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bookViews>
    <workbookView xWindow="240" yWindow="30" windowWidth="19440" windowHeight="7425" tabRatio="794" activeTab="1"/>
  </bookViews>
  <sheets>
    <sheet name="Piezas" sheetId="7" r:id="rId1"/>
    <sheet name="Proceso" sheetId="8" r:id="rId2"/>
    <sheet name="Acero" sheetId="9" r:id="rId3"/>
    <sheet name="Tiempos borrador" sheetId="3" r:id="rId4"/>
    <sheet name="Planificacion diaria leandro" sheetId="4" r:id="rId5"/>
    <sheet name="Tiempos" sheetId="2" r:id="rId6"/>
    <sheet name="Planificacion diaria fernando" sheetId="5" r:id="rId7"/>
    <sheet name="Costos" sheetId="1" r:id="rId8"/>
    <sheet name="Estado de maquinas" sheetId="6" r:id="rId9"/>
  </sheets>
  <definedNames>
    <definedName name="agujereado">Proceso!$BD$7:$BD$13</definedName>
    <definedName name="Agujero.rosca">Proceso!$BG$7:$BG$14</definedName>
    <definedName name="Alezado">Proceso!$BF$7:$BF$11</definedName>
    <definedName name="Corte">Proceso!$BU$8:$BU$15</definedName>
    <definedName name="Corte.Plasma">Proceso!$BJ$8:$BJ$14</definedName>
    <definedName name="Desbaste">Proceso!$BM$8:$BM$12</definedName>
    <definedName name="Herramienta">Proceso!$BC$8:$BC$22</definedName>
    <definedName name="Otros">Proceso!$CA$8:$CA$16</definedName>
    <definedName name="Pantografo">Proceso!$BK$8:$BK$12</definedName>
    <definedName name="Pasante">Proceso!$BE$8:$BE$9</definedName>
    <definedName name="Plegado">Proceso!$BW$8:$BW$15</definedName>
    <definedName name="Plegado.doblado">Proceso!$BW$8:$BW$15</definedName>
    <definedName name="Seleccion">Proceso!$G1</definedName>
    <definedName name="Seleccion1">Proceso!$H1</definedName>
    <definedName name="Seleccion2">Proceso!$I1</definedName>
    <definedName name="Soldadura">Proceso!$BY$8:$BY$14</definedName>
    <definedName name="_xlnm.Print_Titles" localSheetId="3">'Tiempos borrador'!$5:$5</definedName>
    <definedName name="Torneado">Proceso!$BS$8:$BS$11</definedName>
    <definedName name="Torno.manual">Proceso!$BO$8:$BO$14</definedName>
    <definedName name="TornoCNC">Proceso!$BQ$8:$BQ$14</definedName>
  </definedNames>
  <calcPr calcId="152511"/>
</workbook>
</file>

<file path=xl/calcChain.xml><?xml version="1.0" encoding="utf-8"?>
<calcChain xmlns="http://schemas.openxmlformats.org/spreadsheetml/2006/main">
  <c r="F127" i="8" l="1"/>
  <c r="F126" i="8"/>
  <c r="E3" i="8"/>
  <c r="C28" i="8"/>
  <c r="C19" i="8"/>
  <c r="C20" i="8"/>
  <c r="C21" i="8"/>
  <c r="C22" i="8"/>
  <c r="C23" i="8"/>
  <c r="C24" i="8"/>
  <c r="C25" i="8"/>
  <c r="C26" i="8"/>
  <c r="C27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18" i="8"/>
  <c r="C17" i="8"/>
  <c r="A17" i="8"/>
  <c r="F30" i="8"/>
  <c r="M30" i="8"/>
  <c r="Q30" i="8" s="1"/>
  <c r="N30" i="8"/>
  <c r="O30" i="8"/>
  <c r="R30" i="8"/>
  <c r="S30" i="8"/>
  <c r="T30" i="8"/>
  <c r="Y30" i="8"/>
  <c r="Z30" i="8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AL30" i="8"/>
  <c r="AO30" i="8"/>
  <c r="AR30" i="8"/>
  <c r="F31" i="8"/>
  <c r="M31" i="8"/>
  <c r="Q31" i="8" s="1"/>
  <c r="N31" i="8"/>
  <c r="O31" i="8"/>
  <c r="R31" i="8"/>
  <c r="S31" i="8"/>
  <c r="T31" i="8"/>
  <c r="Y31" i="8"/>
  <c r="AL31" i="8"/>
  <c r="AO31" i="8"/>
  <c r="AR31" i="8"/>
  <c r="F32" i="8"/>
  <c r="M32" i="8"/>
  <c r="Q32" i="8" s="1"/>
  <c r="N32" i="8"/>
  <c r="O32" i="8"/>
  <c r="R32" i="8"/>
  <c r="S32" i="8"/>
  <c r="T32" i="8"/>
  <c r="U32" i="8"/>
  <c r="Y32" i="8"/>
  <c r="AL32" i="8"/>
  <c r="AO32" i="8"/>
  <c r="AR32" i="8"/>
  <c r="F33" i="8"/>
  <c r="M33" i="8"/>
  <c r="Q33" i="8" s="1"/>
  <c r="N33" i="8"/>
  <c r="O33" i="8"/>
  <c r="R33" i="8"/>
  <c r="S33" i="8"/>
  <c r="T33" i="8"/>
  <c r="U33" i="8"/>
  <c r="Y33" i="8"/>
  <c r="AL33" i="8"/>
  <c r="AO33" i="8"/>
  <c r="AR33" i="8"/>
  <c r="F34" i="8"/>
  <c r="M34" i="8"/>
  <c r="Q34" i="8" s="1"/>
  <c r="N34" i="8"/>
  <c r="O34" i="8"/>
  <c r="R34" i="8"/>
  <c r="S34" i="8"/>
  <c r="T34" i="8"/>
  <c r="U34" i="8"/>
  <c r="Y34" i="8"/>
  <c r="AL34" i="8"/>
  <c r="AO34" i="8"/>
  <c r="AR34" i="8"/>
  <c r="F35" i="8"/>
  <c r="M35" i="8"/>
  <c r="Q35" i="8" s="1"/>
  <c r="N35" i="8"/>
  <c r="O35" i="8"/>
  <c r="R35" i="8"/>
  <c r="S35" i="8"/>
  <c r="T35" i="8"/>
  <c r="U35" i="8"/>
  <c r="Y35" i="8"/>
  <c r="AL35" i="8"/>
  <c r="AO35" i="8"/>
  <c r="AR35" i="8"/>
  <c r="F36" i="8"/>
  <c r="M36" i="8"/>
  <c r="Q36" i="8" s="1"/>
  <c r="N36" i="8"/>
  <c r="O36" i="8"/>
  <c r="R36" i="8"/>
  <c r="S36" i="8"/>
  <c r="T36" i="8"/>
  <c r="U36" i="8"/>
  <c r="Y36" i="8"/>
  <c r="AL36" i="8"/>
  <c r="AO36" i="8"/>
  <c r="AR36" i="8"/>
  <c r="F37" i="8"/>
  <c r="M37" i="8"/>
  <c r="Q37" i="8" s="1"/>
  <c r="N37" i="8"/>
  <c r="O37" i="8"/>
  <c r="R37" i="8"/>
  <c r="S37" i="8"/>
  <c r="T37" i="8"/>
  <c r="U37" i="8"/>
  <c r="Y37" i="8"/>
  <c r="AL37" i="8"/>
  <c r="AO37" i="8"/>
  <c r="AR37" i="8"/>
  <c r="F38" i="8"/>
  <c r="M38" i="8"/>
  <c r="Q38" i="8" s="1"/>
  <c r="N38" i="8"/>
  <c r="O38" i="8"/>
  <c r="R38" i="8"/>
  <c r="S38" i="8"/>
  <c r="T38" i="8"/>
  <c r="U38" i="8"/>
  <c r="Y38" i="8"/>
  <c r="AL38" i="8"/>
  <c r="AO38" i="8"/>
  <c r="AR38" i="8"/>
  <c r="F39" i="8"/>
  <c r="M39" i="8"/>
  <c r="Q39" i="8" s="1"/>
  <c r="N39" i="8"/>
  <c r="O39" i="8"/>
  <c r="R39" i="8"/>
  <c r="S39" i="8"/>
  <c r="T39" i="8"/>
  <c r="U39" i="8"/>
  <c r="Y39" i="8"/>
  <c r="AL39" i="8"/>
  <c r="AO39" i="8"/>
  <c r="AR39" i="8"/>
  <c r="F40" i="8"/>
  <c r="M40" i="8"/>
  <c r="Q40" i="8" s="1"/>
  <c r="N40" i="8"/>
  <c r="O40" i="8"/>
  <c r="R40" i="8"/>
  <c r="S40" i="8"/>
  <c r="T40" i="8"/>
  <c r="U40" i="8"/>
  <c r="Y40" i="8"/>
  <c r="AL40" i="8"/>
  <c r="AO40" i="8"/>
  <c r="AR40" i="8"/>
  <c r="F42" i="8"/>
  <c r="N42" i="8"/>
  <c r="O42" i="8"/>
  <c r="R42" i="8"/>
  <c r="S42" i="8"/>
  <c r="T42" i="8"/>
  <c r="Y42" i="8"/>
  <c r="Z42" i="8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AL42" i="8"/>
  <c r="AO42" i="8"/>
  <c r="AR42" i="8"/>
  <c r="F43" i="8"/>
  <c r="N43" i="8"/>
  <c r="O43" i="8"/>
  <c r="R43" i="8"/>
  <c r="S43" i="8"/>
  <c r="T43" i="8"/>
  <c r="Y43" i="8"/>
  <c r="AL43" i="8"/>
  <c r="AO43" i="8"/>
  <c r="AR43" i="8"/>
  <c r="F44" i="8"/>
  <c r="N44" i="8"/>
  <c r="O44" i="8"/>
  <c r="R44" i="8"/>
  <c r="S44" i="8"/>
  <c r="T44" i="8"/>
  <c r="Y44" i="8"/>
  <c r="AL44" i="8"/>
  <c r="AO44" i="8"/>
  <c r="AR44" i="8"/>
  <c r="F45" i="8"/>
  <c r="M45" i="8"/>
  <c r="Q45" i="8" s="1"/>
  <c r="N45" i="8"/>
  <c r="O45" i="8"/>
  <c r="R45" i="8"/>
  <c r="S45" i="8"/>
  <c r="T45" i="8"/>
  <c r="Y45" i="8"/>
  <c r="AL45" i="8"/>
  <c r="AO45" i="8"/>
  <c r="AR45" i="8"/>
  <c r="F46" i="8"/>
  <c r="N46" i="8"/>
  <c r="O46" i="8"/>
  <c r="R46" i="8"/>
  <c r="S46" i="8"/>
  <c r="T46" i="8"/>
  <c r="Y46" i="8"/>
  <c r="AL46" i="8"/>
  <c r="AO46" i="8"/>
  <c r="AR46" i="8"/>
  <c r="F47" i="8"/>
  <c r="N47" i="8"/>
  <c r="O47" i="8"/>
  <c r="R47" i="8"/>
  <c r="S47" i="8"/>
  <c r="T47" i="8"/>
  <c r="Y47" i="8"/>
  <c r="AL47" i="8"/>
  <c r="AO47" i="8"/>
  <c r="AR47" i="8"/>
  <c r="F48" i="8"/>
  <c r="N48" i="8"/>
  <c r="O48" i="8"/>
  <c r="R48" i="8"/>
  <c r="S48" i="8"/>
  <c r="T48" i="8"/>
  <c r="Y48" i="8"/>
  <c r="AL48" i="8"/>
  <c r="AO48" i="8"/>
  <c r="AR48" i="8"/>
  <c r="F49" i="8"/>
  <c r="N49" i="8"/>
  <c r="O49" i="8"/>
  <c r="R49" i="8"/>
  <c r="S49" i="8"/>
  <c r="T49" i="8"/>
  <c r="Y49" i="8"/>
  <c r="AL49" i="8"/>
  <c r="AO49" i="8"/>
  <c r="AR49" i="8"/>
  <c r="F50" i="8"/>
  <c r="M50" i="8"/>
  <c r="N50" i="8"/>
  <c r="O50" i="8"/>
  <c r="R50" i="8"/>
  <c r="S50" i="8"/>
  <c r="T50" i="8"/>
  <c r="U50" i="8"/>
  <c r="Y50" i="8"/>
  <c r="AL50" i="8"/>
  <c r="AO50" i="8"/>
  <c r="AR50" i="8"/>
  <c r="F51" i="8"/>
  <c r="M51" i="8"/>
  <c r="N51" i="8"/>
  <c r="O51" i="8"/>
  <c r="R51" i="8"/>
  <c r="S51" i="8"/>
  <c r="T51" i="8"/>
  <c r="U51" i="8"/>
  <c r="Y51" i="8"/>
  <c r="AL51" i="8"/>
  <c r="AO51" i="8"/>
  <c r="AR51" i="8"/>
  <c r="F52" i="8"/>
  <c r="M52" i="8"/>
  <c r="N52" i="8"/>
  <c r="O52" i="8"/>
  <c r="R52" i="8"/>
  <c r="S52" i="8"/>
  <c r="T52" i="8"/>
  <c r="U52" i="8"/>
  <c r="Y52" i="8"/>
  <c r="AL52" i="8"/>
  <c r="AO52" i="8"/>
  <c r="AR52" i="8"/>
  <c r="F54" i="8"/>
  <c r="N54" i="8"/>
  <c r="O54" i="8"/>
  <c r="R54" i="8"/>
  <c r="S54" i="8"/>
  <c r="T54" i="8"/>
  <c r="Y54" i="8"/>
  <c r="Z54" i="8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AL54" i="8"/>
  <c r="AO54" i="8"/>
  <c r="AR54" i="8"/>
  <c r="F55" i="8"/>
  <c r="N55" i="8"/>
  <c r="O55" i="8"/>
  <c r="R55" i="8"/>
  <c r="S55" i="8"/>
  <c r="T55" i="8"/>
  <c r="Y55" i="8"/>
  <c r="AL55" i="8"/>
  <c r="AO55" i="8"/>
  <c r="AR55" i="8"/>
  <c r="F56" i="8"/>
  <c r="N56" i="8"/>
  <c r="O56" i="8"/>
  <c r="R56" i="8"/>
  <c r="S56" i="8"/>
  <c r="T56" i="8"/>
  <c r="Y56" i="8"/>
  <c r="AL56" i="8"/>
  <c r="AO56" i="8"/>
  <c r="AR56" i="8"/>
  <c r="F57" i="8"/>
  <c r="M57" i="8"/>
  <c r="N57" i="8"/>
  <c r="O57" i="8"/>
  <c r="R57" i="8"/>
  <c r="S57" i="8"/>
  <c r="T57" i="8"/>
  <c r="Y57" i="8"/>
  <c r="AL57" i="8"/>
  <c r="AO57" i="8"/>
  <c r="AR57" i="8"/>
  <c r="F58" i="8"/>
  <c r="N58" i="8"/>
  <c r="O58" i="8"/>
  <c r="R58" i="8"/>
  <c r="S58" i="8"/>
  <c r="T58" i="8"/>
  <c r="Y58" i="8"/>
  <c r="AL58" i="8"/>
  <c r="AO58" i="8"/>
  <c r="AR58" i="8"/>
  <c r="F59" i="8"/>
  <c r="N59" i="8"/>
  <c r="O59" i="8"/>
  <c r="R59" i="8"/>
  <c r="S59" i="8"/>
  <c r="T59" i="8"/>
  <c r="Y59" i="8"/>
  <c r="AL59" i="8"/>
  <c r="AO59" i="8"/>
  <c r="AR59" i="8"/>
  <c r="F60" i="8"/>
  <c r="N60" i="8"/>
  <c r="O60" i="8"/>
  <c r="R60" i="8"/>
  <c r="S60" i="8"/>
  <c r="T60" i="8"/>
  <c r="Y60" i="8"/>
  <c r="AL60" i="8"/>
  <c r="AO60" i="8"/>
  <c r="AR60" i="8"/>
  <c r="F61" i="8"/>
  <c r="N61" i="8"/>
  <c r="O61" i="8"/>
  <c r="R61" i="8"/>
  <c r="S61" i="8"/>
  <c r="T61" i="8"/>
  <c r="Y61" i="8"/>
  <c r="AL61" i="8"/>
  <c r="AO61" i="8"/>
  <c r="AR61" i="8"/>
  <c r="F62" i="8"/>
  <c r="M62" i="8"/>
  <c r="N62" i="8"/>
  <c r="O62" i="8"/>
  <c r="R62" i="8"/>
  <c r="S62" i="8"/>
  <c r="T62" i="8"/>
  <c r="U62" i="8"/>
  <c r="Y62" i="8"/>
  <c r="AL62" i="8"/>
  <c r="AO62" i="8"/>
  <c r="AR62" i="8"/>
  <c r="F63" i="8"/>
  <c r="M63" i="8"/>
  <c r="N63" i="8"/>
  <c r="O63" i="8"/>
  <c r="R63" i="8"/>
  <c r="S63" i="8"/>
  <c r="T63" i="8"/>
  <c r="U63" i="8"/>
  <c r="Y63" i="8"/>
  <c r="AL63" i="8"/>
  <c r="AO63" i="8"/>
  <c r="AR63" i="8"/>
  <c r="F64" i="8"/>
  <c r="M64" i="8"/>
  <c r="N64" i="8"/>
  <c r="O64" i="8"/>
  <c r="R64" i="8"/>
  <c r="S64" i="8"/>
  <c r="T64" i="8"/>
  <c r="U64" i="8"/>
  <c r="Y64" i="8"/>
  <c r="AL64" i="8"/>
  <c r="AO64" i="8"/>
  <c r="AR64" i="8"/>
  <c r="F66" i="8"/>
  <c r="N66" i="8"/>
  <c r="O66" i="8"/>
  <c r="R66" i="8"/>
  <c r="S66" i="8"/>
  <c r="T66" i="8"/>
  <c r="Y66" i="8"/>
  <c r="Z66" i="8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AL66" i="8"/>
  <c r="AO66" i="8"/>
  <c r="AR66" i="8"/>
  <c r="F67" i="8"/>
  <c r="N67" i="8"/>
  <c r="O67" i="8"/>
  <c r="R67" i="8"/>
  <c r="S67" i="8"/>
  <c r="T67" i="8"/>
  <c r="Y67" i="8"/>
  <c r="AL67" i="8"/>
  <c r="AO67" i="8"/>
  <c r="AR67" i="8"/>
  <c r="F68" i="8"/>
  <c r="N68" i="8"/>
  <c r="O68" i="8"/>
  <c r="R68" i="8"/>
  <c r="S68" i="8"/>
  <c r="T68" i="8"/>
  <c r="Y68" i="8"/>
  <c r="AL68" i="8"/>
  <c r="AO68" i="8"/>
  <c r="AR68" i="8"/>
  <c r="F69" i="8"/>
  <c r="M69" i="8"/>
  <c r="N69" i="8"/>
  <c r="O69" i="8"/>
  <c r="R69" i="8"/>
  <c r="S69" i="8"/>
  <c r="T69" i="8"/>
  <c r="Y69" i="8"/>
  <c r="AL69" i="8"/>
  <c r="AO69" i="8"/>
  <c r="AR69" i="8"/>
  <c r="F70" i="8"/>
  <c r="N70" i="8"/>
  <c r="O70" i="8"/>
  <c r="R70" i="8"/>
  <c r="S70" i="8"/>
  <c r="T70" i="8"/>
  <c r="Y70" i="8"/>
  <c r="AL70" i="8"/>
  <c r="AO70" i="8"/>
  <c r="AR70" i="8"/>
  <c r="F71" i="8"/>
  <c r="N71" i="8"/>
  <c r="O71" i="8"/>
  <c r="R71" i="8"/>
  <c r="S71" i="8"/>
  <c r="T71" i="8"/>
  <c r="Y71" i="8"/>
  <c r="AL71" i="8"/>
  <c r="AO71" i="8"/>
  <c r="AR71" i="8"/>
  <c r="F72" i="8"/>
  <c r="N72" i="8"/>
  <c r="O72" i="8"/>
  <c r="R72" i="8"/>
  <c r="S72" i="8"/>
  <c r="T72" i="8"/>
  <c r="Y72" i="8"/>
  <c r="AL72" i="8"/>
  <c r="AO72" i="8"/>
  <c r="AR72" i="8"/>
  <c r="F73" i="8"/>
  <c r="N73" i="8"/>
  <c r="O73" i="8"/>
  <c r="R73" i="8"/>
  <c r="S73" i="8"/>
  <c r="T73" i="8"/>
  <c r="Y73" i="8"/>
  <c r="AL73" i="8"/>
  <c r="AO73" i="8"/>
  <c r="AR73" i="8"/>
  <c r="F74" i="8"/>
  <c r="M74" i="8"/>
  <c r="N74" i="8"/>
  <c r="O74" i="8"/>
  <c r="R74" i="8"/>
  <c r="S74" i="8"/>
  <c r="T74" i="8"/>
  <c r="U74" i="8"/>
  <c r="Y74" i="8"/>
  <c r="AL74" i="8"/>
  <c r="AO74" i="8"/>
  <c r="AR74" i="8"/>
  <c r="F75" i="8"/>
  <c r="M75" i="8"/>
  <c r="N75" i="8"/>
  <c r="O75" i="8"/>
  <c r="R75" i="8"/>
  <c r="S75" i="8"/>
  <c r="T75" i="8"/>
  <c r="U75" i="8"/>
  <c r="Y75" i="8"/>
  <c r="AL75" i="8"/>
  <c r="AO75" i="8"/>
  <c r="AR75" i="8"/>
  <c r="F76" i="8"/>
  <c r="M76" i="8"/>
  <c r="N76" i="8"/>
  <c r="O76" i="8"/>
  <c r="R76" i="8"/>
  <c r="S76" i="8"/>
  <c r="T76" i="8"/>
  <c r="U76" i="8"/>
  <c r="Y76" i="8"/>
  <c r="AL76" i="8"/>
  <c r="AO76" i="8"/>
  <c r="AR76" i="8"/>
  <c r="F78" i="8"/>
  <c r="N78" i="8"/>
  <c r="O78" i="8"/>
  <c r="R78" i="8"/>
  <c r="S78" i="8"/>
  <c r="T78" i="8"/>
  <c r="Y78" i="8"/>
  <c r="Z78" i="8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AL78" i="8"/>
  <c r="AO78" i="8"/>
  <c r="AR78" i="8"/>
  <c r="F79" i="8"/>
  <c r="N79" i="8"/>
  <c r="O79" i="8"/>
  <c r="R79" i="8"/>
  <c r="S79" i="8"/>
  <c r="T79" i="8"/>
  <c r="Y79" i="8"/>
  <c r="AL79" i="8"/>
  <c r="AO79" i="8"/>
  <c r="AR79" i="8"/>
  <c r="F80" i="8"/>
  <c r="N80" i="8"/>
  <c r="O80" i="8"/>
  <c r="R80" i="8"/>
  <c r="S80" i="8"/>
  <c r="T80" i="8"/>
  <c r="Y80" i="8"/>
  <c r="AL80" i="8"/>
  <c r="AO80" i="8"/>
  <c r="AR80" i="8"/>
  <c r="F81" i="8"/>
  <c r="M81" i="8"/>
  <c r="N81" i="8"/>
  <c r="O81" i="8"/>
  <c r="R81" i="8"/>
  <c r="S81" i="8"/>
  <c r="T81" i="8"/>
  <c r="Y81" i="8"/>
  <c r="AL81" i="8"/>
  <c r="AO81" i="8"/>
  <c r="AR81" i="8"/>
  <c r="F82" i="8"/>
  <c r="N82" i="8"/>
  <c r="O82" i="8"/>
  <c r="R82" i="8"/>
  <c r="S82" i="8"/>
  <c r="T82" i="8"/>
  <c r="Y82" i="8"/>
  <c r="AL82" i="8"/>
  <c r="AO82" i="8"/>
  <c r="AR82" i="8"/>
  <c r="F83" i="8"/>
  <c r="N83" i="8"/>
  <c r="O83" i="8"/>
  <c r="R83" i="8"/>
  <c r="S83" i="8"/>
  <c r="T83" i="8"/>
  <c r="Y83" i="8"/>
  <c r="AL83" i="8"/>
  <c r="AO83" i="8"/>
  <c r="AR83" i="8"/>
  <c r="F84" i="8"/>
  <c r="N84" i="8"/>
  <c r="O84" i="8"/>
  <c r="R84" i="8"/>
  <c r="S84" i="8"/>
  <c r="T84" i="8"/>
  <c r="Y84" i="8"/>
  <c r="AL84" i="8"/>
  <c r="AO84" i="8"/>
  <c r="AR84" i="8"/>
  <c r="F85" i="8"/>
  <c r="N85" i="8"/>
  <c r="O85" i="8"/>
  <c r="R85" i="8"/>
  <c r="S85" i="8"/>
  <c r="T85" i="8"/>
  <c r="Y85" i="8"/>
  <c r="AL85" i="8"/>
  <c r="AO85" i="8"/>
  <c r="AR85" i="8"/>
  <c r="F86" i="8"/>
  <c r="M86" i="8"/>
  <c r="N86" i="8"/>
  <c r="O86" i="8"/>
  <c r="R86" i="8"/>
  <c r="S86" i="8"/>
  <c r="T86" i="8"/>
  <c r="U86" i="8"/>
  <c r="Y86" i="8"/>
  <c r="AL86" i="8"/>
  <c r="AO86" i="8"/>
  <c r="AR86" i="8"/>
  <c r="F87" i="8"/>
  <c r="M87" i="8"/>
  <c r="N87" i="8"/>
  <c r="O87" i="8"/>
  <c r="R87" i="8"/>
  <c r="S87" i="8"/>
  <c r="T87" i="8"/>
  <c r="U87" i="8"/>
  <c r="Y87" i="8"/>
  <c r="AL87" i="8"/>
  <c r="AO87" i="8"/>
  <c r="AR87" i="8"/>
  <c r="F88" i="8"/>
  <c r="M88" i="8"/>
  <c r="N88" i="8"/>
  <c r="O88" i="8"/>
  <c r="R88" i="8"/>
  <c r="S88" i="8"/>
  <c r="T88" i="8"/>
  <c r="U88" i="8"/>
  <c r="Y88" i="8"/>
  <c r="AL88" i="8"/>
  <c r="AO88" i="8"/>
  <c r="AR88" i="8"/>
  <c r="F90" i="8"/>
  <c r="N90" i="8"/>
  <c r="O90" i="8"/>
  <c r="R90" i="8"/>
  <c r="S90" i="8"/>
  <c r="T90" i="8"/>
  <c r="Y90" i="8"/>
  <c r="Z90" i="8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AL90" i="8"/>
  <c r="AO90" i="8"/>
  <c r="AR90" i="8"/>
  <c r="F91" i="8"/>
  <c r="N91" i="8"/>
  <c r="O91" i="8"/>
  <c r="R91" i="8"/>
  <c r="S91" i="8"/>
  <c r="T91" i="8"/>
  <c r="Y91" i="8"/>
  <c r="AL91" i="8"/>
  <c r="AO91" i="8"/>
  <c r="AR91" i="8"/>
  <c r="F92" i="8"/>
  <c r="N92" i="8"/>
  <c r="O92" i="8"/>
  <c r="R92" i="8"/>
  <c r="S92" i="8"/>
  <c r="T92" i="8"/>
  <c r="Y92" i="8"/>
  <c r="AL92" i="8"/>
  <c r="AO92" i="8"/>
  <c r="AR92" i="8"/>
  <c r="F93" i="8"/>
  <c r="M93" i="8"/>
  <c r="N93" i="8"/>
  <c r="O93" i="8"/>
  <c r="R93" i="8"/>
  <c r="S93" i="8"/>
  <c r="T93" i="8"/>
  <c r="Y93" i="8"/>
  <c r="AL93" i="8"/>
  <c r="AO93" i="8"/>
  <c r="AR93" i="8"/>
  <c r="F94" i="8"/>
  <c r="N94" i="8"/>
  <c r="O94" i="8"/>
  <c r="R94" i="8"/>
  <c r="S94" i="8"/>
  <c r="T94" i="8"/>
  <c r="Y94" i="8"/>
  <c r="AL94" i="8"/>
  <c r="AO94" i="8"/>
  <c r="AR94" i="8"/>
  <c r="F95" i="8"/>
  <c r="N95" i="8"/>
  <c r="O95" i="8"/>
  <c r="R95" i="8"/>
  <c r="S95" i="8"/>
  <c r="T95" i="8"/>
  <c r="Y95" i="8"/>
  <c r="AL95" i="8"/>
  <c r="AO95" i="8"/>
  <c r="AR95" i="8"/>
  <c r="F96" i="8"/>
  <c r="N96" i="8"/>
  <c r="O96" i="8"/>
  <c r="R96" i="8"/>
  <c r="S96" i="8"/>
  <c r="T96" i="8"/>
  <c r="Y96" i="8"/>
  <c r="AL96" i="8"/>
  <c r="AO96" i="8"/>
  <c r="AR96" i="8"/>
  <c r="F97" i="8"/>
  <c r="N97" i="8"/>
  <c r="O97" i="8"/>
  <c r="R97" i="8"/>
  <c r="S97" i="8"/>
  <c r="T97" i="8"/>
  <c r="Y97" i="8"/>
  <c r="AL97" i="8"/>
  <c r="AO97" i="8"/>
  <c r="AR97" i="8"/>
  <c r="F98" i="8"/>
  <c r="M98" i="8"/>
  <c r="N98" i="8"/>
  <c r="O98" i="8"/>
  <c r="R98" i="8"/>
  <c r="S98" i="8"/>
  <c r="T98" i="8"/>
  <c r="U98" i="8"/>
  <c r="Y98" i="8"/>
  <c r="AL98" i="8"/>
  <c r="AO98" i="8"/>
  <c r="AR98" i="8"/>
  <c r="F99" i="8"/>
  <c r="M99" i="8"/>
  <c r="N99" i="8"/>
  <c r="O99" i="8"/>
  <c r="R99" i="8"/>
  <c r="S99" i="8"/>
  <c r="T99" i="8"/>
  <c r="U99" i="8"/>
  <c r="Y99" i="8"/>
  <c r="AL99" i="8"/>
  <c r="AO99" i="8"/>
  <c r="AR99" i="8"/>
  <c r="F100" i="8"/>
  <c r="M100" i="8"/>
  <c r="N100" i="8"/>
  <c r="O100" i="8"/>
  <c r="R100" i="8"/>
  <c r="S100" i="8"/>
  <c r="T100" i="8"/>
  <c r="U100" i="8"/>
  <c r="Y100" i="8"/>
  <c r="AL100" i="8"/>
  <c r="AO100" i="8"/>
  <c r="AR100" i="8"/>
  <c r="F102" i="8"/>
  <c r="N102" i="8"/>
  <c r="O102" i="8"/>
  <c r="R102" i="8"/>
  <c r="S102" i="8"/>
  <c r="T102" i="8"/>
  <c r="Y102" i="8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AL102" i="8"/>
  <c r="AO102" i="8"/>
  <c r="AR102" i="8"/>
  <c r="F103" i="8"/>
  <c r="N103" i="8"/>
  <c r="O103" i="8"/>
  <c r="R103" i="8"/>
  <c r="S103" i="8"/>
  <c r="T103" i="8"/>
  <c r="Y103" i="8"/>
  <c r="AL103" i="8"/>
  <c r="AO103" i="8"/>
  <c r="AR103" i="8"/>
  <c r="F104" i="8"/>
  <c r="N104" i="8"/>
  <c r="O104" i="8"/>
  <c r="R104" i="8"/>
  <c r="S104" i="8"/>
  <c r="T104" i="8"/>
  <c r="Y104" i="8"/>
  <c r="AL104" i="8"/>
  <c r="AO104" i="8"/>
  <c r="AR104" i="8"/>
  <c r="F105" i="8"/>
  <c r="M105" i="8"/>
  <c r="N105" i="8"/>
  <c r="O105" i="8"/>
  <c r="R105" i="8"/>
  <c r="S105" i="8"/>
  <c r="T105" i="8"/>
  <c r="Y105" i="8"/>
  <c r="AL105" i="8"/>
  <c r="AO105" i="8"/>
  <c r="AR105" i="8"/>
  <c r="F106" i="8"/>
  <c r="N106" i="8"/>
  <c r="O106" i="8"/>
  <c r="R106" i="8"/>
  <c r="S106" i="8"/>
  <c r="T106" i="8"/>
  <c r="Y106" i="8"/>
  <c r="AL106" i="8"/>
  <c r="AO106" i="8"/>
  <c r="AR106" i="8"/>
  <c r="F107" i="8"/>
  <c r="N107" i="8"/>
  <c r="O107" i="8"/>
  <c r="R107" i="8"/>
  <c r="S107" i="8"/>
  <c r="T107" i="8"/>
  <c r="Y107" i="8"/>
  <c r="AL107" i="8"/>
  <c r="AO107" i="8"/>
  <c r="AR107" i="8"/>
  <c r="F108" i="8"/>
  <c r="N108" i="8"/>
  <c r="O108" i="8"/>
  <c r="R108" i="8"/>
  <c r="S108" i="8"/>
  <c r="T108" i="8"/>
  <c r="Y108" i="8"/>
  <c r="AL108" i="8"/>
  <c r="AO108" i="8"/>
  <c r="AR108" i="8"/>
  <c r="F109" i="8"/>
  <c r="N109" i="8"/>
  <c r="O109" i="8"/>
  <c r="R109" i="8"/>
  <c r="S109" i="8"/>
  <c r="T109" i="8"/>
  <c r="Y109" i="8"/>
  <c r="AL109" i="8"/>
  <c r="AO109" i="8"/>
  <c r="AR109" i="8"/>
  <c r="F110" i="8"/>
  <c r="M110" i="8"/>
  <c r="N110" i="8"/>
  <c r="O110" i="8"/>
  <c r="R110" i="8"/>
  <c r="S110" i="8"/>
  <c r="T110" i="8"/>
  <c r="U110" i="8"/>
  <c r="Y110" i="8"/>
  <c r="AL110" i="8"/>
  <c r="AO110" i="8"/>
  <c r="AR110" i="8"/>
  <c r="F111" i="8"/>
  <c r="M111" i="8"/>
  <c r="N111" i="8"/>
  <c r="O111" i="8"/>
  <c r="R111" i="8"/>
  <c r="S111" i="8"/>
  <c r="T111" i="8"/>
  <c r="U111" i="8"/>
  <c r="Y111" i="8"/>
  <c r="AL111" i="8"/>
  <c r="AO111" i="8"/>
  <c r="AR111" i="8"/>
  <c r="F112" i="8"/>
  <c r="M112" i="8"/>
  <c r="N112" i="8"/>
  <c r="O112" i="8"/>
  <c r="R112" i="8"/>
  <c r="S112" i="8"/>
  <c r="T112" i="8"/>
  <c r="U112" i="8"/>
  <c r="Y112" i="8"/>
  <c r="AL112" i="8"/>
  <c r="AO112" i="8"/>
  <c r="AR112" i="8"/>
  <c r="F114" i="8"/>
  <c r="N114" i="8"/>
  <c r="O114" i="8"/>
  <c r="R114" i="8"/>
  <c r="S114" i="8"/>
  <c r="T114" i="8"/>
  <c r="Y114" i="8"/>
  <c r="Z114" i="8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AL114" i="8"/>
  <c r="AO114" i="8"/>
  <c r="AR114" i="8"/>
  <c r="F115" i="8"/>
  <c r="N115" i="8"/>
  <c r="O115" i="8"/>
  <c r="R115" i="8"/>
  <c r="S115" i="8"/>
  <c r="T115" i="8"/>
  <c r="Y115" i="8"/>
  <c r="AL115" i="8"/>
  <c r="AO115" i="8"/>
  <c r="AR115" i="8"/>
  <c r="F116" i="8"/>
  <c r="N116" i="8"/>
  <c r="O116" i="8"/>
  <c r="R116" i="8"/>
  <c r="S116" i="8"/>
  <c r="T116" i="8"/>
  <c r="Y116" i="8"/>
  <c r="AL116" i="8"/>
  <c r="AO116" i="8"/>
  <c r="AR116" i="8"/>
  <c r="F117" i="8"/>
  <c r="M117" i="8"/>
  <c r="N117" i="8"/>
  <c r="O117" i="8"/>
  <c r="R117" i="8"/>
  <c r="S117" i="8"/>
  <c r="T117" i="8"/>
  <c r="Y117" i="8"/>
  <c r="AL117" i="8"/>
  <c r="AO117" i="8"/>
  <c r="AR117" i="8"/>
  <c r="F118" i="8"/>
  <c r="N118" i="8"/>
  <c r="O118" i="8"/>
  <c r="R118" i="8"/>
  <c r="S118" i="8"/>
  <c r="T118" i="8"/>
  <c r="Y118" i="8"/>
  <c r="AL118" i="8"/>
  <c r="AO118" i="8"/>
  <c r="AR118" i="8"/>
  <c r="F119" i="8"/>
  <c r="N119" i="8"/>
  <c r="O119" i="8"/>
  <c r="R119" i="8"/>
  <c r="S119" i="8"/>
  <c r="T119" i="8"/>
  <c r="Y119" i="8"/>
  <c r="AL119" i="8"/>
  <c r="AO119" i="8"/>
  <c r="AR119" i="8"/>
  <c r="F120" i="8"/>
  <c r="N120" i="8"/>
  <c r="O120" i="8"/>
  <c r="R120" i="8"/>
  <c r="S120" i="8"/>
  <c r="T120" i="8"/>
  <c r="Y120" i="8"/>
  <c r="AL120" i="8"/>
  <c r="AO120" i="8"/>
  <c r="AR120" i="8"/>
  <c r="F121" i="8"/>
  <c r="N121" i="8"/>
  <c r="O121" i="8"/>
  <c r="R121" i="8"/>
  <c r="S121" i="8"/>
  <c r="T121" i="8"/>
  <c r="Y121" i="8"/>
  <c r="AL121" i="8"/>
  <c r="AO121" i="8"/>
  <c r="AR121" i="8"/>
  <c r="F122" i="8"/>
  <c r="M122" i="8"/>
  <c r="N122" i="8"/>
  <c r="O122" i="8"/>
  <c r="R122" i="8"/>
  <c r="S122" i="8"/>
  <c r="T122" i="8"/>
  <c r="U122" i="8"/>
  <c r="Y122" i="8"/>
  <c r="AL122" i="8"/>
  <c r="AO122" i="8"/>
  <c r="AR122" i="8"/>
  <c r="F123" i="8"/>
  <c r="M123" i="8"/>
  <c r="N123" i="8"/>
  <c r="O123" i="8"/>
  <c r="R123" i="8"/>
  <c r="S123" i="8"/>
  <c r="T123" i="8"/>
  <c r="U123" i="8"/>
  <c r="Y123" i="8"/>
  <c r="AL123" i="8"/>
  <c r="AO123" i="8"/>
  <c r="AR123" i="8"/>
  <c r="F124" i="8"/>
  <c r="M124" i="8"/>
  <c r="N124" i="8"/>
  <c r="O124" i="8"/>
  <c r="R124" i="8"/>
  <c r="S124" i="8"/>
  <c r="T124" i="8"/>
  <c r="U124" i="8"/>
  <c r="Y124" i="8"/>
  <c r="AL124" i="8"/>
  <c r="AO124" i="8"/>
  <c r="AR124" i="8"/>
  <c r="N126" i="8"/>
  <c r="R126" i="8"/>
  <c r="Y126" i="8"/>
  <c r="Z126" i="8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AL126" i="8"/>
  <c r="AO126" i="8"/>
  <c r="AR126" i="8"/>
  <c r="N127" i="8"/>
  <c r="R127" i="8"/>
  <c r="Y127" i="8"/>
  <c r="AL127" i="8"/>
  <c r="AO127" i="8"/>
  <c r="AR127" i="8"/>
  <c r="F128" i="8"/>
  <c r="N128" i="8"/>
  <c r="O128" i="8"/>
  <c r="R128" i="8"/>
  <c r="S128" i="8"/>
  <c r="T128" i="8"/>
  <c r="Y128" i="8"/>
  <c r="AL128" i="8"/>
  <c r="AO128" i="8"/>
  <c r="AR128" i="8"/>
  <c r="F129" i="8"/>
  <c r="N129" i="8"/>
  <c r="O129" i="8"/>
  <c r="R129" i="8"/>
  <c r="S129" i="8"/>
  <c r="T129" i="8"/>
  <c r="Y129" i="8"/>
  <c r="AL129" i="8"/>
  <c r="AO129" i="8"/>
  <c r="AR129" i="8"/>
  <c r="F130" i="8"/>
  <c r="N130" i="8"/>
  <c r="R130" i="8"/>
  <c r="T130" i="8"/>
  <c r="Y130" i="8"/>
  <c r="AL130" i="8"/>
  <c r="AO130" i="8"/>
  <c r="AR130" i="8"/>
  <c r="F131" i="8"/>
  <c r="N131" i="8"/>
  <c r="R131" i="8"/>
  <c r="T131" i="8"/>
  <c r="Y131" i="8"/>
  <c r="AL131" i="8"/>
  <c r="AO131" i="8"/>
  <c r="AR131" i="8"/>
  <c r="F132" i="8"/>
  <c r="N132" i="8"/>
  <c r="R132" i="8"/>
  <c r="T132" i="8"/>
  <c r="Y132" i="8"/>
  <c r="AL132" i="8"/>
  <c r="AO132" i="8"/>
  <c r="AR132" i="8"/>
  <c r="F133" i="8"/>
  <c r="N133" i="8"/>
  <c r="O133" i="8"/>
  <c r="R133" i="8"/>
  <c r="S133" i="8"/>
  <c r="T133" i="8"/>
  <c r="Y133" i="8"/>
  <c r="AL133" i="8"/>
  <c r="AO133" i="8"/>
  <c r="AR133" i="8"/>
  <c r="F134" i="8"/>
  <c r="N134" i="8"/>
  <c r="O134" i="8"/>
  <c r="R134" i="8"/>
  <c r="S134" i="8"/>
  <c r="T134" i="8"/>
  <c r="Y134" i="8"/>
  <c r="AL134" i="8"/>
  <c r="AO134" i="8"/>
  <c r="AR134" i="8"/>
  <c r="F135" i="8"/>
  <c r="M135" i="8"/>
  <c r="N135" i="8"/>
  <c r="O135" i="8"/>
  <c r="R135" i="8"/>
  <c r="S135" i="8"/>
  <c r="T135" i="8"/>
  <c r="U135" i="8"/>
  <c r="Y135" i="8"/>
  <c r="AL135" i="8"/>
  <c r="AO135" i="8"/>
  <c r="AR135" i="8"/>
  <c r="F136" i="8"/>
  <c r="M136" i="8"/>
  <c r="N136" i="8"/>
  <c r="O136" i="8"/>
  <c r="R136" i="8"/>
  <c r="S136" i="8"/>
  <c r="T136" i="8"/>
  <c r="U136" i="8"/>
  <c r="Y136" i="8"/>
  <c r="AL136" i="8"/>
  <c r="AO136" i="8"/>
  <c r="AR136" i="8"/>
  <c r="F138" i="8"/>
  <c r="N138" i="8"/>
  <c r="O138" i="8"/>
  <c r="R138" i="8"/>
  <c r="S138" i="8"/>
  <c r="T138" i="8"/>
  <c r="Y138" i="8"/>
  <c r="Z138" i="8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AL138" i="8"/>
  <c r="AO138" i="8"/>
  <c r="AR138" i="8"/>
  <c r="F139" i="8"/>
  <c r="N139" i="8"/>
  <c r="O139" i="8"/>
  <c r="R139" i="8"/>
  <c r="S139" i="8"/>
  <c r="T139" i="8"/>
  <c r="Y139" i="8"/>
  <c r="AL139" i="8"/>
  <c r="AO139" i="8"/>
  <c r="AR139" i="8"/>
  <c r="F140" i="8"/>
  <c r="N140" i="8"/>
  <c r="O140" i="8"/>
  <c r="R140" i="8"/>
  <c r="S140" i="8"/>
  <c r="T140" i="8"/>
  <c r="Y140" i="8"/>
  <c r="AL140" i="8"/>
  <c r="AO140" i="8"/>
  <c r="AR140" i="8"/>
  <c r="F141" i="8"/>
  <c r="M141" i="8"/>
  <c r="N141" i="8"/>
  <c r="O141" i="8"/>
  <c r="R141" i="8"/>
  <c r="S141" i="8"/>
  <c r="T141" i="8"/>
  <c r="Y141" i="8"/>
  <c r="AL141" i="8"/>
  <c r="AO141" i="8"/>
  <c r="AR141" i="8"/>
  <c r="F142" i="8"/>
  <c r="N142" i="8"/>
  <c r="O142" i="8"/>
  <c r="R142" i="8"/>
  <c r="S142" i="8"/>
  <c r="T142" i="8"/>
  <c r="Y142" i="8"/>
  <c r="AL142" i="8"/>
  <c r="AO142" i="8"/>
  <c r="AR142" i="8"/>
  <c r="F143" i="8"/>
  <c r="N143" i="8"/>
  <c r="O143" i="8"/>
  <c r="R143" i="8"/>
  <c r="S143" i="8"/>
  <c r="T143" i="8"/>
  <c r="Y143" i="8"/>
  <c r="AL143" i="8"/>
  <c r="AO143" i="8"/>
  <c r="AR143" i="8"/>
  <c r="F144" i="8"/>
  <c r="N144" i="8"/>
  <c r="O144" i="8"/>
  <c r="R144" i="8"/>
  <c r="S144" i="8"/>
  <c r="T144" i="8"/>
  <c r="Y144" i="8"/>
  <c r="AL144" i="8"/>
  <c r="AO144" i="8"/>
  <c r="AR144" i="8"/>
  <c r="F145" i="8"/>
  <c r="N145" i="8"/>
  <c r="O145" i="8"/>
  <c r="R145" i="8"/>
  <c r="S145" i="8"/>
  <c r="T145" i="8"/>
  <c r="Y145" i="8"/>
  <c r="AL145" i="8"/>
  <c r="AO145" i="8"/>
  <c r="AR145" i="8"/>
  <c r="F146" i="8"/>
  <c r="M146" i="8"/>
  <c r="Q146" i="8" s="1"/>
  <c r="N146" i="8"/>
  <c r="O146" i="8"/>
  <c r="R146" i="8"/>
  <c r="S146" i="8"/>
  <c r="T146" i="8"/>
  <c r="U146" i="8"/>
  <c r="Y146" i="8"/>
  <c r="AL146" i="8"/>
  <c r="AO146" i="8"/>
  <c r="AR146" i="8"/>
  <c r="F147" i="8"/>
  <c r="M147" i="8"/>
  <c r="Q147" i="8" s="1"/>
  <c r="N147" i="8"/>
  <c r="O147" i="8"/>
  <c r="R147" i="8"/>
  <c r="S147" i="8"/>
  <c r="T147" i="8"/>
  <c r="U147" i="8"/>
  <c r="Y147" i="8"/>
  <c r="AL147" i="8"/>
  <c r="AO147" i="8"/>
  <c r="AR147" i="8"/>
  <c r="F148" i="8"/>
  <c r="M148" i="8"/>
  <c r="N148" i="8"/>
  <c r="O148" i="8"/>
  <c r="R148" i="8"/>
  <c r="S148" i="8"/>
  <c r="T148" i="8"/>
  <c r="U148" i="8"/>
  <c r="Y148" i="8"/>
  <c r="AL148" i="8"/>
  <c r="AO148" i="8"/>
  <c r="AR148" i="8"/>
  <c r="F150" i="8"/>
  <c r="N150" i="8"/>
  <c r="O150" i="8"/>
  <c r="R150" i="8"/>
  <c r="S150" i="8"/>
  <c r="T150" i="8"/>
  <c r="Y150" i="8"/>
  <c r="Z150" i="8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AL150" i="8"/>
  <c r="AO150" i="8"/>
  <c r="AR150" i="8"/>
  <c r="F151" i="8"/>
  <c r="N151" i="8"/>
  <c r="O151" i="8"/>
  <c r="R151" i="8"/>
  <c r="S151" i="8"/>
  <c r="T151" i="8"/>
  <c r="Y151" i="8"/>
  <c r="AL151" i="8"/>
  <c r="AO151" i="8"/>
  <c r="AR151" i="8"/>
  <c r="F152" i="8"/>
  <c r="N152" i="8"/>
  <c r="O152" i="8"/>
  <c r="R152" i="8"/>
  <c r="S152" i="8"/>
  <c r="T152" i="8"/>
  <c r="Y152" i="8"/>
  <c r="AL152" i="8"/>
  <c r="AO152" i="8"/>
  <c r="AR152" i="8"/>
  <c r="F153" i="8"/>
  <c r="M153" i="8"/>
  <c r="Q153" i="8" s="1"/>
  <c r="N153" i="8"/>
  <c r="O153" i="8"/>
  <c r="R153" i="8"/>
  <c r="S153" i="8"/>
  <c r="T153" i="8"/>
  <c r="Y153" i="8"/>
  <c r="AL153" i="8"/>
  <c r="AO153" i="8"/>
  <c r="AR153" i="8"/>
  <c r="F154" i="8"/>
  <c r="N154" i="8"/>
  <c r="O154" i="8"/>
  <c r="R154" i="8"/>
  <c r="S154" i="8"/>
  <c r="T154" i="8"/>
  <c r="Y154" i="8"/>
  <c r="AL154" i="8"/>
  <c r="AO154" i="8"/>
  <c r="AR154" i="8"/>
  <c r="F155" i="8"/>
  <c r="N155" i="8"/>
  <c r="O155" i="8"/>
  <c r="R155" i="8"/>
  <c r="S155" i="8"/>
  <c r="T155" i="8"/>
  <c r="Y155" i="8"/>
  <c r="AL155" i="8"/>
  <c r="AO155" i="8"/>
  <c r="AR155" i="8"/>
  <c r="F156" i="8"/>
  <c r="N156" i="8"/>
  <c r="O156" i="8"/>
  <c r="R156" i="8"/>
  <c r="S156" i="8"/>
  <c r="T156" i="8"/>
  <c r="Y156" i="8"/>
  <c r="AL156" i="8"/>
  <c r="AO156" i="8"/>
  <c r="AR156" i="8"/>
  <c r="F157" i="8"/>
  <c r="N157" i="8"/>
  <c r="O157" i="8"/>
  <c r="R157" i="8"/>
  <c r="S157" i="8"/>
  <c r="T157" i="8"/>
  <c r="Y157" i="8"/>
  <c r="AL157" i="8"/>
  <c r="AO157" i="8"/>
  <c r="AR157" i="8"/>
  <c r="F158" i="8"/>
  <c r="M158" i="8"/>
  <c r="N158" i="8"/>
  <c r="O158" i="8"/>
  <c r="R158" i="8"/>
  <c r="S158" i="8"/>
  <c r="T158" i="8"/>
  <c r="U158" i="8"/>
  <c r="Y158" i="8"/>
  <c r="AL158" i="8"/>
  <c r="AO158" i="8"/>
  <c r="AR158" i="8"/>
  <c r="F159" i="8"/>
  <c r="M159" i="8"/>
  <c r="N159" i="8"/>
  <c r="O159" i="8"/>
  <c r="R159" i="8"/>
  <c r="S159" i="8"/>
  <c r="T159" i="8"/>
  <c r="U159" i="8"/>
  <c r="Y159" i="8"/>
  <c r="AL159" i="8"/>
  <c r="AO159" i="8"/>
  <c r="AR159" i="8"/>
  <c r="F160" i="8"/>
  <c r="M160" i="8"/>
  <c r="Q160" i="8" s="1"/>
  <c r="N160" i="8"/>
  <c r="O160" i="8"/>
  <c r="R160" i="8"/>
  <c r="S160" i="8"/>
  <c r="T160" i="8"/>
  <c r="U160" i="8"/>
  <c r="Y160" i="8"/>
  <c r="AL160" i="8"/>
  <c r="AO160" i="8"/>
  <c r="AR160" i="8"/>
  <c r="F162" i="8"/>
  <c r="N162" i="8"/>
  <c r="O162" i="8"/>
  <c r="R162" i="8"/>
  <c r="S162" i="8"/>
  <c r="T162" i="8"/>
  <c r="Y162" i="8"/>
  <c r="Z162" i="8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AL162" i="8"/>
  <c r="AO162" i="8"/>
  <c r="AR162" i="8"/>
  <c r="F163" i="8"/>
  <c r="N163" i="8"/>
  <c r="O163" i="8"/>
  <c r="R163" i="8"/>
  <c r="S163" i="8"/>
  <c r="T163" i="8"/>
  <c r="Y163" i="8"/>
  <c r="AL163" i="8"/>
  <c r="AO163" i="8"/>
  <c r="AR163" i="8"/>
  <c r="F164" i="8"/>
  <c r="N164" i="8"/>
  <c r="O164" i="8"/>
  <c r="R164" i="8"/>
  <c r="S164" i="8"/>
  <c r="T164" i="8"/>
  <c r="Y164" i="8"/>
  <c r="AL164" i="8"/>
  <c r="AO164" i="8"/>
  <c r="AR164" i="8"/>
  <c r="F165" i="8"/>
  <c r="M165" i="8"/>
  <c r="Q165" i="8" s="1"/>
  <c r="N165" i="8"/>
  <c r="O165" i="8"/>
  <c r="R165" i="8"/>
  <c r="S165" i="8"/>
  <c r="T165" i="8"/>
  <c r="Y165" i="8"/>
  <c r="AL165" i="8"/>
  <c r="AO165" i="8"/>
  <c r="AR165" i="8"/>
  <c r="F166" i="8"/>
  <c r="N166" i="8"/>
  <c r="O166" i="8"/>
  <c r="R166" i="8"/>
  <c r="S166" i="8"/>
  <c r="T166" i="8"/>
  <c r="Y166" i="8"/>
  <c r="AL166" i="8"/>
  <c r="AO166" i="8"/>
  <c r="AR166" i="8"/>
  <c r="F167" i="8"/>
  <c r="N167" i="8"/>
  <c r="O167" i="8"/>
  <c r="R167" i="8"/>
  <c r="S167" i="8"/>
  <c r="T167" i="8"/>
  <c r="Y167" i="8"/>
  <c r="AL167" i="8"/>
  <c r="AO167" i="8"/>
  <c r="AR167" i="8"/>
  <c r="F168" i="8"/>
  <c r="N168" i="8"/>
  <c r="O168" i="8"/>
  <c r="R168" i="8"/>
  <c r="S168" i="8"/>
  <c r="T168" i="8"/>
  <c r="Y168" i="8"/>
  <c r="AL168" i="8"/>
  <c r="AO168" i="8"/>
  <c r="AR168" i="8"/>
  <c r="F169" i="8"/>
  <c r="N169" i="8"/>
  <c r="O169" i="8"/>
  <c r="R169" i="8"/>
  <c r="S169" i="8"/>
  <c r="T169" i="8"/>
  <c r="Y169" i="8"/>
  <c r="AL169" i="8"/>
  <c r="AO169" i="8"/>
  <c r="AR169" i="8"/>
  <c r="F170" i="8"/>
  <c r="M170" i="8"/>
  <c r="Q170" i="8" s="1"/>
  <c r="N170" i="8"/>
  <c r="O170" i="8"/>
  <c r="R170" i="8"/>
  <c r="S170" i="8"/>
  <c r="T170" i="8"/>
  <c r="U170" i="8"/>
  <c r="Y170" i="8"/>
  <c r="AL170" i="8"/>
  <c r="AO170" i="8"/>
  <c r="AR170" i="8"/>
  <c r="F171" i="8"/>
  <c r="M171" i="8"/>
  <c r="Q171" i="8" s="1"/>
  <c r="N171" i="8"/>
  <c r="O171" i="8"/>
  <c r="R171" i="8"/>
  <c r="S171" i="8"/>
  <c r="T171" i="8"/>
  <c r="U171" i="8"/>
  <c r="Y171" i="8"/>
  <c r="AL171" i="8"/>
  <c r="AO171" i="8"/>
  <c r="AR171" i="8"/>
  <c r="F172" i="8"/>
  <c r="M172" i="8"/>
  <c r="Q172" i="8" s="1"/>
  <c r="N172" i="8"/>
  <c r="O172" i="8"/>
  <c r="R172" i="8"/>
  <c r="S172" i="8"/>
  <c r="T172" i="8"/>
  <c r="U172" i="8"/>
  <c r="Y172" i="8"/>
  <c r="AL172" i="8"/>
  <c r="AO172" i="8"/>
  <c r="AR172" i="8"/>
  <c r="F174" i="8"/>
  <c r="N174" i="8"/>
  <c r="O174" i="8"/>
  <c r="R174" i="8"/>
  <c r="S174" i="8"/>
  <c r="T174" i="8"/>
  <c r="Y174" i="8"/>
  <c r="Z174" i="8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AL174" i="8"/>
  <c r="AO174" i="8"/>
  <c r="AR174" i="8"/>
  <c r="F175" i="8"/>
  <c r="N175" i="8"/>
  <c r="O175" i="8"/>
  <c r="R175" i="8"/>
  <c r="S175" i="8"/>
  <c r="T175" i="8"/>
  <c r="Y175" i="8"/>
  <c r="AL175" i="8"/>
  <c r="AO175" i="8"/>
  <c r="AR175" i="8"/>
  <c r="F176" i="8"/>
  <c r="N176" i="8"/>
  <c r="O176" i="8"/>
  <c r="R176" i="8"/>
  <c r="S176" i="8"/>
  <c r="T176" i="8"/>
  <c r="Y176" i="8"/>
  <c r="AL176" i="8"/>
  <c r="AO176" i="8"/>
  <c r="AR176" i="8"/>
  <c r="F177" i="8"/>
  <c r="M177" i="8"/>
  <c r="N177" i="8"/>
  <c r="O177" i="8"/>
  <c r="R177" i="8"/>
  <c r="S177" i="8"/>
  <c r="T177" i="8"/>
  <c r="Y177" i="8"/>
  <c r="AL177" i="8"/>
  <c r="AO177" i="8"/>
  <c r="AR177" i="8"/>
  <c r="F178" i="8"/>
  <c r="N178" i="8"/>
  <c r="O178" i="8"/>
  <c r="R178" i="8"/>
  <c r="S178" i="8"/>
  <c r="T178" i="8"/>
  <c r="Y178" i="8"/>
  <c r="AL178" i="8"/>
  <c r="AO178" i="8"/>
  <c r="AR178" i="8"/>
  <c r="F179" i="8"/>
  <c r="N179" i="8"/>
  <c r="O179" i="8"/>
  <c r="R179" i="8"/>
  <c r="S179" i="8"/>
  <c r="T179" i="8"/>
  <c r="Y179" i="8"/>
  <c r="AL179" i="8"/>
  <c r="AO179" i="8"/>
  <c r="AR179" i="8"/>
  <c r="F180" i="8"/>
  <c r="N180" i="8"/>
  <c r="O180" i="8"/>
  <c r="R180" i="8"/>
  <c r="S180" i="8"/>
  <c r="T180" i="8"/>
  <c r="Y180" i="8"/>
  <c r="AL180" i="8"/>
  <c r="AO180" i="8"/>
  <c r="AR180" i="8"/>
  <c r="F181" i="8"/>
  <c r="N181" i="8"/>
  <c r="O181" i="8"/>
  <c r="R181" i="8"/>
  <c r="S181" i="8"/>
  <c r="T181" i="8"/>
  <c r="Y181" i="8"/>
  <c r="AL181" i="8"/>
  <c r="AO181" i="8"/>
  <c r="AR181" i="8"/>
  <c r="F182" i="8"/>
  <c r="M182" i="8"/>
  <c r="Q182" i="8" s="1"/>
  <c r="N182" i="8"/>
  <c r="O182" i="8"/>
  <c r="R182" i="8"/>
  <c r="S182" i="8"/>
  <c r="T182" i="8"/>
  <c r="U182" i="8"/>
  <c r="Y182" i="8"/>
  <c r="AL182" i="8"/>
  <c r="AO182" i="8"/>
  <c r="AR182" i="8"/>
  <c r="F183" i="8"/>
  <c r="M183" i="8"/>
  <c r="N183" i="8"/>
  <c r="O183" i="8"/>
  <c r="R183" i="8"/>
  <c r="S183" i="8"/>
  <c r="T183" i="8"/>
  <c r="U183" i="8"/>
  <c r="Y183" i="8"/>
  <c r="AL183" i="8"/>
  <c r="AO183" i="8"/>
  <c r="AR183" i="8"/>
  <c r="F184" i="8"/>
  <c r="M184" i="8"/>
  <c r="N184" i="8"/>
  <c r="O184" i="8"/>
  <c r="R184" i="8"/>
  <c r="S184" i="8"/>
  <c r="T184" i="8"/>
  <c r="U184" i="8"/>
  <c r="Y184" i="8"/>
  <c r="AL184" i="8"/>
  <c r="AO184" i="8"/>
  <c r="AR184" i="8"/>
  <c r="F186" i="8"/>
  <c r="N186" i="8"/>
  <c r="O186" i="8"/>
  <c r="R186" i="8"/>
  <c r="S186" i="8"/>
  <c r="T186" i="8"/>
  <c r="Y186" i="8"/>
  <c r="Z186" i="8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AL186" i="8"/>
  <c r="AO186" i="8"/>
  <c r="AR186" i="8"/>
  <c r="F187" i="8"/>
  <c r="N187" i="8"/>
  <c r="O187" i="8"/>
  <c r="R187" i="8"/>
  <c r="S187" i="8"/>
  <c r="T187" i="8"/>
  <c r="Y187" i="8"/>
  <c r="AL187" i="8"/>
  <c r="AO187" i="8"/>
  <c r="AR187" i="8"/>
  <c r="F188" i="8"/>
  <c r="N188" i="8"/>
  <c r="O188" i="8"/>
  <c r="R188" i="8"/>
  <c r="S188" i="8"/>
  <c r="T188" i="8"/>
  <c r="Y188" i="8"/>
  <c r="AL188" i="8"/>
  <c r="AO188" i="8"/>
  <c r="AR188" i="8"/>
  <c r="F189" i="8"/>
  <c r="M189" i="8"/>
  <c r="Q189" i="8" s="1"/>
  <c r="N189" i="8"/>
  <c r="O189" i="8"/>
  <c r="R189" i="8"/>
  <c r="S189" i="8"/>
  <c r="T189" i="8"/>
  <c r="Y189" i="8"/>
  <c r="AL189" i="8"/>
  <c r="AO189" i="8"/>
  <c r="AR189" i="8"/>
  <c r="F190" i="8"/>
  <c r="N190" i="8"/>
  <c r="O190" i="8"/>
  <c r="R190" i="8"/>
  <c r="S190" i="8"/>
  <c r="T190" i="8"/>
  <c r="Y190" i="8"/>
  <c r="AL190" i="8"/>
  <c r="AO190" i="8"/>
  <c r="AR190" i="8"/>
  <c r="F191" i="8"/>
  <c r="N191" i="8"/>
  <c r="O191" i="8"/>
  <c r="R191" i="8"/>
  <c r="S191" i="8"/>
  <c r="T191" i="8"/>
  <c r="Y191" i="8"/>
  <c r="AL191" i="8"/>
  <c r="AO191" i="8"/>
  <c r="AR191" i="8"/>
  <c r="F192" i="8"/>
  <c r="N192" i="8"/>
  <c r="O192" i="8"/>
  <c r="R192" i="8"/>
  <c r="S192" i="8"/>
  <c r="T192" i="8"/>
  <c r="Y192" i="8"/>
  <c r="AL192" i="8"/>
  <c r="AO192" i="8"/>
  <c r="AR192" i="8"/>
  <c r="F193" i="8"/>
  <c r="N193" i="8"/>
  <c r="O193" i="8"/>
  <c r="R193" i="8"/>
  <c r="S193" i="8"/>
  <c r="T193" i="8"/>
  <c r="Y193" i="8"/>
  <c r="AL193" i="8"/>
  <c r="AO193" i="8"/>
  <c r="AR193" i="8"/>
  <c r="F194" i="8"/>
  <c r="M194" i="8"/>
  <c r="N194" i="8"/>
  <c r="O194" i="8"/>
  <c r="R194" i="8"/>
  <c r="S194" i="8"/>
  <c r="T194" i="8"/>
  <c r="U194" i="8"/>
  <c r="Y194" i="8"/>
  <c r="AL194" i="8"/>
  <c r="AO194" i="8"/>
  <c r="AR194" i="8"/>
  <c r="F195" i="8"/>
  <c r="M195" i="8"/>
  <c r="N195" i="8"/>
  <c r="O195" i="8"/>
  <c r="R195" i="8"/>
  <c r="S195" i="8"/>
  <c r="T195" i="8"/>
  <c r="U195" i="8"/>
  <c r="Y195" i="8"/>
  <c r="AL195" i="8"/>
  <c r="AO195" i="8"/>
  <c r="AR195" i="8"/>
  <c r="F196" i="8"/>
  <c r="M196" i="8"/>
  <c r="Q196" i="8" s="1"/>
  <c r="N196" i="8"/>
  <c r="O196" i="8"/>
  <c r="R196" i="8"/>
  <c r="S196" i="8"/>
  <c r="T196" i="8"/>
  <c r="U196" i="8"/>
  <c r="Y196" i="8"/>
  <c r="AL196" i="8"/>
  <c r="AO196" i="8"/>
  <c r="AR196" i="8"/>
  <c r="F198" i="8"/>
  <c r="N198" i="8"/>
  <c r="O198" i="8"/>
  <c r="R198" i="8"/>
  <c r="S198" i="8"/>
  <c r="T198" i="8"/>
  <c r="Y198" i="8"/>
  <c r="Z198" i="8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AL198" i="8"/>
  <c r="AO198" i="8"/>
  <c r="AR198" i="8"/>
  <c r="F199" i="8"/>
  <c r="N199" i="8"/>
  <c r="O199" i="8"/>
  <c r="R199" i="8"/>
  <c r="S199" i="8"/>
  <c r="T199" i="8"/>
  <c r="Y199" i="8"/>
  <c r="AL199" i="8"/>
  <c r="AO199" i="8"/>
  <c r="AR199" i="8"/>
  <c r="F200" i="8"/>
  <c r="N200" i="8"/>
  <c r="O200" i="8"/>
  <c r="R200" i="8"/>
  <c r="S200" i="8"/>
  <c r="T200" i="8"/>
  <c r="Y200" i="8"/>
  <c r="AL200" i="8"/>
  <c r="AO200" i="8"/>
  <c r="AR200" i="8"/>
  <c r="F201" i="8"/>
  <c r="M201" i="8"/>
  <c r="N201" i="8"/>
  <c r="O201" i="8"/>
  <c r="R201" i="8"/>
  <c r="S201" i="8"/>
  <c r="T201" i="8"/>
  <c r="Y201" i="8"/>
  <c r="AL201" i="8"/>
  <c r="AO201" i="8"/>
  <c r="AR201" i="8"/>
  <c r="F202" i="8"/>
  <c r="N202" i="8"/>
  <c r="O202" i="8"/>
  <c r="R202" i="8"/>
  <c r="S202" i="8"/>
  <c r="T202" i="8"/>
  <c r="Y202" i="8"/>
  <c r="AL202" i="8"/>
  <c r="AO202" i="8"/>
  <c r="AR202" i="8"/>
  <c r="F203" i="8"/>
  <c r="N203" i="8"/>
  <c r="O203" i="8"/>
  <c r="R203" i="8"/>
  <c r="S203" i="8"/>
  <c r="T203" i="8"/>
  <c r="Y203" i="8"/>
  <c r="AL203" i="8"/>
  <c r="AO203" i="8"/>
  <c r="AR203" i="8"/>
  <c r="F204" i="8"/>
  <c r="N204" i="8"/>
  <c r="O204" i="8"/>
  <c r="R204" i="8"/>
  <c r="S204" i="8"/>
  <c r="T204" i="8"/>
  <c r="Y204" i="8"/>
  <c r="AL204" i="8"/>
  <c r="AO204" i="8"/>
  <c r="AR204" i="8"/>
  <c r="F205" i="8"/>
  <c r="N205" i="8"/>
  <c r="O205" i="8"/>
  <c r="R205" i="8"/>
  <c r="S205" i="8"/>
  <c r="T205" i="8"/>
  <c r="Y205" i="8"/>
  <c r="AL205" i="8"/>
  <c r="AO205" i="8"/>
  <c r="AR205" i="8"/>
  <c r="F206" i="8"/>
  <c r="M206" i="8"/>
  <c r="Q206" i="8" s="1"/>
  <c r="N206" i="8"/>
  <c r="O206" i="8"/>
  <c r="R206" i="8"/>
  <c r="S206" i="8"/>
  <c r="T206" i="8"/>
  <c r="U206" i="8"/>
  <c r="Y206" i="8"/>
  <c r="AL206" i="8"/>
  <c r="AO206" i="8"/>
  <c r="AR206" i="8"/>
  <c r="F207" i="8"/>
  <c r="M207" i="8"/>
  <c r="Q207" i="8" s="1"/>
  <c r="N207" i="8"/>
  <c r="O207" i="8"/>
  <c r="R207" i="8"/>
  <c r="S207" i="8"/>
  <c r="T207" i="8"/>
  <c r="U207" i="8"/>
  <c r="Y207" i="8"/>
  <c r="AL207" i="8"/>
  <c r="AO207" i="8"/>
  <c r="AR207" i="8"/>
  <c r="F208" i="8"/>
  <c r="M208" i="8"/>
  <c r="Q208" i="8" s="1"/>
  <c r="N208" i="8"/>
  <c r="O208" i="8"/>
  <c r="R208" i="8"/>
  <c r="S208" i="8"/>
  <c r="T208" i="8"/>
  <c r="U208" i="8"/>
  <c r="Y208" i="8"/>
  <c r="AL208" i="8"/>
  <c r="AO208" i="8"/>
  <c r="AR208" i="8"/>
  <c r="F210" i="8"/>
  <c r="N210" i="8"/>
  <c r="O210" i="8"/>
  <c r="R210" i="8"/>
  <c r="S210" i="8"/>
  <c r="T210" i="8"/>
  <c r="Y210" i="8"/>
  <c r="Z210" i="8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AL210" i="8"/>
  <c r="AO210" i="8"/>
  <c r="AR210" i="8"/>
  <c r="F211" i="8"/>
  <c r="N211" i="8"/>
  <c r="O211" i="8"/>
  <c r="R211" i="8"/>
  <c r="S211" i="8"/>
  <c r="T211" i="8"/>
  <c r="Y211" i="8"/>
  <c r="AL211" i="8"/>
  <c r="AO211" i="8"/>
  <c r="AR211" i="8"/>
  <c r="F212" i="8"/>
  <c r="N212" i="8"/>
  <c r="O212" i="8"/>
  <c r="R212" i="8"/>
  <c r="S212" i="8"/>
  <c r="T212" i="8"/>
  <c r="Y212" i="8"/>
  <c r="AL212" i="8"/>
  <c r="AO212" i="8"/>
  <c r="AR212" i="8"/>
  <c r="F213" i="8"/>
  <c r="M213" i="8"/>
  <c r="Q213" i="8" s="1"/>
  <c r="N213" i="8"/>
  <c r="O213" i="8"/>
  <c r="R213" i="8"/>
  <c r="S213" i="8"/>
  <c r="T213" i="8"/>
  <c r="Y213" i="8"/>
  <c r="AL213" i="8"/>
  <c r="AO213" i="8"/>
  <c r="AR213" i="8"/>
  <c r="F214" i="8"/>
  <c r="N214" i="8"/>
  <c r="O214" i="8"/>
  <c r="R214" i="8"/>
  <c r="S214" i="8"/>
  <c r="T214" i="8"/>
  <c r="Y214" i="8"/>
  <c r="AL214" i="8"/>
  <c r="AO214" i="8"/>
  <c r="AR214" i="8"/>
  <c r="F215" i="8"/>
  <c r="N215" i="8"/>
  <c r="O215" i="8"/>
  <c r="R215" i="8"/>
  <c r="S215" i="8"/>
  <c r="T215" i="8"/>
  <c r="Y215" i="8"/>
  <c r="AL215" i="8"/>
  <c r="AO215" i="8"/>
  <c r="AR215" i="8"/>
  <c r="F216" i="8"/>
  <c r="N216" i="8"/>
  <c r="O216" i="8"/>
  <c r="R216" i="8"/>
  <c r="S216" i="8"/>
  <c r="T216" i="8"/>
  <c r="Y216" i="8"/>
  <c r="AL216" i="8"/>
  <c r="AO216" i="8"/>
  <c r="AR216" i="8"/>
  <c r="F217" i="8"/>
  <c r="N217" i="8"/>
  <c r="O217" i="8"/>
  <c r="R217" i="8"/>
  <c r="S217" i="8"/>
  <c r="T217" i="8"/>
  <c r="Y217" i="8"/>
  <c r="AL217" i="8"/>
  <c r="AO217" i="8"/>
  <c r="AR217" i="8"/>
  <c r="F218" i="8"/>
  <c r="M218" i="8"/>
  <c r="N218" i="8"/>
  <c r="O218" i="8"/>
  <c r="R218" i="8"/>
  <c r="S218" i="8"/>
  <c r="T218" i="8"/>
  <c r="U218" i="8"/>
  <c r="Y218" i="8"/>
  <c r="AL218" i="8"/>
  <c r="AO218" i="8"/>
  <c r="AR218" i="8"/>
  <c r="F219" i="8"/>
  <c r="M219" i="8"/>
  <c r="N219" i="8"/>
  <c r="O219" i="8"/>
  <c r="R219" i="8"/>
  <c r="S219" i="8"/>
  <c r="T219" i="8"/>
  <c r="U219" i="8"/>
  <c r="Y219" i="8"/>
  <c r="AL219" i="8"/>
  <c r="AO219" i="8"/>
  <c r="AR219" i="8"/>
  <c r="F220" i="8"/>
  <c r="M220" i="8"/>
  <c r="N220" i="8"/>
  <c r="O220" i="8"/>
  <c r="R220" i="8"/>
  <c r="S220" i="8"/>
  <c r="T220" i="8"/>
  <c r="U220" i="8"/>
  <c r="Y220" i="8"/>
  <c r="AL220" i="8"/>
  <c r="AO220" i="8"/>
  <c r="AR220" i="8"/>
  <c r="F222" i="8"/>
  <c r="N222" i="8"/>
  <c r="O222" i="8"/>
  <c r="R222" i="8"/>
  <c r="S222" i="8"/>
  <c r="T222" i="8"/>
  <c r="Y222" i="8"/>
  <c r="Z222" i="8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AL222" i="8"/>
  <c r="AO222" i="8"/>
  <c r="AR222" i="8"/>
  <c r="F223" i="8"/>
  <c r="N223" i="8"/>
  <c r="O223" i="8"/>
  <c r="R223" i="8"/>
  <c r="S223" i="8"/>
  <c r="T223" i="8"/>
  <c r="Y223" i="8"/>
  <c r="AL223" i="8"/>
  <c r="AO223" i="8"/>
  <c r="AR223" i="8"/>
  <c r="F224" i="8"/>
  <c r="N224" i="8"/>
  <c r="O224" i="8"/>
  <c r="R224" i="8"/>
  <c r="S224" i="8"/>
  <c r="T224" i="8"/>
  <c r="Y224" i="8"/>
  <c r="AL224" i="8"/>
  <c r="AO224" i="8"/>
  <c r="AR224" i="8"/>
  <c r="F225" i="8"/>
  <c r="M225" i="8"/>
  <c r="Q225" i="8" s="1"/>
  <c r="N225" i="8"/>
  <c r="O225" i="8"/>
  <c r="R225" i="8"/>
  <c r="S225" i="8"/>
  <c r="T225" i="8"/>
  <c r="Y225" i="8"/>
  <c r="AL225" i="8"/>
  <c r="AO225" i="8"/>
  <c r="AR225" i="8"/>
  <c r="F226" i="8"/>
  <c r="N226" i="8"/>
  <c r="O226" i="8"/>
  <c r="R226" i="8"/>
  <c r="S226" i="8"/>
  <c r="T226" i="8"/>
  <c r="Y226" i="8"/>
  <c r="AL226" i="8"/>
  <c r="AO226" i="8"/>
  <c r="AR226" i="8"/>
  <c r="F227" i="8"/>
  <c r="N227" i="8"/>
  <c r="O227" i="8"/>
  <c r="R227" i="8"/>
  <c r="S227" i="8"/>
  <c r="T227" i="8"/>
  <c r="Y227" i="8"/>
  <c r="AL227" i="8"/>
  <c r="AO227" i="8"/>
  <c r="AR227" i="8"/>
  <c r="F228" i="8"/>
  <c r="N228" i="8"/>
  <c r="O228" i="8"/>
  <c r="R228" i="8"/>
  <c r="S228" i="8"/>
  <c r="T228" i="8"/>
  <c r="Y228" i="8"/>
  <c r="AL228" i="8"/>
  <c r="AO228" i="8"/>
  <c r="AR228" i="8"/>
  <c r="F229" i="8"/>
  <c r="N229" i="8"/>
  <c r="O229" i="8"/>
  <c r="R229" i="8"/>
  <c r="S229" i="8"/>
  <c r="T229" i="8"/>
  <c r="Y229" i="8"/>
  <c r="AL229" i="8"/>
  <c r="AO229" i="8"/>
  <c r="AR229" i="8"/>
  <c r="F230" i="8"/>
  <c r="M230" i="8"/>
  <c r="N230" i="8"/>
  <c r="O230" i="8"/>
  <c r="R230" i="8"/>
  <c r="S230" i="8"/>
  <c r="T230" i="8"/>
  <c r="U230" i="8"/>
  <c r="Y230" i="8"/>
  <c r="AL230" i="8"/>
  <c r="AO230" i="8"/>
  <c r="AR230" i="8"/>
  <c r="F231" i="8"/>
  <c r="M231" i="8"/>
  <c r="Q231" i="8" s="1"/>
  <c r="N231" i="8"/>
  <c r="O231" i="8"/>
  <c r="R231" i="8"/>
  <c r="S231" i="8"/>
  <c r="T231" i="8"/>
  <c r="U231" i="8"/>
  <c r="Y231" i="8"/>
  <c r="AL231" i="8"/>
  <c r="AO231" i="8"/>
  <c r="AR231" i="8"/>
  <c r="F232" i="8"/>
  <c r="M232" i="8"/>
  <c r="Q232" i="8" s="1"/>
  <c r="N232" i="8"/>
  <c r="O232" i="8"/>
  <c r="R232" i="8"/>
  <c r="S232" i="8"/>
  <c r="T232" i="8"/>
  <c r="U232" i="8"/>
  <c r="Y232" i="8"/>
  <c r="AL232" i="8"/>
  <c r="AO232" i="8"/>
  <c r="AR232" i="8"/>
  <c r="F234" i="8"/>
  <c r="N234" i="8"/>
  <c r="O234" i="8"/>
  <c r="R234" i="8"/>
  <c r="S234" i="8"/>
  <c r="T234" i="8"/>
  <c r="Y234" i="8"/>
  <c r="Z234" i="8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AL234" i="8"/>
  <c r="AO234" i="8"/>
  <c r="AR234" i="8"/>
  <c r="F235" i="8"/>
  <c r="N235" i="8"/>
  <c r="O235" i="8"/>
  <c r="R235" i="8"/>
  <c r="S235" i="8"/>
  <c r="T235" i="8"/>
  <c r="Y235" i="8"/>
  <c r="AL235" i="8"/>
  <c r="AO235" i="8"/>
  <c r="AR235" i="8"/>
  <c r="F236" i="8"/>
  <c r="N236" i="8"/>
  <c r="O236" i="8"/>
  <c r="R236" i="8"/>
  <c r="S236" i="8"/>
  <c r="T236" i="8"/>
  <c r="Y236" i="8"/>
  <c r="AL236" i="8"/>
  <c r="AO236" i="8"/>
  <c r="AR236" i="8"/>
  <c r="F237" i="8"/>
  <c r="M237" i="8"/>
  <c r="N237" i="8"/>
  <c r="O237" i="8"/>
  <c r="R237" i="8"/>
  <c r="S237" i="8"/>
  <c r="T237" i="8"/>
  <c r="Y237" i="8"/>
  <c r="AL237" i="8"/>
  <c r="AO237" i="8"/>
  <c r="AR237" i="8"/>
  <c r="F238" i="8"/>
  <c r="N238" i="8"/>
  <c r="O238" i="8"/>
  <c r="R238" i="8"/>
  <c r="S238" i="8"/>
  <c r="T238" i="8"/>
  <c r="Y238" i="8"/>
  <c r="AL238" i="8"/>
  <c r="AO238" i="8"/>
  <c r="AR238" i="8"/>
  <c r="F239" i="8"/>
  <c r="N239" i="8"/>
  <c r="O239" i="8"/>
  <c r="R239" i="8"/>
  <c r="S239" i="8"/>
  <c r="T239" i="8"/>
  <c r="Y239" i="8"/>
  <c r="AL239" i="8"/>
  <c r="AO239" i="8"/>
  <c r="AR239" i="8"/>
  <c r="F240" i="8"/>
  <c r="N240" i="8"/>
  <c r="O240" i="8"/>
  <c r="R240" i="8"/>
  <c r="S240" i="8"/>
  <c r="T240" i="8"/>
  <c r="Y240" i="8"/>
  <c r="AL240" i="8"/>
  <c r="AO240" i="8"/>
  <c r="AR240" i="8"/>
  <c r="F241" i="8"/>
  <c r="N241" i="8"/>
  <c r="O241" i="8"/>
  <c r="R241" i="8"/>
  <c r="S241" i="8"/>
  <c r="T241" i="8"/>
  <c r="Y241" i="8"/>
  <c r="AL241" i="8"/>
  <c r="AO241" i="8"/>
  <c r="AR241" i="8"/>
  <c r="F242" i="8"/>
  <c r="M242" i="8"/>
  <c r="Q242" i="8" s="1"/>
  <c r="N242" i="8"/>
  <c r="O242" i="8"/>
  <c r="R242" i="8"/>
  <c r="S242" i="8"/>
  <c r="T242" i="8"/>
  <c r="U242" i="8"/>
  <c r="Y242" i="8"/>
  <c r="AL242" i="8"/>
  <c r="AO242" i="8"/>
  <c r="AR242" i="8"/>
  <c r="F243" i="8"/>
  <c r="M243" i="8"/>
  <c r="Q243" i="8" s="1"/>
  <c r="N243" i="8"/>
  <c r="O243" i="8"/>
  <c r="R243" i="8"/>
  <c r="S243" i="8"/>
  <c r="T243" i="8"/>
  <c r="U243" i="8"/>
  <c r="Y243" i="8"/>
  <c r="AL243" i="8"/>
  <c r="AO243" i="8"/>
  <c r="AR243" i="8"/>
  <c r="F244" i="8"/>
  <c r="M244" i="8"/>
  <c r="N244" i="8"/>
  <c r="O244" i="8"/>
  <c r="R244" i="8"/>
  <c r="S244" i="8"/>
  <c r="T244" i="8"/>
  <c r="U244" i="8"/>
  <c r="Y244" i="8"/>
  <c r="AL244" i="8"/>
  <c r="AO244" i="8"/>
  <c r="AR244" i="8"/>
  <c r="F246" i="8"/>
  <c r="N246" i="8"/>
  <c r="O246" i="8"/>
  <c r="R246" i="8"/>
  <c r="S246" i="8"/>
  <c r="T246" i="8"/>
  <c r="Y246" i="8"/>
  <c r="Z246" i="8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AL246" i="8"/>
  <c r="AO246" i="8"/>
  <c r="AR246" i="8"/>
  <c r="F247" i="8"/>
  <c r="N247" i="8"/>
  <c r="O247" i="8"/>
  <c r="R247" i="8"/>
  <c r="S247" i="8"/>
  <c r="T247" i="8"/>
  <c r="Y247" i="8"/>
  <c r="AL247" i="8"/>
  <c r="AO247" i="8"/>
  <c r="AR247" i="8"/>
  <c r="F248" i="8"/>
  <c r="N248" i="8"/>
  <c r="O248" i="8"/>
  <c r="R248" i="8"/>
  <c r="S248" i="8"/>
  <c r="T248" i="8"/>
  <c r="Y248" i="8"/>
  <c r="AL248" i="8"/>
  <c r="AO248" i="8"/>
  <c r="AR248" i="8"/>
  <c r="F249" i="8"/>
  <c r="M249" i="8"/>
  <c r="Q249" i="8" s="1"/>
  <c r="N249" i="8"/>
  <c r="O249" i="8"/>
  <c r="R249" i="8"/>
  <c r="S249" i="8"/>
  <c r="T249" i="8"/>
  <c r="Y249" i="8"/>
  <c r="AL249" i="8"/>
  <c r="AO249" i="8"/>
  <c r="AR249" i="8"/>
  <c r="F250" i="8"/>
  <c r="N250" i="8"/>
  <c r="O250" i="8"/>
  <c r="R250" i="8"/>
  <c r="S250" i="8"/>
  <c r="T250" i="8"/>
  <c r="Y250" i="8"/>
  <c r="AL250" i="8"/>
  <c r="AO250" i="8"/>
  <c r="AR250" i="8"/>
  <c r="F251" i="8"/>
  <c r="N251" i="8"/>
  <c r="O251" i="8"/>
  <c r="R251" i="8"/>
  <c r="S251" i="8"/>
  <c r="T251" i="8"/>
  <c r="Y251" i="8"/>
  <c r="AL251" i="8"/>
  <c r="AO251" i="8"/>
  <c r="AR251" i="8"/>
  <c r="F252" i="8"/>
  <c r="N252" i="8"/>
  <c r="O252" i="8"/>
  <c r="R252" i="8"/>
  <c r="S252" i="8"/>
  <c r="T252" i="8"/>
  <c r="Y252" i="8"/>
  <c r="AL252" i="8"/>
  <c r="AO252" i="8"/>
  <c r="AR252" i="8"/>
  <c r="F253" i="8"/>
  <c r="N253" i="8"/>
  <c r="O253" i="8"/>
  <c r="R253" i="8"/>
  <c r="S253" i="8"/>
  <c r="T253" i="8"/>
  <c r="Y253" i="8"/>
  <c r="AL253" i="8"/>
  <c r="AO253" i="8"/>
  <c r="AR253" i="8"/>
  <c r="F254" i="8"/>
  <c r="M254" i="8"/>
  <c r="N254" i="8"/>
  <c r="O254" i="8"/>
  <c r="R254" i="8"/>
  <c r="S254" i="8"/>
  <c r="T254" i="8"/>
  <c r="U254" i="8"/>
  <c r="Y254" i="8"/>
  <c r="AL254" i="8"/>
  <c r="AO254" i="8"/>
  <c r="AR254" i="8"/>
  <c r="F255" i="8"/>
  <c r="M255" i="8"/>
  <c r="N255" i="8"/>
  <c r="O255" i="8"/>
  <c r="R255" i="8"/>
  <c r="S255" i="8"/>
  <c r="T255" i="8"/>
  <c r="U255" i="8"/>
  <c r="Y255" i="8"/>
  <c r="AL255" i="8"/>
  <c r="AO255" i="8"/>
  <c r="AR255" i="8"/>
  <c r="F256" i="8"/>
  <c r="M256" i="8"/>
  <c r="Q256" i="8" s="1"/>
  <c r="N256" i="8"/>
  <c r="O256" i="8"/>
  <c r="R256" i="8"/>
  <c r="S256" i="8"/>
  <c r="T256" i="8"/>
  <c r="U256" i="8"/>
  <c r="Y256" i="8"/>
  <c r="AL256" i="8"/>
  <c r="AO256" i="8"/>
  <c r="AR256" i="8"/>
  <c r="F258" i="8"/>
  <c r="N258" i="8"/>
  <c r="O258" i="8"/>
  <c r="R258" i="8"/>
  <c r="S258" i="8"/>
  <c r="T258" i="8"/>
  <c r="Y258" i="8"/>
  <c r="Z258" i="8"/>
  <c r="Z259" i="8" s="1"/>
  <c r="Z260" i="8" s="1"/>
  <c r="Z261" i="8" s="1"/>
  <c r="Z262" i="8" s="1"/>
  <c r="Z263" i="8" s="1"/>
  <c r="Z264" i="8" s="1"/>
  <c r="Z265" i="8" s="1"/>
  <c r="Z266" i="8" s="1"/>
  <c r="Z267" i="8" s="1"/>
  <c r="Z268" i="8" s="1"/>
  <c r="AL258" i="8"/>
  <c r="AO258" i="8"/>
  <c r="AR258" i="8"/>
  <c r="F259" i="8"/>
  <c r="N259" i="8"/>
  <c r="O259" i="8"/>
  <c r="R259" i="8"/>
  <c r="S259" i="8"/>
  <c r="T259" i="8"/>
  <c r="Y259" i="8"/>
  <c r="AL259" i="8"/>
  <c r="AO259" i="8"/>
  <c r="AR259" i="8"/>
  <c r="F260" i="8"/>
  <c r="N260" i="8"/>
  <c r="O260" i="8"/>
  <c r="R260" i="8"/>
  <c r="S260" i="8"/>
  <c r="T260" i="8"/>
  <c r="Y260" i="8"/>
  <c r="AL260" i="8"/>
  <c r="AO260" i="8"/>
  <c r="AR260" i="8"/>
  <c r="F261" i="8"/>
  <c r="M261" i="8"/>
  <c r="Q261" i="8" s="1"/>
  <c r="N261" i="8"/>
  <c r="O261" i="8"/>
  <c r="R261" i="8"/>
  <c r="S261" i="8"/>
  <c r="T261" i="8"/>
  <c r="Y261" i="8"/>
  <c r="AL261" i="8"/>
  <c r="AO261" i="8"/>
  <c r="AR261" i="8"/>
  <c r="F262" i="8"/>
  <c r="N262" i="8"/>
  <c r="O262" i="8"/>
  <c r="R262" i="8"/>
  <c r="S262" i="8"/>
  <c r="T262" i="8"/>
  <c r="Y262" i="8"/>
  <c r="AL262" i="8"/>
  <c r="AO262" i="8"/>
  <c r="AR262" i="8"/>
  <c r="F263" i="8"/>
  <c r="N263" i="8"/>
  <c r="O263" i="8"/>
  <c r="R263" i="8"/>
  <c r="S263" i="8"/>
  <c r="T263" i="8"/>
  <c r="Y263" i="8"/>
  <c r="AL263" i="8"/>
  <c r="AO263" i="8"/>
  <c r="AR263" i="8"/>
  <c r="F264" i="8"/>
  <c r="N264" i="8"/>
  <c r="O264" i="8"/>
  <c r="R264" i="8"/>
  <c r="S264" i="8"/>
  <c r="T264" i="8"/>
  <c r="Y264" i="8"/>
  <c r="AL264" i="8"/>
  <c r="AO264" i="8"/>
  <c r="AR264" i="8"/>
  <c r="F265" i="8"/>
  <c r="N265" i="8"/>
  <c r="O265" i="8"/>
  <c r="R265" i="8"/>
  <c r="S265" i="8"/>
  <c r="T265" i="8"/>
  <c r="Y265" i="8"/>
  <c r="AL265" i="8"/>
  <c r="AO265" i="8"/>
  <c r="AR265" i="8"/>
  <c r="F266" i="8"/>
  <c r="M266" i="8"/>
  <c r="Q266" i="8" s="1"/>
  <c r="N266" i="8"/>
  <c r="O266" i="8"/>
  <c r="R266" i="8"/>
  <c r="S266" i="8"/>
  <c r="T266" i="8"/>
  <c r="U266" i="8"/>
  <c r="Y266" i="8"/>
  <c r="AL266" i="8"/>
  <c r="AO266" i="8"/>
  <c r="AR266" i="8"/>
  <c r="F267" i="8"/>
  <c r="M267" i="8"/>
  <c r="Q267" i="8" s="1"/>
  <c r="N267" i="8"/>
  <c r="O267" i="8"/>
  <c r="R267" i="8"/>
  <c r="S267" i="8"/>
  <c r="T267" i="8"/>
  <c r="U267" i="8"/>
  <c r="Y267" i="8"/>
  <c r="AL267" i="8"/>
  <c r="AO267" i="8"/>
  <c r="AR267" i="8"/>
  <c r="F268" i="8"/>
  <c r="M268" i="8"/>
  <c r="Q268" i="8" s="1"/>
  <c r="N268" i="8"/>
  <c r="O268" i="8"/>
  <c r="R268" i="8"/>
  <c r="S268" i="8"/>
  <c r="T268" i="8"/>
  <c r="U268" i="8"/>
  <c r="Y268" i="8"/>
  <c r="AL268" i="8"/>
  <c r="AO268" i="8"/>
  <c r="AR268" i="8"/>
  <c r="F270" i="8"/>
  <c r="N270" i="8"/>
  <c r="O270" i="8"/>
  <c r="R270" i="8"/>
  <c r="S270" i="8"/>
  <c r="T270" i="8"/>
  <c r="Y270" i="8"/>
  <c r="Z270" i="8"/>
  <c r="Z271" i="8" s="1"/>
  <c r="Z272" i="8" s="1"/>
  <c r="Z273" i="8" s="1"/>
  <c r="Z274" i="8" s="1"/>
  <c r="Z275" i="8" s="1"/>
  <c r="Z276" i="8" s="1"/>
  <c r="Z277" i="8" s="1"/>
  <c r="Z278" i="8" s="1"/>
  <c r="Z279" i="8" s="1"/>
  <c r="Z280" i="8" s="1"/>
  <c r="AL270" i="8"/>
  <c r="AO270" i="8"/>
  <c r="AR270" i="8"/>
  <c r="F271" i="8"/>
  <c r="N271" i="8"/>
  <c r="O271" i="8"/>
  <c r="R271" i="8"/>
  <c r="S271" i="8"/>
  <c r="T271" i="8"/>
  <c r="Y271" i="8"/>
  <c r="AL271" i="8"/>
  <c r="AO271" i="8"/>
  <c r="AR271" i="8"/>
  <c r="F272" i="8"/>
  <c r="N272" i="8"/>
  <c r="O272" i="8"/>
  <c r="R272" i="8"/>
  <c r="S272" i="8"/>
  <c r="T272" i="8"/>
  <c r="Y272" i="8"/>
  <c r="AL272" i="8"/>
  <c r="AO272" i="8"/>
  <c r="AR272" i="8"/>
  <c r="F273" i="8"/>
  <c r="M273" i="8"/>
  <c r="N273" i="8"/>
  <c r="O273" i="8"/>
  <c r="R273" i="8"/>
  <c r="S273" i="8"/>
  <c r="T273" i="8"/>
  <c r="Y273" i="8"/>
  <c r="AL273" i="8"/>
  <c r="AO273" i="8"/>
  <c r="AR273" i="8"/>
  <c r="F274" i="8"/>
  <c r="N274" i="8"/>
  <c r="O274" i="8"/>
  <c r="R274" i="8"/>
  <c r="S274" i="8"/>
  <c r="T274" i="8"/>
  <c r="Y274" i="8"/>
  <c r="AL274" i="8"/>
  <c r="AO274" i="8"/>
  <c r="AR274" i="8"/>
  <c r="F275" i="8"/>
  <c r="N275" i="8"/>
  <c r="O275" i="8"/>
  <c r="R275" i="8"/>
  <c r="S275" i="8"/>
  <c r="T275" i="8"/>
  <c r="Y275" i="8"/>
  <c r="AL275" i="8"/>
  <c r="AO275" i="8"/>
  <c r="AR275" i="8"/>
  <c r="F276" i="8"/>
  <c r="N276" i="8"/>
  <c r="O276" i="8"/>
  <c r="R276" i="8"/>
  <c r="S276" i="8"/>
  <c r="T276" i="8"/>
  <c r="Y276" i="8"/>
  <c r="AL276" i="8"/>
  <c r="AO276" i="8"/>
  <c r="AR276" i="8"/>
  <c r="F277" i="8"/>
  <c r="N277" i="8"/>
  <c r="O277" i="8"/>
  <c r="R277" i="8"/>
  <c r="S277" i="8"/>
  <c r="T277" i="8"/>
  <c r="Y277" i="8"/>
  <c r="AL277" i="8"/>
  <c r="AO277" i="8"/>
  <c r="AR277" i="8"/>
  <c r="F278" i="8"/>
  <c r="M278" i="8"/>
  <c r="Q278" i="8" s="1"/>
  <c r="N278" i="8"/>
  <c r="O278" i="8"/>
  <c r="R278" i="8"/>
  <c r="S278" i="8"/>
  <c r="T278" i="8"/>
  <c r="U278" i="8"/>
  <c r="Y278" i="8"/>
  <c r="AL278" i="8"/>
  <c r="AO278" i="8"/>
  <c r="AR278" i="8"/>
  <c r="F279" i="8"/>
  <c r="M279" i="8"/>
  <c r="N279" i="8"/>
  <c r="O279" i="8"/>
  <c r="R279" i="8"/>
  <c r="S279" i="8"/>
  <c r="T279" i="8"/>
  <c r="U279" i="8"/>
  <c r="Y279" i="8"/>
  <c r="AL279" i="8"/>
  <c r="AO279" i="8"/>
  <c r="AR279" i="8"/>
  <c r="F280" i="8"/>
  <c r="M280" i="8"/>
  <c r="N280" i="8"/>
  <c r="O280" i="8"/>
  <c r="R280" i="8"/>
  <c r="S280" i="8"/>
  <c r="T280" i="8"/>
  <c r="U280" i="8"/>
  <c r="Y280" i="8"/>
  <c r="AL280" i="8"/>
  <c r="AO280" i="8"/>
  <c r="AR280" i="8"/>
  <c r="F282" i="8"/>
  <c r="N282" i="8"/>
  <c r="O282" i="8"/>
  <c r="R282" i="8"/>
  <c r="S282" i="8"/>
  <c r="T282" i="8"/>
  <c r="Y282" i="8"/>
  <c r="Z282" i="8"/>
  <c r="Z283" i="8" s="1"/>
  <c r="Z284" i="8" s="1"/>
  <c r="Z285" i="8" s="1"/>
  <c r="Z286" i="8" s="1"/>
  <c r="Z287" i="8" s="1"/>
  <c r="Z288" i="8" s="1"/>
  <c r="Z289" i="8" s="1"/>
  <c r="Z290" i="8" s="1"/>
  <c r="Z291" i="8" s="1"/>
  <c r="Z292" i="8" s="1"/>
  <c r="AL282" i="8"/>
  <c r="AO282" i="8"/>
  <c r="AR282" i="8"/>
  <c r="F283" i="8"/>
  <c r="N283" i="8"/>
  <c r="O283" i="8"/>
  <c r="R283" i="8"/>
  <c r="S283" i="8"/>
  <c r="T283" i="8"/>
  <c r="Y283" i="8"/>
  <c r="AL283" i="8"/>
  <c r="AO283" i="8"/>
  <c r="AR283" i="8"/>
  <c r="F284" i="8"/>
  <c r="N284" i="8"/>
  <c r="O284" i="8"/>
  <c r="R284" i="8"/>
  <c r="S284" i="8"/>
  <c r="T284" i="8"/>
  <c r="Y284" i="8"/>
  <c r="AL284" i="8"/>
  <c r="AO284" i="8"/>
  <c r="AR284" i="8"/>
  <c r="F285" i="8"/>
  <c r="M285" i="8"/>
  <c r="Q285" i="8" s="1"/>
  <c r="N285" i="8"/>
  <c r="O285" i="8"/>
  <c r="R285" i="8"/>
  <c r="S285" i="8"/>
  <c r="T285" i="8"/>
  <c r="Y285" i="8"/>
  <c r="AL285" i="8"/>
  <c r="AO285" i="8"/>
  <c r="AR285" i="8"/>
  <c r="F286" i="8"/>
  <c r="N286" i="8"/>
  <c r="O286" i="8"/>
  <c r="R286" i="8"/>
  <c r="S286" i="8"/>
  <c r="T286" i="8"/>
  <c r="Y286" i="8"/>
  <c r="AL286" i="8"/>
  <c r="AO286" i="8"/>
  <c r="AR286" i="8"/>
  <c r="F287" i="8"/>
  <c r="N287" i="8"/>
  <c r="O287" i="8"/>
  <c r="R287" i="8"/>
  <c r="S287" i="8"/>
  <c r="T287" i="8"/>
  <c r="Y287" i="8"/>
  <c r="AL287" i="8"/>
  <c r="AO287" i="8"/>
  <c r="AR287" i="8"/>
  <c r="F288" i="8"/>
  <c r="N288" i="8"/>
  <c r="O288" i="8"/>
  <c r="R288" i="8"/>
  <c r="S288" i="8"/>
  <c r="T288" i="8"/>
  <c r="Y288" i="8"/>
  <c r="AL288" i="8"/>
  <c r="AO288" i="8"/>
  <c r="AR288" i="8"/>
  <c r="F289" i="8"/>
  <c r="N289" i="8"/>
  <c r="O289" i="8"/>
  <c r="R289" i="8"/>
  <c r="S289" i="8"/>
  <c r="T289" i="8"/>
  <c r="Y289" i="8"/>
  <c r="AL289" i="8"/>
  <c r="AO289" i="8"/>
  <c r="AR289" i="8"/>
  <c r="F290" i="8"/>
  <c r="M290" i="8"/>
  <c r="N290" i="8"/>
  <c r="O290" i="8"/>
  <c r="R290" i="8"/>
  <c r="S290" i="8"/>
  <c r="T290" i="8"/>
  <c r="U290" i="8"/>
  <c r="Y290" i="8"/>
  <c r="AL290" i="8"/>
  <c r="AO290" i="8"/>
  <c r="AR290" i="8"/>
  <c r="F291" i="8"/>
  <c r="M291" i="8"/>
  <c r="N291" i="8"/>
  <c r="O291" i="8"/>
  <c r="R291" i="8"/>
  <c r="S291" i="8"/>
  <c r="T291" i="8"/>
  <c r="U291" i="8"/>
  <c r="Y291" i="8"/>
  <c r="AL291" i="8"/>
  <c r="AO291" i="8"/>
  <c r="AR291" i="8"/>
  <c r="F292" i="8"/>
  <c r="M292" i="8"/>
  <c r="Q292" i="8" s="1"/>
  <c r="N292" i="8"/>
  <c r="O292" i="8"/>
  <c r="R292" i="8"/>
  <c r="S292" i="8"/>
  <c r="T292" i="8"/>
  <c r="U292" i="8"/>
  <c r="Y292" i="8"/>
  <c r="AL292" i="8"/>
  <c r="AO292" i="8"/>
  <c r="AR292" i="8"/>
  <c r="F294" i="8"/>
  <c r="N294" i="8"/>
  <c r="O294" i="8"/>
  <c r="R294" i="8"/>
  <c r="S294" i="8"/>
  <c r="T294" i="8"/>
  <c r="Y294" i="8"/>
  <c r="Z294" i="8"/>
  <c r="Z295" i="8" s="1"/>
  <c r="Z296" i="8" s="1"/>
  <c r="Z297" i="8" s="1"/>
  <c r="Z298" i="8" s="1"/>
  <c r="Z299" i="8" s="1"/>
  <c r="Z300" i="8" s="1"/>
  <c r="Z301" i="8" s="1"/>
  <c r="Z302" i="8" s="1"/>
  <c r="Z303" i="8" s="1"/>
  <c r="Z304" i="8" s="1"/>
  <c r="AL294" i="8"/>
  <c r="AO294" i="8"/>
  <c r="AR294" i="8"/>
  <c r="F295" i="8"/>
  <c r="N295" i="8"/>
  <c r="O295" i="8"/>
  <c r="R295" i="8"/>
  <c r="S295" i="8"/>
  <c r="T295" i="8"/>
  <c r="Y295" i="8"/>
  <c r="AL295" i="8"/>
  <c r="AO295" i="8"/>
  <c r="AR295" i="8"/>
  <c r="F296" i="8"/>
  <c r="N296" i="8"/>
  <c r="O296" i="8"/>
  <c r="R296" i="8"/>
  <c r="S296" i="8"/>
  <c r="T296" i="8"/>
  <c r="Y296" i="8"/>
  <c r="AL296" i="8"/>
  <c r="AO296" i="8"/>
  <c r="AR296" i="8"/>
  <c r="F297" i="8"/>
  <c r="M297" i="8"/>
  <c r="N297" i="8"/>
  <c r="O297" i="8"/>
  <c r="R297" i="8"/>
  <c r="S297" i="8"/>
  <c r="T297" i="8"/>
  <c r="Y297" i="8"/>
  <c r="AL297" i="8"/>
  <c r="AO297" i="8"/>
  <c r="AR297" i="8"/>
  <c r="F298" i="8"/>
  <c r="N298" i="8"/>
  <c r="O298" i="8"/>
  <c r="R298" i="8"/>
  <c r="S298" i="8"/>
  <c r="T298" i="8"/>
  <c r="Y298" i="8"/>
  <c r="AL298" i="8"/>
  <c r="AO298" i="8"/>
  <c r="AR298" i="8"/>
  <c r="F299" i="8"/>
  <c r="N299" i="8"/>
  <c r="O299" i="8"/>
  <c r="R299" i="8"/>
  <c r="S299" i="8"/>
  <c r="T299" i="8"/>
  <c r="Y299" i="8"/>
  <c r="AL299" i="8"/>
  <c r="AO299" i="8"/>
  <c r="AR299" i="8"/>
  <c r="F300" i="8"/>
  <c r="N300" i="8"/>
  <c r="O300" i="8"/>
  <c r="R300" i="8"/>
  <c r="S300" i="8"/>
  <c r="T300" i="8"/>
  <c r="Y300" i="8"/>
  <c r="AL300" i="8"/>
  <c r="AO300" i="8"/>
  <c r="AR300" i="8"/>
  <c r="F301" i="8"/>
  <c r="N301" i="8"/>
  <c r="O301" i="8"/>
  <c r="R301" i="8"/>
  <c r="S301" i="8"/>
  <c r="T301" i="8"/>
  <c r="Y301" i="8"/>
  <c r="AL301" i="8"/>
  <c r="AO301" i="8"/>
  <c r="AR301" i="8"/>
  <c r="F302" i="8"/>
  <c r="M302" i="8"/>
  <c r="Q302" i="8" s="1"/>
  <c r="N302" i="8"/>
  <c r="O302" i="8"/>
  <c r="R302" i="8"/>
  <c r="S302" i="8"/>
  <c r="T302" i="8"/>
  <c r="U302" i="8"/>
  <c r="Y302" i="8"/>
  <c r="AL302" i="8"/>
  <c r="AO302" i="8"/>
  <c r="AR302" i="8"/>
  <c r="F303" i="8"/>
  <c r="M303" i="8"/>
  <c r="Q303" i="8" s="1"/>
  <c r="N303" i="8"/>
  <c r="O303" i="8"/>
  <c r="R303" i="8"/>
  <c r="S303" i="8"/>
  <c r="T303" i="8"/>
  <c r="U303" i="8"/>
  <c r="Y303" i="8"/>
  <c r="AL303" i="8"/>
  <c r="AO303" i="8"/>
  <c r="AR303" i="8"/>
  <c r="F304" i="8"/>
  <c r="M304" i="8"/>
  <c r="Q304" i="8" s="1"/>
  <c r="N304" i="8"/>
  <c r="O304" i="8"/>
  <c r="R304" i="8"/>
  <c r="S304" i="8"/>
  <c r="T304" i="8"/>
  <c r="U304" i="8"/>
  <c r="Y304" i="8"/>
  <c r="AL304" i="8"/>
  <c r="AO304" i="8"/>
  <c r="AR304" i="8"/>
  <c r="F306" i="8"/>
  <c r="N306" i="8"/>
  <c r="O306" i="8"/>
  <c r="R306" i="8"/>
  <c r="S306" i="8"/>
  <c r="T306" i="8"/>
  <c r="Y306" i="8"/>
  <c r="Z306" i="8"/>
  <c r="Z307" i="8" s="1"/>
  <c r="Z308" i="8" s="1"/>
  <c r="Z309" i="8" s="1"/>
  <c r="Z310" i="8" s="1"/>
  <c r="Z311" i="8" s="1"/>
  <c r="Z312" i="8" s="1"/>
  <c r="Z313" i="8" s="1"/>
  <c r="Z314" i="8" s="1"/>
  <c r="Z315" i="8" s="1"/>
  <c r="Z316" i="8" s="1"/>
  <c r="AL306" i="8"/>
  <c r="AO306" i="8"/>
  <c r="AR306" i="8"/>
  <c r="F307" i="8"/>
  <c r="N307" i="8"/>
  <c r="O307" i="8"/>
  <c r="R307" i="8"/>
  <c r="S307" i="8"/>
  <c r="T307" i="8"/>
  <c r="Y307" i="8"/>
  <c r="AL307" i="8"/>
  <c r="AO307" i="8"/>
  <c r="AR307" i="8"/>
  <c r="F308" i="8"/>
  <c r="N308" i="8"/>
  <c r="O308" i="8"/>
  <c r="R308" i="8"/>
  <c r="S308" i="8"/>
  <c r="T308" i="8"/>
  <c r="Y308" i="8"/>
  <c r="AL308" i="8"/>
  <c r="AO308" i="8"/>
  <c r="AR308" i="8"/>
  <c r="F309" i="8"/>
  <c r="M309" i="8"/>
  <c r="Q309" i="8" s="1"/>
  <c r="N309" i="8"/>
  <c r="O309" i="8"/>
  <c r="R309" i="8"/>
  <c r="S309" i="8"/>
  <c r="T309" i="8"/>
  <c r="Y309" i="8"/>
  <c r="AL309" i="8"/>
  <c r="AO309" i="8"/>
  <c r="AR309" i="8"/>
  <c r="F310" i="8"/>
  <c r="N310" i="8"/>
  <c r="O310" i="8"/>
  <c r="R310" i="8"/>
  <c r="S310" i="8"/>
  <c r="T310" i="8"/>
  <c r="Y310" i="8"/>
  <c r="AL310" i="8"/>
  <c r="AO310" i="8"/>
  <c r="AR310" i="8"/>
  <c r="F311" i="8"/>
  <c r="N311" i="8"/>
  <c r="O311" i="8"/>
  <c r="R311" i="8"/>
  <c r="S311" i="8"/>
  <c r="T311" i="8"/>
  <c r="Y311" i="8"/>
  <c r="AL311" i="8"/>
  <c r="AO311" i="8"/>
  <c r="AR311" i="8"/>
  <c r="F312" i="8"/>
  <c r="N312" i="8"/>
  <c r="O312" i="8"/>
  <c r="R312" i="8"/>
  <c r="S312" i="8"/>
  <c r="T312" i="8"/>
  <c r="Y312" i="8"/>
  <c r="AL312" i="8"/>
  <c r="AO312" i="8"/>
  <c r="AR312" i="8"/>
  <c r="F313" i="8"/>
  <c r="N313" i="8"/>
  <c r="O313" i="8"/>
  <c r="R313" i="8"/>
  <c r="S313" i="8"/>
  <c r="T313" i="8"/>
  <c r="Y313" i="8"/>
  <c r="AL313" i="8"/>
  <c r="AO313" i="8"/>
  <c r="AR313" i="8"/>
  <c r="F314" i="8"/>
  <c r="M314" i="8"/>
  <c r="N314" i="8"/>
  <c r="O314" i="8"/>
  <c r="R314" i="8"/>
  <c r="S314" i="8"/>
  <c r="T314" i="8"/>
  <c r="U314" i="8"/>
  <c r="Y314" i="8"/>
  <c r="AL314" i="8"/>
  <c r="AO314" i="8"/>
  <c r="AR314" i="8"/>
  <c r="F315" i="8"/>
  <c r="M315" i="8"/>
  <c r="N315" i="8"/>
  <c r="O315" i="8"/>
  <c r="R315" i="8"/>
  <c r="S315" i="8"/>
  <c r="T315" i="8"/>
  <c r="U315" i="8"/>
  <c r="Y315" i="8"/>
  <c r="AL315" i="8"/>
  <c r="AO315" i="8"/>
  <c r="AR315" i="8"/>
  <c r="F316" i="8"/>
  <c r="M316" i="8"/>
  <c r="Q316" i="8" s="1"/>
  <c r="N316" i="8"/>
  <c r="O316" i="8"/>
  <c r="R316" i="8"/>
  <c r="S316" i="8"/>
  <c r="T316" i="8"/>
  <c r="U316" i="8"/>
  <c r="Y316" i="8"/>
  <c r="AL316" i="8"/>
  <c r="AO316" i="8"/>
  <c r="AR316" i="8"/>
  <c r="F318" i="8"/>
  <c r="N318" i="8"/>
  <c r="O318" i="8"/>
  <c r="R318" i="8"/>
  <c r="S318" i="8"/>
  <c r="T318" i="8"/>
  <c r="Y318" i="8"/>
  <c r="Z318" i="8"/>
  <c r="Z319" i="8" s="1"/>
  <c r="Z320" i="8" s="1"/>
  <c r="Z321" i="8" s="1"/>
  <c r="Z322" i="8" s="1"/>
  <c r="Z323" i="8" s="1"/>
  <c r="Z324" i="8" s="1"/>
  <c r="Z325" i="8" s="1"/>
  <c r="Z326" i="8" s="1"/>
  <c r="Z327" i="8" s="1"/>
  <c r="Z328" i="8" s="1"/>
  <c r="AL318" i="8"/>
  <c r="AO318" i="8"/>
  <c r="AR318" i="8"/>
  <c r="F319" i="8"/>
  <c r="N319" i="8"/>
  <c r="O319" i="8"/>
  <c r="R319" i="8"/>
  <c r="S319" i="8"/>
  <c r="T319" i="8"/>
  <c r="Y319" i="8"/>
  <c r="AL319" i="8"/>
  <c r="AO319" i="8"/>
  <c r="AR319" i="8"/>
  <c r="F320" i="8"/>
  <c r="N320" i="8"/>
  <c r="O320" i="8"/>
  <c r="R320" i="8"/>
  <c r="S320" i="8"/>
  <c r="T320" i="8"/>
  <c r="Y320" i="8"/>
  <c r="AL320" i="8"/>
  <c r="AO320" i="8"/>
  <c r="AR320" i="8"/>
  <c r="F321" i="8"/>
  <c r="M321" i="8"/>
  <c r="Q321" i="8" s="1"/>
  <c r="N321" i="8"/>
  <c r="O321" i="8"/>
  <c r="R321" i="8"/>
  <c r="S321" i="8"/>
  <c r="T321" i="8"/>
  <c r="Y321" i="8"/>
  <c r="AL321" i="8"/>
  <c r="AO321" i="8"/>
  <c r="AR321" i="8"/>
  <c r="F322" i="8"/>
  <c r="N322" i="8"/>
  <c r="O322" i="8"/>
  <c r="R322" i="8"/>
  <c r="S322" i="8"/>
  <c r="T322" i="8"/>
  <c r="Y322" i="8"/>
  <c r="AL322" i="8"/>
  <c r="AO322" i="8"/>
  <c r="AR322" i="8"/>
  <c r="F323" i="8"/>
  <c r="N323" i="8"/>
  <c r="O323" i="8"/>
  <c r="R323" i="8"/>
  <c r="S323" i="8"/>
  <c r="T323" i="8"/>
  <c r="Y323" i="8"/>
  <c r="AL323" i="8"/>
  <c r="AO323" i="8"/>
  <c r="AR323" i="8"/>
  <c r="F324" i="8"/>
  <c r="N324" i="8"/>
  <c r="O324" i="8"/>
  <c r="R324" i="8"/>
  <c r="S324" i="8"/>
  <c r="T324" i="8"/>
  <c r="Y324" i="8"/>
  <c r="AL324" i="8"/>
  <c r="AO324" i="8"/>
  <c r="AR324" i="8"/>
  <c r="F325" i="8"/>
  <c r="N325" i="8"/>
  <c r="O325" i="8"/>
  <c r="R325" i="8"/>
  <c r="S325" i="8"/>
  <c r="T325" i="8"/>
  <c r="Y325" i="8"/>
  <c r="AL325" i="8"/>
  <c r="AO325" i="8"/>
  <c r="AR325" i="8"/>
  <c r="F326" i="8"/>
  <c r="M326" i="8"/>
  <c r="Q326" i="8" s="1"/>
  <c r="N326" i="8"/>
  <c r="O326" i="8"/>
  <c r="R326" i="8"/>
  <c r="S326" i="8"/>
  <c r="T326" i="8"/>
  <c r="U326" i="8"/>
  <c r="Y326" i="8"/>
  <c r="AL326" i="8"/>
  <c r="AO326" i="8"/>
  <c r="AR326" i="8"/>
  <c r="F327" i="8"/>
  <c r="M327" i="8"/>
  <c r="Q327" i="8" s="1"/>
  <c r="N327" i="8"/>
  <c r="O327" i="8"/>
  <c r="R327" i="8"/>
  <c r="S327" i="8"/>
  <c r="T327" i="8"/>
  <c r="U327" i="8"/>
  <c r="Y327" i="8"/>
  <c r="AL327" i="8"/>
  <c r="AO327" i="8"/>
  <c r="AR327" i="8"/>
  <c r="F328" i="8"/>
  <c r="M328" i="8"/>
  <c r="Q328" i="8" s="1"/>
  <c r="N328" i="8"/>
  <c r="O328" i="8"/>
  <c r="R328" i="8"/>
  <c r="S328" i="8"/>
  <c r="T328" i="8"/>
  <c r="U328" i="8"/>
  <c r="Y328" i="8"/>
  <c r="AL328" i="8"/>
  <c r="AO328" i="8"/>
  <c r="AR328" i="8"/>
  <c r="F330" i="8"/>
  <c r="N330" i="8"/>
  <c r="O330" i="8"/>
  <c r="R330" i="8"/>
  <c r="S330" i="8"/>
  <c r="T330" i="8"/>
  <c r="Y330" i="8"/>
  <c r="Z330" i="8"/>
  <c r="Z331" i="8" s="1"/>
  <c r="Z332" i="8" s="1"/>
  <c r="Z333" i="8" s="1"/>
  <c r="Z334" i="8" s="1"/>
  <c r="Z335" i="8" s="1"/>
  <c r="Z336" i="8" s="1"/>
  <c r="Z337" i="8" s="1"/>
  <c r="Z338" i="8" s="1"/>
  <c r="Z339" i="8" s="1"/>
  <c r="Z340" i="8" s="1"/>
  <c r="AL330" i="8"/>
  <c r="AO330" i="8"/>
  <c r="AR330" i="8"/>
  <c r="F331" i="8"/>
  <c r="N331" i="8"/>
  <c r="O331" i="8"/>
  <c r="R331" i="8"/>
  <c r="S331" i="8"/>
  <c r="T331" i="8"/>
  <c r="Y331" i="8"/>
  <c r="AL331" i="8"/>
  <c r="AO331" i="8"/>
  <c r="AR331" i="8"/>
  <c r="F332" i="8"/>
  <c r="N332" i="8"/>
  <c r="O332" i="8"/>
  <c r="R332" i="8"/>
  <c r="S332" i="8"/>
  <c r="T332" i="8"/>
  <c r="Y332" i="8"/>
  <c r="AL332" i="8"/>
  <c r="AO332" i="8"/>
  <c r="AR332" i="8"/>
  <c r="F333" i="8"/>
  <c r="M333" i="8"/>
  <c r="N333" i="8"/>
  <c r="O333" i="8"/>
  <c r="R333" i="8"/>
  <c r="S333" i="8"/>
  <c r="T333" i="8"/>
  <c r="Y333" i="8"/>
  <c r="AL333" i="8"/>
  <c r="AO333" i="8"/>
  <c r="AR333" i="8"/>
  <c r="F334" i="8"/>
  <c r="N334" i="8"/>
  <c r="O334" i="8"/>
  <c r="R334" i="8"/>
  <c r="S334" i="8"/>
  <c r="T334" i="8"/>
  <c r="Y334" i="8"/>
  <c r="AL334" i="8"/>
  <c r="AO334" i="8"/>
  <c r="AR334" i="8"/>
  <c r="F335" i="8"/>
  <c r="N335" i="8"/>
  <c r="O335" i="8"/>
  <c r="R335" i="8"/>
  <c r="S335" i="8"/>
  <c r="T335" i="8"/>
  <c r="Y335" i="8"/>
  <c r="AL335" i="8"/>
  <c r="AO335" i="8"/>
  <c r="AR335" i="8"/>
  <c r="F336" i="8"/>
  <c r="N336" i="8"/>
  <c r="O336" i="8"/>
  <c r="R336" i="8"/>
  <c r="S336" i="8"/>
  <c r="T336" i="8"/>
  <c r="Y336" i="8"/>
  <c r="AL336" i="8"/>
  <c r="AO336" i="8"/>
  <c r="AR336" i="8"/>
  <c r="F337" i="8"/>
  <c r="N337" i="8"/>
  <c r="O337" i="8"/>
  <c r="R337" i="8"/>
  <c r="S337" i="8"/>
  <c r="T337" i="8"/>
  <c r="Y337" i="8"/>
  <c r="AL337" i="8"/>
  <c r="AO337" i="8"/>
  <c r="AR337" i="8"/>
  <c r="F338" i="8"/>
  <c r="M338" i="8"/>
  <c r="Q338" i="8" s="1"/>
  <c r="N338" i="8"/>
  <c r="O338" i="8"/>
  <c r="R338" i="8"/>
  <c r="S338" i="8"/>
  <c r="T338" i="8"/>
  <c r="U338" i="8"/>
  <c r="Y338" i="8"/>
  <c r="AL338" i="8"/>
  <c r="AO338" i="8"/>
  <c r="AR338" i="8"/>
  <c r="F339" i="8"/>
  <c r="M339" i="8"/>
  <c r="N339" i="8"/>
  <c r="O339" i="8"/>
  <c r="R339" i="8"/>
  <c r="S339" i="8"/>
  <c r="T339" i="8"/>
  <c r="U339" i="8"/>
  <c r="Y339" i="8"/>
  <c r="AL339" i="8"/>
  <c r="AO339" i="8"/>
  <c r="AR339" i="8"/>
  <c r="F340" i="8"/>
  <c r="M340" i="8"/>
  <c r="N340" i="8"/>
  <c r="O340" i="8"/>
  <c r="R340" i="8"/>
  <c r="S340" i="8"/>
  <c r="T340" i="8"/>
  <c r="U340" i="8"/>
  <c r="Y340" i="8"/>
  <c r="AL340" i="8"/>
  <c r="AO340" i="8"/>
  <c r="AR340" i="8"/>
  <c r="F342" i="8"/>
  <c r="N342" i="8"/>
  <c r="O342" i="8"/>
  <c r="R342" i="8"/>
  <c r="S342" i="8"/>
  <c r="T342" i="8"/>
  <c r="Y342" i="8"/>
  <c r="Z342" i="8"/>
  <c r="Z343" i="8" s="1"/>
  <c r="Z344" i="8" s="1"/>
  <c r="Z345" i="8" s="1"/>
  <c r="Z346" i="8" s="1"/>
  <c r="Z347" i="8" s="1"/>
  <c r="Z348" i="8" s="1"/>
  <c r="Z349" i="8" s="1"/>
  <c r="Z350" i="8" s="1"/>
  <c r="Z351" i="8" s="1"/>
  <c r="Z352" i="8" s="1"/>
  <c r="AL342" i="8"/>
  <c r="AO342" i="8"/>
  <c r="AR342" i="8"/>
  <c r="F343" i="8"/>
  <c r="N343" i="8"/>
  <c r="O343" i="8"/>
  <c r="R343" i="8"/>
  <c r="S343" i="8"/>
  <c r="T343" i="8"/>
  <c r="Y343" i="8"/>
  <c r="AL343" i="8"/>
  <c r="AO343" i="8"/>
  <c r="AR343" i="8"/>
  <c r="F344" i="8"/>
  <c r="N344" i="8"/>
  <c r="O344" i="8"/>
  <c r="R344" i="8"/>
  <c r="S344" i="8"/>
  <c r="T344" i="8"/>
  <c r="Y344" i="8"/>
  <c r="AL344" i="8"/>
  <c r="AO344" i="8"/>
  <c r="AR344" i="8"/>
  <c r="F345" i="8"/>
  <c r="M345" i="8"/>
  <c r="Q345" i="8" s="1"/>
  <c r="N345" i="8"/>
  <c r="O345" i="8"/>
  <c r="R345" i="8"/>
  <c r="S345" i="8"/>
  <c r="T345" i="8"/>
  <c r="Y345" i="8"/>
  <c r="AL345" i="8"/>
  <c r="AO345" i="8"/>
  <c r="AR345" i="8"/>
  <c r="F346" i="8"/>
  <c r="N346" i="8"/>
  <c r="O346" i="8"/>
  <c r="R346" i="8"/>
  <c r="S346" i="8"/>
  <c r="T346" i="8"/>
  <c r="Y346" i="8"/>
  <c r="AL346" i="8"/>
  <c r="AO346" i="8"/>
  <c r="AR346" i="8"/>
  <c r="F347" i="8"/>
  <c r="N347" i="8"/>
  <c r="O347" i="8"/>
  <c r="R347" i="8"/>
  <c r="S347" i="8"/>
  <c r="T347" i="8"/>
  <c r="Y347" i="8"/>
  <c r="AL347" i="8"/>
  <c r="AO347" i="8"/>
  <c r="AR347" i="8"/>
  <c r="F348" i="8"/>
  <c r="N348" i="8"/>
  <c r="O348" i="8"/>
  <c r="R348" i="8"/>
  <c r="S348" i="8"/>
  <c r="T348" i="8"/>
  <c r="Y348" i="8"/>
  <c r="AL348" i="8"/>
  <c r="AO348" i="8"/>
  <c r="AR348" i="8"/>
  <c r="F349" i="8"/>
  <c r="N349" i="8"/>
  <c r="O349" i="8"/>
  <c r="R349" i="8"/>
  <c r="S349" i="8"/>
  <c r="T349" i="8"/>
  <c r="Y349" i="8"/>
  <c r="AL349" i="8"/>
  <c r="AO349" i="8"/>
  <c r="AR349" i="8"/>
  <c r="F350" i="8"/>
  <c r="M350" i="8"/>
  <c r="N350" i="8"/>
  <c r="O350" i="8"/>
  <c r="R350" i="8"/>
  <c r="S350" i="8"/>
  <c r="T350" i="8"/>
  <c r="U350" i="8"/>
  <c r="Y350" i="8"/>
  <c r="AL350" i="8"/>
  <c r="AO350" i="8"/>
  <c r="AR350" i="8"/>
  <c r="F351" i="8"/>
  <c r="M351" i="8"/>
  <c r="N351" i="8"/>
  <c r="O351" i="8"/>
  <c r="R351" i="8"/>
  <c r="S351" i="8"/>
  <c r="T351" i="8"/>
  <c r="U351" i="8"/>
  <c r="Y351" i="8"/>
  <c r="AL351" i="8"/>
  <c r="AO351" i="8"/>
  <c r="AR351" i="8"/>
  <c r="F352" i="8"/>
  <c r="M352" i="8"/>
  <c r="Q352" i="8" s="1"/>
  <c r="N352" i="8"/>
  <c r="O352" i="8"/>
  <c r="R352" i="8"/>
  <c r="S352" i="8"/>
  <c r="T352" i="8"/>
  <c r="U352" i="8"/>
  <c r="Y352" i="8"/>
  <c r="AL352" i="8"/>
  <c r="AO352" i="8"/>
  <c r="AR352" i="8"/>
  <c r="F354" i="8"/>
  <c r="N354" i="8"/>
  <c r="O354" i="8"/>
  <c r="R354" i="8"/>
  <c r="S354" i="8"/>
  <c r="T354" i="8"/>
  <c r="Y354" i="8"/>
  <c r="Z354" i="8"/>
  <c r="Z355" i="8" s="1"/>
  <c r="Z356" i="8" s="1"/>
  <c r="Z357" i="8" s="1"/>
  <c r="Z358" i="8" s="1"/>
  <c r="Z359" i="8" s="1"/>
  <c r="Z360" i="8" s="1"/>
  <c r="Z361" i="8" s="1"/>
  <c r="Z362" i="8" s="1"/>
  <c r="Z363" i="8" s="1"/>
  <c r="Z364" i="8" s="1"/>
  <c r="AL354" i="8"/>
  <c r="AO354" i="8"/>
  <c r="AR354" i="8"/>
  <c r="F355" i="8"/>
  <c r="N355" i="8"/>
  <c r="O355" i="8"/>
  <c r="R355" i="8"/>
  <c r="S355" i="8"/>
  <c r="T355" i="8"/>
  <c r="Y355" i="8"/>
  <c r="AL355" i="8"/>
  <c r="AO355" i="8"/>
  <c r="AR355" i="8"/>
  <c r="F356" i="8"/>
  <c r="N356" i="8"/>
  <c r="O356" i="8"/>
  <c r="R356" i="8"/>
  <c r="S356" i="8"/>
  <c r="T356" i="8"/>
  <c r="Y356" i="8"/>
  <c r="AL356" i="8"/>
  <c r="AO356" i="8"/>
  <c r="AR356" i="8"/>
  <c r="F357" i="8"/>
  <c r="M357" i="8"/>
  <c r="N357" i="8"/>
  <c r="O357" i="8"/>
  <c r="R357" i="8"/>
  <c r="S357" i="8"/>
  <c r="T357" i="8"/>
  <c r="Y357" i="8"/>
  <c r="AL357" i="8"/>
  <c r="AO357" i="8"/>
  <c r="AR357" i="8"/>
  <c r="F358" i="8"/>
  <c r="N358" i="8"/>
  <c r="O358" i="8"/>
  <c r="R358" i="8"/>
  <c r="S358" i="8"/>
  <c r="T358" i="8"/>
  <c r="Y358" i="8"/>
  <c r="AL358" i="8"/>
  <c r="AO358" i="8"/>
  <c r="AR358" i="8"/>
  <c r="F359" i="8"/>
  <c r="N359" i="8"/>
  <c r="O359" i="8"/>
  <c r="R359" i="8"/>
  <c r="S359" i="8"/>
  <c r="T359" i="8"/>
  <c r="Y359" i="8"/>
  <c r="AL359" i="8"/>
  <c r="AO359" i="8"/>
  <c r="AR359" i="8"/>
  <c r="F360" i="8"/>
  <c r="N360" i="8"/>
  <c r="O360" i="8"/>
  <c r="R360" i="8"/>
  <c r="S360" i="8"/>
  <c r="T360" i="8"/>
  <c r="Y360" i="8"/>
  <c r="AL360" i="8"/>
  <c r="AO360" i="8"/>
  <c r="AR360" i="8"/>
  <c r="F361" i="8"/>
  <c r="N361" i="8"/>
  <c r="O361" i="8"/>
  <c r="R361" i="8"/>
  <c r="S361" i="8"/>
  <c r="T361" i="8"/>
  <c r="Y361" i="8"/>
  <c r="AL361" i="8"/>
  <c r="AO361" i="8"/>
  <c r="AR361" i="8"/>
  <c r="F362" i="8"/>
  <c r="M362" i="8"/>
  <c r="Q362" i="8" s="1"/>
  <c r="N362" i="8"/>
  <c r="O362" i="8"/>
  <c r="R362" i="8"/>
  <c r="S362" i="8"/>
  <c r="T362" i="8"/>
  <c r="U362" i="8"/>
  <c r="Y362" i="8"/>
  <c r="AL362" i="8"/>
  <c r="AO362" i="8"/>
  <c r="AR362" i="8"/>
  <c r="F363" i="8"/>
  <c r="M363" i="8"/>
  <c r="Q363" i="8" s="1"/>
  <c r="N363" i="8"/>
  <c r="O363" i="8"/>
  <c r="R363" i="8"/>
  <c r="S363" i="8"/>
  <c r="T363" i="8"/>
  <c r="U363" i="8"/>
  <c r="Y363" i="8"/>
  <c r="AL363" i="8"/>
  <c r="AO363" i="8"/>
  <c r="AR363" i="8"/>
  <c r="F364" i="8"/>
  <c r="M364" i="8"/>
  <c r="Q364" i="8" s="1"/>
  <c r="N364" i="8"/>
  <c r="O364" i="8"/>
  <c r="R364" i="8"/>
  <c r="S364" i="8"/>
  <c r="T364" i="8"/>
  <c r="U364" i="8"/>
  <c r="Y364" i="8"/>
  <c r="AL364" i="8"/>
  <c r="AO364" i="8"/>
  <c r="AR364" i="8"/>
  <c r="F366" i="8"/>
  <c r="N366" i="8"/>
  <c r="O366" i="8"/>
  <c r="R366" i="8"/>
  <c r="S366" i="8"/>
  <c r="T366" i="8"/>
  <c r="Y366" i="8"/>
  <c r="Z366" i="8"/>
  <c r="Z367" i="8" s="1"/>
  <c r="Z368" i="8" s="1"/>
  <c r="Z369" i="8" s="1"/>
  <c r="Z370" i="8" s="1"/>
  <c r="Z371" i="8" s="1"/>
  <c r="Z372" i="8" s="1"/>
  <c r="Z373" i="8" s="1"/>
  <c r="Z374" i="8" s="1"/>
  <c r="Z375" i="8" s="1"/>
  <c r="Z376" i="8" s="1"/>
  <c r="AL366" i="8"/>
  <c r="AO366" i="8"/>
  <c r="AR366" i="8"/>
  <c r="F367" i="8"/>
  <c r="N367" i="8"/>
  <c r="O367" i="8"/>
  <c r="R367" i="8"/>
  <c r="S367" i="8"/>
  <c r="T367" i="8"/>
  <c r="Y367" i="8"/>
  <c r="AL367" i="8"/>
  <c r="AO367" i="8"/>
  <c r="AR367" i="8"/>
  <c r="F368" i="8"/>
  <c r="N368" i="8"/>
  <c r="O368" i="8"/>
  <c r="R368" i="8"/>
  <c r="S368" i="8"/>
  <c r="T368" i="8"/>
  <c r="Y368" i="8"/>
  <c r="AL368" i="8"/>
  <c r="AO368" i="8"/>
  <c r="AR368" i="8"/>
  <c r="F369" i="8"/>
  <c r="M369" i="8"/>
  <c r="Q369" i="8" s="1"/>
  <c r="N369" i="8"/>
  <c r="O369" i="8"/>
  <c r="R369" i="8"/>
  <c r="S369" i="8"/>
  <c r="T369" i="8"/>
  <c r="Y369" i="8"/>
  <c r="AL369" i="8"/>
  <c r="AO369" i="8"/>
  <c r="AR369" i="8"/>
  <c r="F370" i="8"/>
  <c r="N370" i="8"/>
  <c r="O370" i="8"/>
  <c r="R370" i="8"/>
  <c r="S370" i="8"/>
  <c r="T370" i="8"/>
  <c r="Y370" i="8"/>
  <c r="AL370" i="8"/>
  <c r="AO370" i="8"/>
  <c r="AR370" i="8"/>
  <c r="F371" i="8"/>
  <c r="N371" i="8"/>
  <c r="O371" i="8"/>
  <c r="R371" i="8"/>
  <c r="S371" i="8"/>
  <c r="T371" i="8"/>
  <c r="Y371" i="8"/>
  <c r="AL371" i="8"/>
  <c r="AO371" i="8"/>
  <c r="AR371" i="8"/>
  <c r="F372" i="8"/>
  <c r="N372" i="8"/>
  <c r="O372" i="8"/>
  <c r="R372" i="8"/>
  <c r="S372" i="8"/>
  <c r="T372" i="8"/>
  <c r="Y372" i="8"/>
  <c r="AL372" i="8"/>
  <c r="AO372" i="8"/>
  <c r="AR372" i="8"/>
  <c r="F373" i="8"/>
  <c r="N373" i="8"/>
  <c r="O373" i="8"/>
  <c r="R373" i="8"/>
  <c r="S373" i="8"/>
  <c r="T373" i="8"/>
  <c r="Y373" i="8"/>
  <c r="AL373" i="8"/>
  <c r="AO373" i="8"/>
  <c r="AR373" i="8"/>
  <c r="F374" i="8"/>
  <c r="M374" i="8"/>
  <c r="N374" i="8"/>
  <c r="O374" i="8"/>
  <c r="R374" i="8"/>
  <c r="S374" i="8"/>
  <c r="T374" i="8"/>
  <c r="U374" i="8"/>
  <c r="Y374" i="8"/>
  <c r="AL374" i="8"/>
  <c r="AO374" i="8"/>
  <c r="AR374" i="8"/>
  <c r="F375" i="8"/>
  <c r="M375" i="8"/>
  <c r="N375" i="8"/>
  <c r="O375" i="8"/>
  <c r="R375" i="8"/>
  <c r="S375" i="8"/>
  <c r="T375" i="8"/>
  <c r="U375" i="8"/>
  <c r="Y375" i="8"/>
  <c r="AL375" i="8"/>
  <c r="AO375" i="8"/>
  <c r="AR375" i="8"/>
  <c r="F376" i="8"/>
  <c r="M376" i="8"/>
  <c r="N376" i="8"/>
  <c r="O376" i="8"/>
  <c r="R376" i="8"/>
  <c r="S376" i="8"/>
  <c r="T376" i="8"/>
  <c r="U376" i="8"/>
  <c r="Y376" i="8"/>
  <c r="AL376" i="8"/>
  <c r="AO376" i="8"/>
  <c r="AR376" i="8"/>
  <c r="F378" i="8"/>
  <c r="N378" i="8"/>
  <c r="O378" i="8"/>
  <c r="R378" i="8"/>
  <c r="S378" i="8"/>
  <c r="T378" i="8"/>
  <c r="Y378" i="8"/>
  <c r="Z378" i="8"/>
  <c r="Z379" i="8" s="1"/>
  <c r="Z380" i="8" s="1"/>
  <c r="Z381" i="8" s="1"/>
  <c r="Z382" i="8" s="1"/>
  <c r="Z383" i="8" s="1"/>
  <c r="Z384" i="8" s="1"/>
  <c r="Z385" i="8" s="1"/>
  <c r="Z386" i="8" s="1"/>
  <c r="Z387" i="8" s="1"/>
  <c r="Z388" i="8" s="1"/>
  <c r="AL378" i="8"/>
  <c r="AO378" i="8"/>
  <c r="AR378" i="8"/>
  <c r="F379" i="8"/>
  <c r="N379" i="8"/>
  <c r="O379" i="8"/>
  <c r="R379" i="8"/>
  <c r="S379" i="8"/>
  <c r="T379" i="8"/>
  <c r="Y379" i="8"/>
  <c r="AL379" i="8"/>
  <c r="AO379" i="8"/>
  <c r="AR379" i="8"/>
  <c r="F380" i="8"/>
  <c r="N380" i="8"/>
  <c r="O380" i="8"/>
  <c r="R380" i="8"/>
  <c r="S380" i="8"/>
  <c r="T380" i="8"/>
  <c r="Y380" i="8"/>
  <c r="AL380" i="8"/>
  <c r="AO380" i="8"/>
  <c r="AR380" i="8"/>
  <c r="F381" i="8"/>
  <c r="M381" i="8"/>
  <c r="Q381" i="8" s="1"/>
  <c r="N381" i="8"/>
  <c r="O381" i="8"/>
  <c r="R381" i="8"/>
  <c r="S381" i="8"/>
  <c r="T381" i="8"/>
  <c r="Y381" i="8"/>
  <c r="AL381" i="8"/>
  <c r="AO381" i="8"/>
  <c r="AR381" i="8"/>
  <c r="F382" i="8"/>
  <c r="N382" i="8"/>
  <c r="O382" i="8"/>
  <c r="R382" i="8"/>
  <c r="S382" i="8"/>
  <c r="T382" i="8"/>
  <c r="Y382" i="8"/>
  <c r="AL382" i="8"/>
  <c r="AO382" i="8"/>
  <c r="AR382" i="8"/>
  <c r="F383" i="8"/>
  <c r="N383" i="8"/>
  <c r="O383" i="8"/>
  <c r="R383" i="8"/>
  <c r="S383" i="8"/>
  <c r="T383" i="8"/>
  <c r="Y383" i="8"/>
  <c r="AL383" i="8"/>
  <c r="AO383" i="8"/>
  <c r="AR383" i="8"/>
  <c r="F384" i="8"/>
  <c r="N384" i="8"/>
  <c r="O384" i="8"/>
  <c r="R384" i="8"/>
  <c r="S384" i="8"/>
  <c r="T384" i="8"/>
  <c r="Y384" i="8"/>
  <c r="AL384" i="8"/>
  <c r="AO384" i="8"/>
  <c r="AR384" i="8"/>
  <c r="F385" i="8"/>
  <c r="N385" i="8"/>
  <c r="O385" i="8"/>
  <c r="R385" i="8"/>
  <c r="S385" i="8"/>
  <c r="T385" i="8"/>
  <c r="Y385" i="8"/>
  <c r="AL385" i="8"/>
  <c r="AO385" i="8"/>
  <c r="AR385" i="8"/>
  <c r="F386" i="8"/>
  <c r="M386" i="8"/>
  <c r="N386" i="8"/>
  <c r="O386" i="8"/>
  <c r="R386" i="8"/>
  <c r="S386" i="8"/>
  <c r="T386" i="8"/>
  <c r="U386" i="8"/>
  <c r="Y386" i="8"/>
  <c r="AL386" i="8"/>
  <c r="AO386" i="8"/>
  <c r="AR386" i="8"/>
  <c r="F387" i="8"/>
  <c r="M387" i="8"/>
  <c r="Q387" i="8" s="1"/>
  <c r="N387" i="8"/>
  <c r="O387" i="8"/>
  <c r="R387" i="8"/>
  <c r="S387" i="8"/>
  <c r="T387" i="8"/>
  <c r="U387" i="8"/>
  <c r="Y387" i="8"/>
  <c r="AL387" i="8"/>
  <c r="AO387" i="8"/>
  <c r="AR387" i="8"/>
  <c r="F388" i="8"/>
  <c r="M388" i="8"/>
  <c r="Q388" i="8" s="1"/>
  <c r="N388" i="8"/>
  <c r="O388" i="8"/>
  <c r="R388" i="8"/>
  <c r="S388" i="8"/>
  <c r="T388" i="8"/>
  <c r="U388" i="8"/>
  <c r="Y388" i="8"/>
  <c r="AL388" i="8"/>
  <c r="AO388" i="8"/>
  <c r="AR388" i="8"/>
  <c r="F390" i="8"/>
  <c r="N390" i="8"/>
  <c r="O390" i="8"/>
  <c r="R390" i="8"/>
  <c r="S390" i="8"/>
  <c r="T390" i="8"/>
  <c r="Y390" i="8"/>
  <c r="Z390" i="8"/>
  <c r="Z391" i="8" s="1"/>
  <c r="Z392" i="8" s="1"/>
  <c r="Z393" i="8" s="1"/>
  <c r="Z394" i="8" s="1"/>
  <c r="Z395" i="8" s="1"/>
  <c r="Z396" i="8" s="1"/>
  <c r="Z397" i="8" s="1"/>
  <c r="Z398" i="8" s="1"/>
  <c r="Z399" i="8" s="1"/>
  <c r="Z400" i="8" s="1"/>
  <c r="AL390" i="8"/>
  <c r="AO390" i="8"/>
  <c r="AR390" i="8"/>
  <c r="F391" i="8"/>
  <c r="N391" i="8"/>
  <c r="O391" i="8"/>
  <c r="R391" i="8"/>
  <c r="S391" i="8"/>
  <c r="T391" i="8"/>
  <c r="Y391" i="8"/>
  <c r="AL391" i="8"/>
  <c r="AO391" i="8"/>
  <c r="AR391" i="8"/>
  <c r="F392" i="8"/>
  <c r="N392" i="8"/>
  <c r="O392" i="8"/>
  <c r="R392" i="8"/>
  <c r="S392" i="8"/>
  <c r="T392" i="8"/>
  <c r="Y392" i="8"/>
  <c r="AL392" i="8"/>
  <c r="AO392" i="8"/>
  <c r="AR392" i="8"/>
  <c r="F393" i="8"/>
  <c r="M393" i="8"/>
  <c r="N393" i="8"/>
  <c r="O393" i="8"/>
  <c r="R393" i="8"/>
  <c r="S393" i="8"/>
  <c r="T393" i="8"/>
  <c r="Y393" i="8"/>
  <c r="AL393" i="8"/>
  <c r="AO393" i="8"/>
  <c r="AR393" i="8"/>
  <c r="F394" i="8"/>
  <c r="N394" i="8"/>
  <c r="O394" i="8"/>
  <c r="R394" i="8"/>
  <c r="S394" i="8"/>
  <c r="T394" i="8"/>
  <c r="Y394" i="8"/>
  <c r="AL394" i="8"/>
  <c r="AO394" i="8"/>
  <c r="AR394" i="8"/>
  <c r="F395" i="8"/>
  <c r="N395" i="8"/>
  <c r="O395" i="8"/>
  <c r="R395" i="8"/>
  <c r="S395" i="8"/>
  <c r="T395" i="8"/>
  <c r="Y395" i="8"/>
  <c r="AL395" i="8"/>
  <c r="AO395" i="8"/>
  <c r="AR395" i="8"/>
  <c r="F396" i="8"/>
  <c r="N396" i="8"/>
  <c r="O396" i="8"/>
  <c r="R396" i="8"/>
  <c r="S396" i="8"/>
  <c r="T396" i="8"/>
  <c r="Y396" i="8"/>
  <c r="AL396" i="8"/>
  <c r="AO396" i="8"/>
  <c r="AR396" i="8"/>
  <c r="F397" i="8"/>
  <c r="N397" i="8"/>
  <c r="O397" i="8"/>
  <c r="R397" i="8"/>
  <c r="S397" i="8"/>
  <c r="T397" i="8"/>
  <c r="Y397" i="8"/>
  <c r="AL397" i="8"/>
  <c r="AO397" i="8"/>
  <c r="AR397" i="8"/>
  <c r="F398" i="8"/>
  <c r="M398" i="8"/>
  <c r="Q398" i="8" s="1"/>
  <c r="N398" i="8"/>
  <c r="O398" i="8"/>
  <c r="R398" i="8"/>
  <c r="S398" i="8"/>
  <c r="T398" i="8"/>
  <c r="U398" i="8"/>
  <c r="Y398" i="8"/>
  <c r="AL398" i="8"/>
  <c r="AO398" i="8"/>
  <c r="AR398" i="8"/>
  <c r="F399" i="8"/>
  <c r="M399" i="8"/>
  <c r="Q399" i="8" s="1"/>
  <c r="N399" i="8"/>
  <c r="O399" i="8"/>
  <c r="R399" i="8"/>
  <c r="S399" i="8"/>
  <c r="T399" i="8"/>
  <c r="U399" i="8"/>
  <c r="Y399" i="8"/>
  <c r="AL399" i="8"/>
  <c r="AO399" i="8"/>
  <c r="AR399" i="8"/>
  <c r="F400" i="8"/>
  <c r="M400" i="8"/>
  <c r="N400" i="8"/>
  <c r="O400" i="8"/>
  <c r="R400" i="8"/>
  <c r="S400" i="8"/>
  <c r="T400" i="8"/>
  <c r="U400" i="8"/>
  <c r="Y400" i="8"/>
  <c r="AL400" i="8"/>
  <c r="AO400" i="8"/>
  <c r="AR400" i="8"/>
  <c r="F402" i="8"/>
  <c r="N402" i="8"/>
  <c r="O402" i="8"/>
  <c r="R402" i="8"/>
  <c r="S402" i="8"/>
  <c r="T402" i="8"/>
  <c r="Y402" i="8"/>
  <c r="Z402" i="8"/>
  <c r="Z403" i="8" s="1"/>
  <c r="Z404" i="8" s="1"/>
  <c r="Z405" i="8" s="1"/>
  <c r="Z406" i="8" s="1"/>
  <c r="Z407" i="8" s="1"/>
  <c r="Z408" i="8" s="1"/>
  <c r="Z409" i="8" s="1"/>
  <c r="Z410" i="8" s="1"/>
  <c r="Z411" i="8" s="1"/>
  <c r="Z412" i="8" s="1"/>
  <c r="AL402" i="8"/>
  <c r="AO402" i="8"/>
  <c r="AR402" i="8"/>
  <c r="F403" i="8"/>
  <c r="N403" i="8"/>
  <c r="O403" i="8"/>
  <c r="R403" i="8"/>
  <c r="S403" i="8"/>
  <c r="T403" i="8"/>
  <c r="Y403" i="8"/>
  <c r="AL403" i="8"/>
  <c r="AO403" i="8"/>
  <c r="AR403" i="8"/>
  <c r="F404" i="8"/>
  <c r="N404" i="8"/>
  <c r="O404" i="8"/>
  <c r="R404" i="8"/>
  <c r="S404" i="8"/>
  <c r="T404" i="8"/>
  <c r="Y404" i="8"/>
  <c r="AL404" i="8"/>
  <c r="AO404" i="8"/>
  <c r="AR404" i="8"/>
  <c r="F405" i="8"/>
  <c r="M405" i="8"/>
  <c r="Q405" i="8" s="1"/>
  <c r="N405" i="8"/>
  <c r="O405" i="8"/>
  <c r="R405" i="8"/>
  <c r="S405" i="8"/>
  <c r="T405" i="8"/>
  <c r="Y405" i="8"/>
  <c r="AL405" i="8"/>
  <c r="AO405" i="8"/>
  <c r="AR405" i="8"/>
  <c r="F406" i="8"/>
  <c r="N406" i="8"/>
  <c r="O406" i="8"/>
  <c r="R406" i="8"/>
  <c r="S406" i="8"/>
  <c r="T406" i="8"/>
  <c r="Y406" i="8"/>
  <c r="AL406" i="8"/>
  <c r="AO406" i="8"/>
  <c r="AR406" i="8"/>
  <c r="F407" i="8"/>
  <c r="N407" i="8"/>
  <c r="O407" i="8"/>
  <c r="R407" i="8"/>
  <c r="S407" i="8"/>
  <c r="T407" i="8"/>
  <c r="Y407" i="8"/>
  <c r="AL407" i="8"/>
  <c r="AO407" i="8"/>
  <c r="AR407" i="8"/>
  <c r="F408" i="8"/>
  <c r="N408" i="8"/>
  <c r="O408" i="8"/>
  <c r="R408" i="8"/>
  <c r="S408" i="8"/>
  <c r="T408" i="8"/>
  <c r="Y408" i="8"/>
  <c r="AL408" i="8"/>
  <c r="AO408" i="8"/>
  <c r="AR408" i="8"/>
  <c r="F409" i="8"/>
  <c r="N409" i="8"/>
  <c r="O409" i="8"/>
  <c r="R409" i="8"/>
  <c r="S409" i="8"/>
  <c r="T409" i="8"/>
  <c r="Y409" i="8"/>
  <c r="AL409" i="8"/>
  <c r="AO409" i="8"/>
  <c r="AR409" i="8"/>
  <c r="F410" i="8"/>
  <c r="M410" i="8"/>
  <c r="N410" i="8"/>
  <c r="O410" i="8"/>
  <c r="R410" i="8"/>
  <c r="S410" i="8"/>
  <c r="T410" i="8"/>
  <c r="U410" i="8"/>
  <c r="Y410" i="8"/>
  <c r="AL410" i="8"/>
  <c r="AO410" i="8"/>
  <c r="AR410" i="8"/>
  <c r="F411" i="8"/>
  <c r="M411" i="8"/>
  <c r="N411" i="8"/>
  <c r="O411" i="8"/>
  <c r="R411" i="8"/>
  <c r="S411" i="8"/>
  <c r="T411" i="8"/>
  <c r="U411" i="8"/>
  <c r="Y411" i="8"/>
  <c r="AL411" i="8"/>
  <c r="AO411" i="8"/>
  <c r="AR411" i="8"/>
  <c r="F412" i="8"/>
  <c r="M412" i="8"/>
  <c r="Q412" i="8" s="1"/>
  <c r="N412" i="8"/>
  <c r="O412" i="8"/>
  <c r="R412" i="8"/>
  <c r="S412" i="8"/>
  <c r="T412" i="8"/>
  <c r="U412" i="8"/>
  <c r="Y412" i="8"/>
  <c r="AL412" i="8"/>
  <c r="AO412" i="8"/>
  <c r="AR412" i="8"/>
  <c r="F414" i="8"/>
  <c r="N414" i="8"/>
  <c r="O414" i="8"/>
  <c r="R414" i="8"/>
  <c r="S414" i="8"/>
  <c r="T414" i="8"/>
  <c r="Y414" i="8"/>
  <c r="Z414" i="8"/>
  <c r="Z415" i="8" s="1"/>
  <c r="Z416" i="8" s="1"/>
  <c r="Z417" i="8" s="1"/>
  <c r="Z418" i="8" s="1"/>
  <c r="Z419" i="8" s="1"/>
  <c r="Z420" i="8" s="1"/>
  <c r="Z421" i="8" s="1"/>
  <c r="Z422" i="8" s="1"/>
  <c r="Z423" i="8" s="1"/>
  <c r="Z424" i="8" s="1"/>
  <c r="AL414" i="8"/>
  <c r="AO414" i="8"/>
  <c r="AR414" i="8"/>
  <c r="F415" i="8"/>
  <c r="N415" i="8"/>
  <c r="O415" i="8"/>
  <c r="R415" i="8"/>
  <c r="S415" i="8"/>
  <c r="T415" i="8"/>
  <c r="Y415" i="8"/>
  <c r="AL415" i="8"/>
  <c r="AO415" i="8"/>
  <c r="AR415" i="8"/>
  <c r="F416" i="8"/>
  <c r="N416" i="8"/>
  <c r="O416" i="8"/>
  <c r="R416" i="8"/>
  <c r="S416" i="8"/>
  <c r="T416" i="8"/>
  <c r="Y416" i="8"/>
  <c r="AL416" i="8"/>
  <c r="AO416" i="8"/>
  <c r="AR416" i="8"/>
  <c r="F417" i="8"/>
  <c r="M417" i="8"/>
  <c r="Q417" i="8" s="1"/>
  <c r="N417" i="8"/>
  <c r="O417" i="8"/>
  <c r="R417" i="8"/>
  <c r="S417" i="8"/>
  <c r="T417" i="8"/>
  <c r="Y417" i="8"/>
  <c r="AL417" i="8"/>
  <c r="AO417" i="8"/>
  <c r="AR417" i="8"/>
  <c r="F418" i="8"/>
  <c r="N418" i="8"/>
  <c r="O418" i="8"/>
  <c r="R418" i="8"/>
  <c r="S418" i="8"/>
  <c r="T418" i="8"/>
  <c r="Y418" i="8"/>
  <c r="AL418" i="8"/>
  <c r="AO418" i="8"/>
  <c r="AR418" i="8"/>
  <c r="F419" i="8"/>
  <c r="N419" i="8"/>
  <c r="O419" i="8"/>
  <c r="R419" i="8"/>
  <c r="S419" i="8"/>
  <c r="T419" i="8"/>
  <c r="Y419" i="8"/>
  <c r="AL419" i="8"/>
  <c r="AO419" i="8"/>
  <c r="AR419" i="8"/>
  <c r="F420" i="8"/>
  <c r="N420" i="8"/>
  <c r="O420" i="8"/>
  <c r="R420" i="8"/>
  <c r="S420" i="8"/>
  <c r="T420" i="8"/>
  <c r="Y420" i="8"/>
  <c r="AL420" i="8"/>
  <c r="AO420" i="8"/>
  <c r="AR420" i="8"/>
  <c r="F421" i="8"/>
  <c r="N421" i="8"/>
  <c r="O421" i="8"/>
  <c r="R421" i="8"/>
  <c r="S421" i="8"/>
  <c r="T421" i="8"/>
  <c r="Y421" i="8"/>
  <c r="AL421" i="8"/>
  <c r="AO421" i="8"/>
  <c r="AR421" i="8"/>
  <c r="F422" i="8"/>
  <c r="M422" i="8"/>
  <c r="Q422" i="8" s="1"/>
  <c r="N422" i="8"/>
  <c r="O422" i="8"/>
  <c r="R422" i="8"/>
  <c r="S422" i="8"/>
  <c r="T422" i="8"/>
  <c r="U422" i="8"/>
  <c r="Y422" i="8"/>
  <c r="AL422" i="8"/>
  <c r="AO422" i="8"/>
  <c r="AR422" i="8"/>
  <c r="F423" i="8"/>
  <c r="M423" i="8"/>
  <c r="Q423" i="8" s="1"/>
  <c r="N423" i="8"/>
  <c r="O423" i="8"/>
  <c r="R423" i="8"/>
  <c r="S423" i="8"/>
  <c r="T423" i="8"/>
  <c r="U423" i="8"/>
  <c r="Y423" i="8"/>
  <c r="AL423" i="8"/>
  <c r="AO423" i="8"/>
  <c r="AR423" i="8"/>
  <c r="F424" i="8"/>
  <c r="M424" i="8"/>
  <c r="Q424" i="8" s="1"/>
  <c r="N424" i="8"/>
  <c r="O424" i="8"/>
  <c r="R424" i="8"/>
  <c r="S424" i="8"/>
  <c r="T424" i="8"/>
  <c r="U424" i="8"/>
  <c r="Y424" i="8"/>
  <c r="AL424" i="8"/>
  <c r="AO424" i="8"/>
  <c r="AR424" i="8"/>
  <c r="F426" i="8"/>
  <c r="N426" i="8"/>
  <c r="O426" i="8"/>
  <c r="R426" i="8"/>
  <c r="S426" i="8"/>
  <c r="T426" i="8"/>
  <c r="Y426" i="8"/>
  <c r="Z426" i="8"/>
  <c r="Z427" i="8" s="1"/>
  <c r="Z428" i="8" s="1"/>
  <c r="Z429" i="8" s="1"/>
  <c r="Z430" i="8" s="1"/>
  <c r="Z431" i="8" s="1"/>
  <c r="Z432" i="8" s="1"/>
  <c r="Z433" i="8" s="1"/>
  <c r="Z434" i="8" s="1"/>
  <c r="Z435" i="8" s="1"/>
  <c r="Z436" i="8" s="1"/>
  <c r="AL426" i="8"/>
  <c r="AO426" i="8"/>
  <c r="AR426" i="8"/>
  <c r="F427" i="8"/>
  <c r="N427" i="8"/>
  <c r="O427" i="8"/>
  <c r="R427" i="8"/>
  <c r="S427" i="8"/>
  <c r="T427" i="8"/>
  <c r="Y427" i="8"/>
  <c r="AL427" i="8"/>
  <c r="AO427" i="8"/>
  <c r="AR427" i="8"/>
  <c r="F428" i="8"/>
  <c r="N428" i="8"/>
  <c r="O428" i="8"/>
  <c r="R428" i="8"/>
  <c r="S428" i="8"/>
  <c r="T428" i="8"/>
  <c r="Y428" i="8"/>
  <c r="AL428" i="8"/>
  <c r="AO428" i="8"/>
  <c r="AR428" i="8"/>
  <c r="F429" i="8"/>
  <c r="M429" i="8"/>
  <c r="N429" i="8"/>
  <c r="O429" i="8"/>
  <c r="R429" i="8"/>
  <c r="S429" i="8"/>
  <c r="T429" i="8"/>
  <c r="Y429" i="8"/>
  <c r="AL429" i="8"/>
  <c r="AO429" i="8"/>
  <c r="AR429" i="8"/>
  <c r="F430" i="8"/>
  <c r="N430" i="8"/>
  <c r="O430" i="8"/>
  <c r="R430" i="8"/>
  <c r="S430" i="8"/>
  <c r="T430" i="8"/>
  <c r="Y430" i="8"/>
  <c r="AL430" i="8"/>
  <c r="AO430" i="8"/>
  <c r="AR430" i="8"/>
  <c r="F431" i="8"/>
  <c r="N431" i="8"/>
  <c r="O431" i="8"/>
  <c r="R431" i="8"/>
  <c r="S431" i="8"/>
  <c r="T431" i="8"/>
  <c r="Y431" i="8"/>
  <c r="AL431" i="8"/>
  <c r="AO431" i="8"/>
  <c r="AR431" i="8"/>
  <c r="F432" i="8"/>
  <c r="N432" i="8"/>
  <c r="O432" i="8"/>
  <c r="R432" i="8"/>
  <c r="S432" i="8"/>
  <c r="T432" i="8"/>
  <c r="Y432" i="8"/>
  <c r="AL432" i="8"/>
  <c r="AO432" i="8"/>
  <c r="AR432" i="8"/>
  <c r="F433" i="8"/>
  <c r="N433" i="8"/>
  <c r="O433" i="8"/>
  <c r="R433" i="8"/>
  <c r="S433" i="8"/>
  <c r="T433" i="8"/>
  <c r="Y433" i="8"/>
  <c r="AL433" i="8"/>
  <c r="AO433" i="8"/>
  <c r="AR433" i="8"/>
  <c r="F434" i="8"/>
  <c r="M434" i="8"/>
  <c r="Q434" i="8" s="1"/>
  <c r="N434" i="8"/>
  <c r="O434" i="8"/>
  <c r="R434" i="8"/>
  <c r="S434" i="8"/>
  <c r="T434" i="8"/>
  <c r="U434" i="8"/>
  <c r="Y434" i="8"/>
  <c r="AL434" i="8"/>
  <c r="AO434" i="8"/>
  <c r="AR434" i="8"/>
  <c r="F435" i="8"/>
  <c r="M435" i="8"/>
  <c r="N435" i="8"/>
  <c r="O435" i="8"/>
  <c r="R435" i="8"/>
  <c r="S435" i="8"/>
  <c r="T435" i="8"/>
  <c r="U435" i="8"/>
  <c r="Y435" i="8"/>
  <c r="AL435" i="8"/>
  <c r="AO435" i="8"/>
  <c r="AR435" i="8"/>
  <c r="F436" i="8"/>
  <c r="M436" i="8"/>
  <c r="N436" i="8"/>
  <c r="O436" i="8"/>
  <c r="R436" i="8"/>
  <c r="S436" i="8"/>
  <c r="T436" i="8"/>
  <c r="U436" i="8"/>
  <c r="Y436" i="8"/>
  <c r="AL436" i="8"/>
  <c r="AO436" i="8"/>
  <c r="AR436" i="8"/>
  <c r="F438" i="8"/>
  <c r="N438" i="8"/>
  <c r="O438" i="8"/>
  <c r="R438" i="8"/>
  <c r="S438" i="8"/>
  <c r="T438" i="8"/>
  <c r="Y438" i="8"/>
  <c r="Z438" i="8"/>
  <c r="Z439" i="8" s="1"/>
  <c r="Z440" i="8" s="1"/>
  <c r="Z441" i="8" s="1"/>
  <c r="Z442" i="8" s="1"/>
  <c r="Z443" i="8" s="1"/>
  <c r="Z444" i="8" s="1"/>
  <c r="Z445" i="8" s="1"/>
  <c r="Z446" i="8" s="1"/>
  <c r="Z447" i="8" s="1"/>
  <c r="Z448" i="8" s="1"/>
  <c r="AL438" i="8"/>
  <c r="AO438" i="8"/>
  <c r="AR438" i="8"/>
  <c r="F439" i="8"/>
  <c r="N439" i="8"/>
  <c r="O439" i="8"/>
  <c r="R439" i="8"/>
  <c r="S439" i="8"/>
  <c r="T439" i="8"/>
  <c r="Y439" i="8"/>
  <c r="AL439" i="8"/>
  <c r="AO439" i="8"/>
  <c r="AR439" i="8"/>
  <c r="F440" i="8"/>
  <c r="N440" i="8"/>
  <c r="O440" i="8"/>
  <c r="R440" i="8"/>
  <c r="S440" i="8"/>
  <c r="T440" i="8"/>
  <c r="Y440" i="8"/>
  <c r="AL440" i="8"/>
  <c r="AO440" i="8"/>
  <c r="AR440" i="8"/>
  <c r="F441" i="8"/>
  <c r="M441" i="8"/>
  <c r="Q441" i="8" s="1"/>
  <c r="N441" i="8"/>
  <c r="O441" i="8"/>
  <c r="R441" i="8"/>
  <c r="S441" i="8"/>
  <c r="T441" i="8"/>
  <c r="Y441" i="8"/>
  <c r="AL441" i="8"/>
  <c r="AO441" i="8"/>
  <c r="AR441" i="8"/>
  <c r="F442" i="8"/>
  <c r="N442" i="8"/>
  <c r="O442" i="8"/>
  <c r="R442" i="8"/>
  <c r="S442" i="8"/>
  <c r="T442" i="8"/>
  <c r="Y442" i="8"/>
  <c r="AL442" i="8"/>
  <c r="AO442" i="8"/>
  <c r="AR442" i="8"/>
  <c r="F443" i="8"/>
  <c r="N443" i="8"/>
  <c r="O443" i="8"/>
  <c r="R443" i="8"/>
  <c r="S443" i="8"/>
  <c r="T443" i="8"/>
  <c r="Y443" i="8"/>
  <c r="AL443" i="8"/>
  <c r="AO443" i="8"/>
  <c r="AR443" i="8"/>
  <c r="F444" i="8"/>
  <c r="N444" i="8"/>
  <c r="O444" i="8"/>
  <c r="R444" i="8"/>
  <c r="S444" i="8"/>
  <c r="T444" i="8"/>
  <c r="Y444" i="8"/>
  <c r="AL444" i="8"/>
  <c r="AO444" i="8"/>
  <c r="AR444" i="8"/>
  <c r="F445" i="8"/>
  <c r="N445" i="8"/>
  <c r="O445" i="8"/>
  <c r="R445" i="8"/>
  <c r="S445" i="8"/>
  <c r="T445" i="8"/>
  <c r="Y445" i="8"/>
  <c r="AL445" i="8"/>
  <c r="AO445" i="8"/>
  <c r="AR445" i="8"/>
  <c r="F446" i="8"/>
  <c r="M446" i="8"/>
  <c r="N446" i="8"/>
  <c r="O446" i="8"/>
  <c r="R446" i="8"/>
  <c r="S446" i="8"/>
  <c r="T446" i="8"/>
  <c r="U446" i="8"/>
  <c r="Y446" i="8"/>
  <c r="AL446" i="8"/>
  <c r="AO446" i="8"/>
  <c r="AR446" i="8"/>
  <c r="F447" i="8"/>
  <c r="M447" i="8"/>
  <c r="N447" i="8"/>
  <c r="O447" i="8"/>
  <c r="R447" i="8"/>
  <c r="S447" i="8"/>
  <c r="T447" i="8"/>
  <c r="U447" i="8"/>
  <c r="Y447" i="8"/>
  <c r="AL447" i="8"/>
  <c r="AO447" i="8"/>
  <c r="AR447" i="8"/>
  <c r="F448" i="8"/>
  <c r="M448" i="8"/>
  <c r="Q448" i="8" s="1"/>
  <c r="N448" i="8"/>
  <c r="O448" i="8"/>
  <c r="R448" i="8"/>
  <c r="S448" i="8"/>
  <c r="T448" i="8"/>
  <c r="U448" i="8"/>
  <c r="Y448" i="8"/>
  <c r="AL448" i="8"/>
  <c r="AO448" i="8"/>
  <c r="AR448" i="8"/>
  <c r="F450" i="8"/>
  <c r="N450" i="8"/>
  <c r="O450" i="8"/>
  <c r="R450" i="8"/>
  <c r="S450" i="8"/>
  <c r="T450" i="8"/>
  <c r="Y450" i="8"/>
  <c r="Z450" i="8"/>
  <c r="Z451" i="8" s="1"/>
  <c r="Z452" i="8" s="1"/>
  <c r="Z453" i="8" s="1"/>
  <c r="Z454" i="8" s="1"/>
  <c r="Z455" i="8" s="1"/>
  <c r="Z456" i="8" s="1"/>
  <c r="Z457" i="8" s="1"/>
  <c r="Z458" i="8" s="1"/>
  <c r="Z459" i="8" s="1"/>
  <c r="Z460" i="8" s="1"/>
  <c r="AL450" i="8"/>
  <c r="AO450" i="8"/>
  <c r="AR450" i="8"/>
  <c r="F451" i="8"/>
  <c r="N451" i="8"/>
  <c r="O451" i="8"/>
  <c r="R451" i="8"/>
  <c r="S451" i="8"/>
  <c r="T451" i="8"/>
  <c r="Y451" i="8"/>
  <c r="AL451" i="8"/>
  <c r="AO451" i="8"/>
  <c r="AR451" i="8"/>
  <c r="F452" i="8"/>
  <c r="N452" i="8"/>
  <c r="O452" i="8"/>
  <c r="R452" i="8"/>
  <c r="S452" i="8"/>
  <c r="T452" i="8"/>
  <c r="Y452" i="8"/>
  <c r="AL452" i="8"/>
  <c r="AO452" i="8"/>
  <c r="AR452" i="8"/>
  <c r="F453" i="8"/>
  <c r="M453" i="8"/>
  <c r="N453" i="8"/>
  <c r="O453" i="8"/>
  <c r="R453" i="8"/>
  <c r="S453" i="8"/>
  <c r="T453" i="8"/>
  <c r="Y453" i="8"/>
  <c r="AL453" i="8"/>
  <c r="AO453" i="8"/>
  <c r="AR453" i="8"/>
  <c r="F454" i="8"/>
  <c r="N454" i="8"/>
  <c r="O454" i="8"/>
  <c r="R454" i="8"/>
  <c r="S454" i="8"/>
  <c r="T454" i="8"/>
  <c r="Y454" i="8"/>
  <c r="AL454" i="8"/>
  <c r="AO454" i="8"/>
  <c r="AR454" i="8"/>
  <c r="F455" i="8"/>
  <c r="N455" i="8"/>
  <c r="O455" i="8"/>
  <c r="R455" i="8"/>
  <c r="S455" i="8"/>
  <c r="T455" i="8"/>
  <c r="Y455" i="8"/>
  <c r="AL455" i="8"/>
  <c r="AO455" i="8"/>
  <c r="AR455" i="8"/>
  <c r="F456" i="8"/>
  <c r="N456" i="8"/>
  <c r="O456" i="8"/>
  <c r="R456" i="8"/>
  <c r="S456" i="8"/>
  <c r="T456" i="8"/>
  <c r="Y456" i="8"/>
  <c r="AL456" i="8"/>
  <c r="AO456" i="8"/>
  <c r="AR456" i="8"/>
  <c r="F457" i="8"/>
  <c r="N457" i="8"/>
  <c r="O457" i="8"/>
  <c r="R457" i="8"/>
  <c r="S457" i="8"/>
  <c r="T457" i="8"/>
  <c r="Y457" i="8"/>
  <c r="AL457" i="8"/>
  <c r="AO457" i="8"/>
  <c r="AR457" i="8"/>
  <c r="F458" i="8"/>
  <c r="M458" i="8"/>
  <c r="Q458" i="8" s="1"/>
  <c r="N458" i="8"/>
  <c r="O458" i="8"/>
  <c r="R458" i="8"/>
  <c r="S458" i="8"/>
  <c r="T458" i="8"/>
  <c r="U458" i="8"/>
  <c r="Y458" i="8"/>
  <c r="AL458" i="8"/>
  <c r="AO458" i="8"/>
  <c r="AR458" i="8"/>
  <c r="F459" i="8"/>
  <c r="M459" i="8"/>
  <c r="Q459" i="8" s="1"/>
  <c r="N459" i="8"/>
  <c r="O459" i="8"/>
  <c r="R459" i="8"/>
  <c r="S459" i="8"/>
  <c r="T459" i="8"/>
  <c r="U459" i="8"/>
  <c r="Y459" i="8"/>
  <c r="AL459" i="8"/>
  <c r="AO459" i="8"/>
  <c r="AR459" i="8"/>
  <c r="F460" i="8"/>
  <c r="M460" i="8"/>
  <c r="Q460" i="8" s="1"/>
  <c r="N460" i="8"/>
  <c r="O460" i="8"/>
  <c r="R460" i="8"/>
  <c r="S460" i="8"/>
  <c r="T460" i="8"/>
  <c r="U460" i="8"/>
  <c r="Y460" i="8"/>
  <c r="AL460" i="8"/>
  <c r="AO460" i="8"/>
  <c r="AR460" i="8"/>
  <c r="F462" i="8"/>
  <c r="N462" i="8"/>
  <c r="O462" i="8"/>
  <c r="R462" i="8"/>
  <c r="S462" i="8"/>
  <c r="T462" i="8"/>
  <c r="Y462" i="8"/>
  <c r="Z462" i="8"/>
  <c r="Z463" i="8" s="1"/>
  <c r="Z464" i="8" s="1"/>
  <c r="Z465" i="8" s="1"/>
  <c r="Z466" i="8" s="1"/>
  <c r="Z467" i="8" s="1"/>
  <c r="Z468" i="8" s="1"/>
  <c r="Z469" i="8" s="1"/>
  <c r="Z470" i="8" s="1"/>
  <c r="Z471" i="8" s="1"/>
  <c r="Z472" i="8" s="1"/>
  <c r="AL462" i="8"/>
  <c r="AO462" i="8"/>
  <c r="AR462" i="8"/>
  <c r="F463" i="8"/>
  <c r="N463" i="8"/>
  <c r="O463" i="8"/>
  <c r="R463" i="8"/>
  <c r="S463" i="8"/>
  <c r="T463" i="8"/>
  <c r="Y463" i="8"/>
  <c r="AL463" i="8"/>
  <c r="AO463" i="8"/>
  <c r="AR463" i="8"/>
  <c r="F464" i="8"/>
  <c r="N464" i="8"/>
  <c r="O464" i="8"/>
  <c r="R464" i="8"/>
  <c r="S464" i="8"/>
  <c r="T464" i="8"/>
  <c r="Y464" i="8"/>
  <c r="AL464" i="8"/>
  <c r="AO464" i="8"/>
  <c r="AR464" i="8"/>
  <c r="F465" i="8"/>
  <c r="M465" i="8"/>
  <c r="Q465" i="8" s="1"/>
  <c r="N465" i="8"/>
  <c r="O465" i="8"/>
  <c r="R465" i="8"/>
  <c r="S465" i="8"/>
  <c r="T465" i="8"/>
  <c r="Y465" i="8"/>
  <c r="AL465" i="8"/>
  <c r="AO465" i="8"/>
  <c r="AR465" i="8"/>
  <c r="F466" i="8"/>
  <c r="N466" i="8"/>
  <c r="O466" i="8"/>
  <c r="R466" i="8"/>
  <c r="S466" i="8"/>
  <c r="T466" i="8"/>
  <c r="Y466" i="8"/>
  <c r="AL466" i="8"/>
  <c r="AO466" i="8"/>
  <c r="AR466" i="8"/>
  <c r="F467" i="8"/>
  <c r="N467" i="8"/>
  <c r="O467" i="8"/>
  <c r="R467" i="8"/>
  <c r="S467" i="8"/>
  <c r="T467" i="8"/>
  <c r="Y467" i="8"/>
  <c r="AL467" i="8"/>
  <c r="AO467" i="8"/>
  <c r="AR467" i="8"/>
  <c r="F468" i="8"/>
  <c r="N468" i="8"/>
  <c r="O468" i="8"/>
  <c r="R468" i="8"/>
  <c r="S468" i="8"/>
  <c r="T468" i="8"/>
  <c r="Y468" i="8"/>
  <c r="AL468" i="8"/>
  <c r="AO468" i="8"/>
  <c r="AR468" i="8"/>
  <c r="F469" i="8"/>
  <c r="N469" i="8"/>
  <c r="O469" i="8"/>
  <c r="R469" i="8"/>
  <c r="S469" i="8"/>
  <c r="T469" i="8"/>
  <c r="Y469" i="8"/>
  <c r="AL469" i="8"/>
  <c r="AO469" i="8"/>
  <c r="AR469" i="8"/>
  <c r="F470" i="8"/>
  <c r="M470" i="8"/>
  <c r="N470" i="8"/>
  <c r="O470" i="8"/>
  <c r="R470" i="8"/>
  <c r="S470" i="8"/>
  <c r="T470" i="8"/>
  <c r="U470" i="8"/>
  <c r="Y470" i="8"/>
  <c r="AL470" i="8"/>
  <c r="AO470" i="8"/>
  <c r="AR470" i="8"/>
  <c r="F471" i="8"/>
  <c r="M471" i="8"/>
  <c r="N471" i="8"/>
  <c r="O471" i="8"/>
  <c r="R471" i="8"/>
  <c r="S471" i="8"/>
  <c r="T471" i="8"/>
  <c r="U471" i="8"/>
  <c r="Y471" i="8"/>
  <c r="AL471" i="8"/>
  <c r="AO471" i="8"/>
  <c r="AR471" i="8"/>
  <c r="F472" i="8"/>
  <c r="M472" i="8"/>
  <c r="N472" i="8"/>
  <c r="O472" i="8"/>
  <c r="R472" i="8"/>
  <c r="S472" i="8"/>
  <c r="T472" i="8"/>
  <c r="U472" i="8"/>
  <c r="Y472" i="8"/>
  <c r="AL472" i="8"/>
  <c r="AO472" i="8"/>
  <c r="AR472" i="8"/>
  <c r="F474" i="8"/>
  <c r="N474" i="8"/>
  <c r="O474" i="8"/>
  <c r="R474" i="8"/>
  <c r="S474" i="8"/>
  <c r="T474" i="8"/>
  <c r="Y474" i="8"/>
  <c r="Z474" i="8"/>
  <c r="Z475" i="8" s="1"/>
  <c r="Z476" i="8" s="1"/>
  <c r="Z477" i="8" s="1"/>
  <c r="Z478" i="8" s="1"/>
  <c r="Z479" i="8" s="1"/>
  <c r="Z480" i="8" s="1"/>
  <c r="Z481" i="8" s="1"/>
  <c r="Z482" i="8" s="1"/>
  <c r="Z483" i="8" s="1"/>
  <c r="Z484" i="8" s="1"/>
  <c r="AL474" i="8"/>
  <c r="AO474" i="8"/>
  <c r="AR474" i="8"/>
  <c r="F475" i="8"/>
  <c r="N475" i="8"/>
  <c r="O475" i="8"/>
  <c r="R475" i="8"/>
  <c r="S475" i="8"/>
  <c r="T475" i="8"/>
  <c r="Y475" i="8"/>
  <c r="AL475" i="8"/>
  <c r="AO475" i="8"/>
  <c r="AR475" i="8"/>
  <c r="F476" i="8"/>
  <c r="N476" i="8"/>
  <c r="O476" i="8"/>
  <c r="R476" i="8"/>
  <c r="S476" i="8"/>
  <c r="T476" i="8"/>
  <c r="Y476" i="8"/>
  <c r="AL476" i="8"/>
  <c r="AO476" i="8"/>
  <c r="AR476" i="8"/>
  <c r="F477" i="8"/>
  <c r="M477" i="8"/>
  <c r="Q477" i="8" s="1"/>
  <c r="N477" i="8"/>
  <c r="O477" i="8"/>
  <c r="R477" i="8"/>
  <c r="S477" i="8"/>
  <c r="T477" i="8"/>
  <c r="Y477" i="8"/>
  <c r="AL477" i="8"/>
  <c r="AO477" i="8"/>
  <c r="AR477" i="8"/>
  <c r="F478" i="8"/>
  <c r="N478" i="8"/>
  <c r="O478" i="8"/>
  <c r="R478" i="8"/>
  <c r="S478" i="8"/>
  <c r="T478" i="8"/>
  <c r="Y478" i="8"/>
  <c r="AL478" i="8"/>
  <c r="AO478" i="8"/>
  <c r="AR478" i="8"/>
  <c r="F479" i="8"/>
  <c r="N479" i="8"/>
  <c r="O479" i="8"/>
  <c r="R479" i="8"/>
  <c r="S479" i="8"/>
  <c r="T479" i="8"/>
  <c r="Y479" i="8"/>
  <c r="AL479" i="8"/>
  <c r="AO479" i="8"/>
  <c r="AR479" i="8"/>
  <c r="F480" i="8"/>
  <c r="N480" i="8"/>
  <c r="O480" i="8"/>
  <c r="R480" i="8"/>
  <c r="S480" i="8"/>
  <c r="T480" i="8"/>
  <c r="Y480" i="8"/>
  <c r="AL480" i="8"/>
  <c r="AO480" i="8"/>
  <c r="AR480" i="8"/>
  <c r="F481" i="8"/>
  <c r="N481" i="8"/>
  <c r="O481" i="8"/>
  <c r="R481" i="8"/>
  <c r="S481" i="8"/>
  <c r="T481" i="8"/>
  <c r="Y481" i="8"/>
  <c r="AL481" i="8"/>
  <c r="AO481" i="8"/>
  <c r="AR481" i="8"/>
  <c r="F482" i="8"/>
  <c r="M482" i="8"/>
  <c r="N482" i="8"/>
  <c r="O482" i="8"/>
  <c r="R482" i="8"/>
  <c r="S482" i="8"/>
  <c r="T482" i="8"/>
  <c r="U482" i="8"/>
  <c r="Y482" i="8"/>
  <c r="AL482" i="8"/>
  <c r="AO482" i="8"/>
  <c r="AR482" i="8"/>
  <c r="F483" i="8"/>
  <c r="M483" i="8"/>
  <c r="Q483" i="8" s="1"/>
  <c r="N483" i="8"/>
  <c r="O483" i="8"/>
  <c r="R483" i="8"/>
  <c r="S483" i="8"/>
  <c r="T483" i="8"/>
  <c r="U483" i="8"/>
  <c r="Y483" i="8"/>
  <c r="AL483" i="8"/>
  <c r="AO483" i="8"/>
  <c r="AR483" i="8"/>
  <c r="F484" i="8"/>
  <c r="M484" i="8"/>
  <c r="Q484" i="8" s="1"/>
  <c r="N484" i="8"/>
  <c r="O484" i="8"/>
  <c r="R484" i="8"/>
  <c r="S484" i="8"/>
  <c r="T484" i="8"/>
  <c r="U484" i="8"/>
  <c r="Y484" i="8"/>
  <c r="AL484" i="8"/>
  <c r="AO484" i="8"/>
  <c r="AR484" i="8"/>
  <c r="F486" i="8"/>
  <c r="N486" i="8"/>
  <c r="O486" i="8"/>
  <c r="R486" i="8"/>
  <c r="S486" i="8"/>
  <c r="T486" i="8"/>
  <c r="Y486" i="8"/>
  <c r="Z486" i="8"/>
  <c r="Z487" i="8" s="1"/>
  <c r="Z488" i="8" s="1"/>
  <c r="Z489" i="8" s="1"/>
  <c r="Z490" i="8" s="1"/>
  <c r="Z491" i="8" s="1"/>
  <c r="Z492" i="8" s="1"/>
  <c r="Z493" i="8" s="1"/>
  <c r="Z494" i="8" s="1"/>
  <c r="Z495" i="8" s="1"/>
  <c r="Z496" i="8" s="1"/>
  <c r="AL486" i="8"/>
  <c r="AO486" i="8"/>
  <c r="AR486" i="8"/>
  <c r="F487" i="8"/>
  <c r="N487" i="8"/>
  <c r="O487" i="8"/>
  <c r="R487" i="8"/>
  <c r="S487" i="8"/>
  <c r="T487" i="8"/>
  <c r="Y487" i="8"/>
  <c r="AL487" i="8"/>
  <c r="AO487" i="8"/>
  <c r="AR487" i="8"/>
  <c r="F488" i="8"/>
  <c r="N488" i="8"/>
  <c r="O488" i="8"/>
  <c r="R488" i="8"/>
  <c r="S488" i="8"/>
  <c r="T488" i="8"/>
  <c r="Y488" i="8"/>
  <c r="AL488" i="8"/>
  <c r="AO488" i="8"/>
  <c r="AR488" i="8"/>
  <c r="F489" i="8"/>
  <c r="M489" i="8"/>
  <c r="N489" i="8"/>
  <c r="O489" i="8"/>
  <c r="R489" i="8"/>
  <c r="S489" i="8"/>
  <c r="T489" i="8"/>
  <c r="Y489" i="8"/>
  <c r="AL489" i="8"/>
  <c r="AO489" i="8"/>
  <c r="AR489" i="8"/>
  <c r="F490" i="8"/>
  <c r="N490" i="8"/>
  <c r="O490" i="8"/>
  <c r="R490" i="8"/>
  <c r="S490" i="8"/>
  <c r="T490" i="8"/>
  <c r="Y490" i="8"/>
  <c r="AL490" i="8"/>
  <c r="AO490" i="8"/>
  <c r="AR490" i="8"/>
  <c r="F491" i="8"/>
  <c r="N491" i="8"/>
  <c r="O491" i="8"/>
  <c r="R491" i="8"/>
  <c r="S491" i="8"/>
  <c r="T491" i="8"/>
  <c r="Y491" i="8"/>
  <c r="AL491" i="8"/>
  <c r="AO491" i="8"/>
  <c r="AR491" i="8"/>
  <c r="F492" i="8"/>
  <c r="N492" i="8"/>
  <c r="O492" i="8"/>
  <c r="R492" i="8"/>
  <c r="S492" i="8"/>
  <c r="T492" i="8"/>
  <c r="Y492" i="8"/>
  <c r="AL492" i="8"/>
  <c r="AO492" i="8"/>
  <c r="AR492" i="8"/>
  <c r="F493" i="8"/>
  <c r="N493" i="8"/>
  <c r="O493" i="8"/>
  <c r="R493" i="8"/>
  <c r="S493" i="8"/>
  <c r="T493" i="8"/>
  <c r="Y493" i="8"/>
  <c r="AL493" i="8"/>
  <c r="AO493" i="8"/>
  <c r="AR493" i="8"/>
  <c r="F494" i="8"/>
  <c r="M494" i="8"/>
  <c r="Q494" i="8" s="1"/>
  <c r="N494" i="8"/>
  <c r="O494" i="8"/>
  <c r="R494" i="8"/>
  <c r="S494" i="8"/>
  <c r="T494" i="8"/>
  <c r="U494" i="8"/>
  <c r="Y494" i="8"/>
  <c r="AL494" i="8"/>
  <c r="AO494" i="8"/>
  <c r="AR494" i="8"/>
  <c r="F495" i="8"/>
  <c r="M495" i="8"/>
  <c r="Q495" i="8" s="1"/>
  <c r="N495" i="8"/>
  <c r="O495" i="8"/>
  <c r="R495" i="8"/>
  <c r="S495" i="8"/>
  <c r="T495" i="8"/>
  <c r="U495" i="8"/>
  <c r="Y495" i="8"/>
  <c r="AL495" i="8"/>
  <c r="AO495" i="8"/>
  <c r="AR495" i="8"/>
  <c r="F496" i="8"/>
  <c r="M496" i="8"/>
  <c r="N496" i="8"/>
  <c r="O496" i="8"/>
  <c r="R496" i="8"/>
  <c r="S496" i="8"/>
  <c r="T496" i="8"/>
  <c r="U496" i="8"/>
  <c r="Y496" i="8"/>
  <c r="AL496" i="8"/>
  <c r="AO496" i="8"/>
  <c r="AR496" i="8"/>
  <c r="F498" i="8"/>
  <c r="N498" i="8"/>
  <c r="O498" i="8"/>
  <c r="R498" i="8"/>
  <c r="S498" i="8"/>
  <c r="T498" i="8"/>
  <c r="Y498" i="8"/>
  <c r="Z498" i="8"/>
  <c r="Z499" i="8" s="1"/>
  <c r="Z500" i="8" s="1"/>
  <c r="Z501" i="8" s="1"/>
  <c r="Z502" i="8" s="1"/>
  <c r="Z503" i="8" s="1"/>
  <c r="Z504" i="8" s="1"/>
  <c r="Z505" i="8" s="1"/>
  <c r="Z506" i="8" s="1"/>
  <c r="Z507" i="8" s="1"/>
  <c r="Z508" i="8" s="1"/>
  <c r="AL498" i="8"/>
  <c r="AO498" i="8"/>
  <c r="AR498" i="8"/>
  <c r="F499" i="8"/>
  <c r="N499" i="8"/>
  <c r="O499" i="8"/>
  <c r="R499" i="8"/>
  <c r="S499" i="8"/>
  <c r="T499" i="8"/>
  <c r="Y499" i="8"/>
  <c r="AL499" i="8"/>
  <c r="AO499" i="8"/>
  <c r="AR499" i="8"/>
  <c r="F500" i="8"/>
  <c r="N500" i="8"/>
  <c r="O500" i="8"/>
  <c r="R500" i="8"/>
  <c r="S500" i="8"/>
  <c r="T500" i="8"/>
  <c r="Y500" i="8"/>
  <c r="AL500" i="8"/>
  <c r="AO500" i="8"/>
  <c r="AR500" i="8"/>
  <c r="F501" i="8"/>
  <c r="M501" i="8"/>
  <c r="Q501" i="8" s="1"/>
  <c r="N501" i="8"/>
  <c r="O501" i="8"/>
  <c r="R501" i="8"/>
  <c r="S501" i="8"/>
  <c r="T501" i="8"/>
  <c r="Y501" i="8"/>
  <c r="AL501" i="8"/>
  <c r="AO501" i="8"/>
  <c r="AR501" i="8"/>
  <c r="F502" i="8"/>
  <c r="N502" i="8"/>
  <c r="O502" i="8"/>
  <c r="R502" i="8"/>
  <c r="S502" i="8"/>
  <c r="T502" i="8"/>
  <c r="Y502" i="8"/>
  <c r="AL502" i="8"/>
  <c r="AO502" i="8"/>
  <c r="AR502" i="8"/>
  <c r="F503" i="8"/>
  <c r="N503" i="8"/>
  <c r="O503" i="8"/>
  <c r="R503" i="8"/>
  <c r="S503" i="8"/>
  <c r="T503" i="8"/>
  <c r="Y503" i="8"/>
  <c r="AL503" i="8"/>
  <c r="AO503" i="8"/>
  <c r="AR503" i="8"/>
  <c r="F504" i="8"/>
  <c r="N504" i="8"/>
  <c r="O504" i="8"/>
  <c r="R504" i="8"/>
  <c r="S504" i="8"/>
  <c r="T504" i="8"/>
  <c r="Y504" i="8"/>
  <c r="AL504" i="8"/>
  <c r="AO504" i="8"/>
  <c r="AR504" i="8"/>
  <c r="F505" i="8"/>
  <c r="N505" i="8"/>
  <c r="O505" i="8"/>
  <c r="R505" i="8"/>
  <c r="S505" i="8"/>
  <c r="T505" i="8"/>
  <c r="Y505" i="8"/>
  <c r="AL505" i="8"/>
  <c r="AO505" i="8"/>
  <c r="AR505" i="8"/>
  <c r="F506" i="8"/>
  <c r="M506" i="8"/>
  <c r="N506" i="8"/>
  <c r="O506" i="8"/>
  <c r="R506" i="8"/>
  <c r="S506" i="8"/>
  <c r="T506" i="8"/>
  <c r="U506" i="8"/>
  <c r="Y506" i="8"/>
  <c r="AL506" i="8"/>
  <c r="AO506" i="8"/>
  <c r="AR506" i="8"/>
  <c r="F507" i="8"/>
  <c r="M507" i="8"/>
  <c r="N507" i="8"/>
  <c r="O507" i="8"/>
  <c r="R507" i="8"/>
  <c r="S507" i="8"/>
  <c r="T507" i="8"/>
  <c r="U507" i="8"/>
  <c r="Y507" i="8"/>
  <c r="AL507" i="8"/>
  <c r="AO507" i="8"/>
  <c r="AR507" i="8"/>
  <c r="F508" i="8"/>
  <c r="M508" i="8"/>
  <c r="Q508" i="8" s="1"/>
  <c r="N508" i="8"/>
  <c r="O508" i="8"/>
  <c r="R508" i="8"/>
  <c r="S508" i="8"/>
  <c r="T508" i="8"/>
  <c r="U508" i="8"/>
  <c r="Y508" i="8"/>
  <c r="AL508" i="8"/>
  <c r="AO508" i="8"/>
  <c r="AR508" i="8"/>
  <c r="F510" i="8"/>
  <c r="N510" i="8"/>
  <c r="O510" i="8"/>
  <c r="R510" i="8"/>
  <c r="S510" i="8"/>
  <c r="T510" i="8"/>
  <c r="Y510" i="8"/>
  <c r="Z510" i="8"/>
  <c r="Z511" i="8" s="1"/>
  <c r="Z512" i="8" s="1"/>
  <c r="Z513" i="8" s="1"/>
  <c r="Z514" i="8" s="1"/>
  <c r="Z515" i="8" s="1"/>
  <c r="Z516" i="8" s="1"/>
  <c r="Z517" i="8" s="1"/>
  <c r="Z518" i="8" s="1"/>
  <c r="Z519" i="8" s="1"/>
  <c r="Z520" i="8" s="1"/>
  <c r="AL510" i="8"/>
  <c r="AO510" i="8"/>
  <c r="AR510" i="8"/>
  <c r="F511" i="8"/>
  <c r="N511" i="8"/>
  <c r="O511" i="8"/>
  <c r="R511" i="8"/>
  <c r="S511" i="8"/>
  <c r="T511" i="8"/>
  <c r="Y511" i="8"/>
  <c r="AL511" i="8"/>
  <c r="AO511" i="8"/>
  <c r="AR511" i="8"/>
  <c r="C512" i="8"/>
  <c r="F512" i="8"/>
  <c r="N512" i="8"/>
  <c r="O512" i="8"/>
  <c r="R512" i="8"/>
  <c r="S512" i="8"/>
  <c r="T512" i="8"/>
  <c r="Y512" i="8"/>
  <c r="AL512" i="8"/>
  <c r="AO512" i="8"/>
  <c r="AR512" i="8"/>
  <c r="C513" i="8"/>
  <c r="F513" i="8"/>
  <c r="M513" i="8"/>
  <c r="Q513" i="8" s="1"/>
  <c r="N513" i="8"/>
  <c r="O513" i="8"/>
  <c r="R513" i="8"/>
  <c r="S513" i="8"/>
  <c r="T513" i="8"/>
  <c r="Y513" i="8"/>
  <c r="AL513" i="8"/>
  <c r="AO513" i="8"/>
  <c r="AR513" i="8"/>
  <c r="C514" i="8"/>
  <c r="F514" i="8"/>
  <c r="N514" i="8"/>
  <c r="O514" i="8"/>
  <c r="R514" i="8"/>
  <c r="S514" i="8"/>
  <c r="T514" i="8"/>
  <c r="Y514" i="8"/>
  <c r="AL514" i="8"/>
  <c r="AO514" i="8"/>
  <c r="AR514" i="8"/>
  <c r="C515" i="8"/>
  <c r="F515" i="8"/>
  <c r="N515" i="8"/>
  <c r="O515" i="8"/>
  <c r="R515" i="8"/>
  <c r="S515" i="8"/>
  <c r="T515" i="8"/>
  <c r="Y515" i="8"/>
  <c r="AL515" i="8"/>
  <c r="AO515" i="8"/>
  <c r="AR515" i="8"/>
  <c r="C516" i="8"/>
  <c r="F516" i="8"/>
  <c r="N516" i="8"/>
  <c r="O516" i="8"/>
  <c r="R516" i="8"/>
  <c r="S516" i="8"/>
  <c r="T516" i="8"/>
  <c r="Y516" i="8"/>
  <c r="AL516" i="8"/>
  <c r="AO516" i="8"/>
  <c r="AR516" i="8"/>
  <c r="C517" i="8"/>
  <c r="F517" i="8"/>
  <c r="N517" i="8"/>
  <c r="O517" i="8"/>
  <c r="R517" i="8"/>
  <c r="S517" i="8"/>
  <c r="T517" i="8"/>
  <c r="Y517" i="8"/>
  <c r="AL517" i="8"/>
  <c r="AO517" i="8"/>
  <c r="AR517" i="8"/>
  <c r="C518" i="8"/>
  <c r="F518" i="8"/>
  <c r="M518" i="8"/>
  <c r="Q518" i="8" s="1"/>
  <c r="N518" i="8"/>
  <c r="O518" i="8"/>
  <c r="R518" i="8"/>
  <c r="S518" i="8"/>
  <c r="T518" i="8"/>
  <c r="U518" i="8"/>
  <c r="Y518" i="8"/>
  <c r="AL518" i="8"/>
  <c r="AO518" i="8"/>
  <c r="AR518" i="8"/>
  <c r="C519" i="8"/>
  <c r="F519" i="8"/>
  <c r="M519" i="8"/>
  <c r="Q519" i="8" s="1"/>
  <c r="N519" i="8"/>
  <c r="O519" i="8"/>
  <c r="R519" i="8"/>
  <c r="S519" i="8"/>
  <c r="T519" i="8"/>
  <c r="U519" i="8"/>
  <c r="Y519" i="8"/>
  <c r="AL519" i="8"/>
  <c r="AO519" i="8"/>
  <c r="AR519" i="8"/>
  <c r="C520" i="8"/>
  <c r="F520" i="8"/>
  <c r="M520" i="8"/>
  <c r="Q520" i="8" s="1"/>
  <c r="N520" i="8"/>
  <c r="O520" i="8"/>
  <c r="R520" i="8"/>
  <c r="S520" i="8"/>
  <c r="T520" i="8"/>
  <c r="U520" i="8"/>
  <c r="Y520" i="8"/>
  <c r="AL520" i="8"/>
  <c r="AO520" i="8"/>
  <c r="AR520" i="8"/>
  <c r="C522" i="8"/>
  <c r="F522" i="8"/>
  <c r="N522" i="8"/>
  <c r="O522" i="8"/>
  <c r="R522" i="8"/>
  <c r="S522" i="8"/>
  <c r="T522" i="8"/>
  <c r="Y522" i="8"/>
  <c r="Z522" i="8"/>
  <c r="Z523" i="8" s="1"/>
  <c r="Z524" i="8" s="1"/>
  <c r="Z525" i="8" s="1"/>
  <c r="Z526" i="8" s="1"/>
  <c r="Z527" i="8" s="1"/>
  <c r="Z528" i="8" s="1"/>
  <c r="Z529" i="8" s="1"/>
  <c r="Z530" i="8" s="1"/>
  <c r="Z531" i="8" s="1"/>
  <c r="Z532" i="8" s="1"/>
  <c r="AL522" i="8"/>
  <c r="AO522" i="8"/>
  <c r="AR522" i="8"/>
  <c r="C523" i="8"/>
  <c r="F523" i="8"/>
  <c r="N523" i="8"/>
  <c r="O523" i="8"/>
  <c r="R523" i="8"/>
  <c r="S523" i="8"/>
  <c r="T523" i="8"/>
  <c r="Y523" i="8"/>
  <c r="AL523" i="8"/>
  <c r="AO523" i="8"/>
  <c r="AR523" i="8"/>
  <c r="C524" i="8"/>
  <c r="F524" i="8"/>
  <c r="N524" i="8"/>
  <c r="O524" i="8"/>
  <c r="R524" i="8"/>
  <c r="S524" i="8"/>
  <c r="T524" i="8"/>
  <c r="Y524" i="8"/>
  <c r="AL524" i="8"/>
  <c r="AO524" i="8"/>
  <c r="AR524" i="8"/>
  <c r="C525" i="8"/>
  <c r="F525" i="8"/>
  <c r="M525" i="8"/>
  <c r="N525" i="8"/>
  <c r="O525" i="8"/>
  <c r="R525" i="8"/>
  <c r="S525" i="8"/>
  <c r="T525" i="8"/>
  <c r="Y525" i="8"/>
  <c r="AL525" i="8"/>
  <c r="AO525" i="8"/>
  <c r="AR525" i="8"/>
  <c r="C526" i="8"/>
  <c r="F526" i="8"/>
  <c r="N526" i="8"/>
  <c r="O526" i="8"/>
  <c r="R526" i="8"/>
  <c r="S526" i="8"/>
  <c r="T526" i="8"/>
  <c r="Y526" i="8"/>
  <c r="AL526" i="8"/>
  <c r="AO526" i="8"/>
  <c r="AR526" i="8"/>
  <c r="C527" i="8"/>
  <c r="F527" i="8"/>
  <c r="N527" i="8"/>
  <c r="O527" i="8"/>
  <c r="R527" i="8"/>
  <c r="S527" i="8"/>
  <c r="T527" i="8"/>
  <c r="Y527" i="8"/>
  <c r="AL527" i="8"/>
  <c r="AO527" i="8"/>
  <c r="AR527" i="8"/>
  <c r="C528" i="8"/>
  <c r="F528" i="8"/>
  <c r="N528" i="8"/>
  <c r="O528" i="8"/>
  <c r="R528" i="8"/>
  <c r="S528" i="8"/>
  <c r="T528" i="8"/>
  <c r="Y528" i="8"/>
  <c r="AL528" i="8"/>
  <c r="AO528" i="8"/>
  <c r="AR528" i="8"/>
  <c r="C529" i="8"/>
  <c r="F529" i="8"/>
  <c r="N529" i="8"/>
  <c r="O529" i="8"/>
  <c r="R529" i="8"/>
  <c r="S529" i="8"/>
  <c r="T529" i="8"/>
  <c r="Y529" i="8"/>
  <c r="AL529" i="8"/>
  <c r="AO529" i="8"/>
  <c r="AR529" i="8"/>
  <c r="C530" i="8"/>
  <c r="F530" i="8"/>
  <c r="M530" i="8"/>
  <c r="Q530" i="8" s="1"/>
  <c r="N530" i="8"/>
  <c r="O530" i="8"/>
  <c r="R530" i="8"/>
  <c r="S530" i="8"/>
  <c r="T530" i="8"/>
  <c r="U530" i="8"/>
  <c r="Y530" i="8"/>
  <c r="AL530" i="8"/>
  <c r="AO530" i="8"/>
  <c r="AR530" i="8"/>
  <c r="C531" i="8"/>
  <c r="F531" i="8"/>
  <c r="M531" i="8"/>
  <c r="N531" i="8"/>
  <c r="O531" i="8"/>
  <c r="R531" i="8"/>
  <c r="S531" i="8"/>
  <c r="T531" i="8"/>
  <c r="U531" i="8"/>
  <c r="Y531" i="8"/>
  <c r="AL531" i="8"/>
  <c r="AO531" i="8"/>
  <c r="AR531" i="8"/>
  <c r="C532" i="8"/>
  <c r="F532" i="8"/>
  <c r="M532" i="8"/>
  <c r="N532" i="8"/>
  <c r="O532" i="8"/>
  <c r="R532" i="8"/>
  <c r="S532" i="8"/>
  <c r="T532" i="8"/>
  <c r="U532" i="8"/>
  <c r="Y532" i="8"/>
  <c r="AL532" i="8"/>
  <c r="AO532" i="8"/>
  <c r="AR532" i="8"/>
  <c r="C534" i="8"/>
  <c r="F534" i="8"/>
  <c r="N534" i="8"/>
  <c r="O534" i="8"/>
  <c r="R534" i="8"/>
  <c r="S534" i="8"/>
  <c r="T534" i="8"/>
  <c r="Y534" i="8"/>
  <c r="Z534" i="8"/>
  <c r="Z535" i="8" s="1"/>
  <c r="Z536" i="8" s="1"/>
  <c r="Z537" i="8" s="1"/>
  <c r="Z538" i="8" s="1"/>
  <c r="Z539" i="8" s="1"/>
  <c r="Z540" i="8" s="1"/>
  <c r="Z541" i="8" s="1"/>
  <c r="Z542" i="8" s="1"/>
  <c r="Z543" i="8" s="1"/>
  <c r="Z544" i="8" s="1"/>
  <c r="AL534" i="8"/>
  <c r="AO534" i="8"/>
  <c r="AR534" i="8"/>
  <c r="C535" i="8"/>
  <c r="F535" i="8"/>
  <c r="N535" i="8"/>
  <c r="O535" i="8"/>
  <c r="R535" i="8"/>
  <c r="S535" i="8"/>
  <c r="T535" i="8"/>
  <c r="Y535" i="8"/>
  <c r="AL535" i="8"/>
  <c r="AO535" i="8"/>
  <c r="AR535" i="8"/>
  <c r="C536" i="8"/>
  <c r="F536" i="8"/>
  <c r="N536" i="8"/>
  <c r="O536" i="8"/>
  <c r="R536" i="8"/>
  <c r="S536" i="8"/>
  <c r="T536" i="8"/>
  <c r="Y536" i="8"/>
  <c r="AL536" i="8"/>
  <c r="AO536" i="8"/>
  <c r="AR536" i="8"/>
  <c r="C537" i="8"/>
  <c r="F537" i="8"/>
  <c r="M537" i="8"/>
  <c r="Q537" i="8" s="1"/>
  <c r="N537" i="8"/>
  <c r="O537" i="8"/>
  <c r="R537" i="8"/>
  <c r="S537" i="8"/>
  <c r="T537" i="8"/>
  <c r="Y537" i="8"/>
  <c r="AL537" i="8"/>
  <c r="AO537" i="8"/>
  <c r="AR537" i="8"/>
  <c r="C538" i="8"/>
  <c r="F538" i="8"/>
  <c r="N538" i="8"/>
  <c r="O538" i="8"/>
  <c r="R538" i="8"/>
  <c r="S538" i="8"/>
  <c r="T538" i="8"/>
  <c r="Y538" i="8"/>
  <c r="AL538" i="8"/>
  <c r="AO538" i="8"/>
  <c r="AR538" i="8"/>
  <c r="C539" i="8"/>
  <c r="F539" i="8"/>
  <c r="N539" i="8"/>
  <c r="O539" i="8"/>
  <c r="R539" i="8"/>
  <c r="S539" i="8"/>
  <c r="T539" i="8"/>
  <c r="Y539" i="8"/>
  <c r="AL539" i="8"/>
  <c r="AO539" i="8"/>
  <c r="AR539" i="8"/>
  <c r="C540" i="8"/>
  <c r="F540" i="8"/>
  <c r="N540" i="8"/>
  <c r="O540" i="8"/>
  <c r="R540" i="8"/>
  <c r="S540" i="8"/>
  <c r="T540" i="8"/>
  <c r="Y540" i="8"/>
  <c r="AL540" i="8"/>
  <c r="AO540" i="8"/>
  <c r="AR540" i="8"/>
  <c r="C541" i="8"/>
  <c r="F541" i="8"/>
  <c r="N541" i="8"/>
  <c r="O541" i="8"/>
  <c r="R541" i="8"/>
  <c r="S541" i="8"/>
  <c r="T541" i="8"/>
  <c r="Y541" i="8"/>
  <c r="AL541" i="8"/>
  <c r="AO541" i="8"/>
  <c r="AR541" i="8"/>
  <c r="C542" i="8"/>
  <c r="F542" i="8"/>
  <c r="M542" i="8"/>
  <c r="N542" i="8"/>
  <c r="O542" i="8"/>
  <c r="R542" i="8"/>
  <c r="S542" i="8"/>
  <c r="T542" i="8"/>
  <c r="U542" i="8"/>
  <c r="Y542" i="8"/>
  <c r="AL542" i="8"/>
  <c r="AO542" i="8"/>
  <c r="AR542" i="8"/>
  <c r="C543" i="8"/>
  <c r="F543" i="8"/>
  <c r="M543" i="8"/>
  <c r="N543" i="8"/>
  <c r="O543" i="8"/>
  <c r="R543" i="8"/>
  <c r="S543" i="8"/>
  <c r="T543" i="8"/>
  <c r="U543" i="8"/>
  <c r="Y543" i="8"/>
  <c r="AL543" i="8"/>
  <c r="AO543" i="8"/>
  <c r="AR543" i="8"/>
  <c r="C544" i="8"/>
  <c r="F544" i="8"/>
  <c r="M544" i="8"/>
  <c r="Q544" i="8" s="1"/>
  <c r="N544" i="8"/>
  <c r="O544" i="8"/>
  <c r="R544" i="8"/>
  <c r="S544" i="8"/>
  <c r="T544" i="8"/>
  <c r="U544" i="8"/>
  <c r="Y544" i="8"/>
  <c r="AL544" i="8"/>
  <c r="AO544" i="8"/>
  <c r="AR544" i="8"/>
  <c r="C546" i="8"/>
  <c r="F546" i="8"/>
  <c r="N546" i="8"/>
  <c r="O546" i="8"/>
  <c r="R546" i="8"/>
  <c r="S546" i="8"/>
  <c r="T546" i="8"/>
  <c r="Y546" i="8"/>
  <c r="Z546" i="8"/>
  <c r="Z547" i="8" s="1"/>
  <c r="Z548" i="8" s="1"/>
  <c r="Z549" i="8" s="1"/>
  <c r="Z550" i="8" s="1"/>
  <c r="Z551" i="8" s="1"/>
  <c r="Z552" i="8" s="1"/>
  <c r="Z553" i="8" s="1"/>
  <c r="Z554" i="8" s="1"/>
  <c r="Z555" i="8" s="1"/>
  <c r="Z556" i="8" s="1"/>
  <c r="AL546" i="8"/>
  <c r="AO546" i="8"/>
  <c r="AR546" i="8"/>
  <c r="C547" i="8"/>
  <c r="F547" i="8"/>
  <c r="N547" i="8"/>
  <c r="O547" i="8"/>
  <c r="R547" i="8"/>
  <c r="S547" i="8"/>
  <c r="T547" i="8"/>
  <c r="Y547" i="8"/>
  <c r="AL547" i="8"/>
  <c r="AO547" i="8"/>
  <c r="AR547" i="8"/>
  <c r="C548" i="8"/>
  <c r="F548" i="8"/>
  <c r="N548" i="8"/>
  <c r="O548" i="8"/>
  <c r="R548" i="8"/>
  <c r="S548" i="8"/>
  <c r="T548" i="8"/>
  <c r="Y548" i="8"/>
  <c r="AL548" i="8"/>
  <c r="AO548" i="8"/>
  <c r="AR548" i="8"/>
  <c r="C549" i="8"/>
  <c r="F549" i="8"/>
  <c r="M549" i="8"/>
  <c r="P549" i="8" s="1"/>
  <c r="N549" i="8"/>
  <c r="O549" i="8"/>
  <c r="R549" i="8"/>
  <c r="S549" i="8"/>
  <c r="T549" i="8"/>
  <c r="Y549" i="8"/>
  <c r="AL549" i="8"/>
  <c r="AO549" i="8"/>
  <c r="AR549" i="8"/>
  <c r="C550" i="8"/>
  <c r="F550" i="8"/>
  <c r="N550" i="8"/>
  <c r="O550" i="8"/>
  <c r="R550" i="8"/>
  <c r="S550" i="8"/>
  <c r="T550" i="8"/>
  <c r="Y550" i="8"/>
  <c r="AL550" i="8"/>
  <c r="AO550" i="8"/>
  <c r="AR550" i="8"/>
  <c r="C551" i="8"/>
  <c r="F551" i="8"/>
  <c r="N551" i="8"/>
  <c r="O551" i="8"/>
  <c r="R551" i="8"/>
  <c r="S551" i="8"/>
  <c r="T551" i="8"/>
  <c r="Y551" i="8"/>
  <c r="AL551" i="8"/>
  <c r="AO551" i="8"/>
  <c r="AR551" i="8"/>
  <c r="C552" i="8"/>
  <c r="F552" i="8"/>
  <c r="N552" i="8"/>
  <c r="O552" i="8"/>
  <c r="R552" i="8"/>
  <c r="S552" i="8"/>
  <c r="T552" i="8"/>
  <c r="Y552" i="8"/>
  <c r="AL552" i="8"/>
  <c r="AO552" i="8"/>
  <c r="AR552" i="8"/>
  <c r="C553" i="8"/>
  <c r="F553" i="8"/>
  <c r="N553" i="8"/>
  <c r="O553" i="8"/>
  <c r="R553" i="8"/>
  <c r="S553" i="8"/>
  <c r="T553" i="8"/>
  <c r="Y553" i="8"/>
  <c r="AL553" i="8"/>
  <c r="AO553" i="8"/>
  <c r="AR553" i="8"/>
  <c r="C554" i="8"/>
  <c r="F554" i="8"/>
  <c r="M554" i="8"/>
  <c r="P554" i="8" s="1"/>
  <c r="N554" i="8"/>
  <c r="O554" i="8"/>
  <c r="R554" i="8"/>
  <c r="S554" i="8"/>
  <c r="T554" i="8"/>
  <c r="U554" i="8"/>
  <c r="Y554" i="8"/>
  <c r="AL554" i="8"/>
  <c r="AO554" i="8"/>
  <c r="AR554" i="8"/>
  <c r="C555" i="8"/>
  <c r="F555" i="8"/>
  <c r="M555" i="8"/>
  <c r="Q555" i="8" s="1"/>
  <c r="N555" i="8"/>
  <c r="O555" i="8"/>
  <c r="R555" i="8"/>
  <c r="S555" i="8"/>
  <c r="T555" i="8"/>
  <c r="U555" i="8"/>
  <c r="Y555" i="8"/>
  <c r="AL555" i="8"/>
  <c r="AO555" i="8"/>
  <c r="AR555" i="8"/>
  <c r="C556" i="8"/>
  <c r="F556" i="8"/>
  <c r="M556" i="8"/>
  <c r="Q556" i="8" s="1"/>
  <c r="N556" i="8"/>
  <c r="O556" i="8"/>
  <c r="R556" i="8"/>
  <c r="S556" i="8"/>
  <c r="T556" i="8"/>
  <c r="U556" i="8"/>
  <c r="Y556" i="8"/>
  <c r="AL556" i="8"/>
  <c r="AO556" i="8"/>
  <c r="AR556" i="8"/>
  <c r="C558" i="8"/>
  <c r="F558" i="8"/>
  <c r="N558" i="8"/>
  <c r="O558" i="8"/>
  <c r="R558" i="8"/>
  <c r="S558" i="8"/>
  <c r="T558" i="8"/>
  <c r="Y558" i="8"/>
  <c r="Z558" i="8"/>
  <c r="Z559" i="8" s="1"/>
  <c r="Z560" i="8" s="1"/>
  <c r="Z561" i="8" s="1"/>
  <c r="Z562" i="8" s="1"/>
  <c r="Z563" i="8" s="1"/>
  <c r="Z564" i="8" s="1"/>
  <c r="Z565" i="8" s="1"/>
  <c r="Z566" i="8" s="1"/>
  <c r="Z567" i="8" s="1"/>
  <c r="Z568" i="8" s="1"/>
  <c r="AL558" i="8"/>
  <c r="AO558" i="8"/>
  <c r="AR558" i="8"/>
  <c r="C559" i="8"/>
  <c r="F559" i="8"/>
  <c r="N559" i="8"/>
  <c r="O559" i="8"/>
  <c r="R559" i="8"/>
  <c r="S559" i="8"/>
  <c r="T559" i="8"/>
  <c r="Y559" i="8"/>
  <c r="AL559" i="8"/>
  <c r="AO559" i="8"/>
  <c r="AR559" i="8"/>
  <c r="C560" i="8"/>
  <c r="F560" i="8"/>
  <c r="N560" i="8"/>
  <c r="O560" i="8"/>
  <c r="R560" i="8"/>
  <c r="S560" i="8"/>
  <c r="T560" i="8"/>
  <c r="Y560" i="8"/>
  <c r="AL560" i="8"/>
  <c r="AO560" i="8"/>
  <c r="AR560" i="8"/>
  <c r="C561" i="8"/>
  <c r="F561" i="8"/>
  <c r="M561" i="8"/>
  <c r="P561" i="8" s="1"/>
  <c r="N561" i="8"/>
  <c r="O561" i="8"/>
  <c r="R561" i="8"/>
  <c r="S561" i="8"/>
  <c r="T561" i="8"/>
  <c r="Y561" i="8"/>
  <c r="AL561" i="8"/>
  <c r="AO561" i="8"/>
  <c r="AR561" i="8"/>
  <c r="C562" i="8"/>
  <c r="F562" i="8"/>
  <c r="N562" i="8"/>
  <c r="O562" i="8"/>
  <c r="R562" i="8"/>
  <c r="S562" i="8"/>
  <c r="T562" i="8"/>
  <c r="Y562" i="8"/>
  <c r="AL562" i="8"/>
  <c r="AO562" i="8"/>
  <c r="AR562" i="8"/>
  <c r="C563" i="8"/>
  <c r="F563" i="8"/>
  <c r="N563" i="8"/>
  <c r="O563" i="8"/>
  <c r="R563" i="8"/>
  <c r="S563" i="8"/>
  <c r="T563" i="8"/>
  <c r="Y563" i="8"/>
  <c r="AL563" i="8"/>
  <c r="AO563" i="8"/>
  <c r="AR563" i="8"/>
  <c r="C564" i="8"/>
  <c r="F564" i="8"/>
  <c r="N564" i="8"/>
  <c r="O564" i="8"/>
  <c r="R564" i="8"/>
  <c r="S564" i="8"/>
  <c r="T564" i="8"/>
  <c r="Y564" i="8"/>
  <c r="AL564" i="8"/>
  <c r="AO564" i="8"/>
  <c r="AR564" i="8"/>
  <c r="C565" i="8"/>
  <c r="F565" i="8"/>
  <c r="N565" i="8"/>
  <c r="O565" i="8"/>
  <c r="R565" i="8"/>
  <c r="S565" i="8"/>
  <c r="T565" i="8"/>
  <c r="Y565" i="8"/>
  <c r="AL565" i="8"/>
  <c r="AO565" i="8"/>
  <c r="AR565" i="8"/>
  <c r="C566" i="8"/>
  <c r="F566" i="8"/>
  <c r="M566" i="8"/>
  <c r="P566" i="8" s="1"/>
  <c r="N566" i="8"/>
  <c r="O566" i="8"/>
  <c r="R566" i="8"/>
  <c r="S566" i="8"/>
  <c r="T566" i="8"/>
  <c r="U566" i="8"/>
  <c r="Y566" i="8"/>
  <c r="AL566" i="8"/>
  <c r="AO566" i="8"/>
  <c r="AR566" i="8"/>
  <c r="C567" i="8"/>
  <c r="F567" i="8"/>
  <c r="M567" i="8"/>
  <c r="P567" i="8" s="1"/>
  <c r="N567" i="8"/>
  <c r="O567" i="8"/>
  <c r="R567" i="8"/>
  <c r="S567" i="8"/>
  <c r="T567" i="8"/>
  <c r="U567" i="8"/>
  <c r="Y567" i="8"/>
  <c r="AL567" i="8"/>
  <c r="AO567" i="8"/>
  <c r="AR567" i="8"/>
  <c r="C568" i="8"/>
  <c r="F568" i="8"/>
  <c r="M568" i="8"/>
  <c r="P568" i="8" s="1"/>
  <c r="N568" i="8"/>
  <c r="O568" i="8"/>
  <c r="R568" i="8"/>
  <c r="S568" i="8"/>
  <c r="T568" i="8"/>
  <c r="U568" i="8"/>
  <c r="Y568" i="8"/>
  <c r="AL568" i="8"/>
  <c r="AO568" i="8"/>
  <c r="AR568" i="8"/>
  <c r="C570" i="8"/>
  <c r="F570" i="8"/>
  <c r="N570" i="8"/>
  <c r="O570" i="8"/>
  <c r="R570" i="8"/>
  <c r="S570" i="8"/>
  <c r="T570" i="8"/>
  <c r="Y570" i="8"/>
  <c r="Z570" i="8"/>
  <c r="Z571" i="8" s="1"/>
  <c r="Z572" i="8" s="1"/>
  <c r="Z573" i="8" s="1"/>
  <c r="Z574" i="8" s="1"/>
  <c r="Z575" i="8" s="1"/>
  <c r="Z576" i="8" s="1"/>
  <c r="Z577" i="8" s="1"/>
  <c r="Z578" i="8" s="1"/>
  <c r="Z579" i="8" s="1"/>
  <c r="Z580" i="8" s="1"/>
  <c r="AL570" i="8"/>
  <c r="AO570" i="8"/>
  <c r="AR570" i="8"/>
  <c r="C571" i="8"/>
  <c r="F571" i="8"/>
  <c r="N571" i="8"/>
  <c r="O571" i="8"/>
  <c r="R571" i="8"/>
  <c r="S571" i="8"/>
  <c r="T571" i="8"/>
  <c r="Y571" i="8"/>
  <c r="AL571" i="8"/>
  <c r="AO571" i="8"/>
  <c r="AR571" i="8"/>
  <c r="C572" i="8"/>
  <c r="F572" i="8"/>
  <c r="N572" i="8"/>
  <c r="O572" i="8"/>
  <c r="R572" i="8"/>
  <c r="S572" i="8"/>
  <c r="T572" i="8"/>
  <c r="Y572" i="8"/>
  <c r="AL572" i="8"/>
  <c r="AO572" i="8"/>
  <c r="AR572" i="8"/>
  <c r="C573" i="8"/>
  <c r="F573" i="8"/>
  <c r="M573" i="8"/>
  <c r="P573" i="8" s="1"/>
  <c r="N573" i="8"/>
  <c r="O573" i="8"/>
  <c r="R573" i="8"/>
  <c r="S573" i="8"/>
  <c r="T573" i="8"/>
  <c r="Y573" i="8"/>
  <c r="AL573" i="8"/>
  <c r="AO573" i="8"/>
  <c r="AR573" i="8"/>
  <c r="C574" i="8"/>
  <c r="F574" i="8"/>
  <c r="N574" i="8"/>
  <c r="O574" i="8"/>
  <c r="R574" i="8"/>
  <c r="S574" i="8"/>
  <c r="T574" i="8"/>
  <c r="Y574" i="8"/>
  <c r="AL574" i="8"/>
  <c r="AO574" i="8"/>
  <c r="AR574" i="8"/>
  <c r="C575" i="8"/>
  <c r="F575" i="8"/>
  <c r="N575" i="8"/>
  <c r="O575" i="8"/>
  <c r="R575" i="8"/>
  <c r="S575" i="8"/>
  <c r="T575" i="8"/>
  <c r="Y575" i="8"/>
  <c r="AL575" i="8"/>
  <c r="AO575" i="8"/>
  <c r="AR575" i="8"/>
  <c r="C576" i="8"/>
  <c r="F576" i="8"/>
  <c r="N576" i="8"/>
  <c r="O576" i="8"/>
  <c r="R576" i="8"/>
  <c r="S576" i="8"/>
  <c r="T576" i="8"/>
  <c r="Y576" i="8"/>
  <c r="AL576" i="8"/>
  <c r="AO576" i="8"/>
  <c r="AR576" i="8"/>
  <c r="C577" i="8"/>
  <c r="F577" i="8"/>
  <c r="N577" i="8"/>
  <c r="O577" i="8"/>
  <c r="R577" i="8"/>
  <c r="S577" i="8"/>
  <c r="T577" i="8"/>
  <c r="Y577" i="8"/>
  <c r="AL577" i="8"/>
  <c r="AO577" i="8"/>
  <c r="AR577" i="8"/>
  <c r="C578" i="8"/>
  <c r="F578" i="8"/>
  <c r="M578" i="8"/>
  <c r="P578" i="8" s="1"/>
  <c r="N578" i="8"/>
  <c r="O578" i="8"/>
  <c r="R578" i="8"/>
  <c r="S578" i="8"/>
  <c r="T578" i="8"/>
  <c r="U578" i="8"/>
  <c r="Y578" i="8"/>
  <c r="AL578" i="8"/>
  <c r="AO578" i="8"/>
  <c r="AR578" i="8"/>
  <c r="C579" i="8"/>
  <c r="F579" i="8"/>
  <c r="M579" i="8"/>
  <c r="P579" i="8" s="1"/>
  <c r="N579" i="8"/>
  <c r="O579" i="8"/>
  <c r="R579" i="8"/>
  <c r="S579" i="8"/>
  <c r="T579" i="8"/>
  <c r="U579" i="8"/>
  <c r="Y579" i="8"/>
  <c r="AL579" i="8"/>
  <c r="AO579" i="8"/>
  <c r="AR579" i="8"/>
  <c r="C580" i="8"/>
  <c r="F580" i="8"/>
  <c r="M580" i="8"/>
  <c r="P580" i="8" s="1"/>
  <c r="N580" i="8"/>
  <c r="O580" i="8"/>
  <c r="R580" i="8"/>
  <c r="S580" i="8"/>
  <c r="T580" i="8"/>
  <c r="U580" i="8"/>
  <c r="Y580" i="8"/>
  <c r="AL580" i="8"/>
  <c r="AO580" i="8"/>
  <c r="AR580" i="8"/>
  <c r="C582" i="8"/>
  <c r="F582" i="8"/>
  <c r="N582" i="8"/>
  <c r="O582" i="8"/>
  <c r="R582" i="8"/>
  <c r="S582" i="8"/>
  <c r="T582" i="8"/>
  <c r="Y582" i="8"/>
  <c r="Z582" i="8"/>
  <c r="Z583" i="8" s="1"/>
  <c r="Z584" i="8" s="1"/>
  <c r="Z585" i="8" s="1"/>
  <c r="Z586" i="8" s="1"/>
  <c r="Z587" i="8" s="1"/>
  <c r="Z588" i="8" s="1"/>
  <c r="Z589" i="8" s="1"/>
  <c r="Z590" i="8" s="1"/>
  <c r="Z591" i="8" s="1"/>
  <c r="Z592" i="8" s="1"/>
  <c r="AL582" i="8"/>
  <c r="AO582" i="8"/>
  <c r="AR582" i="8"/>
  <c r="C583" i="8"/>
  <c r="F583" i="8"/>
  <c r="N583" i="8"/>
  <c r="O583" i="8"/>
  <c r="R583" i="8"/>
  <c r="S583" i="8"/>
  <c r="T583" i="8"/>
  <c r="Y583" i="8"/>
  <c r="AL583" i="8"/>
  <c r="AO583" i="8"/>
  <c r="AR583" i="8"/>
  <c r="C584" i="8"/>
  <c r="F584" i="8"/>
  <c r="N584" i="8"/>
  <c r="O584" i="8"/>
  <c r="R584" i="8"/>
  <c r="S584" i="8"/>
  <c r="T584" i="8"/>
  <c r="Y584" i="8"/>
  <c r="AL584" i="8"/>
  <c r="AO584" i="8"/>
  <c r="AR584" i="8"/>
  <c r="C585" i="8"/>
  <c r="F585" i="8"/>
  <c r="M585" i="8"/>
  <c r="P585" i="8" s="1"/>
  <c r="N585" i="8"/>
  <c r="O585" i="8"/>
  <c r="R585" i="8"/>
  <c r="S585" i="8"/>
  <c r="T585" i="8"/>
  <c r="Y585" i="8"/>
  <c r="AL585" i="8"/>
  <c r="AO585" i="8"/>
  <c r="AR585" i="8"/>
  <c r="C586" i="8"/>
  <c r="F586" i="8"/>
  <c r="N586" i="8"/>
  <c r="O586" i="8"/>
  <c r="R586" i="8"/>
  <c r="S586" i="8"/>
  <c r="T586" i="8"/>
  <c r="Y586" i="8"/>
  <c r="AL586" i="8"/>
  <c r="AO586" i="8"/>
  <c r="AR586" i="8"/>
  <c r="C587" i="8"/>
  <c r="F587" i="8"/>
  <c r="N587" i="8"/>
  <c r="O587" i="8"/>
  <c r="R587" i="8"/>
  <c r="S587" i="8"/>
  <c r="T587" i="8"/>
  <c r="Y587" i="8"/>
  <c r="AL587" i="8"/>
  <c r="AO587" i="8"/>
  <c r="AR587" i="8"/>
  <c r="C588" i="8"/>
  <c r="F588" i="8"/>
  <c r="N588" i="8"/>
  <c r="O588" i="8"/>
  <c r="R588" i="8"/>
  <c r="S588" i="8"/>
  <c r="T588" i="8"/>
  <c r="Y588" i="8"/>
  <c r="AL588" i="8"/>
  <c r="AO588" i="8"/>
  <c r="AR588" i="8"/>
  <c r="C589" i="8"/>
  <c r="F589" i="8"/>
  <c r="N589" i="8"/>
  <c r="O589" i="8"/>
  <c r="R589" i="8"/>
  <c r="S589" i="8"/>
  <c r="T589" i="8"/>
  <c r="Y589" i="8"/>
  <c r="AL589" i="8"/>
  <c r="AO589" i="8"/>
  <c r="AR589" i="8"/>
  <c r="C590" i="8"/>
  <c r="F590" i="8"/>
  <c r="M590" i="8"/>
  <c r="P590" i="8" s="1"/>
  <c r="N590" i="8"/>
  <c r="O590" i="8"/>
  <c r="R590" i="8"/>
  <c r="S590" i="8"/>
  <c r="T590" i="8"/>
  <c r="U590" i="8"/>
  <c r="Y590" i="8"/>
  <c r="AL590" i="8"/>
  <c r="AO590" i="8"/>
  <c r="AR590" i="8"/>
  <c r="C591" i="8"/>
  <c r="F591" i="8"/>
  <c r="M591" i="8"/>
  <c r="P591" i="8" s="1"/>
  <c r="N591" i="8"/>
  <c r="O591" i="8"/>
  <c r="R591" i="8"/>
  <c r="S591" i="8"/>
  <c r="T591" i="8"/>
  <c r="U591" i="8"/>
  <c r="Y591" i="8"/>
  <c r="AL591" i="8"/>
  <c r="AO591" i="8"/>
  <c r="AR591" i="8"/>
  <c r="C592" i="8"/>
  <c r="F592" i="8"/>
  <c r="M592" i="8"/>
  <c r="P592" i="8" s="1"/>
  <c r="N592" i="8"/>
  <c r="O592" i="8"/>
  <c r="R592" i="8"/>
  <c r="S592" i="8"/>
  <c r="T592" i="8"/>
  <c r="U592" i="8"/>
  <c r="Y592" i="8"/>
  <c r="AL592" i="8"/>
  <c r="AO592" i="8"/>
  <c r="AR592" i="8"/>
  <c r="C594" i="8"/>
  <c r="F594" i="8"/>
  <c r="N594" i="8"/>
  <c r="O594" i="8"/>
  <c r="R594" i="8"/>
  <c r="S594" i="8"/>
  <c r="T594" i="8"/>
  <c r="Y594" i="8"/>
  <c r="Z594" i="8"/>
  <c r="Z595" i="8" s="1"/>
  <c r="Z596" i="8" s="1"/>
  <c r="Z597" i="8" s="1"/>
  <c r="Z598" i="8" s="1"/>
  <c r="Z599" i="8" s="1"/>
  <c r="Z600" i="8" s="1"/>
  <c r="Z601" i="8" s="1"/>
  <c r="Z602" i="8" s="1"/>
  <c r="Z603" i="8" s="1"/>
  <c r="Z604" i="8" s="1"/>
  <c r="AL594" i="8"/>
  <c r="AO594" i="8"/>
  <c r="AR594" i="8"/>
  <c r="C595" i="8"/>
  <c r="F595" i="8"/>
  <c r="N595" i="8"/>
  <c r="O595" i="8"/>
  <c r="R595" i="8"/>
  <c r="S595" i="8"/>
  <c r="T595" i="8"/>
  <c r="Y595" i="8"/>
  <c r="AL595" i="8"/>
  <c r="AO595" i="8"/>
  <c r="AR595" i="8"/>
  <c r="C596" i="8"/>
  <c r="F596" i="8"/>
  <c r="N596" i="8"/>
  <c r="O596" i="8"/>
  <c r="R596" i="8"/>
  <c r="S596" i="8"/>
  <c r="T596" i="8"/>
  <c r="Y596" i="8"/>
  <c r="AL596" i="8"/>
  <c r="AO596" i="8"/>
  <c r="AR596" i="8"/>
  <c r="C597" i="8"/>
  <c r="F597" i="8"/>
  <c r="M597" i="8"/>
  <c r="P597" i="8" s="1"/>
  <c r="N597" i="8"/>
  <c r="O597" i="8"/>
  <c r="R597" i="8"/>
  <c r="S597" i="8"/>
  <c r="T597" i="8"/>
  <c r="Y597" i="8"/>
  <c r="AL597" i="8"/>
  <c r="AO597" i="8"/>
  <c r="AR597" i="8"/>
  <c r="C598" i="8"/>
  <c r="F598" i="8"/>
  <c r="N598" i="8"/>
  <c r="O598" i="8"/>
  <c r="R598" i="8"/>
  <c r="S598" i="8"/>
  <c r="T598" i="8"/>
  <c r="Y598" i="8"/>
  <c r="AL598" i="8"/>
  <c r="AO598" i="8"/>
  <c r="AR598" i="8"/>
  <c r="C599" i="8"/>
  <c r="F599" i="8"/>
  <c r="N599" i="8"/>
  <c r="O599" i="8"/>
  <c r="R599" i="8"/>
  <c r="S599" i="8"/>
  <c r="T599" i="8"/>
  <c r="Y599" i="8"/>
  <c r="AL599" i="8"/>
  <c r="AO599" i="8"/>
  <c r="AR599" i="8"/>
  <c r="C600" i="8"/>
  <c r="F600" i="8"/>
  <c r="N600" i="8"/>
  <c r="O600" i="8"/>
  <c r="R600" i="8"/>
  <c r="S600" i="8"/>
  <c r="T600" i="8"/>
  <c r="Y600" i="8"/>
  <c r="AL600" i="8"/>
  <c r="AO600" i="8"/>
  <c r="AR600" i="8"/>
  <c r="C601" i="8"/>
  <c r="F601" i="8"/>
  <c r="N601" i="8"/>
  <c r="O601" i="8"/>
  <c r="R601" i="8"/>
  <c r="S601" i="8"/>
  <c r="T601" i="8"/>
  <c r="Y601" i="8"/>
  <c r="AL601" i="8"/>
  <c r="AO601" i="8"/>
  <c r="AR601" i="8"/>
  <c r="C602" i="8"/>
  <c r="F602" i="8"/>
  <c r="M602" i="8"/>
  <c r="P602" i="8" s="1"/>
  <c r="N602" i="8"/>
  <c r="O602" i="8"/>
  <c r="R602" i="8"/>
  <c r="S602" i="8"/>
  <c r="T602" i="8"/>
  <c r="U602" i="8"/>
  <c r="Y602" i="8"/>
  <c r="AL602" i="8"/>
  <c r="AO602" i="8"/>
  <c r="AR602" i="8"/>
  <c r="C603" i="8"/>
  <c r="F603" i="8"/>
  <c r="M603" i="8"/>
  <c r="P603" i="8" s="1"/>
  <c r="N603" i="8"/>
  <c r="O603" i="8"/>
  <c r="R603" i="8"/>
  <c r="S603" i="8"/>
  <c r="T603" i="8"/>
  <c r="U603" i="8"/>
  <c r="Y603" i="8"/>
  <c r="AL603" i="8"/>
  <c r="AO603" i="8"/>
  <c r="AR603" i="8"/>
  <c r="C604" i="8"/>
  <c r="F604" i="8"/>
  <c r="M604" i="8"/>
  <c r="P604" i="8" s="1"/>
  <c r="N604" i="8"/>
  <c r="O604" i="8"/>
  <c r="R604" i="8"/>
  <c r="S604" i="8"/>
  <c r="T604" i="8"/>
  <c r="U604" i="8"/>
  <c r="Y604" i="8"/>
  <c r="AL604" i="8"/>
  <c r="AO604" i="8"/>
  <c r="AR604" i="8"/>
  <c r="C606" i="8"/>
  <c r="F606" i="8"/>
  <c r="N606" i="8"/>
  <c r="O606" i="8"/>
  <c r="R606" i="8"/>
  <c r="S606" i="8"/>
  <c r="T606" i="8"/>
  <c r="Y606" i="8"/>
  <c r="Z606" i="8"/>
  <c r="Z607" i="8" s="1"/>
  <c r="Z608" i="8" s="1"/>
  <c r="Z609" i="8" s="1"/>
  <c r="Z610" i="8" s="1"/>
  <c r="Z611" i="8" s="1"/>
  <c r="Z612" i="8" s="1"/>
  <c r="Z613" i="8" s="1"/>
  <c r="Z614" i="8" s="1"/>
  <c r="Z615" i="8" s="1"/>
  <c r="Z616" i="8" s="1"/>
  <c r="AL606" i="8"/>
  <c r="AO606" i="8"/>
  <c r="AR606" i="8"/>
  <c r="C607" i="8"/>
  <c r="F607" i="8"/>
  <c r="N607" i="8"/>
  <c r="O607" i="8"/>
  <c r="R607" i="8"/>
  <c r="S607" i="8"/>
  <c r="T607" i="8"/>
  <c r="Y607" i="8"/>
  <c r="AL607" i="8"/>
  <c r="AO607" i="8"/>
  <c r="AR607" i="8"/>
  <c r="C608" i="8"/>
  <c r="F608" i="8"/>
  <c r="N608" i="8"/>
  <c r="O608" i="8"/>
  <c r="R608" i="8"/>
  <c r="S608" i="8"/>
  <c r="T608" i="8"/>
  <c r="Y608" i="8"/>
  <c r="AL608" i="8"/>
  <c r="AO608" i="8"/>
  <c r="AR608" i="8"/>
  <c r="C609" i="8"/>
  <c r="F609" i="8"/>
  <c r="M609" i="8"/>
  <c r="N609" i="8"/>
  <c r="O609" i="8"/>
  <c r="R609" i="8"/>
  <c r="S609" i="8"/>
  <c r="T609" i="8"/>
  <c r="Y609" i="8"/>
  <c r="AL609" i="8"/>
  <c r="AO609" i="8"/>
  <c r="AR609" i="8"/>
  <c r="C610" i="8"/>
  <c r="F610" i="8"/>
  <c r="N610" i="8"/>
  <c r="O610" i="8"/>
  <c r="R610" i="8"/>
  <c r="S610" i="8"/>
  <c r="T610" i="8"/>
  <c r="Y610" i="8"/>
  <c r="AL610" i="8"/>
  <c r="AO610" i="8"/>
  <c r="AR610" i="8"/>
  <c r="C611" i="8"/>
  <c r="F611" i="8"/>
  <c r="N611" i="8"/>
  <c r="O611" i="8"/>
  <c r="R611" i="8"/>
  <c r="S611" i="8"/>
  <c r="T611" i="8"/>
  <c r="Y611" i="8"/>
  <c r="AL611" i="8"/>
  <c r="AO611" i="8"/>
  <c r="AR611" i="8"/>
  <c r="C612" i="8"/>
  <c r="F612" i="8"/>
  <c r="N612" i="8"/>
  <c r="O612" i="8"/>
  <c r="R612" i="8"/>
  <c r="S612" i="8"/>
  <c r="T612" i="8"/>
  <c r="Y612" i="8"/>
  <c r="AL612" i="8"/>
  <c r="AO612" i="8"/>
  <c r="AR612" i="8"/>
  <c r="C613" i="8"/>
  <c r="F613" i="8"/>
  <c r="N613" i="8"/>
  <c r="O613" i="8"/>
  <c r="R613" i="8"/>
  <c r="S613" i="8"/>
  <c r="T613" i="8"/>
  <c r="Y613" i="8"/>
  <c r="AL613" i="8"/>
  <c r="AO613" i="8"/>
  <c r="AR613" i="8"/>
  <c r="C614" i="8"/>
  <c r="F614" i="8"/>
  <c r="M614" i="8"/>
  <c r="P614" i="8" s="1"/>
  <c r="N614" i="8"/>
  <c r="O614" i="8"/>
  <c r="R614" i="8"/>
  <c r="S614" i="8"/>
  <c r="T614" i="8"/>
  <c r="U614" i="8"/>
  <c r="Y614" i="8"/>
  <c r="AL614" i="8"/>
  <c r="AO614" i="8"/>
  <c r="AR614" i="8"/>
  <c r="C615" i="8"/>
  <c r="F615" i="8"/>
  <c r="M615" i="8"/>
  <c r="N615" i="8"/>
  <c r="O615" i="8"/>
  <c r="R615" i="8"/>
  <c r="S615" i="8"/>
  <c r="T615" i="8"/>
  <c r="U615" i="8"/>
  <c r="Y615" i="8"/>
  <c r="AL615" i="8"/>
  <c r="AO615" i="8"/>
  <c r="AR615" i="8"/>
  <c r="C616" i="8"/>
  <c r="F616" i="8"/>
  <c r="M616" i="8"/>
  <c r="N616" i="8"/>
  <c r="O616" i="8"/>
  <c r="R616" i="8"/>
  <c r="S616" i="8"/>
  <c r="T616" i="8"/>
  <c r="U616" i="8"/>
  <c r="Y616" i="8"/>
  <c r="AL616" i="8"/>
  <c r="AO616" i="8"/>
  <c r="AR616" i="8"/>
  <c r="C618" i="8"/>
  <c r="F618" i="8"/>
  <c r="N618" i="8"/>
  <c r="O618" i="8"/>
  <c r="R618" i="8"/>
  <c r="S618" i="8"/>
  <c r="T618" i="8"/>
  <c r="Y618" i="8"/>
  <c r="Z618" i="8"/>
  <c r="Z619" i="8" s="1"/>
  <c r="Z620" i="8" s="1"/>
  <c r="Z621" i="8" s="1"/>
  <c r="Z622" i="8" s="1"/>
  <c r="Z623" i="8" s="1"/>
  <c r="Z624" i="8" s="1"/>
  <c r="Z625" i="8" s="1"/>
  <c r="Z626" i="8" s="1"/>
  <c r="Z627" i="8" s="1"/>
  <c r="Z628" i="8" s="1"/>
  <c r="AL618" i="8"/>
  <c r="AO618" i="8"/>
  <c r="AR618" i="8"/>
  <c r="C619" i="8"/>
  <c r="F619" i="8"/>
  <c r="N619" i="8"/>
  <c r="O619" i="8"/>
  <c r="R619" i="8"/>
  <c r="S619" i="8"/>
  <c r="T619" i="8"/>
  <c r="Y619" i="8"/>
  <c r="AL619" i="8"/>
  <c r="AO619" i="8"/>
  <c r="AR619" i="8"/>
  <c r="C620" i="8"/>
  <c r="F620" i="8"/>
  <c r="N620" i="8"/>
  <c r="O620" i="8"/>
  <c r="R620" i="8"/>
  <c r="S620" i="8"/>
  <c r="T620" i="8"/>
  <c r="Y620" i="8"/>
  <c r="AL620" i="8"/>
  <c r="AO620" i="8"/>
  <c r="AR620" i="8"/>
  <c r="C621" i="8"/>
  <c r="F621" i="8"/>
  <c r="M621" i="8"/>
  <c r="P621" i="8" s="1"/>
  <c r="N621" i="8"/>
  <c r="O621" i="8"/>
  <c r="R621" i="8"/>
  <c r="S621" i="8"/>
  <c r="T621" i="8"/>
  <c r="Y621" i="8"/>
  <c r="AL621" i="8"/>
  <c r="AO621" i="8"/>
  <c r="AR621" i="8"/>
  <c r="C622" i="8"/>
  <c r="F622" i="8"/>
  <c r="N622" i="8"/>
  <c r="O622" i="8"/>
  <c r="R622" i="8"/>
  <c r="S622" i="8"/>
  <c r="T622" i="8"/>
  <c r="Y622" i="8"/>
  <c r="AL622" i="8"/>
  <c r="AO622" i="8"/>
  <c r="AR622" i="8"/>
  <c r="C623" i="8"/>
  <c r="F623" i="8"/>
  <c r="N623" i="8"/>
  <c r="O623" i="8"/>
  <c r="R623" i="8"/>
  <c r="S623" i="8"/>
  <c r="T623" i="8"/>
  <c r="Y623" i="8"/>
  <c r="AL623" i="8"/>
  <c r="AO623" i="8"/>
  <c r="AR623" i="8"/>
  <c r="C624" i="8"/>
  <c r="F624" i="8"/>
  <c r="N624" i="8"/>
  <c r="O624" i="8"/>
  <c r="R624" i="8"/>
  <c r="S624" i="8"/>
  <c r="T624" i="8"/>
  <c r="Y624" i="8"/>
  <c r="AL624" i="8"/>
  <c r="AO624" i="8"/>
  <c r="AR624" i="8"/>
  <c r="C625" i="8"/>
  <c r="F625" i="8"/>
  <c r="N625" i="8"/>
  <c r="O625" i="8"/>
  <c r="R625" i="8"/>
  <c r="S625" i="8"/>
  <c r="T625" i="8"/>
  <c r="Y625" i="8"/>
  <c r="AL625" i="8"/>
  <c r="AO625" i="8"/>
  <c r="AR625" i="8"/>
  <c r="C626" i="8"/>
  <c r="F626" i="8"/>
  <c r="M626" i="8"/>
  <c r="N626" i="8"/>
  <c r="O626" i="8"/>
  <c r="R626" i="8"/>
  <c r="S626" i="8"/>
  <c r="T626" i="8"/>
  <c r="U626" i="8"/>
  <c r="Y626" i="8"/>
  <c r="AL626" i="8"/>
  <c r="AO626" i="8"/>
  <c r="AR626" i="8"/>
  <c r="C627" i="8"/>
  <c r="F627" i="8"/>
  <c r="M627" i="8"/>
  <c r="P627" i="8" s="1"/>
  <c r="N627" i="8"/>
  <c r="O627" i="8"/>
  <c r="R627" i="8"/>
  <c r="S627" i="8"/>
  <c r="T627" i="8"/>
  <c r="U627" i="8"/>
  <c r="Y627" i="8"/>
  <c r="AL627" i="8"/>
  <c r="AO627" i="8"/>
  <c r="AR627" i="8"/>
  <c r="C628" i="8"/>
  <c r="F628" i="8"/>
  <c r="M628" i="8"/>
  <c r="P628" i="8" s="1"/>
  <c r="N628" i="8"/>
  <c r="O628" i="8"/>
  <c r="R628" i="8"/>
  <c r="S628" i="8"/>
  <c r="T628" i="8"/>
  <c r="U628" i="8"/>
  <c r="Y628" i="8"/>
  <c r="AL628" i="8"/>
  <c r="AO628" i="8"/>
  <c r="AR628" i="8"/>
  <c r="C630" i="8"/>
  <c r="F630" i="8"/>
  <c r="N630" i="8"/>
  <c r="O630" i="8"/>
  <c r="R630" i="8"/>
  <c r="S630" i="8"/>
  <c r="T630" i="8"/>
  <c r="Y630" i="8"/>
  <c r="Z630" i="8"/>
  <c r="Z631" i="8" s="1"/>
  <c r="Z632" i="8" s="1"/>
  <c r="Z633" i="8" s="1"/>
  <c r="Z634" i="8" s="1"/>
  <c r="Z635" i="8" s="1"/>
  <c r="Z636" i="8" s="1"/>
  <c r="Z637" i="8" s="1"/>
  <c r="Z638" i="8" s="1"/>
  <c r="Z639" i="8" s="1"/>
  <c r="Z640" i="8" s="1"/>
  <c r="AL630" i="8"/>
  <c r="AO630" i="8"/>
  <c r="AR630" i="8"/>
  <c r="C631" i="8"/>
  <c r="F631" i="8"/>
  <c r="N631" i="8"/>
  <c r="O631" i="8"/>
  <c r="R631" i="8"/>
  <c r="S631" i="8"/>
  <c r="T631" i="8"/>
  <c r="Y631" i="8"/>
  <c r="AL631" i="8"/>
  <c r="AO631" i="8"/>
  <c r="AR631" i="8"/>
  <c r="C632" i="8"/>
  <c r="F632" i="8"/>
  <c r="N632" i="8"/>
  <c r="O632" i="8"/>
  <c r="R632" i="8"/>
  <c r="S632" i="8"/>
  <c r="T632" i="8"/>
  <c r="Y632" i="8"/>
  <c r="AL632" i="8"/>
  <c r="AO632" i="8"/>
  <c r="AR632" i="8"/>
  <c r="C633" i="8"/>
  <c r="F633" i="8"/>
  <c r="M633" i="8"/>
  <c r="N633" i="8"/>
  <c r="O633" i="8"/>
  <c r="R633" i="8"/>
  <c r="S633" i="8"/>
  <c r="T633" i="8"/>
  <c r="Y633" i="8"/>
  <c r="AL633" i="8"/>
  <c r="AO633" i="8"/>
  <c r="AR633" i="8"/>
  <c r="C634" i="8"/>
  <c r="F634" i="8"/>
  <c r="N634" i="8"/>
  <c r="O634" i="8"/>
  <c r="R634" i="8"/>
  <c r="S634" i="8"/>
  <c r="T634" i="8"/>
  <c r="Y634" i="8"/>
  <c r="AL634" i="8"/>
  <c r="AO634" i="8"/>
  <c r="AR634" i="8"/>
  <c r="C635" i="8"/>
  <c r="F635" i="8"/>
  <c r="N635" i="8"/>
  <c r="O635" i="8"/>
  <c r="R635" i="8"/>
  <c r="S635" i="8"/>
  <c r="T635" i="8"/>
  <c r="Y635" i="8"/>
  <c r="AL635" i="8"/>
  <c r="AO635" i="8"/>
  <c r="AR635" i="8"/>
  <c r="C636" i="8"/>
  <c r="F636" i="8"/>
  <c r="N636" i="8"/>
  <c r="O636" i="8"/>
  <c r="R636" i="8"/>
  <c r="S636" i="8"/>
  <c r="T636" i="8"/>
  <c r="Y636" i="8"/>
  <c r="AL636" i="8"/>
  <c r="AO636" i="8"/>
  <c r="AR636" i="8"/>
  <c r="C637" i="8"/>
  <c r="F637" i="8"/>
  <c r="N637" i="8"/>
  <c r="O637" i="8"/>
  <c r="R637" i="8"/>
  <c r="S637" i="8"/>
  <c r="T637" i="8"/>
  <c r="Y637" i="8"/>
  <c r="AL637" i="8"/>
  <c r="AO637" i="8"/>
  <c r="AR637" i="8"/>
  <c r="C638" i="8"/>
  <c r="F638" i="8"/>
  <c r="M638" i="8"/>
  <c r="P638" i="8" s="1"/>
  <c r="N638" i="8"/>
  <c r="O638" i="8"/>
  <c r="R638" i="8"/>
  <c r="S638" i="8"/>
  <c r="T638" i="8"/>
  <c r="U638" i="8"/>
  <c r="Y638" i="8"/>
  <c r="AL638" i="8"/>
  <c r="AO638" i="8"/>
  <c r="AR638" i="8"/>
  <c r="C639" i="8"/>
  <c r="F639" i="8"/>
  <c r="M639" i="8"/>
  <c r="P639" i="8" s="1"/>
  <c r="N639" i="8"/>
  <c r="O639" i="8"/>
  <c r="R639" i="8"/>
  <c r="S639" i="8"/>
  <c r="T639" i="8"/>
  <c r="U639" i="8"/>
  <c r="Y639" i="8"/>
  <c r="AL639" i="8"/>
  <c r="AO639" i="8"/>
  <c r="AR639" i="8"/>
  <c r="C640" i="8"/>
  <c r="F640" i="8"/>
  <c r="M640" i="8"/>
  <c r="P640" i="8" s="1"/>
  <c r="N640" i="8"/>
  <c r="O640" i="8"/>
  <c r="R640" i="8"/>
  <c r="S640" i="8"/>
  <c r="T640" i="8"/>
  <c r="U640" i="8"/>
  <c r="Y640" i="8"/>
  <c r="AL640" i="8"/>
  <c r="AO640" i="8"/>
  <c r="AR640" i="8"/>
  <c r="C642" i="8"/>
  <c r="F642" i="8"/>
  <c r="N642" i="8"/>
  <c r="O642" i="8"/>
  <c r="R642" i="8"/>
  <c r="S642" i="8"/>
  <c r="T642" i="8"/>
  <c r="Y642" i="8"/>
  <c r="Z642" i="8"/>
  <c r="Z643" i="8" s="1"/>
  <c r="Z644" i="8" s="1"/>
  <c r="Z645" i="8" s="1"/>
  <c r="Z646" i="8" s="1"/>
  <c r="Z647" i="8" s="1"/>
  <c r="Z648" i="8" s="1"/>
  <c r="Z649" i="8" s="1"/>
  <c r="Z650" i="8" s="1"/>
  <c r="Z651" i="8" s="1"/>
  <c r="Z652" i="8" s="1"/>
  <c r="AL642" i="8"/>
  <c r="AO642" i="8"/>
  <c r="AR642" i="8"/>
  <c r="C643" i="8"/>
  <c r="F643" i="8"/>
  <c r="N643" i="8"/>
  <c r="O643" i="8"/>
  <c r="R643" i="8"/>
  <c r="S643" i="8"/>
  <c r="T643" i="8"/>
  <c r="Y643" i="8"/>
  <c r="AL643" i="8"/>
  <c r="AO643" i="8"/>
  <c r="AR643" i="8"/>
  <c r="C644" i="8"/>
  <c r="F644" i="8"/>
  <c r="N644" i="8"/>
  <c r="O644" i="8"/>
  <c r="R644" i="8"/>
  <c r="S644" i="8"/>
  <c r="T644" i="8"/>
  <c r="Y644" i="8"/>
  <c r="AL644" i="8"/>
  <c r="AO644" i="8"/>
  <c r="AR644" i="8"/>
  <c r="C645" i="8"/>
  <c r="F645" i="8"/>
  <c r="M645" i="8"/>
  <c r="P645" i="8" s="1"/>
  <c r="N645" i="8"/>
  <c r="O645" i="8"/>
  <c r="R645" i="8"/>
  <c r="S645" i="8"/>
  <c r="T645" i="8"/>
  <c r="Y645" i="8"/>
  <c r="AL645" i="8"/>
  <c r="AO645" i="8"/>
  <c r="AR645" i="8"/>
  <c r="C646" i="8"/>
  <c r="F646" i="8"/>
  <c r="N646" i="8"/>
  <c r="O646" i="8"/>
  <c r="R646" i="8"/>
  <c r="S646" i="8"/>
  <c r="T646" i="8"/>
  <c r="Y646" i="8"/>
  <c r="AL646" i="8"/>
  <c r="AO646" i="8"/>
  <c r="AR646" i="8"/>
  <c r="C647" i="8"/>
  <c r="F647" i="8"/>
  <c r="N647" i="8"/>
  <c r="O647" i="8"/>
  <c r="R647" i="8"/>
  <c r="S647" i="8"/>
  <c r="T647" i="8"/>
  <c r="Y647" i="8"/>
  <c r="AL647" i="8"/>
  <c r="AO647" i="8"/>
  <c r="AR647" i="8"/>
  <c r="C648" i="8"/>
  <c r="F648" i="8"/>
  <c r="N648" i="8"/>
  <c r="O648" i="8"/>
  <c r="R648" i="8"/>
  <c r="S648" i="8"/>
  <c r="T648" i="8"/>
  <c r="Y648" i="8"/>
  <c r="AL648" i="8"/>
  <c r="AO648" i="8"/>
  <c r="AR648" i="8"/>
  <c r="C649" i="8"/>
  <c r="F649" i="8"/>
  <c r="N649" i="8"/>
  <c r="O649" i="8"/>
  <c r="R649" i="8"/>
  <c r="S649" i="8"/>
  <c r="T649" i="8"/>
  <c r="Y649" i="8"/>
  <c r="AL649" i="8"/>
  <c r="AO649" i="8"/>
  <c r="AR649" i="8"/>
  <c r="C650" i="8"/>
  <c r="F650" i="8"/>
  <c r="M650" i="8"/>
  <c r="N650" i="8"/>
  <c r="O650" i="8"/>
  <c r="R650" i="8"/>
  <c r="S650" i="8"/>
  <c r="T650" i="8"/>
  <c r="U650" i="8"/>
  <c r="Y650" i="8"/>
  <c r="AL650" i="8"/>
  <c r="AO650" i="8"/>
  <c r="AR650" i="8"/>
  <c r="C651" i="8"/>
  <c r="F651" i="8"/>
  <c r="M651" i="8"/>
  <c r="N651" i="8"/>
  <c r="O651" i="8"/>
  <c r="R651" i="8"/>
  <c r="S651" i="8"/>
  <c r="T651" i="8"/>
  <c r="U651" i="8"/>
  <c r="Y651" i="8"/>
  <c r="AL651" i="8"/>
  <c r="AO651" i="8"/>
  <c r="AR651" i="8"/>
  <c r="C652" i="8"/>
  <c r="F652" i="8"/>
  <c r="M652" i="8"/>
  <c r="N652" i="8"/>
  <c r="O652" i="8"/>
  <c r="R652" i="8"/>
  <c r="S652" i="8"/>
  <c r="T652" i="8"/>
  <c r="U652" i="8"/>
  <c r="Y652" i="8"/>
  <c r="AL652" i="8"/>
  <c r="AO652" i="8"/>
  <c r="AR652" i="8"/>
  <c r="C654" i="8"/>
  <c r="F654" i="8"/>
  <c r="N654" i="8"/>
  <c r="O654" i="8"/>
  <c r="R654" i="8"/>
  <c r="S654" i="8"/>
  <c r="T654" i="8"/>
  <c r="Y654" i="8"/>
  <c r="Z654" i="8"/>
  <c r="Z655" i="8" s="1"/>
  <c r="Z656" i="8" s="1"/>
  <c r="Z657" i="8" s="1"/>
  <c r="Z658" i="8" s="1"/>
  <c r="Z659" i="8" s="1"/>
  <c r="Z660" i="8" s="1"/>
  <c r="Z661" i="8" s="1"/>
  <c r="Z662" i="8" s="1"/>
  <c r="Z663" i="8" s="1"/>
  <c r="Z664" i="8" s="1"/>
  <c r="AL654" i="8"/>
  <c r="AO654" i="8"/>
  <c r="AR654" i="8"/>
  <c r="C655" i="8"/>
  <c r="F655" i="8"/>
  <c r="N655" i="8"/>
  <c r="O655" i="8"/>
  <c r="R655" i="8"/>
  <c r="S655" i="8"/>
  <c r="T655" i="8"/>
  <c r="Y655" i="8"/>
  <c r="AL655" i="8"/>
  <c r="AO655" i="8"/>
  <c r="AR655" i="8"/>
  <c r="C656" i="8"/>
  <c r="F656" i="8"/>
  <c r="N656" i="8"/>
  <c r="O656" i="8"/>
  <c r="R656" i="8"/>
  <c r="S656" i="8"/>
  <c r="T656" i="8"/>
  <c r="Y656" i="8"/>
  <c r="AL656" i="8"/>
  <c r="AO656" i="8"/>
  <c r="AR656" i="8"/>
  <c r="C657" i="8"/>
  <c r="F657" i="8"/>
  <c r="M657" i="8"/>
  <c r="P657" i="8" s="1"/>
  <c r="N657" i="8"/>
  <c r="O657" i="8"/>
  <c r="R657" i="8"/>
  <c r="S657" i="8"/>
  <c r="T657" i="8"/>
  <c r="Y657" i="8"/>
  <c r="AL657" i="8"/>
  <c r="AO657" i="8"/>
  <c r="AR657" i="8"/>
  <c r="C658" i="8"/>
  <c r="F658" i="8"/>
  <c r="N658" i="8"/>
  <c r="O658" i="8"/>
  <c r="R658" i="8"/>
  <c r="S658" i="8"/>
  <c r="T658" i="8"/>
  <c r="Y658" i="8"/>
  <c r="AL658" i="8"/>
  <c r="AO658" i="8"/>
  <c r="AR658" i="8"/>
  <c r="C659" i="8"/>
  <c r="F659" i="8"/>
  <c r="N659" i="8"/>
  <c r="O659" i="8"/>
  <c r="R659" i="8"/>
  <c r="S659" i="8"/>
  <c r="T659" i="8"/>
  <c r="Y659" i="8"/>
  <c r="AL659" i="8"/>
  <c r="AO659" i="8"/>
  <c r="AR659" i="8"/>
  <c r="C660" i="8"/>
  <c r="F660" i="8"/>
  <c r="N660" i="8"/>
  <c r="O660" i="8"/>
  <c r="R660" i="8"/>
  <c r="S660" i="8"/>
  <c r="T660" i="8"/>
  <c r="Y660" i="8"/>
  <c r="AL660" i="8"/>
  <c r="AO660" i="8"/>
  <c r="AR660" i="8"/>
  <c r="C661" i="8"/>
  <c r="F661" i="8"/>
  <c r="N661" i="8"/>
  <c r="O661" i="8"/>
  <c r="R661" i="8"/>
  <c r="S661" i="8"/>
  <c r="T661" i="8"/>
  <c r="Y661" i="8"/>
  <c r="AL661" i="8"/>
  <c r="AO661" i="8"/>
  <c r="AR661" i="8"/>
  <c r="C662" i="8"/>
  <c r="F662" i="8"/>
  <c r="M662" i="8"/>
  <c r="P662" i="8" s="1"/>
  <c r="N662" i="8"/>
  <c r="O662" i="8"/>
  <c r="R662" i="8"/>
  <c r="S662" i="8"/>
  <c r="T662" i="8"/>
  <c r="U662" i="8"/>
  <c r="Y662" i="8"/>
  <c r="AL662" i="8"/>
  <c r="AO662" i="8"/>
  <c r="AR662" i="8"/>
  <c r="C663" i="8"/>
  <c r="F663" i="8"/>
  <c r="M663" i="8"/>
  <c r="P663" i="8" s="1"/>
  <c r="N663" i="8"/>
  <c r="O663" i="8"/>
  <c r="R663" i="8"/>
  <c r="S663" i="8"/>
  <c r="T663" i="8"/>
  <c r="U663" i="8"/>
  <c r="Y663" i="8"/>
  <c r="AL663" i="8"/>
  <c r="AO663" i="8"/>
  <c r="AR663" i="8"/>
  <c r="C664" i="8"/>
  <c r="F664" i="8"/>
  <c r="M664" i="8"/>
  <c r="P664" i="8" s="1"/>
  <c r="N664" i="8"/>
  <c r="O664" i="8"/>
  <c r="R664" i="8"/>
  <c r="S664" i="8"/>
  <c r="T664" i="8"/>
  <c r="U664" i="8"/>
  <c r="Y664" i="8"/>
  <c r="AL664" i="8"/>
  <c r="AO664" i="8"/>
  <c r="AR664" i="8"/>
  <c r="C666" i="8"/>
  <c r="F666" i="8"/>
  <c r="N666" i="8"/>
  <c r="O666" i="8"/>
  <c r="R666" i="8"/>
  <c r="S666" i="8"/>
  <c r="T666" i="8"/>
  <c r="Y666" i="8"/>
  <c r="Z666" i="8"/>
  <c r="Z667" i="8" s="1"/>
  <c r="Z668" i="8" s="1"/>
  <c r="Z669" i="8" s="1"/>
  <c r="Z670" i="8" s="1"/>
  <c r="Z671" i="8" s="1"/>
  <c r="Z672" i="8" s="1"/>
  <c r="Z673" i="8" s="1"/>
  <c r="Z674" i="8" s="1"/>
  <c r="Z675" i="8" s="1"/>
  <c r="Z676" i="8" s="1"/>
  <c r="AL666" i="8"/>
  <c r="AO666" i="8"/>
  <c r="AR666" i="8"/>
  <c r="C667" i="8"/>
  <c r="F667" i="8"/>
  <c r="N667" i="8"/>
  <c r="O667" i="8"/>
  <c r="R667" i="8"/>
  <c r="S667" i="8"/>
  <c r="T667" i="8"/>
  <c r="Y667" i="8"/>
  <c r="AL667" i="8"/>
  <c r="AO667" i="8"/>
  <c r="AR667" i="8"/>
  <c r="C668" i="8"/>
  <c r="F668" i="8"/>
  <c r="N668" i="8"/>
  <c r="O668" i="8"/>
  <c r="R668" i="8"/>
  <c r="S668" i="8"/>
  <c r="T668" i="8"/>
  <c r="Y668" i="8"/>
  <c r="AL668" i="8"/>
  <c r="AO668" i="8"/>
  <c r="AR668" i="8"/>
  <c r="C669" i="8"/>
  <c r="F669" i="8"/>
  <c r="M669" i="8"/>
  <c r="N669" i="8"/>
  <c r="O669" i="8"/>
  <c r="R669" i="8"/>
  <c r="S669" i="8"/>
  <c r="T669" i="8"/>
  <c r="Y669" i="8"/>
  <c r="AL669" i="8"/>
  <c r="AO669" i="8"/>
  <c r="AR669" i="8"/>
  <c r="C670" i="8"/>
  <c r="F670" i="8"/>
  <c r="N670" i="8"/>
  <c r="O670" i="8"/>
  <c r="R670" i="8"/>
  <c r="S670" i="8"/>
  <c r="T670" i="8"/>
  <c r="Y670" i="8"/>
  <c r="AL670" i="8"/>
  <c r="AO670" i="8"/>
  <c r="AR670" i="8"/>
  <c r="C671" i="8"/>
  <c r="F671" i="8"/>
  <c r="N671" i="8"/>
  <c r="O671" i="8"/>
  <c r="R671" i="8"/>
  <c r="S671" i="8"/>
  <c r="T671" i="8"/>
  <c r="Y671" i="8"/>
  <c r="AL671" i="8"/>
  <c r="AO671" i="8"/>
  <c r="AR671" i="8"/>
  <c r="C672" i="8"/>
  <c r="F672" i="8"/>
  <c r="N672" i="8"/>
  <c r="O672" i="8"/>
  <c r="R672" i="8"/>
  <c r="S672" i="8"/>
  <c r="T672" i="8"/>
  <c r="Y672" i="8"/>
  <c r="AL672" i="8"/>
  <c r="AO672" i="8"/>
  <c r="AR672" i="8"/>
  <c r="C673" i="8"/>
  <c r="F673" i="8"/>
  <c r="N673" i="8"/>
  <c r="O673" i="8"/>
  <c r="R673" i="8"/>
  <c r="S673" i="8"/>
  <c r="T673" i="8"/>
  <c r="Y673" i="8"/>
  <c r="AL673" i="8"/>
  <c r="AO673" i="8"/>
  <c r="AR673" i="8"/>
  <c r="C674" i="8"/>
  <c r="F674" i="8"/>
  <c r="M674" i="8"/>
  <c r="P674" i="8" s="1"/>
  <c r="N674" i="8"/>
  <c r="O674" i="8"/>
  <c r="R674" i="8"/>
  <c r="S674" i="8"/>
  <c r="T674" i="8"/>
  <c r="U674" i="8"/>
  <c r="Y674" i="8"/>
  <c r="AL674" i="8"/>
  <c r="AO674" i="8"/>
  <c r="AR674" i="8"/>
  <c r="C675" i="8"/>
  <c r="F675" i="8"/>
  <c r="M675" i="8"/>
  <c r="P675" i="8" s="1"/>
  <c r="N675" i="8"/>
  <c r="O675" i="8"/>
  <c r="R675" i="8"/>
  <c r="S675" i="8"/>
  <c r="T675" i="8"/>
  <c r="U675" i="8"/>
  <c r="Y675" i="8"/>
  <c r="AL675" i="8"/>
  <c r="AO675" i="8"/>
  <c r="AR675" i="8"/>
  <c r="C676" i="8"/>
  <c r="F676" i="8"/>
  <c r="M676" i="8"/>
  <c r="N676" i="8"/>
  <c r="O676" i="8"/>
  <c r="R676" i="8"/>
  <c r="S676" i="8"/>
  <c r="T676" i="8"/>
  <c r="U676" i="8"/>
  <c r="Y676" i="8"/>
  <c r="AL676" i="8"/>
  <c r="AO676" i="8"/>
  <c r="AR676" i="8"/>
  <c r="C678" i="8"/>
  <c r="F678" i="8"/>
  <c r="N678" i="8"/>
  <c r="O678" i="8"/>
  <c r="R678" i="8"/>
  <c r="S678" i="8"/>
  <c r="T678" i="8"/>
  <c r="Y678" i="8"/>
  <c r="Z678" i="8"/>
  <c r="Z679" i="8" s="1"/>
  <c r="Z680" i="8" s="1"/>
  <c r="Z681" i="8" s="1"/>
  <c r="Z682" i="8" s="1"/>
  <c r="Z683" i="8" s="1"/>
  <c r="Z684" i="8" s="1"/>
  <c r="Z685" i="8" s="1"/>
  <c r="Z686" i="8" s="1"/>
  <c r="Z687" i="8" s="1"/>
  <c r="Z688" i="8" s="1"/>
  <c r="AL678" i="8"/>
  <c r="AO678" i="8"/>
  <c r="AR678" i="8"/>
  <c r="C679" i="8"/>
  <c r="F679" i="8"/>
  <c r="N679" i="8"/>
  <c r="O679" i="8"/>
  <c r="R679" i="8"/>
  <c r="S679" i="8"/>
  <c r="T679" i="8"/>
  <c r="Y679" i="8"/>
  <c r="AL679" i="8"/>
  <c r="AO679" i="8"/>
  <c r="AR679" i="8"/>
  <c r="C680" i="8"/>
  <c r="F680" i="8"/>
  <c r="N680" i="8"/>
  <c r="O680" i="8"/>
  <c r="R680" i="8"/>
  <c r="S680" i="8"/>
  <c r="T680" i="8"/>
  <c r="Y680" i="8"/>
  <c r="AL680" i="8"/>
  <c r="AO680" i="8"/>
  <c r="AR680" i="8"/>
  <c r="C681" i="8"/>
  <c r="F681" i="8"/>
  <c r="M681" i="8"/>
  <c r="P681" i="8" s="1"/>
  <c r="N681" i="8"/>
  <c r="O681" i="8"/>
  <c r="R681" i="8"/>
  <c r="S681" i="8"/>
  <c r="T681" i="8"/>
  <c r="Y681" i="8"/>
  <c r="AL681" i="8"/>
  <c r="AO681" i="8"/>
  <c r="AR681" i="8"/>
  <c r="C682" i="8"/>
  <c r="F682" i="8"/>
  <c r="N682" i="8"/>
  <c r="O682" i="8"/>
  <c r="R682" i="8"/>
  <c r="S682" i="8"/>
  <c r="T682" i="8"/>
  <c r="Y682" i="8"/>
  <c r="AL682" i="8"/>
  <c r="AO682" i="8"/>
  <c r="AR682" i="8"/>
  <c r="C683" i="8"/>
  <c r="F683" i="8"/>
  <c r="N683" i="8"/>
  <c r="O683" i="8"/>
  <c r="R683" i="8"/>
  <c r="S683" i="8"/>
  <c r="T683" i="8"/>
  <c r="Y683" i="8"/>
  <c r="AL683" i="8"/>
  <c r="AO683" i="8"/>
  <c r="AR683" i="8"/>
  <c r="C684" i="8"/>
  <c r="F684" i="8"/>
  <c r="N684" i="8"/>
  <c r="O684" i="8"/>
  <c r="R684" i="8"/>
  <c r="S684" i="8"/>
  <c r="T684" i="8"/>
  <c r="Y684" i="8"/>
  <c r="AL684" i="8"/>
  <c r="AO684" i="8"/>
  <c r="AR684" i="8"/>
  <c r="C685" i="8"/>
  <c r="F685" i="8"/>
  <c r="N685" i="8"/>
  <c r="O685" i="8"/>
  <c r="R685" i="8"/>
  <c r="S685" i="8"/>
  <c r="T685" i="8"/>
  <c r="Y685" i="8"/>
  <c r="AL685" i="8"/>
  <c r="AO685" i="8"/>
  <c r="AR685" i="8"/>
  <c r="C686" i="8"/>
  <c r="F686" i="8"/>
  <c r="M686" i="8"/>
  <c r="N686" i="8"/>
  <c r="O686" i="8"/>
  <c r="R686" i="8"/>
  <c r="S686" i="8"/>
  <c r="T686" i="8"/>
  <c r="U686" i="8"/>
  <c r="Y686" i="8"/>
  <c r="AL686" i="8"/>
  <c r="AO686" i="8"/>
  <c r="AR686" i="8"/>
  <c r="C687" i="8"/>
  <c r="F687" i="8"/>
  <c r="M687" i="8"/>
  <c r="N687" i="8"/>
  <c r="O687" i="8"/>
  <c r="R687" i="8"/>
  <c r="S687" i="8"/>
  <c r="T687" i="8"/>
  <c r="U687" i="8"/>
  <c r="Y687" i="8"/>
  <c r="AL687" i="8"/>
  <c r="AO687" i="8"/>
  <c r="AR687" i="8"/>
  <c r="C688" i="8"/>
  <c r="F688" i="8"/>
  <c r="M688" i="8"/>
  <c r="N688" i="8"/>
  <c r="O688" i="8"/>
  <c r="R688" i="8"/>
  <c r="S688" i="8"/>
  <c r="T688" i="8"/>
  <c r="U688" i="8"/>
  <c r="Y688" i="8"/>
  <c r="AL688" i="8"/>
  <c r="AO688" i="8"/>
  <c r="AR688" i="8"/>
  <c r="C690" i="8"/>
  <c r="F690" i="8"/>
  <c r="N690" i="8"/>
  <c r="O690" i="8"/>
  <c r="R690" i="8"/>
  <c r="S690" i="8"/>
  <c r="T690" i="8"/>
  <c r="Y690" i="8"/>
  <c r="Z690" i="8"/>
  <c r="Z691" i="8" s="1"/>
  <c r="Z692" i="8" s="1"/>
  <c r="Z693" i="8" s="1"/>
  <c r="Z694" i="8" s="1"/>
  <c r="Z695" i="8" s="1"/>
  <c r="Z696" i="8" s="1"/>
  <c r="Z697" i="8" s="1"/>
  <c r="Z698" i="8" s="1"/>
  <c r="Z699" i="8" s="1"/>
  <c r="Z700" i="8" s="1"/>
  <c r="AL690" i="8"/>
  <c r="AO690" i="8"/>
  <c r="AR690" i="8"/>
  <c r="C691" i="8"/>
  <c r="F691" i="8"/>
  <c r="N691" i="8"/>
  <c r="O691" i="8"/>
  <c r="R691" i="8"/>
  <c r="S691" i="8"/>
  <c r="T691" i="8"/>
  <c r="Y691" i="8"/>
  <c r="AL691" i="8"/>
  <c r="AO691" i="8"/>
  <c r="AR691" i="8"/>
  <c r="C692" i="8"/>
  <c r="F692" i="8"/>
  <c r="N692" i="8"/>
  <c r="O692" i="8"/>
  <c r="R692" i="8"/>
  <c r="S692" i="8"/>
  <c r="T692" i="8"/>
  <c r="Y692" i="8"/>
  <c r="AL692" i="8"/>
  <c r="AO692" i="8"/>
  <c r="AR692" i="8"/>
  <c r="C693" i="8"/>
  <c r="F693" i="8"/>
  <c r="M693" i="8"/>
  <c r="P693" i="8" s="1"/>
  <c r="N693" i="8"/>
  <c r="O693" i="8"/>
  <c r="R693" i="8"/>
  <c r="S693" i="8"/>
  <c r="T693" i="8"/>
  <c r="Y693" i="8"/>
  <c r="AL693" i="8"/>
  <c r="AO693" i="8"/>
  <c r="AR693" i="8"/>
  <c r="C694" i="8"/>
  <c r="F694" i="8"/>
  <c r="N694" i="8"/>
  <c r="O694" i="8"/>
  <c r="R694" i="8"/>
  <c r="S694" i="8"/>
  <c r="T694" i="8"/>
  <c r="Y694" i="8"/>
  <c r="AL694" i="8"/>
  <c r="AO694" i="8"/>
  <c r="AR694" i="8"/>
  <c r="C695" i="8"/>
  <c r="F695" i="8"/>
  <c r="N695" i="8"/>
  <c r="O695" i="8"/>
  <c r="R695" i="8"/>
  <c r="S695" i="8"/>
  <c r="T695" i="8"/>
  <c r="Y695" i="8"/>
  <c r="AL695" i="8"/>
  <c r="AO695" i="8"/>
  <c r="AR695" i="8"/>
  <c r="C696" i="8"/>
  <c r="F696" i="8"/>
  <c r="N696" i="8"/>
  <c r="O696" i="8"/>
  <c r="R696" i="8"/>
  <c r="S696" i="8"/>
  <c r="T696" i="8"/>
  <c r="Y696" i="8"/>
  <c r="AL696" i="8"/>
  <c r="AO696" i="8"/>
  <c r="AR696" i="8"/>
  <c r="C697" i="8"/>
  <c r="F697" i="8"/>
  <c r="N697" i="8"/>
  <c r="O697" i="8"/>
  <c r="R697" i="8"/>
  <c r="S697" i="8"/>
  <c r="T697" i="8"/>
  <c r="Y697" i="8"/>
  <c r="AL697" i="8"/>
  <c r="AO697" i="8"/>
  <c r="AR697" i="8"/>
  <c r="C698" i="8"/>
  <c r="F698" i="8"/>
  <c r="M698" i="8"/>
  <c r="P698" i="8" s="1"/>
  <c r="N698" i="8"/>
  <c r="O698" i="8"/>
  <c r="R698" i="8"/>
  <c r="S698" i="8"/>
  <c r="T698" i="8"/>
  <c r="U698" i="8"/>
  <c r="Y698" i="8"/>
  <c r="AL698" i="8"/>
  <c r="AO698" i="8"/>
  <c r="AR698" i="8"/>
  <c r="C699" i="8"/>
  <c r="F699" i="8"/>
  <c r="M699" i="8"/>
  <c r="P699" i="8" s="1"/>
  <c r="N699" i="8"/>
  <c r="O699" i="8"/>
  <c r="R699" i="8"/>
  <c r="S699" i="8"/>
  <c r="T699" i="8"/>
  <c r="U699" i="8"/>
  <c r="Y699" i="8"/>
  <c r="AL699" i="8"/>
  <c r="AO699" i="8"/>
  <c r="AR699" i="8"/>
  <c r="C700" i="8"/>
  <c r="F700" i="8"/>
  <c r="M700" i="8"/>
  <c r="P700" i="8" s="1"/>
  <c r="N700" i="8"/>
  <c r="O700" i="8"/>
  <c r="R700" i="8"/>
  <c r="S700" i="8"/>
  <c r="T700" i="8"/>
  <c r="U700" i="8"/>
  <c r="Y700" i="8"/>
  <c r="AL700" i="8"/>
  <c r="AO700" i="8"/>
  <c r="AR700" i="8"/>
  <c r="C702" i="8"/>
  <c r="F702" i="8"/>
  <c r="N702" i="8"/>
  <c r="O702" i="8"/>
  <c r="R702" i="8"/>
  <c r="S702" i="8"/>
  <c r="T702" i="8"/>
  <c r="Y702" i="8"/>
  <c r="Z702" i="8"/>
  <c r="Z703" i="8" s="1"/>
  <c r="Z704" i="8" s="1"/>
  <c r="Z705" i="8" s="1"/>
  <c r="Z706" i="8" s="1"/>
  <c r="Z707" i="8" s="1"/>
  <c r="Z708" i="8" s="1"/>
  <c r="Z709" i="8" s="1"/>
  <c r="Z710" i="8" s="1"/>
  <c r="Z711" i="8" s="1"/>
  <c r="Z712" i="8" s="1"/>
  <c r="AL702" i="8"/>
  <c r="AO702" i="8"/>
  <c r="AR702" i="8"/>
  <c r="C703" i="8"/>
  <c r="F703" i="8"/>
  <c r="N703" i="8"/>
  <c r="O703" i="8"/>
  <c r="R703" i="8"/>
  <c r="S703" i="8"/>
  <c r="T703" i="8"/>
  <c r="Y703" i="8"/>
  <c r="AL703" i="8"/>
  <c r="AO703" i="8"/>
  <c r="AR703" i="8"/>
  <c r="C704" i="8"/>
  <c r="F704" i="8"/>
  <c r="N704" i="8"/>
  <c r="O704" i="8"/>
  <c r="R704" i="8"/>
  <c r="S704" i="8"/>
  <c r="T704" i="8"/>
  <c r="Y704" i="8"/>
  <c r="AL704" i="8"/>
  <c r="AO704" i="8"/>
  <c r="AR704" i="8"/>
  <c r="C705" i="8"/>
  <c r="F705" i="8"/>
  <c r="M705" i="8"/>
  <c r="N705" i="8"/>
  <c r="O705" i="8"/>
  <c r="R705" i="8"/>
  <c r="S705" i="8"/>
  <c r="T705" i="8"/>
  <c r="Y705" i="8"/>
  <c r="AL705" i="8"/>
  <c r="AO705" i="8"/>
  <c r="AR705" i="8"/>
  <c r="C706" i="8"/>
  <c r="F706" i="8"/>
  <c r="N706" i="8"/>
  <c r="O706" i="8"/>
  <c r="R706" i="8"/>
  <c r="S706" i="8"/>
  <c r="T706" i="8"/>
  <c r="Y706" i="8"/>
  <c r="AL706" i="8"/>
  <c r="AO706" i="8"/>
  <c r="AR706" i="8"/>
  <c r="C707" i="8"/>
  <c r="F707" i="8"/>
  <c r="N707" i="8"/>
  <c r="O707" i="8"/>
  <c r="R707" i="8"/>
  <c r="S707" i="8"/>
  <c r="T707" i="8"/>
  <c r="Y707" i="8"/>
  <c r="AL707" i="8"/>
  <c r="AO707" i="8"/>
  <c r="AR707" i="8"/>
  <c r="C708" i="8"/>
  <c r="F708" i="8"/>
  <c r="N708" i="8"/>
  <c r="O708" i="8"/>
  <c r="R708" i="8"/>
  <c r="S708" i="8"/>
  <c r="T708" i="8"/>
  <c r="Y708" i="8"/>
  <c r="AL708" i="8"/>
  <c r="AO708" i="8"/>
  <c r="AR708" i="8"/>
  <c r="C709" i="8"/>
  <c r="F709" i="8"/>
  <c r="N709" i="8"/>
  <c r="O709" i="8"/>
  <c r="R709" i="8"/>
  <c r="S709" i="8"/>
  <c r="T709" i="8"/>
  <c r="Y709" i="8"/>
  <c r="AL709" i="8"/>
  <c r="AO709" i="8"/>
  <c r="AR709" i="8"/>
  <c r="C710" i="8"/>
  <c r="F710" i="8"/>
  <c r="M710" i="8"/>
  <c r="P710" i="8" s="1"/>
  <c r="N710" i="8"/>
  <c r="O710" i="8"/>
  <c r="R710" i="8"/>
  <c r="S710" i="8"/>
  <c r="T710" i="8"/>
  <c r="U710" i="8"/>
  <c r="Y710" i="8"/>
  <c r="AL710" i="8"/>
  <c r="AO710" i="8"/>
  <c r="AR710" i="8"/>
  <c r="C711" i="8"/>
  <c r="F711" i="8"/>
  <c r="M711" i="8"/>
  <c r="N711" i="8"/>
  <c r="O711" i="8"/>
  <c r="R711" i="8"/>
  <c r="S711" i="8"/>
  <c r="T711" i="8"/>
  <c r="U711" i="8"/>
  <c r="Y711" i="8"/>
  <c r="AL711" i="8"/>
  <c r="AO711" i="8"/>
  <c r="AR711" i="8"/>
  <c r="C712" i="8"/>
  <c r="F712" i="8"/>
  <c r="M712" i="8"/>
  <c r="N712" i="8"/>
  <c r="O712" i="8"/>
  <c r="R712" i="8"/>
  <c r="S712" i="8"/>
  <c r="T712" i="8"/>
  <c r="U712" i="8"/>
  <c r="Y712" i="8"/>
  <c r="AL712" i="8"/>
  <c r="AO712" i="8"/>
  <c r="AR712" i="8"/>
  <c r="C714" i="8"/>
  <c r="F714" i="8"/>
  <c r="N714" i="8"/>
  <c r="O714" i="8"/>
  <c r="R714" i="8"/>
  <c r="S714" i="8"/>
  <c r="T714" i="8"/>
  <c r="Y714" i="8"/>
  <c r="Z714" i="8"/>
  <c r="Z715" i="8" s="1"/>
  <c r="Z716" i="8" s="1"/>
  <c r="Z717" i="8" s="1"/>
  <c r="Z718" i="8" s="1"/>
  <c r="Z719" i="8" s="1"/>
  <c r="Z720" i="8" s="1"/>
  <c r="Z721" i="8" s="1"/>
  <c r="Z722" i="8" s="1"/>
  <c r="Z723" i="8" s="1"/>
  <c r="Z724" i="8" s="1"/>
  <c r="AL714" i="8"/>
  <c r="AO714" i="8"/>
  <c r="AR714" i="8"/>
  <c r="C715" i="8"/>
  <c r="F715" i="8"/>
  <c r="N715" i="8"/>
  <c r="O715" i="8"/>
  <c r="R715" i="8"/>
  <c r="S715" i="8"/>
  <c r="T715" i="8"/>
  <c r="Y715" i="8"/>
  <c r="AL715" i="8"/>
  <c r="AO715" i="8"/>
  <c r="AR715" i="8"/>
  <c r="C716" i="8"/>
  <c r="F716" i="8"/>
  <c r="N716" i="8"/>
  <c r="O716" i="8"/>
  <c r="R716" i="8"/>
  <c r="S716" i="8"/>
  <c r="T716" i="8"/>
  <c r="Y716" i="8"/>
  <c r="AL716" i="8"/>
  <c r="AO716" i="8"/>
  <c r="AR716" i="8"/>
  <c r="C717" i="8"/>
  <c r="F717" i="8"/>
  <c r="M717" i="8"/>
  <c r="P717" i="8" s="1"/>
  <c r="N717" i="8"/>
  <c r="O717" i="8"/>
  <c r="R717" i="8"/>
  <c r="S717" i="8"/>
  <c r="T717" i="8"/>
  <c r="Y717" i="8"/>
  <c r="AL717" i="8"/>
  <c r="AO717" i="8"/>
  <c r="AR717" i="8"/>
  <c r="C718" i="8"/>
  <c r="F718" i="8"/>
  <c r="N718" i="8"/>
  <c r="O718" i="8"/>
  <c r="R718" i="8"/>
  <c r="S718" i="8"/>
  <c r="T718" i="8"/>
  <c r="Y718" i="8"/>
  <c r="AL718" i="8"/>
  <c r="AO718" i="8"/>
  <c r="AR718" i="8"/>
  <c r="C719" i="8"/>
  <c r="F719" i="8"/>
  <c r="N719" i="8"/>
  <c r="O719" i="8"/>
  <c r="R719" i="8"/>
  <c r="S719" i="8"/>
  <c r="T719" i="8"/>
  <c r="Y719" i="8"/>
  <c r="AL719" i="8"/>
  <c r="AO719" i="8"/>
  <c r="AR719" i="8"/>
  <c r="C720" i="8"/>
  <c r="F720" i="8"/>
  <c r="N720" i="8"/>
  <c r="O720" i="8"/>
  <c r="R720" i="8"/>
  <c r="S720" i="8"/>
  <c r="T720" i="8"/>
  <c r="Y720" i="8"/>
  <c r="AL720" i="8"/>
  <c r="AO720" i="8"/>
  <c r="AR720" i="8"/>
  <c r="C721" i="8"/>
  <c r="F721" i="8"/>
  <c r="N721" i="8"/>
  <c r="O721" i="8"/>
  <c r="R721" i="8"/>
  <c r="S721" i="8"/>
  <c r="T721" i="8"/>
  <c r="Y721" i="8"/>
  <c r="AL721" i="8"/>
  <c r="AO721" i="8"/>
  <c r="AR721" i="8"/>
  <c r="C722" i="8"/>
  <c r="F722" i="8"/>
  <c r="M722" i="8"/>
  <c r="N722" i="8"/>
  <c r="O722" i="8"/>
  <c r="R722" i="8"/>
  <c r="S722" i="8"/>
  <c r="T722" i="8"/>
  <c r="U722" i="8"/>
  <c r="Y722" i="8"/>
  <c r="AL722" i="8"/>
  <c r="AO722" i="8"/>
  <c r="AR722" i="8"/>
  <c r="C723" i="8"/>
  <c r="F723" i="8"/>
  <c r="M723" i="8"/>
  <c r="N723" i="8"/>
  <c r="O723" i="8"/>
  <c r="R723" i="8"/>
  <c r="S723" i="8"/>
  <c r="T723" i="8"/>
  <c r="U723" i="8"/>
  <c r="Y723" i="8"/>
  <c r="AL723" i="8"/>
  <c r="AO723" i="8"/>
  <c r="AR723" i="8"/>
  <c r="C724" i="8"/>
  <c r="F724" i="8"/>
  <c r="M724" i="8"/>
  <c r="P724" i="8" s="1"/>
  <c r="N724" i="8"/>
  <c r="O724" i="8"/>
  <c r="R724" i="8"/>
  <c r="S724" i="8"/>
  <c r="T724" i="8"/>
  <c r="U724" i="8"/>
  <c r="Y724" i="8"/>
  <c r="AL724" i="8"/>
  <c r="AO724" i="8"/>
  <c r="AR724" i="8"/>
  <c r="C726" i="8"/>
  <c r="F726" i="8"/>
  <c r="N726" i="8"/>
  <c r="O726" i="8"/>
  <c r="R726" i="8"/>
  <c r="S726" i="8"/>
  <c r="T726" i="8"/>
  <c r="Y726" i="8"/>
  <c r="Z726" i="8"/>
  <c r="Z727" i="8" s="1"/>
  <c r="Z728" i="8" s="1"/>
  <c r="Z729" i="8" s="1"/>
  <c r="Z730" i="8" s="1"/>
  <c r="Z731" i="8" s="1"/>
  <c r="Z732" i="8" s="1"/>
  <c r="Z733" i="8" s="1"/>
  <c r="Z734" i="8" s="1"/>
  <c r="Z735" i="8" s="1"/>
  <c r="Z736" i="8" s="1"/>
  <c r="AL726" i="8"/>
  <c r="AO726" i="8"/>
  <c r="AR726" i="8"/>
  <c r="C727" i="8"/>
  <c r="F727" i="8"/>
  <c r="N727" i="8"/>
  <c r="O727" i="8"/>
  <c r="R727" i="8"/>
  <c r="S727" i="8"/>
  <c r="T727" i="8"/>
  <c r="Y727" i="8"/>
  <c r="AL727" i="8"/>
  <c r="AO727" i="8"/>
  <c r="AR727" i="8"/>
  <c r="C728" i="8"/>
  <c r="F728" i="8"/>
  <c r="N728" i="8"/>
  <c r="O728" i="8"/>
  <c r="R728" i="8"/>
  <c r="S728" i="8"/>
  <c r="T728" i="8"/>
  <c r="Y728" i="8"/>
  <c r="AL728" i="8"/>
  <c r="AO728" i="8"/>
  <c r="AR728" i="8"/>
  <c r="C729" i="8"/>
  <c r="F729" i="8"/>
  <c r="M729" i="8"/>
  <c r="N729" i="8"/>
  <c r="O729" i="8"/>
  <c r="R729" i="8"/>
  <c r="S729" i="8"/>
  <c r="T729" i="8"/>
  <c r="Y729" i="8"/>
  <c r="AL729" i="8"/>
  <c r="AO729" i="8"/>
  <c r="AR729" i="8"/>
  <c r="C730" i="8"/>
  <c r="F730" i="8"/>
  <c r="N730" i="8"/>
  <c r="O730" i="8"/>
  <c r="R730" i="8"/>
  <c r="S730" i="8"/>
  <c r="T730" i="8"/>
  <c r="Y730" i="8"/>
  <c r="AL730" i="8"/>
  <c r="AO730" i="8"/>
  <c r="AR730" i="8"/>
  <c r="C731" i="8"/>
  <c r="F731" i="8"/>
  <c r="N731" i="8"/>
  <c r="O731" i="8"/>
  <c r="R731" i="8"/>
  <c r="S731" i="8"/>
  <c r="T731" i="8"/>
  <c r="Y731" i="8"/>
  <c r="AL731" i="8"/>
  <c r="AO731" i="8"/>
  <c r="AR731" i="8"/>
  <c r="C732" i="8"/>
  <c r="F732" i="8"/>
  <c r="N732" i="8"/>
  <c r="O732" i="8"/>
  <c r="R732" i="8"/>
  <c r="S732" i="8"/>
  <c r="T732" i="8"/>
  <c r="Y732" i="8"/>
  <c r="AL732" i="8"/>
  <c r="AO732" i="8"/>
  <c r="AR732" i="8"/>
  <c r="C733" i="8"/>
  <c r="F733" i="8"/>
  <c r="N733" i="8"/>
  <c r="O733" i="8"/>
  <c r="R733" i="8"/>
  <c r="S733" i="8"/>
  <c r="T733" i="8"/>
  <c r="Y733" i="8"/>
  <c r="AL733" i="8"/>
  <c r="AO733" i="8"/>
  <c r="AR733" i="8"/>
  <c r="C734" i="8"/>
  <c r="F734" i="8"/>
  <c r="M734" i="8"/>
  <c r="P734" i="8" s="1"/>
  <c r="N734" i="8"/>
  <c r="O734" i="8"/>
  <c r="R734" i="8"/>
  <c r="S734" i="8"/>
  <c r="T734" i="8"/>
  <c r="U734" i="8"/>
  <c r="Y734" i="8"/>
  <c r="AL734" i="8"/>
  <c r="AO734" i="8"/>
  <c r="AR734" i="8"/>
  <c r="C735" i="8"/>
  <c r="F735" i="8"/>
  <c r="M735" i="8"/>
  <c r="P735" i="8" s="1"/>
  <c r="N735" i="8"/>
  <c r="O735" i="8"/>
  <c r="R735" i="8"/>
  <c r="S735" i="8"/>
  <c r="T735" i="8"/>
  <c r="U735" i="8"/>
  <c r="Y735" i="8"/>
  <c r="AL735" i="8"/>
  <c r="AO735" i="8"/>
  <c r="AR735" i="8"/>
  <c r="C736" i="8"/>
  <c r="F736" i="8"/>
  <c r="M736" i="8"/>
  <c r="P736" i="8" s="1"/>
  <c r="N736" i="8"/>
  <c r="O736" i="8"/>
  <c r="R736" i="8"/>
  <c r="S736" i="8"/>
  <c r="T736" i="8"/>
  <c r="U736" i="8"/>
  <c r="Y736" i="8"/>
  <c r="AL736" i="8"/>
  <c r="AO736" i="8"/>
  <c r="AR736" i="8"/>
  <c r="C738" i="8"/>
  <c r="F738" i="8"/>
  <c r="N738" i="8"/>
  <c r="O738" i="8"/>
  <c r="R738" i="8"/>
  <c r="S738" i="8"/>
  <c r="T738" i="8"/>
  <c r="Y738" i="8"/>
  <c r="Z738" i="8"/>
  <c r="Z739" i="8" s="1"/>
  <c r="Z740" i="8" s="1"/>
  <c r="Z741" i="8" s="1"/>
  <c r="Z742" i="8" s="1"/>
  <c r="Z743" i="8" s="1"/>
  <c r="Z744" i="8" s="1"/>
  <c r="Z745" i="8" s="1"/>
  <c r="Z746" i="8" s="1"/>
  <c r="Z747" i="8" s="1"/>
  <c r="Z748" i="8" s="1"/>
  <c r="AL738" i="8"/>
  <c r="AO738" i="8"/>
  <c r="AR738" i="8"/>
  <c r="C739" i="8"/>
  <c r="F739" i="8"/>
  <c r="N739" i="8"/>
  <c r="O739" i="8"/>
  <c r="R739" i="8"/>
  <c r="S739" i="8"/>
  <c r="T739" i="8"/>
  <c r="Y739" i="8"/>
  <c r="AL739" i="8"/>
  <c r="AO739" i="8"/>
  <c r="AR739" i="8"/>
  <c r="C740" i="8"/>
  <c r="F740" i="8"/>
  <c r="N740" i="8"/>
  <c r="O740" i="8"/>
  <c r="R740" i="8"/>
  <c r="S740" i="8"/>
  <c r="T740" i="8"/>
  <c r="Y740" i="8"/>
  <c r="AL740" i="8"/>
  <c r="AO740" i="8"/>
  <c r="AR740" i="8"/>
  <c r="C741" i="8"/>
  <c r="F741" i="8"/>
  <c r="M741" i="8"/>
  <c r="N741" i="8"/>
  <c r="O741" i="8"/>
  <c r="R741" i="8"/>
  <c r="S741" i="8"/>
  <c r="T741" i="8"/>
  <c r="Y741" i="8"/>
  <c r="AL741" i="8"/>
  <c r="AO741" i="8"/>
  <c r="AR741" i="8"/>
  <c r="C742" i="8"/>
  <c r="F742" i="8"/>
  <c r="N742" i="8"/>
  <c r="O742" i="8"/>
  <c r="R742" i="8"/>
  <c r="S742" i="8"/>
  <c r="T742" i="8"/>
  <c r="Y742" i="8"/>
  <c r="AL742" i="8"/>
  <c r="AO742" i="8"/>
  <c r="AR742" i="8"/>
  <c r="C743" i="8"/>
  <c r="F743" i="8"/>
  <c r="N743" i="8"/>
  <c r="O743" i="8"/>
  <c r="R743" i="8"/>
  <c r="S743" i="8"/>
  <c r="T743" i="8"/>
  <c r="Y743" i="8"/>
  <c r="AL743" i="8"/>
  <c r="AO743" i="8"/>
  <c r="AR743" i="8"/>
  <c r="C744" i="8"/>
  <c r="F744" i="8"/>
  <c r="N744" i="8"/>
  <c r="O744" i="8"/>
  <c r="R744" i="8"/>
  <c r="S744" i="8"/>
  <c r="T744" i="8"/>
  <c r="Y744" i="8"/>
  <c r="AL744" i="8"/>
  <c r="AO744" i="8"/>
  <c r="AR744" i="8"/>
  <c r="C745" i="8"/>
  <c r="F745" i="8"/>
  <c r="N745" i="8"/>
  <c r="O745" i="8"/>
  <c r="R745" i="8"/>
  <c r="S745" i="8"/>
  <c r="T745" i="8"/>
  <c r="Y745" i="8"/>
  <c r="AL745" i="8"/>
  <c r="AO745" i="8"/>
  <c r="AR745" i="8"/>
  <c r="C746" i="8"/>
  <c r="F746" i="8"/>
  <c r="M746" i="8"/>
  <c r="N746" i="8"/>
  <c r="O746" i="8"/>
  <c r="R746" i="8"/>
  <c r="S746" i="8"/>
  <c r="T746" i="8"/>
  <c r="U746" i="8"/>
  <c r="Y746" i="8"/>
  <c r="AL746" i="8"/>
  <c r="AO746" i="8"/>
  <c r="AR746" i="8"/>
  <c r="C747" i="8"/>
  <c r="F747" i="8"/>
  <c r="M747" i="8"/>
  <c r="N747" i="8"/>
  <c r="O747" i="8"/>
  <c r="R747" i="8"/>
  <c r="S747" i="8"/>
  <c r="T747" i="8"/>
  <c r="U747" i="8"/>
  <c r="Y747" i="8"/>
  <c r="AL747" i="8"/>
  <c r="AO747" i="8"/>
  <c r="AR747" i="8"/>
  <c r="C748" i="8"/>
  <c r="F748" i="8"/>
  <c r="M748" i="8"/>
  <c r="N748" i="8"/>
  <c r="O748" i="8"/>
  <c r="R748" i="8"/>
  <c r="S748" i="8"/>
  <c r="T748" i="8"/>
  <c r="U748" i="8"/>
  <c r="Y748" i="8"/>
  <c r="AL748" i="8"/>
  <c r="AO748" i="8"/>
  <c r="AR748" i="8"/>
  <c r="C750" i="8"/>
  <c r="F750" i="8"/>
  <c r="N750" i="8"/>
  <c r="O750" i="8"/>
  <c r="R750" i="8"/>
  <c r="S750" i="8"/>
  <c r="T750" i="8"/>
  <c r="Y750" i="8"/>
  <c r="Z750" i="8"/>
  <c r="Z751" i="8" s="1"/>
  <c r="Z752" i="8" s="1"/>
  <c r="Z753" i="8" s="1"/>
  <c r="Z754" i="8" s="1"/>
  <c r="Z755" i="8" s="1"/>
  <c r="Z756" i="8" s="1"/>
  <c r="Z757" i="8" s="1"/>
  <c r="Z758" i="8" s="1"/>
  <c r="Z759" i="8" s="1"/>
  <c r="Z760" i="8" s="1"/>
  <c r="AL750" i="8"/>
  <c r="AO750" i="8"/>
  <c r="AR750" i="8"/>
  <c r="C751" i="8"/>
  <c r="F751" i="8"/>
  <c r="N751" i="8"/>
  <c r="O751" i="8"/>
  <c r="R751" i="8"/>
  <c r="S751" i="8"/>
  <c r="T751" i="8"/>
  <c r="Y751" i="8"/>
  <c r="AL751" i="8"/>
  <c r="AO751" i="8"/>
  <c r="AR751" i="8"/>
  <c r="C752" i="8"/>
  <c r="F752" i="8"/>
  <c r="N752" i="8"/>
  <c r="O752" i="8"/>
  <c r="R752" i="8"/>
  <c r="S752" i="8"/>
  <c r="T752" i="8"/>
  <c r="Y752" i="8"/>
  <c r="AL752" i="8"/>
  <c r="AO752" i="8"/>
  <c r="AR752" i="8"/>
  <c r="C753" i="8"/>
  <c r="F753" i="8"/>
  <c r="M753" i="8"/>
  <c r="P753" i="8" s="1"/>
  <c r="N753" i="8"/>
  <c r="O753" i="8"/>
  <c r="R753" i="8"/>
  <c r="S753" i="8"/>
  <c r="T753" i="8"/>
  <c r="Y753" i="8"/>
  <c r="AL753" i="8"/>
  <c r="AO753" i="8"/>
  <c r="AR753" i="8"/>
  <c r="C754" i="8"/>
  <c r="F754" i="8"/>
  <c r="N754" i="8"/>
  <c r="O754" i="8"/>
  <c r="R754" i="8"/>
  <c r="S754" i="8"/>
  <c r="T754" i="8"/>
  <c r="Y754" i="8"/>
  <c r="AL754" i="8"/>
  <c r="AO754" i="8"/>
  <c r="AR754" i="8"/>
  <c r="C755" i="8"/>
  <c r="F755" i="8"/>
  <c r="N755" i="8"/>
  <c r="O755" i="8"/>
  <c r="R755" i="8"/>
  <c r="S755" i="8"/>
  <c r="T755" i="8"/>
  <c r="Y755" i="8"/>
  <c r="AL755" i="8"/>
  <c r="AO755" i="8"/>
  <c r="AR755" i="8"/>
  <c r="C756" i="8"/>
  <c r="F756" i="8"/>
  <c r="N756" i="8"/>
  <c r="O756" i="8"/>
  <c r="R756" i="8"/>
  <c r="S756" i="8"/>
  <c r="T756" i="8"/>
  <c r="Y756" i="8"/>
  <c r="AL756" i="8"/>
  <c r="AO756" i="8"/>
  <c r="AR756" i="8"/>
  <c r="C757" i="8"/>
  <c r="F757" i="8"/>
  <c r="N757" i="8"/>
  <c r="O757" i="8"/>
  <c r="R757" i="8"/>
  <c r="S757" i="8"/>
  <c r="T757" i="8"/>
  <c r="Y757" i="8"/>
  <c r="AL757" i="8"/>
  <c r="AO757" i="8"/>
  <c r="AR757" i="8"/>
  <c r="C758" i="8"/>
  <c r="F758" i="8"/>
  <c r="M758" i="8"/>
  <c r="N758" i="8"/>
  <c r="O758" i="8"/>
  <c r="R758" i="8"/>
  <c r="S758" i="8"/>
  <c r="T758" i="8"/>
  <c r="U758" i="8"/>
  <c r="Y758" i="8"/>
  <c r="AL758" i="8"/>
  <c r="AO758" i="8"/>
  <c r="AR758" i="8"/>
  <c r="C759" i="8"/>
  <c r="F759" i="8"/>
  <c r="M759" i="8"/>
  <c r="P759" i="8" s="1"/>
  <c r="N759" i="8"/>
  <c r="O759" i="8"/>
  <c r="R759" i="8"/>
  <c r="S759" i="8"/>
  <c r="T759" i="8"/>
  <c r="U759" i="8"/>
  <c r="Y759" i="8"/>
  <c r="AL759" i="8"/>
  <c r="AO759" i="8"/>
  <c r="AR759" i="8"/>
  <c r="C760" i="8"/>
  <c r="F760" i="8"/>
  <c r="M760" i="8"/>
  <c r="P760" i="8" s="1"/>
  <c r="N760" i="8"/>
  <c r="O760" i="8"/>
  <c r="R760" i="8"/>
  <c r="S760" i="8"/>
  <c r="T760" i="8"/>
  <c r="U760" i="8"/>
  <c r="Y760" i="8"/>
  <c r="AL760" i="8"/>
  <c r="AO760" i="8"/>
  <c r="AR760" i="8"/>
  <c r="C762" i="8"/>
  <c r="F762" i="8"/>
  <c r="N762" i="8"/>
  <c r="O762" i="8"/>
  <c r="R762" i="8"/>
  <c r="S762" i="8"/>
  <c r="T762" i="8"/>
  <c r="Y762" i="8"/>
  <c r="Z762" i="8"/>
  <c r="Z763" i="8" s="1"/>
  <c r="Z764" i="8" s="1"/>
  <c r="Z765" i="8" s="1"/>
  <c r="Z766" i="8" s="1"/>
  <c r="Z767" i="8" s="1"/>
  <c r="Z768" i="8" s="1"/>
  <c r="Z769" i="8" s="1"/>
  <c r="Z770" i="8" s="1"/>
  <c r="Z771" i="8" s="1"/>
  <c r="Z772" i="8" s="1"/>
  <c r="AL762" i="8"/>
  <c r="AO762" i="8"/>
  <c r="AR762" i="8"/>
  <c r="C763" i="8"/>
  <c r="F763" i="8"/>
  <c r="N763" i="8"/>
  <c r="O763" i="8"/>
  <c r="R763" i="8"/>
  <c r="S763" i="8"/>
  <c r="T763" i="8"/>
  <c r="Y763" i="8"/>
  <c r="AL763" i="8"/>
  <c r="AO763" i="8"/>
  <c r="AR763" i="8"/>
  <c r="C764" i="8"/>
  <c r="F764" i="8"/>
  <c r="N764" i="8"/>
  <c r="O764" i="8"/>
  <c r="R764" i="8"/>
  <c r="S764" i="8"/>
  <c r="T764" i="8"/>
  <c r="Y764" i="8"/>
  <c r="AL764" i="8"/>
  <c r="AO764" i="8"/>
  <c r="AR764" i="8"/>
  <c r="C765" i="8"/>
  <c r="F765" i="8"/>
  <c r="M765" i="8"/>
  <c r="N765" i="8"/>
  <c r="O765" i="8"/>
  <c r="R765" i="8"/>
  <c r="S765" i="8"/>
  <c r="T765" i="8"/>
  <c r="Y765" i="8"/>
  <c r="AL765" i="8"/>
  <c r="AO765" i="8"/>
  <c r="AR765" i="8"/>
  <c r="C766" i="8"/>
  <c r="F766" i="8"/>
  <c r="N766" i="8"/>
  <c r="O766" i="8"/>
  <c r="R766" i="8"/>
  <c r="S766" i="8"/>
  <c r="T766" i="8"/>
  <c r="Y766" i="8"/>
  <c r="AL766" i="8"/>
  <c r="AO766" i="8"/>
  <c r="AR766" i="8"/>
  <c r="C767" i="8"/>
  <c r="F767" i="8"/>
  <c r="N767" i="8"/>
  <c r="O767" i="8"/>
  <c r="R767" i="8"/>
  <c r="S767" i="8"/>
  <c r="T767" i="8"/>
  <c r="Y767" i="8"/>
  <c r="AL767" i="8"/>
  <c r="AO767" i="8"/>
  <c r="AR767" i="8"/>
  <c r="C768" i="8"/>
  <c r="F768" i="8"/>
  <c r="N768" i="8"/>
  <c r="O768" i="8"/>
  <c r="R768" i="8"/>
  <c r="S768" i="8"/>
  <c r="T768" i="8"/>
  <c r="Y768" i="8"/>
  <c r="AL768" i="8"/>
  <c r="AO768" i="8"/>
  <c r="AR768" i="8"/>
  <c r="C769" i="8"/>
  <c r="F769" i="8"/>
  <c r="N769" i="8"/>
  <c r="O769" i="8"/>
  <c r="R769" i="8"/>
  <c r="S769" i="8"/>
  <c r="T769" i="8"/>
  <c r="Y769" i="8"/>
  <c r="AL769" i="8"/>
  <c r="AO769" i="8"/>
  <c r="AR769" i="8"/>
  <c r="C770" i="8"/>
  <c r="F770" i="8"/>
  <c r="M770" i="8"/>
  <c r="P770" i="8" s="1"/>
  <c r="N770" i="8"/>
  <c r="O770" i="8"/>
  <c r="R770" i="8"/>
  <c r="S770" i="8"/>
  <c r="T770" i="8"/>
  <c r="U770" i="8"/>
  <c r="Y770" i="8"/>
  <c r="AL770" i="8"/>
  <c r="AO770" i="8"/>
  <c r="AR770" i="8"/>
  <c r="C771" i="8"/>
  <c r="F771" i="8"/>
  <c r="M771" i="8"/>
  <c r="P771" i="8" s="1"/>
  <c r="N771" i="8"/>
  <c r="O771" i="8"/>
  <c r="R771" i="8"/>
  <c r="S771" i="8"/>
  <c r="T771" i="8"/>
  <c r="U771" i="8"/>
  <c r="Y771" i="8"/>
  <c r="AL771" i="8"/>
  <c r="AO771" i="8"/>
  <c r="AR771" i="8"/>
  <c r="C772" i="8"/>
  <c r="F772" i="8"/>
  <c r="M772" i="8"/>
  <c r="N772" i="8"/>
  <c r="O772" i="8"/>
  <c r="R772" i="8"/>
  <c r="S772" i="8"/>
  <c r="T772" i="8"/>
  <c r="U772" i="8"/>
  <c r="Y772" i="8"/>
  <c r="AL772" i="8"/>
  <c r="AO772" i="8"/>
  <c r="AR772" i="8"/>
  <c r="C774" i="8"/>
  <c r="F774" i="8"/>
  <c r="N774" i="8"/>
  <c r="O774" i="8"/>
  <c r="R774" i="8"/>
  <c r="S774" i="8"/>
  <c r="T774" i="8"/>
  <c r="Y774" i="8"/>
  <c r="Z774" i="8"/>
  <c r="Z775" i="8" s="1"/>
  <c r="Z776" i="8" s="1"/>
  <c r="Z777" i="8" s="1"/>
  <c r="Z778" i="8" s="1"/>
  <c r="Z779" i="8" s="1"/>
  <c r="Z780" i="8" s="1"/>
  <c r="Z781" i="8" s="1"/>
  <c r="Z782" i="8" s="1"/>
  <c r="Z783" i="8" s="1"/>
  <c r="Z784" i="8" s="1"/>
  <c r="AL774" i="8"/>
  <c r="AO774" i="8"/>
  <c r="AR774" i="8"/>
  <c r="C775" i="8"/>
  <c r="F775" i="8"/>
  <c r="N775" i="8"/>
  <c r="O775" i="8"/>
  <c r="R775" i="8"/>
  <c r="S775" i="8"/>
  <c r="T775" i="8"/>
  <c r="Y775" i="8"/>
  <c r="AL775" i="8"/>
  <c r="AO775" i="8"/>
  <c r="AR775" i="8"/>
  <c r="C776" i="8"/>
  <c r="F776" i="8"/>
  <c r="N776" i="8"/>
  <c r="O776" i="8"/>
  <c r="R776" i="8"/>
  <c r="S776" i="8"/>
  <c r="T776" i="8"/>
  <c r="Y776" i="8"/>
  <c r="AL776" i="8"/>
  <c r="AO776" i="8"/>
  <c r="AR776" i="8"/>
  <c r="C777" i="8"/>
  <c r="F777" i="8"/>
  <c r="M777" i="8"/>
  <c r="P777" i="8" s="1"/>
  <c r="N777" i="8"/>
  <c r="O777" i="8"/>
  <c r="R777" i="8"/>
  <c r="S777" i="8"/>
  <c r="T777" i="8"/>
  <c r="Y777" i="8"/>
  <c r="AL777" i="8"/>
  <c r="AO777" i="8"/>
  <c r="AR777" i="8"/>
  <c r="C778" i="8"/>
  <c r="F778" i="8"/>
  <c r="N778" i="8"/>
  <c r="O778" i="8"/>
  <c r="R778" i="8"/>
  <c r="S778" i="8"/>
  <c r="T778" i="8"/>
  <c r="Y778" i="8"/>
  <c r="AL778" i="8"/>
  <c r="AO778" i="8"/>
  <c r="AR778" i="8"/>
  <c r="C779" i="8"/>
  <c r="F779" i="8"/>
  <c r="N779" i="8"/>
  <c r="O779" i="8"/>
  <c r="R779" i="8"/>
  <c r="S779" i="8"/>
  <c r="T779" i="8"/>
  <c r="Y779" i="8"/>
  <c r="AL779" i="8"/>
  <c r="AO779" i="8"/>
  <c r="AR779" i="8"/>
  <c r="C780" i="8"/>
  <c r="F780" i="8"/>
  <c r="N780" i="8"/>
  <c r="O780" i="8"/>
  <c r="R780" i="8"/>
  <c r="S780" i="8"/>
  <c r="T780" i="8"/>
  <c r="Y780" i="8"/>
  <c r="AL780" i="8"/>
  <c r="AO780" i="8"/>
  <c r="AR780" i="8"/>
  <c r="C781" i="8"/>
  <c r="F781" i="8"/>
  <c r="N781" i="8"/>
  <c r="O781" i="8"/>
  <c r="R781" i="8"/>
  <c r="S781" i="8"/>
  <c r="T781" i="8"/>
  <c r="Y781" i="8"/>
  <c r="AL781" i="8"/>
  <c r="AO781" i="8"/>
  <c r="AR781" i="8"/>
  <c r="C782" i="8"/>
  <c r="F782" i="8"/>
  <c r="M782" i="8"/>
  <c r="N782" i="8"/>
  <c r="O782" i="8"/>
  <c r="R782" i="8"/>
  <c r="S782" i="8"/>
  <c r="T782" i="8"/>
  <c r="U782" i="8"/>
  <c r="Y782" i="8"/>
  <c r="AL782" i="8"/>
  <c r="AO782" i="8"/>
  <c r="AR782" i="8"/>
  <c r="C783" i="8"/>
  <c r="F783" i="8"/>
  <c r="M783" i="8"/>
  <c r="N783" i="8"/>
  <c r="O783" i="8"/>
  <c r="R783" i="8"/>
  <c r="S783" i="8"/>
  <c r="T783" i="8"/>
  <c r="U783" i="8"/>
  <c r="Y783" i="8"/>
  <c r="AL783" i="8"/>
  <c r="AO783" i="8"/>
  <c r="AR783" i="8"/>
  <c r="C784" i="8"/>
  <c r="F784" i="8"/>
  <c r="M784" i="8"/>
  <c r="P784" i="8" s="1"/>
  <c r="N784" i="8"/>
  <c r="O784" i="8"/>
  <c r="R784" i="8"/>
  <c r="S784" i="8"/>
  <c r="T784" i="8"/>
  <c r="U784" i="8"/>
  <c r="Y784" i="8"/>
  <c r="AL784" i="8"/>
  <c r="AO784" i="8"/>
  <c r="AR784" i="8"/>
  <c r="C786" i="8"/>
  <c r="F786" i="8"/>
  <c r="N786" i="8"/>
  <c r="O786" i="8"/>
  <c r="R786" i="8"/>
  <c r="S786" i="8"/>
  <c r="T786" i="8"/>
  <c r="Y786" i="8"/>
  <c r="Z786" i="8"/>
  <c r="Z787" i="8" s="1"/>
  <c r="Z788" i="8" s="1"/>
  <c r="Z789" i="8" s="1"/>
  <c r="Z790" i="8" s="1"/>
  <c r="Z791" i="8" s="1"/>
  <c r="Z792" i="8" s="1"/>
  <c r="Z793" i="8" s="1"/>
  <c r="Z794" i="8" s="1"/>
  <c r="Z795" i="8" s="1"/>
  <c r="Z796" i="8" s="1"/>
  <c r="AL786" i="8"/>
  <c r="AO786" i="8"/>
  <c r="AR786" i="8"/>
  <c r="C787" i="8"/>
  <c r="F787" i="8"/>
  <c r="N787" i="8"/>
  <c r="O787" i="8"/>
  <c r="R787" i="8"/>
  <c r="S787" i="8"/>
  <c r="T787" i="8"/>
  <c r="Y787" i="8"/>
  <c r="AL787" i="8"/>
  <c r="AO787" i="8"/>
  <c r="AR787" i="8"/>
  <c r="C788" i="8"/>
  <c r="F788" i="8"/>
  <c r="N788" i="8"/>
  <c r="O788" i="8"/>
  <c r="R788" i="8"/>
  <c r="S788" i="8"/>
  <c r="T788" i="8"/>
  <c r="Y788" i="8"/>
  <c r="AL788" i="8"/>
  <c r="AO788" i="8"/>
  <c r="AR788" i="8"/>
  <c r="C789" i="8"/>
  <c r="F789" i="8"/>
  <c r="M789" i="8"/>
  <c r="P789" i="8" s="1"/>
  <c r="N789" i="8"/>
  <c r="O789" i="8"/>
  <c r="R789" i="8"/>
  <c r="S789" i="8"/>
  <c r="T789" i="8"/>
  <c r="Y789" i="8"/>
  <c r="AL789" i="8"/>
  <c r="AO789" i="8"/>
  <c r="AR789" i="8"/>
  <c r="C790" i="8"/>
  <c r="F790" i="8"/>
  <c r="N790" i="8"/>
  <c r="O790" i="8"/>
  <c r="R790" i="8"/>
  <c r="S790" i="8"/>
  <c r="T790" i="8"/>
  <c r="Y790" i="8"/>
  <c r="AL790" i="8"/>
  <c r="AO790" i="8"/>
  <c r="AR790" i="8"/>
  <c r="C791" i="8"/>
  <c r="F791" i="8"/>
  <c r="N791" i="8"/>
  <c r="O791" i="8"/>
  <c r="R791" i="8"/>
  <c r="S791" i="8"/>
  <c r="T791" i="8"/>
  <c r="Y791" i="8"/>
  <c r="AL791" i="8"/>
  <c r="AO791" i="8"/>
  <c r="AR791" i="8"/>
  <c r="C792" i="8"/>
  <c r="F792" i="8"/>
  <c r="N792" i="8"/>
  <c r="O792" i="8"/>
  <c r="R792" i="8"/>
  <c r="S792" i="8"/>
  <c r="T792" i="8"/>
  <c r="Y792" i="8"/>
  <c r="AL792" i="8"/>
  <c r="AO792" i="8"/>
  <c r="AR792" i="8"/>
  <c r="C793" i="8"/>
  <c r="F793" i="8"/>
  <c r="N793" i="8"/>
  <c r="O793" i="8"/>
  <c r="R793" i="8"/>
  <c r="S793" i="8"/>
  <c r="T793" i="8"/>
  <c r="Y793" i="8"/>
  <c r="AL793" i="8"/>
  <c r="AO793" i="8"/>
  <c r="AR793" i="8"/>
  <c r="C794" i="8"/>
  <c r="F794" i="8"/>
  <c r="M794" i="8"/>
  <c r="P794" i="8" s="1"/>
  <c r="N794" i="8"/>
  <c r="O794" i="8"/>
  <c r="R794" i="8"/>
  <c r="S794" i="8"/>
  <c r="T794" i="8"/>
  <c r="U794" i="8"/>
  <c r="Y794" i="8"/>
  <c r="AL794" i="8"/>
  <c r="AO794" i="8"/>
  <c r="AR794" i="8"/>
  <c r="C795" i="8"/>
  <c r="F795" i="8"/>
  <c r="M795" i="8"/>
  <c r="P795" i="8" s="1"/>
  <c r="N795" i="8"/>
  <c r="O795" i="8"/>
  <c r="R795" i="8"/>
  <c r="S795" i="8"/>
  <c r="T795" i="8"/>
  <c r="U795" i="8"/>
  <c r="Y795" i="8"/>
  <c r="AL795" i="8"/>
  <c r="AO795" i="8"/>
  <c r="AR795" i="8"/>
  <c r="C796" i="8"/>
  <c r="F796" i="8"/>
  <c r="M796" i="8"/>
  <c r="P796" i="8" s="1"/>
  <c r="N796" i="8"/>
  <c r="O796" i="8"/>
  <c r="R796" i="8"/>
  <c r="S796" i="8"/>
  <c r="T796" i="8"/>
  <c r="U796" i="8"/>
  <c r="Y796" i="8"/>
  <c r="AL796" i="8"/>
  <c r="AO796" i="8"/>
  <c r="AR796" i="8"/>
  <c r="C798" i="8"/>
  <c r="F798" i="8"/>
  <c r="N798" i="8"/>
  <c r="O798" i="8"/>
  <c r="R798" i="8"/>
  <c r="S798" i="8"/>
  <c r="T798" i="8"/>
  <c r="Y798" i="8"/>
  <c r="Z798" i="8"/>
  <c r="Z799" i="8" s="1"/>
  <c r="Z800" i="8" s="1"/>
  <c r="Z801" i="8" s="1"/>
  <c r="Z802" i="8" s="1"/>
  <c r="Z803" i="8" s="1"/>
  <c r="Z804" i="8" s="1"/>
  <c r="Z805" i="8" s="1"/>
  <c r="Z806" i="8" s="1"/>
  <c r="Z807" i="8" s="1"/>
  <c r="Z808" i="8" s="1"/>
  <c r="AL798" i="8"/>
  <c r="AO798" i="8"/>
  <c r="AR798" i="8"/>
  <c r="C799" i="8"/>
  <c r="F799" i="8"/>
  <c r="N799" i="8"/>
  <c r="O799" i="8"/>
  <c r="R799" i="8"/>
  <c r="S799" i="8"/>
  <c r="T799" i="8"/>
  <c r="Y799" i="8"/>
  <c r="AL799" i="8"/>
  <c r="AO799" i="8"/>
  <c r="AR799" i="8"/>
  <c r="C800" i="8"/>
  <c r="F800" i="8"/>
  <c r="N800" i="8"/>
  <c r="O800" i="8"/>
  <c r="R800" i="8"/>
  <c r="S800" i="8"/>
  <c r="T800" i="8"/>
  <c r="Y800" i="8"/>
  <c r="AL800" i="8"/>
  <c r="AO800" i="8"/>
  <c r="AR800" i="8"/>
  <c r="C801" i="8"/>
  <c r="F801" i="8"/>
  <c r="M801" i="8"/>
  <c r="N801" i="8"/>
  <c r="O801" i="8"/>
  <c r="R801" i="8"/>
  <c r="S801" i="8"/>
  <c r="T801" i="8"/>
  <c r="Y801" i="8"/>
  <c r="AL801" i="8"/>
  <c r="AO801" i="8"/>
  <c r="AR801" i="8"/>
  <c r="C802" i="8"/>
  <c r="F802" i="8"/>
  <c r="N802" i="8"/>
  <c r="O802" i="8"/>
  <c r="R802" i="8"/>
  <c r="S802" i="8"/>
  <c r="T802" i="8"/>
  <c r="Y802" i="8"/>
  <c r="AL802" i="8"/>
  <c r="AO802" i="8"/>
  <c r="AR802" i="8"/>
  <c r="C803" i="8"/>
  <c r="F803" i="8"/>
  <c r="N803" i="8"/>
  <c r="O803" i="8"/>
  <c r="R803" i="8"/>
  <c r="S803" i="8"/>
  <c r="T803" i="8"/>
  <c r="Y803" i="8"/>
  <c r="AL803" i="8"/>
  <c r="AO803" i="8"/>
  <c r="AR803" i="8"/>
  <c r="C804" i="8"/>
  <c r="F804" i="8"/>
  <c r="N804" i="8"/>
  <c r="O804" i="8"/>
  <c r="R804" i="8"/>
  <c r="S804" i="8"/>
  <c r="T804" i="8"/>
  <c r="Y804" i="8"/>
  <c r="AL804" i="8"/>
  <c r="AO804" i="8"/>
  <c r="AR804" i="8"/>
  <c r="C805" i="8"/>
  <c r="F805" i="8"/>
  <c r="N805" i="8"/>
  <c r="O805" i="8"/>
  <c r="R805" i="8"/>
  <c r="S805" i="8"/>
  <c r="T805" i="8"/>
  <c r="Y805" i="8"/>
  <c r="AL805" i="8"/>
  <c r="AO805" i="8"/>
  <c r="AR805" i="8"/>
  <c r="C806" i="8"/>
  <c r="F806" i="8"/>
  <c r="M806" i="8"/>
  <c r="P806" i="8" s="1"/>
  <c r="N806" i="8"/>
  <c r="O806" i="8"/>
  <c r="R806" i="8"/>
  <c r="S806" i="8"/>
  <c r="T806" i="8"/>
  <c r="U806" i="8"/>
  <c r="Y806" i="8"/>
  <c r="AL806" i="8"/>
  <c r="AO806" i="8"/>
  <c r="AR806" i="8"/>
  <c r="C807" i="8"/>
  <c r="F807" i="8"/>
  <c r="M807" i="8"/>
  <c r="N807" i="8"/>
  <c r="O807" i="8"/>
  <c r="R807" i="8"/>
  <c r="S807" i="8"/>
  <c r="T807" i="8"/>
  <c r="U807" i="8"/>
  <c r="Y807" i="8"/>
  <c r="AL807" i="8"/>
  <c r="AO807" i="8"/>
  <c r="AR807" i="8"/>
  <c r="C808" i="8"/>
  <c r="F808" i="8"/>
  <c r="M808" i="8"/>
  <c r="N808" i="8"/>
  <c r="O808" i="8"/>
  <c r="R808" i="8"/>
  <c r="S808" i="8"/>
  <c r="T808" i="8"/>
  <c r="U808" i="8"/>
  <c r="Y808" i="8"/>
  <c r="AL808" i="8"/>
  <c r="AO808" i="8"/>
  <c r="AR808" i="8"/>
  <c r="C810" i="8"/>
  <c r="F810" i="8"/>
  <c r="N810" i="8"/>
  <c r="O810" i="8"/>
  <c r="R810" i="8"/>
  <c r="S810" i="8"/>
  <c r="T810" i="8"/>
  <c r="Y810" i="8"/>
  <c r="Z810" i="8"/>
  <c r="Z811" i="8" s="1"/>
  <c r="Z812" i="8" s="1"/>
  <c r="Z813" i="8" s="1"/>
  <c r="Z814" i="8" s="1"/>
  <c r="Z815" i="8" s="1"/>
  <c r="Z816" i="8" s="1"/>
  <c r="Z817" i="8" s="1"/>
  <c r="Z818" i="8" s="1"/>
  <c r="Z819" i="8" s="1"/>
  <c r="Z820" i="8" s="1"/>
  <c r="AL810" i="8"/>
  <c r="AO810" i="8"/>
  <c r="AR810" i="8"/>
  <c r="C811" i="8"/>
  <c r="F811" i="8"/>
  <c r="N811" i="8"/>
  <c r="O811" i="8"/>
  <c r="R811" i="8"/>
  <c r="S811" i="8"/>
  <c r="T811" i="8"/>
  <c r="Y811" i="8"/>
  <c r="AL811" i="8"/>
  <c r="AO811" i="8"/>
  <c r="AR811" i="8"/>
  <c r="C812" i="8"/>
  <c r="F812" i="8"/>
  <c r="N812" i="8"/>
  <c r="O812" i="8"/>
  <c r="R812" i="8"/>
  <c r="S812" i="8"/>
  <c r="T812" i="8"/>
  <c r="Y812" i="8"/>
  <c r="AL812" i="8"/>
  <c r="AO812" i="8"/>
  <c r="AR812" i="8"/>
  <c r="C813" i="8"/>
  <c r="F813" i="8"/>
  <c r="M813" i="8"/>
  <c r="Q813" i="8" s="1"/>
  <c r="N813" i="8"/>
  <c r="O813" i="8"/>
  <c r="R813" i="8"/>
  <c r="S813" i="8"/>
  <c r="T813" i="8"/>
  <c r="Y813" i="8"/>
  <c r="AL813" i="8"/>
  <c r="AO813" i="8"/>
  <c r="AR813" i="8"/>
  <c r="C814" i="8"/>
  <c r="F814" i="8"/>
  <c r="N814" i="8"/>
  <c r="O814" i="8"/>
  <c r="R814" i="8"/>
  <c r="S814" i="8"/>
  <c r="T814" i="8"/>
  <c r="Y814" i="8"/>
  <c r="AL814" i="8"/>
  <c r="AO814" i="8"/>
  <c r="AR814" i="8"/>
  <c r="C815" i="8"/>
  <c r="F815" i="8"/>
  <c r="N815" i="8"/>
  <c r="O815" i="8"/>
  <c r="R815" i="8"/>
  <c r="S815" i="8"/>
  <c r="T815" i="8"/>
  <c r="Y815" i="8"/>
  <c r="AL815" i="8"/>
  <c r="AO815" i="8"/>
  <c r="AR815" i="8"/>
  <c r="C816" i="8"/>
  <c r="F816" i="8"/>
  <c r="N816" i="8"/>
  <c r="O816" i="8"/>
  <c r="R816" i="8"/>
  <c r="S816" i="8"/>
  <c r="T816" i="8"/>
  <c r="Y816" i="8"/>
  <c r="AL816" i="8"/>
  <c r="AO816" i="8"/>
  <c r="AR816" i="8"/>
  <c r="C817" i="8"/>
  <c r="F817" i="8"/>
  <c r="N817" i="8"/>
  <c r="O817" i="8"/>
  <c r="R817" i="8"/>
  <c r="S817" i="8"/>
  <c r="T817" i="8"/>
  <c r="Y817" i="8"/>
  <c r="AL817" i="8"/>
  <c r="AO817" i="8"/>
  <c r="AR817" i="8"/>
  <c r="C818" i="8"/>
  <c r="F818" i="8"/>
  <c r="M818" i="8"/>
  <c r="Q818" i="8" s="1"/>
  <c r="N818" i="8"/>
  <c r="O818" i="8"/>
  <c r="R818" i="8"/>
  <c r="S818" i="8"/>
  <c r="T818" i="8"/>
  <c r="U818" i="8"/>
  <c r="Y818" i="8"/>
  <c r="AL818" i="8"/>
  <c r="AO818" i="8"/>
  <c r="AR818" i="8"/>
  <c r="C819" i="8"/>
  <c r="F819" i="8"/>
  <c r="M819" i="8"/>
  <c r="Q819" i="8" s="1"/>
  <c r="N819" i="8"/>
  <c r="O819" i="8"/>
  <c r="R819" i="8"/>
  <c r="S819" i="8"/>
  <c r="T819" i="8"/>
  <c r="U819" i="8"/>
  <c r="Y819" i="8"/>
  <c r="AL819" i="8"/>
  <c r="AO819" i="8"/>
  <c r="AR819" i="8"/>
  <c r="C820" i="8"/>
  <c r="F820" i="8"/>
  <c r="M820" i="8"/>
  <c r="Q820" i="8" s="1"/>
  <c r="N820" i="8"/>
  <c r="O820" i="8"/>
  <c r="R820" i="8"/>
  <c r="S820" i="8"/>
  <c r="T820" i="8"/>
  <c r="U820" i="8"/>
  <c r="Y820" i="8"/>
  <c r="AL820" i="8"/>
  <c r="AO820" i="8"/>
  <c r="AR820" i="8"/>
  <c r="C822" i="8"/>
  <c r="F822" i="8"/>
  <c r="N822" i="8"/>
  <c r="O822" i="8"/>
  <c r="R822" i="8"/>
  <c r="S822" i="8"/>
  <c r="T822" i="8"/>
  <c r="Y822" i="8"/>
  <c r="Z822" i="8"/>
  <c r="Z823" i="8" s="1"/>
  <c r="Z824" i="8" s="1"/>
  <c r="Z825" i="8" s="1"/>
  <c r="Z826" i="8" s="1"/>
  <c r="Z827" i="8" s="1"/>
  <c r="Z828" i="8" s="1"/>
  <c r="Z829" i="8" s="1"/>
  <c r="Z830" i="8" s="1"/>
  <c r="Z831" i="8" s="1"/>
  <c r="Z832" i="8" s="1"/>
  <c r="AL822" i="8"/>
  <c r="AO822" i="8"/>
  <c r="AR822" i="8"/>
  <c r="C823" i="8"/>
  <c r="F823" i="8"/>
  <c r="N823" i="8"/>
  <c r="O823" i="8"/>
  <c r="R823" i="8"/>
  <c r="S823" i="8"/>
  <c r="T823" i="8"/>
  <c r="Y823" i="8"/>
  <c r="AL823" i="8"/>
  <c r="AO823" i="8"/>
  <c r="AR823" i="8"/>
  <c r="C824" i="8"/>
  <c r="F824" i="8"/>
  <c r="N824" i="8"/>
  <c r="O824" i="8"/>
  <c r="R824" i="8"/>
  <c r="S824" i="8"/>
  <c r="T824" i="8"/>
  <c r="Y824" i="8"/>
  <c r="AL824" i="8"/>
  <c r="AO824" i="8"/>
  <c r="AR824" i="8"/>
  <c r="C825" i="8"/>
  <c r="F825" i="8"/>
  <c r="M825" i="8"/>
  <c r="N825" i="8"/>
  <c r="O825" i="8"/>
  <c r="R825" i="8"/>
  <c r="S825" i="8"/>
  <c r="T825" i="8"/>
  <c r="Y825" i="8"/>
  <c r="AL825" i="8"/>
  <c r="AO825" i="8"/>
  <c r="AR825" i="8"/>
  <c r="C826" i="8"/>
  <c r="F826" i="8"/>
  <c r="N826" i="8"/>
  <c r="O826" i="8"/>
  <c r="R826" i="8"/>
  <c r="S826" i="8"/>
  <c r="T826" i="8"/>
  <c r="Y826" i="8"/>
  <c r="AL826" i="8"/>
  <c r="AO826" i="8"/>
  <c r="AR826" i="8"/>
  <c r="C827" i="8"/>
  <c r="F827" i="8"/>
  <c r="N827" i="8"/>
  <c r="O827" i="8"/>
  <c r="R827" i="8"/>
  <c r="S827" i="8"/>
  <c r="T827" i="8"/>
  <c r="Y827" i="8"/>
  <c r="AL827" i="8"/>
  <c r="AO827" i="8"/>
  <c r="AR827" i="8"/>
  <c r="C828" i="8"/>
  <c r="F828" i="8"/>
  <c r="N828" i="8"/>
  <c r="O828" i="8"/>
  <c r="R828" i="8"/>
  <c r="S828" i="8"/>
  <c r="T828" i="8"/>
  <c r="Y828" i="8"/>
  <c r="AL828" i="8"/>
  <c r="AO828" i="8"/>
  <c r="AR828" i="8"/>
  <c r="C829" i="8"/>
  <c r="F829" i="8"/>
  <c r="N829" i="8"/>
  <c r="O829" i="8"/>
  <c r="R829" i="8"/>
  <c r="S829" i="8"/>
  <c r="T829" i="8"/>
  <c r="Y829" i="8"/>
  <c r="AL829" i="8"/>
  <c r="AO829" i="8"/>
  <c r="AR829" i="8"/>
  <c r="C830" i="8"/>
  <c r="F830" i="8"/>
  <c r="M830" i="8"/>
  <c r="Q830" i="8" s="1"/>
  <c r="N830" i="8"/>
  <c r="O830" i="8"/>
  <c r="R830" i="8"/>
  <c r="S830" i="8"/>
  <c r="T830" i="8"/>
  <c r="U830" i="8"/>
  <c r="Y830" i="8"/>
  <c r="AL830" i="8"/>
  <c r="AO830" i="8"/>
  <c r="AR830" i="8"/>
  <c r="C831" i="8"/>
  <c r="F831" i="8"/>
  <c r="M831" i="8"/>
  <c r="N831" i="8"/>
  <c r="O831" i="8"/>
  <c r="R831" i="8"/>
  <c r="S831" i="8"/>
  <c r="T831" i="8"/>
  <c r="U831" i="8"/>
  <c r="Y831" i="8"/>
  <c r="AL831" i="8"/>
  <c r="AO831" i="8"/>
  <c r="AR831" i="8"/>
  <c r="C832" i="8"/>
  <c r="F832" i="8"/>
  <c r="M832" i="8"/>
  <c r="N832" i="8"/>
  <c r="O832" i="8"/>
  <c r="R832" i="8"/>
  <c r="S832" i="8"/>
  <c r="T832" i="8"/>
  <c r="U832" i="8"/>
  <c r="Y832" i="8"/>
  <c r="AL832" i="8"/>
  <c r="AO832" i="8"/>
  <c r="AR832" i="8"/>
  <c r="C834" i="8"/>
  <c r="F834" i="8"/>
  <c r="N834" i="8"/>
  <c r="O834" i="8"/>
  <c r="R834" i="8"/>
  <c r="S834" i="8"/>
  <c r="T834" i="8"/>
  <c r="Y834" i="8"/>
  <c r="Z834" i="8"/>
  <c r="Z835" i="8" s="1"/>
  <c r="Z836" i="8" s="1"/>
  <c r="Z837" i="8" s="1"/>
  <c r="Z838" i="8" s="1"/>
  <c r="Z839" i="8" s="1"/>
  <c r="Z840" i="8" s="1"/>
  <c r="Z841" i="8" s="1"/>
  <c r="Z842" i="8" s="1"/>
  <c r="Z843" i="8" s="1"/>
  <c r="Z844" i="8" s="1"/>
  <c r="AL834" i="8"/>
  <c r="AO834" i="8"/>
  <c r="AR834" i="8"/>
  <c r="C835" i="8"/>
  <c r="F835" i="8"/>
  <c r="N835" i="8"/>
  <c r="O835" i="8"/>
  <c r="R835" i="8"/>
  <c r="S835" i="8"/>
  <c r="T835" i="8"/>
  <c r="Y835" i="8"/>
  <c r="AL835" i="8"/>
  <c r="AO835" i="8"/>
  <c r="AR835" i="8"/>
  <c r="C836" i="8"/>
  <c r="F836" i="8"/>
  <c r="N836" i="8"/>
  <c r="O836" i="8"/>
  <c r="R836" i="8"/>
  <c r="S836" i="8"/>
  <c r="T836" i="8"/>
  <c r="Y836" i="8"/>
  <c r="AL836" i="8"/>
  <c r="AO836" i="8"/>
  <c r="AR836" i="8"/>
  <c r="C837" i="8"/>
  <c r="F837" i="8"/>
  <c r="M837" i="8"/>
  <c r="Q837" i="8" s="1"/>
  <c r="N837" i="8"/>
  <c r="O837" i="8"/>
  <c r="R837" i="8"/>
  <c r="S837" i="8"/>
  <c r="T837" i="8"/>
  <c r="Y837" i="8"/>
  <c r="AL837" i="8"/>
  <c r="AO837" i="8"/>
  <c r="AR837" i="8"/>
  <c r="C838" i="8"/>
  <c r="F838" i="8"/>
  <c r="N838" i="8"/>
  <c r="O838" i="8"/>
  <c r="R838" i="8"/>
  <c r="S838" i="8"/>
  <c r="T838" i="8"/>
  <c r="Y838" i="8"/>
  <c r="AL838" i="8"/>
  <c r="AO838" i="8"/>
  <c r="AR838" i="8"/>
  <c r="C839" i="8"/>
  <c r="F839" i="8"/>
  <c r="N839" i="8"/>
  <c r="O839" i="8"/>
  <c r="R839" i="8"/>
  <c r="S839" i="8"/>
  <c r="T839" i="8"/>
  <c r="Y839" i="8"/>
  <c r="AL839" i="8"/>
  <c r="AO839" i="8"/>
  <c r="AR839" i="8"/>
  <c r="C840" i="8"/>
  <c r="F840" i="8"/>
  <c r="N840" i="8"/>
  <c r="O840" i="8"/>
  <c r="R840" i="8"/>
  <c r="S840" i="8"/>
  <c r="T840" i="8"/>
  <c r="Y840" i="8"/>
  <c r="AL840" i="8"/>
  <c r="AO840" i="8"/>
  <c r="AR840" i="8"/>
  <c r="C841" i="8"/>
  <c r="F841" i="8"/>
  <c r="N841" i="8"/>
  <c r="O841" i="8"/>
  <c r="R841" i="8"/>
  <c r="S841" i="8"/>
  <c r="T841" i="8"/>
  <c r="Y841" i="8"/>
  <c r="AL841" i="8"/>
  <c r="AO841" i="8"/>
  <c r="AR841" i="8"/>
  <c r="C842" i="8"/>
  <c r="F842" i="8"/>
  <c r="M842" i="8"/>
  <c r="N842" i="8"/>
  <c r="O842" i="8"/>
  <c r="R842" i="8"/>
  <c r="S842" i="8"/>
  <c r="T842" i="8"/>
  <c r="U842" i="8"/>
  <c r="Y842" i="8"/>
  <c r="AL842" i="8"/>
  <c r="AO842" i="8"/>
  <c r="AR842" i="8"/>
  <c r="C843" i="8"/>
  <c r="F843" i="8"/>
  <c r="M843" i="8"/>
  <c r="N843" i="8"/>
  <c r="O843" i="8"/>
  <c r="R843" i="8"/>
  <c r="S843" i="8"/>
  <c r="T843" i="8"/>
  <c r="U843" i="8"/>
  <c r="Y843" i="8"/>
  <c r="AL843" i="8"/>
  <c r="AO843" i="8"/>
  <c r="AR843" i="8"/>
  <c r="C844" i="8"/>
  <c r="F844" i="8"/>
  <c r="M844" i="8"/>
  <c r="Q844" i="8" s="1"/>
  <c r="N844" i="8"/>
  <c r="O844" i="8"/>
  <c r="R844" i="8"/>
  <c r="S844" i="8"/>
  <c r="T844" i="8"/>
  <c r="U844" i="8"/>
  <c r="Y844" i="8"/>
  <c r="AL844" i="8"/>
  <c r="AO844" i="8"/>
  <c r="AR844" i="8"/>
  <c r="C846" i="8"/>
  <c r="F846" i="8"/>
  <c r="N846" i="8"/>
  <c r="O846" i="8"/>
  <c r="R846" i="8"/>
  <c r="S846" i="8"/>
  <c r="T846" i="8"/>
  <c r="Y846" i="8"/>
  <c r="Z846" i="8"/>
  <c r="Z847" i="8" s="1"/>
  <c r="Z848" i="8" s="1"/>
  <c r="Z849" i="8" s="1"/>
  <c r="Z850" i="8" s="1"/>
  <c r="Z851" i="8" s="1"/>
  <c r="Z852" i="8" s="1"/>
  <c r="Z853" i="8" s="1"/>
  <c r="Z854" i="8" s="1"/>
  <c r="Z855" i="8" s="1"/>
  <c r="Z856" i="8" s="1"/>
  <c r="AL846" i="8"/>
  <c r="AO846" i="8"/>
  <c r="AR846" i="8"/>
  <c r="C847" i="8"/>
  <c r="F847" i="8"/>
  <c r="N847" i="8"/>
  <c r="O847" i="8"/>
  <c r="R847" i="8"/>
  <c r="S847" i="8"/>
  <c r="T847" i="8"/>
  <c r="Y847" i="8"/>
  <c r="AL847" i="8"/>
  <c r="AO847" i="8"/>
  <c r="AR847" i="8"/>
  <c r="C848" i="8"/>
  <c r="F848" i="8"/>
  <c r="N848" i="8"/>
  <c r="O848" i="8"/>
  <c r="R848" i="8"/>
  <c r="S848" i="8"/>
  <c r="T848" i="8"/>
  <c r="Y848" i="8"/>
  <c r="AL848" i="8"/>
  <c r="AO848" i="8"/>
  <c r="AR848" i="8"/>
  <c r="C849" i="8"/>
  <c r="F849" i="8"/>
  <c r="M849" i="8"/>
  <c r="N849" i="8"/>
  <c r="O849" i="8"/>
  <c r="R849" i="8"/>
  <c r="S849" i="8"/>
  <c r="T849" i="8"/>
  <c r="Y849" i="8"/>
  <c r="AL849" i="8"/>
  <c r="AO849" i="8"/>
  <c r="AR849" i="8"/>
  <c r="C850" i="8"/>
  <c r="F850" i="8"/>
  <c r="N850" i="8"/>
  <c r="O850" i="8"/>
  <c r="R850" i="8"/>
  <c r="S850" i="8"/>
  <c r="T850" i="8"/>
  <c r="Y850" i="8"/>
  <c r="AL850" i="8"/>
  <c r="AO850" i="8"/>
  <c r="AR850" i="8"/>
  <c r="C851" i="8"/>
  <c r="F851" i="8"/>
  <c r="N851" i="8"/>
  <c r="O851" i="8"/>
  <c r="R851" i="8"/>
  <c r="S851" i="8"/>
  <c r="T851" i="8"/>
  <c r="Y851" i="8"/>
  <c r="AL851" i="8"/>
  <c r="AO851" i="8"/>
  <c r="AR851" i="8"/>
  <c r="C852" i="8"/>
  <c r="F852" i="8"/>
  <c r="N852" i="8"/>
  <c r="O852" i="8"/>
  <c r="R852" i="8"/>
  <c r="S852" i="8"/>
  <c r="T852" i="8"/>
  <c r="Y852" i="8"/>
  <c r="AL852" i="8"/>
  <c r="AO852" i="8"/>
  <c r="AR852" i="8"/>
  <c r="C853" i="8"/>
  <c r="F853" i="8"/>
  <c r="N853" i="8"/>
  <c r="O853" i="8"/>
  <c r="R853" i="8"/>
  <c r="S853" i="8"/>
  <c r="T853" i="8"/>
  <c r="Y853" i="8"/>
  <c r="AL853" i="8"/>
  <c r="AO853" i="8"/>
  <c r="AR853" i="8"/>
  <c r="C854" i="8"/>
  <c r="F854" i="8"/>
  <c r="M854" i="8"/>
  <c r="Q854" i="8" s="1"/>
  <c r="N854" i="8"/>
  <c r="O854" i="8"/>
  <c r="R854" i="8"/>
  <c r="S854" i="8"/>
  <c r="T854" i="8"/>
  <c r="U854" i="8"/>
  <c r="Y854" i="8"/>
  <c r="AL854" i="8"/>
  <c r="AO854" i="8"/>
  <c r="AR854" i="8"/>
  <c r="C855" i="8"/>
  <c r="F855" i="8"/>
  <c r="M855" i="8"/>
  <c r="Q855" i="8" s="1"/>
  <c r="N855" i="8"/>
  <c r="O855" i="8"/>
  <c r="R855" i="8"/>
  <c r="S855" i="8"/>
  <c r="T855" i="8"/>
  <c r="U855" i="8"/>
  <c r="Y855" i="8"/>
  <c r="AL855" i="8"/>
  <c r="AO855" i="8"/>
  <c r="AR855" i="8"/>
  <c r="C856" i="8"/>
  <c r="F856" i="8"/>
  <c r="M856" i="8"/>
  <c r="Q856" i="8" s="1"/>
  <c r="N856" i="8"/>
  <c r="O856" i="8"/>
  <c r="R856" i="8"/>
  <c r="S856" i="8"/>
  <c r="T856" i="8"/>
  <c r="U856" i="8"/>
  <c r="Y856" i="8"/>
  <c r="AL856" i="8"/>
  <c r="AO856" i="8"/>
  <c r="AR856" i="8"/>
  <c r="C858" i="8"/>
  <c r="F858" i="8"/>
  <c r="N858" i="8"/>
  <c r="O858" i="8"/>
  <c r="R858" i="8"/>
  <c r="S858" i="8"/>
  <c r="T858" i="8"/>
  <c r="Y858" i="8"/>
  <c r="Z858" i="8"/>
  <c r="Z859" i="8" s="1"/>
  <c r="Z860" i="8" s="1"/>
  <c r="Z861" i="8" s="1"/>
  <c r="Z862" i="8" s="1"/>
  <c r="Z863" i="8" s="1"/>
  <c r="Z864" i="8" s="1"/>
  <c r="Z865" i="8" s="1"/>
  <c r="Z866" i="8" s="1"/>
  <c r="Z867" i="8" s="1"/>
  <c r="Z868" i="8" s="1"/>
  <c r="AL858" i="8"/>
  <c r="AO858" i="8"/>
  <c r="AR858" i="8"/>
  <c r="C859" i="8"/>
  <c r="F859" i="8"/>
  <c r="N859" i="8"/>
  <c r="O859" i="8"/>
  <c r="R859" i="8"/>
  <c r="S859" i="8"/>
  <c r="T859" i="8"/>
  <c r="Y859" i="8"/>
  <c r="AL859" i="8"/>
  <c r="AO859" i="8"/>
  <c r="AR859" i="8"/>
  <c r="C860" i="8"/>
  <c r="F860" i="8"/>
  <c r="N860" i="8"/>
  <c r="O860" i="8"/>
  <c r="R860" i="8"/>
  <c r="S860" i="8"/>
  <c r="T860" i="8"/>
  <c r="Y860" i="8"/>
  <c r="AL860" i="8"/>
  <c r="AO860" i="8"/>
  <c r="AR860" i="8"/>
  <c r="C861" i="8"/>
  <c r="F861" i="8"/>
  <c r="M861" i="8"/>
  <c r="Q861" i="8" s="1"/>
  <c r="N861" i="8"/>
  <c r="O861" i="8"/>
  <c r="R861" i="8"/>
  <c r="S861" i="8"/>
  <c r="T861" i="8"/>
  <c r="Y861" i="8"/>
  <c r="AL861" i="8"/>
  <c r="AO861" i="8"/>
  <c r="AR861" i="8"/>
  <c r="C862" i="8"/>
  <c r="F862" i="8"/>
  <c r="N862" i="8"/>
  <c r="O862" i="8"/>
  <c r="R862" i="8"/>
  <c r="S862" i="8"/>
  <c r="T862" i="8"/>
  <c r="Y862" i="8"/>
  <c r="AL862" i="8"/>
  <c r="AO862" i="8"/>
  <c r="AR862" i="8"/>
  <c r="C863" i="8"/>
  <c r="F863" i="8"/>
  <c r="N863" i="8"/>
  <c r="O863" i="8"/>
  <c r="R863" i="8"/>
  <c r="S863" i="8"/>
  <c r="T863" i="8"/>
  <c r="Y863" i="8"/>
  <c r="AL863" i="8"/>
  <c r="AO863" i="8"/>
  <c r="AR863" i="8"/>
  <c r="C864" i="8"/>
  <c r="F864" i="8"/>
  <c r="N864" i="8"/>
  <c r="O864" i="8"/>
  <c r="R864" i="8"/>
  <c r="S864" i="8"/>
  <c r="T864" i="8"/>
  <c r="Y864" i="8"/>
  <c r="AL864" i="8"/>
  <c r="AO864" i="8"/>
  <c r="AR864" i="8"/>
  <c r="C865" i="8"/>
  <c r="F865" i="8"/>
  <c r="N865" i="8"/>
  <c r="O865" i="8"/>
  <c r="R865" i="8"/>
  <c r="S865" i="8"/>
  <c r="T865" i="8"/>
  <c r="Y865" i="8"/>
  <c r="AL865" i="8"/>
  <c r="AO865" i="8"/>
  <c r="AR865" i="8"/>
  <c r="C866" i="8"/>
  <c r="F866" i="8"/>
  <c r="M866" i="8"/>
  <c r="N866" i="8"/>
  <c r="O866" i="8"/>
  <c r="R866" i="8"/>
  <c r="S866" i="8"/>
  <c r="T866" i="8"/>
  <c r="U866" i="8"/>
  <c r="Y866" i="8"/>
  <c r="AL866" i="8"/>
  <c r="AO866" i="8"/>
  <c r="AR866" i="8"/>
  <c r="C867" i="8"/>
  <c r="F867" i="8"/>
  <c r="M867" i="8"/>
  <c r="N867" i="8"/>
  <c r="O867" i="8"/>
  <c r="R867" i="8"/>
  <c r="S867" i="8"/>
  <c r="T867" i="8"/>
  <c r="U867" i="8"/>
  <c r="Y867" i="8"/>
  <c r="AL867" i="8"/>
  <c r="AO867" i="8"/>
  <c r="AR867" i="8"/>
  <c r="C868" i="8"/>
  <c r="F868" i="8"/>
  <c r="M868" i="8"/>
  <c r="N868" i="8"/>
  <c r="O868" i="8"/>
  <c r="R868" i="8"/>
  <c r="S868" i="8"/>
  <c r="T868" i="8"/>
  <c r="U868" i="8"/>
  <c r="Y868" i="8"/>
  <c r="AL868" i="8"/>
  <c r="AO868" i="8"/>
  <c r="AR868" i="8"/>
  <c r="C870" i="8"/>
  <c r="F870" i="8"/>
  <c r="N870" i="8"/>
  <c r="O870" i="8"/>
  <c r="R870" i="8"/>
  <c r="S870" i="8"/>
  <c r="T870" i="8"/>
  <c r="Y870" i="8"/>
  <c r="Z870" i="8"/>
  <c r="Z871" i="8" s="1"/>
  <c r="Z872" i="8" s="1"/>
  <c r="Z873" i="8" s="1"/>
  <c r="Z874" i="8" s="1"/>
  <c r="Z875" i="8" s="1"/>
  <c r="Z876" i="8" s="1"/>
  <c r="Z877" i="8" s="1"/>
  <c r="Z878" i="8" s="1"/>
  <c r="Z879" i="8" s="1"/>
  <c r="Z880" i="8" s="1"/>
  <c r="AL870" i="8"/>
  <c r="AO870" i="8"/>
  <c r="AR870" i="8"/>
  <c r="C871" i="8"/>
  <c r="F871" i="8"/>
  <c r="N871" i="8"/>
  <c r="O871" i="8"/>
  <c r="R871" i="8"/>
  <c r="S871" i="8"/>
  <c r="T871" i="8"/>
  <c r="Y871" i="8"/>
  <c r="AL871" i="8"/>
  <c r="AO871" i="8"/>
  <c r="AR871" i="8"/>
  <c r="C872" i="8"/>
  <c r="F872" i="8"/>
  <c r="N872" i="8"/>
  <c r="O872" i="8"/>
  <c r="R872" i="8"/>
  <c r="S872" i="8"/>
  <c r="T872" i="8"/>
  <c r="Y872" i="8"/>
  <c r="AL872" i="8"/>
  <c r="AO872" i="8"/>
  <c r="AR872" i="8"/>
  <c r="C873" i="8"/>
  <c r="F873" i="8"/>
  <c r="M873" i="8"/>
  <c r="Q873" i="8" s="1"/>
  <c r="N873" i="8"/>
  <c r="O873" i="8"/>
  <c r="R873" i="8"/>
  <c r="S873" i="8"/>
  <c r="T873" i="8"/>
  <c r="Y873" i="8"/>
  <c r="AL873" i="8"/>
  <c r="AO873" i="8"/>
  <c r="AR873" i="8"/>
  <c r="C874" i="8"/>
  <c r="F874" i="8"/>
  <c r="N874" i="8"/>
  <c r="O874" i="8"/>
  <c r="R874" i="8"/>
  <c r="S874" i="8"/>
  <c r="T874" i="8"/>
  <c r="Y874" i="8"/>
  <c r="AL874" i="8"/>
  <c r="AO874" i="8"/>
  <c r="AR874" i="8"/>
  <c r="C875" i="8"/>
  <c r="F875" i="8"/>
  <c r="N875" i="8"/>
  <c r="O875" i="8"/>
  <c r="R875" i="8"/>
  <c r="S875" i="8"/>
  <c r="T875" i="8"/>
  <c r="Y875" i="8"/>
  <c r="AL875" i="8"/>
  <c r="AO875" i="8"/>
  <c r="AR875" i="8"/>
  <c r="C876" i="8"/>
  <c r="F876" i="8"/>
  <c r="N876" i="8"/>
  <c r="O876" i="8"/>
  <c r="R876" i="8"/>
  <c r="S876" i="8"/>
  <c r="T876" i="8"/>
  <c r="Y876" i="8"/>
  <c r="AL876" i="8"/>
  <c r="AO876" i="8"/>
  <c r="AR876" i="8"/>
  <c r="C877" i="8"/>
  <c r="F877" i="8"/>
  <c r="N877" i="8"/>
  <c r="O877" i="8"/>
  <c r="R877" i="8"/>
  <c r="S877" i="8"/>
  <c r="T877" i="8"/>
  <c r="Y877" i="8"/>
  <c r="AL877" i="8"/>
  <c r="AO877" i="8"/>
  <c r="AR877" i="8"/>
  <c r="C878" i="8"/>
  <c r="F878" i="8"/>
  <c r="M878" i="8"/>
  <c r="Q878" i="8" s="1"/>
  <c r="N878" i="8"/>
  <c r="O878" i="8"/>
  <c r="R878" i="8"/>
  <c r="S878" i="8"/>
  <c r="T878" i="8"/>
  <c r="U878" i="8"/>
  <c r="Y878" i="8"/>
  <c r="AL878" i="8"/>
  <c r="AO878" i="8"/>
  <c r="AR878" i="8"/>
  <c r="C879" i="8"/>
  <c r="F879" i="8"/>
  <c r="M879" i="8"/>
  <c r="Q879" i="8" s="1"/>
  <c r="N879" i="8"/>
  <c r="O879" i="8"/>
  <c r="R879" i="8"/>
  <c r="S879" i="8"/>
  <c r="T879" i="8"/>
  <c r="U879" i="8"/>
  <c r="Y879" i="8"/>
  <c r="AL879" i="8"/>
  <c r="AO879" i="8"/>
  <c r="AR879" i="8"/>
  <c r="C880" i="8"/>
  <c r="F880" i="8"/>
  <c r="M880" i="8"/>
  <c r="Q880" i="8" s="1"/>
  <c r="N880" i="8"/>
  <c r="O880" i="8"/>
  <c r="R880" i="8"/>
  <c r="S880" i="8"/>
  <c r="T880" i="8"/>
  <c r="U880" i="8"/>
  <c r="Y880" i="8"/>
  <c r="AL880" i="8"/>
  <c r="AO880" i="8"/>
  <c r="AR880" i="8"/>
  <c r="C882" i="8"/>
  <c r="F882" i="8"/>
  <c r="N882" i="8"/>
  <c r="O882" i="8"/>
  <c r="R882" i="8"/>
  <c r="S882" i="8"/>
  <c r="T882" i="8"/>
  <c r="Y882" i="8"/>
  <c r="Z882" i="8"/>
  <c r="Z883" i="8" s="1"/>
  <c r="Z884" i="8" s="1"/>
  <c r="Z885" i="8" s="1"/>
  <c r="Z886" i="8" s="1"/>
  <c r="Z887" i="8" s="1"/>
  <c r="Z888" i="8" s="1"/>
  <c r="Z889" i="8" s="1"/>
  <c r="Z890" i="8" s="1"/>
  <c r="Z891" i="8" s="1"/>
  <c r="Z892" i="8" s="1"/>
  <c r="AL882" i="8"/>
  <c r="AO882" i="8"/>
  <c r="AR882" i="8"/>
  <c r="C883" i="8"/>
  <c r="F883" i="8"/>
  <c r="N883" i="8"/>
  <c r="O883" i="8"/>
  <c r="R883" i="8"/>
  <c r="S883" i="8"/>
  <c r="T883" i="8"/>
  <c r="Y883" i="8"/>
  <c r="AL883" i="8"/>
  <c r="AO883" i="8"/>
  <c r="AR883" i="8"/>
  <c r="C884" i="8"/>
  <c r="F884" i="8"/>
  <c r="N884" i="8"/>
  <c r="O884" i="8"/>
  <c r="R884" i="8"/>
  <c r="S884" i="8"/>
  <c r="T884" i="8"/>
  <c r="Y884" i="8"/>
  <c r="AL884" i="8"/>
  <c r="AO884" i="8"/>
  <c r="AR884" i="8"/>
  <c r="C885" i="8"/>
  <c r="F885" i="8"/>
  <c r="M885" i="8"/>
  <c r="N885" i="8"/>
  <c r="O885" i="8"/>
  <c r="R885" i="8"/>
  <c r="S885" i="8"/>
  <c r="T885" i="8"/>
  <c r="Y885" i="8"/>
  <c r="AL885" i="8"/>
  <c r="AO885" i="8"/>
  <c r="AR885" i="8"/>
  <c r="C886" i="8"/>
  <c r="F886" i="8"/>
  <c r="N886" i="8"/>
  <c r="O886" i="8"/>
  <c r="R886" i="8"/>
  <c r="S886" i="8"/>
  <c r="T886" i="8"/>
  <c r="Y886" i="8"/>
  <c r="AL886" i="8"/>
  <c r="AO886" i="8"/>
  <c r="AR886" i="8"/>
  <c r="C887" i="8"/>
  <c r="F887" i="8"/>
  <c r="N887" i="8"/>
  <c r="O887" i="8"/>
  <c r="R887" i="8"/>
  <c r="S887" i="8"/>
  <c r="T887" i="8"/>
  <c r="Y887" i="8"/>
  <c r="AL887" i="8"/>
  <c r="AO887" i="8"/>
  <c r="AR887" i="8"/>
  <c r="C888" i="8"/>
  <c r="F888" i="8"/>
  <c r="N888" i="8"/>
  <c r="O888" i="8"/>
  <c r="R888" i="8"/>
  <c r="S888" i="8"/>
  <c r="T888" i="8"/>
  <c r="Y888" i="8"/>
  <c r="AL888" i="8"/>
  <c r="AO888" i="8"/>
  <c r="AR888" i="8"/>
  <c r="C889" i="8"/>
  <c r="F889" i="8"/>
  <c r="N889" i="8"/>
  <c r="O889" i="8"/>
  <c r="R889" i="8"/>
  <c r="S889" i="8"/>
  <c r="T889" i="8"/>
  <c r="Y889" i="8"/>
  <c r="AL889" i="8"/>
  <c r="AO889" i="8"/>
  <c r="AR889" i="8"/>
  <c r="C890" i="8"/>
  <c r="F890" i="8"/>
  <c r="M890" i="8"/>
  <c r="Q890" i="8" s="1"/>
  <c r="N890" i="8"/>
  <c r="O890" i="8"/>
  <c r="R890" i="8"/>
  <c r="S890" i="8"/>
  <c r="T890" i="8"/>
  <c r="U890" i="8"/>
  <c r="Y890" i="8"/>
  <c r="AL890" i="8"/>
  <c r="AO890" i="8"/>
  <c r="AR890" i="8"/>
  <c r="C891" i="8"/>
  <c r="F891" i="8"/>
  <c r="M891" i="8"/>
  <c r="Q891" i="8" s="1"/>
  <c r="N891" i="8"/>
  <c r="O891" i="8"/>
  <c r="R891" i="8"/>
  <c r="S891" i="8"/>
  <c r="T891" i="8"/>
  <c r="U891" i="8"/>
  <c r="Y891" i="8"/>
  <c r="AL891" i="8"/>
  <c r="AO891" i="8"/>
  <c r="AR891" i="8"/>
  <c r="C892" i="8"/>
  <c r="F892" i="8"/>
  <c r="M892" i="8"/>
  <c r="N892" i="8"/>
  <c r="O892" i="8"/>
  <c r="R892" i="8"/>
  <c r="S892" i="8"/>
  <c r="T892" i="8"/>
  <c r="U892" i="8"/>
  <c r="Y892" i="8"/>
  <c r="AL892" i="8"/>
  <c r="AO892" i="8"/>
  <c r="AR892" i="8"/>
  <c r="C894" i="8"/>
  <c r="F894" i="8"/>
  <c r="N894" i="8"/>
  <c r="O894" i="8"/>
  <c r="R894" i="8"/>
  <c r="S894" i="8"/>
  <c r="T894" i="8"/>
  <c r="Y894" i="8"/>
  <c r="Z894" i="8"/>
  <c r="Z895" i="8" s="1"/>
  <c r="Z896" i="8" s="1"/>
  <c r="Z897" i="8" s="1"/>
  <c r="Z898" i="8" s="1"/>
  <c r="Z899" i="8" s="1"/>
  <c r="Z900" i="8" s="1"/>
  <c r="Z901" i="8" s="1"/>
  <c r="Z902" i="8" s="1"/>
  <c r="Z903" i="8" s="1"/>
  <c r="Z904" i="8" s="1"/>
  <c r="AL894" i="8"/>
  <c r="AO894" i="8"/>
  <c r="AR894" i="8"/>
  <c r="C895" i="8"/>
  <c r="F895" i="8"/>
  <c r="N895" i="8"/>
  <c r="O895" i="8"/>
  <c r="R895" i="8"/>
  <c r="S895" i="8"/>
  <c r="T895" i="8"/>
  <c r="Y895" i="8"/>
  <c r="AL895" i="8"/>
  <c r="AO895" i="8"/>
  <c r="AR895" i="8"/>
  <c r="C896" i="8"/>
  <c r="F896" i="8"/>
  <c r="N896" i="8"/>
  <c r="O896" i="8"/>
  <c r="R896" i="8"/>
  <c r="S896" i="8"/>
  <c r="T896" i="8"/>
  <c r="Y896" i="8"/>
  <c r="AL896" i="8"/>
  <c r="AO896" i="8"/>
  <c r="AR896" i="8"/>
  <c r="C897" i="8"/>
  <c r="F897" i="8"/>
  <c r="M897" i="8"/>
  <c r="Q897" i="8" s="1"/>
  <c r="N897" i="8"/>
  <c r="O897" i="8"/>
  <c r="R897" i="8"/>
  <c r="S897" i="8"/>
  <c r="T897" i="8"/>
  <c r="Y897" i="8"/>
  <c r="AL897" i="8"/>
  <c r="AO897" i="8"/>
  <c r="AR897" i="8"/>
  <c r="C898" i="8"/>
  <c r="F898" i="8"/>
  <c r="N898" i="8"/>
  <c r="O898" i="8"/>
  <c r="R898" i="8"/>
  <c r="S898" i="8"/>
  <c r="T898" i="8"/>
  <c r="Y898" i="8"/>
  <c r="AL898" i="8"/>
  <c r="AO898" i="8"/>
  <c r="AR898" i="8"/>
  <c r="C899" i="8"/>
  <c r="F899" i="8"/>
  <c r="N899" i="8"/>
  <c r="O899" i="8"/>
  <c r="R899" i="8"/>
  <c r="S899" i="8"/>
  <c r="T899" i="8"/>
  <c r="Y899" i="8"/>
  <c r="AL899" i="8"/>
  <c r="AO899" i="8"/>
  <c r="AR899" i="8"/>
  <c r="C900" i="8"/>
  <c r="F900" i="8"/>
  <c r="N900" i="8"/>
  <c r="O900" i="8"/>
  <c r="R900" i="8"/>
  <c r="S900" i="8"/>
  <c r="T900" i="8"/>
  <c r="Y900" i="8"/>
  <c r="AL900" i="8"/>
  <c r="AO900" i="8"/>
  <c r="AR900" i="8"/>
  <c r="C901" i="8"/>
  <c r="F901" i="8"/>
  <c r="N901" i="8"/>
  <c r="O901" i="8"/>
  <c r="R901" i="8"/>
  <c r="S901" i="8"/>
  <c r="T901" i="8"/>
  <c r="Y901" i="8"/>
  <c r="AL901" i="8"/>
  <c r="AO901" i="8"/>
  <c r="AR901" i="8"/>
  <c r="C902" i="8"/>
  <c r="F902" i="8"/>
  <c r="M902" i="8"/>
  <c r="N902" i="8"/>
  <c r="O902" i="8"/>
  <c r="R902" i="8"/>
  <c r="S902" i="8"/>
  <c r="T902" i="8"/>
  <c r="U902" i="8"/>
  <c r="Y902" i="8"/>
  <c r="AL902" i="8"/>
  <c r="AO902" i="8"/>
  <c r="AR902" i="8"/>
  <c r="C903" i="8"/>
  <c r="F903" i="8"/>
  <c r="M903" i="8"/>
  <c r="N903" i="8"/>
  <c r="O903" i="8"/>
  <c r="R903" i="8"/>
  <c r="S903" i="8"/>
  <c r="T903" i="8"/>
  <c r="U903" i="8"/>
  <c r="Y903" i="8"/>
  <c r="AL903" i="8"/>
  <c r="AO903" i="8"/>
  <c r="AR903" i="8"/>
  <c r="C904" i="8"/>
  <c r="F904" i="8"/>
  <c r="M904" i="8"/>
  <c r="N904" i="8"/>
  <c r="O904" i="8"/>
  <c r="R904" i="8"/>
  <c r="S904" i="8"/>
  <c r="T904" i="8"/>
  <c r="U904" i="8"/>
  <c r="Y904" i="8"/>
  <c r="AL904" i="8"/>
  <c r="AO904" i="8"/>
  <c r="AR904" i="8"/>
  <c r="C906" i="8"/>
  <c r="F906" i="8"/>
  <c r="N906" i="8"/>
  <c r="O906" i="8"/>
  <c r="R906" i="8"/>
  <c r="S906" i="8"/>
  <c r="T906" i="8"/>
  <c r="Y906" i="8"/>
  <c r="Z906" i="8"/>
  <c r="Z907" i="8" s="1"/>
  <c r="Z908" i="8" s="1"/>
  <c r="Z909" i="8" s="1"/>
  <c r="Z910" i="8" s="1"/>
  <c r="Z911" i="8" s="1"/>
  <c r="Z912" i="8" s="1"/>
  <c r="Z913" i="8" s="1"/>
  <c r="Z914" i="8" s="1"/>
  <c r="Z915" i="8" s="1"/>
  <c r="Z916" i="8" s="1"/>
  <c r="AL906" i="8"/>
  <c r="AO906" i="8"/>
  <c r="AR906" i="8"/>
  <c r="C907" i="8"/>
  <c r="F907" i="8"/>
  <c r="N907" i="8"/>
  <c r="O907" i="8"/>
  <c r="R907" i="8"/>
  <c r="S907" i="8"/>
  <c r="T907" i="8"/>
  <c r="Y907" i="8"/>
  <c r="AL907" i="8"/>
  <c r="AO907" i="8"/>
  <c r="AR907" i="8"/>
  <c r="C908" i="8"/>
  <c r="F908" i="8"/>
  <c r="N908" i="8"/>
  <c r="O908" i="8"/>
  <c r="R908" i="8"/>
  <c r="S908" i="8"/>
  <c r="T908" i="8"/>
  <c r="Y908" i="8"/>
  <c r="AL908" i="8"/>
  <c r="AO908" i="8"/>
  <c r="AR908" i="8"/>
  <c r="C909" i="8"/>
  <c r="F909" i="8"/>
  <c r="M909" i="8"/>
  <c r="Q909" i="8" s="1"/>
  <c r="N909" i="8"/>
  <c r="O909" i="8"/>
  <c r="R909" i="8"/>
  <c r="S909" i="8"/>
  <c r="T909" i="8"/>
  <c r="Y909" i="8"/>
  <c r="AL909" i="8"/>
  <c r="AO909" i="8"/>
  <c r="AR909" i="8"/>
  <c r="C910" i="8"/>
  <c r="F910" i="8"/>
  <c r="N910" i="8"/>
  <c r="O910" i="8"/>
  <c r="R910" i="8"/>
  <c r="S910" i="8"/>
  <c r="T910" i="8"/>
  <c r="Y910" i="8"/>
  <c r="AL910" i="8"/>
  <c r="AO910" i="8"/>
  <c r="AR910" i="8"/>
  <c r="C911" i="8"/>
  <c r="F911" i="8"/>
  <c r="N911" i="8"/>
  <c r="O911" i="8"/>
  <c r="R911" i="8"/>
  <c r="S911" i="8"/>
  <c r="T911" i="8"/>
  <c r="Y911" i="8"/>
  <c r="AL911" i="8"/>
  <c r="AO911" i="8"/>
  <c r="AR911" i="8"/>
  <c r="C912" i="8"/>
  <c r="F912" i="8"/>
  <c r="N912" i="8"/>
  <c r="O912" i="8"/>
  <c r="R912" i="8"/>
  <c r="S912" i="8"/>
  <c r="T912" i="8"/>
  <c r="Y912" i="8"/>
  <c r="AL912" i="8"/>
  <c r="AO912" i="8"/>
  <c r="AR912" i="8"/>
  <c r="C913" i="8"/>
  <c r="F913" i="8"/>
  <c r="N913" i="8"/>
  <c r="O913" i="8"/>
  <c r="R913" i="8"/>
  <c r="S913" i="8"/>
  <c r="T913" i="8"/>
  <c r="Y913" i="8"/>
  <c r="AL913" i="8"/>
  <c r="AO913" i="8"/>
  <c r="AR913" i="8"/>
  <c r="C914" i="8"/>
  <c r="F914" i="8"/>
  <c r="M914" i="8"/>
  <c r="Q914" i="8" s="1"/>
  <c r="N914" i="8"/>
  <c r="O914" i="8"/>
  <c r="R914" i="8"/>
  <c r="S914" i="8"/>
  <c r="T914" i="8"/>
  <c r="U914" i="8"/>
  <c r="Y914" i="8"/>
  <c r="AL914" i="8"/>
  <c r="AO914" i="8"/>
  <c r="AR914" i="8"/>
  <c r="C915" i="8"/>
  <c r="F915" i="8"/>
  <c r="M915" i="8"/>
  <c r="Q915" i="8" s="1"/>
  <c r="N915" i="8"/>
  <c r="O915" i="8"/>
  <c r="R915" i="8"/>
  <c r="S915" i="8"/>
  <c r="T915" i="8"/>
  <c r="U915" i="8"/>
  <c r="Y915" i="8"/>
  <c r="AL915" i="8"/>
  <c r="AO915" i="8"/>
  <c r="AR915" i="8"/>
  <c r="C916" i="8"/>
  <c r="F916" i="8"/>
  <c r="M916" i="8"/>
  <c r="Q916" i="8" s="1"/>
  <c r="N916" i="8"/>
  <c r="O916" i="8"/>
  <c r="R916" i="8"/>
  <c r="S916" i="8"/>
  <c r="T916" i="8"/>
  <c r="U916" i="8"/>
  <c r="Y916" i="8"/>
  <c r="AL916" i="8"/>
  <c r="AO916" i="8"/>
  <c r="AR916" i="8"/>
  <c r="C918" i="8"/>
  <c r="F918" i="8"/>
  <c r="N918" i="8"/>
  <c r="O918" i="8"/>
  <c r="R918" i="8"/>
  <c r="S918" i="8"/>
  <c r="T918" i="8"/>
  <c r="Y918" i="8"/>
  <c r="Z918" i="8"/>
  <c r="Z919" i="8" s="1"/>
  <c r="Z920" i="8" s="1"/>
  <c r="Z921" i="8" s="1"/>
  <c r="Z922" i="8" s="1"/>
  <c r="Z923" i="8" s="1"/>
  <c r="Z924" i="8" s="1"/>
  <c r="Z925" i="8" s="1"/>
  <c r="Z926" i="8" s="1"/>
  <c r="Z927" i="8" s="1"/>
  <c r="Z928" i="8" s="1"/>
  <c r="AL918" i="8"/>
  <c r="AO918" i="8"/>
  <c r="AR918" i="8"/>
  <c r="C919" i="8"/>
  <c r="F919" i="8"/>
  <c r="N919" i="8"/>
  <c r="O919" i="8"/>
  <c r="R919" i="8"/>
  <c r="S919" i="8"/>
  <c r="T919" i="8"/>
  <c r="Y919" i="8"/>
  <c r="AL919" i="8"/>
  <c r="AO919" i="8"/>
  <c r="AR919" i="8"/>
  <c r="C920" i="8"/>
  <c r="F920" i="8"/>
  <c r="N920" i="8"/>
  <c r="O920" i="8"/>
  <c r="R920" i="8"/>
  <c r="S920" i="8"/>
  <c r="T920" i="8"/>
  <c r="Y920" i="8"/>
  <c r="AL920" i="8"/>
  <c r="AO920" i="8"/>
  <c r="AR920" i="8"/>
  <c r="C921" i="8"/>
  <c r="F921" i="8"/>
  <c r="M921" i="8"/>
  <c r="N921" i="8"/>
  <c r="O921" i="8"/>
  <c r="R921" i="8"/>
  <c r="S921" i="8"/>
  <c r="T921" i="8"/>
  <c r="Y921" i="8"/>
  <c r="AL921" i="8"/>
  <c r="AO921" i="8"/>
  <c r="AR921" i="8"/>
  <c r="C922" i="8"/>
  <c r="F922" i="8"/>
  <c r="N922" i="8"/>
  <c r="O922" i="8"/>
  <c r="R922" i="8"/>
  <c r="S922" i="8"/>
  <c r="T922" i="8"/>
  <c r="Y922" i="8"/>
  <c r="AL922" i="8"/>
  <c r="AO922" i="8"/>
  <c r="AR922" i="8"/>
  <c r="C923" i="8"/>
  <c r="F923" i="8"/>
  <c r="N923" i="8"/>
  <c r="O923" i="8"/>
  <c r="R923" i="8"/>
  <c r="S923" i="8"/>
  <c r="T923" i="8"/>
  <c r="Y923" i="8"/>
  <c r="AL923" i="8"/>
  <c r="AO923" i="8"/>
  <c r="AR923" i="8"/>
  <c r="C924" i="8"/>
  <c r="F924" i="8"/>
  <c r="N924" i="8"/>
  <c r="O924" i="8"/>
  <c r="R924" i="8"/>
  <c r="S924" i="8"/>
  <c r="T924" i="8"/>
  <c r="Y924" i="8"/>
  <c r="AL924" i="8"/>
  <c r="AO924" i="8"/>
  <c r="AR924" i="8"/>
  <c r="C925" i="8"/>
  <c r="F925" i="8"/>
  <c r="N925" i="8"/>
  <c r="O925" i="8"/>
  <c r="R925" i="8"/>
  <c r="S925" i="8"/>
  <c r="T925" i="8"/>
  <c r="Y925" i="8"/>
  <c r="AL925" i="8"/>
  <c r="AO925" i="8"/>
  <c r="AR925" i="8"/>
  <c r="C926" i="8"/>
  <c r="F926" i="8"/>
  <c r="M926" i="8"/>
  <c r="Q926" i="8" s="1"/>
  <c r="N926" i="8"/>
  <c r="O926" i="8"/>
  <c r="R926" i="8"/>
  <c r="S926" i="8"/>
  <c r="T926" i="8"/>
  <c r="U926" i="8"/>
  <c r="Y926" i="8"/>
  <c r="AL926" i="8"/>
  <c r="AO926" i="8"/>
  <c r="AR926" i="8"/>
  <c r="C927" i="8"/>
  <c r="F927" i="8"/>
  <c r="M927" i="8"/>
  <c r="N927" i="8"/>
  <c r="O927" i="8"/>
  <c r="R927" i="8"/>
  <c r="S927" i="8"/>
  <c r="T927" i="8"/>
  <c r="U927" i="8"/>
  <c r="Y927" i="8"/>
  <c r="AL927" i="8"/>
  <c r="AO927" i="8"/>
  <c r="AR927" i="8"/>
  <c r="C928" i="8"/>
  <c r="F928" i="8"/>
  <c r="M928" i="8"/>
  <c r="N928" i="8"/>
  <c r="O928" i="8"/>
  <c r="R928" i="8"/>
  <c r="S928" i="8"/>
  <c r="T928" i="8"/>
  <c r="U928" i="8"/>
  <c r="Y928" i="8"/>
  <c r="AL928" i="8"/>
  <c r="AO928" i="8"/>
  <c r="AR928" i="8"/>
  <c r="C930" i="8"/>
  <c r="F930" i="8"/>
  <c r="N930" i="8"/>
  <c r="O930" i="8"/>
  <c r="R930" i="8"/>
  <c r="S930" i="8"/>
  <c r="T930" i="8"/>
  <c r="Y930" i="8"/>
  <c r="Z930" i="8"/>
  <c r="Z931" i="8" s="1"/>
  <c r="Z932" i="8" s="1"/>
  <c r="Z933" i="8" s="1"/>
  <c r="Z934" i="8" s="1"/>
  <c r="Z935" i="8" s="1"/>
  <c r="Z936" i="8" s="1"/>
  <c r="Z937" i="8" s="1"/>
  <c r="Z938" i="8" s="1"/>
  <c r="Z939" i="8" s="1"/>
  <c r="Z940" i="8" s="1"/>
  <c r="AL930" i="8"/>
  <c r="AO930" i="8"/>
  <c r="AR930" i="8"/>
  <c r="C931" i="8"/>
  <c r="F931" i="8"/>
  <c r="N931" i="8"/>
  <c r="O931" i="8"/>
  <c r="R931" i="8"/>
  <c r="S931" i="8"/>
  <c r="T931" i="8"/>
  <c r="Y931" i="8"/>
  <c r="AL931" i="8"/>
  <c r="AO931" i="8"/>
  <c r="AR931" i="8"/>
  <c r="C932" i="8"/>
  <c r="F932" i="8"/>
  <c r="N932" i="8"/>
  <c r="O932" i="8"/>
  <c r="R932" i="8"/>
  <c r="S932" i="8"/>
  <c r="T932" i="8"/>
  <c r="Y932" i="8"/>
  <c r="AL932" i="8"/>
  <c r="AO932" i="8"/>
  <c r="AR932" i="8"/>
  <c r="C933" i="8"/>
  <c r="F933" i="8"/>
  <c r="M933" i="8"/>
  <c r="Q933" i="8" s="1"/>
  <c r="N933" i="8"/>
  <c r="O933" i="8"/>
  <c r="R933" i="8"/>
  <c r="S933" i="8"/>
  <c r="T933" i="8"/>
  <c r="Y933" i="8"/>
  <c r="AL933" i="8"/>
  <c r="AO933" i="8"/>
  <c r="AR933" i="8"/>
  <c r="C934" i="8"/>
  <c r="F934" i="8"/>
  <c r="N934" i="8"/>
  <c r="O934" i="8"/>
  <c r="R934" i="8"/>
  <c r="S934" i="8"/>
  <c r="T934" i="8"/>
  <c r="Y934" i="8"/>
  <c r="AL934" i="8"/>
  <c r="AO934" i="8"/>
  <c r="AR934" i="8"/>
  <c r="C935" i="8"/>
  <c r="F935" i="8"/>
  <c r="N935" i="8"/>
  <c r="O935" i="8"/>
  <c r="R935" i="8"/>
  <c r="S935" i="8"/>
  <c r="T935" i="8"/>
  <c r="Y935" i="8"/>
  <c r="AL935" i="8"/>
  <c r="AO935" i="8"/>
  <c r="AR935" i="8"/>
  <c r="C936" i="8"/>
  <c r="F936" i="8"/>
  <c r="N936" i="8"/>
  <c r="O936" i="8"/>
  <c r="R936" i="8"/>
  <c r="S936" i="8"/>
  <c r="T936" i="8"/>
  <c r="Y936" i="8"/>
  <c r="AL936" i="8"/>
  <c r="AO936" i="8"/>
  <c r="AR936" i="8"/>
  <c r="C937" i="8"/>
  <c r="F937" i="8"/>
  <c r="N937" i="8"/>
  <c r="O937" i="8"/>
  <c r="R937" i="8"/>
  <c r="S937" i="8"/>
  <c r="T937" i="8"/>
  <c r="Y937" i="8"/>
  <c r="AL937" i="8"/>
  <c r="AO937" i="8"/>
  <c r="AR937" i="8"/>
  <c r="C938" i="8"/>
  <c r="F938" i="8"/>
  <c r="M938" i="8"/>
  <c r="N938" i="8"/>
  <c r="O938" i="8"/>
  <c r="R938" i="8"/>
  <c r="S938" i="8"/>
  <c r="T938" i="8"/>
  <c r="U938" i="8"/>
  <c r="Y938" i="8"/>
  <c r="AL938" i="8"/>
  <c r="AO938" i="8"/>
  <c r="AR938" i="8"/>
  <c r="C939" i="8"/>
  <c r="F939" i="8"/>
  <c r="M939" i="8"/>
  <c r="Q939" i="8" s="1"/>
  <c r="N939" i="8"/>
  <c r="O939" i="8"/>
  <c r="R939" i="8"/>
  <c r="S939" i="8"/>
  <c r="T939" i="8"/>
  <c r="U939" i="8"/>
  <c r="Y939" i="8"/>
  <c r="AL939" i="8"/>
  <c r="AO939" i="8"/>
  <c r="AR939" i="8"/>
  <c r="C940" i="8"/>
  <c r="F940" i="8"/>
  <c r="M940" i="8"/>
  <c r="Q940" i="8" s="1"/>
  <c r="N940" i="8"/>
  <c r="O940" i="8"/>
  <c r="R940" i="8"/>
  <c r="S940" i="8"/>
  <c r="T940" i="8"/>
  <c r="U940" i="8"/>
  <c r="Y940" i="8"/>
  <c r="AL940" i="8"/>
  <c r="AO940" i="8"/>
  <c r="AR940" i="8"/>
  <c r="C942" i="8"/>
  <c r="F942" i="8"/>
  <c r="N942" i="8"/>
  <c r="O942" i="8"/>
  <c r="R942" i="8"/>
  <c r="S942" i="8"/>
  <c r="T942" i="8"/>
  <c r="Y942" i="8"/>
  <c r="Z942" i="8"/>
  <c r="Z943" i="8" s="1"/>
  <c r="Z944" i="8" s="1"/>
  <c r="Z945" i="8" s="1"/>
  <c r="Z946" i="8" s="1"/>
  <c r="Z947" i="8" s="1"/>
  <c r="Z948" i="8" s="1"/>
  <c r="Z949" i="8" s="1"/>
  <c r="Z950" i="8" s="1"/>
  <c r="Z951" i="8" s="1"/>
  <c r="Z952" i="8" s="1"/>
  <c r="AL942" i="8"/>
  <c r="AO942" i="8"/>
  <c r="AR942" i="8"/>
  <c r="C943" i="8"/>
  <c r="F943" i="8"/>
  <c r="N943" i="8"/>
  <c r="O943" i="8"/>
  <c r="R943" i="8"/>
  <c r="S943" i="8"/>
  <c r="T943" i="8"/>
  <c r="Y943" i="8"/>
  <c r="AL943" i="8"/>
  <c r="AO943" i="8"/>
  <c r="AR943" i="8"/>
  <c r="C944" i="8"/>
  <c r="F944" i="8"/>
  <c r="N944" i="8"/>
  <c r="O944" i="8"/>
  <c r="R944" i="8"/>
  <c r="S944" i="8"/>
  <c r="T944" i="8"/>
  <c r="Y944" i="8"/>
  <c r="AL944" i="8"/>
  <c r="AO944" i="8"/>
  <c r="AR944" i="8"/>
  <c r="C945" i="8"/>
  <c r="F945" i="8"/>
  <c r="M945" i="8"/>
  <c r="N945" i="8"/>
  <c r="O945" i="8"/>
  <c r="R945" i="8"/>
  <c r="S945" i="8"/>
  <c r="T945" i="8"/>
  <c r="Y945" i="8"/>
  <c r="AL945" i="8"/>
  <c r="AO945" i="8"/>
  <c r="AR945" i="8"/>
  <c r="C946" i="8"/>
  <c r="F946" i="8"/>
  <c r="N946" i="8"/>
  <c r="O946" i="8"/>
  <c r="R946" i="8"/>
  <c r="S946" i="8"/>
  <c r="T946" i="8"/>
  <c r="Y946" i="8"/>
  <c r="AL946" i="8"/>
  <c r="AO946" i="8"/>
  <c r="AR946" i="8"/>
  <c r="C947" i="8"/>
  <c r="F947" i="8"/>
  <c r="N947" i="8"/>
  <c r="O947" i="8"/>
  <c r="R947" i="8"/>
  <c r="S947" i="8"/>
  <c r="T947" i="8"/>
  <c r="Y947" i="8"/>
  <c r="AL947" i="8"/>
  <c r="AO947" i="8"/>
  <c r="AR947" i="8"/>
  <c r="C948" i="8"/>
  <c r="F948" i="8"/>
  <c r="N948" i="8"/>
  <c r="O948" i="8"/>
  <c r="R948" i="8"/>
  <c r="S948" i="8"/>
  <c r="T948" i="8"/>
  <c r="Y948" i="8"/>
  <c r="AL948" i="8"/>
  <c r="AO948" i="8"/>
  <c r="AR948" i="8"/>
  <c r="C949" i="8"/>
  <c r="F949" i="8"/>
  <c r="N949" i="8"/>
  <c r="O949" i="8"/>
  <c r="R949" i="8"/>
  <c r="S949" i="8"/>
  <c r="T949" i="8"/>
  <c r="Y949" i="8"/>
  <c r="AL949" i="8"/>
  <c r="AO949" i="8"/>
  <c r="AR949" i="8"/>
  <c r="C950" i="8"/>
  <c r="F950" i="8"/>
  <c r="M950" i="8"/>
  <c r="Q950" i="8" s="1"/>
  <c r="N950" i="8"/>
  <c r="O950" i="8"/>
  <c r="R950" i="8"/>
  <c r="S950" i="8"/>
  <c r="T950" i="8"/>
  <c r="U950" i="8"/>
  <c r="Y950" i="8"/>
  <c r="AL950" i="8"/>
  <c r="AO950" i="8"/>
  <c r="AR950" i="8"/>
  <c r="C951" i="8"/>
  <c r="F951" i="8"/>
  <c r="M951" i="8"/>
  <c r="Q951" i="8" s="1"/>
  <c r="N951" i="8"/>
  <c r="O951" i="8"/>
  <c r="R951" i="8"/>
  <c r="S951" i="8"/>
  <c r="T951" i="8"/>
  <c r="U951" i="8"/>
  <c r="Y951" i="8"/>
  <c r="AL951" i="8"/>
  <c r="AO951" i="8"/>
  <c r="AR951" i="8"/>
  <c r="C952" i="8"/>
  <c r="F952" i="8"/>
  <c r="M952" i="8"/>
  <c r="Q952" i="8" s="1"/>
  <c r="N952" i="8"/>
  <c r="O952" i="8"/>
  <c r="R952" i="8"/>
  <c r="S952" i="8"/>
  <c r="T952" i="8"/>
  <c r="U952" i="8"/>
  <c r="Y952" i="8"/>
  <c r="AL952" i="8"/>
  <c r="AO952" i="8"/>
  <c r="AR952" i="8"/>
  <c r="C954" i="8"/>
  <c r="F954" i="8"/>
  <c r="N954" i="8"/>
  <c r="O954" i="8"/>
  <c r="R954" i="8"/>
  <c r="S954" i="8"/>
  <c r="T954" i="8"/>
  <c r="Y954" i="8"/>
  <c r="Z954" i="8"/>
  <c r="Z955" i="8" s="1"/>
  <c r="Z956" i="8" s="1"/>
  <c r="Z957" i="8" s="1"/>
  <c r="Z958" i="8" s="1"/>
  <c r="Z959" i="8" s="1"/>
  <c r="Z960" i="8" s="1"/>
  <c r="Z961" i="8" s="1"/>
  <c r="Z962" i="8" s="1"/>
  <c r="Z963" i="8" s="1"/>
  <c r="Z964" i="8" s="1"/>
  <c r="AL954" i="8"/>
  <c r="AO954" i="8"/>
  <c r="AR954" i="8"/>
  <c r="C955" i="8"/>
  <c r="F955" i="8"/>
  <c r="N955" i="8"/>
  <c r="O955" i="8"/>
  <c r="R955" i="8"/>
  <c r="S955" i="8"/>
  <c r="T955" i="8"/>
  <c r="Y955" i="8"/>
  <c r="AL955" i="8"/>
  <c r="AO955" i="8"/>
  <c r="AR955" i="8"/>
  <c r="C956" i="8"/>
  <c r="F956" i="8"/>
  <c r="N956" i="8"/>
  <c r="O956" i="8"/>
  <c r="R956" i="8"/>
  <c r="S956" i="8"/>
  <c r="T956" i="8"/>
  <c r="Y956" i="8"/>
  <c r="AL956" i="8"/>
  <c r="AO956" i="8"/>
  <c r="AR956" i="8"/>
  <c r="C957" i="8"/>
  <c r="F957" i="8"/>
  <c r="M957" i="8"/>
  <c r="N957" i="8"/>
  <c r="O957" i="8"/>
  <c r="R957" i="8"/>
  <c r="S957" i="8"/>
  <c r="T957" i="8"/>
  <c r="Y957" i="8"/>
  <c r="AL957" i="8"/>
  <c r="AO957" i="8"/>
  <c r="AR957" i="8"/>
  <c r="C958" i="8"/>
  <c r="F958" i="8"/>
  <c r="N958" i="8"/>
  <c r="O958" i="8"/>
  <c r="R958" i="8"/>
  <c r="S958" i="8"/>
  <c r="T958" i="8"/>
  <c r="Y958" i="8"/>
  <c r="AL958" i="8"/>
  <c r="AO958" i="8"/>
  <c r="AR958" i="8"/>
  <c r="C959" i="8"/>
  <c r="F959" i="8"/>
  <c r="N959" i="8"/>
  <c r="O959" i="8"/>
  <c r="R959" i="8"/>
  <c r="S959" i="8"/>
  <c r="T959" i="8"/>
  <c r="Y959" i="8"/>
  <c r="AL959" i="8"/>
  <c r="AO959" i="8"/>
  <c r="AR959" i="8"/>
  <c r="C960" i="8"/>
  <c r="F960" i="8"/>
  <c r="N960" i="8"/>
  <c r="O960" i="8"/>
  <c r="R960" i="8"/>
  <c r="S960" i="8"/>
  <c r="T960" i="8"/>
  <c r="Y960" i="8"/>
  <c r="AL960" i="8"/>
  <c r="AO960" i="8"/>
  <c r="AR960" i="8"/>
  <c r="C961" i="8"/>
  <c r="F961" i="8"/>
  <c r="N961" i="8"/>
  <c r="O961" i="8"/>
  <c r="R961" i="8"/>
  <c r="S961" i="8"/>
  <c r="T961" i="8"/>
  <c r="Y961" i="8"/>
  <c r="AL961" i="8"/>
  <c r="AO961" i="8"/>
  <c r="AR961" i="8"/>
  <c r="C962" i="8"/>
  <c r="F962" i="8"/>
  <c r="M962" i="8"/>
  <c r="N962" i="8"/>
  <c r="O962" i="8"/>
  <c r="R962" i="8"/>
  <c r="S962" i="8"/>
  <c r="T962" i="8"/>
  <c r="U962" i="8"/>
  <c r="Y962" i="8"/>
  <c r="AL962" i="8"/>
  <c r="AO962" i="8"/>
  <c r="AR962" i="8"/>
  <c r="C963" i="8"/>
  <c r="F963" i="8"/>
  <c r="M963" i="8"/>
  <c r="N963" i="8"/>
  <c r="O963" i="8"/>
  <c r="R963" i="8"/>
  <c r="S963" i="8"/>
  <c r="T963" i="8"/>
  <c r="U963" i="8"/>
  <c r="Y963" i="8"/>
  <c r="AL963" i="8"/>
  <c r="AO963" i="8"/>
  <c r="AR963" i="8"/>
  <c r="C964" i="8"/>
  <c r="F964" i="8"/>
  <c r="M964" i="8"/>
  <c r="N964" i="8"/>
  <c r="O964" i="8"/>
  <c r="R964" i="8"/>
  <c r="S964" i="8"/>
  <c r="T964" i="8"/>
  <c r="U964" i="8"/>
  <c r="Y964" i="8"/>
  <c r="AL964" i="8"/>
  <c r="AO964" i="8"/>
  <c r="AR964" i="8"/>
  <c r="C966" i="8"/>
  <c r="F966" i="8"/>
  <c r="N966" i="8"/>
  <c r="O966" i="8"/>
  <c r="R966" i="8"/>
  <c r="S966" i="8"/>
  <c r="T966" i="8"/>
  <c r="Y966" i="8"/>
  <c r="Z966" i="8"/>
  <c r="Z967" i="8" s="1"/>
  <c r="Z968" i="8" s="1"/>
  <c r="Z969" i="8" s="1"/>
  <c r="Z970" i="8" s="1"/>
  <c r="Z971" i="8" s="1"/>
  <c r="Z972" i="8" s="1"/>
  <c r="Z973" i="8" s="1"/>
  <c r="Z974" i="8" s="1"/>
  <c r="Z975" i="8" s="1"/>
  <c r="Z976" i="8" s="1"/>
  <c r="AL966" i="8"/>
  <c r="AO966" i="8"/>
  <c r="AR966" i="8"/>
  <c r="C967" i="8"/>
  <c r="F967" i="8"/>
  <c r="N967" i="8"/>
  <c r="O967" i="8"/>
  <c r="R967" i="8"/>
  <c r="S967" i="8"/>
  <c r="T967" i="8"/>
  <c r="Y967" i="8"/>
  <c r="AL967" i="8"/>
  <c r="AO967" i="8"/>
  <c r="AR967" i="8"/>
  <c r="C968" i="8"/>
  <c r="F968" i="8"/>
  <c r="N968" i="8"/>
  <c r="O968" i="8"/>
  <c r="R968" i="8"/>
  <c r="S968" i="8"/>
  <c r="T968" i="8"/>
  <c r="Y968" i="8"/>
  <c r="AL968" i="8"/>
  <c r="AO968" i="8"/>
  <c r="AR968" i="8"/>
  <c r="C969" i="8"/>
  <c r="F969" i="8"/>
  <c r="M969" i="8"/>
  <c r="Q969" i="8" s="1"/>
  <c r="N969" i="8"/>
  <c r="O969" i="8"/>
  <c r="R969" i="8"/>
  <c r="S969" i="8"/>
  <c r="T969" i="8"/>
  <c r="Y969" i="8"/>
  <c r="AL969" i="8"/>
  <c r="AO969" i="8"/>
  <c r="AR969" i="8"/>
  <c r="C970" i="8"/>
  <c r="F970" i="8"/>
  <c r="N970" i="8"/>
  <c r="O970" i="8"/>
  <c r="R970" i="8"/>
  <c r="S970" i="8"/>
  <c r="T970" i="8"/>
  <c r="Y970" i="8"/>
  <c r="AL970" i="8"/>
  <c r="AO970" i="8"/>
  <c r="AR970" i="8"/>
  <c r="C971" i="8"/>
  <c r="F971" i="8"/>
  <c r="N971" i="8"/>
  <c r="O971" i="8"/>
  <c r="R971" i="8"/>
  <c r="S971" i="8"/>
  <c r="T971" i="8"/>
  <c r="Y971" i="8"/>
  <c r="AL971" i="8"/>
  <c r="AO971" i="8"/>
  <c r="AR971" i="8"/>
  <c r="C972" i="8"/>
  <c r="F972" i="8"/>
  <c r="N972" i="8"/>
  <c r="O972" i="8"/>
  <c r="R972" i="8"/>
  <c r="S972" i="8"/>
  <c r="T972" i="8"/>
  <c r="Y972" i="8"/>
  <c r="AL972" i="8"/>
  <c r="AO972" i="8"/>
  <c r="AR972" i="8"/>
  <c r="C973" i="8"/>
  <c r="F973" i="8"/>
  <c r="N973" i="8"/>
  <c r="O973" i="8"/>
  <c r="R973" i="8"/>
  <c r="S973" i="8"/>
  <c r="T973" i="8"/>
  <c r="Y973" i="8"/>
  <c r="AL973" i="8"/>
  <c r="AO973" i="8"/>
  <c r="AR973" i="8"/>
  <c r="C974" i="8"/>
  <c r="F974" i="8"/>
  <c r="M974" i="8"/>
  <c r="N974" i="8"/>
  <c r="O974" i="8"/>
  <c r="R974" i="8"/>
  <c r="S974" i="8"/>
  <c r="T974" i="8"/>
  <c r="U974" i="8"/>
  <c r="Y974" i="8"/>
  <c r="AL974" i="8"/>
  <c r="AO974" i="8"/>
  <c r="AR974" i="8"/>
  <c r="C975" i="8"/>
  <c r="F975" i="8"/>
  <c r="M975" i="8"/>
  <c r="Q975" i="8" s="1"/>
  <c r="N975" i="8"/>
  <c r="O975" i="8"/>
  <c r="R975" i="8"/>
  <c r="S975" i="8"/>
  <c r="T975" i="8"/>
  <c r="U975" i="8"/>
  <c r="Y975" i="8"/>
  <c r="AL975" i="8"/>
  <c r="AO975" i="8"/>
  <c r="AR975" i="8"/>
  <c r="C976" i="8"/>
  <c r="F976" i="8"/>
  <c r="M976" i="8"/>
  <c r="Q976" i="8" s="1"/>
  <c r="N976" i="8"/>
  <c r="O976" i="8"/>
  <c r="R976" i="8"/>
  <c r="S976" i="8"/>
  <c r="T976" i="8"/>
  <c r="U976" i="8"/>
  <c r="Y976" i="8"/>
  <c r="AL976" i="8"/>
  <c r="AO976" i="8"/>
  <c r="AR976" i="8"/>
  <c r="C978" i="8"/>
  <c r="F978" i="8"/>
  <c r="N978" i="8"/>
  <c r="O978" i="8"/>
  <c r="R978" i="8"/>
  <c r="S978" i="8"/>
  <c r="T978" i="8"/>
  <c r="Y978" i="8"/>
  <c r="Z978" i="8"/>
  <c r="Z979" i="8" s="1"/>
  <c r="Z980" i="8" s="1"/>
  <c r="Z981" i="8" s="1"/>
  <c r="Z982" i="8" s="1"/>
  <c r="Z983" i="8" s="1"/>
  <c r="Z984" i="8" s="1"/>
  <c r="Z985" i="8" s="1"/>
  <c r="Z986" i="8" s="1"/>
  <c r="Z987" i="8" s="1"/>
  <c r="Z988" i="8" s="1"/>
  <c r="AL978" i="8"/>
  <c r="AO978" i="8"/>
  <c r="AR978" i="8"/>
  <c r="C979" i="8"/>
  <c r="F979" i="8"/>
  <c r="N979" i="8"/>
  <c r="O979" i="8"/>
  <c r="R979" i="8"/>
  <c r="S979" i="8"/>
  <c r="T979" i="8"/>
  <c r="Y979" i="8"/>
  <c r="AL979" i="8"/>
  <c r="AO979" i="8"/>
  <c r="AR979" i="8"/>
  <c r="C980" i="8"/>
  <c r="F980" i="8"/>
  <c r="N980" i="8"/>
  <c r="O980" i="8"/>
  <c r="R980" i="8"/>
  <c r="S980" i="8"/>
  <c r="T980" i="8"/>
  <c r="Y980" i="8"/>
  <c r="AL980" i="8"/>
  <c r="AO980" i="8"/>
  <c r="AR980" i="8"/>
  <c r="C981" i="8"/>
  <c r="F981" i="8"/>
  <c r="M981" i="8"/>
  <c r="N981" i="8"/>
  <c r="O981" i="8"/>
  <c r="R981" i="8"/>
  <c r="S981" i="8"/>
  <c r="T981" i="8"/>
  <c r="Y981" i="8"/>
  <c r="AL981" i="8"/>
  <c r="AO981" i="8"/>
  <c r="AR981" i="8"/>
  <c r="C982" i="8"/>
  <c r="F982" i="8"/>
  <c r="N982" i="8"/>
  <c r="O982" i="8"/>
  <c r="R982" i="8"/>
  <c r="S982" i="8"/>
  <c r="T982" i="8"/>
  <c r="Y982" i="8"/>
  <c r="AL982" i="8"/>
  <c r="AO982" i="8"/>
  <c r="AR982" i="8"/>
  <c r="C983" i="8"/>
  <c r="F983" i="8"/>
  <c r="N983" i="8"/>
  <c r="O983" i="8"/>
  <c r="R983" i="8"/>
  <c r="S983" i="8"/>
  <c r="T983" i="8"/>
  <c r="Y983" i="8"/>
  <c r="AL983" i="8"/>
  <c r="AO983" i="8"/>
  <c r="AR983" i="8"/>
  <c r="C984" i="8"/>
  <c r="F984" i="8"/>
  <c r="N984" i="8"/>
  <c r="O984" i="8"/>
  <c r="R984" i="8"/>
  <c r="S984" i="8"/>
  <c r="T984" i="8"/>
  <c r="Y984" i="8"/>
  <c r="AL984" i="8"/>
  <c r="AO984" i="8"/>
  <c r="AR984" i="8"/>
  <c r="C985" i="8"/>
  <c r="F985" i="8"/>
  <c r="N985" i="8"/>
  <c r="O985" i="8"/>
  <c r="R985" i="8"/>
  <c r="S985" i="8"/>
  <c r="T985" i="8"/>
  <c r="Y985" i="8"/>
  <c r="AL985" i="8"/>
  <c r="AO985" i="8"/>
  <c r="AR985" i="8"/>
  <c r="C986" i="8"/>
  <c r="F986" i="8"/>
  <c r="M986" i="8"/>
  <c r="Q986" i="8" s="1"/>
  <c r="N986" i="8"/>
  <c r="O986" i="8"/>
  <c r="R986" i="8"/>
  <c r="S986" i="8"/>
  <c r="T986" i="8"/>
  <c r="U986" i="8"/>
  <c r="Y986" i="8"/>
  <c r="AL986" i="8"/>
  <c r="AO986" i="8"/>
  <c r="AR986" i="8"/>
  <c r="C987" i="8"/>
  <c r="F987" i="8"/>
  <c r="M987" i="8"/>
  <c r="Q987" i="8" s="1"/>
  <c r="N987" i="8"/>
  <c r="O987" i="8"/>
  <c r="R987" i="8"/>
  <c r="S987" i="8"/>
  <c r="T987" i="8"/>
  <c r="U987" i="8"/>
  <c r="Y987" i="8"/>
  <c r="AL987" i="8"/>
  <c r="AO987" i="8"/>
  <c r="AR987" i="8"/>
  <c r="C988" i="8"/>
  <c r="F988" i="8"/>
  <c r="M988" i="8"/>
  <c r="N988" i="8"/>
  <c r="O988" i="8"/>
  <c r="R988" i="8"/>
  <c r="S988" i="8"/>
  <c r="T988" i="8"/>
  <c r="U988" i="8"/>
  <c r="Y988" i="8"/>
  <c r="AL988" i="8"/>
  <c r="AO988" i="8"/>
  <c r="AR988" i="8"/>
  <c r="C990" i="8"/>
  <c r="F990" i="8"/>
  <c r="N990" i="8"/>
  <c r="O990" i="8"/>
  <c r="R990" i="8"/>
  <c r="S990" i="8"/>
  <c r="T990" i="8"/>
  <c r="Y990" i="8"/>
  <c r="Z990" i="8"/>
  <c r="Z991" i="8" s="1"/>
  <c r="Z992" i="8" s="1"/>
  <c r="Z993" i="8" s="1"/>
  <c r="Z994" i="8" s="1"/>
  <c r="Z995" i="8" s="1"/>
  <c r="Z996" i="8" s="1"/>
  <c r="Z997" i="8" s="1"/>
  <c r="Z998" i="8" s="1"/>
  <c r="Z999" i="8" s="1"/>
  <c r="Z1000" i="8" s="1"/>
  <c r="AL990" i="8"/>
  <c r="AO990" i="8"/>
  <c r="AR990" i="8"/>
  <c r="C991" i="8"/>
  <c r="F991" i="8"/>
  <c r="N991" i="8"/>
  <c r="O991" i="8"/>
  <c r="R991" i="8"/>
  <c r="S991" i="8"/>
  <c r="T991" i="8"/>
  <c r="Y991" i="8"/>
  <c r="AL991" i="8"/>
  <c r="AO991" i="8"/>
  <c r="AR991" i="8"/>
  <c r="C992" i="8"/>
  <c r="F992" i="8"/>
  <c r="N992" i="8"/>
  <c r="O992" i="8"/>
  <c r="R992" i="8"/>
  <c r="S992" i="8"/>
  <c r="T992" i="8"/>
  <c r="Y992" i="8"/>
  <c r="AL992" i="8"/>
  <c r="AO992" i="8"/>
  <c r="AR992" i="8"/>
  <c r="C993" i="8"/>
  <c r="F993" i="8"/>
  <c r="M993" i="8"/>
  <c r="Q993" i="8" s="1"/>
  <c r="N993" i="8"/>
  <c r="O993" i="8"/>
  <c r="R993" i="8"/>
  <c r="S993" i="8"/>
  <c r="T993" i="8"/>
  <c r="Y993" i="8"/>
  <c r="AL993" i="8"/>
  <c r="AO993" i="8"/>
  <c r="AR993" i="8"/>
  <c r="C994" i="8"/>
  <c r="F994" i="8"/>
  <c r="N994" i="8"/>
  <c r="O994" i="8"/>
  <c r="R994" i="8"/>
  <c r="S994" i="8"/>
  <c r="T994" i="8"/>
  <c r="Y994" i="8"/>
  <c r="AL994" i="8"/>
  <c r="AO994" i="8"/>
  <c r="AR994" i="8"/>
  <c r="C995" i="8"/>
  <c r="F995" i="8"/>
  <c r="N995" i="8"/>
  <c r="O995" i="8"/>
  <c r="R995" i="8"/>
  <c r="S995" i="8"/>
  <c r="T995" i="8"/>
  <c r="Y995" i="8"/>
  <c r="AL995" i="8"/>
  <c r="AO995" i="8"/>
  <c r="AR995" i="8"/>
  <c r="C996" i="8"/>
  <c r="F996" i="8"/>
  <c r="N996" i="8"/>
  <c r="O996" i="8"/>
  <c r="R996" i="8"/>
  <c r="S996" i="8"/>
  <c r="T996" i="8"/>
  <c r="Y996" i="8"/>
  <c r="AL996" i="8"/>
  <c r="AO996" i="8"/>
  <c r="AR996" i="8"/>
  <c r="C997" i="8"/>
  <c r="F997" i="8"/>
  <c r="N997" i="8"/>
  <c r="O997" i="8"/>
  <c r="R997" i="8"/>
  <c r="S997" i="8"/>
  <c r="T997" i="8"/>
  <c r="Y997" i="8"/>
  <c r="AL997" i="8"/>
  <c r="AO997" i="8"/>
  <c r="AR997" i="8"/>
  <c r="C998" i="8"/>
  <c r="F998" i="8"/>
  <c r="M998" i="8"/>
  <c r="N998" i="8"/>
  <c r="O998" i="8"/>
  <c r="R998" i="8"/>
  <c r="S998" i="8"/>
  <c r="T998" i="8"/>
  <c r="U998" i="8"/>
  <c r="Y998" i="8"/>
  <c r="AL998" i="8"/>
  <c r="AO998" i="8"/>
  <c r="AR998" i="8"/>
  <c r="C999" i="8"/>
  <c r="F999" i="8"/>
  <c r="M999" i="8"/>
  <c r="N999" i="8"/>
  <c r="O999" i="8"/>
  <c r="R999" i="8"/>
  <c r="S999" i="8"/>
  <c r="T999" i="8"/>
  <c r="U999" i="8"/>
  <c r="Y999" i="8"/>
  <c r="AL999" i="8"/>
  <c r="AO999" i="8"/>
  <c r="AR999" i="8"/>
  <c r="C1000" i="8"/>
  <c r="F1000" i="8"/>
  <c r="M1000" i="8"/>
  <c r="Q1000" i="8" s="1"/>
  <c r="N1000" i="8"/>
  <c r="O1000" i="8"/>
  <c r="R1000" i="8"/>
  <c r="S1000" i="8"/>
  <c r="T1000" i="8"/>
  <c r="U1000" i="8"/>
  <c r="Y1000" i="8"/>
  <c r="AL1000" i="8"/>
  <c r="AO1000" i="8"/>
  <c r="AR1000" i="8"/>
  <c r="C1002" i="8"/>
  <c r="F1002" i="8"/>
  <c r="N1002" i="8"/>
  <c r="O1002" i="8"/>
  <c r="R1002" i="8"/>
  <c r="S1002" i="8"/>
  <c r="T1002" i="8"/>
  <c r="Y1002" i="8"/>
  <c r="Z1002" i="8"/>
  <c r="Z1003" i="8" s="1"/>
  <c r="Z1004" i="8" s="1"/>
  <c r="Z1005" i="8" s="1"/>
  <c r="Z1006" i="8" s="1"/>
  <c r="Z1007" i="8" s="1"/>
  <c r="Z1008" i="8" s="1"/>
  <c r="Z1009" i="8" s="1"/>
  <c r="Z1010" i="8" s="1"/>
  <c r="Z1011" i="8" s="1"/>
  <c r="Z1012" i="8" s="1"/>
  <c r="AL1002" i="8"/>
  <c r="AO1002" i="8"/>
  <c r="AR1002" i="8"/>
  <c r="C1003" i="8"/>
  <c r="F1003" i="8"/>
  <c r="N1003" i="8"/>
  <c r="O1003" i="8"/>
  <c r="R1003" i="8"/>
  <c r="S1003" i="8"/>
  <c r="T1003" i="8"/>
  <c r="Y1003" i="8"/>
  <c r="AL1003" i="8"/>
  <c r="AO1003" i="8"/>
  <c r="AR1003" i="8"/>
  <c r="C1004" i="8"/>
  <c r="F1004" i="8"/>
  <c r="N1004" i="8"/>
  <c r="O1004" i="8"/>
  <c r="R1004" i="8"/>
  <c r="S1004" i="8"/>
  <c r="T1004" i="8"/>
  <c r="Y1004" i="8"/>
  <c r="AL1004" i="8"/>
  <c r="AO1004" i="8"/>
  <c r="AR1004" i="8"/>
  <c r="C1005" i="8"/>
  <c r="F1005" i="8"/>
  <c r="M1005" i="8"/>
  <c r="Q1005" i="8" s="1"/>
  <c r="N1005" i="8"/>
  <c r="O1005" i="8"/>
  <c r="R1005" i="8"/>
  <c r="S1005" i="8"/>
  <c r="T1005" i="8"/>
  <c r="Y1005" i="8"/>
  <c r="AL1005" i="8"/>
  <c r="AO1005" i="8"/>
  <c r="AR1005" i="8"/>
  <c r="C1006" i="8"/>
  <c r="F1006" i="8"/>
  <c r="N1006" i="8"/>
  <c r="O1006" i="8"/>
  <c r="R1006" i="8"/>
  <c r="S1006" i="8"/>
  <c r="T1006" i="8"/>
  <c r="Y1006" i="8"/>
  <c r="AL1006" i="8"/>
  <c r="AO1006" i="8"/>
  <c r="AR1006" i="8"/>
  <c r="C1007" i="8"/>
  <c r="F1007" i="8"/>
  <c r="N1007" i="8"/>
  <c r="O1007" i="8"/>
  <c r="R1007" i="8"/>
  <c r="S1007" i="8"/>
  <c r="T1007" i="8"/>
  <c r="Y1007" i="8"/>
  <c r="AL1007" i="8"/>
  <c r="AO1007" i="8"/>
  <c r="AR1007" i="8"/>
  <c r="C1008" i="8"/>
  <c r="F1008" i="8"/>
  <c r="N1008" i="8"/>
  <c r="O1008" i="8"/>
  <c r="R1008" i="8"/>
  <c r="S1008" i="8"/>
  <c r="T1008" i="8"/>
  <c r="Y1008" i="8"/>
  <c r="AL1008" i="8"/>
  <c r="AO1008" i="8"/>
  <c r="AR1008" i="8"/>
  <c r="C1009" i="8"/>
  <c r="F1009" i="8"/>
  <c r="N1009" i="8"/>
  <c r="O1009" i="8"/>
  <c r="R1009" i="8"/>
  <c r="S1009" i="8"/>
  <c r="T1009" i="8"/>
  <c r="Y1009" i="8"/>
  <c r="AL1009" i="8"/>
  <c r="AO1009" i="8"/>
  <c r="AR1009" i="8"/>
  <c r="C1010" i="8"/>
  <c r="F1010" i="8"/>
  <c r="M1010" i="8"/>
  <c r="Q1010" i="8" s="1"/>
  <c r="N1010" i="8"/>
  <c r="O1010" i="8"/>
  <c r="R1010" i="8"/>
  <c r="S1010" i="8"/>
  <c r="T1010" i="8"/>
  <c r="U1010" i="8"/>
  <c r="Y1010" i="8"/>
  <c r="AL1010" i="8"/>
  <c r="AO1010" i="8"/>
  <c r="AR1010" i="8"/>
  <c r="C1011" i="8"/>
  <c r="F1011" i="8"/>
  <c r="M1011" i="8"/>
  <c r="Q1011" i="8" s="1"/>
  <c r="N1011" i="8"/>
  <c r="O1011" i="8"/>
  <c r="R1011" i="8"/>
  <c r="S1011" i="8"/>
  <c r="T1011" i="8"/>
  <c r="U1011" i="8"/>
  <c r="Y1011" i="8"/>
  <c r="AL1011" i="8"/>
  <c r="AO1011" i="8"/>
  <c r="AR1011" i="8"/>
  <c r="C1012" i="8"/>
  <c r="F1012" i="8"/>
  <c r="M1012" i="8"/>
  <c r="Q1012" i="8" s="1"/>
  <c r="N1012" i="8"/>
  <c r="O1012" i="8"/>
  <c r="R1012" i="8"/>
  <c r="S1012" i="8"/>
  <c r="T1012" i="8"/>
  <c r="U1012" i="8"/>
  <c r="Y1012" i="8"/>
  <c r="AL1012" i="8"/>
  <c r="AO1012" i="8"/>
  <c r="AR1012" i="8"/>
  <c r="C1014" i="8"/>
  <c r="F1014" i="8"/>
  <c r="N1014" i="8"/>
  <c r="O1014" i="8"/>
  <c r="R1014" i="8"/>
  <c r="S1014" i="8"/>
  <c r="T1014" i="8"/>
  <c r="Y1014" i="8"/>
  <c r="Z1014" i="8"/>
  <c r="Z1015" i="8" s="1"/>
  <c r="Z1016" i="8" s="1"/>
  <c r="Z1017" i="8" s="1"/>
  <c r="Z1018" i="8" s="1"/>
  <c r="Z1019" i="8" s="1"/>
  <c r="Z1020" i="8" s="1"/>
  <c r="Z1021" i="8" s="1"/>
  <c r="Z1022" i="8" s="1"/>
  <c r="Z1023" i="8" s="1"/>
  <c r="Z1024" i="8" s="1"/>
  <c r="AL1014" i="8"/>
  <c r="AO1014" i="8"/>
  <c r="AR1014" i="8"/>
  <c r="C1015" i="8"/>
  <c r="F1015" i="8"/>
  <c r="N1015" i="8"/>
  <c r="O1015" i="8"/>
  <c r="R1015" i="8"/>
  <c r="S1015" i="8"/>
  <c r="T1015" i="8"/>
  <c r="Y1015" i="8"/>
  <c r="AL1015" i="8"/>
  <c r="AO1015" i="8"/>
  <c r="AR1015" i="8"/>
  <c r="C1016" i="8"/>
  <c r="F1016" i="8"/>
  <c r="N1016" i="8"/>
  <c r="O1016" i="8"/>
  <c r="R1016" i="8"/>
  <c r="S1016" i="8"/>
  <c r="T1016" i="8"/>
  <c r="Y1016" i="8"/>
  <c r="AL1016" i="8"/>
  <c r="AO1016" i="8"/>
  <c r="AR1016" i="8"/>
  <c r="C1017" i="8"/>
  <c r="F1017" i="8"/>
  <c r="M1017" i="8"/>
  <c r="N1017" i="8"/>
  <c r="O1017" i="8"/>
  <c r="R1017" i="8"/>
  <c r="S1017" i="8"/>
  <c r="T1017" i="8"/>
  <c r="Y1017" i="8"/>
  <c r="AL1017" i="8"/>
  <c r="AO1017" i="8"/>
  <c r="AR1017" i="8"/>
  <c r="C1018" i="8"/>
  <c r="F1018" i="8"/>
  <c r="N1018" i="8"/>
  <c r="O1018" i="8"/>
  <c r="R1018" i="8"/>
  <c r="S1018" i="8"/>
  <c r="T1018" i="8"/>
  <c r="Y1018" i="8"/>
  <c r="AL1018" i="8"/>
  <c r="AO1018" i="8"/>
  <c r="AR1018" i="8"/>
  <c r="C1019" i="8"/>
  <c r="F1019" i="8"/>
  <c r="N1019" i="8"/>
  <c r="O1019" i="8"/>
  <c r="R1019" i="8"/>
  <c r="S1019" i="8"/>
  <c r="T1019" i="8"/>
  <c r="Y1019" i="8"/>
  <c r="AL1019" i="8"/>
  <c r="AO1019" i="8"/>
  <c r="AR1019" i="8"/>
  <c r="C1020" i="8"/>
  <c r="F1020" i="8"/>
  <c r="N1020" i="8"/>
  <c r="O1020" i="8"/>
  <c r="R1020" i="8"/>
  <c r="S1020" i="8"/>
  <c r="T1020" i="8"/>
  <c r="Y1020" i="8"/>
  <c r="AL1020" i="8"/>
  <c r="AO1020" i="8"/>
  <c r="AR1020" i="8"/>
  <c r="C1021" i="8"/>
  <c r="F1021" i="8"/>
  <c r="N1021" i="8"/>
  <c r="O1021" i="8"/>
  <c r="R1021" i="8"/>
  <c r="S1021" i="8"/>
  <c r="T1021" i="8"/>
  <c r="Y1021" i="8"/>
  <c r="AL1021" i="8"/>
  <c r="AO1021" i="8"/>
  <c r="AR1021" i="8"/>
  <c r="C1022" i="8"/>
  <c r="F1022" i="8"/>
  <c r="M1022" i="8"/>
  <c r="Q1022" i="8" s="1"/>
  <c r="N1022" i="8"/>
  <c r="O1022" i="8"/>
  <c r="R1022" i="8"/>
  <c r="S1022" i="8"/>
  <c r="T1022" i="8"/>
  <c r="U1022" i="8"/>
  <c r="Y1022" i="8"/>
  <c r="AL1022" i="8"/>
  <c r="AO1022" i="8"/>
  <c r="AR1022" i="8"/>
  <c r="C1023" i="8"/>
  <c r="F1023" i="8"/>
  <c r="M1023" i="8"/>
  <c r="N1023" i="8"/>
  <c r="O1023" i="8"/>
  <c r="R1023" i="8"/>
  <c r="S1023" i="8"/>
  <c r="T1023" i="8"/>
  <c r="U1023" i="8"/>
  <c r="Y1023" i="8"/>
  <c r="AL1023" i="8"/>
  <c r="AO1023" i="8"/>
  <c r="AR1023" i="8"/>
  <c r="C1024" i="8"/>
  <c r="F1024" i="8"/>
  <c r="M1024" i="8"/>
  <c r="N1024" i="8"/>
  <c r="O1024" i="8"/>
  <c r="R1024" i="8"/>
  <c r="S1024" i="8"/>
  <c r="T1024" i="8"/>
  <c r="U1024" i="8"/>
  <c r="Y1024" i="8"/>
  <c r="AL1024" i="8"/>
  <c r="AO1024" i="8"/>
  <c r="AR1024" i="8"/>
  <c r="C1026" i="8"/>
  <c r="F1026" i="8"/>
  <c r="N1026" i="8"/>
  <c r="O1026" i="8"/>
  <c r="R1026" i="8"/>
  <c r="S1026" i="8"/>
  <c r="T1026" i="8"/>
  <c r="Y1026" i="8"/>
  <c r="Z1026" i="8"/>
  <c r="Z1027" i="8" s="1"/>
  <c r="Z1028" i="8" s="1"/>
  <c r="Z1029" i="8" s="1"/>
  <c r="Z1030" i="8" s="1"/>
  <c r="Z1031" i="8" s="1"/>
  <c r="Z1032" i="8" s="1"/>
  <c r="Z1033" i="8" s="1"/>
  <c r="Z1034" i="8" s="1"/>
  <c r="Z1035" i="8" s="1"/>
  <c r="Z1036" i="8" s="1"/>
  <c r="AL1026" i="8"/>
  <c r="AO1026" i="8"/>
  <c r="AR1026" i="8"/>
  <c r="C1027" i="8"/>
  <c r="F1027" i="8"/>
  <c r="N1027" i="8"/>
  <c r="O1027" i="8"/>
  <c r="R1027" i="8"/>
  <c r="S1027" i="8"/>
  <c r="T1027" i="8"/>
  <c r="Y1027" i="8"/>
  <c r="AL1027" i="8"/>
  <c r="AO1027" i="8"/>
  <c r="AR1027" i="8"/>
  <c r="C1028" i="8"/>
  <c r="F1028" i="8"/>
  <c r="N1028" i="8"/>
  <c r="O1028" i="8"/>
  <c r="R1028" i="8"/>
  <c r="S1028" i="8"/>
  <c r="T1028" i="8"/>
  <c r="Y1028" i="8"/>
  <c r="AL1028" i="8"/>
  <c r="AO1028" i="8"/>
  <c r="AR1028" i="8"/>
  <c r="C1029" i="8"/>
  <c r="F1029" i="8"/>
  <c r="M1029" i="8"/>
  <c r="Q1029" i="8" s="1"/>
  <c r="N1029" i="8"/>
  <c r="O1029" i="8"/>
  <c r="R1029" i="8"/>
  <c r="S1029" i="8"/>
  <c r="T1029" i="8"/>
  <c r="Y1029" i="8"/>
  <c r="AL1029" i="8"/>
  <c r="AO1029" i="8"/>
  <c r="AR1029" i="8"/>
  <c r="C1030" i="8"/>
  <c r="F1030" i="8"/>
  <c r="N1030" i="8"/>
  <c r="O1030" i="8"/>
  <c r="R1030" i="8"/>
  <c r="S1030" i="8"/>
  <c r="T1030" i="8"/>
  <c r="Y1030" i="8"/>
  <c r="AL1030" i="8"/>
  <c r="AO1030" i="8"/>
  <c r="AR1030" i="8"/>
  <c r="C1031" i="8"/>
  <c r="F1031" i="8"/>
  <c r="N1031" i="8"/>
  <c r="O1031" i="8"/>
  <c r="R1031" i="8"/>
  <c r="S1031" i="8"/>
  <c r="T1031" i="8"/>
  <c r="Y1031" i="8"/>
  <c r="AL1031" i="8"/>
  <c r="AO1031" i="8"/>
  <c r="AR1031" i="8"/>
  <c r="C1032" i="8"/>
  <c r="F1032" i="8"/>
  <c r="N1032" i="8"/>
  <c r="O1032" i="8"/>
  <c r="R1032" i="8"/>
  <c r="S1032" i="8"/>
  <c r="T1032" i="8"/>
  <c r="Y1032" i="8"/>
  <c r="AL1032" i="8"/>
  <c r="AO1032" i="8"/>
  <c r="AR1032" i="8"/>
  <c r="C1033" i="8"/>
  <c r="F1033" i="8"/>
  <c r="N1033" i="8"/>
  <c r="O1033" i="8"/>
  <c r="R1033" i="8"/>
  <c r="S1033" i="8"/>
  <c r="T1033" i="8"/>
  <c r="Y1033" i="8"/>
  <c r="AL1033" i="8"/>
  <c r="AO1033" i="8"/>
  <c r="AR1033" i="8"/>
  <c r="C1034" i="8"/>
  <c r="F1034" i="8"/>
  <c r="M1034" i="8"/>
  <c r="N1034" i="8"/>
  <c r="O1034" i="8"/>
  <c r="R1034" i="8"/>
  <c r="S1034" i="8"/>
  <c r="T1034" i="8"/>
  <c r="U1034" i="8"/>
  <c r="Y1034" i="8"/>
  <c r="AL1034" i="8"/>
  <c r="AO1034" i="8"/>
  <c r="AR1034" i="8"/>
  <c r="C1035" i="8"/>
  <c r="F1035" i="8"/>
  <c r="M1035" i="8"/>
  <c r="Q1035" i="8" s="1"/>
  <c r="N1035" i="8"/>
  <c r="O1035" i="8"/>
  <c r="R1035" i="8"/>
  <c r="S1035" i="8"/>
  <c r="T1035" i="8"/>
  <c r="U1035" i="8"/>
  <c r="Y1035" i="8"/>
  <c r="AL1035" i="8"/>
  <c r="AO1035" i="8"/>
  <c r="AR1035" i="8"/>
  <c r="C1036" i="8"/>
  <c r="F1036" i="8"/>
  <c r="M1036" i="8"/>
  <c r="Q1036" i="8" s="1"/>
  <c r="N1036" i="8"/>
  <c r="O1036" i="8"/>
  <c r="R1036" i="8"/>
  <c r="S1036" i="8"/>
  <c r="T1036" i="8"/>
  <c r="U1036" i="8"/>
  <c r="Y1036" i="8"/>
  <c r="AL1036" i="8"/>
  <c r="AO1036" i="8"/>
  <c r="AR1036" i="8"/>
  <c r="C1038" i="8"/>
  <c r="F1038" i="8"/>
  <c r="N1038" i="8"/>
  <c r="O1038" i="8"/>
  <c r="R1038" i="8"/>
  <c r="S1038" i="8"/>
  <c r="T1038" i="8"/>
  <c r="Y1038" i="8"/>
  <c r="Z1038" i="8"/>
  <c r="Z1039" i="8" s="1"/>
  <c r="Z1040" i="8" s="1"/>
  <c r="Z1041" i="8" s="1"/>
  <c r="Z1042" i="8" s="1"/>
  <c r="Z1043" i="8" s="1"/>
  <c r="Z1044" i="8" s="1"/>
  <c r="Z1045" i="8" s="1"/>
  <c r="Z1046" i="8" s="1"/>
  <c r="Z1047" i="8" s="1"/>
  <c r="Z1048" i="8" s="1"/>
  <c r="AL1038" i="8"/>
  <c r="AO1038" i="8"/>
  <c r="AR1038" i="8"/>
  <c r="C1039" i="8"/>
  <c r="F1039" i="8"/>
  <c r="N1039" i="8"/>
  <c r="O1039" i="8"/>
  <c r="R1039" i="8"/>
  <c r="S1039" i="8"/>
  <c r="T1039" i="8"/>
  <c r="Y1039" i="8"/>
  <c r="AL1039" i="8"/>
  <c r="AO1039" i="8"/>
  <c r="AR1039" i="8"/>
  <c r="C1040" i="8"/>
  <c r="F1040" i="8"/>
  <c r="N1040" i="8"/>
  <c r="O1040" i="8"/>
  <c r="R1040" i="8"/>
  <c r="S1040" i="8"/>
  <c r="T1040" i="8"/>
  <c r="Y1040" i="8"/>
  <c r="AL1040" i="8"/>
  <c r="AO1040" i="8"/>
  <c r="AR1040" i="8"/>
  <c r="C1041" i="8"/>
  <c r="F1041" i="8"/>
  <c r="M1041" i="8"/>
  <c r="N1041" i="8"/>
  <c r="O1041" i="8"/>
  <c r="R1041" i="8"/>
  <c r="S1041" i="8"/>
  <c r="T1041" i="8"/>
  <c r="Y1041" i="8"/>
  <c r="AL1041" i="8"/>
  <c r="AO1041" i="8"/>
  <c r="AR1041" i="8"/>
  <c r="C1042" i="8"/>
  <c r="F1042" i="8"/>
  <c r="N1042" i="8"/>
  <c r="O1042" i="8"/>
  <c r="R1042" i="8"/>
  <c r="S1042" i="8"/>
  <c r="T1042" i="8"/>
  <c r="Y1042" i="8"/>
  <c r="AL1042" i="8"/>
  <c r="AO1042" i="8"/>
  <c r="AR1042" i="8"/>
  <c r="C1043" i="8"/>
  <c r="F1043" i="8"/>
  <c r="N1043" i="8"/>
  <c r="O1043" i="8"/>
  <c r="R1043" i="8"/>
  <c r="S1043" i="8"/>
  <c r="T1043" i="8"/>
  <c r="Y1043" i="8"/>
  <c r="AL1043" i="8"/>
  <c r="AO1043" i="8"/>
  <c r="AR1043" i="8"/>
  <c r="C1044" i="8"/>
  <c r="F1044" i="8"/>
  <c r="N1044" i="8"/>
  <c r="O1044" i="8"/>
  <c r="R1044" i="8"/>
  <c r="S1044" i="8"/>
  <c r="T1044" i="8"/>
  <c r="Y1044" i="8"/>
  <c r="AL1044" i="8"/>
  <c r="AO1044" i="8"/>
  <c r="AR1044" i="8"/>
  <c r="C1045" i="8"/>
  <c r="F1045" i="8"/>
  <c r="N1045" i="8"/>
  <c r="O1045" i="8"/>
  <c r="R1045" i="8"/>
  <c r="S1045" i="8"/>
  <c r="T1045" i="8"/>
  <c r="Y1045" i="8"/>
  <c r="AL1045" i="8"/>
  <c r="AO1045" i="8"/>
  <c r="AR1045" i="8"/>
  <c r="C1046" i="8"/>
  <c r="F1046" i="8"/>
  <c r="M1046" i="8"/>
  <c r="Q1046" i="8" s="1"/>
  <c r="N1046" i="8"/>
  <c r="O1046" i="8"/>
  <c r="R1046" i="8"/>
  <c r="S1046" i="8"/>
  <c r="T1046" i="8"/>
  <c r="U1046" i="8"/>
  <c r="Y1046" i="8"/>
  <c r="AL1046" i="8"/>
  <c r="AO1046" i="8"/>
  <c r="AR1046" i="8"/>
  <c r="C1047" i="8"/>
  <c r="F1047" i="8"/>
  <c r="M1047" i="8"/>
  <c r="Q1047" i="8" s="1"/>
  <c r="N1047" i="8"/>
  <c r="O1047" i="8"/>
  <c r="R1047" i="8"/>
  <c r="S1047" i="8"/>
  <c r="T1047" i="8"/>
  <c r="U1047" i="8"/>
  <c r="Y1047" i="8"/>
  <c r="AL1047" i="8"/>
  <c r="AO1047" i="8"/>
  <c r="AR1047" i="8"/>
  <c r="C1048" i="8"/>
  <c r="F1048" i="8"/>
  <c r="M1048" i="8"/>
  <c r="Q1048" i="8" s="1"/>
  <c r="N1048" i="8"/>
  <c r="O1048" i="8"/>
  <c r="R1048" i="8"/>
  <c r="S1048" i="8"/>
  <c r="T1048" i="8"/>
  <c r="U1048" i="8"/>
  <c r="Y1048" i="8"/>
  <c r="AL1048" i="8"/>
  <c r="AO1048" i="8"/>
  <c r="AR1048" i="8"/>
  <c r="C1050" i="8"/>
  <c r="F1050" i="8"/>
  <c r="N1050" i="8"/>
  <c r="O1050" i="8"/>
  <c r="R1050" i="8"/>
  <c r="S1050" i="8"/>
  <c r="T1050" i="8"/>
  <c r="Y1050" i="8"/>
  <c r="Z1050" i="8"/>
  <c r="Z1051" i="8" s="1"/>
  <c r="Z1052" i="8" s="1"/>
  <c r="Z1053" i="8" s="1"/>
  <c r="Z1054" i="8" s="1"/>
  <c r="Z1055" i="8" s="1"/>
  <c r="Z1056" i="8" s="1"/>
  <c r="Z1057" i="8" s="1"/>
  <c r="Z1058" i="8" s="1"/>
  <c r="Z1059" i="8" s="1"/>
  <c r="Z1060" i="8" s="1"/>
  <c r="AL1050" i="8"/>
  <c r="AO1050" i="8"/>
  <c r="AR1050" i="8"/>
  <c r="C1051" i="8"/>
  <c r="F1051" i="8"/>
  <c r="N1051" i="8"/>
  <c r="O1051" i="8"/>
  <c r="R1051" i="8"/>
  <c r="S1051" i="8"/>
  <c r="T1051" i="8"/>
  <c r="Y1051" i="8"/>
  <c r="AL1051" i="8"/>
  <c r="AO1051" i="8"/>
  <c r="AR1051" i="8"/>
  <c r="C1052" i="8"/>
  <c r="F1052" i="8"/>
  <c r="N1052" i="8"/>
  <c r="O1052" i="8"/>
  <c r="R1052" i="8"/>
  <c r="S1052" i="8"/>
  <c r="T1052" i="8"/>
  <c r="Y1052" i="8"/>
  <c r="AL1052" i="8"/>
  <c r="AO1052" i="8"/>
  <c r="AR1052" i="8"/>
  <c r="C1053" i="8"/>
  <c r="F1053" i="8"/>
  <c r="M1053" i="8"/>
  <c r="Q1053" i="8" s="1"/>
  <c r="N1053" i="8"/>
  <c r="O1053" i="8"/>
  <c r="R1053" i="8"/>
  <c r="S1053" i="8"/>
  <c r="T1053" i="8"/>
  <c r="Y1053" i="8"/>
  <c r="AL1053" i="8"/>
  <c r="AO1053" i="8"/>
  <c r="AR1053" i="8"/>
  <c r="C1054" i="8"/>
  <c r="F1054" i="8"/>
  <c r="N1054" i="8"/>
  <c r="O1054" i="8"/>
  <c r="R1054" i="8"/>
  <c r="S1054" i="8"/>
  <c r="T1054" i="8"/>
  <c r="Y1054" i="8"/>
  <c r="AL1054" i="8"/>
  <c r="AO1054" i="8"/>
  <c r="AR1054" i="8"/>
  <c r="C1055" i="8"/>
  <c r="F1055" i="8"/>
  <c r="N1055" i="8"/>
  <c r="O1055" i="8"/>
  <c r="R1055" i="8"/>
  <c r="S1055" i="8"/>
  <c r="T1055" i="8"/>
  <c r="Y1055" i="8"/>
  <c r="AL1055" i="8"/>
  <c r="AO1055" i="8"/>
  <c r="AR1055" i="8"/>
  <c r="C1056" i="8"/>
  <c r="F1056" i="8"/>
  <c r="N1056" i="8"/>
  <c r="O1056" i="8"/>
  <c r="R1056" i="8"/>
  <c r="S1056" i="8"/>
  <c r="T1056" i="8"/>
  <c r="Y1056" i="8"/>
  <c r="AL1056" i="8"/>
  <c r="AO1056" i="8"/>
  <c r="AR1056" i="8"/>
  <c r="C1057" i="8"/>
  <c r="F1057" i="8"/>
  <c r="N1057" i="8"/>
  <c r="O1057" i="8"/>
  <c r="R1057" i="8"/>
  <c r="S1057" i="8"/>
  <c r="T1057" i="8"/>
  <c r="Y1057" i="8"/>
  <c r="AL1057" i="8"/>
  <c r="AO1057" i="8"/>
  <c r="AR1057" i="8"/>
  <c r="C1058" i="8"/>
  <c r="F1058" i="8"/>
  <c r="M1058" i="8"/>
  <c r="N1058" i="8"/>
  <c r="O1058" i="8"/>
  <c r="R1058" i="8"/>
  <c r="S1058" i="8"/>
  <c r="T1058" i="8"/>
  <c r="U1058" i="8"/>
  <c r="Y1058" i="8"/>
  <c r="AL1058" i="8"/>
  <c r="AO1058" i="8"/>
  <c r="AR1058" i="8"/>
  <c r="C1059" i="8"/>
  <c r="F1059" i="8"/>
  <c r="M1059" i="8"/>
  <c r="N1059" i="8"/>
  <c r="O1059" i="8"/>
  <c r="R1059" i="8"/>
  <c r="S1059" i="8"/>
  <c r="T1059" i="8"/>
  <c r="U1059" i="8"/>
  <c r="Y1059" i="8"/>
  <c r="AL1059" i="8"/>
  <c r="AO1059" i="8"/>
  <c r="AR1059" i="8"/>
  <c r="C1060" i="8"/>
  <c r="F1060" i="8"/>
  <c r="M1060" i="8"/>
  <c r="N1060" i="8"/>
  <c r="O1060" i="8"/>
  <c r="R1060" i="8"/>
  <c r="S1060" i="8"/>
  <c r="T1060" i="8"/>
  <c r="U1060" i="8"/>
  <c r="Y1060" i="8"/>
  <c r="AL1060" i="8"/>
  <c r="AO1060" i="8"/>
  <c r="AR1060" i="8"/>
  <c r="C1062" i="8"/>
  <c r="F1062" i="8"/>
  <c r="N1062" i="8"/>
  <c r="O1062" i="8"/>
  <c r="R1062" i="8"/>
  <c r="S1062" i="8"/>
  <c r="T1062" i="8"/>
  <c r="Y1062" i="8"/>
  <c r="Z1062" i="8"/>
  <c r="Z1063" i="8" s="1"/>
  <c r="Z1064" i="8" s="1"/>
  <c r="Z1065" i="8" s="1"/>
  <c r="Z1066" i="8" s="1"/>
  <c r="Z1067" i="8" s="1"/>
  <c r="Z1068" i="8" s="1"/>
  <c r="Z1069" i="8" s="1"/>
  <c r="Z1070" i="8" s="1"/>
  <c r="Z1071" i="8" s="1"/>
  <c r="Z1072" i="8" s="1"/>
  <c r="AL1062" i="8"/>
  <c r="AO1062" i="8"/>
  <c r="AR1062" i="8"/>
  <c r="C1063" i="8"/>
  <c r="F1063" i="8"/>
  <c r="N1063" i="8"/>
  <c r="O1063" i="8"/>
  <c r="R1063" i="8"/>
  <c r="S1063" i="8"/>
  <c r="T1063" i="8"/>
  <c r="Y1063" i="8"/>
  <c r="AL1063" i="8"/>
  <c r="AO1063" i="8"/>
  <c r="AR1063" i="8"/>
  <c r="C1064" i="8"/>
  <c r="F1064" i="8"/>
  <c r="N1064" i="8"/>
  <c r="O1064" i="8"/>
  <c r="R1064" i="8"/>
  <c r="S1064" i="8"/>
  <c r="T1064" i="8"/>
  <c r="Y1064" i="8"/>
  <c r="AL1064" i="8"/>
  <c r="AO1064" i="8"/>
  <c r="AR1064" i="8"/>
  <c r="C1065" i="8"/>
  <c r="F1065" i="8"/>
  <c r="M1065" i="8"/>
  <c r="Q1065" i="8" s="1"/>
  <c r="N1065" i="8"/>
  <c r="O1065" i="8"/>
  <c r="R1065" i="8"/>
  <c r="S1065" i="8"/>
  <c r="T1065" i="8"/>
  <c r="Y1065" i="8"/>
  <c r="AL1065" i="8"/>
  <c r="AO1065" i="8"/>
  <c r="AR1065" i="8"/>
  <c r="C1066" i="8"/>
  <c r="F1066" i="8"/>
  <c r="N1066" i="8"/>
  <c r="O1066" i="8"/>
  <c r="R1066" i="8"/>
  <c r="S1066" i="8"/>
  <c r="T1066" i="8"/>
  <c r="Y1066" i="8"/>
  <c r="AL1066" i="8"/>
  <c r="AO1066" i="8"/>
  <c r="AR1066" i="8"/>
  <c r="C1067" i="8"/>
  <c r="F1067" i="8"/>
  <c r="N1067" i="8"/>
  <c r="O1067" i="8"/>
  <c r="R1067" i="8"/>
  <c r="S1067" i="8"/>
  <c r="T1067" i="8"/>
  <c r="Y1067" i="8"/>
  <c r="AL1067" i="8"/>
  <c r="AO1067" i="8"/>
  <c r="AR1067" i="8"/>
  <c r="C1068" i="8"/>
  <c r="F1068" i="8"/>
  <c r="N1068" i="8"/>
  <c r="O1068" i="8"/>
  <c r="R1068" i="8"/>
  <c r="S1068" i="8"/>
  <c r="T1068" i="8"/>
  <c r="Y1068" i="8"/>
  <c r="AL1068" i="8"/>
  <c r="AO1068" i="8"/>
  <c r="AR1068" i="8"/>
  <c r="C1069" i="8"/>
  <c r="F1069" i="8"/>
  <c r="N1069" i="8"/>
  <c r="O1069" i="8"/>
  <c r="R1069" i="8"/>
  <c r="S1069" i="8"/>
  <c r="T1069" i="8"/>
  <c r="Y1069" i="8"/>
  <c r="AL1069" i="8"/>
  <c r="AO1069" i="8"/>
  <c r="AR1069" i="8"/>
  <c r="C1070" i="8"/>
  <c r="F1070" i="8"/>
  <c r="M1070" i="8"/>
  <c r="Q1070" i="8" s="1"/>
  <c r="N1070" i="8"/>
  <c r="O1070" i="8"/>
  <c r="R1070" i="8"/>
  <c r="S1070" i="8"/>
  <c r="T1070" i="8"/>
  <c r="U1070" i="8"/>
  <c r="Y1070" i="8"/>
  <c r="AL1070" i="8"/>
  <c r="AO1070" i="8"/>
  <c r="AR1070" i="8"/>
  <c r="C1071" i="8"/>
  <c r="F1071" i="8"/>
  <c r="M1071" i="8"/>
  <c r="Q1071" i="8" s="1"/>
  <c r="N1071" i="8"/>
  <c r="O1071" i="8"/>
  <c r="R1071" i="8"/>
  <c r="S1071" i="8"/>
  <c r="T1071" i="8"/>
  <c r="U1071" i="8"/>
  <c r="Y1071" i="8"/>
  <c r="AL1071" i="8"/>
  <c r="AO1071" i="8"/>
  <c r="AR1071" i="8"/>
  <c r="C1072" i="8"/>
  <c r="F1072" i="8"/>
  <c r="M1072" i="8"/>
  <c r="Q1072" i="8" s="1"/>
  <c r="N1072" i="8"/>
  <c r="O1072" i="8"/>
  <c r="R1072" i="8"/>
  <c r="S1072" i="8"/>
  <c r="T1072" i="8"/>
  <c r="U1072" i="8"/>
  <c r="Y1072" i="8"/>
  <c r="AL1072" i="8"/>
  <c r="AO1072" i="8"/>
  <c r="AR1072" i="8"/>
  <c r="C1074" i="8"/>
  <c r="F1074" i="8"/>
  <c r="N1074" i="8"/>
  <c r="O1074" i="8"/>
  <c r="R1074" i="8"/>
  <c r="S1074" i="8"/>
  <c r="T1074" i="8"/>
  <c r="Y1074" i="8"/>
  <c r="Z1074" i="8"/>
  <c r="Z1075" i="8" s="1"/>
  <c r="Z1076" i="8" s="1"/>
  <c r="Z1077" i="8" s="1"/>
  <c r="Z1078" i="8" s="1"/>
  <c r="Z1079" i="8" s="1"/>
  <c r="Z1080" i="8" s="1"/>
  <c r="Z1081" i="8" s="1"/>
  <c r="Z1082" i="8" s="1"/>
  <c r="Z1083" i="8" s="1"/>
  <c r="Z1084" i="8" s="1"/>
  <c r="AL1074" i="8"/>
  <c r="AO1074" i="8"/>
  <c r="AR1074" i="8"/>
  <c r="C1075" i="8"/>
  <c r="F1075" i="8"/>
  <c r="N1075" i="8"/>
  <c r="O1075" i="8"/>
  <c r="R1075" i="8"/>
  <c r="S1075" i="8"/>
  <c r="T1075" i="8"/>
  <c r="Y1075" i="8"/>
  <c r="AL1075" i="8"/>
  <c r="AO1075" i="8"/>
  <c r="AR1075" i="8"/>
  <c r="C1076" i="8"/>
  <c r="F1076" i="8"/>
  <c r="N1076" i="8"/>
  <c r="O1076" i="8"/>
  <c r="R1076" i="8"/>
  <c r="S1076" i="8"/>
  <c r="T1076" i="8"/>
  <c r="Y1076" i="8"/>
  <c r="AL1076" i="8"/>
  <c r="AO1076" i="8"/>
  <c r="AR1076" i="8"/>
  <c r="C1077" i="8"/>
  <c r="F1077" i="8"/>
  <c r="M1077" i="8"/>
  <c r="N1077" i="8"/>
  <c r="O1077" i="8"/>
  <c r="R1077" i="8"/>
  <c r="S1077" i="8"/>
  <c r="T1077" i="8"/>
  <c r="Y1077" i="8"/>
  <c r="AL1077" i="8"/>
  <c r="AO1077" i="8"/>
  <c r="AR1077" i="8"/>
  <c r="C1078" i="8"/>
  <c r="F1078" i="8"/>
  <c r="N1078" i="8"/>
  <c r="O1078" i="8"/>
  <c r="R1078" i="8"/>
  <c r="S1078" i="8"/>
  <c r="T1078" i="8"/>
  <c r="Y1078" i="8"/>
  <c r="AL1078" i="8"/>
  <c r="AO1078" i="8"/>
  <c r="AR1078" i="8"/>
  <c r="C1079" i="8"/>
  <c r="F1079" i="8"/>
  <c r="N1079" i="8"/>
  <c r="O1079" i="8"/>
  <c r="R1079" i="8"/>
  <c r="S1079" i="8"/>
  <c r="T1079" i="8"/>
  <c r="Y1079" i="8"/>
  <c r="AL1079" i="8"/>
  <c r="AO1079" i="8"/>
  <c r="AR1079" i="8"/>
  <c r="C1080" i="8"/>
  <c r="F1080" i="8"/>
  <c r="N1080" i="8"/>
  <c r="O1080" i="8"/>
  <c r="R1080" i="8"/>
  <c r="S1080" i="8"/>
  <c r="T1080" i="8"/>
  <c r="Y1080" i="8"/>
  <c r="AL1080" i="8"/>
  <c r="AO1080" i="8"/>
  <c r="AR1080" i="8"/>
  <c r="C1081" i="8"/>
  <c r="F1081" i="8"/>
  <c r="N1081" i="8"/>
  <c r="O1081" i="8"/>
  <c r="R1081" i="8"/>
  <c r="S1081" i="8"/>
  <c r="T1081" i="8"/>
  <c r="Y1081" i="8"/>
  <c r="AL1081" i="8"/>
  <c r="AO1081" i="8"/>
  <c r="AR1081" i="8"/>
  <c r="C1082" i="8"/>
  <c r="F1082" i="8"/>
  <c r="M1082" i="8"/>
  <c r="Q1082" i="8" s="1"/>
  <c r="N1082" i="8"/>
  <c r="O1082" i="8"/>
  <c r="R1082" i="8"/>
  <c r="S1082" i="8"/>
  <c r="T1082" i="8"/>
  <c r="U1082" i="8"/>
  <c r="Y1082" i="8"/>
  <c r="AL1082" i="8"/>
  <c r="AO1082" i="8"/>
  <c r="AR1082" i="8"/>
  <c r="C1083" i="8"/>
  <c r="F1083" i="8"/>
  <c r="M1083" i="8"/>
  <c r="Q1083" i="8" s="1"/>
  <c r="N1083" i="8"/>
  <c r="O1083" i="8"/>
  <c r="R1083" i="8"/>
  <c r="S1083" i="8"/>
  <c r="T1083" i="8"/>
  <c r="U1083" i="8"/>
  <c r="Y1083" i="8"/>
  <c r="AL1083" i="8"/>
  <c r="AO1083" i="8"/>
  <c r="AR1083" i="8"/>
  <c r="C1084" i="8"/>
  <c r="F1084" i="8"/>
  <c r="M1084" i="8"/>
  <c r="N1084" i="8"/>
  <c r="O1084" i="8"/>
  <c r="R1084" i="8"/>
  <c r="S1084" i="8"/>
  <c r="T1084" i="8"/>
  <c r="U1084" i="8"/>
  <c r="Y1084" i="8"/>
  <c r="AL1084" i="8"/>
  <c r="AO1084" i="8"/>
  <c r="AR1084" i="8"/>
  <c r="C1086" i="8"/>
  <c r="F1086" i="8"/>
  <c r="N1086" i="8"/>
  <c r="O1086" i="8"/>
  <c r="R1086" i="8"/>
  <c r="S1086" i="8"/>
  <c r="T1086" i="8"/>
  <c r="Y1086" i="8"/>
  <c r="Z1086" i="8"/>
  <c r="Z1087" i="8" s="1"/>
  <c r="Z1088" i="8" s="1"/>
  <c r="Z1089" i="8" s="1"/>
  <c r="Z1090" i="8" s="1"/>
  <c r="Z1091" i="8" s="1"/>
  <c r="Z1092" i="8" s="1"/>
  <c r="Z1093" i="8" s="1"/>
  <c r="Z1094" i="8" s="1"/>
  <c r="Z1095" i="8" s="1"/>
  <c r="Z1096" i="8" s="1"/>
  <c r="AL1086" i="8"/>
  <c r="AO1086" i="8"/>
  <c r="AR1086" i="8"/>
  <c r="C1087" i="8"/>
  <c r="F1087" i="8"/>
  <c r="N1087" i="8"/>
  <c r="O1087" i="8"/>
  <c r="R1087" i="8"/>
  <c r="S1087" i="8"/>
  <c r="T1087" i="8"/>
  <c r="Y1087" i="8"/>
  <c r="AL1087" i="8"/>
  <c r="AO1087" i="8"/>
  <c r="AR1087" i="8"/>
  <c r="C1088" i="8"/>
  <c r="F1088" i="8"/>
  <c r="N1088" i="8"/>
  <c r="O1088" i="8"/>
  <c r="R1088" i="8"/>
  <c r="S1088" i="8"/>
  <c r="T1088" i="8"/>
  <c r="Y1088" i="8"/>
  <c r="AL1088" i="8"/>
  <c r="AO1088" i="8"/>
  <c r="AR1088" i="8"/>
  <c r="C1089" i="8"/>
  <c r="F1089" i="8"/>
  <c r="M1089" i="8"/>
  <c r="Q1089" i="8" s="1"/>
  <c r="N1089" i="8"/>
  <c r="O1089" i="8"/>
  <c r="R1089" i="8"/>
  <c r="S1089" i="8"/>
  <c r="T1089" i="8"/>
  <c r="Y1089" i="8"/>
  <c r="AL1089" i="8"/>
  <c r="AO1089" i="8"/>
  <c r="AR1089" i="8"/>
  <c r="C1090" i="8"/>
  <c r="F1090" i="8"/>
  <c r="N1090" i="8"/>
  <c r="O1090" i="8"/>
  <c r="R1090" i="8"/>
  <c r="S1090" i="8"/>
  <c r="T1090" i="8"/>
  <c r="Y1090" i="8"/>
  <c r="AL1090" i="8"/>
  <c r="AO1090" i="8"/>
  <c r="AR1090" i="8"/>
  <c r="C1091" i="8"/>
  <c r="F1091" i="8"/>
  <c r="N1091" i="8"/>
  <c r="O1091" i="8"/>
  <c r="R1091" i="8"/>
  <c r="S1091" i="8"/>
  <c r="T1091" i="8"/>
  <c r="Y1091" i="8"/>
  <c r="AL1091" i="8"/>
  <c r="AO1091" i="8"/>
  <c r="AR1091" i="8"/>
  <c r="C1092" i="8"/>
  <c r="F1092" i="8"/>
  <c r="N1092" i="8"/>
  <c r="O1092" i="8"/>
  <c r="R1092" i="8"/>
  <c r="S1092" i="8"/>
  <c r="T1092" i="8"/>
  <c r="Y1092" i="8"/>
  <c r="AL1092" i="8"/>
  <c r="AO1092" i="8"/>
  <c r="AR1092" i="8"/>
  <c r="C1093" i="8"/>
  <c r="F1093" i="8"/>
  <c r="N1093" i="8"/>
  <c r="O1093" i="8"/>
  <c r="R1093" i="8"/>
  <c r="S1093" i="8"/>
  <c r="T1093" i="8"/>
  <c r="Y1093" i="8"/>
  <c r="AL1093" i="8"/>
  <c r="AO1093" i="8"/>
  <c r="AR1093" i="8"/>
  <c r="C1094" i="8"/>
  <c r="F1094" i="8"/>
  <c r="M1094" i="8"/>
  <c r="N1094" i="8"/>
  <c r="O1094" i="8"/>
  <c r="R1094" i="8"/>
  <c r="S1094" i="8"/>
  <c r="T1094" i="8"/>
  <c r="U1094" i="8"/>
  <c r="Y1094" i="8"/>
  <c r="AL1094" i="8"/>
  <c r="AO1094" i="8"/>
  <c r="AR1094" i="8"/>
  <c r="C1095" i="8"/>
  <c r="F1095" i="8"/>
  <c r="M1095" i="8"/>
  <c r="N1095" i="8"/>
  <c r="O1095" i="8"/>
  <c r="R1095" i="8"/>
  <c r="S1095" i="8"/>
  <c r="T1095" i="8"/>
  <c r="U1095" i="8"/>
  <c r="Y1095" i="8"/>
  <c r="AL1095" i="8"/>
  <c r="AO1095" i="8"/>
  <c r="AR1095" i="8"/>
  <c r="C1096" i="8"/>
  <c r="F1096" i="8"/>
  <c r="M1096" i="8"/>
  <c r="Q1096" i="8" s="1"/>
  <c r="N1096" i="8"/>
  <c r="O1096" i="8"/>
  <c r="R1096" i="8"/>
  <c r="S1096" i="8"/>
  <c r="T1096" i="8"/>
  <c r="U1096" i="8"/>
  <c r="Y1096" i="8"/>
  <c r="AL1096" i="8"/>
  <c r="AO1096" i="8"/>
  <c r="AR1096" i="8"/>
  <c r="C1098" i="8"/>
  <c r="F1098" i="8"/>
  <c r="N1098" i="8"/>
  <c r="O1098" i="8"/>
  <c r="R1098" i="8"/>
  <c r="S1098" i="8"/>
  <c r="T1098" i="8"/>
  <c r="Y1098" i="8"/>
  <c r="Z1098" i="8"/>
  <c r="Z1099" i="8" s="1"/>
  <c r="Z1100" i="8" s="1"/>
  <c r="Z1101" i="8" s="1"/>
  <c r="Z1102" i="8" s="1"/>
  <c r="Z1103" i="8" s="1"/>
  <c r="Z1104" i="8" s="1"/>
  <c r="Z1105" i="8" s="1"/>
  <c r="Z1106" i="8" s="1"/>
  <c r="Z1107" i="8" s="1"/>
  <c r="Z1108" i="8" s="1"/>
  <c r="AL1098" i="8"/>
  <c r="AO1098" i="8"/>
  <c r="AR1098" i="8"/>
  <c r="C1099" i="8"/>
  <c r="F1099" i="8"/>
  <c r="N1099" i="8"/>
  <c r="O1099" i="8"/>
  <c r="R1099" i="8"/>
  <c r="S1099" i="8"/>
  <c r="T1099" i="8"/>
  <c r="Y1099" i="8"/>
  <c r="AL1099" i="8"/>
  <c r="AO1099" i="8"/>
  <c r="AR1099" i="8"/>
  <c r="C1100" i="8"/>
  <c r="F1100" i="8"/>
  <c r="N1100" i="8"/>
  <c r="O1100" i="8"/>
  <c r="R1100" i="8"/>
  <c r="S1100" i="8"/>
  <c r="T1100" i="8"/>
  <c r="Y1100" i="8"/>
  <c r="AL1100" i="8"/>
  <c r="AO1100" i="8"/>
  <c r="AR1100" i="8"/>
  <c r="C1101" i="8"/>
  <c r="F1101" i="8"/>
  <c r="M1101" i="8"/>
  <c r="Q1101" i="8" s="1"/>
  <c r="N1101" i="8"/>
  <c r="O1101" i="8"/>
  <c r="R1101" i="8"/>
  <c r="S1101" i="8"/>
  <c r="T1101" i="8"/>
  <c r="Y1101" i="8"/>
  <c r="AL1101" i="8"/>
  <c r="AO1101" i="8"/>
  <c r="AR1101" i="8"/>
  <c r="C1102" i="8"/>
  <c r="F1102" i="8"/>
  <c r="N1102" i="8"/>
  <c r="O1102" i="8"/>
  <c r="R1102" i="8"/>
  <c r="S1102" i="8"/>
  <c r="T1102" i="8"/>
  <c r="Y1102" i="8"/>
  <c r="AL1102" i="8"/>
  <c r="AO1102" i="8"/>
  <c r="AR1102" i="8"/>
  <c r="C1103" i="8"/>
  <c r="F1103" i="8"/>
  <c r="N1103" i="8"/>
  <c r="O1103" i="8"/>
  <c r="R1103" i="8"/>
  <c r="S1103" i="8"/>
  <c r="T1103" i="8"/>
  <c r="Y1103" i="8"/>
  <c r="AL1103" i="8"/>
  <c r="AO1103" i="8"/>
  <c r="AR1103" i="8"/>
  <c r="C1104" i="8"/>
  <c r="F1104" i="8"/>
  <c r="N1104" i="8"/>
  <c r="O1104" i="8"/>
  <c r="R1104" i="8"/>
  <c r="S1104" i="8"/>
  <c r="T1104" i="8"/>
  <c r="Y1104" i="8"/>
  <c r="AL1104" i="8"/>
  <c r="AO1104" i="8"/>
  <c r="AR1104" i="8"/>
  <c r="C1105" i="8"/>
  <c r="F1105" i="8"/>
  <c r="N1105" i="8"/>
  <c r="O1105" i="8"/>
  <c r="R1105" i="8"/>
  <c r="S1105" i="8"/>
  <c r="T1105" i="8"/>
  <c r="Y1105" i="8"/>
  <c r="AL1105" i="8"/>
  <c r="AO1105" i="8"/>
  <c r="AR1105" i="8"/>
  <c r="C1106" i="8"/>
  <c r="F1106" i="8"/>
  <c r="M1106" i="8"/>
  <c r="Q1106" i="8" s="1"/>
  <c r="N1106" i="8"/>
  <c r="O1106" i="8"/>
  <c r="R1106" i="8"/>
  <c r="S1106" i="8"/>
  <c r="T1106" i="8"/>
  <c r="U1106" i="8"/>
  <c r="Y1106" i="8"/>
  <c r="AL1106" i="8"/>
  <c r="AO1106" i="8"/>
  <c r="AR1106" i="8"/>
  <c r="C1107" i="8"/>
  <c r="F1107" i="8"/>
  <c r="M1107" i="8"/>
  <c r="Q1107" i="8" s="1"/>
  <c r="N1107" i="8"/>
  <c r="O1107" i="8"/>
  <c r="R1107" i="8"/>
  <c r="S1107" i="8"/>
  <c r="T1107" i="8"/>
  <c r="U1107" i="8"/>
  <c r="Y1107" i="8"/>
  <c r="AL1107" i="8"/>
  <c r="AO1107" i="8"/>
  <c r="AR1107" i="8"/>
  <c r="C1108" i="8"/>
  <c r="F1108" i="8"/>
  <c r="M1108" i="8"/>
  <c r="Q1108" i="8" s="1"/>
  <c r="N1108" i="8"/>
  <c r="O1108" i="8"/>
  <c r="R1108" i="8"/>
  <c r="S1108" i="8"/>
  <c r="T1108" i="8"/>
  <c r="U1108" i="8"/>
  <c r="Y1108" i="8"/>
  <c r="AL1108" i="8"/>
  <c r="AO1108" i="8"/>
  <c r="AR1108" i="8"/>
  <c r="C1110" i="8"/>
  <c r="F1110" i="8"/>
  <c r="N1110" i="8"/>
  <c r="O1110" i="8"/>
  <c r="R1110" i="8"/>
  <c r="S1110" i="8"/>
  <c r="T1110" i="8"/>
  <c r="Y1110" i="8"/>
  <c r="Z1110" i="8"/>
  <c r="Z1111" i="8" s="1"/>
  <c r="Z1112" i="8" s="1"/>
  <c r="Z1113" i="8" s="1"/>
  <c r="Z1114" i="8" s="1"/>
  <c r="Z1115" i="8" s="1"/>
  <c r="Z1116" i="8" s="1"/>
  <c r="Z1117" i="8" s="1"/>
  <c r="Z1118" i="8" s="1"/>
  <c r="Z1119" i="8" s="1"/>
  <c r="Z1120" i="8" s="1"/>
  <c r="AL1110" i="8"/>
  <c r="AO1110" i="8"/>
  <c r="AR1110" i="8"/>
  <c r="C1111" i="8"/>
  <c r="F1111" i="8"/>
  <c r="N1111" i="8"/>
  <c r="O1111" i="8"/>
  <c r="R1111" i="8"/>
  <c r="S1111" i="8"/>
  <c r="T1111" i="8"/>
  <c r="Y1111" i="8"/>
  <c r="AL1111" i="8"/>
  <c r="AO1111" i="8"/>
  <c r="AR1111" i="8"/>
  <c r="C1112" i="8"/>
  <c r="F1112" i="8"/>
  <c r="N1112" i="8"/>
  <c r="O1112" i="8"/>
  <c r="R1112" i="8"/>
  <c r="S1112" i="8"/>
  <c r="T1112" i="8"/>
  <c r="Y1112" i="8"/>
  <c r="AL1112" i="8"/>
  <c r="AO1112" i="8"/>
  <c r="AR1112" i="8"/>
  <c r="C1113" i="8"/>
  <c r="F1113" i="8"/>
  <c r="M1113" i="8"/>
  <c r="N1113" i="8"/>
  <c r="O1113" i="8"/>
  <c r="R1113" i="8"/>
  <c r="S1113" i="8"/>
  <c r="T1113" i="8"/>
  <c r="Y1113" i="8"/>
  <c r="AL1113" i="8"/>
  <c r="AO1113" i="8"/>
  <c r="AR1113" i="8"/>
  <c r="C1114" i="8"/>
  <c r="F1114" i="8"/>
  <c r="N1114" i="8"/>
  <c r="O1114" i="8"/>
  <c r="R1114" i="8"/>
  <c r="S1114" i="8"/>
  <c r="T1114" i="8"/>
  <c r="Y1114" i="8"/>
  <c r="AL1114" i="8"/>
  <c r="AO1114" i="8"/>
  <c r="AR1114" i="8"/>
  <c r="C1115" i="8"/>
  <c r="F1115" i="8"/>
  <c r="N1115" i="8"/>
  <c r="O1115" i="8"/>
  <c r="R1115" i="8"/>
  <c r="S1115" i="8"/>
  <c r="T1115" i="8"/>
  <c r="Y1115" i="8"/>
  <c r="AL1115" i="8"/>
  <c r="AO1115" i="8"/>
  <c r="AR1115" i="8"/>
  <c r="C1116" i="8"/>
  <c r="F1116" i="8"/>
  <c r="N1116" i="8"/>
  <c r="O1116" i="8"/>
  <c r="R1116" i="8"/>
  <c r="S1116" i="8"/>
  <c r="T1116" i="8"/>
  <c r="Y1116" i="8"/>
  <c r="AL1116" i="8"/>
  <c r="AO1116" i="8"/>
  <c r="AR1116" i="8"/>
  <c r="C1117" i="8"/>
  <c r="F1117" i="8"/>
  <c r="N1117" i="8"/>
  <c r="O1117" i="8"/>
  <c r="R1117" i="8"/>
  <c r="S1117" i="8"/>
  <c r="T1117" i="8"/>
  <c r="Y1117" i="8"/>
  <c r="AL1117" i="8"/>
  <c r="AO1117" i="8"/>
  <c r="AR1117" i="8"/>
  <c r="C1118" i="8"/>
  <c r="F1118" i="8"/>
  <c r="M1118" i="8"/>
  <c r="Q1118" i="8" s="1"/>
  <c r="N1118" i="8"/>
  <c r="O1118" i="8"/>
  <c r="R1118" i="8"/>
  <c r="S1118" i="8"/>
  <c r="T1118" i="8"/>
  <c r="U1118" i="8"/>
  <c r="Y1118" i="8"/>
  <c r="AL1118" i="8"/>
  <c r="AO1118" i="8"/>
  <c r="AR1118" i="8"/>
  <c r="C1119" i="8"/>
  <c r="F1119" i="8"/>
  <c r="M1119" i="8"/>
  <c r="N1119" i="8"/>
  <c r="O1119" i="8"/>
  <c r="R1119" i="8"/>
  <c r="S1119" i="8"/>
  <c r="T1119" i="8"/>
  <c r="U1119" i="8"/>
  <c r="Y1119" i="8"/>
  <c r="AL1119" i="8"/>
  <c r="AO1119" i="8"/>
  <c r="AR1119" i="8"/>
  <c r="C1120" i="8"/>
  <c r="F1120" i="8"/>
  <c r="M1120" i="8"/>
  <c r="N1120" i="8"/>
  <c r="O1120" i="8"/>
  <c r="R1120" i="8"/>
  <c r="S1120" i="8"/>
  <c r="T1120" i="8"/>
  <c r="U1120" i="8"/>
  <c r="Y1120" i="8"/>
  <c r="AL1120" i="8"/>
  <c r="AO1120" i="8"/>
  <c r="AR1120" i="8"/>
  <c r="C1122" i="8"/>
  <c r="F1122" i="8"/>
  <c r="N1122" i="8"/>
  <c r="O1122" i="8"/>
  <c r="R1122" i="8"/>
  <c r="S1122" i="8"/>
  <c r="T1122" i="8"/>
  <c r="Y1122" i="8"/>
  <c r="Z1122" i="8"/>
  <c r="Z1123" i="8" s="1"/>
  <c r="Z1124" i="8" s="1"/>
  <c r="Z1125" i="8" s="1"/>
  <c r="Z1126" i="8" s="1"/>
  <c r="Z1127" i="8" s="1"/>
  <c r="Z1128" i="8" s="1"/>
  <c r="Z1129" i="8" s="1"/>
  <c r="Z1130" i="8" s="1"/>
  <c r="Z1131" i="8" s="1"/>
  <c r="Z1132" i="8" s="1"/>
  <c r="AL1122" i="8"/>
  <c r="AO1122" i="8"/>
  <c r="AR1122" i="8"/>
  <c r="C1123" i="8"/>
  <c r="F1123" i="8"/>
  <c r="N1123" i="8"/>
  <c r="O1123" i="8"/>
  <c r="R1123" i="8"/>
  <c r="S1123" i="8"/>
  <c r="T1123" i="8"/>
  <c r="Y1123" i="8"/>
  <c r="AL1123" i="8"/>
  <c r="AO1123" i="8"/>
  <c r="AR1123" i="8"/>
  <c r="C1124" i="8"/>
  <c r="F1124" i="8"/>
  <c r="N1124" i="8"/>
  <c r="O1124" i="8"/>
  <c r="R1124" i="8"/>
  <c r="S1124" i="8"/>
  <c r="T1124" i="8"/>
  <c r="Y1124" i="8"/>
  <c r="AL1124" i="8"/>
  <c r="AO1124" i="8"/>
  <c r="AR1124" i="8"/>
  <c r="C1125" i="8"/>
  <c r="F1125" i="8"/>
  <c r="M1125" i="8"/>
  <c r="Q1125" i="8" s="1"/>
  <c r="N1125" i="8"/>
  <c r="O1125" i="8"/>
  <c r="R1125" i="8"/>
  <c r="S1125" i="8"/>
  <c r="T1125" i="8"/>
  <c r="Y1125" i="8"/>
  <c r="AL1125" i="8"/>
  <c r="AO1125" i="8"/>
  <c r="AR1125" i="8"/>
  <c r="C1126" i="8"/>
  <c r="F1126" i="8"/>
  <c r="N1126" i="8"/>
  <c r="O1126" i="8"/>
  <c r="R1126" i="8"/>
  <c r="S1126" i="8"/>
  <c r="T1126" i="8"/>
  <c r="Y1126" i="8"/>
  <c r="AL1126" i="8"/>
  <c r="AO1126" i="8"/>
  <c r="AR1126" i="8"/>
  <c r="C1127" i="8"/>
  <c r="F1127" i="8"/>
  <c r="N1127" i="8"/>
  <c r="O1127" i="8"/>
  <c r="R1127" i="8"/>
  <c r="S1127" i="8"/>
  <c r="T1127" i="8"/>
  <c r="Y1127" i="8"/>
  <c r="AL1127" i="8"/>
  <c r="AO1127" i="8"/>
  <c r="AR1127" i="8"/>
  <c r="C1128" i="8"/>
  <c r="F1128" i="8"/>
  <c r="N1128" i="8"/>
  <c r="O1128" i="8"/>
  <c r="R1128" i="8"/>
  <c r="S1128" i="8"/>
  <c r="T1128" i="8"/>
  <c r="Y1128" i="8"/>
  <c r="AL1128" i="8"/>
  <c r="AO1128" i="8"/>
  <c r="AR1128" i="8"/>
  <c r="C1129" i="8"/>
  <c r="F1129" i="8"/>
  <c r="N1129" i="8"/>
  <c r="O1129" i="8"/>
  <c r="R1129" i="8"/>
  <c r="S1129" i="8"/>
  <c r="T1129" i="8"/>
  <c r="Y1129" i="8"/>
  <c r="AL1129" i="8"/>
  <c r="AO1129" i="8"/>
  <c r="AR1129" i="8"/>
  <c r="C1130" i="8"/>
  <c r="F1130" i="8"/>
  <c r="M1130" i="8"/>
  <c r="N1130" i="8"/>
  <c r="O1130" i="8"/>
  <c r="R1130" i="8"/>
  <c r="S1130" i="8"/>
  <c r="T1130" i="8"/>
  <c r="U1130" i="8"/>
  <c r="Y1130" i="8"/>
  <c r="AL1130" i="8"/>
  <c r="AO1130" i="8"/>
  <c r="AR1130" i="8"/>
  <c r="C1131" i="8"/>
  <c r="F1131" i="8"/>
  <c r="M1131" i="8"/>
  <c r="N1131" i="8"/>
  <c r="O1131" i="8"/>
  <c r="R1131" i="8"/>
  <c r="S1131" i="8"/>
  <c r="T1131" i="8"/>
  <c r="U1131" i="8"/>
  <c r="Y1131" i="8"/>
  <c r="AL1131" i="8"/>
  <c r="AO1131" i="8"/>
  <c r="AR1131" i="8"/>
  <c r="C1132" i="8"/>
  <c r="F1132" i="8"/>
  <c r="M1132" i="8"/>
  <c r="Q1132" i="8" s="1"/>
  <c r="N1132" i="8"/>
  <c r="O1132" i="8"/>
  <c r="R1132" i="8"/>
  <c r="S1132" i="8"/>
  <c r="T1132" i="8"/>
  <c r="U1132" i="8"/>
  <c r="Y1132" i="8"/>
  <c r="AL1132" i="8"/>
  <c r="AO1132" i="8"/>
  <c r="AR1132" i="8"/>
  <c r="C1134" i="8"/>
  <c r="F1134" i="8"/>
  <c r="N1134" i="8"/>
  <c r="O1134" i="8"/>
  <c r="R1134" i="8"/>
  <c r="S1134" i="8"/>
  <c r="T1134" i="8"/>
  <c r="Y1134" i="8"/>
  <c r="Z1134" i="8"/>
  <c r="Z1135" i="8" s="1"/>
  <c r="Z1136" i="8" s="1"/>
  <c r="Z1137" i="8" s="1"/>
  <c r="Z1138" i="8" s="1"/>
  <c r="Z1139" i="8" s="1"/>
  <c r="Z1140" i="8" s="1"/>
  <c r="Z1141" i="8" s="1"/>
  <c r="Z1142" i="8" s="1"/>
  <c r="Z1143" i="8" s="1"/>
  <c r="Z1144" i="8" s="1"/>
  <c r="AL1134" i="8"/>
  <c r="AO1134" i="8"/>
  <c r="AR1134" i="8"/>
  <c r="C1135" i="8"/>
  <c r="F1135" i="8"/>
  <c r="N1135" i="8"/>
  <c r="O1135" i="8"/>
  <c r="R1135" i="8"/>
  <c r="S1135" i="8"/>
  <c r="T1135" i="8"/>
  <c r="Y1135" i="8"/>
  <c r="AL1135" i="8"/>
  <c r="AO1135" i="8"/>
  <c r="AR1135" i="8"/>
  <c r="C1136" i="8"/>
  <c r="F1136" i="8"/>
  <c r="N1136" i="8"/>
  <c r="O1136" i="8"/>
  <c r="R1136" i="8"/>
  <c r="S1136" i="8"/>
  <c r="T1136" i="8"/>
  <c r="Y1136" i="8"/>
  <c r="AL1136" i="8"/>
  <c r="AO1136" i="8"/>
  <c r="AR1136" i="8"/>
  <c r="C1137" i="8"/>
  <c r="F1137" i="8"/>
  <c r="M1137" i="8"/>
  <c r="N1137" i="8"/>
  <c r="O1137" i="8"/>
  <c r="R1137" i="8"/>
  <c r="S1137" i="8"/>
  <c r="T1137" i="8"/>
  <c r="Y1137" i="8"/>
  <c r="AL1137" i="8"/>
  <c r="AO1137" i="8"/>
  <c r="AR1137" i="8"/>
  <c r="C1138" i="8"/>
  <c r="F1138" i="8"/>
  <c r="N1138" i="8"/>
  <c r="O1138" i="8"/>
  <c r="R1138" i="8"/>
  <c r="S1138" i="8"/>
  <c r="T1138" i="8"/>
  <c r="Y1138" i="8"/>
  <c r="AL1138" i="8"/>
  <c r="AO1138" i="8"/>
  <c r="AR1138" i="8"/>
  <c r="C1139" i="8"/>
  <c r="F1139" i="8"/>
  <c r="N1139" i="8"/>
  <c r="O1139" i="8"/>
  <c r="R1139" i="8"/>
  <c r="S1139" i="8"/>
  <c r="T1139" i="8"/>
  <c r="Y1139" i="8"/>
  <c r="AL1139" i="8"/>
  <c r="AO1139" i="8"/>
  <c r="AR1139" i="8"/>
  <c r="C1140" i="8"/>
  <c r="F1140" i="8"/>
  <c r="N1140" i="8"/>
  <c r="O1140" i="8"/>
  <c r="R1140" i="8"/>
  <c r="S1140" i="8"/>
  <c r="T1140" i="8"/>
  <c r="Y1140" i="8"/>
  <c r="AL1140" i="8"/>
  <c r="AO1140" i="8"/>
  <c r="AR1140" i="8"/>
  <c r="C1141" i="8"/>
  <c r="F1141" i="8"/>
  <c r="N1141" i="8"/>
  <c r="O1141" i="8"/>
  <c r="R1141" i="8"/>
  <c r="S1141" i="8"/>
  <c r="T1141" i="8"/>
  <c r="Y1141" i="8"/>
  <c r="AL1141" i="8"/>
  <c r="AO1141" i="8"/>
  <c r="AR1141" i="8"/>
  <c r="C1142" i="8"/>
  <c r="F1142" i="8"/>
  <c r="M1142" i="8"/>
  <c r="Q1142" i="8" s="1"/>
  <c r="N1142" i="8"/>
  <c r="O1142" i="8"/>
  <c r="R1142" i="8"/>
  <c r="S1142" i="8"/>
  <c r="T1142" i="8"/>
  <c r="U1142" i="8"/>
  <c r="Y1142" i="8"/>
  <c r="AL1142" i="8"/>
  <c r="AO1142" i="8"/>
  <c r="AR1142" i="8"/>
  <c r="C1143" i="8"/>
  <c r="F1143" i="8"/>
  <c r="M1143" i="8"/>
  <c r="Q1143" i="8" s="1"/>
  <c r="N1143" i="8"/>
  <c r="O1143" i="8"/>
  <c r="R1143" i="8"/>
  <c r="S1143" i="8"/>
  <c r="T1143" i="8"/>
  <c r="U1143" i="8"/>
  <c r="Y1143" i="8"/>
  <c r="AL1143" i="8"/>
  <c r="AO1143" i="8"/>
  <c r="AR1143" i="8"/>
  <c r="C1144" i="8"/>
  <c r="F1144" i="8"/>
  <c r="M1144" i="8"/>
  <c r="Q1144" i="8" s="1"/>
  <c r="N1144" i="8"/>
  <c r="O1144" i="8"/>
  <c r="R1144" i="8"/>
  <c r="S1144" i="8"/>
  <c r="T1144" i="8"/>
  <c r="U1144" i="8"/>
  <c r="Y1144" i="8"/>
  <c r="AL1144" i="8"/>
  <c r="AO1144" i="8"/>
  <c r="AR1144" i="8"/>
  <c r="C1146" i="8"/>
  <c r="F1146" i="8"/>
  <c r="N1146" i="8"/>
  <c r="O1146" i="8"/>
  <c r="R1146" i="8"/>
  <c r="S1146" i="8"/>
  <c r="T1146" i="8"/>
  <c r="Y1146" i="8"/>
  <c r="Z1146" i="8"/>
  <c r="Z1147" i="8" s="1"/>
  <c r="Z1148" i="8" s="1"/>
  <c r="Z1149" i="8" s="1"/>
  <c r="Z1150" i="8" s="1"/>
  <c r="Z1151" i="8" s="1"/>
  <c r="Z1152" i="8" s="1"/>
  <c r="Z1153" i="8" s="1"/>
  <c r="Z1154" i="8" s="1"/>
  <c r="Z1155" i="8" s="1"/>
  <c r="Z1156" i="8" s="1"/>
  <c r="AL1146" i="8"/>
  <c r="AO1146" i="8"/>
  <c r="AR1146" i="8"/>
  <c r="C1147" i="8"/>
  <c r="F1147" i="8"/>
  <c r="N1147" i="8"/>
  <c r="O1147" i="8"/>
  <c r="R1147" i="8"/>
  <c r="S1147" i="8"/>
  <c r="T1147" i="8"/>
  <c r="Y1147" i="8"/>
  <c r="AL1147" i="8"/>
  <c r="AO1147" i="8"/>
  <c r="AR1147" i="8"/>
  <c r="C1148" i="8"/>
  <c r="F1148" i="8"/>
  <c r="N1148" i="8"/>
  <c r="O1148" i="8"/>
  <c r="R1148" i="8"/>
  <c r="S1148" i="8"/>
  <c r="T1148" i="8"/>
  <c r="Y1148" i="8"/>
  <c r="AL1148" i="8"/>
  <c r="AO1148" i="8"/>
  <c r="AR1148" i="8"/>
  <c r="C1149" i="8"/>
  <c r="F1149" i="8"/>
  <c r="M1149" i="8"/>
  <c r="Q1149" i="8" s="1"/>
  <c r="N1149" i="8"/>
  <c r="O1149" i="8"/>
  <c r="R1149" i="8"/>
  <c r="S1149" i="8"/>
  <c r="T1149" i="8"/>
  <c r="Y1149" i="8"/>
  <c r="AL1149" i="8"/>
  <c r="AO1149" i="8"/>
  <c r="AR1149" i="8"/>
  <c r="C1150" i="8"/>
  <c r="F1150" i="8"/>
  <c r="N1150" i="8"/>
  <c r="O1150" i="8"/>
  <c r="R1150" i="8"/>
  <c r="S1150" i="8"/>
  <c r="T1150" i="8"/>
  <c r="Y1150" i="8"/>
  <c r="AL1150" i="8"/>
  <c r="AO1150" i="8"/>
  <c r="AR1150" i="8"/>
  <c r="C1151" i="8"/>
  <c r="F1151" i="8"/>
  <c r="N1151" i="8"/>
  <c r="O1151" i="8"/>
  <c r="R1151" i="8"/>
  <c r="S1151" i="8"/>
  <c r="T1151" i="8"/>
  <c r="Y1151" i="8"/>
  <c r="AL1151" i="8"/>
  <c r="AO1151" i="8"/>
  <c r="AR1151" i="8"/>
  <c r="C1152" i="8"/>
  <c r="F1152" i="8"/>
  <c r="N1152" i="8"/>
  <c r="O1152" i="8"/>
  <c r="R1152" i="8"/>
  <c r="S1152" i="8"/>
  <c r="T1152" i="8"/>
  <c r="Y1152" i="8"/>
  <c r="AL1152" i="8"/>
  <c r="AO1152" i="8"/>
  <c r="AR1152" i="8"/>
  <c r="C1153" i="8"/>
  <c r="F1153" i="8"/>
  <c r="N1153" i="8"/>
  <c r="O1153" i="8"/>
  <c r="R1153" i="8"/>
  <c r="S1153" i="8"/>
  <c r="T1153" i="8"/>
  <c r="Y1153" i="8"/>
  <c r="AL1153" i="8"/>
  <c r="AO1153" i="8"/>
  <c r="AR1153" i="8"/>
  <c r="C1154" i="8"/>
  <c r="F1154" i="8"/>
  <c r="M1154" i="8"/>
  <c r="N1154" i="8"/>
  <c r="O1154" i="8"/>
  <c r="R1154" i="8"/>
  <c r="S1154" i="8"/>
  <c r="T1154" i="8"/>
  <c r="U1154" i="8"/>
  <c r="Y1154" i="8"/>
  <c r="AL1154" i="8"/>
  <c r="AO1154" i="8"/>
  <c r="AR1154" i="8"/>
  <c r="C1155" i="8"/>
  <c r="F1155" i="8"/>
  <c r="M1155" i="8"/>
  <c r="N1155" i="8"/>
  <c r="O1155" i="8"/>
  <c r="R1155" i="8"/>
  <c r="S1155" i="8"/>
  <c r="T1155" i="8"/>
  <c r="U1155" i="8"/>
  <c r="Y1155" i="8"/>
  <c r="AL1155" i="8"/>
  <c r="AO1155" i="8"/>
  <c r="AR1155" i="8"/>
  <c r="C1156" i="8"/>
  <c r="F1156" i="8"/>
  <c r="M1156" i="8"/>
  <c r="N1156" i="8"/>
  <c r="O1156" i="8"/>
  <c r="R1156" i="8"/>
  <c r="S1156" i="8"/>
  <c r="T1156" i="8"/>
  <c r="U1156" i="8"/>
  <c r="Y1156" i="8"/>
  <c r="AL1156" i="8"/>
  <c r="AO1156" i="8"/>
  <c r="AR1156" i="8"/>
  <c r="C1158" i="8"/>
  <c r="F1158" i="8"/>
  <c r="N1158" i="8"/>
  <c r="O1158" i="8"/>
  <c r="R1158" i="8"/>
  <c r="S1158" i="8"/>
  <c r="T1158" i="8"/>
  <c r="Y1158" i="8"/>
  <c r="Z1158" i="8"/>
  <c r="Z1159" i="8" s="1"/>
  <c r="Z1160" i="8" s="1"/>
  <c r="Z1161" i="8" s="1"/>
  <c r="Z1162" i="8" s="1"/>
  <c r="Z1163" i="8" s="1"/>
  <c r="Z1164" i="8" s="1"/>
  <c r="Z1165" i="8" s="1"/>
  <c r="Z1166" i="8" s="1"/>
  <c r="Z1167" i="8" s="1"/>
  <c r="Z1168" i="8" s="1"/>
  <c r="AL1158" i="8"/>
  <c r="AO1158" i="8"/>
  <c r="AR1158" i="8"/>
  <c r="C1159" i="8"/>
  <c r="F1159" i="8"/>
  <c r="N1159" i="8"/>
  <c r="O1159" i="8"/>
  <c r="R1159" i="8"/>
  <c r="S1159" i="8"/>
  <c r="T1159" i="8"/>
  <c r="Y1159" i="8"/>
  <c r="AL1159" i="8"/>
  <c r="AO1159" i="8"/>
  <c r="AR1159" i="8"/>
  <c r="C1160" i="8"/>
  <c r="F1160" i="8"/>
  <c r="N1160" i="8"/>
  <c r="O1160" i="8"/>
  <c r="R1160" i="8"/>
  <c r="S1160" i="8"/>
  <c r="T1160" i="8"/>
  <c r="Y1160" i="8"/>
  <c r="AL1160" i="8"/>
  <c r="AO1160" i="8"/>
  <c r="AR1160" i="8"/>
  <c r="C1161" i="8"/>
  <c r="F1161" i="8"/>
  <c r="M1161" i="8"/>
  <c r="Q1161" i="8" s="1"/>
  <c r="N1161" i="8"/>
  <c r="O1161" i="8"/>
  <c r="R1161" i="8"/>
  <c r="S1161" i="8"/>
  <c r="T1161" i="8"/>
  <c r="Y1161" i="8"/>
  <c r="AL1161" i="8"/>
  <c r="AO1161" i="8"/>
  <c r="AR1161" i="8"/>
  <c r="C1162" i="8"/>
  <c r="F1162" i="8"/>
  <c r="N1162" i="8"/>
  <c r="O1162" i="8"/>
  <c r="R1162" i="8"/>
  <c r="S1162" i="8"/>
  <c r="T1162" i="8"/>
  <c r="Y1162" i="8"/>
  <c r="AL1162" i="8"/>
  <c r="AO1162" i="8"/>
  <c r="AR1162" i="8"/>
  <c r="C1163" i="8"/>
  <c r="F1163" i="8"/>
  <c r="N1163" i="8"/>
  <c r="O1163" i="8"/>
  <c r="R1163" i="8"/>
  <c r="S1163" i="8"/>
  <c r="T1163" i="8"/>
  <c r="Y1163" i="8"/>
  <c r="AL1163" i="8"/>
  <c r="AO1163" i="8"/>
  <c r="AR1163" i="8"/>
  <c r="C1164" i="8"/>
  <c r="F1164" i="8"/>
  <c r="N1164" i="8"/>
  <c r="O1164" i="8"/>
  <c r="R1164" i="8"/>
  <c r="S1164" i="8"/>
  <c r="T1164" i="8"/>
  <c r="Y1164" i="8"/>
  <c r="AL1164" i="8"/>
  <c r="AO1164" i="8"/>
  <c r="AR1164" i="8"/>
  <c r="C1165" i="8"/>
  <c r="F1165" i="8"/>
  <c r="N1165" i="8"/>
  <c r="O1165" i="8"/>
  <c r="R1165" i="8"/>
  <c r="S1165" i="8"/>
  <c r="T1165" i="8"/>
  <c r="Y1165" i="8"/>
  <c r="AL1165" i="8"/>
  <c r="AO1165" i="8"/>
  <c r="AR1165" i="8"/>
  <c r="C1166" i="8"/>
  <c r="F1166" i="8"/>
  <c r="M1166" i="8"/>
  <c r="Q1166" i="8" s="1"/>
  <c r="N1166" i="8"/>
  <c r="O1166" i="8"/>
  <c r="R1166" i="8"/>
  <c r="S1166" i="8"/>
  <c r="T1166" i="8"/>
  <c r="U1166" i="8"/>
  <c r="Y1166" i="8"/>
  <c r="AL1166" i="8"/>
  <c r="AO1166" i="8"/>
  <c r="AR1166" i="8"/>
  <c r="C1167" i="8"/>
  <c r="F1167" i="8"/>
  <c r="M1167" i="8"/>
  <c r="Q1167" i="8" s="1"/>
  <c r="N1167" i="8"/>
  <c r="O1167" i="8"/>
  <c r="R1167" i="8"/>
  <c r="S1167" i="8"/>
  <c r="T1167" i="8"/>
  <c r="U1167" i="8"/>
  <c r="Y1167" i="8"/>
  <c r="AL1167" i="8"/>
  <c r="AO1167" i="8"/>
  <c r="AR1167" i="8"/>
  <c r="C1168" i="8"/>
  <c r="F1168" i="8"/>
  <c r="M1168" i="8"/>
  <c r="Q1168" i="8" s="1"/>
  <c r="N1168" i="8"/>
  <c r="O1168" i="8"/>
  <c r="R1168" i="8"/>
  <c r="S1168" i="8"/>
  <c r="T1168" i="8"/>
  <c r="U1168" i="8"/>
  <c r="Y1168" i="8"/>
  <c r="AL1168" i="8"/>
  <c r="AO1168" i="8"/>
  <c r="AR1168" i="8"/>
  <c r="C1170" i="8"/>
  <c r="F1170" i="8"/>
  <c r="N1170" i="8"/>
  <c r="O1170" i="8"/>
  <c r="R1170" i="8"/>
  <c r="S1170" i="8"/>
  <c r="T1170" i="8"/>
  <c r="Y1170" i="8"/>
  <c r="Z1170" i="8"/>
  <c r="Z1171" i="8" s="1"/>
  <c r="Z1172" i="8" s="1"/>
  <c r="Z1173" i="8" s="1"/>
  <c r="Z1174" i="8" s="1"/>
  <c r="Z1175" i="8" s="1"/>
  <c r="Z1176" i="8" s="1"/>
  <c r="Z1177" i="8" s="1"/>
  <c r="Z1178" i="8" s="1"/>
  <c r="Z1179" i="8" s="1"/>
  <c r="Z1180" i="8" s="1"/>
  <c r="AL1170" i="8"/>
  <c r="AO1170" i="8"/>
  <c r="AR1170" i="8"/>
  <c r="C1171" i="8"/>
  <c r="F1171" i="8"/>
  <c r="N1171" i="8"/>
  <c r="O1171" i="8"/>
  <c r="R1171" i="8"/>
  <c r="S1171" i="8"/>
  <c r="T1171" i="8"/>
  <c r="Y1171" i="8"/>
  <c r="AL1171" i="8"/>
  <c r="AO1171" i="8"/>
  <c r="AR1171" i="8"/>
  <c r="C1172" i="8"/>
  <c r="F1172" i="8"/>
  <c r="N1172" i="8"/>
  <c r="O1172" i="8"/>
  <c r="R1172" i="8"/>
  <c r="S1172" i="8"/>
  <c r="T1172" i="8"/>
  <c r="Y1172" i="8"/>
  <c r="AL1172" i="8"/>
  <c r="AO1172" i="8"/>
  <c r="AR1172" i="8"/>
  <c r="C1173" i="8"/>
  <c r="F1173" i="8"/>
  <c r="M1173" i="8"/>
  <c r="N1173" i="8"/>
  <c r="O1173" i="8"/>
  <c r="R1173" i="8"/>
  <c r="S1173" i="8"/>
  <c r="T1173" i="8"/>
  <c r="Y1173" i="8"/>
  <c r="AL1173" i="8"/>
  <c r="AO1173" i="8"/>
  <c r="AR1173" i="8"/>
  <c r="C1174" i="8"/>
  <c r="F1174" i="8"/>
  <c r="N1174" i="8"/>
  <c r="O1174" i="8"/>
  <c r="R1174" i="8"/>
  <c r="S1174" i="8"/>
  <c r="T1174" i="8"/>
  <c r="Y1174" i="8"/>
  <c r="AL1174" i="8"/>
  <c r="AO1174" i="8"/>
  <c r="AR1174" i="8"/>
  <c r="C1175" i="8"/>
  <c r="F1175" i="8"/>
  <c r="N1175" i="8"/>
  <c r="O1175" i="8"/>
  <c r="R1175" i="8"/>
  <c r="S1175" i="8"/>
  <c r="T1175" i="8"/>
  <c r="Y1175" i="8"/>
  <c r="AL1175" i="8"/>
  <c r="AO1175" i="8"/>
  <c r="AR1175" i="8"/>
  <c r="C1176" i="8"/>
  <c r="F1176" i="8"/>
  <c r="N1176" i="8"/>
  <c r="O1176" i="8"/>
  <c r="R1176" i="8"/>
  <c r="S1176" i="8"/>
  <c r="T1176" i="8"/>
  <c r="Y1176" i="8"/>
  <c r="AL1176" i="8"/>
  <c r="AO1176" i="8"/>
  <c r="AR1176" i="8"/>
  <c r="C1177" i="8"/>
  <c r="F1177" i="8"/>
  <c r="N1177" i="8"/>
  <c r="O1177" i="8"/>
  <c r="R1177" i="8"/>
  <c r="S1177" i="8"/>
  <c r="T1177" i="8"/>
  <c r="Y1177" i="8"/>
  <c r="AL1177" i="8"/>
  <c r="AO1177" i="8"/>
  <c r="AR1177" i="8"/>
  <c r="C1178" i="8"/>
  <c r="F1178" i="8"/>
  <c r="M1178" i="8"/>
  <c r="Q1178" i="8" s="1"/>
  <c r="N1178" i="8"/>
  <c r="O1178" i="8"/>
  <c r="R1178" i="8"/>
  <c r="S1178" i="8"/>
  <c r="T1178" i="8"/>
  <c r="U1178" i="8"/>
  <c r="Y1178" i="8"/>
  <c r="AL1178" i="8"/>
  <c r="AO1178" i="8"/>
  <c r="AR1178" i="8"/>
  <c r="C1179" i="8"/>
  <c r="F1179" i="8"/>
  <c r="M1179" i="8"/>
  <c r="Q1179" i="8" s="1"/>
  <c r="N1179" i="8"/>
  <c r="O1179" i="8"/>
  <c r="R1179" i="8"/>
  <c r="S1179" i="8"/>
  <c r="T1179" i="8"/>
  <c r="U1179" i="8"/>
  <c r="Y1179" i="8"/>
  <c r="AL1179" i="8"/>
  <c r="AO1179" i="8"/>
  <c r="AR1179" i="8"/>
  <c r="C1180" i="8"/>
  <c r="F1180" i="8"/>
  <c r="M1180" i="8"/>
  <c r="N1180" i="8"/>
  <c r="O1180" i="8"/>
  <c r="R1180" i="8"/>
  <c r="S1180" i="8"/>
  <c r="T1180" i="8"/>
  <c r="U1180" i="8"/>
  <c r="Y1180" i="8"/>
  <c r="AL1180" i="8"/>
  <c r="AO1180" i="8"/>
  <c r="AR1180" i="8"/>
  <c r="C1182" i="8"/>
  <c r="F1182" i="8"/>
  <c r="N1182" i="8"/>
  <c r="O1182" i="8"/>
  <c r="R1182" i="8"/>
  <c r="S1182" i="8"/>
  <c r="T1182" i="8"/>
  <c r="Y1182" i="8"/>
  <c r="Z1182" i="8"/>
  <c r="Z1183" i="8" s="1"/>
  <c r="Z1184" i="8" s="1"/>
  <c r="Z1185" i="8" s="1"/>
  <c r="Z1186" i="8" s="1"/>
  <c r="Z1187" i="8" s="1"/>
  <c r="Z1188" i="8" s="1"/>
  <c r="Z1189" i="8" s="1"/>
  <c r="Z1190" i="8" s="1"/>
  <c r="Z1191" i="8" s="1"/>
  <c r="Z1192" i="8" s="1"/>
  <c r="AL1182" i="8"/>
  <c r="AO1182" i="8"/>
  <c r="AR1182" i="8"/>
  <c r="C1183" i="8"/>
  <c r="F1183" i="8"/>
  <c r="N1183" i="8"/>
  <c r="O1183" i="8"/>
  <c r="R1183" i="8"/>
  <c r="S1183" i="8"/>
  <c r="T1183" i="8"/>
  <c r="Y1183" i="8"/>
  <c r="AL1183" i="8"/>
  <c r="AO1183" i="8"/>
  <c r="AR1183" i="8"/>
  <c r="C1184" i="8"/>
  <c r="F1184" i="8"/>
  <c r="N1184" i="8"/>
  <c r="O1184" i="8"/>
  <c r="R1184" i="8"/>
  <c r="S1184" i="8"/>
  <c r="T1184" i="8"/>
  <c r="Y1184" i="8"/>
  <c r="AL1184" i="8"/>
  <c r="AO1184" i="8"/>
  <c r="AR1184" i="8"/>
  <c r="C1185" i="8"/>
  <c r="F1185" i="8"/>
  <c r="M1185" i="8"/>
  <c r="Q1185" i="8" s="1"/>
  <c r="N1185" i="8"/>
  <c r="O1185" i="8"/>
  <c r="R1185" i="8"/>
  <c r="S1185" i="8"/>
  <c r="T1185" i="8"/>
  <c r="Y1185" i="8"/>
  <c r="AL1185" i="8"/>
  <c r="AO1185" i="8"/>
  <c r="AR1185" i="8"/>
  <c r="C1186" i="8"/>
  <c r="F1186" i="8"/>
  <c r="N1186" i="8"/>
  <c r="O1186" i="8"/>
  <c r="R1186" i="8"/>
  <c r="S1186" i="8"/>
  <c r="T1186" i="8"/>
  <c r="Y1186" i="8"/>
  <c r="AL1186" i="8"/>
  <c r="AO1186" i="8"/>
  <c r="AR1186" i="8"/>
  <c r="C1187" i="8"/>
  <c r="F1187" i="8"/>
  <c r="N1187" i="8"/>
  <c r="O1187" i="8"/>
  <c r="R1187" i="8"/>
  <c r="S1187" i="8"/>
  <c r="T1187" i="8"/>
  <c r="Y1187" i="8"/>
  <c r="AL1187" i="8"/>
  <c r="AO1187" i="8"/>
  <c r="AR1187" i="8"/>
  <c r="C1188" i="8"/>
  <c r="F1188" i="8"/>
  <c r="N1188" i="8"/>
  <c r="O1188" i="8"/>
  <c r="R1188" i="8"/>
  <c r="S1188" i="8"/>
  <c r="T1188" i="8"/>
  <c r="Y1188" i="8"/>
  <c r="AL1188" i="8"/>
  <c r="AO1188" i="8"/>
  <c r="AR1188" i="8"/>
  <c r="C1189" i="8"/>
  <c r="F1189" i="8"/>
  <c r="N1189" i="8"/>
  <c r="O1189" i="8"/>
  <c r="R1189" i="8"/>
  <c r="S1189" i="8"/>
  <c r="T1189" i="8"/>
  <c r="Y1189" i="8"/>
  <c r="AL1189" i="8"/>
  <c r="AO1189" i="8"/>
  <c r="AR1189" i="8"/>
  <c r="C1190" i="8"/>
  <c r="F1190" i="8"/>
  <c r="M1190" i="8"/>
  <c r="N1190" i="8"/>
  <c r="O1190" i="8"/>
  <c r="R1190" i="8"/>
  <c r="S1190" i="8"/>
  <c r="T1190" i="8"/>
  <c r="U1190" i="8"/>
  <c r="Y1190" i="8"/>
  <c r="AL1190" i="8"/>
  <c r="AO1190" i="8"/>
  <c r="AR1190" i="8"/>
  <c r="C1191" i="8"/>
  <c r="F1191" i="8"/>
  <c r="M1191" i="8"/>
  <c r="N1191" i="8"/>
  <c r="O1191" i="8"/>
  <c r="R1191" i="8"/>
  <c r="S1191" i="8"/>
  <c r="T1191" i="8"/>
  <c r="U1191" i="8"/>
  <c r="Y1191" i="8"/>
  <c r="AL1191" i="8"/>
  <c r="AO1191" i="8"/>
  <c r="AR1191" i="8"/>
  <c r="C1192" i="8"/>
  <c r="F1192" i="8"/>
  <c r="M1192" i="8"/>
  <c r="N1192" i="8"/>
  <c r="O1192" i="8"/>
  <c r="R1192" i="8"/>
  <c r="S1192" i="8"/>
  <c r="T1192" i="8"/>
  <c r="U1192" i="8"/>
  <c r="Y1192" i="8"/>
  <c r="AL1192" i="8"/>
  <c r="AO1192" i="8"/>
  <c r="AR1192" i="8"/>
  <c r="C1194" i="8"/>
  <c r="F1194" i="8"/>
  <c r="N1194" i="8"/>
  <c r="O1194" i="8"/>
  <c r="R1194" i="8"/>
  <c r="S1194" i="8"/>
  <c r="T1194" i="8"/>
  <c r="Y1194" i="8"/>
  <c r="Z1194" i="8"/>
  <c r="Z1195" i="8" s="1"/>
  <c r="Z1196" i="8" s="1"/>
  <c r="Z1197" i="8" s="1"/>
  <c r="Z1198" i="8" s="1"/>
  <c r="Z1199" i="8" s="1"/>
  <c r="Z1200" i="8" s="1"/>
  <c r="Z1201" i="8" s="1"/>
  <c r="Z1202" i="8" s="1"/>
  <c r="Z1203" i="8" s="1"/>
  <c r="Z1204" i="8" s="1"/>
  <c r="AL1194" i="8"/>
  <c r="AO1194" i="8"/>
  <c r="AR1194" i="8"/>
  <c r="C1195" i="8"/>
  <c r="F1195" i="8"/>
  <c r="N1195" i="8"/>
  <c r="O1195" i="8"/>
  <c r="R1195" i="8"/>
  <c r="S1195" i="8"/>
  <c r="T1195" i="8"/>
  <c r="Y1195" i="8"/>
  <c r="AL1195" i="8"/>
  <c r="AO1195" i="8"/>
  <c r="AR1195" i="8"/>
  <c r="C1196" i="8"/>
  <c r="F1196" i="8"/>
  <c r="N1196" i="8"/>
  <c r="O1196" i="8"/>
  <c r="R1196" i="8"/>
  <c r="S1196" i="8"/>
  <c r="T1196" i="8"/>
  <c r="Y1196" i="8"/>
  <c r="AL1196" i="8"/>
  <c r="AO1196" i="8"/>
  <c r="AR1196" i="8"/>
  <c r="C1197" i="8"/>
  <c r="F1197" i="8"/>
  <c r="M1197" i="8"/>
  <c r="Q1197" i="8" s="1"/>
  <c r="N1197" i="8"/>
  <c r="O1197" i="8"/>
  <c r="R1197" i="8"/>
  <c r="S1197" i="8"/>
  <c r="T1197" i="8"/>
  <c r="Y1197" i="8"/>
  <c r="AL1197" i="8"/>
  <c r="AO1197" i="8"/>
  <c r="AR1197" i="8"/>
  <c r="C1198" i="8"/>
  <c r="F1198" i="8"/>
  <c r="N1198" i="8"/>
  <c r="O1198" i="8"/>
  <c r="R1198" i="8"/>
  <c r="S1198" i="8"/>
  <c r="T1198" i="8"/>
  <c r="Y1198" i="8"/>
  <c r="AL1198" i="8"/>
  <c r="AO1198" i="8"/>
  <c r="AR1198" i="8"/>
  <c r="C1199" i="8"/>
  <c r="F1199" i="8"/>
  <c r="N1199" i="8"/>
  <c r="O1199" i="8"/>
  <c r="R1199" i="8"/>
  <c r="S1199" i="8"/>
  <c r="T1199" i="8"/>
  <c r="Y1199" i="8"/>
  <c r="AL1199" i="8"/>
  <c r="AO1199" i="8"/>
  <c r="AR1199" i="8"/>
  <c r="C1200" i="8"/>
  <c r="F1200" i="8"/>
  <c r="N1200" i="8"/>
  <c r="O1200" i="8"/>
  <c r="R1200" i="8"/>
  <c r="S1200" i="8"/>
  <c r="T1200" i="8"/>
  <c r="Y1200" i="8"/>
  <c r="AL1200" i="8"/>
  <c r="AO1200" i="8"/>
  <c r="AR1200" i="8"/>
  <c r="C1201" i="8"/>
  <c r="F1201" i="8"/>
  <c r="N1201" i="8"/>
  <c r="O1201" i="8"/>
  <c r="R1201" i="8"/>
  <c r="S1201" i="8"/>
  <c r="T1201" i="8"/>
  <c r="Y1201" i="8"/>
  <c r="AL1201" i="8"/>
  <c r="AO1201" i="8"/>
  <c r="AR1201" i="8"/>
  <c r="C1202" i="8"/>
  <c r="F1202" i="8"/>
  <c r="M1202" i="8"/>
  <c r="Q1202" i="8" s="1"/>
  <c r="N1202" i="8"/>
  <c r="O1202" i="8"/>
  <c r="R1202" i="8"/>
  <c r="S1202" i="8"/>
  <c r="T1202" i="8"/>
  <c r="U1202" i="8"/>
  <c r="Y1202" i="8"/>
  <c r="AL1202" i="8"/>
  <c r="AO1202" i="8"/>
  <c r="AR1202" i="8"/>
  <c r="C1203" i="8"/>
  <c r="F1203" i="8"/>
  <c r="M1203" i="8"/>
  <c r="Q1203" i="8" s="1"/>
  <c r="N1203" i="8"/>
  <c r="O1203" i="8"/>
  <c r="R1203" i="8"/>
  <c r="S1203" i="8"/>
  <c r="T1203" i="8"/>
  <c r="U1203" i="8"/>
  <c r="Y1203" i="8"/>
  <c r="AL1203" i="8"/>
  <c r="AO1203" i="8"/>
  <c r="AR1203" i="8"/>
  <c r="C1204" i="8"/>
  <c r="F1204" i="8"/>
  <c r="M1204" i="8"/>
  <c r="Q1204" i="8" s="1"/>
  <c r="N1204" i="8"/>
  <c r="O1204" i="8"/>
  <c r="R1204" i="8"/>
  <c r="S1204" i="8"/>
  <c r="T1204" i="8"/>
  <c r="U1204" i="8"/>
  <c r="Y1204" i="8"/>
  <c r="AL1204" i="8"/>
  <c r="AO1204" i="8"/>
  <c r="AR1204" i="8"/>
  <c r="C1206" i="8"/>
  <c r="F1206" i="8"/>
  <c r="N1206" i="8"/>
  <c r="O1206" i="8"/>
  <c r="R1206" i="8"/>
  <c r="S1206" i="8"/>
  <c r="T1206" i="8"/>
  <c r="Y1206" i="8"/>
  <c r="Z1206" i="8"/>
  <c r="Z1207" i="8" s="1"/>
  <c r="Z1208" i="8" s="1"/>
  <c r="Z1209" i="8" s="1"/>
  <c r="Z1210" i="8" s="1"/>
  <c r="Z1211" i="8" s="1"/>
  <c r="Z1212" i="8" s="1"/>
  <c r="Z1213" i="8" s="1"/>
  <c r="Z1214" i="8" s="1"/>
  <c r="Z1215" i="8" s="1"/>
  <c r="Z1216" i="8" s="1"/>
  <c r="AL1206" i="8"/>
  <c r="AO1206" i="8"/>
  <c r="AR1206" i="8"/>
  <c r="C1207" i="8"/>
  <c r="F1207" i="8"/>
  <c r="N1207" i="8"/>
  <c r="O1207" i="8"/>
  <c r="R1207" i="8"/>
  <c r="S1207" i="8"/>
  <c r="T1207" i="8"/>
  <c r="Y1207" i="8"/>
  <c r="AL1207" i="8"/>
  <c r="AO1207" i="8"/>
  <c r="AR1207" i="8"/>
  <c r="C1208" i="8"/>
  <c r="F1208" i="8"/>
  <c r="N1208" i="8"/>
  <c r="O1208" i="8"/>
  <c r="R1208" i="8"/>
  <c r="S1208" i="8"/>
  <c r="T1208" i="8"/>
  <c r="Y1208" i="8"/>
  <c r="AL1208" i="8"/>
  <c r="AO1208" i="8"/>
  <c r="AR1208" i="8"/>
  <c r="C1209" i="8"/>
  <c r="F1209" i="8"/>
  <c r="M1209" i="8"/>
  <c r="N1209" i="8"/>
  <c r="O1209" i="8"/>
  <c r="R1209" i="8"/>
  <c r="S1209" i="8"/>
  <c r="T1209" i="8"/>
  <c r="Y1209" i="8"/>
  <c r="AL1209" i="8"/>
  <c r="AO1209" i="8"/>
  <c r="AR1209" i="8"/>
  <c r="C1210" i="8"/>
  <c r="F1210" i="8"/>
  <c r="N1210" i="8"/>
  <c r="O1210" i="8"/>
  <c r="R1210" i="8"/>
  <c r="S1210" i="8"/>
  <c r="T1210" i="8"/>
  <c r="Y1210" i="8"/>
  <c r="AL1210" i="8"/>
  <c r="AO1210" i="8"/>
  <c r="AR1210" i="8"/>
  <c r="C1211" i="8"/>
  <c r="F1211" i="8"/>
  <c r="N1211" i="8"/>
  <c r="O1211" i="8"/>
  <c r="R1211" i="8"/>
  <c r="S1211" i="8"/>
  <c r="T1211" i="8"/>
  <c r="Y1211" i="8"/>
  <c r="AL1211" i="8"/>
  <c r="AO1211" i="8"/>
  <c r="AR1211" i="8"/>
  <c r="C1212" i="8"/>
  <c r="F1212" i="8"/>
  <c r="N1212" i="8"/>
  <c r="O1212" i="8"/>
  <c r="R1212" i="8"/>
  <c r="S1212" i="8"/>
  <c r="T1212" i="8"/>
  <c r="Y1212" i="8"/>
  <c r="AL1212" i="8"/>
  <c r="AO1212" i="8"/>
  <c r="AR1212" i="8"/>
  <c r="C1213" i="8"/>
  <c r="F1213" i="8"/>
  <c r="N1213" i="8"/>
  <c r="O1213" i="8"/>
  <c r="R1213" i="8"/>
  <c r="S1213" i="8"/>
  <c r="T1213" i="8"/>
  <c r="Y1213" i="8"/>
  <c r="AL1213" i="8"/>
  <c r="AO1213" i="8"/>
  <c r="AR1213" i="8"/>
  <c r="C1214" i="8"/>
  <c r="F1214" i="8"/>
  <c r="M1214" i="8"/>
  <c r="Q1214" i="8" s="1"/>
  <c r="N1214" i="8"/>
  <c r="O1214" i="8"/>
  <c r="R1214" i="8"/>
  <c r="S1214" i="8"/>
  <c r="T1214" i="8"/>
  <c r="U1214" i="8"/>
  <c r="Y1214" i="8"/>
  <c r="AL1214" i="8"/>
  <c r="AO1214" i="8"/>
  <c r="AR1214" i="8"/>
  <c r="C1215" i="8"/>
  <c r="F1215" i="8"/>
  <c r="M1215" i="8"/>
  <c r="N1215" i="8"/>
  <c r="O1215" i="8"/>
  <c r="R1215" i="8"/>
  <c r="S1215" i="8"/>
  <c r="T1215" i="8"/>
  <c r="U1215" i="8"/>
  <c r="Y1215" i="8"/>
  <c r="AL1215" i="8"/>
  <c r="AO1215" i="8"/>
  <c r="AR1215" i="8"/>
  <c r="C1216" i="8"/>
  <c r="F1216" i="8"/>
  <c r="M1216" i="8"/>
  <c r="N1216" i="8"/>
  <c r="O1216" i="8"/>
  <c r="R1216" i="8"/>
  <c r="S1216" i="8"/>
  <c r="T1216" i="8"/>
  <c r="U1216" i="8"/>
  <c r="Y1216" i="8"/>
  <c r="AL1216" i="8"/>
  <c r="AO1216" i="8"/>
  <c r="AR1216" i="8"/>
  <c r="C1218" i="8"/>
  <c r="F1218" i="8"/>
  <c r="N1218" i="8"/>
  <c r="O1218" i="8"/>
  <c r="R1218" i="8"/>
  <c r="S1218" i="8"/>
  <c r="T1218" i="8"/>
  <c r="Y1218" i="8"/>
  <c r="Z1218" i="8"/>
  <c r="Z1219" i="8" s="1"/>
  <c r="Z1220" i="8" s="1"/>
  <c r="Z1221" i="8" s="1"/>
  <c r="Z1222" i="8" s="1"/>
  <c r="Z1223" i="8" s="1"/>
  <c r="Z1224" i="8" s="1"/>
  <c r="Z1225" i="8" s="1"/>
  <c r="Z1226" i="8" s="1"/>
  <c r="Z1227" i="8" s="1"/>
  <c r="Z1228" i="8" s="1"/>
  <c r="AL1218" i="8"/>
  <c r="AO1218" i="8"/>
  <c r="AR1218" i="8"/>
  <c r="C1219" i="8"/>
  <c r="F1219" i="8"/>
  <c r="N1219" i="8"/>
  <c r="O1219" i="8"/>
  <c r="R1219" i="8"/>
  <c r="S1219" i="8"/>
  <c r="T1219" i="8"/>
  <c r="Y1219" i="8"/>
  <c r="AL1219" i="8"/>
  <c r="AO1219" i="8"/>
  <c r="AR1219" i="8"/>
  <c r="C1220" i="8"/>
  <c r="F1220" i="8"/>
  <c r="N1220" i="8"/>
  <c r="O1220" i="8"/>
  <c r="R1220" i="8"/>
  <c r="S1220" i="8"/>
  <c r="T1220" i="8"/>
  <c r="Y1220" i="8"/>
  <c r="AL1220" i="8"/>
  <c r="AO1220" i="8"/>
  <c r="AR1220" i="8"/>
  <c r="C1221" i="8"/>
  <c r="F1221" i="8"/>
  <c r="M1221" i="8"/>
  <c r="Q1221" i="8" s="1"/>
  <c r="N1221" i="8"/>
  <c r="O1221" i="8"/>
  <c r="R1221" i="8"/>
  <c r="S1221" i="8"/>
  <c r="T1221" i="8"/>
  <c r="Y1221" i="8"/>
  <c r="AL1221" i="8"/>
  <c r="AO1221" i="8"/>
  <c r="AR1221" i="8"/>
  <c r="C1222" i="8"/>
  <c r="F1222" i="8"/>
  <c r="N1222" i="8"/>
  <c r="O1222" i="8"/>
  <c r="R1222" i="8"/>
  <c r="S1222" i="8"/>
  <c r="T1222" i="8"/>
  <c r="Y1222" i="8"/>
  <c r="AL1222" i="8"/>
  <c r="AO1222" i="8"/>
  <c r="AR1222" i="8"/>
  <c r="C1223" i="8"/>
  <c r="F1223" i="8"/>
  <c r="N1223" i="8"/>
  <c r="O1223" i="8"/>
  <c r="R1223" i="8"/>
  <c r="S1223" i="8"/>
  <c r="T1223" i="8"/>
  <c r="Y1223" i="8"/>
  <c r="AL1223" i="8"/>
  <c r="AO1223" i="8"/>
  <c r="AR1223" i="8"/>
  <c r="C1224" i="8"/>
  <c r="F1224" i="8"/>
  <c r="N1224" i="8"/>
  <c r="O1224" i="8"/>
  <c r="R1224" i="8"/>
  <c r="S1224" i="8"/>
  <c r="T1224" i="8"/>
  <c r="Y1224" i="8"/>
  <c r="AL1224" i="8"/>
  <c r="AO1224" i="8"/>
  <c r="AR1224" i="8"/>
  <c r="C1225" i="8"/>
  <c r="F1225" i="8"/>
  <c r="N1225" i="8"/>
  <c r="O1225" i="8"/>
  <c r="R1225" i="8"/>
  <c r="S1225" i="8"/>
  <c r="T1225" i="8"/>
  <c r="Y1225" i="8"/>
  <c r="AL1225" i="8"/>
  <c r="AO1225" i="8"/>
  <c r="AR1225" i="8"/>
  <c r="C1226" i="8"/>
  <c r="F1226" i="8"/>
  <c r="M1226" i="8"/>
  <c r="N1226" i="8"/>
  <c r="O1226" i="8"/>
  <c r="R1226" i="8"/>
  <c r="S1226" i="8"/>
  <c r="T1226" i="8"/>
  <c r="U1226" i="8"/>
  <c r="Y1226" i="8"/>
  <c r="AL1226" i="8"/>
  <c r="AO1226" i="8"/>
  <c r="AR1226" i="8"/>
  <c r="C1227" i="8"/>
  <c r="F1227" i="8"/>
  <c r="M1227" i="8"/>
  <c r="N1227" i="8"/>
  <c r="O1227" i="8"/>
  <c r="R1227" i="8"/>
  <c r="S1227" i="8"/>
  <c r="T1227" i="8"/>
  <c r="U1227" i="8"/>
  <c r="Y1227" i="8"/>
  <c r="AL1227" i="8"/>
  <c r="AO1227" i="8"/>
  <c r="AR1227" i="8"/>
  <c r="C1228" i="8"/>
  <c r="F1228" i="8"/>
  <c r="M1228" i="8"/>
  <c r="Q1228" i="8" s="1"/>
  <c r="N1228" i="8"/>
  <c r="O1228" i="8"/>
  <c r="R1228" i="8"/>
  <c r="S1228" i="8"/>
  <c r="T1228" i="8"/>
  <c r="U1228" i="8"/>
  <c r="Y1228" i="8"/>
  <c r="AL1228" i="8"/>
  <c r="AO1228" i="8"/>
  <c r="AR1228" i="8"/>
  <c r="C1230" i="8"/>
  <c r="F1230" i="8"/>
  <c r="N1230" i="8"/>
  <c r="O1230" i="8"/>
  <c r="R1230" i="8"/>
  <c r="S1230" i="8"/>
  <c r="T1230" i="8"/>
  <c r="Y1230" i="8"/>
  <c r="Z1230" i="8"/>
  <c r="Z1231" i="8" s="1"/>
  <c r="Z1232" i="8" s="1"/>
  <c r="Z1233" i="8" s="1"/>
  <c r="Z1234" i="8" s="1"/>
  <c r="Z1235" i="8" s="1"/>
  <c r="Z1236" i="8" s="1"/>
  <c r="Z1237" i="8" s="1"/>
  <c r="Z1238" i="8" s="1"/>
  <c r="Z1239" i="8" s="1"/>
  <c r="Z1240" i="8" s="1"/>
  <c r="AL1230" i="8"/>
  <c r="AO1230" i="8"/>
  <c r="AR1230" i="8"/>
  <c r="C1231" i="8"/>
  <c r="F1231" i="8"/>
  <c r="N1231" i="8"/>
  <c r="O1231" i="8"/>
  <c r="R1231" i="8"/>
  <c r="S1231" i="8"/>
  <c r="T1231" i="8"/>
  <c r="Y1231" i="8"/>
  <c r="AL1231" i="8"/>
  <c r="AO1231" i="8"/>
  <c r="AR1231" i="8"/>
  <c r="C1232" i="8"/>
  <c r="F1232" i="8"/>
  <c r="N1232" i="8"/>
  <c r="O1232" i="8"/>
  <c r="R1232" i="8"/>
  <c r="S1232" i="8"/>
  <c r="T1232" i="8"/>
  <c r="Y1232" i="8"/>
  <c r="AL1232" i="8"/>
  <c r="AO1232" i="8"/>
  <c r="AR1232" i="8"/>
  <c r="C1233" i="8"/>
  <c r="F1233" i="8"/>
  <c r="M1233" i="8"/>
  <c r="N1233" i="8"/>
  <c r="O1233" i="8"/>
  <c r="R1233" i="8"/>
  <c r="S1233" i="8"/>
  <c r="T1233" i="8"/>
  <c r="Y1233" i="8"/>
  <c r="AL1233" i="8"/>
  <c r="AO1233" i="8"/>
  <c r="AR1233" i="8"/>
  <c r="C1234" i="8"/>
  <c r="F1234" i="8"/>
  <c r="N1234" i="8"/>
  <c r="O1234" i="8"/>
  <c r="R1234" i="8"/>
  <c r="S1234" i="8"/>
  <c r="T1234" i="8"/>
  <c r="Y1234" i="8"/>
  <c r="AL1234" i="8"/>
  <c r="AO1234" i="8"/>
  <c r="AR1234" i="8"/>
  <c r="C1235" i="8"/>
  <c r="F1235" i="8"/>
  <c r="N1235" i="8"/>
  <c r="O1235" i="8"/>
  <c r="R1235" i="8"/>
  <c r="S1235" i="8"/>
  <c r="T1235" i="8"/>
  <c r="Y1235" i="8"/>
  <c r="AL1235" i="8"/>
  <c r="AO1235" i="8"/>
  <c r="AR1235" i="8"/>
  <c r="C1236" i="8"/>
  <c r="F1236" i="8"/>
  <c r="N1236" i="8"/>
  <c r="O1236" i="8"/>
  <c r="R1236" i="8"/>
  <c r="S1236" i="8"/>
  <c r="T1236" i="8"/>
  <c r="Y1236" i="8"/>
  <c r="AL1236" i="8"/>
  <c r="AO1236" i="8"/>
  <c r="AR1236" i="8"/>
  <c r="C1237" i="8"/>
  <c r="F1237" i="8"/>
  <c r="N1237" i="8"/>
  <c r="O1237" i="8"/>
  <c r="R1237" i="8"/>
  <c r="S1237" i="8"/>
  <c r="T1237" i="8"/>
  <c r="Y1237" i="8"/>
  <c r="AL1237" i="8"/>
  <c r="AO1237" i="8"/>
  <c r="AR1237" i="8"/>
  <c r="C1238" i="8"/>
  <c r="F1238" i="8"/>
  <c r="M1238" i="8"/>
  <c r="Q1238" i="8" s="1"/>
  <c r="N1238" i="8"/>
  <c r="O1238" i="8"/>
  <c r="R1238" i="8"/>
  <c r="S1238" i="8"/>
  <c r="T1238" i="8"/>
  <c r="U1238" i="8"/>
  <c r="Y1238" i="8"/>
  <c r="AL1238" i="8"/>
  <c r="AO1238" i="8"/>
  <c r="AR1238" i="8"/>
  <c r="C1239" i="8"/>
  <c r="F1239" i="8"/>
  <c r="M1239" i="8"/>
  <c r="Q1239" i="8" s="1"/>
  <c r="N1239" i="8"/>
  <c r="O1239" i="8"/>
  <c r="R1239" i="8"/>
  <c r="S1239" i="8"/>
  <c r="T1239" i="8"/>
  <c r="U1239" i="8"/>
  <c r="Y1239" i="8"/>
  <c r="AL1239" i="8"/>
  <c r="AO1239" i="8"/>
  <c r="AR1239" i="8"/>
  <c r="C1240" i="8"/>
  <c r="F1240" i="8"/>
  <c r="M1240" i="8"/>
  <c r="Q1240" i="8" s="1"/>
  <c r="N1240" i="8"/>
  <c r="O1240" i="8"/>
  <c r="R1240" i="8"/>
  <c r="S1240" i="8"/>
  <c r="T1240" i="8"/>
  <c r="U1240" i="8"/>
  <c r="Y1240" i="8"/>
  <c r="AL1240" i="8"/>
  <c r="AO1240" i="8"/>
  <c r="AR1240" i="8"/>
  <c r="C1242" i="8"/>
  <c r="F1242" i="8"/>
  <c r="N1242" i="8"/>
  <c r="O1242" i="8"/>
  <c r="R1242" i="8"/>
  <c r="S1242" i="8"/>
  <c r="T1242" i="8"/>
  <c r="Y1242" i="8"/>
  <c r="Z1242" i="8"/>
  <c r="Z1243" i="8" s="1"/>
  <c r="Z1244" i="8" s="1"/>
  <c r="Z1245" i="8" s="1"/>
  <c r="Z1246" i="8" s="1"/>
  <c r="Z1247" i="8" s="1"/>
  <c r="Z1248" i="8" s="1"/>
  <c r="Z1249" i="8" s="1"/>
  <c r="Z1250" i="8" s="1"/>
  <c r="Z1251" i="8" s="1"/>
  <c r="Z1252" i="8" s="1"/>
  <c r="AL1242" i="8"/>
  <c r="AO1242" i="8"/>
  <c r="AR1242" i="8"/>
  <c r="C1243" i="8"/>
  <c r="F1243" i="8"/>
  <c r="N1243" i="8"/>
  <c r="O1243" i="8"/>
  <c r="R1243" i="8"/>
  <c r="S1243" i="8"/>
  <c r="T1243" i="8"/>
  <c r="Y1243" i="8"/>
  <c r="AL1243" i="8"/>
  <c r="AO1243" i="8"/>
  <c r="AR1243" i="8"/>
  <c r="C1244" i="8"/>
  <c r="F1244" i="8"/>
  <c r="N1244" i="8"/>
  <c r="O1244" i="8"/>
  <c r="R1244" i="8"/>
  <c r="S1244" i="8"/>
  <c r="T1244" i="8"/>
  <c r="Y1244" i="8"/>
  <c r="AL1244" i="8"/>
  <c r="AO1244" i="8"/>
  <c r="AR1244" i="8"/>
  <c r="C1245" i="8"/>
  <c r="F1245" i="8"/>
  <c r="M1245" i="8"/>
  <c r="Q1245" i="8" s="1"/>
  <c r="N1245" i="8"/>
  <c r="O1245" i="8"/>
  <c r="R1245" i="8"/>
  <c r="S1245" i="8"/>
  <c r="T1245" i="8"/>
  <c r="Y1245" i="8"/>
  <c r="AL1245" i="8"/>
  <c r="AO1245" i="8"/>
  <c r="AR1245" i="8"/>
  <c r="C1246" i="8"/>
  <c r="F1246" i="8"/>
  <c r="N1246" i="8"/>
  <c r="O1246" i="8"/>
  <c r="R1246" i="8"/>
  <c r="S1246" i="8"/>
  <c r="T1246" i="8"/>
  <c r="Y1246" i="8"/>
  <c r="AL1246" i="8"/>
  <c r="AO1246" i="8"/>
  <c r="AR1246" i="8"/>
  <c r="C1247" i="8"/>
  <c r="F1247" i="8"/>
  <c r="N1247" i="8"/>
  <c r="O1247" i="8"/>
  <c r="R1247" i="8"/>
  <c r="S1247" i="8"/>
  <c r="T1247" i="8"/>
  <c r="Y1247" i="8"/>
  <c r="AL1247" i="8"/>
  <c r="AO1247" i="8"/>
  <c r="AR1247" i="8"/>
  <c r="C1248" i="8"/>
  <c r="F1248" i="8"/>
  <c r="N1248" i="8"/>
  <c r="O1248" i="8"/>
  <c r="R1248" i="8"/>
  <c r="S1248" i="8"/>
  <c r="T1248" i="8"/>
  <c r="Y1248" i="8"/>
  <c r="AL1248" i="8"/>
  <c r="AO1248" i="8"/>
  <c r="AR1248" i="8"/>
  <c r="C1249" i="8"/>
  <c r="F1249" i="8"/>
  <c r="N1249" i="8"/>
  <c r="O1249" i="8"/>
  <c r="R1249" i="8"/>
  <c r="S1249" i="8"/>
  <c r="T1249" i="8"/>
  <c r="Y1249" i="8"/>
  <c r="AL1249" i="8"/>
  <c r="AO1249" i="8"/>
  <c r="AR1249" i="8"/>
  <c r="C1250" i="8"/>
  <c r="F1250" i="8"/>
  <c r="M1250" i="8"/>
  <c r="N1250" i="8"/>
  <c r="O1250" i="8"/>
  <c r="R1250" i="8"/>
  <c r="S1250" i="8"/>
  <c r="T1250" i="8"/>
  <c r="U1250" i="8"/>
  <c r="Y1250" i="8"/>
  <c r="AL1250" i="8"/>
  <c r="AO1250" i="8"/>
  <c r="AR1250" i="8"/>
  <c r="C1251" i="8"/>
  <c r="F1251" i="8"/>
  <c r="M1251" i="8"/>
  <c r="N1251" i="8"/>
  <c r="O1251" i="8"/>
  <c r="R1251" i="8"/>
  <c r="S1251" i="8"/>
  <c r="T1251" i="8"/>
  <c r="U1251" i="8"/>
  <c r="Y1251" i="8"/>
  <c r="AL1251" i="8"/>
  <c r="AO1251" i="8"/>
  <c r="AR1251" i="8"/>
  <c r="C1252" i="8"/>
  <c r="F1252" i="8"/>
  <c r="M1252" i="8"/>
  <c r="N1252" i="8"/>
  <c r="O1252" i="8"/>
  <c r="R1252" i="8"/>
  <c r="S1252" i="8"/>
  <c r="T1252" i="8"/>
  <c r="U1252" i="8"/>
  <c r="Y1252" i="8"/>
  <c r="AL1252" i="8"/>
  <c r="AO1252" i="8"/>
  <c r="AR1252" i="8"/>
  <c r="C1254" i="8"/>
  <c r="F1254" i="8"/>
  <c r="N1254" i="8"/>
  <c r="O1254" i="8"/>
  <c r="R1254" i="8"/>
  <c r="S1254" i="8"/>
  <c r="T1254" i="8"/>
  <c r="Y1254" i="8"/>
  <c r="Z1254" i="8"/>
  <c r="Z1255" i="8" s="1"/>
  <c r="Z1256" i="8" s="1"/>
  <c r="Z1257" i="8" s="1"/>
  <c r="Z1258" i="8" s="1"/>
  <c r="Z1259" i="8" s="1"/>
  <c r="Z1260" i="8" s="1"/>
  <c r="Z1261" i="8" s="1"/>
  <c r="Z1262" i="8" s="1"/>
  <c r="Z1263" i="8" s="1"/>
  <c r="Z1264" i="8" s="1"/>
  <c r="AL1254" i="8"/>
  <c r="AO1254" i="8"/>
  <c r="AR1254" i="8"/>
  <c r="C1255" i="8"/>
  <c r="F1255" i="8"/>
  <c r="N1255" i="8"/>
  <c r="O1255" i="8"/>
  <c r="R1255" i="8"/>
  <c r="S1255" i="8"/>
  <c r="T1255" i="8"/>
  <c r="Y1255" i="8"/>
  <c r="AL1255" i="8"/>
  <c r="AO1255" i="8"/>
  <c r="AR1255" i="8"/>
  <c r="C1256" i="8"/>
  <c r="F1256" i="8"/>
  <c r="N1256" i="8"/>
  <c r="O1256" i="8"/>
  <c r="R1256" i="8"/>
  <c r="S1256" i="8"/>
  <c r="T1256" i="8"/>
  <c r="Y1256" i="8"/>
  <c r="AL1256" i="8"/>
  <c r="AO1256" i="8"/>
  <c r="AR1256" i="8"/>
  <c r="C1257" i="8"/>
  <c r="F1257" i="8"/>
  <c r="M1257" i="8"/>
  <c r="Q1257" i="8" s="1"/>
  <c r="N1257" i="8"/>
  <c r="O1257" i="8"/>
  <c r="R1257" i="8"/>
  <c r="S1257" i="8"/>
  <c r="T1257" i="8"/>
  <c r="Y1257" i="8"/>
  <c r="AL1257" i="8"/>
  <c r="AO1257" i="8"/>
  <c r="AR1257" i="8"/>
  <c r="C1258" i="8"/>
  <c r="F1258" i="8"/>
  <c r="N1258" i="8"/>
  <c r="O1258" i="8"/>
  <c r="R1258" i="8"/>
  <c r="S1258" i="8"/>
  <c r="T1258" i="8"/>
  <c r="Y1258" i="8"/>
  <c r="AL1258" i="8"/>
  <c r="AO1258" i="8"/>
  <c r="AR1258" i="8"/>
  <c r="C1259" i="8"/>
  <c r="F1259" i="8"/>
  <c r="N1259" i="8"/>
  <c r="O1259" i="8"/>
  <c r="R1259" i="8"/>
  <c r="S1259" i="8"/>
  <c r="T1259" i="8"/>
  <c r="Y1259" i="8"/>
  <c r="AL1259" i="8"/>
  <c r="AO1259" i="8"/>
  <c r="AR1259" i="8"/>
  <c r="C1260" i="8"/>
  <c r="F1260" i="8"/>
  <c r="N1260" i="8"/>
  <c r="O1260" i="8"/>
  <c r="R1260" i="8"/>
  <c r="S1260" i="8"/>
  <c r="T1260" i="8"/>
  <c r="Y1260" i="8"/>
  <c r="AL1260" i="8"/>
  <c r="AO1260" i="8"/>
  <c r="AR1260" i="8"/>
  <c r="C1261" i="8"/>
  <c r="F1261" i="8"/>
  <c r="N1261" i="8"/>
  <c r="O1261" i="8"/>
  <c r="R1261" i="8"/>
  <c r="S1261" i="8"/>
  <c r="T1261" i="8"/>
  <c r="Y1261" i="8"/>
  <c r="AL1261" i="8"/>
  <c r="AO1261" i="8"/>
  <c r="AR1261" i="8"/>
  <c r="C1262" i="8"/>
  <c r="F1262" i="8"/>
  <c r="M1262" i="8"/>
  <c r="Q1262" i="8" s="1"/>
  <c r="N1262" i="8"/>
  <c r="O1262" i="8"/>
  <c r="R1262" i="8"/>
  <c r="S1262" i="8"/>
  <c r="T1262" i="8"/>
  <c r="U1262" i="8"/>
  <c r="Y1262" i="8"/>
  <c r="AL1262" i="8"/>
  <c r="AO1262" i="8"/>
  <c r="AR1262" i="8"/>
  <c r="C1263" i="8"/>
  <c r="F1263" i="8"/>
  <c r="M1263" i="8"/>
  <c r="Q1263" i="8" s="1"/>
  <c r="N1263" i="8"/>
  <c r="O1263" i="8"/>
  <c r="R1263" i="8"/>
  <c r="S1263" i="8"/>
  <c r="T1263" i="8"/>
  <c r="U1263" i="8"/>
  <c r="Y1263" i="8"/>
  <c r="AL1263" i="8"/>
  <c r="AO1263" i="8"/>
  <c r="AR1263" i="8"/>
  <c r="C1264" i="8"/>
  <c r="F1264" i="8"/>
  <c r="M1264" i="8"/>
  <c r="Q1264" i="8" s="1"/>
  <c r="N1264" i="8"/>
  <c r="O1264" i="8"/>
  <c r="R1264" i="8"/>
  <c r="S1264" i="8"/>
  <c r="T1264" i="8"/>
  <c r="U1264" i="8"/>
  <c r="Y1264" i="8"/>
  <c r="AL1264" i="8"/>
  <c r="AO1264" i="8"/>
  <c r="AR1264" i="8"/>
  <c r="C1266" i="8"/>
  <c r="F1266" i="8"/>
  <c r="N1266" i="8"/>
  <c r="O1266" i="8"/>
  <c r="R1266" i="8"/>
  <c r="S1266" i="8"/>
  <c r="T1266" i="8"/>
  <c r="Y1266" i="8"/>
  <c r="Z1266" i="8"/>
  <c r="Z1267" i="8" s="1"/>
  <c r="Z1268" i="8" s="1"/>
  <c r="Z1269" i="8" s="1"/>
  <c r="Z1270" i="8" s="1"/>
  <c r="Z1271" i="8" s="1"/>
  <c r="Z1272" i="8" s="1"/>
  <c r="Z1273" i="8" s="1"/>
  <c r="Z1274" i="8" s="1"/>
  <c r="Z1275" i="8" s="1"/>
  <c r="Z1276" i="8" s="1"/>
  <c r="AL1266" i="8"/>
  <c r="AO1266" i="8"/>
  <c r="AR1266" i="8"/>
  <c r="C1267" i="8"/>
  <c r="F1267" i="8"/>
  <c r="N1267" i="8"/>
  <c r="O1267" i="8"/>
  <c r="R1267" i="8"/>
  <c r="S1267" i="8"/>
  <c r="T1267" i="8"/>
  <c r="Y1267" i="8"/>
  <c r="AL1267" i="8"/>
  <c r="AO1267" i="8"/>
  <c r="AR1267" i="8"/>
  <c r="C1268" i="8"/>
  <c r="F1268" i="8"/>
  <c r="N1268" i="8"/>
  <c r="O1268" i="8"/>
  <c r="R1268" i="8"/>
  <c r="S1268" i="8"/>
  <c r="T1268" i="8"/>
  <c r="Y1268" i="8"/>
  <c r="AL1268" i="8"/>
  <c r="AO1268" i="8"/>
  <c r="AR1268" i="8"/>
  <c r="C1269" i="8"/>
  <c r="F1269" i="8"/>
  <c r="M1269" i="8"/>
  <c r="N1269" i="8"/>
  <c r="O1269" i="8"/>
  <c r="R1269" i="8"/>
  <c r="S1269" i="8"/>
  <c r="T1269" i="8"/>
  <c r="Y1269" i="8"/>
  <c r="AL1269" i="8"/>
  <c r="AO1269" i="8"/>
  <c r="AR1269" i="8"/>
  <c r="C1270" i="8"/>
  <c r="F1270" i="8"/>
  <c r="N1270" i="8"/>
  <c r="O1270" i="8"/>
  <c r="R1270" i="8"/>
  <c r="S1270" i="8"/>
  <c r="T1270" i="8"/>
  <c r="Y1270" i="8"/>
  <c r="AL1270" i="8"/>
  <c r="AO1270" i="8"/>
  <c r="AR1270" i="8"/>
  <c r="C1271" i="8"/>
  <c r="F1271" i="8"/>
  <c r="N1271" i="8"/>
  <c r="O1271" i="8"/>
  <c r="R1271" i="8"/>
  <c r="S1271" i="8"/>
  <c r="T1271" i="8"/>
  <c r="Y1271" i="8"/>
  <c r="AL1271" i="8"/>
  <c r="AO1271" i="8"/>
  <c r="AR1271" i="8"/>
  <c r="C1272" i="8"/>
  <c r="F1272" i="8"/>
  <c r="N1272" i="8"/>
  <c r="O1272" i="8"/>
  <c r="R1272" i="8"/>
  <c r="S1272" i="8"/>
  <c r="T1272" i="8"/>
  <c r="Y1272" i="8"/>
  <c r="AL1272" i="8"/>
  <c r="AO1272" i="8"/>
  <c r="AR1272" i="8"/>
  <c r="C1273" i="8"/>
  <c r="F1273" i="8"/>
  <c r="N1273" i="8"/>
  <c r="O1273" i="8"/>
  <c r="R1273" i="8"/>
  <c r="S1273" i="8"/>
  <c r="T1273" i="8"/>
  <c r="Y1273" i="8"/>
  <c r="AL1273" i="8"/>
  <c r="AO1273" i="8"/>
  <c r="AR1273" i="8"/>
  <c r="C1274" i="8"/>
  <c r="F1274" i="8"/>
  <c r="M1274" i="8"/>
  <c r="Q1274" i="8" s="1"/>
  <c r="N1274" i="8"/>
  <c r="O1274" i="8"/>
  <c r="R1274" i="8"/>
  <c r="S1274" i="8"/>
  <c r="T1274" i="8"/>
  <c r="U1274" i="8"/>
  <c r="Y1274" i="8"/>
  <c r="AL1274" i="8"/>
  <c r="AO1274" i="8"/>
  <c r="AR1274" i="8"/>
  <c r="C1275" i="8"/>
  <c r="F1275" i="8"/>
  <c r="M1275" i="8"/>
  <c r="Q1275" i="8" s="1"/>
  <c r="N1275" i="8"/>
  <c r="O1275" i="8"/>
  <c r="R1275" i="8"/>
  <c r="S1275" i="8"/>
  <c r="T1275" i="8"/>
  <c r="U1275" i="8"/>
  <c r="Y1275" i="8"/>
  <c r="AL1275" i="8"/>
  <c r="AO1275" i="8"/>
  <c r="AR1275" i="8"/>
  <c r="C1276" i="8"/>
  <c r="F1276" i="8"/>
  <c r="M1276" i="8"/>
  <c r="N1276" i="8"/>
  <c r="O1276" i="8"/>
  <c r="R1276" i="8"/>
  <c r="S1276" i="8"/>
  <c r="T1276" i="8"/>
  <c r="U1276" i="8"/>
  <c r="Y1276" i="8"/>
  <c r="AL1276" i="8"/>
  <c r="AO1276" i="8"/>
  <c r="AR1276" i="8"/>
  <c r="C1278" i="8"/>
  <c r="F1278" i="8"/>
  <c r="N1278" i="8"/>
  <c r="O1278" i="8"/>
  <c r="R1278" i="8"/>
  <c r="S1278" i="8"/>
  <c r="T1278" i="8"/>
  <c r="Y1278" i="8"/>
  <c r="Z1278" i="8"/>
  <c r="Z1279" i="8" s="1"/>
  <c r="Z1280" i="8" s="1"/>
  <c r="Z1281" i="8" s="1"/>
  <c r="Z1282" i="8" s="1"/>
  <c r="Z1283" i="8" s="1"/>
  <c r="Z1284" i="8" s="1"/>
  <c r="Z1285" i="8" s="1"/>
  <c r="Z1286" i="8" s="1"/>
  <c r="Z1287" i="8" s="1"/>
  <c r="Z1288" i="8" s="1"/>
  <c r="AL1278" i="8"/>
  <c r="AO1278" i="8"/>
  <c r="AR1278" i="8"/>
  <c r="C1279" i="8"/>
  <c r="F1279" i="8"/>
  <c r="N1279" i="8"/>
  <c r="O1279" i="8"/>
  <c r="R1279" i="8"/>
  <c r="S1279" i="8"/>
  <c r="T1279" i="8"/>
  <c r="Y1279" i="8"/>
  <c r="AL1279" i="8"/>
  <c r="AO1279" i="8"/>
  <c r="AR1279" i="8"/>
  <c r="C1280" i="8"/>
  <c r="F1280" i="8"/>
  <c r="N1280" i="8"/>
  <c r="O1280" i="8"/>
  <c r="R1280" i="8"/>
  <c r="S1280" i="8"/>
  <c r="T1280" i="8"/>
  <c r="Y1280" i="8"/>
  <c r="AL1280" i="8"/>
  <c r="AO1280" i="8"/>
  <c r="AR1280" i="8"/>
  <c r="C1281" i="8"/>
  <c r="F1281" i="8"/>
  <c r="M1281" i="8"/>
  <c r="Q1281" i="8" s="1"/>
  <c r="N1281" i="8"/>
  <c r="O1281" i="8"/>
  <c r="R1281" i="8"/>
  <c r="S1281" i="8"/>
  <c r="T1281" i="8"/>
  <c r="Y1281" i="8"/>
  <c r="AL1281" i="8"/>
  <c r="AO1281" i="8"/>
  <c r="AR1281" i="8"/>
  <c r="C1282" i="8"/>
  <c r="F1282" i="8"/>
  <c r="N1282" i="8"/>
  <c r="O1282" i="8"/>
  <c r="R1282" i="8"/>
  <c r="S1282" i="8"/>
  <c r="T1282" i="8"/>
  <c r="Y1282" i="8"/>
  <c r="AL1282" i="8"/>
  <c r="AO1282" i="8"/>
  <c r="AR1282" i="8"/>
  <c r="C1283" i="8"/>
  <c r="F1283" i="8"/>
  <c r="N1283" i="8"/>
  <c r="O1283" i="8"/>
  <c r="R1283" i="8"/>
  <c r="S1283" i="8"/>
  <c r="T1283" i="8"/>
  <c r="Y1283" i="8"/>
  <c r="AL1283" i="8"/>
  <c r="AO1283" i="8"/>
  <c r="AR1283" i="8"/>
  <c r="C1284" i="8"/>
  <c r="F1284" i="8"/>
  <c r="N1284" i="8"/>
  <c r="O1284" i="8"/>
  <c r="R1284" i="8"/>
  <c r="S1284" i="8"/>
  <c r="T1284" i="8"/>
  <c r="Y1284" i="8"/>
  <c r="AL1284" i="8"/>
  <c r="AO1284" i="8"/>
  <c r="AR1284" i="8"/>
  <c r="C1285" i="8"/>
  <c r="F1285" i="8"/>
  <c r="N1285" i="8"/>
  <c r="O1285" i="8"/>
  <c r="R1285" i="8"/>
  <c r="S1285" i="8"/>
  <c r="T1285" i="8"/>
  <c r="Y1285" i="8"/>
  <c r="AL1285" i="8"/>
  <c r="AO1285" i="8"/>
  <c r="AR1285" i="8"/>
  <c r="C1286" i="8"/>
  <c r="F1286" i="8"/>
  <c r="M1286" i="8"/>
  <c r="N1286" i="8"/>
  <c r="O1286" i="8"/>
  <c r="R1286" i="8"/>
  <c r="S1286" i="8"/>
  <c r="T1286" i="8"/>
  <c r="U1286" i="8"/>
  <c r="Y1286" i="8"/>
  <c r="AL1286" i="8"/>
  <c r="AO1286" i="8"/>
  <c r="AR1286" i="8"/>
  <c r="C1287" i="8"/>
  <c r="F1287" i="8"/>
  <c r="M1287" i="8"/>
  <c r="N1287" i="8"/>
  <c r="O1287" i="8"/>
  <c r="R1287" i="8"/>
  <c r="S1287" i="8"/>
  <c r="T1287" i="8"/>
  <c r="U1287" i="8"/>
  <c r="Y1287" i="8"/>
  <c r="AL1287" i="8"/>
  <c r="AO1287" i="8"/>
  <c r="AR1287" i="8"/>
  <c r="C1288" i="8"/>
  <c r="F1288" i="8"/>
  <c r="M1288" i="8"/>
  <c r="N1288" i="8"/>
  <c r="O1288" i="8"/>
  <c r="R1288" i="8"/>
  <c r="S1288" i="8"/>
  <c r="T1288" i="8"/>
  <c r="U1288" i="8"/>
  <c r="Y1288" i="8"/>
  <c r="AL1288" i="8"/>
  <c r="AO1288" i="8"/>
  <c r="AR1288" i="8"/>
  <c r="C1290" i="8"/>
  <c r="F1290" i="8"/>
  <c r="N1290" i="8"/>
  <c r="O1290" i="8"/>
  <c r="R1290" i="8"/>
  <c r="S1290" i="8"/>
  <c r="T1290" i="8"/>
  <c r="Y1290" i="8"/>
  <c r="Z1290" i="8"/>
  <c r="Z1291" i="8" s="1"/>
  <c r="Z1292" i="8" s="1"/>
  <c r="Z1293" i="8" s="1"/>
  <c r="Z1294" i="8" s="1"/>
  <c r="Z1295" i="8" s="1"/>
  <c r="Z1296" i="8" s="1"/>
  <c r="Z1297" i="8" s="1"/>
  <c r="Z1298" i="8" s="1"/>
  <c r="Z1299" i="8" s="1"/>
  <c r="Z1300" i="8" s="1"/>
  <c r="AL1290" i="8"/>
  <c r="AO1290" i="8"/>
  <c r="AR1290" i="8"/>
  <c r="C1291" i="8"/>
  <c r="F1291" i="8"/>
  <c r="N1291" i="8"/>
  <c r="O1291" i="8"/>
  <c r="R1291" i="8"/>
  <c r="S1291" i="8"/>
  <c r="T1291" i="8"/>
  <c r="Y1291" i="8"/>
  <c r="AL1291" i="8"/>
  <c r="AO1291" i="8"/>
  <c r="AR1291" i="8"/>
  <c r="C1292" i="8"/>
  <c r="F1292" i="8"/>
  <c r="N1292" i="8"/>
  <c r="O1292" i="8"/>
  <c r="R1292" i="8"/>
  <c r="S1292" i="8"/>
  <c r="T1292" i="8"/>
  <c r="Y1292" i="8"/>
  <c r="AL1292" i="8"/>
  <c r="AO1292" i="8"/>
  <c r="AR1292" i="8"/>
  <c r="C1293" i="8"/>
  <c r="F1293" i="8"/>
  <c r="M1293" i="8"/>
  <c r="N1293" i="8"/>
  <c r="O1293" i="8"/>
  <c r="R1293" i="8"/>
  <c r="S1293" i="8"/>
  <c r="T1293" i="8"/>
  <c r="Y1293" i="8"/>
  <c r="AL1293" i="8"/>
  <c r="AO1293" i="8"/>
  <c r="AR1293" i="8"/>
  <c r="C1294" i="8"/>
  <c r="F1294" i="8"/>
  <c r="N1294" i="8"/>
  <c r="O1294" i="8"/>
  <c r="R1294" i="8"/>
  <c r="S1294" i="8"/>
  <c r="T1294" i="8"/>
  <c r="Y1294" i="8"/>
  <c r="AL1294" i="8"/>
  <c r="AO1294" i="8"/>
  <c r="AR1294" i="8"/>
  <c r="C1295" i="8"/>
  <c r="F1295" i="8"/>
  <c r="N1295" i="8"/>
  <c r="O1295" i="8"/>
  <c r="R1295" i="8"/>
  <c r="S1295" i="8"/>
  <c r="T1295" i="8"/>
  <c r="Y1295" i="8"/>
  <c r="AL1295" i="8"/>
  <c r="AO1295" i="8"/>
  <c r="AR1295" i="8"/>
  <c r="C1296" i="8"/>
  <c r="F1296" i="8"/>
  <c r="N1296" i="8"/>
  <c r="O1296" i="8"/>
  <c r="R1296" i="8"/>
  <c r="S1296" i="8"/>
  <c r="T1296" i="8"/>
  <c r="Y1296" i="8"/>
  <c r="AL1296" i="8"/>
  <c r="AO1296" i="8"/>
  <c r="AR1296" i="8"/>
  <c r="C1297" i="8"/>
  <c r="F1297" i="8"/>
  <c r="N1297" i="8"/>
  <c r="O1297" i="8"/>
  <c r="R1297" i="8"/>
  <c r="S1297" i="8"/>
  <c r="T1297" i="8"/>
  <c r="Y1297" i="8"/>
  <c r="AL1297" i="8"/>
  <c r="AO1297" i="8"/>
  <c r="AR1297" i="8"/>
  <c r="C1298" i="8"/>
  <c r="F1298" i="8"/>
  <c r="M1298" i="8"/>
  <c r="Q1298" i="8" s="1"/>
  <c r="N1298" i="8"/>
  <c r="O1298" i="8"/>
  <c r="R1298" i="8"/>
  <c r="S1298" i="8"/>
  <c r="T1298" i="8"/>
  <c r="U1298" i="8"/>
  <c r="Y1298" i="8"/>
  <c r="AL1298" i="8"/>
  <c r="AO1298" i="8"/>
  <c r="AR1298" i="8"/>
  <c r="C1299" i="8"/>
  <c r="F1299" i="8"/>
  <c r="M1299" i="8"/>
  <c r="Q1299" i="8" s="1"/>
  <c r="N1299" i="8"/>
  <c r="O1299" i="8"/>
  <c r="R1299" i="8"/>
  <c r="S1299" i="8"/>
  <c r="T1299" i="8"/>
  <c r="U1299" i="8"/>
  <c r="Y1299" i="8"/>
  <c r="AL1299" i="8"/>
  <c r="AO1299" i="8"/>
  <c r="AR1299" i="8"/>
  <c r="C1300" i="8"/>
  <c r="F1300" i="8"/>
  <c r="M1300" i="8"/>
  <c r="Q1300" i="8" s="1"/>
  <c r="N1300" i="8"/>
  <c r="O1300" i="8"/>
  <c r="R1300" i="8"/>
  <c r="S1300" i="8"/>
  <c r="T1300" i="8"/>
  <c r="U1300" i="8"/>
  <c r="Y1300" i="8"/>
  <c r="AL1300" i="8"/>
  <c r="AO1300" i="8"/>
  <c r="AR1300" i="8"/>
  <c r="C1302" i="8"/>
  <c r="F1302" i="8"/>
  <c r="N1302" i="8"/>
  <c r="O1302" i="8"/>
  <c r="R1302" i="8"/>
  <c r="S1302" i="8"/>
  <c r="T1302" i="8"/>
  <c r="Y1302" i="8"/>
  <c r="Z1302" i="8"/>
  <c r="Z1303" i="8" s="1"/>
  <c r="Z1304" i="8" s="1"/>
  <c r="Z1305" i="8" s="1"/>
  <c r="Z1306" i="8" s="1"/>
  <c r="Z1307" i="8" s="1"/>
  <c r="Z1308" i="8" s="1"/>
  <c r="Z1309" i="8" s="1"/>
  <c r="Z1310" i="8" s="1"/>
  <c r="Z1311" i="8" s="1"/>
  <c r="Z1312" i="8" s="1"/>
  <c r="AL1302" i="8"/>
  <c r="AO1302" i="8"/>
  <c r="AR1302" i="8"/>
  <c r="C1303" i="8"/>
  <c r="F1303" i="8"/>
  <c r="N1303" i="8"/>
  <c r="O1303" i="8"/>
  <c r="R1303" i="8"/>
  <c r="S1303" i="8"/>
  <c r="T1303" i="8"/>
  <c r="Y1303" i="8"/>
  <c r="AL1303" i="8"/>
  <c r="AO1303" i="8"/>
  <c r="AR1303" i="8"/>
  <c r="C1304" i="8"/>
  <c r="F1304" i="8"/>
  <c r="N1304" i="8"/>
  <c r="O1304" i="8"/>
  <c r="R1304" i="8"/>
  <c r="S1304" i="8"/>
  <c r="T1304" i="8"/>
  <c r="Y1304" i="8"/>
  <c r="AL1304" i="8"/>
  <c r="AO1304" i="8"/>
  <c r="AR1304" i="8"/>
  <c r="C1305" i="8"/>
  <c r="F1305" i="8"/>
  <c r="M1305" i="8"/>
  <c r="N1305" i="8"/>
  <c r="O1305" i="8"/>
  <c r="R1305" i="8"/>
  <c r="S1305" i="8"/>
  <c r="T1305" i="8"/>
  <c r="Y1305" i="8"/>
  <c r="AL1305" i="8"/>
  <c r="AO1305" i="8"/>
  <c r="AR1305" i="8"/>
  <c r="C1306" i="8"/>
  <c r="F1306" i="8"/>
  <c r="N1306" i="8"/>
  <c r="O1306" i="8"/>
  <c r="R1306" i="8"/>
  <c r="S1306" i="8"/>
  <c r="T1306" i="8"/>
  <c r="Y1306" i="8"/>
  <c r="AL1306" i="8"/>
  <c r="AO1306" i="8"/>
  <c r="AR1306" i="8"/>
  <c r="C1307" i="8"/>
  <c r="F1307" i="8"/>
  <c r="N1307" i="8"/>
  <c r="O1307" i="8"/>
  <c r="R1307" i="8"/>
  <c r="S1307" i="8"/>
  <c r="T1307" i="8"/>
  <c r="Y1307" i="8"/>
  <c r="AL1307" i="8"/>
  <c r="AO1307" i="8"/>
  <c r="AR1307" i="8"/>
  <c r="C1308" i="8"/>
  <c r="F1308" i="8"/>
  <c r="N1308" i="8"/>
  <c r="O1308" i="8"/>
  <c r="R1308" i="8"/>
  <c r="S1308" i="8"/>
  <c r="T1308" i="8"/>
  <c r="Y1308" i="8"/>
  <c r="AL1308" i="8"/>
  <c r="AO1308" i="8"/>
  <c r="AR1308" i="8"/>
  <c r="C1309" i="8"/>
  <c r="F1309" i="8"/>
  <c r="N1309" i="8"/>
  <c r="O1309" i="8"/>
  <c r="R1309" i="8"/>
  <c r="S1309" i="8"/>
  <c r="T1309" i="8"/>
  <c r="Y1309" i="8"/>
  <c r="AL1309" i="8"/>
  <c r="AO1309" i="8"/>
  <c r="AR1309" i="8"/>
  <c r="C1310" i="8"/>
  <c r="F1310" i="8"/>
  <c r="M1310" i="8"/>
  <c r="N1310" i="8"/>
  <c r="O1310" i="8"/>
  <c r="R1310" i="8"/>
  <c r="S1310" i="8"/>
  <c r="T1310" i="8"/>
  <c r="U1310" i="8"/>
  <c r="Y1310" i="8"/>
  <c r="AL1310" i="8"/>
  <c r="AO1310" i="8"/>
  <c r="AR1310" i="8"/>
  <c r="C1311" i="8"/>
  <c r="F1311" i="8"/>
  <c r="M1311" i="8"/>
  <c r="N1311" i="8"/>
  <c r="O1311" i="8"/>
  <c r="R1311" i="8"/>
  <c r="S1311" i="8"/>
  <c r="T1311" i="8"/>
  <c r="U1311" i="8"/>
  <c r="Y1311" i="8"/>
  <c r="AL1311" i="8"/>
  <c r="AO1311" i="8"/>
  <c r="AR1311" i="8"/>
  <c r="C1312" i="8"/>
  <c r="F1312" i="8"/>
  <c r="M1312" i="8"/>
  <c r="Q1312" i="8" s="1"/>
  <c r="N1312" i="8"/>
  <c r="O1312" i="8"/>
  <c r="R1312" i="8"/>
  <c r="S1312" i="8"/>
  <c r="T1312" i="8"/>
  <c r="U1312" i="8"/>
  <c r="Y1312" i="8"/>
  <c r="AL1312" i="8"/>
  <c r="AO1312" i="8"/>
  <c r="AR1312" i="8"/>
  <c r="C1314" i="8"/>
  <c r="F1314" i="8"/>
  <c r="N1314" i="8"/>
  <c r="O1314" i="8"/>
  <c r="R1314" i="8"/>
  <c r="S1314" i="8"/>
  <c r="T1314" i="8"/>
  <c r="Y1314" i="8"/>
  <c r="Z1314" i="8"/>
  <c r="Z1315" i="8" s="1"/>
  <c r="Z1316" i="8" s="1"/>
  <c r="Z1317" i="8" s="1"/>
  <c r="Z1318" i="8" s="1"/>
  <c r="Z1319" i="8" s="1"/>
  <c r="Z1320" i="8" s="1"/>
  <c r="Z1321" i="8" s="1"/>
  <c r="Z1322" i="8" s="1"/>
  <c r="Z1323" i="8" s="1"/>
  <c r="Z1324" i="8" s="1"/>
  <c r="AL1314" i="8"/>
  <c r="AO1314" i="8"/>
  <c r="AR1314" i="8"/>
  <c r="C1315" i="8"/>
  <c r="F1315" i="8"/>
  <c r="N1315" i="8"/>
  <c r="O1315" i="8"/>
  <c r="R1315" i="8"/>
  <c r="S1315" i="8"/>
  <c r="T1315" i="8"/>
  <c r="Y1315" i="8"/>
  <c r="AL1315" i="8"/>
  <c r="AO1315" i="8"/>
  <c r="AR1315" i="8"/>
  <c r="C1316" i="8"/>
  <c r="F1316" i="8"/>
  <c r="N1316" i="8"/>
  <c r="O1316" i="8"/>
  <c r="R1316" i="8"/>
  <c r="S1316" i="8"/>
  <c r="T1316" i="8"/>
  <c r="Y1316" i="8"/>
  <c r="AL1316" i="8"/>
  <c r="AO1316" i="8"/>
  <c r="AR1316" i="8"/>
  <c r="C1317" i="8"/>
  <c r="F1317" i="8"/>
  <c r="M1317" i="8"/>
  <c r="N1317" i="8"/>
  <c r="O1317" i="8"/>
  <c r="R1317" i="8"/>
  <c r="S1317" i="8"/>
  <c r="T1317" i="8"/>
  <c r="Y1317" i="8"/>
  <c r="AL1317" i="8"/>
  <c r="AO1317" i="8"/>
  <c r="AR1317" i="8"/>
  <c r="C1318" i="8"/>
  <c r="F1318" i="8"/>
  <c r="N1318" i="8"/>
  <c r="O1318" i="8"/>
  <c r="R1318" i="8"/>
  <c r="S1318" i="8"/>
  <c r="T1318" i="8"/>
  <c r="Y1318" i="8"/>
  <c r="AL1318" i="8"/>
  <c r="AO1318" i="8"/>
  <c r="AR1318" i="8"/>
  <c r="C1319" i="8"/>
  <c r="F1319" i="8"/>
  <c r="N1319" i="8"/>
  <c r="O1319" i="8"/>
  <c r="R1319" i="8"/>
  <c r="S1319" i="8"/>
  <c r="T1319" i="8"/>
  <c r="Y1319" i="8"/>
  <c r="AL1319" i="8"/>
  <c r="AO1319" i="8"/>
  <c r="AR1319" i="8"/>
  <c r="C1320" i="8"/>
  <c r="F1320" i="8"/>
  <c r="N1320" i="8"/>
  <c r="O1320" i="8"/>
  <c r="R1320" i="8"/>
  <c r="S1320" i="8"/>
  <c r="T1320" i="8"/>
  <c r="Y1320" i="8"/>
  <c r="AL1320" i="8"/>
  <c r="AO1320" i="8"/>
  <c r="AR1320" i="8"/>
  <c r="C1321" i="8"/>
  <c r="F1321" i="8"/>
  <c r="N1321" i="8"/>
  <c r="O1321" i="8"/>
  <c r="R1321" i="8"/>
  <c r="S1321" i="8"/>
  <c r="T1321" i="8"/>
  <c r="Y1321" i="8"/>
  <c r="AL1321" i="8"/>
  <c r="AO1321" i="8"/>
  <c r="AR1321" i="8"/>
  <c r="C1322" i="8"/>
  <c r="F1322" i="8"/>
  <c r="M1322" i="8"/>
  <c r="P1322" i="8" s="1"/>
  <c r="N1322" i="8"/>
  <c r="O1322" i="8"/>
  <c r="R1322" i="8"/>
  <c r="S1322" i="8"/>
  <c r="T1322" i="8"/>
  <c r="U1322" i="8"/>
  <c r="Y1322" i="8"/>
  <c r="AL1322" i="8"/>
  <c r="AO1322" i="8"/>
  <c r="AR1322" i="8"/>
  <c r="C1323" i="8"/>
  <c r="F1323" i="8"/>
  <c r="M1323" i="8"/>
  <c r="N1323" i="8"/>
  <c r="O1323" i="8"/>
  <c r="R1323" i="8"/>
  <c r="S1323" i="8"/>
  <c r="T1323" i="8"/>
  <c r="U1323" i="8"/>
  <c r="Y1323" i="8"/>
  <c r="AL1323" i="8"/>
  <c r="AO1323" i="8"/>
  <c r="AR1323" i="8"/>
  <c r="C1324" i="8"/>
  <c r="F1324" i="8"/>
  <c r="M1324" i="8"/>
  <c r="N1324" i="8"/>
  <c r="O1324" i="8"/>
  <c r="R1324" i="8"/>
  <c r="S1324" i="8"/>
  <c r="T1324" i="8"/>
  <c r="U1324" i="8"/>
  <c r="Y1324" i="8"/>
  <c r="AL1324" i="8"/>
  <c r="AO1324" i="8"/>
  <c r="AR1324" i="8"/>
  <c r="C1326" i="8"/>
  <c r="F1326" i="8"/>
  <c r="N1326" i="8"/>
  <c r="O1326" i="8"/>
  <c r="R1326" i="8"/>
  <c r="S1326" i="8"/>
  <c r="T1326" i="8"/>
  <c r="Y1326" i="8"/>
  <c r="Z1326" i="8"/>
  <c r="Z1327" i="8" s="1"/>
  <c r="Z1328" i="8" s="1"/>
  <c r="Z1329" i="8" s="1"/>
  <c r="Z1330" i="8" s="1"/>
  <c r="Z1331" i="8" s="1"/>
  <c r="Z1332" i="8" s="1"/>
  <c r="Z1333" i="8" s="1"/>
  <c r="Z1334" i="8" s="1"/>
  <c r="Z1335" i="8" s="1"/>
  <c r="Z1336" i="8" s="1"/>
  <c r="AL1326" i="8"/>
  <c r="AO1326" i="8"/>
  <c r="AR1326" i="8"/>
  <c r="C1327" i="8"/>
  <c r="F1327" i="8"/>
  <c r="N1327" i="8"/>
  <c r="O1327" i="8"/>
  <c r="R1327" i="8"/>
  <c r="S1327" i="8"/>
  <c r="T1327" i="8"/>
  <c r="Y1327" i="8"/>
  <c r="AL1327" i="8"/>
  <c r="AO1327" i="8"/>
  <c r="AR1327" i="8"/>
  <c r="C1328" i="8"/>
  <c r="F1328" i="8"/>
  <c r="N1328" i="8"/>
  <c r="O1328" i="8"/>
  <c r="R1328" i="8"/>
  <c r="S1328" i="8"/>
  <c r="T1328" i="8"/>
  <c r="Y1328" i="8"/>
  <c r="AL1328" i="8"/>
  <c r="AO1328" i="8"/>
  <c r="AR1328" i="8"/>
  <c r="C1329" i="8"/>
  <c r="F1329" i="8"/>
  <c r="M1329" i="8"/>
  <c r="P1329" i="8" s="1"/>
  <c r="N1329" i="8"/>
  <c r="O1329" i="8"/>
  <c r="R1329" i="8"/>
  <c r="S1329" i="8"/>
  <c r="T1329" i="8"/>
  <c r="Y1329" i="8"/>
  <c r="AL1329" i="8"/>
  <c r="AO1329" i="8"/>
  <c r="AR1329" i="8"/>
  <c r="C1330" i="8"/>
  <c r="F1330" i="8"/>
  <c r="N1330" i="8"/>
  <c r="O1330" i="8"/>
  <c r="R1330" i="8"/>
  <c r="S1330" i="8"/>
  <c r="T1330" i="8"/>
  <c r="Y1330" i="8"/>
  <c r="AL1330" i="8"/>
  <c r="AO1330" i="8"/>
  <c r="AR1330" i="8"/>
  <c r="C1331" i="8"/>
  <c r="F1331" i="8"/>
  <c r="N1331" i="8"/>
  <c r="O1331" i="8"/>
  <c r="R1331" i="8"/>
  <c r="S1331" i="8"/>
  <c r="T1331" i="8"/>
  <c r="Y1331" i="8"/>
  <c r="AL1331" i="8"/>
  <c r="AO1331" i="8"/>
  <c r="AR1331" i="8"/>
  <c r="C1332" i="8"/>
  <c r="F1332" i="8"/>
  <c r="N1332" i="8"/>
  <c r="O1332" i="8"/>
  <c r="R1332" i="8"/>
  <c r="S1332" i="8"/>
  <c r="T1332" i="8"/>
  <c r="Y1332" i="8"/>
  <c r="AL1332" i="8"/>
  <c r="AO1332" i="8"/>
  <c r="AR1332" i="8"/>
  <c r="C1333" i="8"/>
  <c r="F1333" i="8"/>
  <c r="N1333" i="8"/>
  <c r="O1333" i="8"/>
  <c r="R1333" i="8"/>
  <c r="S1333" i="8"/>
  <c r="T1333" i="8"/>
  <c r="Y1333" i="8"/>
  <c r="AL1333" i="8"/>
  <c r="AO1333" i="8"/>
  <c r="AR1333" i="8"/>
  <c r="C1334" i="8"/>
  <c r="F1334" i="8"/>
  <c r="M1334" i="8"/>
  <c r="N1334" i="8"/>
  <c r="O1334" i="8"/>
  <c r="R1334" i="8"/>
  <c r="S1334" i="8"/>
  <c r="T1334" i="8"/>
  <c r="U1334" i="8"/>
  <c r="Y1334" i="8"/>
  <c r="AL1334" i="8"/>
  <c r="AO1334" i="8"/>
  <c r="AR1334" i="8"/>
  <c r="C1335" i="8"/>
  <c r="F1335" i="8"/>
  <c r="M1335" i="8"/>
  <c r="P1335" i="8" s="1"/>
  <c r="N1335" i="8"/>
  <c r="O1335" i="8"/>
  <c r="R1335" i="8"/>
  <c r="S1335" i="8"/>
  <c r="T1335" i="8"/>
  <c r="U1335" i="8"/>
  <c r="Y1335" i="8"/>
  <c r="AL1335" i="8"/>
  <c r="AO1335" i="8"/>
  <c r="AR1335" i="8"/>
  <c r="C1336" i="8"/>
  <c r="F1336" i="8"/>
  <c r="M1336" i="8"/>
  <c r="P1336" i="8" s="1"/>
  <c r="N1336" i="8"/>
  <c r="O1336" i="8"/>
  <c r="R1336" i="8"/>
  <c r="S1336" i="8"/>
  <c r="T1336" i="8"/>
  <c r="U1336" i="8"/>
  <c r="Y1336" i="8"/>
  <c r="AL1336" i="8"/>
  <c r="AO1336" i="8"/>
  <c r="AR1336" i="8"/>
  <c r="C1338" i="8"/>
  <c r="F1338" i="8"/>
  <c r="N1338" i="8"/>
  <c r="O1338" i="8"/>
  <c r="R1338" i="8"/>
  <c r="S1338" i="8"/>
  <c r="T1338" i="8"/>
  <c r="Y1338" i="8"/>
  <c r="Z1338" i="8"/>
  <c r="Z1339" i="8" s="1"/>
  <c r="Z1340" i="8" s="1"/>
  <c r="Z1341" i="8" s="1"/>
  <c r="Z1342" i="8" s="1"/>
  <c r="Z1343" i="8" s="1"/>
  <c r="Z1344" i="8" s="1"/>
  <c r="Z1345" i="8" s="1"/>
  <c r="Z1346" i="8" s="1"/>
  <c r="Z1347" i="8" s="1"/>
  <c r="Z1348" i="8" s="1"/>
  <c r="AL1338" i="8"/>
  <c r="AO1338" i="8"/>
  <c r="AR1338" i="8"/>
  <c r="C1339" i="8"/>
  <c r="F1339" i="8"/>
  <c r="N1339" i="8"/>
  <c r="O1339" i="8"/>
  <c r="R1339" i="8"/>
  <c r="S1339" i="8"/>
  <c r="T1339" i="8"/>
  <c r="Y1339" i="8"/>
  <c r="AL1339" i="8"/>
  <c r="AO1339" i="8"/>
  <c r="AR1339" i="8"/>
  <c r="C1340" i="8"/>
  <c r="F1340" i="8"/>
  <c r="N1340" i="8"/>
  <c r="O1340" i="8"/>
  <c r="R1340" i="8"/>
  <c r="S1340" i="8"/>
  <c r="T1340" i="8"/>
  <c r="Y1340" i="8"/>
  <c r="AL1340" i="8"/>
  <c r="AO1340" i="8"/>
  <c r="AR1340" i="8"/>
  <c r="C1341" i="8"/>
  <c r="F1341" i="8"/>
  <c r="M1341" i="8"/>
  <c r="N1341" i="8"/>
  <c r="O1341" i="8"/>
  <c r="R1341" i="8"/>
  <c r="S1341" i="8"/>
  <c r="T1341" i="8"/>
  <c r="Y1341" i="8"/>
  <c r="AL1341" i="8"/>
  <c r="AO1341" i="8"/>
  <c r="AR1341" i="8"/>
  <c r="C1342" i="8"/>
  <c r="F1342" i="8"/>
  <c r="N1342" i="8"/>
  <c r="O1342" i="8"/>
  <c r="R1342" i="8"/>
  <c r="S1342" i="8"/>
  <c r="T1342" i="8"/>
  <c r="Y1342" i="8"/>
  <c r="AL1342" i="8"/>
  <c r="AO1342" i="8"/>
  <c r="AR1342" i="8"/>
  <c r="C1343" i="8"/>
  <c r="F1343" i="8"/>
  <c r="N1343" i="8"/>
  <c r="O1343" i="8"/>
  <c r="R1343" i="8"/>
  <c r="S1343" i="8"/>
  <c r="T1343" i="8"/>
  <c r="Y1343" i="8"/>
  <c r="AL1343" i="8"/>
  <c r="AO1343" i="8"/>
  <c r="AR1343" i="8"/>
  <c r="C1344" i="8"/>
  <c r="F1344" i="8"/>
  <c r="N1344" i="8"/>
  <c r="O1344" i="8"/>
  <c r="R1344" i="8"/>
  <c r="S1344" i="8"/>
  <c r="T1344" i="8"/>
  <c r="Y1344" i="8"/>
  <c r="AL1344" i="8"/>
  <c r="AO1344" i="8"/>
  <c r="AR1344" i="8"/>
  <c r="C1345" i="8"/>
  <c r="F1345" i="8"/>
  <c r="N1345" i="8"/>
  <c r="O1345" i="8"/>
  <c r="R1345" i="8"/>
  <c r="S1345" i="8"/>
  <c r="T1345" i="8"/>
  <c r="Y1345" i="8"/>
  <c r="AL1345" i="8"/>
  <c r="AO1345" i="8"/>
  <c r="AR1345" i="8"/>
  <c r="C1346" i="8"/>
  <c r="F1346" i="8"/>
  <c r="M1346" i="8"/>
  <c r="P1346" i="8" s="1"/>
  <c r="N1346" i="8"/>
  <c r="O1346" i="8"/>
  <c r="R1346" i="8"/>
  <c r="S1346" i="8"/>
  <c r="T1346" i="8"/>
  <c r="U1346" i="8"/>
  <c r="Y1346" i="8"/>
  <c r="AL1346" i="8"/>
  <c r="AO1346" i="8"/>
  <c r="AR1346" i="8"/>
  <c r="C1347" i="8"/>
  <c r="F1347" i="8"/>
  <c r="M1347" i="8"/>
  <c r="P1347" i="8" s="1"/>
  <c r="N1347" i="8"/>
  <c r="O1347" i="8"/>
  <c r="R1347" i="8"/>
  <c r="S1347" i="8"/>
  <c r="T1347" i="8"/>
  <c r="U1347" i="8"/>
  <c r="Y1347" i="8"/>
  <c r="AL1347" i="8"/>
  <c r="AO1347" i="8"/>
  <c r="AR1347" i="8"/>
  <c r="C1348" i="8"/>
  <c r="F1348" i="8"/>
  <c r="M1348" i="8"/>
  <c r="P1348" i="8" s="1"/>
  <c r="N1348" i="8"/>
  <c r="O1348" i="8"/>
  <c r="R1348" i="8"/>
  <c r="S1348" i="8"/>
  <c r="T1348" i="8"/>
  <c r="U1348" i="8"/>
  <c r="Y1348" i="8"/>
  <c r="AL1348" i="8"/>
  <c r="AO1348" i="8"/>
  <c r="AR1348" i="8"/>
  <c r="C1350" i="8"/>
  <c r="F1350" i="8"/>
  <c r="N1350" i="8"/>
  <c r="O1350" i="8"/>
  <c r="R1350" i="8"/>
  <c r="S1350" i="8"/>
  <c r="T1350" i="8"/>
  <c r="Y1350" i="8"/>
  <c r="Z1350" i="8"/>
  <c r="Z1351" i="8" s="1"/>
  <c r="Z1352" i="8" s="1"/>
  <c r="Z1353" i="8" s="1"/>
  <c r="Z1354" i="8" s="1"/>
  <c r="Z1355" i="8" s="1"/>
  <c r="Z1356" i="8" s="1"/>
  <c r="Z1357" i="8" s="1"/>
  <c r="Z1358" i="8" s="1"/>
  <c r="Z1359" i="8" s="1"/>
  <c r="Z1360" i="8" s="1"/>
  <c r="AL1350" i="8"/>
  <c r="AO1350" i="8"/>
  <c r="AR1350" i="8"/>
  <c r="C1351" i="8"/>
  <c r="F1351" i="8"/>
  <c r="N1351" i="8"/>
  <c r="O1351" i="8"/>
  <c r="R1351" i="8"/>
  <c r="S1351" i="8"/>
  <c r="T1351" i="8"/>
  <c r="Y1351" i="8"/>
  <c r="AL1351" i="8"/>
  <c r="AO1351" i="8"/>
  <c r="AR1351" i="8"/>
  <c r="C1352" i="8"/>
  <c r="F1352" i="8"/>
  <c r="N1352" i="8"/>
  <c r="O1352" i="8"/>
  <c r="R1352" i="8"/>
  <c r="S1352" i="8"/>
  <c r="T1352" i="8"/>
  <c r="Y1352" i="8"/>
  <c r="AL1352" i="8"/>
  <c r="AO1352" i="8"/>
  <c r="AR1352" i="8"/>
  <c r="C1353" i="8"/>
  <c r="F1353" i="8"/>
  <c r="M1353" i="8"/>
  <c r="P1353" i="8" s="1"/>
  <c r="N1353" i="8"/>
  <c r="O1353" i="8"/>
  <c r="R1353" i="8"/>
  <c r="S1353" i="8"/>
  <c r="T1353" i="8"/>
  <c r="Y1353" i="8"/>
  <c r="AL1353" i="8"/>
  <c r="AO1353" i="8"/>
  <c r="AR1353" i="8"/>
  <c r="C1354" i="8"/>
  <c r="F1354" i="8"/>
  <c r="N1354" i="8"/>
  <c r="O1354" i="8"/>
  <c r="R1354" i="8"/>
  <c r="S1354" i="8"/>
  <c r="T1354" i="8"/>
  <c r="Y1354" i="8"/>
  <c r="AL1354" i="8"/>
  <c r="AO1354" i="8"/>
  <c r="AR1354" i="8"/>
  <c r="C1355" i="8"/>
  <c r="F1355" i="8"/>
  <c r="N1355" i="8"/>
  <c r="O1355" i="8"/>
  <c r="R1355" i="8"/>
  <c r="S1355" i="8"/>
  <c r="T1355" i="8"/>
  <c r="Y1355" i="8"/>
  <c r="AL1355" i="8"/>
  <c r="AO1355" i="8"/>
  <c r="AR1355" i="8"/>
  <c r="C1356" i="8"/>
  <c r="F1356" i="8"/>
  <c r="N1356" i="8"/>
  <c r="O1356" i="8"/>
  <c r="R1356" i="8"/>
  <c r="S1356" i="8"/>
  <c r="T1356" i="8"/>
  <c r="Y1356" i="8"/>
  <c r="AL1356" i="8"/>
  <c r="AO1356" i="8"/>
  <c r="AR1356" i="8"/>
  <c r="C1357" i="8"/>
  <c r="F1357" i="8"/>
  <c r="N1357" i="8"/>
  <c r="O1357" i="8"/>
  <c r="R1357" i="8"/>
  <c r="S1357" i="8"/>
  <c r="T1357" i="8"/>
  <c r="Y1357" i="8"/>
  <c r="AL1357" i="8"/>
  <c r="AO1357" i="8"/>
  <c r="AR1357" i="8"/>
  <c r="C1358" i="8"/>
  <c r="F1358" i="8"/>
  <c r="M1358" i="8"/>
  <c r="N1358" i="8"/>
  <c r="O1358" i="8"/>
  <c r="R1358" i="8"/>
  <c r="S1358" i="8"/>
  <c r="T1358" i="8"/>
  <c r="U1358" i="8"/>
  <c r="Y1358" i="8"/>
  <c r="AL1358" i="8"/>
  <c r="AO1358" i="8"/>
  <c r="AR1358" i="8"/>
  <c r="C1359" i="8"/>
  <c r="F1359" i="8"/>
  <c r="M1359" i="8"/>
  <c r="N1359" i="8"/>
  <c r="O1359" i="8"/>
  <c r="R1359" i="8"/>
  <c r="S1359" i="8"/>
  <c r="T1359" i="8"/>
  <c r="U1359" i="8"/>
  <c r="Y1359" i="8"/>
  <c r="AL1359" i="8"/>
  <c r="AO1359" i="8"/>
  <c r="AR1359" i="8"/>
  <c r="C1360" i="8"/>
  <c r="F1360" i="8"/>
  <c r="M1360" i="8"/>
  <c r="N1360" i="8"/>
  <c r="O1360" i="8"/>
  <c r="R1360" i="8"/>
  <c r="S1360" i="8"/>
  <c r="T1360" i="8"/>
  <c r="U1360" i="8"/>
  <c r="Y1360" i="8"/>
  <c r="AL1360" i="8"/>
  <c r="AO1360" i="8"/>
  <c r="AR1360" i="8"/>
  <c r="C1362" i="8"/>
  <c r="F1362" i="8"/>
  <c r="N1362" i="8"/>
  <c r="O1362" i="8"/>
  <c r="R1362" i="8"/>
  <c r="S1362" i="8"/>
  <c r="T1362" i="8"/>
  <c r="Y1362" i="8"/>
  <c r="Z1362" i="8"/>
  <c r="Z1363" i="8" s="1"/>
  <c r="Z1364" i="8" s="1"/>
  <c r="Z1365" i="8" s="1"/>
  <c r="Z1366" i="8" s="1"/>
  <c r="Z1367" i="8" s="1"/>
  <c r="Z1368" i="8" s="1"/>
  <c r="Z1369" i="8" s="1"/>
  <c r="Z1370" i="8" s="1"/>
  <c r="Z1371" i="8" s="1"/>
  <c r="Z1372" i="8" s="1"/>
  <c r="AL1362" i="8"/>
  <c r="AO1362" i="8"/>
  <c r="AR1362" i="8"/>
  <c r="C1363" i="8"/>
  <c r="F1363" i="8"/>
  <c r="N1363" i="8"/>
  <c r="O1363" i="8"/>
  <c r="R1363" i="8"/>
  <c r="S1363" i="8"/>
  <c r="T1363" i="8"/>
  <c r="Y1363" i="8"/>
  <c r="AL1363" i="8"/>
  <c r="AO1363" i="8"/>
  <c r="AR1363" i="8"/>
  <c r="C1364" i="8"/>
  <c r="F1364" i="8"/>
  <c r="N1364" i="8"/>
  <c r="O1364" i="8"/>
  <c r="R1364" i="8"/>
  <c r="S1364" i="8"/>
  <c r="T1364" i="8"/>
  <c r="Y1364" i="8"/>
  <c r="AL1364" i="8"/>
  <c r="AO1364" i="8"/>
  <c r="AR1364" i="8"/>
  <c r="C1365" i="8"/>
  <c r="F1365" i="8"/>
  <c r="M1365" i="8"/>
  <c r="P1365" i="8" s="1"/>
  <c r="N1365" i="8"/>
  <c r="O1365" i="8"/>
  <c r="R1365" i="8"/>
  <c r="S1365" i="8"/>
  <c r="T1365" i="8"/>
  <c r="Y1365" i="8"/>
  <c r="AL1365" i="8"/>
  <c r="AO1365" i="8"/>
  <c r="AR1365" i="8"/>
  <c r="C1366" i="8"/>
  <c r="F1366" i="8"/>
  <c r="N1366" i="8"/>
  <c r="O1366" i="8"/>
  <c r="R1366" i="8"/>
  <c r="S1366" i="8"/>
  <c r="T1366" i="8"/>
  <c r="Y1366" i="8"/>
  <c r="AL1366" i="8"/>
  <c r="AO1366" i="8"/>
  <c r="AR1366" i="8"/>
  <c r="C1367" i="8"/>
  <c r="F1367" i="8"/>
  <c r="N1367" i="8"/>
  <c r="O1367" i="8"/>
  <c r="R1367" i="8"/>
  <c r="S1367" i="8"/>
  <c r="T1367" i="8"/>
  <c r="Y1367" i="8"/>
  <c r="AL1367" i="8"/>
  <c r="AO1367" i="8"/>
  <c r="AR1367" i="8"/>
  <c r="C1368" i="8"/>
  <c r="F1368" i="8"/>
  <c r="N1368" i="8"/>
  <c r="O1368" i="8"/>
  <c r="R1368" i="8"/>
  <c r="S1368" i="8"/>
  <c r="T1368" i="8"/>
  <c r="Y1368" i="8"/>
  <c r="AL1368" i="8"/>
  <c r="AO1368" i="8"/>
  <c r="AR1368" i="8"/>
  <c r="C1369" i="8"/>
  <c r="F1369" i="8"/>
  <c r="N1369" i="8"/>
  <c r="O1369" i="8"/>
  <c r="R1369" i="8"/>
  <c r="S1369" i="8"/>
  <c r="T1369" i="8"/>
  <c r="Y1369" i="8"/>
  <c r="AL1369" i="8"/>
  <c r="AO1369" i="8"/>
  <c r="AR1369" i="8"/>
  <c r="C1370" i="8"/>
  <c r="F1370" i="8"/>
  <c r="M1370" i="8"/>
  <c r="P1370" i="8" s="1"/>
  <c r="N1370" i="8"/>
  <c r="O1370" i="8"/>
  <c r="R1370" i="8"/>
  <c r="S1370" i="8"/>
  <c r="T1370" i="8"/>
  <c r="U1370" i="8"/>
  <c r="Y1370" i="8"/>
  <c r="AL1370" i="8"/>
  <c r="AO1370" i="8"/>
  <c r="AR1370" i="8"/>
  <c r="C1371" i="8"/>
  <c r="F1371" i="8"/>
  <c r="M1371" i="8"/>
  <c r="P1371" i="8" s="1"/>
  <c r="N1371" i="8"/>
  <c r="O1371" i="8"/>
  <c r="R1371" i="8"/>
  <c r="S1371" i="8"/>
  <c r="T1371" i="8"/>
  <c r="U1371" i="8"/>
  <c r="Y1371" i="8"/>
  <c r="AL1371" i="8"/>
  <c r="AO1371" i="8"/>
  <c r="AR1371" i="8"/>
  <c r="C1372" i="8"/>
  <c r="F1372" i="8"/>
  <c r="M1372" i="8"/>
  <c r="P1372" i="8" s="1"/>
  <c r="N1372" i="8"/>
  <c r="O1372" i="8"/>
  <c r="R1372" i="8"/>
  <c r="S1372" i="8"/>
  <c r="T1372" i="8"/>
  <c r="U1372" i="8"/>
  <c r="Y1372" i="8"/>
  <c r="AL1372" i="8"/>
  <c r="AO1372" i="8"/>
  <c r="AR1372" i="8"/>
  <c r="C1374" i="8"/>
  <c r="F1374" i="8"/>
  <c r="N1374" i="8"/>
  <c r="O1374" i="8"/>
  <c r="R1374" i="8"/>
  <c r="S1374" i="8"/>
  <c r="T1374" i="8"/>
  <c r="Y1374" i="8"/>
  <c r="Z1374" i="8"/>
  <c r="Z1375" i="8" s="1"/>
  <c r="Z1376" i="8" s="1"/>
  <c r="Z1377" i="8" s="1"/>
  <c r="Z1378" i="8" s="1"/>
  <c r="Z1379" i="8" s="1"/>
  <c r="Z1380" i="8" s="1"/>
  <c r="Z1381" i="8" s="1"/>
  <c r="Z1382" i="8" s="1"/>
  <c r="Z1383" i="8" s="1"/>
  <c r="Z1384" i="8" s="1"/>
  <c r="AL1374" i="8"/>
  <c r="AO1374" i="8"/>
  <c r="AR1374" i="8"/>
  <c r="C1375" i="8"/>
  <c r="F1375" i="8"/>
  <c r="N1375" i="8"/>
  <c r="O1375" i="8"/>
  <c r="R1375" i="8"/>
  <c r="S1375" i="8"/>
  <c r="T1375" i="8"/>
  <c r="Y1375" i="8"/>
  <c r="AL1375" i="8"/>
  <c r="AO1375" i="8"/>
  <c r="AR1375" i="8"/>
  <c r="C1376" i="8"/>
  <c r="F1376" i="8"/>
  <c r="N1376" i="8"/>
  <c r="O1376" i="8"/>
  <c r="R1376" i="8"/>
  <c r="S1376" i="8"/>
  <c r="T1376" i="8"/>
  <c r="Y1376" i="8"/>
  <c r="AL1376" i="8"/>
  <c r="AO1376" i="8"/>
  <c r="AR1376" i="8"/>
  <c r="C1377" i="8"/>
  <c r="F1377" i="8"/>
  <c r="M1377" i="8"/>
  <c r="N1377" i="8"/>
  <c r="O1377" i="8"/>
  <c r="R1377" i="8"/>
  <c r="S1377" i="8"/>
  <c r="T1377" i="8"/>
  <c r="Y1377" i="8"/>
  <c r="AL1377" i="8"/>
  <c r="AO1377" i="8"/>
  <c r="AR1377" i="8"/>
  <c r="C1378" i="8"/>
  <c r="F1378" i="8"/>
  <c r="N1378" i="8"/>
  <c r="O1378" i="8"/>
  <c r="R1378" i="8"/>
  <c r="S1378" i="8"/>
  <c r="T1378" i="8"/>
  <c r="Y1378" i="8"/>
  <c r="AL1378" i="8"/>
  <c r="AO1378" i="8"/>
  <c r="AR1378" i="8"/>
  <c r="C1379" i="8"/>
  <c r="F1379" i="8"/>
  <c r="N1379" i="8"/>
  <c r="O1379" i="8"/>
  <c r="R1379" i="8"/>
  <c r="S1379" i="8"/>
  <c r="T1379" i="8"/>
  <c r="Y1379" i="8"/>
  <c r="AL1379" i="8"/>
  <c r="AO1379" i="8"/>
  <c r="AR1379" i="8"/>
  <c r="C1380" i="8"/>
  <c r="F1380" i="8"/>
  <c r="N1380" i="8"/>
  <c r="O1380" i="8"/>
  <c r="R1380" i="8"/>
  <c r="S1380" i="8"/>
  <c r="T1380" i="8"/>
  <c r="Y1380" i="8"/>
  <c r="AL1380" i="8"/>
  <c r="AO1380" i="8"/>
  <c r="AR1380" i="8"/>
  <c r="C1381" i="8"/>
  <c r="F1381" i="8"/>
  <c r="N1381" i="8"/>
  <c r="O1381" i="8"/>
  <c r="R1381" i="8"/>
  <c r="S1381" i="8"/>
  <c r="T1381" i="8"/>
  <c r="Y1381" i="8"/>
  <c r="AL1381" i="8"/>
  <c r="AO1381" i="8"/>
  <c r="AR1381" i="8"/>
  <c r="C1382" i="8"/>
  <c r="F1382" i="8"/>
  <c r="M1382" i="8"/>
  <c r="P1382" i="8" s="1"/>
  <c r="N1382" i="8"/>
  <c r="O1382" i="8"/>
  <c r="R1382" i="8"/>
  <c r="S1382" i="8"/>
  <c r="T1382" i="8"/>
  <c r="U1382" i="8"/>
  <c r="Y1382" i="8"/>
  <c r="AL1382" i="8"/>
  <c r="AO1382" i="8"/>
  <c r="AR1382" i="8"/>
  <c r="C1383" i="8"/>
  <c r="F1383" i="8"/>
  <c r="M1383" i="8"/>
  <c r="P1383" i="8" s="1"/>
  <c r="N1383" i="8"/>
  <c r="O1383" i="8"/>
  <c r="R1383" i="8"/>
  <c r="S1383" i="8"/>
  <c r="T1383" i="8"/>
  <c r="U1383" i="8"/>
  <c r="Y1383" i="8"/>
  <c r="AL1383" i="8"/>
  <c r="AO1383" i="8"/>
  <c r="AR1383" i="8"/>
  <c r="C1384" i="8"/>
  <c r="F1384" i="8"/>
  <c r="M1384" i="8"/>
  <c r="N1384" i="8"/>
  <c r="O1384" i="8"/>
  <c r="R1384" i="8"/>
  <c r="S1384" i="8"/>
  <c r="T1384" i="8"/>
  <c r="U1384" i="8"/>
  <c r="Y1384" i="8"/>
  <c r="AL1384" i="8"/>
  <c r="AO1384" i="8"/>
  <c r="AR1384" i="8"/>
  <c r="C1386" i="8"/>
  <c r="F1386" i="8"/>
  <c r="N1386" i="8"/>
  <c r="O1386" i="8"/>
  <c r="R1386" i="8"/>
  <c r="S1386" i="8"/>
  <c r="T1386" i="8"/>
  <c r="Y1386" i="8"/>
  <c r="Z1386" i="8"/>
  <c r="Z1387" i="8" s="1"/>
  <c r="Z1388" i="8" s="1"/>
  <c r="Z1389" i="8" s="1"/>
  <c r="Z1390" i="8" s="1"/>
  <c r="Z1391" i="8" s="1"/>
  <c r="Z1392" i="8" s="1"/>
  <c r="Z1393" i="8" s="1"/>
  <c r="Z1394" i="8" s="1"/>
  <c r="Z1395" i="8" s="1"/>
  <c r="Z1396" i="8" s="1"/>
  <c r="AL1386" i="8"/>
  <c r="AO1386" i="8"/>
  <c r="AR1386" i="8"/>
  <c r="C1387" i="8"/>
  <c r="F1387" i="8"/>
  <c r="N1387" i="8"/>
  <c r="O1387" i="8"/>
  <c r="R1387" i="8"/>
  <c r="S1387" i="8"/>
  <c r="T1387" i="8"/>
  <c r="Y1387" i="8"/>
  <c r="AL1387" i="8"/>
  <c r="AO1387" i="8"/>
  <c r="AR1387" i="8"/>
  <c r="C1388" i="8"/>
  <c r="F1388" i="8"/>
  <c r="N1388" i="8"/>
  <c r="O1388" i="8"/>
  <c r="R1388" i="8"/>
  <c r="S1388" i="8"/>
  <c r="T1388" i="8"/>
  <c r="Y1388" i="8"/>
  <c r="AL1388" i="8"/>
  <c r="AO1388" i="8"/>
  <c r="AR1388" i="8"/>
  <c r="C1389" i="8"/>
  <c r="F1389" i="8"/>
  <c r="M1389" i="8"/>
  <c r="P1389" i="8" s="1"/>
  <c r="N1389" i="8"/>
  <c r="O1389" i="8"/>
  <c r="R1389" i="8"/>
  <c r="S1389" i="8"/>
  <c r="T1389" i="8"/>
  <c r="Y1389" i="8"/>
  <c r="AL1389" i="8"/>
  <c r="AO1389" i="8"/>
  <c r="AR1389" i="8"/>
  <c r="C1390" i="8"/>
  <c r="F1390" i="8"/>
  <c r="N1390" i="8"/>
  <c r="O1390" i="8"/>
  <c r="R1390" i="8"/>
  <c r="S1390" i="8"/>
  <c r="T1390" i="8"/>
  <c r="Y1390" i="8"/>
  <c r="AL1390" i="8"/>
  <c r="AO1390" i="8"/>
  <c r="AR1390" i="8"/>
  <c r="C1391" i="8"/>
  <c r="F1391" i="8"/>
  <c r="N1391" i="8"/>
  <c r="O1391" i="8"/>
  <c r="R1391" i="8"/>
  <c r="S1391" i="8"/>
  <c r="T1391" i="8"/>
  <c r="Y1391" i="8"/>
  <c r="AL1391" i="8"/>
  <c r="AO1391" i="8"/>
  <c r="AR1391" i="8"/>
  <c r="C1392" i="8"/>
  <c r="F1392" i="8"/>
  <c r="N1392" i="8"/>
  <c r="O1392" i="8"/>
  <c r="R1392" i="8"/>
  <c r="S1392" i="8"/>
  <c r="T1392" i="8"/>
  <c r="Y1392" i="8"/>
  <c r="AL1392" i="8"/>
  <c r="AO1392" i="8"/>
  <c r="AR1392" i="8"/>
  <c r="C1393" i="8"/>
  <c r="F1393" i="8"/>
  <c r="N1393" i="8"/>
  <c r="O1393" i="8"/>
  <c r="R1393" i="8"/>
  <c r="S1393" i="8"/>
  <c r="T1393" i="8"/>
  <c r="Y1393" i="8"/>
  <c r="AL1393" i="8"/>
  <c r="AO1393" i="8"/>
  <c r="AR1393" i="8"/>
  <c r="C1394" i="8"/>
  <c r="F1394" i="8"/>
  <c r="M1394" i="8"/>
  <c r="N1394" i="8"/>
  <c r="O1394" i="8"/>
  <c r="R1394" i="8"/>
  <c r="S1394" i="8"/>
  <c r="T1394" i="8"/>
  <c r="U1394" i="8"/>
  <c r="Y1394" i="8"/>
  <c r="AL1394" i="8"/>
  <c r="AO1394" i="8"/>
  <c r="AR1394" i="8"/>
  <c r="C1395" i="8"/>
  <c r="F1395" i="8"/>
  <c r="M1395" i="8"/>
  <c r="N1395" i="8"/>
  <c r="O1395" i="8"/>
  <c r="R1395" i="8"/>
  <c r="S1395" i="8"/>
  <c r="T1395" i="8"/>
  <c r="U1395" i="8"/>
  <c r="Y1395" i="8"/>
  <c r="AL1395" i="8"/>
  <c r="AO1395" i="8"/>
  <c r="AR1395" i="8"/>
  <c r="C1396" i="8"/>
  <c r="F1396" i="8"/>
  <c r="M1396" i="8"/>
  <c r="P1396" i="8" s="1"/>
  <c r="N1396" i="8"/>
  <c r="O1396" i="8"/>
  <c r="R1396" i="8"/>
  <c r="S1396" i="8"/>
  <c r="T1396" i="8"/>
  <c r="U1396" i="8"/>
  <c r="Y1396" i="8"/>
  <c r="AL1396" i="8"/>
  <c r="AO1396" i="8"/>
  <c r="AR1396" i="8"/>
  <c r="C1398" i="8"/>
  <c r="F1398" i="8"/>
  <c r="N1398" i="8"/>
  <c r="O1398" i="8"/>
  <c r="R1398" i="8"/>
  <c r="S1398" i="8"/>
  <c r="T1398" i="8"/>
  <c r="Y1398" i="8"/>
  <c r="Z1398" i="8"/>
  <c r="Z1399" i="8" s="1"/>
  <c r="Z1400" i="8" s="1"/>
  <c r="Z1401" i="8" s="1"/>
  <c r="Z1402" i="8" s="1"/>
  <c r="Z1403" i="8" s="1"/>
  <c r="Z1404" i="8" s="1"/>
  <c r="Z1405" i="8" s="1"/>
  <c r="Z1406" i="8" s="1"/>
  <c r="Z1407" i="8" s="1"/>
  <c r="Z1408" i="8" s="1"/>
  <c r="AL1398" i="8"/>
  <c r="AO1398" i="8"/>
  <c r="AR1398" i="8"/>
  <c r="C1399" i="8"/>
  <c r="F1399" i="8"/>
  <c r="N1399" i="8"/>
  <c r="O1399" i="8"/>
  <c r="R1399" i="8"/>
  <c r="S1399" i="8"/>
  <c r="T1399" i="8"/>
  <c r="Y1399" i="8"/>
  <c r="AL1399" i="8"/>
  <c r="AO1399" i="8"/>
  <c r="AR1399" i="8"/>
  <c r="C1400" i="8"/>
  <c r="F1400" i="8"/>
  <c r="N1400" i="8"/>
  <c r="O1400" i="8"/>
  <c r="R1400" i="8"/>
  <c r="S1400" i="8"/>
  <c r="T1400" i="8"/>
  <c r="Y1400" i="8"/>
  <c r="AL1400" i="8"/>
  <c r="AO1400" i="8"/>
  <c r="AR1400" i="8"/>
  <c r="C1401" i="8"/>
  <c r="F1401" i="8"/>
  <c r="M1401" i="8"/>
  <c r="P1401" i="8" s="1"/>
  <c r="N1401" i="8"/>
  <c r="O1401" i="8"/>
  <c r="R1401" i="8"/>
  <c r="S1401" i="8"/>
  <c r="T1401" i="8"/>
  <c r="Y1401" i="8"/>
  <c r="AL1401" i="8"/>
  <c r="AO1401" i="8"/>
  <c r="AR1401" i="8"/>
  <c r="C1402" i="8"/>
  <c r="F1402" i="8"/>
  <c r="N1402" i="8"/>
  <c r="O1402" i="8"/>
  <c r="R1402" i="8"/>
  <c r="S1402" i="8"/>
  <c r="T1402" i="8"/>
  <c r="Y1402" i="8"/>
  <c r="AL1402" i="8"/>
  <c r="AO1402" i="8"/>
  <c r="AR1402" i="8"/>
  <c r="C1403" i="8"/>
  <c r="F1403" i="8"/>
  <c r="N1403" i="8"/>
  <c r="O1403" i="8"/>
  <c r="R1403" i="8"/>
  <c r="S1403" i="8"/>
  <c r="T1403" i="8"/>
  <c r="Y1403" i="8"/>
  <c r="AL1403" i="8"/>
  <c r="AO1403" i="8"/>
  <c r="AR1403" i="8"/>
  <c r="C1404" i="8"/>
  <c r="F1404" i="8"/>
  <c r="N1404" i="8"/>
  <c r="O1404" i="8"/>
  <c r="R1404" i="8"/>
  <c r="S1404" i="8"/>
  <c r="T1404" i="8"/>
  <c r="Y1404" i="8"/>
  <c r="AL1404" i="8"/>
  <c r="AO1404" i="8"/>
  <c r="AR1404" i="8"/>
  <c r="C1405" i="8"/>
  <c r="F1405" i="8"/>
  <c r="N1405" i="8"/>
  <c r="O1405" i="8"/>
  <c r="R1405" i="8"/>
  <c r="S1405" i="8"/>
  <c r="T1405" i="8"/>
  <c r="Y1405" i="8"/>
  <c r="AL1405" i="8"/>
  <c r="AO1405" i="8"/>
  <c r="AR1405" i="8"/>
  <c r="C1406" i="8"/>
  <c r="F1406" i="8"/>
  <c r="M1406" i="8"/>
  <c r="P1406" i="8" s="1"/>
  <c r="N1406" i="8"/>
  <c r="O1406" i="8"/>
  <c r="R1406" i="8"/>
  <c r="S1406" i="8"/>
  <c r="T1406" i="8"/>
  <c r="U1406" i="8"/>
  <c r="Y1406" i="8"/>
  <c r="AL1406" i="8"/>
  <c r="AO1406" i="8"/>
  <c r="AR1406" i="8"/>
  <c r="C1407" i="8"/>
  <c r="F1407" i="8"/>
  <c r="M1407" i="8"/>
  <c r="P1407" i="8" s="1"/>
  <c r="N1407" i="8"/>
  <c r="O1407" i="8"/>
  <c r="R1407" i="8"/>
  <c r="S1407" i="8"/>
  <c r="T1407" i="8"/>
  <c r="U1407" i="8"/>
  <c r="Y1407" i="8"/>
  <c r="AL1407" i="8"/>
  <c r="AO1407" i="8"/>
  <c r="AR1407" i="8"/>
  <c r="C1408" i="8"/>
  <c r="F1408" i="8"/>
  <c r="M1408" i="8"/>
  <c r="P1408" i="8" s="1"/>
  <c r="N1408" i="8"/>
  <c r="O1408" i="8"/>
  <c r="R1408" i="8"/>
  <c r="S1408" i="8"/>
  <c r="T1408" i="8"/>
  <c r="U1408" i="8"/>
  <c r="Y1408" i="8"/>
  <c r="AL1408" i="8"/>
  <c r="AO1408" i="8"/>
  <c r="AR1408" i="8"/>
  <c r="C1410" i="8"/>
  <c r="F1410" i="8"/>
  <c r="N1410" i="8"/>
  <c r="O1410" i="8"/>
  <c r="R1410" i="8"/>
  <c r="S1410" i="8"/>
  <c r="T1410" i="8"/>
  <c r="Y1410" i="8"/>
  <c r="Z1410" i="8"/>
  <c r="Z1411" i="8" s="1"/>
  <c r="Z1412" i="8" s="1"/>
  <c r="Z1413" i="8" s="1"/>
  <c r="Z1414" i="8" s="1"/>
  <c r="Z1415" i="8" s="1"/>
  <c r="Z1416" i="8" s="1"/>
  <c r="Z1417" i="8" s="1"/>
  <c r="Z1418" i="8" s="1"/>
  <c r="Z1419" i="8" s="1"/>
  <c r="Z1420" i="8" s="1"/>
  <c r="AL1410" i="8"/>
  <c r="AO1410" i="8"/>
  <c r="AR1410" i="8"/>
  <c r="C1411" i="8"/>
  <c r="F1411" i="8"/>
  <c r="N1411" i="8"/>
  <c r="O1411" i="8"/>
  <c r="R1411" i="8"/>
  <c r="S1411" i="8"/>
  <c r="T1411" i="8"/>
  <c r="Y1411" i="8"/>
  <c r="AL1411" i="8"/>
  <c r="AO1411" i="8"/>
  <c r="AR1411" i="8"/>
  <c r="C1412" i="8"/>
  <c r="F1412" i="8"/>
  <c r="N1412" i="8"/>
  <c r="O1412" i="8"/>
  <c r="R1412" i="8"/>
  <c r="S1412" i="8"/>
  <c r="T1412" i="8"/>
  <c r="Y1412" i="8"/>
  <c r="AL1412" i="8"/>
  <c r="AO1412" i="8"/>
  <c r="AR1412" i="8"/>
  <c r="C1413" i="8"/>
  <c r="F1413" i="8"/>
  <c r="M1413" i="8"/>
  <c r="N1413" i="8"/>
  <c r="O1413" i="8"/>
  <c r="R1413" i="8"/>
  <c r="S1413" i="8"/>
  <c r="T1413" i="8"/>
  <c r="Y1413" i="8"/>
  <c r="AL1413" i="8"/>
  <c r="AO1413" i="8"/>
  <c r="AR1413" i="8"/>
  <c r="C1414" i="8"/>
  <c r="F1414" i="8"/>
  <c r="N1414" i="8"/>
  <c r="O1414" i="8"/>
  <c r="R1414" i="8"/>
  <c r="S1414" i="8"/>
  <c r="T1414" i="8"/>
  <c r="Y1414" i="8"/>
  <c r="AL1414" i="8"/>
  <c r="AO1414" i="8"/>
  <c r="AR1414" i="8"/>
  <c r="C1415" i="8"/>
  <c r="F1415" i="8"/>
  <c r="N1415" i="8"/>
  <c r="O1415" i="8"/>
  <c r="R1415" i="8"/>
  <c r="S1415" i="8"/>
  <c r="T1415" i="8"/>
  <c r="Y1415" i="8"/>
  <c r="AL1415" i="8"/>
  <c r="AO1415" i="8"/>
  <c r="AR1415" i="8"/>
  <c r="C1416" i="8"/>
  <c r="F1416" i="8"/>
  <c r="N1416" i="8"/>
  <c r="O1416" i="8"/>
  <c r="R1416" i="8"/>
  <c r="S1416" i="8"/>
  <c r="T1416" i="8"/>
  <c r="Y1416" i="8"/>
  <c r="AL1416" i="8"/>
  <c r="AO1416" i="8"/>
  <c r="AR1416" i="8"/>
  <c r="C1417" i="8"/>
  <c r="F1417" i="8"/>
  <c r="N1417" i="8"/>
  <c r="O1417" i="8"/>
  <c r="R1417" i="8"/>
  <c r="S1417" i="8"/>
  <c r="T1417" i="8"/>
  <c r="Y1417" i="8"/>
  <c r="AL1417" i="8"/>
  <c r="AO1417" i="8"/>
  <c r="AR1417" i="8"/>
  <c r="C1418" i="8"/>
  <c r="F1418" i="8"/>
  <c r="M1418" i="8"/>
  <c r="P1418" i="8" s="1"/>
  <c r="N1418" i="8"/>
  <c r="O1418" i="8"/>
  <c r="R1418" i="8"/>
  <c r="S1418" i="8"/>
  <c r="T1418" i="8"/>
  <c r="U1418" i="8"/>
  <c r="Y1418" i="8"/>
  <c r="AL1418" i="8"/>
  <c r="AO1418" i="8"/>
  <c r="AR1418" i="8"/>
  <c r="C1419" i="8"/>
  <c r="F1419" i="8"/>
  <c r="M1419" i="8"/>
  <c r="N1419" i="8"/>
  <c r="O1419" i="8"/>
  <c r="R1419" i="8"/>
  <c r="S1419" i="8"/>
  <c r="T1419" i="8"/>
  <c r="U1419" i="8"/>
  <c r="Y1419" i="8"/>
  <c r="AL1419" i="8"/>
  <c r="AO1419" i="8"/>
  <c r="AR1419" i="8"/>
  <c r="C1420" i="8"/>
  <c r="F1420" i="8"/>
  <c r="M1420" i="8"/>
  <c r="N1420" i="8"/>
  <c r="O1420" i="8"/>
  <c r="R1420" i="8"/>
  <c r="S1420" i="8"/>
  <c r="T1420" i="8"/>
  <c r="U1420" i="8"/>
  <c r="Y1420" i="8"/>
  <c r="AL1420" i="8"/>
  <c r="AO1420" i="8"/>
  <c r="AR1420" i="8"/>
  <c r="C1422" i="8"/>
  <c r="F1422" i="8"/>
  <c r="N1422" i="8"/>
  <c r="O1422" i="8"/>
  <c r="R1422" i="8"/>
  <c r="S1422" i="8"/>
  <c r="T1422" i="8"/>
  <c r="Y1422" i="8"/>
  <c r="Z1422" i="8"/>
  <c r="Z1423" i="8" s="1"/>
  <c r="Z1424" i="8" s="1"/>
  <c r="Z1425" i="8" s="1"/>
  <c r="Z1426" i="8" s="1"/>
  <c r="Z1427" i="8" s="1"/>
  <c r="Z1428" i="8" s="1"/>
  <c r="Z1429" i="8" s="1"/>
  <c r="Z1430" i="8" s="1"/>
  <c r="Z1431" i="8" s="1"/>
  <c r="Z1432" i="8" s="1"/>
  <c r="AL1422" i="8"/>
  <c r="AO1422" i="8"/>
  <c r="AR1422" i="8"/>
  <c r="C1423" i="8"/>
  <c r="F1423" i="8"/>
  <c r="N1423" i="8"/>
  <c r="O1423" i="8"/>
  <c r="R1423" i="8"/>
  <c r="S1423" i="8"/>
  <c r="T1423" i="8"/>
  <c r="Y1423" i="8"/>
  <c r="AL1423" i="8"/>
  <c r="AO1423" i="8"/>
  <c r="AR1423" i="8"/>
  <c r="C1424" i="8"/>
  <c r="F1424" i="8"/>
  <c r="N1424" i="8"/>
  <c r="O1424" i="8"/>
  <c r="R1424" i="8"/>
  <c r="S1424" i="8"/>
  <c r="T1424" i="8"/>
  <c r="Y1424" i="8"/>
  <c r="AL1424" i="8"/>
  <c r="AO1424" i="8"/>
  <c r="AR1424" i="8"/>
  <c r="C1425" i="8"/>
  <c r="F1425" i="8"/>
  <c r="M1425" i="8"/>
  <c r="P1425" i="8" s="1"/>
  <c r="N1425" i="8"/>
  <c r="O1425" i="8"/>
  <c r="R1425" i="8"/>
  <c r="S1425" i="8"/>
  <c r="T1425" i="8"/>
  <c r="Y1425" i="8"/>
  <c r="AL1425" i="8"/>
  <c r="AO1425" i="8"/>
  <c r="AR1425" i="8"/>
  <c r="C1426" i="8"/>
  <c r="F1426" i="8"/>
  <c r="N1426" i="8"/>
  <c r="O1426" i="8"/>
  <c r="R1426" i="8"/>
  <c r="S1426" i="8"/>
  <c r="T1426" i="8"/>
  <c r="Y1426" i="8"/>
  <c r="AL1426" i="8"/>
  <c r="AO1426" i="8"/>
  <c r="AR1426" i="8"/>
  <c r="C1427" i="8"/>
  <c r="F1427" i="8"/>
  <c r="N1427" i="8"/>
  <c r="O1427" i="8"/>
  <c r="R1427" i="8"/>
  <c r="S1427" i="8"/>
  <c r="T1427" i="8"/>
  <c r="Y1427" i="8"/>
  <c r="AL1427" i="8"/>
  <c r="AO1427" i="8"/>
  <c r="AR1427" i="8"/>
  <c r="C1428" i="8"/>
  <c r="F1428" i="8"/>
  <c r="N1428" i="8"/>
  <c r="O1428" i="8"/>
  <c r="R1428" i="8"/>
  <c r="S1428" i="8"/>
  <c r="T1428" i="8"/>
  <c r="Y1428" i="8"/>
  <c r="AL1428" i="8"/>
  <c r="AO1428" i="8"/>
  <c r="AR1428" i="8"/>
  <c r="C1429" i="8"/>
  <c r="F1429" i="8"/>
  <c r="N1429" i="8"/>
  <c r="O1429" i="8"/>
  <c r="R1429" i="8"/>
  <c r="S1429" i="8"/>
  <c r="T1429" i="8"/>
  <c r="Y1429" i="8"/>
  <c r="AL1429" i="8"/>
  <c r="AO1429" i="8"/>
  <c r="AR1429" i="8"/>
  <c r="C1430" i="8"/>
  <c r="F1430" i="8"/>
  <c r="M1430" i="8"/>
  <c r="N1430" i="8"/>
  <c r="O1430" i="8"/>
  <c r="R1430" i="8"/>
  <c r="S1430" i="8"/>
  <c r="T1430" i="8"/>
  <c r="U1430" i="8"/>
  <c r="Y1430" i="8"/>
  <c r="AL1430" i="8"/>
  <c r="AO1430" i="8"/>
  <c r="AR1430" i="8"/>
  <c r="C1431" i="8"/>
  <c r="F1431" i="8"/>
  <c r="M1431" i="8"/>
  <c r="P1431" i="8" s="1"/>
  <c r="N1431" i="8"/>
  <c r="O1431" i="8"/>
  <c r="R1431" i="8"/>
  <c r="S1431" i="8"/>
  <c r="T1431" i="8"/>
  <c r="U1431" i="8"/>
  <c r="Y1431" i="8"/>
  <c r="AL1431" i="8"/>
  <c r="AO1431" i="8"/>
  <c r="AR1431" i="8"/>
  <c r="C1432" i="8"/>
  <c r="F1432" i="8"/>
  <c r="M1432" i="8"/>
  <c r="P1432" i="8" s="1"/>
  <c r="N1432" i="8"/>
  <c r="O1432" i="8"/>
  <c r="R1432" i="8"/>
  <c r="S1432" i="8"/>
  <c r="T1432" i="8"/>
  <c r="U1432" i="8"/>
  <c r="Y1432" i="8"/>
  <c r="AL1432" i="8"/>
  <c r="AO1432" i="8"/>
  <c r="AR1432" i="8"/>
  <c r="C1434" i="8"/>
  <c r="F1434" i="8"/>
  <c r="N1434" i="8"/>
  <c r="O1434" i="8"/>
  <c r="R1434" i="8"/>
  <c r="S1434" i="8"/>
  <c r="T1434" i="8"/>
  <c r="Y1434" i="8"/>
  <c r="Z1434" i="8"/>
  <c r="Z1435" i="8" s="1"/>
  <c r="Z1436" i="8" s="1"/>
  <c r="Z1437" i="8" s="1"/>
  <c r="Z1438" i="8" s="1"/>
  <c r="Z1439" i="8" s="1"/>
  <c r="Z1440" i="8" s="1"/>
  <c r="Z1441" i="8" s="1"/>
  <c r="Z1442" i="8" s="1"/>
  <c r="Z1443" i="8" s="1"/>
  <c r="Z1444" i="8" s="1"/>
  <c r="AL1434" i="8"/>
  <c r="AO1434" i="8"/>
  <c r="AR1434" i="8"/>
  <c r="C1435" i="8"/>
  <c r="F1435" i="8"/>
  <c r="N1435" i="8"/>
  <c r="O1435" i="8"/>
  <c r="R1435" i="8"/>
  <c r="S1435" i="8"/>
  <c r="T1435" i="8"/>
  <c r="Y1435" i="8"/>
  <c r="AL1435" i="8"/>
  <c r="AO1435" i="8"/>
  <c r="AR1435" i="8"/>
  <c r="C1436" i="8"/>
  <c r="F1436" i="8"/>
  <c r="N1436" i="8"/>
  <c r="O1436" i="8"/>
  <c r="R1436" i="8"/>
  <c r="S1436" i="8"/>
  <c r="T1436" i="8"/>
  <c r="Y1436" i="8"/>
  <c r="AL1436" i="8"/>
  <c r="AO1436" i="8"/>
  <c r="AR1436" i="8"/>
  <c r="C1437" i="8"/>
  <c r="F1437" i="8"/>
  <c r="M1437" i="8"/>
  <c r="N1437" i="8"/>
  <c r="O1437" i="8"/>
  <c r="R1437" i="8"/>
  <c r="S1437" i="8"/>
  <c r="T1437" i="8"/>
  <c r="Y1437" i="8"/>
  <c r="AL1437" i="8"/>
  <c r="AO1437" i="8"/>
  <c r="AR1437" i="8"/>
  <c r="C1438" i="8"/>
  <c r="F1438" i="8"/>
  <c r="N1438" i="8"/>
  <c r="O1438" i="8"/>
  <c r="R1438" i="8"/>
  <c r="S1438" i="8"/>
  <c r="T1438" i="8"/>
  <c r="Y1438" i="8"/>
  <c r="AL1438" i="8"/>
  <c r="AO1438" i="8"/>
  <c r="AR1438" i="8"/>
  <c r="C1439" i="8"/>
  <c r="F1439" i="8"/>
  <c r="N1439" i="8"/>
  <c r="O1439" i="8"/>
  <c r="R1439" i="8"/>
  <c r="S1439" i="8"/>
  <c r="T1439" i="8"/>
  <c r="Y1439" i="8"/>
  <c r="AL1439" i="8"/>
  <c r="AO1439" i="8"/>
  <c r="AR1439" i="8"/>
  <c r="C1440" i="8"/>
  <c r="F1440" i="8"/>
  <c r="N1440" i="8"/>
  <c r="O1440" i="8"/>
  <c r="R1440" i="8"/>
  <c r="S1440" i="8"/>
  <c r="T1440" i="8"/>
  <c r="Y1440" i="8"/>
  <c r="AL1440" i="8"/>
  <c r="AO1440" i="8"/>
  <c r="AR1440" i="8"/>
  <c r="C1441" i="8"/>
  <c r="F1441" i="8"/>
  <c r="N1441" i="8"/>
  <c r="O1441" i="8"/>
  <c r="R1441" i="8"/>
  <c r="S1441" i="8"/>
  <c r="T1441" i="8"/>
  <c r="Y1441" i="8"/>
  <c r="AL1441" i="8"/>
  <c r="AO1441" i="8"/>
  <c r="AR1441" i="8"/>
  <c r="C1442" i="8"/>
  <c r="F1442" i="8"/>
  <c r="M1442" i="8"/>
  <c r="P1442" i="8" s="1"/>
  <c r="N1442" i="8"/>
  <c r="O1442" i="8"/>
  <c r="R1442" i="8"/>
  <c r="S1442" i="8"/>
  <c r="T1442" i="8"/>
  <c r="U1442" i="8"/>
  <c r="Y1442" i="8"/>
  <c r="AL1442" i="8"/>
  <c r="AO1442" i="8"/>
  <c r="AR1442" i="8"/>
  <c r="C1443" i="8"/>
  <c r="F1443" i="8"/>
  <c r="M1443" i="8"/>
  <c r="P1443" i="8" s="1"/>
  <c r="N1443" i="8"/>
  <c r="O1443" i="8"/>
  <c r="R1443" i="8"/>
  <c r="S1443" i="8"/>
  <c r="T1443" i="8"/>
  <c r="U1443" i="8"/>
  <c r="Y1443" i="8"/>
  <c r="AL1443" i="8"/>
  <c r="AO1443" i="8"/>
  <c r="AR1443" i="8"/>
  <c r="C1444" i="8"/>
  <c r="F1444" i="8"/>
  <c r="M1444" i="8"/>
  <c r="P1444" i="8" s="1"/>
  <c r="N1444" i="8"/>
  <c r="O1444" i="8"/>
  <c r="R1444" i="8"/>
  <c r="S1444" i="8"/>
  <c r="T1444" i="8"/>
  <c r="U1444" i="8"/>
  <c r="Y1444" i="8"/>
  <c r="AL1444" i="8"/>
  <c r="AO1444" i="8"/>
  <c r="AR1444" i="8"/>
  <c r="C1446" i="8"/>
  <c r="F1446" i="8"/>
  <c r="N1446" i="8"/>
  <c r="O1446" i="8"/>
  <c r="R1446" i="8"/>
  <c r="S1446" i="8"/>
  <c r="T1446" i="8"/>
  <c r="Y1446" i="8"/>
  <c r="Z1446" i="8"/>
  <c r="Z1447" i="8" s="1"/>
  <c r="Z1448" i="8" s="1"/>
  <c r="Z1449" i="8" s="1"/>
  <c r="Z1450" i="8" s="1"/>
  <c r="Z1451" i="8" s="1"/>
  <c r="Z1452" i="8" s="1"/>
  <c r="Z1453" i="8" s="1"/>
  <c r="Z1454" i="8" s="1"/>
  <c r="Z1455" i="8" s="1"/>
  <c r="Z1456" i="8" s="1"/>
  <c r="AL1446" i="8"/>
  <c r="AO1446" i="8"/>
  <c r="AR1446" i="8"/>
  <c r="C1447" i="8"/>
  <c r="F1447" i="8"/>
  <c r="N1447" i="8"/>
  <c r="O1447" i="8"/>
  <c r="R1447" i="8"/>
  <c r="S1447" i="8"/>
  <c r="T1447" i="8"/>
  <c r="Y1447" i="8"/>
  <c r="AL1447" i="8"/>
  <c r="AO1447" i="8"/>
  <c r="AR1447" i="8"/>
  <c r="C1448" i="8"/>
  <c r="F1448" i="8"/>
  <c r="N1448" i="8"/>
  <c r="O1448" i="8"/>
  <c r="R1448" i="8"/>
  <c r="S1448" i="8"/>
  <c r="T1448" i="8"/>
  <c r="Y1448" i="8"/>
  <c r="AL1448" i="8"/>
  <c r="AO1448" i="8"/>
  <c r="AR1448" i="8"/>
  <c r="C1449" i="8"/>
  <c r="F1449" i="8"/>
  <c r="M1449" i="8"/>
  <c r="P1449" i="8" s="1"/>
  <c r="N1449" i="8"/>
  <c r="O1449" i="8"/>
  <c r="R1449" i="8"/>
  <c r="S1449" i="8"/>
  <c r="T1449" i="8"/>
  <c r="Y1449" i="8"/>
  <c r="AL1449" i="8"/>
  <c r="AO1449" i="8"/>
  <c r="AR1449" i="8"/>
  <c r="C1450" i="8"/>
  <c r="F1450" i="8"/>
  <c r="N1450" i="8"/>
  <c r="O1450" i="8"/>
  <c r="R1450" i="8"/>
  <c r="S1450" i="8"/>
  <c r="T1450" i="8"/>
  <c r="Y1450" i="8"/>
  <c r="AL1450" i="8"/>
  <c r="AO1450" i="8"/>
  <c r="AR1450" i="8"/>
  <c r="C1451" i="8"/>
  <c r="F1451" i="8"/>
  <c r="N1451" i="8"/>
  <c r="O1451" i="8"/>
  <c r="R1451" i="8"/>
  <c r="S1451" i="8"/>
  <c r="T1451" i="8"/>
  <c r="Y1451" i="8"/>
  <c r="AL1451" i="8"/>
  <c r="AO1451" i="8"/>
  <c r="AR1451" i="8"/>
  <c r="C1452" i="8"/>
  <c r="F1452" i="8"/>
  <c r="N1452" i="8"/>
  <c r="O1452" i="8"/>
  <c r="R1452" i="8"/>
  <c r="S1452" i="8"/>
  <c r="T1452" i="8"/>
  <c r="Y1452" i="8"/>
  <c r="AL1452" i="8"/>
  <c r="AO1452" i="8"/>
  <c r="AR1452" i="8"/>
  <c r="C1453" i="8"/>
  <c r="F1453" i="8"/>
  <c r="N1453" i="8"/>
  <c r="O1453" i="8"/>
  <c r="R1453" i="8"/>
  <c r="S1453" i="8"/>
  <c r="T1453" i="8"/>
  <c r="Y1453" i="8"/>
  <c r="AL1453" i="8"/>
  <c r="AO1453" i="8"/>
  <c r="AR1453" i="8"/>
  <c r="C1454" i="8"/>
  <c r="F1454" i="8"/>
  <c r="M1454" i="8"/>
  <c r="N1454" i="8"/>
  <c r="O1454" i="8"/>
  <c r="R1454" i="8"/>
  <c r="S1454" i="8"/>
  <c r="T1454" i="8"/>
  <c r="U1454" i="8"/>
  <c r="Y1454" i="8"/>
  <c r="AL1454" i="8"/>
  <c r="AO1454" i="8"/>
  <c r="AR1454" i="8"/>
  <c r="C1455" i="8"/>
  <c r="F1455" i="8"/>
  <c r="M1455" i="8"/>
  <c r="N1455" i="8"/>
  <c r="O1455" i="8"/>
  <c r="R1455" i="8"/>
  <c r="S1455" i="8"/>
  <c r="T1455" i="8"/>
  <c r="U1455" i="8"/>
  <c r="Y1455" i="8"/>
  <c r="AL1455" i="8"/>
  <c r="AO1455" i="8"/>
  <c r="AR1455" i="8"/>
  <c r="C1456" i="8"/>
  <c r="F1456" i="8"/>
  <c r="M1456" i="8"/>
  <c r="N1456" i="8"/>
  <c r="O1456" i="8"/>
  <c r="R1456" i="8"/>
  <c r="S1456" i="8"/>
  <c r="T1456" i="8"/>
  <c r="U1456" i="8"/>
  <c r="Y1456" i="8"/>
  <c r="AL1456" i="8"/>
  <c r="AO1456" i="8"/>
  <c r="AR1456" i="8"/>
  <c r="C1458" i="8"/>
  <c r="F1458" i="8"/>
  <c r="N1458" i="8"/>
  <c r="O1458" i="8"/>
  <c r="R1458" i="8"/>
  <c r="S1458" i="8"/>
  <c r="T1458" i="8"/>
  <c r="Y1458" i="8"/>
  <c r="Z1458" i="8"/>
  <c r="Z1459" i="8" s="1"/>
  <c r="Z1460" i="8" s="1"/>
  <c r="Z1461" i="8" s="1"/>
  <c r="Z1462" i="8" s="1"/>
  <c r="Z1463" i="8" s="1"/>
  <c r="Z1464" i="8" s="1"/>
  <c r="Z1465" i="8" s="1"/>
  <c r="Z1466" i="8" s="1"/>
  <c r="Z1467" i="8" s="1"/>
  <c r="Z1468" i="8" s="1"/>
  <c r="AL1458" i="8"/>
  <c r="AO1458" i="8"/>
  <c r="AR1458" i="8"/>
  <c r="C1459" i="8"/>
  <c r="F1459" i="8"/>
  <c r="N1459" i="8"/>
  <c r="O1459" i="8"/>
  <c r="R1459" i="8"/>
  <c r="S1459" i="8"/>
  <c r="T1459" i="8"/>
  <c r="Y1459" i="8"/>
  <c r="AL1459" i="8"/>
  <c r="AO1459" i="8"/>
  <c r="AR1459" i="8"/>
  <c r="C1460" i="8"/>
  <c r="F1460" i="8"/>
  <c r="N1460" i="8"/>
  <c r="O1460" i="8"/>
  <c r="R1460" i="8"/>
  <c r="S1460" i="8"/>
  <c r="T1460" i="8"/>
  <c r="Y1460" i="8"/>
  <c r="AL1460" i="8"/>
  <c r="AO1460" i="8"/>
  <c r="AR1460" i="8"/>
  <c r="C1461" i="8"/>
  <c r="F1461" i="8"/>
  <c r="M1461" i="8"/>
  <c r="P1461" i="8" s="1"/>
  <c r="N1461" i="8"/>
  <c r="O1461" i="8"/>
  <c r="R1461" i="8"/>
  <c r="S1461" i="8"/>
  <c r="T1461" i="8"/>
  <c r="Y1461" i="8"/>
  <c r="AL1461" i="8"/>
  <c r="AO1461" i="8"/>
  <c r="AR1461" i="8"/>
  <c r="C1462" i="8"/>
  <c r="F1462" i="8"/>
  <c r="N1462" i="8"/>
  <c r="O1462" i="8"/>
  <c r="R1462" i="8"/>
  <c r="S1462" i="8"/>
  <c r="T1462" i="8"/>
  <c r="Y1462" i="8"/>
  <c r="AL1462" i="8"/>
  <c r="AO1462" i="8"/>
  <c r="AR1462" i="8"/>
  <c r="C1463" i="8"/>
  <c r="F1463" i="8"/>
  <c r="N1463" i="8"/>
  <c r="O1463" i="8"/>
  <c r="R1463" i="8"/>
  <c r="S1463" i="8"/>
  <c r="T1463" i="8"/>
  <c r="Y1463" i="8"/>
  <c r="AL1463" i="8"/>
  <c r="AO1463" i="8"/>
  <c r="AR1463" i="8"/>
  <c r="C1464" i="8"/>
  <c r="F1464" i="8"/>
  <c r="N1464" i="8"/>
  <c r="O1464" i="8"/>
  <c r="R1464" i="8"/>
  <c r="S1464" i="8"/>
  <c r="T1464" i="8"/>
  <c r="Y1464" i="8"/>
  <c r="AL1464" i="8"/>
  <c r="AO1464" i="8"/>
  <c r="AR1464" i="8"/>
  <c r="C1465" i="8"/>
  <c r="F1465" i="8"/>
  <c r="N1465" i="8"/>
  <c r="O1465" i="8"/>
  <c r="R1465" i="8"/>
  <c r="S1465" i="8"/>
  <c r="T1465" i="8"/>
  <c r="Y1465" i="8"/>
  <c r="AL1465" i="8"/>
  <c r="AO1465" i="8"/>
  <c r="AR1465" i="8"/>
  <c r="C1466" i="8"/>
  <c r="F1466" i="8"/>
  <c r="M1466" i="8"/>
  <c r="N1466" i="8"/>
  <c r="O1466" i="8"/>
  <c r="R1466" i="8"/>
  <c r="S1466" i="8"/>
  <c r="T1466" i="8"/>
  <c r="U1466" i="8"/>
  <c r="Y1466" i="8"/>
  <c r="AL1466" i="8"/>
  <c r="AO1466" i="8"/>
  <c r="AR1466" i="8"/>
  <c r="C1467" i="8"/>
  <c r="F1467" i="8"/>
  <c r="M1467" i="8"/>
  <c r="N1467" i="8"/>
  <c r="O1467" i="8"/>
  <c r="R1467" i="8"/>
  <c r="S1467" i="8"/>
  <c r="T1467" i="8"/>
  <c r="U1467" i="8"/>
  <c r="Y1467" i="8"/>
  <c r="AL1467" i="8"/>
  <c r="AO1467" i="8"/>
  <c r="AR1467" i="8"/>
  <c r="C1468" i="8"/>
  <c r="F1468" i="8"/>
  <c r="M1468" i="8"/>
  <c r="N1468" i="8"/>
  <c r="O1468" i="8"/>
  <c r="R1468" i="8"/>
  <c r="S1468" i="8"/>
  <c r="T1468" i="8"/>
  <c r="U1468" i="8"/>
  <c r="Y1468" i="8"/>
  <c r="AL1468" i="8"/>
  <c r="AO1468" i="8"/>
  <c r="AR1468" i="8"/>
  <c r="C1470" i="8"/>
  <c r="F1470" i="8"/>
  <c r="N1470" i="8"/>
  <c r="O1470" i="8"/>
  <c r="R1470" i="8"/>
  <c r="S1470" i="8"/>
  <c r="T1470" i="8"/>
  <c r="Y1470" i="8"/>
  <c r="Z1470" i="8"/>
  <c r="Z1471" i="8" s="1"/>
  <c r="Z1472" i="8" s="1"/>
  <c r="Z1473" i="8" s="1"/>
  <c r="Z1474" i="8" s="1"/>
  <c r="Z1475" i="8" s="1"/>
  <c r="Z1476" i="8" s="1"/>
  <c r="Z1477" i="8" s="1"/>
  <c r="Z1478" i="8" s="1"/>
  <c r="Z1479" i="8" s="1"/>
  <c r="Z1480" i="8" s="1"/>
  <c r="AL1470" i="8"/>
  <c r="AO1470" i="8"/>
  <c r="AR1470" i="8"/>
  <c r="C1471" i="8"/>
  <c r="F1471" i="8"/>
  <c r="N1471" i="8"/>
  <c r="O1471" i="8"/>
  <c r="R1471" i="8"/>
  <c r="S1471" i="8"/>
  <c r="T1471" i="8"/>
  <c r="Y1471" i="8"/>
  <c r="AL1471" i="8"/>
  <c r="AO1471" i="8"/>
  <c r="AR1471" i="8"/>
  <c r="C1472" i="8"/>
  <c r="F1472" i="8"/>
  <c r="N1472" i="8"/>
  <c r="O1472" i="8"/>
  <c r="R1472" i="8"/>
  <c r="S1472" i="8"/>
  <c r="T1472" i="8"/>
  <c r="Y1472" i="8"/>
  <c r="AL1472" i="8"/>
  <c r="AO1472" i="8"/>
  <c r="AR1472" i="8"/>
  <c r="C1473" i="8"/>
  <c r="F1473" i="8"/>
  <c r="M1473" i="8"/>
  <c r="N1473" i="8"/>
  <c r="O1473" i="8"/>
  <c r="R1473" i="8"/>
  <c r="S1473" i="8"/>
  <c r="T1473" i="8"/>
  <c r="Y1473" i="8"/>
  <c r="AL1473" i="8"/>
  <c r="AO1473" i="8"/>
  <c r="AR1473" i="8"/>
  <c r="C1474" i="8"/>
  <c r="F1474" i="8"/>
  <c r="N1474" i="8"/>
  <c r="O1474" i="8"/>
  <c r="R1474" i="8"/>
  <c r="S1474" i="8"/>
  <c r="T1474" i="8"/>
  <c r="Y1474" i="8"/>
  <c r="AL1474" i="8"/>
  <c r="AO1474" i="8"/>
  <c r="AR1474" i="8"/>
  <c r="C1475" i="8"/>
  <c r="F1475" i="8"/>
  <c r="N1475" i="8"/>
  <c r="O1475" i="8"/>
  <c r="R1475" i="8"/>
  <c r="S1475" i="8"/>
  <c r="T1475" i="8"/>
  <c r="Y1475" i="8"/>
  <c r="AL1475" i="8"/>
  <c r="AO1475" i="8"/>
  <c r="AR1475" i="8"/>
  <c r="C1476" i="8"/>
  <c r="F1476" i="8"/>
  <c r="N1476" i="8"/>
  <c r="O1476" i="8"/>
  <c r="R1476" i="8"/>
  <c r="S1476" i="8"/>
  <c r="T1476" i="8"/>
  <c r="Y1476" i="8"/>
  <c r="AL1476" i="8"/>
  <c r="AO1476" i="8"/>
  <c r="AR1476" i="8"/>
  <c r="C1477" i="8"/>
  <c r="F1477" i="8"/>
  <c r="N1477" i="8"/>
  <c r="O1477" i="8"/>
  <c r="R1477" i="8"/>
  <c r="S1477" i="8"/>
  <c r="T1477" i="8"/>
  <c r="Y1477" i="8"/>
  <c r="AL1477" i="8"/>
  <c r="AO1477" i="8"/>
  <c r="AR1477" i="8"/>
  <c r="C1478" i="8"/>
  <c r="F1478" i="8"/>
  <c r="M1478" i="8"/>
  <c r="N1478" i="8"/>
  <c r="O1478" i="8"/>
  <c r="R1478" i="8"/>
  <c r="S1478" i="8"/>
  <c r="T1478" i="8"/>
  <c r="U1478" i="8"/>
  <c r="Y1478" i="8"/>
  <c r="AL1478" i="8"/>
  <c r="AO1478" i="8"/>
  <c r="AR1478" i="8"/>
  <c r="C1479" i="8"/>
  <c r="F1479" i="8"/>
  <c r="M1479" i="8"/>
  <c r="N1479" i="8"/>
  <c r="O1479" i="8"/>
  <c r="R1479" i="8"/>
  <c r="S1479" i="8"/>
  <c r="T1479" i="8"/>
  <c r="U1479" i="8"/>
  <c r="Y1479" i="8"/>
  <c r="AL1479" i="8"/>
  <c r="AO1479" i="8"/>
  <c r="AR1479" i="8"/>
  <c r="C1480" i="8"/>
  <c r="F1480" i="8"/>
  <c r="M1480" i="8"/>
  <c r="N1480" i="8"/>
  <c r="O1480" i="8"/>
  <c r="R1480" i="8"/>
  <c r="S1480" i="8"/>
  <c r="T1480" i="8"/>
  <c r="U1480" i="8"/>
  <c r="Y1480" i="8"/>
  <c r="AL1480" i="8"/>
  <c r="AO1480" i="8"/>
  <c r="AR1480" i="8"/>
  <c r="C1482" i="8"/>
  <c r="F1482" i="8"/>
  <c r="N1482" i="8"/>
  <c r="O1482" i="8"/>
  <c r="R1482" i="8"/>
  <c r="S1482" i="8"/>
  <c r="T1482" i="8"/>
  <c r="Y1482" i="8"/>
  <c r="Z1482" i="8"/>
  <c r="Z1483" i="8" s="1"/>
  <c r="Z1484" i="8" s="1"/>
  <c r="Z1485" i="8" s="1"/>
  <c r="Z1486" i="8" s="1"/>
  <c r="Z1487" i="8" s="1"/>
  <c r="Z1488" i="8" s="1"/>
  <c r="Z1489" i="8" s="1"/>
  <c r="Z1490" i="8" s="1"/>
  <c r="Z1491" i="8" s="1"/>
  <c r="Z1492" i="8" s="1"/>
  <c r="AL1482" i="8"/>
  <c r="AO1482" i="8"/>
  <c r="AR1482" i="8"/>
  <c r="C1483" i="8"/>
  <c r="F1483" i="8"/>
  <c r="N1483" i="8"/>
  <c r="O1483" i="8"/>
  <c r="R1483" i="8"/>
  <c r="S1483" i="8"/>
  <c r="T1483" i="8"/>
  <c r="Y1483" i="8"/>
  <c r="AL1483" i="8"/>
  <c r="AO1483" i="8"/>
  <c r="AR1483" i="8"/>
  <c r="C1484" i="8"/>
  <c r="F1484" i="8"/>
  <c r="N1484" i="8"/>
  <c r="O1484" i="8"/>
  <c r="R1484" i="8"/>
  <c r="S1484" i="8"/>
  <c r="T1484" i="8"/>
  <c r="Y1484" i="8"/>
  <c r="AL1484" i="8"/>
  <c r="AO1484" i="8"/>
  <c r="AR1484" i="8"/>
  <c r="C1485" i="8"/>
  <c r="F1485" i="8"/>
  <c r="M1485" i="8"/>
  <c r="N1485" i="8"/>
  <c r="O1485" i="8"/>
  <c r="R1485" i="8"/>
  <c r="S1485" i="8"/>
  <c r="T1485" i="8"/>
  <c r="Y1485" i="8"/>
  <c r="AL1485" i="8"/>
  <c r="AO1485" i="8"/>
  <c r="AR1485" i="8"/>
  <c r="C1486" i="8"/>
  <c r="F1486" i="8"/>
  <c r="N1486" i="8"/>
  <c r="O1486" i="8"/>
  <c r="R1486" i="8"/>
  <c r="S1486" i="8"/>
  <c r="T1486" i="8"/>
  <c r="Y1486" i="8"/>
  <c r="AL1486" i="8"/>
  <c r="AO1486" i="8"/>
  <c r="AR1486" i="8"/>
  <c r="C1487" i="8"/>
  <c r="F1487" i="8"/>
  <c r="N1487" i="8"/>
  <c r="O1487" i="8"/>
  <c r="R1487" i="8"/>
  <c r="S1487" i="8"/>
  <c r="T1487" i="8"/>
  <c r="Y1487" i="8"/>
  <c r="AL1487" i="8"/>
  <c r="AO1487" i="8"/>
  <c r="AR1487" i="8"/>
  <c r="C1488" i="8"/>
  <c r="F1488" i="8"/>
  <c r="N1488" i="8"/>
  <c r="O1488" i="8"/>
  <c r="R1488" i="8"/>
  <c r="S1488" i="8"/>
  <c r="T1488" i="8"/>
  <c r="Y1488" i="8"/>
  <c r="AL1488" i="8"/>
  <c r="AO1488" i="8"/>
  <c r="AR1488" i="8"/>
  <c r="C1489" i="8"/>
  <c r="F1489" i="8"/>
  <c r="N1489" i="8"/>
  <c r="O1489" i="8"/>
  <c r="R1489" i="8"/>
  <c r="S1489" i="8"/>
  <c r="T1489" i="8"/>
  <c r="Y1489" i="8"/>
  <c r="AL1489" i="8"/>
  <c r="AO1489" i="8"/>
  <c r="AR1489" i="8"/>
  <c r="C1490" i="8"/>
  <c r="F1490" i="8"/>
  <c r="M1490" i="8"/>
  <c r="N1490" i="8"/>
  <c r="O1490" i="8"/>
  <c r="R1490" i="8"/>
  <c r="S1490" i="8"/>
  <c r="T1490" i="8"/>
  <c r="U1490" i="8"/>
  <c r="Y1490" i="8"/>
  <c r="AL1490" i="8"/>
  <c r="AO1490" i="8"/>
  <c r="AR1490" i="8"/>
  <c r="C1491" i="8"/>
  <c r="F1491" i="8"/>
  <c r="M1491" i="8"/>
  <c r="N1491" i="8"/>
  <c r="O1491" i="8"/>
  <c r="R1491" i="8"/>
  <c r="S1491" i="8"/>
  <c r="T1491" i="8"/>
  <c r="U1491" i="8"/>
  <c r="Y1491" i="8"/>
  <c r="AL1491" i="8"/>
  <c r="AO1491" i="8"/>
  <c r="AR1491" i="8"/>
  <c r="C1492" i="8"/>
  <c r="F1492" i="8"/>
  <c r="M1492" i="8"/>
  <c r="N1492" i="8"/>
  <c r="O1492" i="8"/>
  <c r="R1492" i="8"/>
  <c r="S1492" i="8"/>
  <c r="T1492" i="8"/>
  <c r="U1492" i="8"/>
  <c r="Y1492" i="8"/>
  <c r="AL1492" i="8"/>
  <c r="AO1492" i="8"/>
  <c r="AR1492" i="8"/>
  <c r="C1494" i="8"/>
  <c r="F1494" i="8"/>
  <c r="N1494" i="8"/>
  <c r="O1494" i="8"/>
  <c r="R1494" i="8"/>
  <c r="S1494" i="8"/>
  <c r="T1494" i="8"/>
  <c r="Y1494" i="8"/>
  <c r="Z1494" i="8"/>
  <c r="Z1495" i="8" s="1"/>
  <c r="Z1496" i="8" s="1"/>
  <c r="Z1497" i="8" s="1"/>
  <c r="Z1498" i="8" s="1"/>
  <c r="Z1499" i="8" s="1"/>
  <c r="Z1500" i="8" s="1"/>
  <c r="Z1501" i="8" s="1"/>
  <c r="Z1502" i="8" s="1"/>
  <c r="Z1503" i="8" s="1"/>
  <c r="Z1504" i="8" s="1"/>
  <c r="AL1494" i="8"/>
  <c r="AO1494" i="8"/>
  <c r="AR1494" i="8"/>
  <c r="C1495" i="8"/>
  <c r="F1495" i="8"/>
  <c r="N1495" i="8"/>
  <c r="O1495" i="8"/>
  <c r="R1495" i="8"/>
  <c r="S1495" i="8"/>
  <c r="T1495" i="8"/>
  <c r="Y1495" i="8"/>
  <c r="AL1495" i="8"/>
  <c r="AO1495" i="8"/>
  <c r="AR1495" i="8"/>
  <c r="C1496" i="8"/>
  <c r="F1496" i="8"/>
  <c r="N1496" i="8"/>
  <c r="O1496" i="8"/>
  <c r="R1496" i="8"/>
  <c r="S1496" i="8"/>
  <c r="T1496" i="8"/>
  <c r="Y1496" i="8"/>
  <c r="AL1496" i="8"/>
  <c r="AO1496" i="8"/>
  <c r="AR1496" i="8"/>
  <c r="C1497" i="8"/>
  <c r="F1497" i="8"/>
  <c r="M1497" i="8"/>
  <c r="N1497" i="8"/>
  <c r="O1497" i="8"/>
  <c r="R1497" i="8"/>
  <c r="S1497" i="8"/>
  <c r="T1497" i="8"/>
  <c r="Y1497" i="8"/>
  <c r="AL1497" i="8"/>
  <c r="AO1497" i="8"/>
  <c r="AR1497" i="8"/>
  <c r="C1498" i="8"/>
  <c r="F1498" i="8"/>
  <c r="N1498" i="8"/>
  <c r="O1498" i="8"/>
  <c r="R1498" i="8"/>
  <c r="S1498" i="8"/>
  <c r="T1498" i="8"/>
  <c r="Y1498" i="8"/>
  <c r="AL1498" i="8"/>
  <c r="AO1498" i="8"/>
  <c r="AR1498" i="8"/>
  <c r="C1499" i="8"/>
  <c r="F1499" i="8"/>
  <c r="N1499" i="8"/>
  <c r="O1499" i="8"/>
  <c r="R1499" i="8"/>
  <c r="S1499" i="8"/>
  <c r="T1499" i="8"/>
  <c r="Y1499" i="8"/>
  <c r="AL1499" i="8"/>
  <c r="AO1499" i="8"/>
  <c r="AR1499" i="8"/>
  <c r="C1500" i="8"/>
  <c r="F1500" i="8"/>
  <c r="N1500" i="8"/>
  <c r="O1500" i="8"/>
  <c r="R1500" i="8"/>
  <c r="S1500" i="8"/>
  <c r="T1500" i="8"/>
  <c r="Y1500" i="8"/>
  <c r="AL1500" i="8"/>
  <c r="AO1500" i="8"/>
  <c r="AR1500" i="8"/>
  <c r="C1501" i="8"/>
  <c r="F1501" i="8"/>
  <c r="N1501" i="8"/>
  <c r="O1501" i="8"/>
  <c r="R1501" i="8"/>
  <c r="S1501" i="8"/>
  <c r="T1501" i="8"/>
  <c r="Y1501" i="8"/>
  <c r="AL1501" i="8"/>
  <c r="AO1501" i="8"/>
  <c r="AR1501" i="8"/>
  <c r="C1502" i="8"/>
  <c r="F1502" i="8"/>
  <c r="M1502" i="8"/>
  <c r="N1502" i="8"/>
  <c r="O1502" i="8"/>
  <c r="R1502" i="8"/>
  <c r="S1502" i="8"/>
  <c r="T1502" i="8"/>
  <c r="U1502" i="8"/>
  <c r="Y1502" i="8"/>
  <c r="AL1502" i="8"/>
  <c r="AO1502" i="8"/>
  <c r="AR1502" i="8"/>
  <c r="C1503" i="8"/>
  <c r="F1503" i="8"/>
  <c r="M1503" i="8"/>
  <c r="N1503" i="8"/>
  <c r="O1503" i="8"/>
  <c r="R1503" i="8"/>
  <c r="S1503" i="8"/>
  <c r="T1503" i="8"/>
  <c r="U1503" i="8"/>
  <c r="Y1503" i="8"/>
  <c r="AL1503" i="8"/>
  <c r="AO1503" i="8"/>
  <c r="AR1503" i="8"/>
  <c r="C1504" i="8"/>
  <c r="F1504" i="8"/>
  <c r="M1504" i="8"/>
  <c r="N1504" i="8"/>
  <c r="O1504" i="8"/>
  <c r="R1504" i="8"/>
  <c r="S1504" i="8"/>
  <c r="T1504" i="8"/>
  <c r="U1504" i="8"/>
  <c r="Y1504" i="8"/>
  <c r="AL1504" i="8"/>
  <c r="AO1504" i="8"/>
  <c r="AR1504" i="8"/>
  <c r="C1506" i="8"/>
  <c r="F1506" i="8"/>
  <c r="N1506" i="8"/>
  <c r="O1506" i="8"/>
  <c r="R1506" i="8"/>
  <c r="S1506" i="8"/>
  <c r="T1506" i="8"/>
  <c r="Y1506" i="8"/>
  <c r="Z1506" i="8"/>
  <c r="Z1507" i="8" s="1"/>
  <c r="Z1508" i="8" s="1"/>
  <c r="Z1509" i="8" s="1"/>
  <c r="Z1510" i="8" s="1"/>
  <c r="Z1511" i="8" s="1"/>
  <c r="Z1512" i="8" s="1"/>
  <c r="Z1513" i="8" s="1"/>
  <c r="Z1514" i="8" s="1"/>
  <c r="Z1515" i="8" s="1"/>
  <c r="Z1516" i="8" s="1"/>
  <c r="AL1506" i="8"/>
  <c r="AO1506" i="8"/>
  <c r="AR1506" i="8"/>
  <c r="C1507" i="8"/>
  <c r="F1507" i="8"/>
  <c r="N1507" i="8"/>
  <c r="O1507" i="8"/>
  <c r="R1507" i="8"/>
  <c r="S1507" i="8"/>
  <c r="T1507" i="8"/>
  <c r="Y1507" i="8"/>
  <c r="AL1507" i="8"/>
  <c r="AO1507" i="8"/>
  <c r="AR1507" i="8"/>
  <c r="C1508" i="8"/>
  <c r="F1508" i="8"/>
  <c r="N1508" i="8"/>
  <c r="O1508" i="8"/>
  <c r="R1508" i="8"/>
  <c r="S1508" i="8"/>
  <c r="T1508" i="8"/>
  <c r="Y1508" i="8"/>
  <c r="AL1508" i="8"/>
  <c r="AO1508" i="8"/>
  <c r="AR1508" i="8"/>
  <c r="C1509" i="8"/>
  <c r="F1509" i="8"/>
  <c r="M1509" i="8"/>
  <c r="N1509" i="8"/>
  <c r="O1509" i="8"/>
  <c r="R1509" i="8"/>
  <c r="S1509" i="8"/>
  <c r="T1509" i="8"/>
  <c r="Y1509" i="8"/>
  <c r="AL1509" i="8"/>
  <c r="AO1509" i="8"/>
  <c r="AR1509" i="8"/>
  <c r="C1510" i="8"/>
  <c r="F1510" i="8"/>
  <c r="N1510" i="8"/>
  <c r="O1510" i="8"/>
  <c r="R1510" i="8"/>
  <c r="S1510" i="8"/>
  <c r="T1510" i="8"/>
  <c r="Y1510" i="8"/>
  <c r="AL1510" i="8"/>
  <c r="AO1510" i="8"/>
  <c r="AR1510" i="8"/>
  <c r="C1511" i="8"/>
  <c r="F1511" i="8"/>
  <c r="N1511" i="8"/>
  <c r="O1511" i="8"/>
  <c r="R1511" i="8"/>
  <c r="S1511" i="8"/>
  <c r="T1511" i="8"/>
  <c r="Y1511" i="8"/>
  <c r="AL1511" i="8"/>
  <c r="AO1511" i="8"/>
  <c r="AR1511" i="8"/>
  <c r="C1512" i="8"/>
  <c r="F1512" i="8"/>
  <c r="N1512" i="8"/>
  <c r="O1512" i="8"/>
  <c r="R1512" i="8"/>
  <c r="S1512" i="8"/>
  <c r="T1512" i="8"/>
  <c r="Y1512" i="8"/>
  <c r="AL1512" i="8"/>
  <c r="AO1512" i="8"/>
  <c r="AR1512" i="8"/>
  <c r="C1513" i="8"/>
  <c r="F1513" i="8"/>
  <c r="N1513" i="8"/>
  <c r="O1513" i="8"/>
  <c r="R1513" i="8"/>
  <c r="S1513" i="8"/>
  <c r="T1513" i="8"/>
  <c r="Y1513" i="8"/>
  <c r="AL1513" i="8"/>
  <c r="AO1513" i="8"/>
  <c r="AR1513" i="8"/>
  <c r="C1514" i="8"/>
  <c r="F1514" i="8"/>
  <c r="M1514" i="8"/>
  <c r="N1514" i="8"/>
  <c r="O1514" i="8"/>
  <c r="R1514" i="8"/>
  <c r="S1514" i="8"/>
  <c r="T1514" i="8"/>
  <c r="U1514" i="8"/>
  <c r="Y1514" i="8"/>
  <c r="AL1514" i="8"/>
  <c r="AO1514" i="8"/>
  <c r="AR1514" i="8"/>
  <c r="C1515" i="8"/>
  <c r="F1515" i="8"/>
  <c r="M1515" i="8"/>
  <c r="N1515" i="8"/>
  <c r="O1515" i="8"/>
  <c r="R1515" i="8"/>
  <c r="S1515" i="8"/>
  <c r="T1515" i="8"/>
  <c r="U1515" i="8"/>
  <c r="Y1515" i="8"/>
  <c r="AL1515" i="8"/>
  <c r="AO1515" i="8"/>
  <c r="AR1515" i="8"/>
  <c r="C1516" i="8"/>
  <c r="F1516" i="8"/>
  <c r="M1516" i="8"/>
  <c r="N1516" i="8"/>
  <c r="O1516" i="8"/>
  <c r="R1516" i="8"/>
  <c r="S1516" i="8"/>
  <c r="T1516" i="8"/>
  <c r="U1516" i="8"/>
  <c r="Y1516" i="8"/>
  <c r="AL1516" i="8"/>
  <c r="AO1516" i="8"/>
  <c r="AR1516" i="8"/>
  <c r="C1518" i="8"/>
  <c r="F1518" i="8"/>
  <c r="N1518" i="8"/>
  <c r="O1518" i="8"/>
  <c r="R1518" i="8"/>
  <c r="S1518" i="8"/>
  <c r="T1518" i="8"/>
  <c r="Y1518" i="8"/>
  <c r="Z1518" i="8"/>
  <c r="Z1519" i="8" s="1"/>
  <c r="Z1520" i="8" s="1"/>
  <c r="Z1521" i="8" s="1"/>
  <c r="Z1522" i="8" s="1"/>
  <c r="Z1523" i="8" s="1"/>
  <c r="Z1524" i="8" s="1"/>
  <c r="Z1525" i="8" s="1"/>
  <c r="Z1526" i="8" s="1"/>
  <c r="Z1527" i="8" s="1"/>
  <c r="Z1528" i="8" s="1"/>
  <c r="AL1518" i="8"/>
  <c r="AO1518" i="8"/>
  <c r="AR1518" i="8"/>
  <c r="C1519" i="8"/>
  <c r="F1519" i="8"/>
  <c r="N1519" i="8"/>
  <c r="O1519" i="8"/>
  <c r="R1519" i="8"/>
  <c r="S1519" i="8"/>
  <c r="T1519" i="8"/>
  <c r="Y1519" i="8"/>
  <c r="AL1519" i="8"/>
  <c r="AO1519" i="8"/>
  <c r="AR1519" i="8"/>
  <c r="C1520" i="8"/>
  <c r="F1520" i="8"/>
  <c r="N1520" i="8"/>
  <c r="O1520" i="8"/>
  <c r="R1520" i="8"/>
  <c r="S1520" i="8"/>
  <c r="T1520" i="8"/>
  <c r="Y1520" i="8"/>
  <c r="AL1520" i="8"/>
  <c r="AO1520" i="8"/>
  <c r="AR1520" i="8"/>
  <c r="C1521" i="8"/>
  <c r="F1521" i="8"/>
  <c r="M1521" i="8"/>
  <c r="N1521" i="8"/>
  <c r="O1521" i="8"/>
  <c r="R1521" i="8"/>
  <c r="S1521" i="8"/>
  <c r="T1521" i="8"/>
  <c r="Y1521" i="8"/>
  <c r="AL1521" i="8"/>
  <c r="AO1521" i="8"/>
  <c r="AR1521" i="8"/>
  <c r="C1522" i="8"/>
  <c r="F1522" i="8"/>
  <c r="N1522" i="8"/>
  <c r="O1522" i="8"/>
  <c r="R1522" i="8"/>
  <c r="S1522" i="8"/>
  <c r="T1522" i="8"/>
  <c r="Y1522" i="8"/>
  <c r="AL1522" i="8"/>
  <c r="AO1522" i="8"/>
  <c r="AR1522" i="8"/>
  <c r="C1523" i="8"/>
  <c r="F1523" i="8"/>
  <c r="N1523" i="8"/>
  <c r="O1523" i="8"/>
  <c r="R1523" i="8"/>
  <c r="S1523" i="8"/>
  <c r="T1523" i="8"/>
  <c r="Y1523" i="8"/>
  <c r="AL1523" i="8"/>
  <c r="AO1523" i="8"/>
  <c r="AR1523" i="8"/>
  <c r="C1524" i="8"/>
  <c r="F1524" i="8"/>
  <c r="N1524" i="8"/>
  <c r="O1524" i="8"/>
  <c r="R1524" i="8"/>
  <c r="S1524" i="8"/>
  <c r="T1524" i="8"/>
  <c r="Y1524" i="8"/>
  <c r="AL1524" i="8"/>
  <c r="AO1524" i="8"/>
  <c r="AR1524" i="8"/>
  <c r="C1525" i="8"/>
  <c r="F1525" i="8"/>
  <c r="N1525" i="8"/>
  <c r="O1525" i="8"/>
  <c r="R1525" i="8"/>
  <c r="S1525" i="8"/>
  <c r="T1525" i="8"/>
  <c r="Y1525" i="8"/>
  <c r="AL1525" i="8"/>
  <c r="AO1525" i="8"/>
  <c r="AR1525" i="8"/>
  <c r="C1526" i="8"/>
  <c r="F1526" i="8"/>
  <c r="M1526" i="8"/>
  <c r="N1526" i="8"/>
  <c r="O1526" i="8"/>
  <c r="R1526" i="8"/>
  <c r="S1526" i="8"/>
  <c r="T1526" i="8"/>
  <c r="U1526" i="8"/>
  <c r="Y1526" i="8"/>
  <c r="AL1526" i="8"/>
  <c r="AO1526" i="8"/>
  <c r="AR1526" i="8"/>
  <c r="C1527" i="8"/>
  <c r="F1527" i="8"/>
  <c r="M1527" i="8"/>
  <c r="N1527" i="8"/>
  <c r="O1527" i="8"/>
  <c r="R1527" i="8"/>
  <c r="S1527" i="8"/>
  <c r="T1527" i="8"/>
  <c r="U1527" i="8"/>
  <c r="Y1527" i="8"/>
  <c r="AL1527" i="8"/>
  <c r="AO1527" i="8"/>
  <c r="AR1527" i="8"/>
  <c r="C1528" i="8"/>
  <c r="F1528" i="8"/>
  <c r="M1528" i="8"/>
  <c r="N1528" i="8"/>
  <c r="O1528" i="8"/>
  <c r="R1528" i="8"/>
  <c r="S1528" i="8"/>
  <c r="T1528" i="8"/>
  <c r="U1528" i="8"/>
  <c r="Y1528" i="8"/>
  <c r="AL1528" i="8"/>
  <c r="AO1528" i="8"/>
  <c r="AR1528" i="8"/>
  <c r="C1530" i="8"/>
  <c r="F1530" i="8"/>
  <c r="N1530" i="8"/>
  <c r="O1530" i="8"/>
  <c r="R1530" i="8"/>
  <c r="S1530" i="8"/>
  <c r="T1530" i="8"/>
  <c r="Y1530" i="8"/>
  <c r="Z1530" i="8"/>
  <c r="Z1531" i="8" s="1"/>
  <c r="Z1532" i="8" s="1"/>
  <c r="Z1533" i="8" s="1"/>
  <c r="Z1534" i="8" s="1"/>
  <c r="Z1535" i="8" s="1"/>
  <c r="Z1536" i="8" s="1"/>
  <c r="Z1537" i="8" s="1"/>
  <c r="Z1538" i="8" s="1"/>
  <c r="Z1539" i="8" s="1"/>
  <c r="Z1540" i="8" s="1"/>
  <c r="AL1530" i="8"/>
  <c r="AO1530" i="8"/>
  <c r="AR1530" i="8"/>
  <c r="C1531" i="8"/>
  <c r="F1531" i="8"/>
  <c r="N1531" i="8"/>
  <c r="O1531" i="8"/>
  <c r="R1531" i="8"/>
  <c r="S1531" i="8"/>
  <c r="T1531" i="8"/>
  <c r="Y1531" i="8"/>
  <c r="AL1531" i="8"/>
  <c r="AO1531" i="8"/>
  <c r="AR1531" i="8"/>
  <c r="C1532" i="8"/>
  <c r="F1532" i="8"/>
  <c r="N1532" i="8"/>
  <c r="O1532" i="8"/>
  <c r="R1532" i="8"/>
  <c r="S1532" i="8"/>
  <c r="T1532" i="8"/>
  <c r="Y1532" i="8"/>
  <c r="AL1532" i="8"/>
  <c r="AO1532" i="8"/>
  <c r="AR1532" i="8"/>
  <c r="C1533" i="8"/>
  <c r="F1533" i="8"/>
  <c r="M1533" i="8"/>
  <c r="N1533" i="8"/>
  <c r="O1533" i="8"/>
  <c r="R1533" i="8"/>
  <c r="S1533" i="8"/>
  <c r="T1533" i="8"/>
  <c r="Y1533" i="8"/>
  <c r="AL1533" i="8"/>
  <c r="AO1533" i="8"/>
  <c r="AR1533" i="8"/>
  <c r="C1534" i="8"/>
  <c r="F1534" i="8"/>
  <c r="N1534" i="8"/>
  <c r="O1534" i="8"/>
  <c r="R1534" i="8"/>
  <c r="S1534" i="8"/>
  <c r="T1534" i="8"/>
  <c r="Y1534" i="8"/>
  <c r="AL1534" i="8"/>
  <c r="AO1534" i="8"/>
  <c r="AR1534" i="8"/>
  <c r="C1535" i="8"/>
  <c r="F1535" i="8"/>
  <c r="N1535" i="8"/>
  <c r="O1535" i="8"/>
  <c r="R1535" i="8"/>
  <c r="S1535" i="8"/>
  <c r="T1535" i="8"/>
  <c r="Y1535" i="8"/>
  <c r="AL1535" i="8"/>
  <c r="AO1535" i="8"/>
  <c r="AR1535" i="8"/>
  <c r="C1536" i="8"/>
  <c r="F1536" i="8"/>
  <c r="N1536" i="8"/>
  <c r="O1536" i="8"/>
  <c r="R1536" i="8"/>
  <c r="S1536" i="8"/>
  <c r="T1536" i="8"/>
  <c r="Y1536" i="8"/>
  <c r="AL1536" i="8"/>
  <c r="AO1536" i="8"/>
  <c r="AR1536" i="8"/>
  <c r="C1537" i="8"/>
  <c r="F1537" i="8"/>
  <c r="N1537" i="8"/>
  <c r="O1537" i="8"/>
  <c r="R1537" i="8"/>
  <c r="S1537" i="8"/>
  <c r="T1537" i="8"/>
  <c r="Y1537" i="8"/>
  <c r="AL1537" i="8"/>
  <c r="AO1537" i="8"/>
  <c r="AR1537" i="8"/>
  <c r="C1538" i="8"/>
  <c r="F1538" i="8"/>
  <c r="M1538" i="8"/>
  <c r="N1538" i="8"/>
  <c r="O1538" i="8"/>
  <c r="R1538" i="8"/>
  <c r="S1538" i="8"/>
  <c r="T1538" i="8"/>
  <c r="U1538" i="8"/>
  <c r="Y1538" i="8"/>
  <c r="AL1538" i="8"/>
  <c r="AO1538" i="8"/>
  <c r="AR1538" i="8"/>
  <c r="C1539" i="8"/>
  <c r="F1539" i="8"/>
  <c r="M1539" i="8"/>
  <c r="N1539" i="8"/>
  <c r="O1539" i="8"/>
  <c r="R1539" i="8"/>
  <c r="S1539" i="8"/>
  <c r="T1539" i="8"/>
  <c r="U1539" i="8"/>
  <c r="Y1539" i="8"/>
  <c r="AL1539" i="8"/>
  <c r="AO1539" i="8"/>
  <c r="AR1539" i="8"/>
  <c r="C1540" i="8"/>
  <c r="F1540" i="8"/>
  <c r="M1540" i="8"/>
  <c r="N1540" i="8"/>
  <c r="O1540" i="8"/>
  <c r="R1540" i="8"/>
  <c r="S1540" i="8"/>
  <c r="T1540" i="8"/>
  <c r="U1540" i="8"/>
  <c r="Y1540" i="8"/>
  <c r="AL1540" i="8"/>
  <c r="AO1540" i="8"/>
  <c r="AR1540" i="8"/>
  <c r="C1542" i="8"/>
  <c r="F1542" i="8"/>
  <c r="N1542" i="8"/>
  <c r="O1542" i="8"/>
  <c r="R1542" i="8"/>
  <c r="S1542" i="8"/>
  <c r="T1542" i="8"/>
  <c r="Y1542" i="8"/>
  <c r="Z1542" i="8"/>
  <c r="Z1543" i="8" s="1"/>
  <c r="Z1544" i="8" s="1"/>
  <c r="Z1545" i="8" s="1"/>
  <c r="Z1546" i="8" s="1"/>
  <c r="Z1547" i="8" s="1"/>
  <c r="Z1548" i="8" s="1"/>
  <c r="Z1549" i="8" s="1"/>
  <c r="Z1550" i="8" s="1"/>
  <c r="Z1551" i="8" s="1"/>
  <c r="Z1552" i="8" s="1"/>
  <c r="AL1542" i="8"/>
  <c r="AO1542" i="8"/>
  <c r="AR1542" i="8"/>
  <c r="C1543" i="8"/>
  <c r="F1543" i="8"/>
  <c r="N1543" i="8"/>
  <c r="O1543" i="8"/>
  <c r="R1543" i="8"/>
  <c r="S1543" i="8"/>
  <c r="T1543" i="8"/>
  <c r="Y1543" i="8"/>
  <c r="AL1543" i="8"/>
  <c r="AO1543" i="8"/>
  <c r="AR1543" i="8"/>
  <c r="C1544" i="8"/>
  <c r="F1544" i="8"/>
  <c r="N1544" i="8"/>
  <c r="O1544" i="8"/>
  <c r="R1544" i="8"/>
  <c r="S1544" i="8"/>
  <c r="T1544" i="8"/>
  <c r="Y1544" i="8"/>
  <c r="AL1544" i="8"/>
  <c r="AO1544" i="8"/>
  <c r="AR1544" i="8"/>
  <c r="C1545" i="8"/>
  <c r="F1545" i="8"/>
  <c r="M1545" i="8"/>
  <c r="N1545" i="8"/>
  <c r="O1545" i="8"/>
  <c r="R1545" i="8"/>
  <c r="S1545" i="8"/>
  <c r="T1545" i="8"/>
  <c r="Y1545" i="8"/>
  <c r="AL1545" i="8"/>
  <c r="AO1545" i="8"/>
  <c r="AR1545" i="8"/>
  <c r="C1546" i="8"/>
  <c r="F1546" i="8"/>
  <c r="N1546" i="8"/>
  <c r="O1546" i="8"/>
  <c r="R1546" i="8"/>
  <c r="S1546" i="8"/>
  <c r="T1546" i="8"/>
  <c r="Y1546" i="8"/>
  <c r="AL1546" i="8"/>
  <c r="AO1546" i="8"/>
  <c r="AR1546" i="8"/>
  <c r="C1547" i="8"/>
  <c r="F1547" i="8"/>
  <c r="N1547" i="8"/>
  <c r="O1547" i="8"/>
  <c r="R1547" i="8"/>
  <c r="S1547" i="8"/>
  <c r="T1547" i="8"/>
  <c r="Y1547" i="8"/>
  <c r="AL1547" i="8"/>
  <c r="AO1547" i="8"/>
  <c r="AR1547" i="8"/>
  <c r="C1548" i="8"/>
  <c r="F1548" i="8"/>
  <c r="N1548" i="8"/>
  <c r="O1548" i="8"/>
  <c r="R1548" i="8"/>
  <c r="S1548" i="8"/>
  <c r="T1548" i="8"/>
  <c r="Y1548" i="8"/>
  <c r="AL1548" i="8"/>
  <c r="AO1548" i="8"/>
  <c r="AR1548" i="8"/>
  <c r="C1549" i="8"/>
  <c r="F1549" i="8"/>
  <c r="N1549" i="8"/>
  <c r="O1549" i="8"/>
  <c r="R1549" i="8"/>
  <c r="S1549" i="8"/>
  <c r="T1549" i="8"/>
  <c r="Y1549" i="8"/>
  <c r="AL1549" i="8"/>
  <c r="AO1549" i="8"/>
  <c r="AR1549" i="8"/>
  <c r="C1550" i="8"/>
  <c r="F1550" i="8"/>
  <c r="M1550" i="8"/>
  <c r="N1550" i="8"/>
  <c r="O1550" i="8"/>
  <c r="R1550" i="8"/>
  <c r="S1550" i="8"/>
  <c r="T1550" i="8"/>
  <c r="U1550" i="8"/>
  <c r="Y1550" i="8"/>
  <c r="AL1550" i="8"/>
  <c r="AO1550" i="8"/>
  <c r="AR1550" i="8"/>
  <c r="C1551" i="8"/>
  <c r="F1551" i="8"/>
  <c r="M1551" i="8"/>
  <c r="N1551" i="8"/>
  <c r="O1551" i="8"/>
  <c r="R1551" i="8"/>
  <c r="S1551" i="8"/>
  <c r="T1551" i="8"/>
  <c r="U1551" i="8"/>
  <c r="Y1551" i="8"/>
  <c r="AL1551" i="8"/>
  <c r="AO1551" i="8"/>
  <c r="AR1551" i="8"/>
  <c r="C1552" i="8"/>
  <c r="F1552" i="8"/>
  <c r="M1552" i="8"/>
  <c r="N1552" i="8"/>
  <c r="O1552" i="8"/>
  <c r="R1552" i="8"/>
  <c r="S1552" i="8"/>
  <c r="T1552" i="8"/>
  <c r="U1552" i="8"/>
  <c r="Y1552" i="8"/>
  <c r="AL1552" i="8"/>
  <c r="AO1552" i="8"/>
  <c r="AR1552" i="8"/>
  <c r="C1554" i="8"/>
  <c r="F1554" i="8"/>
  <c r="N1554" i="8"/>
  <c r="O1554" i="8"/>
  <c r="R1554" i="8"/>
  <c r="S1554" i="8"/>
  <c r="T1554" i="8"/>
  <c r="Y1554" i="8"/>
  <c r="Z1554" i="8"/>
  <c r="Z1555" i="8" s="1"/>
  <c r="Z1556" i="8" s="1"/>
  <c r="Z1557" i="8" s="1"/>
  <c r="Z1558" i="8" s="1"/>
  <c r="Z1559" i="8" s="1"/>
  <c r="Z1560" i="8" s="1"/>
  <c r="Z1561" i="8" s="1"/>
  <c r="Z1562" i="8" s="1"/>
  <c r="Z1563" i="8" s="1"/>
  <c r="Z1564" i="8" s="1"/>
  <c r="AL1554" i="8"/>
  <c r="AO1554" i="8"/>
  <c r="AR1554" i="8"/>
  <c r="C1555" i="8"/>
  <c r="F1555" i="8"/>
  <c r="N1555" i="8"/>
  <c r="O1555" i="8"/>
  <c r="R1555" i="8"/>
  <c r="S1555" i="8"/>
  <c r="T1555" i="8"/>
  <c r="Y1555" i="8"/>
  <c r="AL1555" i="8"/>
  <c r="AO1555" i="8"/>
  <c r="AR1555" i="8"/>
  <c r="C1556" i="8"/>
  <c r="F1556" i="8"/>
  <c r="N1556" i="8"/>
  <c r="O1556" i="8"/>
  <c r="R1556" i="8"/>
  <c r="S1556" i="8"/>
  <c r="T1556" i="8"/>
  <c r="Y1556" i="8"/>
  <c r="AL1556" i="8"/>
  <c r="AO1556" i="8"/>
  <c r="AR1556" i="8"/>
  <c r="C1557" i="8"/>
  <c r="F1557" i="8"/>
  <c r="M1557" i="8"/>
  <c r="N1557" i="8"/>
  <c r="O1557" i="8"/>
  <c r="R1557" i="8"/>
  <c r="S1557" i="8"/>
  <c r="T1557" i="8"/>
  <c r="Y1557" i="8"/>
  <c r="AL1557" i="8"/>
  <c r="AO1557" i="8"/>
  <c r="AR1557" i="8"/>
  <c r="C1558" i="8"/>
  <c r="F1558" i="8"/>
  <c r="N1558" i="8"/>
  <c r="O1558" i="8"/>
  <c r="R1558" i="8"/>
  <c r="S1558" i="8"/>
  <c r="T1558" i="8"/>
  <c r="Y1558" i="8"/>
  <c r="AL1558" i="8"/>
  <c r="AO1558" i="8"/>
  <c r="AR1558" i="8"/>
  <c r="C1559" i="8"/>
  <c r="F1559" i="8"/>
  <c r="N1559" i="8"/>
  <c r="O1559" i="8"/>
  <c r="R1559" i="8"/>
  <c r="S1559" i="8"/>
  <c r="T1559" i="8"/>
  <c r="Y1559" i="8"/>
  <c r="AL1559" i="8"/>
  <c r="AO1559" i="8"/>
  <c r="AR1559" i="8"/>
  <c r="C1560" i="8"/>
  <c r="F1560" i="8"/>
  <c r="N1560" i="8"/>
  <c r="O1560" i="8"/>
  <c r="R1560" i="8"/>
  <c r="S1560" i="8"/>
  <c r="T1560" i="8"/>
  <c r="Y1560" i="8"/>
  <c r="AL1560" i="8"/>
  <c r="AO1560" i="8"/>
  <c r="AR1560" i="8"/>
  <c r="C1561" i="8"/>
  <c r="F1561" i="8"/>
  <c r="N1561" i="8"/>
  <c r="O1561" i="8"/>
  <c r="R1561" i="8"/>
  <c r="S1561" i="8"/>
  <c r="T1561" i="8"/>
  <c r="Y1561" i="8"/>
  <c r="AL1561" i="8"/>
  <c r="AO1561" i="8"/>
  <c r="AR1561" i="8"/>
  <c r="C1562" i="8"/>
  <c r="F1562" i="8"/>
  <c r="M1562" i="8"/>
  <c r="N1562" i="8"/>
  <c r="O1562" i="8"/>
  <c r="R1562" i="8"/>
  <c r="S1562" i="8"/>
  <c r="T1562" i="8"/>
  <c r="U1562" i="8"/>
  <c r="Y1562" i="8"/>
  <c r="AL1562" i="8"/>
  <c r="AO1562" i="8"/>
  <c r="AR1562" i="8"/>
  <c r="C1563" i="8"/>
  <c r="F1563" i="8"/>
  <c r="M1563" i="8"/>
  <c r="N1563" i="8"/>
  <c r="O1563" i="8"/>
  <c r="R1563" i="8"/>
  <c r="S1563" i="8"/>
  <c r="T1563" i="8"/>
  <c r="U1563" i="8"/>
  <c r="Y1563" i="8"/>
  <c r="AL1563" i="8"/>
  <c r="AO1563" i="8"/>
  <c r="AR1563" i="8"/>
  <c r="C1564" i="8"/>
  <c r="F1564" i="8"/>
  <c r="M1564" i="8"/>
  <c r="N1564" i="8"/>
  <c r="O1564" i="8"/>
  <c r="R1564" i="8"/>
  <c r="S1564" i="8"/>
  <c r="T1564" i="8"/>
  <c r="U1564" i="8"/>
  <c r="Y1564" i="8"/>
  <c r="AL1564" i="8"/>
  <c r="AO1564" i="8"/>
  <c r="AR1564" i="8"/>
  <c r="C1566" i="8"/>
  <c r="F1566" i="8"/>
  <c r="N1566" i="8"/>
  <c r="O1566" i="8"/>
  <c r="R1566" i="8"/>
  <c r="S1566" i="8"/>
  <c r="T1566" i="8"/>
  <c r="Y1566" i="8"/>
  <c r="Z1566" i="8"/>
  <c r="Z1567" i="8" s="1"/>
  <c r="Z1568" i="8" s="1"/>
  <c r="Z1569" i="8" s="1"/>
  <c r="Z1570" i="8" s="1"/>
  <c r="Z1571" i="8" s="1"/>
  <c r="Z1572" i="8" s="1"/>
  <c r="Z1573" i="8" s="1"/>
  <c r="Z1574" i="8" s="1"/>
  <c r="Z1575" i="8" s="1"/>
  <c r="Z1576" i="8" s="1"/>
  <c r="AL1566" i="8"/>
  <c r="AO1566" i="8"/>
  <c r="AR1566" i="8"/>
  <c r="C1567" i="8"/>
  <c r="F1567" i="8"/>
  <c r="N1567" i="8"/>
  <c r="O1567" i="8"/>
  <c r="R1567" i="8"/>
  <c r="S1567" i="8"/>
  <c r="T1567" i="8"/>
  <c r="Y1567" i="8"/>
  <c r="AL1567" i="8"/>
  <c r="AO1567" i="8"/>
  <c r="AR1567" i="8"/>
  <c r="C1568" i="8"/>
  <c r="F1568" i="8"/>
  <c r="N1568" i="8"/>
  <c r="O1568" i="8"/>
  <c r="R1568" i="8"/>
  <c r="S1568" i="8"/>
  <c r="T1568" i="8"/>
  <c r="Y1568" i="8"/>
  <c r="AL1568" i="8"/>
  <c r="AO1568" i="8"/>
  <c r="AR1568" i="8"/>
  <c r="C1569" i="8"/>
  <c r="F1569" i="8"/>
  <c r="M1569" i="8"/>
  <c r="N1569" i="8"/>
  <c r="O1569" i="8"/>
  <c r="R1569" i="8"/>
  <c r="S1569" i="8"/>
  <c r="T1569" i="8"/>
  <c r="Y1569" i="8"/>
  <c r="AL1569" i="8"/>
  <c r="AO1569" i="8"/>
  <c r="AR1569" i="8"/>
  <c r="C1570" i="8"/>
  <c r="F1570" i="8"/>
  <c r="N1570" i="8"/>
  <c r="O1570" i="8"/>
  <c r="R1570" i="8"/>
  <c r="S1570" i="8"/>
  <c r="T1570" i="8"/>
  <c r="Y1570" i="8"/>
  <c r="AL1570" i="8"/>
  <c r="AO1570" i="8"/>
  <c r="AR1570" i="8"/>
  <c r="C1571" i="8"/>
  <c r="F1571" i="8"/>
  <c r="N1571" i="8"/>
  <c r="O1571" i="8"/>
  <c r="R1571" i="8"/>
  <c r="S1571" i="8"/>
  <c r="T1571" i="8"/>
  <c r="Y1571" i="8"/>
  <c r="AL1571" i="8"/>
  <c r="AO1571" i="8"/>
  <c r="AR1571" i="8"/>
  <c r="C1572" i="8"/>
  <c r="F1572" i="8"/>
  <c r="N1572" i="8"/>
  <c r="O1572" i="8"/>
  <c r="R1572" i="8"/>
  <c r="S1572" i="8"/>
  <c r="T1572" i="8"/>
  <c r="Y1572" i="8"/>
  <c r="AL1572" i="8"/>
  <c r="AO1572" i="8"/>
  <c r="AR1572" i="8"/>
  <c r="C1573" i="8"/>
  <c r="F1573" i="8"/>
  <c r="N1573" i="8"/>
  <c r="O1573" i="8"/>
  <c r="R1573" i="8"/>
  <c r="S1573" i="8"/>
  <c r="T1573" i="8"/>
  <c r="Y1573" i="8"/>
  <c r="AL1573" i="8"/>
  <c r="AO1573" i="8"/>
  <c r="AR1573" i="8"/>
  <c r="C1574" i="8"/>
  <c r="F1574" i="8"/>
  <c r="M1574" i="8"/>
  <c r="N1574" i="8"/>
  <c r="O1574" i="8"/>
  <c r="R1574" i="8"/>
  <c r="S1574" i="8"/>
  <c r="T1574" i="8"/>
  <c r="U1574" i="8"/>
  <c r="Y1574" i="8"/>
  <c r="AL1574" i="8"/>
  <c r="AO1574" i="8"/>
  <c r="AR1574" i="8"/>
  <c r="C1575" i="8"/>
  <c r="F1575" i="8"/>
  <c r="M1575" i="8"/>
  <c r="N1575" i="8"/>
  <c r="O1575" i="8"/>
  <c r="R1575" i="8"/>
  <c r="S1575" i="8"/>
  <c r="T1575" i="8"/>
  <c r="U1575" i="8"/>
  <c r="Y1575" i="8"/>
  <c r="AL1575" i="8"/>
  <c r="AO1575" i="8"/>
  <c r="AR1575" i="8"/>
  <c r="C1576" i="8"/>
  <c r="F1576" i="8"/>
  <c r="M1576" i="8"/>
  <c r="N1576" i="8"/>
  <c r="O1576" i="8"/>
  <c r="R1576" i="8"/>
  <c r="S1576" i="8"/>
  <c r="T1576" i="8"/>
  <c r="U1576" i="8"/>
  <c r="Y1576" i="8"/>
  <c r="AL1576" i="8"/>
  <c r="AO1576" i="8"/>
  <c r="AR1576" i="8"/>
  <c r="C1578" i="8"/>
  <c r="F1578" i="8"/>
  <c r="N1578" i="8"/>
  <c r="O1578" i="8"/>
  <c r="R1578" i="8"/>
  <c r="S1578" i="8"/>
  <c r="T1578" i="8"/>
  <c r="Y1578" i="8"/>
  <c r="Z1578" i="8"/>
  <c r="Z1579" i="8" s="1"/>
  <c r="Z1580" i="8" s="1"/>
  <c r="Z1581" i="8" s="1"/>
  <c r="Z1582" i="8" s="1"/>
  <c r="Z1583" i="8" s="1"/>
  <c r="Z1584" i="8" s="1"/>
  <c r="Z1585" i="8" s="1"/>
  <c r="Z1586" i="8" s="1"/>
  <c r="Z1587" i="8" s="1"/>
  <c r="Z1588" i="8" s="1"/>
  <c r="AL1578" i="8"/>
  <c r="AO1578" i="8"/>
  <c r="AR1578" i="8"/>
  <c r="C1579" i="8"/>
  <c r="F1579" i="8"/>
  <c r="N1579" i="8"/>
  <c r="O1579" i="8"/>
  <c r="R1579" i="8"/>
  <c r="S1579" i="8"/>
  <c r="T1579" i="8"/>
  <c r="Y1579" i="8"/>
  <c r="AL1579" i="8"/>
  <c r="AO1579" i="8"/>
  <c r="AR1579" i="8"/>
  <c r="C1580" i="8"/>
  <c r="F1580" i="8"/>
  <c r="N1580" i="8"/>
  <c r="O1580" i="8"/>
  <c r="R1580" i="8"/>
  <c r="S1580" i="8"/>
  <c r="T1580" i="8"/>
  <c r="Y1580" i="8"/>
  <c r="AL1580" i="8"/>
  <c r="AO1580" i="8"/>
  <c r="AR1580" i="8"/>
  <c r="C1581" i="8"/>
  <c r="F1581" i="8"/>
  <c r="M1581" i="8"/>
  <c r="N1581" i="8"/>
  <c r="O1581" i="8"/>
  <c r="R1581" i="8"/>
  <c r="S1581" i="8"/>
  <c r="T1581" i="8"/>
  <c r="Y1581" i="8"/>
  <c r="AL1581" i="8"/>
  <c r="AO1581" i="8"/>
  <c r="AR1581" i="8"/>
  <c r="C1582" i="8"/>
  <c r="F1582" i="8"/>
  <c r="N1582" i="8"/>
  <c r="O1582" i="8"/>
  <c r="R1582" i="8"/>
  <c r="S1582" i="8"/>
  <c r="T1582" i="8"/>
  <c r="Y1582" i="8"/>
  <c r="AL1582" i="8"/>
  <c r="AO1582" i="8"/>
  <c r="AR1582" i="8"/>
  <c r="C1583" i="8"/>
  <c r="F1583" i="8"/>
  <c r="N1583" i="8"/>
  <c r="O1583" i="8"/>
  <c r="R1583" i="8"/>
  <c r="S1583" i="8"/>
  <c r="T1583" i="8"/>
  <c r="Y1583" i="8"/>
  <c r="AL1583" i="8"/>
  <c r="AO1583" i="8"/>
  <c r="AR1583" i="8"/>
  <c r="C1584" i="8"/>
  <c r="F1584" i="8"/>
  <c r="N1584" i="8"/>
  <c r="O1584" i="8"/>
  <c r="R1584" i="8"/>
  <c r="S1584" i="8"/>
  <c r="T1584" i="8"/>
  <c r="Y1584" i="8"/>
  <c r="AL1584" i="8"/>
  <c r="AO1584" i="8"/>
  <c r="AR1584" i="8"/>
  <c r="C1585" i="8"/>
  <c r="F1585" i="8"/>
  <c r="N1585" i="8"/>
  <c r="O1585" i="8"/>
  <c r="R1585" i="8"/>
  <c r="S1585" i="8"/>
  <c r="T1585" i="8"/>
  <c r="Y1585" i="8"/>
  <c r="AL1585" i="8"/>
  <c r="AO1585" i="8"/>
  <c r="AR1585" i="8"/>
  <c r="C1586" i="8"/>
  <c r="F1586" i="8"/>
  <c r="M1586" i="8"/>
  <c r="N1586" i="8"/>
  <c r="O1586" i="8"/>
  <c r="R1586" i="8"/>
  <c r="S1586" i="8"/>
  <c r="T1586" i="8"/>
  <c r="U1586" i="8"/>
  <c r="Y1586" i="8"/>
  <c r="AL1586" i="8"/>
  <c r="AO1586" i="8"/>
  <c r="AR1586" i="8"/>
  <c r="C1587" i="8"/>
  <c r="F1587" i="8"/>
  <c r="M1587" i="8"/>
  <c r="N1587" i="8"/>
  <c r="O1587" i="8"/>
  <c r="R1587" i="8"/>
  <c r="S1587" i="8"/>
  <c r="T1587" i="8"/>
  <c r="U1587" i="8"/>
  <c r="Y1587" i="8"/>
  <c r="AL1587" i="8"/>
  <c r="AO1587" i="8"/>
  <c r="AR1587" i="8"/>
  <c r="C1588" i="8"/>
  <c r="F1588" i="8"/>
  <c r="M1588" i="8"/>
  <c r="N1588" i="8"/>
  <c r="O1588" i="8"/>
  <c r="R1588" i="8"/>
  <c r="S1588" i="8"/>
  <c r="T1588" i="8"/>
  <c r="U1588" i="8"/>
  <c r="Y1588" i="8"/>
  <c r="AL1588" i="8"/>
  <c r="AO1588" i="8"/>
  <c r="AR1588" i="8"/>
  <c r="C1590" i="8"/>
  <c r="F1590" i="8"/>
  <c r="N1590" i="8"/>
  <c r="O1590" i="8"/>
  <c r="R1590" i="8"/>
  <c r="S1590" i="8"/>
  <c r="T1590" i="8"/>
  <c r="Y1590" i="8"/>
  <c r="Z1590" i="8"/>
  <c r="Z1591" i="8" s="1"/>
  <c r="Z1592" i="8" s="1"/>
  <c r="Z1593" i="8" s="1"/>
  <c r="Z1594" i="8" s="1"/>
  <c r="Z1595" i="8" s="1"/>
  <c r="Z1596" i="8" s="1"/>
  <c r="Z1597" i="8" s="1"/>
  <c r="Z1598" i="8" s="1"/>
  <c r="Z1599" i="8" s="1"/>
  <c r="Z1600" i="8" s="1"/>
  <c r="AL1590" i="8"/>
  <c r="AO1590" i="8"/>
  <c r="AR1590" i="8"/>
  <c r="C1591" i="8"/>
  <c r="F1591" i="8"/>
  <c r="N1591" i="8"/>
  <c r="O1591" i="8"/>
  <c r="R1591" i="8"/>
  <c r="S1591" i="8"/>
  <c r="T1591" i="8"/>
  <c r="Y1591" i="8"/>
  <c r="AL1591" i="8"/>
  <c r="AO1591" i="8"/>
  <c r="AR1591" i="8"/>
  <c r="C1592" i="8"/>
  <c r="F1592" i="8"/>
  <c r="N1592" i="8"/>
  <c r="O1592" i="8"/>
  <c r="R1592" i="8"/>
  <c r="S1592" i="8"/>
  <c r="T1592" i="8"/>
  <c r="Y1592" i="8"/>
  <c r="AL1592" i="8"/>
  <c r="AO1592" i="8"/>
  <c r="AR1592" i="8"/>
  <c r="C1593" i="8"/>
  <c r="F1593" i="8"/>
  <c r="M1593" i="8"/>
  <c r="N1593" i="8"/>
  <c r="O1593" i="8"/>
  <c r="R1593" i="8"/>
  <c r="S1593" i="8"/>
  <c r="T1593" i="8"/>
  <c r="Y1593" i="8"/>
  <c r="AL1593" i="8"/>
  <c r="AO1593" i="8"/>
  <c r="AR1593" i="8"/>
  <c r="C1594" i="8"/>
  <c r="F1594" i="8"/>
  <c r="N1594" i="8"/>
  <c r="O1594" i="8"/>
  <c r="R1594" i="8"/>
  <c r="S1594" i="8"/>
  <c r="T1594" i="8"/>
  <c r="Y1594" i="8"/>
  <c r="AL1594" i="8"/>
  <c r="AO1594" i="8"/>
  <c r="AR1594" i="8"/>
  <c r="C1595" i="8"/>
  <c r="F1595" i="8"/>
  <c r="N1595" i="8"/>
  <c r="O1595" i="8"/>
  <c r="R1595" i="8"/>
  <c r="S1595" i="8"/>
  <c r="T1595" i="8"/>
  <c r="Y1595" i="8"/>
  <c r="AL1595" i="8"/>
  <c r="AO1595" i="8"/>
  <c r="AR1595" i="8"/>
  <c r="C1596" i="8"/>
  <c r="F1596" i="8"/>
  <c r="N1596" i="8"/>
  <c r="O1596" i="8"/>
  <c r="R1596" i="8"/>
  <c r="S1596" i="8"/>
  <c r="T1596" i="8"/>
  <c r="Y1596" i="8"/>
  <c r="AL1596" i="8"/>
  <c r="AO1596" i="8"/>
  <c r="AR1596" i="8"/>
  <c r="C1597" i="8"/>
  <c r="F1597" i="8"/>
  <c r="N1597" i="8"/>
  <c r="O1597" i="8"/>
  <c r="R1597" i="8"/>
  <c r="S1597" i="8"/>
  <c r="T1597" i="8"/>
  <c r="Y1597" i="8"/>
  <c r="AL1597" i="8"/>
  <c r="AO1597" i="8"/>
  <c r="AR1597" i="8"/>
  <c r="C1598" i="8"/>
  <c r="F1598" i="8"/>
  <c r="M1598" i="8"/>
  <c r="Q1598" i="8" s="1"/>
  <c r="N1598" i="8"/>
  <c r="O1598" i="8"/>
  <c r="R1598" i="8"/>
  <c r="S1598" i="8"/>
  <c r="T1598" i="8"/>
  <c r="U1598" i="8"/>
  <c r="Y1598" i="8"/>
  <c r="AL1598" i="8"/>
  <c r="AO1598" i="8"/>
  <c r="AR1598" i="8"/>
  <c r="C1599" i="8"/>
  <c r="F1599" i="8"/>
  <c r="M1599" i="8"/>
  <c r="Q1599" i="8" s="1"/>
  <c r="N1599" i="8"/>
  <c r="O1599" i="8"/>
  <c r="R1599" i="8"/>
  <c r="S1599" i="8"/>
  <c r="T1599" i="8"/>
  <c r="U1599" i="8"/>
  <c r="Y1599" i="8"/>
  <c r="AL1599" i="8"/>
  <c r="AO1599" i="8"/>
  <c r="AR1599" i="8"/>
  <c r="C1600" i="8"/>
  <c r="F1600" i="8"/>
  <c r="M1600" i="8"/>
  <c r="Q1600" i="8" s="1"/>
  <c r="N1600" i="8"/>
  <c r="O1600" i="8"/>
  <c r="R1600" i="8"/>
  <c r="S1600" i="8"/>
  <c r="T1600" i="8"/>
  <c r="U1600" i="8"/>
  <c r="Y1600" i="8"/>
  <c r="AL1600" i="8"/>
  <c r="AO1600" i="8"/>
  <c r="AR1600" i="8"/>
  <c r="C1602" i="8"/>
  <c r="F1602" i="8"/>
  <c r="N1602" i="8"/>
  <c r="O1602" i="8"/>
  <c r="R1602" i="8"/>
  <c r="S1602" i="8"/>
  <c r="T1602" i="8"/>
  <c r="Y1602" i="8"/>
  <c r="Z1602" i="8"/>
  <c r="Z1603" i="8" s="1"/>
  <c r="Z1604" i="8" s="1"/>
  <c r="Z1605" i="8" s="1"/>
  <c r="Z1606" i="8" s="1"/>
  <c r="Z1607" i="8" s="1"/>
  <c r="Z1608" i="8" s="1"/>
  <c r="Z1609" i="8" s="1"/>
  <c r="Z1610" i="8" s="1"/>
  <c r="Z1611" i="8" s="1"/>
  <c r="Z1612" i="8" s="1"/>
  <c r="AL1602" i="8"/>
  <c r="AO1602" i="8"/>
  <c r="AR1602" i="8"/>
  <c r="C1603" i="8"/>
  <c r="F1603" i="8"/>
  <c r="N1603" i="8"/>
  <c r="O1603" i="8"/>
  <c r="R1603" i="8"/>
  <c r="S1603" i="8"/>
  <c r="T1603" i="8"/>
  <c r="Y1603" i="8"/>
  <c r="AL1603" i="8"/>
  <c r="AO1603" i="8"/>
  <c r="AR1603" i="8"/>
  <c r="C1604" i="8"/>
  <c r="F1604" i="8"/>
  <c r="N1604" i="8"/>
  <c r="O1604" i="8"/>
  <c r="R1604" i="8"/>
  <c r="S1604" i="8"/>
  <c r="T1604" i="8"/>
  <c r="Y1604" i="8"/>
  <c r="AL1604" i="8"/>
  <c r="AO1604" i="8"/>
  <c r="AR1604" i="8"/>
  <c r="C1605" i="8"/>
  <c r="F1605" i="8"/>
  <c r="M1605" i="8"/>
  <c r="Q1605" i="8" s="1"/>
  <c r="N1605" i="8"/>
  <c r="O1605" i="8"/>
  <c r="R1605" i="8"/>
  <c r="S1605" i="8"/>
  <c r="T1605" i="8"/>
  <c r="Y1605" i="8"/>
  <c r="AL1605" i="8"/>
  <c r="AO1605" i="8"/>
  <c r="AR1605" i="8"/>
  <c r="C1606" i="8"/>
  <c r="F1606" i="8"/>
  <c r="N1606" i="8"/>
  <c r="O1606" i="8"/>
  <c r="R1606" i="8"/>
  <c r="S1606" i="8"/>
  <c r="T1606" i="8"/>
  <c r="Y1606" i="8"/>
  <c r="AL1606" i="8"/>
  <c r="AO1606" i="8"/>
  <c r="AR1606" i="8"/>
  <c r="C1607" i="8"/>
  <c r="F1607" i="8"/>
  <c r="N1607" i="8"/>
  <c r="O1607" i="8"/>
  <c r="R1607" i="8"/>
  <c r="S1607" i="8"/>
  <c r="T1607" i="8"/>
  <c r="Y1607" i="8"/>
  <c r="AL1607" i="8"/>
  <c r="AO1607" i="8"/>
  <c r="AR1607" i="8"/>
  <c r="C1608" i="8"/>
  <c r="F1608" i="8"/>
  <c r="N1608" i="8"/>
  <c r="O1608" i="8"/>
  <c r="R1608" i="8"/>
  <c r="S1608" i="8"/>
  <c r="T1608" i="8"/>
  <c r="Y1608" i="8"/>
  <c r="AL1608" i="8"/>
  <c r="AO1608" i="8"/>
  <c r="AR1608" i="8"/>
  <c r="C1609" i="8"/>
  <c r="F1609" i="8"/>
  <c r="N1609" i="8"/>
  <c r="O1609" i="8"/>
  <c r="R1609" i="8"/>
  <c r="S1609" i="8"/>
  <c r="T1609" i="8"/>
  <c r="Y1609" i="8"/>
  <c r="AL1609" i="8"/>
  <c r="AO1609" i="8"/>
  <c r="AR1609" i="8"/>
  <c r="C1610" i="8"/>
  <c r="F1610" i="8"/>
  <c r="M1610" i="8"/>
  <c r="Q1610" i="8" s="1"/>
  <c r="N1610" i="8"/>
  <c r="O1610" i="8"/>
  <c r="R1610" i="8"/>
  <c r="S1610" i="8"/>
  <c r="T1610" i="8"/>
  <c r="U1610" i="8"/>
  <c r="Y1610" i="8"/>
  <c r="AL1610" i="8"/>
  <c r="AO1610" i="8"/>
  <c r="AR1610" i="8"/>
  <c r="C1611" i="8"/>
  <c r="F1611" i="8"/>
  <c r="M1611" i="8"/>
  <c r="Q1611" i="8" s="1"/>
  <c r="N1611" i="8"/>
  <c r="O1611" i="8"/>
  <c r="R1611" i="8"/>
  <c r="S1611" i="8"/>
  <c r="T1611" i="8"/>
  <c r="U1611" i="8"/>
  <c r="Y1611" i="8"/>
  <c r="AL1611" i="8"/>
  <c r="AO1611" i="8"/>
  <c r="AR1611" i="8"/>
  <c r="C1612" i="8"/>
  <c r="F1612" i="8"/>
  <c r="M1612" i="8"/>
  <c r="Q1612" i="8" s="1"/>
  <c r="N1612" i="8"/>
  <c r="O1612" i="8"/>
  <c r="R1612" i="8"/>
  <c r="S1612" i="8"/>
  <c r="T1612" i="8"/>
  <c r="U1612" i="8"/>
  <c r="Y1612" i="8"/>
  <c r="AL1612" i="8"/>
  <c r="AO1612" i="8"/>
  <c r="AR1612" i="8"/>
  <c r="C1614" i="8"/>
  <c r="F1614" i="8"/>
  <c r="N1614" i="8"/>
  <c r="O1614" i="8"/>
  <c r="R1614" i="8"/>
  <c r="S1614" i="8"/>
  <c r="T1614" i="8"/>
  <c r="Y1614" i="8"/>
  <c r="Z1614" i="8"/>
  <c r="Z1615" i="8" s="1"/>
  <c r="Z1616" i="8" s="1"/>
  <c r="Z1617" i="8" s="1"/>
  <c r="Z1618" i="8" s="1"/>
  <c r="Z1619" i="8" s="1"/>
  <c r="Z1620" i="8" s="1"/>
  <c r="Z1621" i="8" s="1"/>
  <c r="Z1622" i="8" s="1"/>
  <c r="Z1623" i="8" s="1"/>
  <c r="Z1624" i="8" s="1"/>
  <c r="AL1614" i="8"/>
  <c r="AO1614" i="8"/>
  <c r="AR1614" i="8"/>
  <c r="C1615" i="8"/>
  <c r="F1615" i="8"/>
  <c r="N1615" i="8"/>
  <c r="O1615" i="8"/>
  <c r="R1615" i="8"/>
  <c r="S1615" i="8"/>
  <c r="T1615" i="8"/>
  <c r="Y1615" i="8"/>
  <c r="AL1615" i="8"/>
  <c r="AO1615" i="8"/>
  <c r="AR1615" i="8"/>
  <c r="C1616" i="8"/>
  <c r="F1616" i="8"/>
  <c r="N1616" i="8"/>
  <c r="O1616" i="8"/>
  <c r="R1616" i="8"/>
  <c r="S1616" i="8"/>
  <c r="T1616" i="8"/>
  <c r="Y1616" i="8"/>
  <c r="AL1616" i="8"/>
  <c r="AO1616" i="8"/>
  <c r="AR1616" i="8"/>
  <c r="C1617" i="8"/>
  <c r="F1617" i="8"/>
  <c r="M1617" i="8"/>
  <c r="Q1617" i="8" s="1"/>
  <c r="N1617" i="8"/>
  <c r="O1617" i="8"/>
  <c r="R1617" i="8"/>
  <c r="S1617" i="8"/>
  <c r="T1617" i="8"/>
  <c r="Y1617" i="8"/>
  <c r="AL1617" i="8"/>
  <c r="AO1617" i="8"/>
  <c r="AR1617" i="8"/>
  <c r="C1618" i="8"/>
  <c r="F1618" i="8"/>
  <c r="N1618" i="8"/>
  <c r="O1618" i="8"/>
  <c r="R1618" i="8"/>
  <c r="S1618" i="8"/>
  <c r="T1618" i="8"/>
  <c r="Y1618" i="8"/>
  <c r="AL1618" i="8"/>
  <c r="AO1618" i="8"/>
  <c r="AR1618" i="8"/>
  <c r="C1619" i="8"/>
  <c r="F1619" i="8"/>
  <c r="N1619" i="8"/>
  <c r="O1619" i="8"/>
  <c r="R1619" i="8"/>
  <c r="S1619" i="8"/>
  <c r="T1619" i="8"/>
  <c r="Y1619" i="8"/>
  <c r="AL1619" i="8"/>
  <c r="AO1619" i="8"/>
  <c r="AR1619" i="8"/>
  <c r="C1620" i="8"/>
  <c r="F1620" i="8"/>
  <c r="N1620" i="8"/>
  <c r="O1620" i="8"/>
  <c r="R1620" i="8"/>
  <c r="S1620" i="8"/>
  <c r="T1620" i="8"/>
  <c r="Y1620" i="8"/>
  <c r="AL1620" i="8"/>
  <c r="AO1620" i="8"/>
  <c r="AR1620" i="8"/>
  <c r="C1621" i="8"/>
  <c r="F1621" i="8"/>
  <c r="N1621" i="8"/>
  <c r="O1621" i="8"/>
  <c r="R1621" i="8"/>
  <c r="S1621" i="8"/>
  <c r="T1621" i="8"/>
  <c r="Y1621" i="8"/>
  <c r="AL1621" i="8"/>
  <c r="AO1621" i="8"/>
  <c r="AR1621" i="8"/>
  <c r="C1622" i="8"/>
  <c r="F1622" i="8"/>
  <c r="M1622" i="8"/>
  <c r="Q1622" i="8" s="1"/>
  <c r="N1622" i="8"/>
  <c r="O1622" i="8"/>
  <c r="R1622" i="8"/>
  <c r="S1622" i="8"/>
  <c r="T1622" i="8"/>
  <c r="U1622" i="8"/>
  <c r="Y1622" i="8"/>
  <c r="AL1622" i="8"/>
  <c r="AO1622" i="8"/>
  <c r="AR1622" i="8"/>
  <c r="C1623" i="8"/>
  <c r="F1623" i="8"/>
  <c r="M1623" i="8"/>
  <c r="Q1623" i="8" s="1"/>
  <c r="N1623" i="8"/>
  <c r="O1623" i="8"/>
  <c r="R1623" i="8"/>
  <c r="S1623" i="8"/>
  <c r="T1623" i="8"/>
  <c r="U1623" i="8"/>
  <c r="Y1623" i="8"/>
  <c r="AL1623" i="8"/>
  <c r="AO1623" i="8"/>
  <c r="AR1623" i="8"/>
  <c r="C1624" i="8"/>
  <c r="F1624" i="8"/>
  <c r="M1624" i="8"/>
  <c r="Q1624" i="8" s="1"/>
  <c r="N1624" i="8"/>
  <c r="O1624" i="8"/>
  <c r="R1624" i="8"/>
  <c r="S1624" i="8"/>
  <c r="T1624" i="8"/>
  <c r="U1624" i="8"/>
  <c r="Y1624" i="8"/>
  <c r="AL1624" i="8"/>
  <c r="AO1624" i="8"/>
  <c r="AR1624" i="8"/>
  <c r="C1626" i="8"/>
  <c r="F1626" i="8"/>
  <c r="N1626" i="8"/>
  <c r="O1626" i="8"/>
  <c r="R1626" i="8"/>
  <c r="S1626" i="8"/>
  <c r="T1626" i="8"/>
  <c r="Y1626" i="8"/>
  <c r="Z1626" i="8"/>
  <c r="Z1627" i="8" s="1"/>
  <c r="Z1628" i="8" s="1"/>
  <c r="Z1629" i="8" s="1"/>
  <c r="Z1630" i="8" s="1"/>
  <c r="Z1631" i="8" s="1"/>
  <c r="Z1632" i="8" s="1"/>
  <c r="Z1633" i="8" s="1"/>
  <c r="Z1634" i="8" s="1"/>
  <c r="Z1635" i="8" s="1"/>
  <c r="Z1636" i="8" s="1"/>
  <c r="AL1626" i="8"/>
  <c r="AO1626" i="8"/>
  <c r="AR1626" i="8"/>
  <c r="C1627" i="8"/>
  <c r="F1627" i="8"/>
  <c r="N1627" i="8"/>
  <c r="O1627" i="8"/>
  <c r="R1627" i="8"/>
  <c r="S1627" i="8"/>
  <c r="T1627" i="8"/>
  <c r="Y1627" i="8"/>
  <c r="AL1627" i="8"/>
  <c r="AO1627" i="8"/>
  <c r="AR1627" i="8"/>
  <c r="C1628" i="8"/>
  <c r="F1628" i="8"/>
  <c r="N1628" i="8"/>
  <c r="O1628" i="8"/>
  <c r="R1628" i="8"/>
  <c r="S1628" i="8"/>
  <c r="T1628" i="8"/>
  <c r="Y1628" i="8"/>
  <c r="AL1628" i="8"/>
  <c r="AO1628" i="8"/>
  <c r="AR1628" i="8"/>
  <c r="C1629" i="8"/>
  <c r="F1629" i="8"/>
  <c r="M1629" i="8"/>
  <c r="Q1629" i="8" s="1"/>
  <c r="N1629" i="8"/>
  <c r="O1629" i="8"/>
  <c r="R1629" i="8"/>
  <c r="S1629" i="8"/>
  <c r="T1629" i="8"/>
  <c r="Y1629" i="8"/>
  <c r="AL1629" i="8"/>
  <c r="AO1629" i="8"/>
  <c r="AR1629" i="8"/>
  <c r="C1630" i="8"/>
  <c r="F1630" i="8"/>
  <c r="N1630" i="8"/>
  <c r="O1630" i="8"/>
  <c r="R1630" i="8"/>
  <c r="S1630" i="8"/>
  <c r="T1630" i="8"/>
  <c r="Y1630" i="8"/>
  <c r="AL1630" i="8"/>
  <c r="AO1630" i="8"/>
  <c r="AR1630" i="8"/>
  <c r="C1631" i="8"/>
  <c r="F1631" i="8"/>
  <c r="N1631" i="8"/>
  <c r="O1631" i="8"/>
  <c r="R1631" i="8"/>
  <c r="S1631" i="8"/>
  <c r="T1631" i="8"/>
  <c r="Y1631" i="8"/>
  <c r="AL1631" i="8"/>
  <c r="AO1631" i="8"/>
  <c r="AR1631" i="8"/>
  <c r="C1632" i="8"/>
  <c r="F1632" i="8"/>
  <c r="N1632" i="8"/>
  <c r="O1632" i="8"/>
  <c r="R1632" i="8"/>
  <c r="S1632" i="8"/>
  <c r="T1632" i="8"/>
  <c r="Y1632" i="8"/>
  <c r="AL1632" i="8"/>
  <c r="AO1632" i="8"/>
  <c r="AR1632" i="8"/>
  <c r="C1633" i="8"/>
  <c r="F1633" i="8"/>
  <c r="N1633" i="8"/>
  <c r="O1633" i="8"/>
  <c r="R1633" i="8"/>
  <c r="S1633" i="8"/>
  <c r="T1633" i="8"/>
  <c r="Y1633" i="8"/>
  <c r="AL1633" i="8"/>
  <c r="AO1633" i="8"/>
  <c r="AR1633" i="8"/>
  <c r="C1634" i="8"/>
  <c r="F1634" i="8"/>
  <c r="M1634" i="8"/>
  <c r="Q1634" i="8" s="1"/>
  <c r="N1634" i="8"/>
  <c r="O1634" i="8"/>
  <c r="R1634" i="8"/>
  <c r="S1634" i="8"/>
  <c r="T1634" i="8"/>
  <c r="U1634" i="8"/>
  <c r="Y1634" i="8"/>
  <c r="AL1634" i="8"/>
  <c r="AO1634" i="8"/>
  <c r="AR1634" i="8"/>
  <c r="C1635" i="8"/>
  <c r="F1635" i="8"/>
  <c r="M1635" i="8"/>
  <c r="Q1635" i="8" s="1"/>
  <c r="N1635" i="8"/>
  <c r="O1635" i="8"/>
  <c r="R1635" i="8"/>
  <c r="S1635" i="8"/>
  <c r="T1635" i="8"/>
  <c r="U1635" i="8"/>
  <c r="Y1635" i="8"/>
  <c r="AL1635" i="8"/>
  <c r="AO1635" i="8"/>
  <c r="AR1635" i="8"/>
  <c r="C1636" i="8"/>
  <c r="F1636" i="8"/>
  <c r="M1636" i="8"/>
  <c r="Q1636" i="8" s="1"/>
  <c r="N1636" i="8"/>
  <c r="O1636" i="8"/>
  <c r="R1636" i="8"/>
  <c r="S1636" i="8"/>
  <c r="T1636" i="8"/>
  <c r="U1636" i="8"/>
  <c r="Y1636" i="8"/>
  <c r="AL1636" i="8"/>
  <c r="AO1636" i="8"/>
  <c r="AR1636" i="8"/>
  <c r="C1638" i="8"/>
  <c r="F1638" i="8"/>
  <c r="N1638" i="8"/>
  <c r="O1638" i="8"/>
  <c r="R1638" i="8"/>
  <c r="S1638" i="8"/>
  <c r="T1638" i="8"/>
  <c r="Y1638" i="8"/>
  <c r="Z1638" i="8"/>
  <c r="Z1639" i="8" s="1"/>
  <c r="Z1640" i="8" s="1"/>
  <c r="Z1641" i="8" s="1"/>
  <c r="Z1642" i="8" s="1"/>
  <c r="Z1643" i="8" s="1"/>
  <c r="Z1644" i="8" s="1"/>
  <c r="Z1645" i="8" s="1"/>
  <c r="Z1646" i="8" s="1"/>
  <c r="Z1647" i="8" s="1"/>
  <c r="Z1648" i="8" s="1"/>
  <c r="AL1638" i="8"/>
  <c r="AO1638" i="8"/>
  <c r="AR1638" i="8"/>
  <c r="C1639" i="8"/>
  <c r="F1639" i="8"/>
  <c r="N1639" i="8"/>
  <c r="O1639" i="8"/>
  <c r="R1639" i="8"/>
  <c r="S1639" i="8"/>
  <c r="T1639" i="8"/>
  <c r="Y1639" i="8"/>
  <c r="AL1639" i="8"/>
  <c r="AO1639" i="8"/>
  <c r="AR1639" i="8"/>
  <c r="C1640" i="8"/>
  <c r="F1640" i="8"/>
  <c r="N1640" i="8"/>
  <c r="O1640" i="8"/>
  <c r="R1640" i="8"/>
  <c r="S1640" i="8"/>
  <c r="T1640" i="8"/>
  <c r="Y1640" i="8"/>
  <c r="AL1640" i="8"/>
  <c r="AO1640" i="8"/>
  <c r="AR1640" i="8"/>
  <c r="C1641" i="8"/>
  <c r="F1641" i="8"/>
  <c r="M1641" i="8"/>
  <c r="Q1641" i="8" s="1"/>
  <c r="N1641" i="8"/>
  <c r="O1641" i="8"/>
  <c r="R1641" i="8"/>
  <c r="S1641" i="8"/>
  <c r="T1641" i="8"/>
  <c r="Y1641" i="8"/>
  <c r="AL1641" i="8"/>
  <c r="AO1641" i="8"/>
  <c r="AR1641" i="8"/>
  <c r="C1642" i="8"/>
  <c r="F1642" i="8"/>
  <c r="N1642" i="8"/>
  <c r="O1642" i="8"/>
  <c r="R1642" i="8"/>
  <c r="S1642" i="8"/>
  <c r="T1642" i="8"/>
  <c r="Y1642" i="8"/>
  <c r="AL1642" i="8"/>
  <c r="AO1642" i="8"/>
  <c r="AR1642" i="8"/>
  <c r="C1643" i="8"/>
  <c r="F1643" i="8"/>
  <c r="N1643" i="8"/>
  <c r="O1643" i="8"/>
  <c r="R1643" i="8"/>
  <c r="S1643" i="8"/>
  <c r="T1643" i="8"/>
  <c r="Y1643" i="8"/>
  <c r="AL1643" i="8"/>
  <c r="AO1643" i="8"/>
  <c r="AR1643" i="8"/>
  <c r="C1644" i="8"/>
  <c r="F1644" i="8"/>
  <c r="N1644" i="8"/>
  <c r="O1644" i="8"/>
  <c r="R1644" i="8"/>
  <c r="S1644" i="8"/>
  <c r="T1644" i="8"/>
  <c r="Y1644" i="8"/>
  <c r="AL1644" i="8"/>
  <c r="AO1644" i="8"/>
  <c r="AR1644" i="8"/>
  <c r="C1645" i="8"/>
  <c r="F1645" i="8"/>
  <c r="N1645" i="8"/>
  <c r="O1645" i="8"/>
  <c r="R1645" i="8"/>
  <c r="S1645" i="8"/>
  <c r="T1645" i="8"/>
  <c r="Y1645" i="8"/>
  <c r="AL1645" i="8"/>
  <c r="AO1645" i="8"/>
  <c r="AR1645" i="8"/>
  <c r="C1646" i="8"/>
  <c r="F1646" i="8"/>
  <c r="M1646" i="8"/>
  <c r="Q1646" i="8" s="1"/>
  <c r="N1646" i="8"/>
  <c r="O1646" i="8"/>
  <c r="R1646" i="8"/>
  <c r="S1646" i="8"/>
  <c r="T1646" i="8"/>
  <c r="U1646" i="8"/>
  <c r="Y1646" i="8"/>
  <c r="AL1646" i="8"/>
  <c r="AO1646" i="8"/>
  <c r="AR1646" i="8"/>
  <c r="C1647" i="8"/>
  <c r="F1647" i="8"/>
  <c r="M1647" i="8"/>
  <c r="Q1647" i="8" s="1"/>
  <c r="N1647" i="8"/>
  <c r="O1647" i="8"/>
  <c r="R1647" i="8"/>
  <c r="S1647" i="8"/>
  <c r="T1647" i="8"/>
  <c r="U1647" i="8"/>
  <c r="Y1647" i="8"/>
  <c r="AL1647" i="8"/>
  <c r="AO1647" i="8"/>
  <c r="AR1647" i="8"/>
  <c r="C1648" i="8"/>
  <c r="F1648" i="8"/>
  <c r="M1648" i="8"/>
  <c r="Q1648" i="8" s="1"/>
  <c r="N1648" i="8"/>
  <c r="O1648" i="8"/>
  <c r="R1648" i="8"/>
  <c r="S1648" i="8"/>
  <c r="T1648" i="8"/>
  <c r="U1648" i="8"/>
  <c r="Y1648" i="8"/>
  <c r="AL1648" i="8"/>
  <c r="AO1648" i="8"/>
  <c r="AR1648" i="8"/>
  <c r="C1650" i="8"/>
  <c r="F1650" i="8"/>
  <c r="N1650" i="8"/>
  <c r="O1650" i="8"/>
  <c r="R1650" i="8"/>
  <c r="S1650" i="8"/>
  <c r="T1650" i="8"/>
  <c r="Y1650" i="8"/>
  <c r="Z1650" i="8"/>
  <c r="Z1651" i="8" s="1"/>
  <c r="Z1652" i="8" s="1"/>
  <c r="Z1653" i="8" s="1"/>
  <c r="Z1654" i="8" s="1"/>
  <c r="Z1655" i="8" s="1"/>
  <c r="Z1656" i="8" s="1"/>
  <c r="Z1657" i="8" s="1"/>
  <c r="Z1658" i="8" s="1"/>
  <c r="Z1659" i="8" s="1"/>
  <c r="Z1660" i="8" s="1"/>
  <c r="AL1650" i="8"/>
  <c r="AO1650" i="8"/>
  <c r="AR1650" i="8"/>
  <c r="C1651" i="8"/>
  <c r="F1651" i="8"/>
  <c r="N1651" i="8"/>
  <c r="O1651" i="8"/>
  <c r="R1651" i="8"/>
  <c r="S1651" i="8"/>
  <c r="T1651" i="8"/>
  <c r="Y1651" i="8"/>
  <c r="AL1651" i="8"/>
  <c r="AO1651" i="8"/>
  <c r="AR1651" i="8"/>
  <c r="C1652" i="8"/>
  <c r="F1652" i="8"/>
  <c r="N1652" i="8"/>
  <c r="O1652" i="8"/>
  <c r="R1652" i="8"/>
  <c r="S1652" i="8"/>
  <c r="T1652" i="8"/>
  <c r="Y1652" i="8"/>
  <c r="AL1652" i="8"/>
  <c r="AO1652" i="8"/>
  <c r="AR1652" i="8"/>
  <c r="C1653" i="8"/>
  <c r="F1653" i="8"/>
  <c r="M1653" i="8"/>
  <c r="Q1653" i="8" s="1"/>
  <c r="N1653" i="8"/>
  <c r="O1653" i="8"/>
  <c r="R1653" i="8"/>
  <c r="S1653" i="8"/>
  <c r="T1653" i="8"/>
  <c r="Y1653" i="8"/>
  <c r="AL1653" i="8"/>
  <c r="AO1653" i="8"/>
  <c r="AR1653" i="8"/>
  <c r="C1654" i="8"/>
  <c r="F1654" i="8"/>
  <c r="N1654" i="8"/>
  <c r="O1654" i="8"/>
  <c r="R1654" i="8"/>
  <c r="S1654" i="8"/>
  <c r="T1654" i="8"/>
  <c r="Y1654" i="8"/>
  <c r="AL1654" i="8"/>
  <c r="AO1654" i="8"/>
  <c r="AR1654" i="8"/>
  <c r="C1655" i="8"/>
  <c r="F1655" i="8"/>
  <c r="N1655" i="8"/>
  <c r="O1655" i="8"/>
  <c r="R1655" i="8"/>
  <c r="S1655" i="8"/>
  <c r="T1655" i="8"/>
  <c r="Y1655" i="8"/>
  <c r="AL1655" i="8"/>
  <c r="AO1655" i="8"/>
  <c r="AR1655" i="8"/>
  <c r="C1656" i="8"/>
  <c r="F1656" i="8"/>
  <c r="N1656" i="8"/>
  <c r="O1656" i="8"/>
  <c r="R1656" i="8"/>
  <c r="S1656" i="8"/>
  <c r="T1656" i="8"/>
  <c r="Y1656" i="8"/>
  <c r="AL1656" i="8"/>
  <c r="AO1656" i="8"/>
  <c r="AR1656" i="8"/>
  <c r="C1657" i="8"/>
  <c r="F1657" i="8"/>
  <c r="N1657" i="8"/>
  <c r="O1657" i="8"/>
  <c r="R1657" i="8"/>
  <c r="S1657" i="8"/>
  <c r="T1657" i="8"/>
  <c r="Y1657" i="8"/>
  <c r="AL1657" i="8"/>
  <c r="AO1657" i="8"/>
  <c r="AR1657" i="8"/>
  <c r="C1658" i="8"/>
  <c r="F1658" i="8"/>
  <c r="M1658" i="8"/>
  <c r="Q1658" i="8" s="1"/>
  <c r="N1658" i="8"/>
  <c r="O1658" i="8"/>
  <c r="R1658" i="8"/>
  <c r="S1658" i="8"/>
  <c r="T1658" i="8"/>
  <c r="U1658" i="8"/>
  <c r="Y1658" i="8"/>
  <c r="AL1658" i="8"/>
  <c r="AO1658" i="8"/>
  <c r="AR1658" i="8"/>
  <c r="C1659" i="8"/>
  <c r="F1659" i="8"/>
  <c r="M1659" i="8"/>
  <c r="Q1659" i="8" s="1"/>
  <c r="N1659" i="8"/>
  <c r="O1659" i="8"/>
  <c r="R1659" i="8"/>
  <c r="S1659" i="8"/>
  <c r="T1659" i="8"/>
  <c r="U1659" i="8"/>
  <c r="Y1659" i="8"/>
  <c r="AL1659" i="8"/>
  <c r="AO1659" i="8"/>
  <c r="AR1659" i="8"/>
  <c r="C1660" i="8"/>
  <c r="F1660" i="8"/>
  <c r="M1660" i="8"/>
  <c r="Q1660" i="8" s="1"/>
  <c r="N1660" i="8"/>
  <c r="O1660" i="8"/>
  <c r="R1660" i="8"/>
  <c r="S1660" i="8"/>
  <c r="T1660" i="8"/>
  <c r="U1660" i="8"/>
  <c r="Y1660" i="8"/>
  <c r="AL1660" i="8"/>
  <c r="AO1660" i="8"/>
  <c r="AR1660" i="8"/>
  <c r="C1662" i="8"/>
  <c r="F1662" i="8"/>
  <c r="N1662" i="8"/>
  <c r="O1662" i="8"/>
  <c r="R1662" i="8"/>
  <c r="S1662" i="8"/>
  <c r="T1662" i="8"/>
  <c r="Y1662" i="8"/>
  <c r="Z1662" i="8"/>
  <c r="Z1663" i="8" s="1"/>
  <c r="Z1664" i="8" s="1"/>
  <c r="Z1665" i="8" s="1"/>
  <c r="Z1666" i="8" s="1"/>
  <c r="Z1667" i="8" s="1"/>
  <c r="Z1668" i="8" s="1"/>
  <c r="Z1669" i="8" s="1"/>
  <c r="Z1670" i="8" s="1"/>
  <c r="Z1671" i="8" s="1"/>
  <c r="Z1672" i="8" s="1"/>
  <c r="AL1662" i="8"/>
  <c r="AO1662" i="8"/>
  <c r="AR1662" i="8"/>
  <c r="C1663" i="8"/>
  <c r="F1663" i="8"/>
  <c r="N1663" i="8"/>
  <c r="O1663" i="8"/>
  <c r="R1663" i="8"/>
  <c r="S1663" i="8"/>
  <c r="T1663" i="8"/>
  <c r="Y1663" i="8"/>
  <c r="AL1663" i="8"/>
  <c r="AO1663" i="8"/>
  <c r="AR1663" i="8"/>
  <c r="C1664" i="8"/>
  <c r="F1664" i="8"/>
  <c r="N1664" i="8"/>
  <c r="O1664" i="8"/>
  <c r="R1664" i="8"/>
  <c r="S1664" i="8"/>
  <c r="T1664" i="8"/>
  <c r="Y1664" i="8"/>
  <c r="AL1664" i="8"/>
  <c r="AO1664" i="8"/>
  <c r="AR1664" i="8"/>
  <c r="C1665" i="8"/>
  <c r="F1665" i="8"/>
  <c r="M1665" i="8"/>
  <c r="Q1665" i="8" s="1"/>
  <c r="N1665" i="8"/>
  <c r="O1665" i="8"/>
  <c r="R1665" i="8"/>
  <c r="S1665" i="8"/>
  <c r="T1665" i="8"/>
  <c r="Y1665" i="8"/>
  <c r="AL1665" i="8"/>
  <c r="AO1665" i="8"/>
  <c r="AR1665" i="8"/>
  <c r="C1666" i="8"/>
  <c r="F1666" i="8"/>
  <c r="N1666" i="8"/>
  <c r="O1666" i="8"/>
  <c r="R1666" i="8"/>
  <c r="S1666" i="8"/>
  <c r="T1666" i="8"/>
  <c r="Y1666" i="8"/>
  <c r="AL1666" i="8"/>
  <c r="AO1666" i="8"/>
  <c r="AR1666" i="8"/>
  <c r="C1667" i="8"/>
  <c r="F1667" i="8"/>
  <c r="N1667" i="8"/>
  <c r="O1667" i="8"/>
  <c r="R1667" i="8"/>
  <c r="S1667" i="8"/>
  <c r="T1667" i="8"/>
  <c r="Y1667" i="8"/>
  <c r="AL1667" i="8"/>
  <c r="AO1667" i="8"/>
  <c r="AR1667" i="8"/>
  <c r="C1668" i="8"/>
  <c r="F1668" i="8"/>
  <c r="N1668" i="8"/>
  <c r="O1668" i="8"/>
  <c r="R1668" i="8"/>
  <c r="S1668" i="8"/>
  <c r="T1668" i="8"/>
  <c r="Y1668" i="8"/>
  <c r="AL1668" i="8"/>
  <c r="AO1668" i="8"/>
  <c r="AR1668" i="8"/>
  <c r="C1669" i="8"/>
  <c r="F1669" i="8"/>
  <c r="N1669" i="8"/>
  <c r="O1669" i="8"/>
  <c r="R1669" i="8"/>
  <c r="S1669" i="8"/>
  <c r="T1669" i="8"/>
  <c r="Y1669" i="8"/>
  <c r="AL1669" i="8"/>
  <c r="AO1669" i="8"/>
  <c r="AR1669" i="8"/>
  <c r="C1670" i="8"/>
  <c r="F1670" i="8"/>
  <c r="M1670" i="8"/>
  <c r="Q1670" i="8" s="1"/>
  <c r="N1670" i="8"/>
  <c r="O1670" i="8"/>
  <c r="R1670" i="8"/>
  <c r="S1670" i="8"/>
  <c r="T1670" i="8"/>
  <c r="U1670" i="8"/>
  <c r="Y1670" i="8"/>
  <c r="AL1670" i="8"/>
  <c r="AO1670" i="8"/>
  <c r="AR1670" i="8"/>
  <c r="C1671" i="8"/>
  <c r="F1671" i="8"/>
  <c r="M1671" i="8"/>
  <c r="Q1671" i="8" s="1"/>
  <c r="N1671" i="8"/>
  <c r="O1671" i="8"/>
  <c r="R1671" i="8"/>
  <c r="S1671" i="8"/>
  <c r="T1671" i="8"/>
  <c r="U1671" i="8"/>
  <c r="Y1671" i="8"/>
  <c r="AL1671" i="8"/>
  <c r="AO1671" i="8"/>
  <c r="AR1671" i="8"/>
  <c r="C1672" i="8"/>
  <c r="F1672" i="8"/>
  <c r="M1672" i="8"/>
  <c r="Q1672" i="8" s="1"/>
  <c r="N1672" i="8"/>
  <c r="O1672" i="8"/>
  <c r="R1672" i="8"/>
  <c r="S1672" i="8"/>
  <c r="T1672" i="8"/>
  <c r="U1672" i="8"/>
  <c r="Y1672" i="8"/>
  <c r="AL1672" i="8"/>
  <c r="AO1672" i="8"/>
  <c r="AR1672" i="8"/>
  <c r="C1674" i="8"/>
  <c r="F1674" i="8"/>
  <c r="N1674" i="8"/>
  <c r="O1674" i="8"/>
  <c r="R1674" i="8"/>
  <c r="S1674" i="8"/>
  <c r="T1674" i="8"/>
  <c r="Y1674" i="8"/>
  <c r="Z1674" i="8"/>
  <c r="Z1675" i="8" s="1"/>
  <c r="Z1676" i="8" s="1"/>
  <c r="Z1677" i="8" s="1"/>
  <c r="Z1678" i="8" s="1"/>
  <c r="Z1679" i="8" s="1"/>
  <c r="Z1680" i="8" s="1"/>
  <c r="Z1681" i="8" s="1"/>
  <c r="Z1682" i="8" s="1"/>
  <c r="Z1683" i="8" s="1"/>
  <c r="Z1684" i="8" s="1"/>
  <c r="AL1674" i="8"/>
  <c r="AO1674" i="8"/>
  <c r="AR1674" i="8"/>
  <c r="C1675" i="8"/>
  <c r="F1675" i="8"/>
  <c r="N1675" i="8"/>
  <c r="O1675" i="8"/>
  <c r="R1675" i="8"/>
  <c r="S1675" i="8"/>
  <c r="T1675" i="8"/>
  <c r="Y1675" i="8"/>
  <c r="AL1675" i="8"/>
  <c r="AO1675" i="8"/>
  <c r="AR1675" i="8"/>
  <c r="C1676" i="8"/>
  <c r="F1676" i="8"/>
  <c r="N1676" i="8"/>
  <c r="O1676" i="8"/>
  <c r="R1676" i="8"/>
  <c r="S1676" i="8"/>
  <c r="T1676" i="8"/>
  <c r="Y1676" i="8"/>
  <c r="AL1676" i="8"/>
  <c r="AO1676" i="8"/>
  <c r="AR1676" i="8"/>
  <c r="C1677" i="8"/>
  <c r="F1677" i="8"/>
  <c r="M1677" i="8"/>
  <c r="Q1677" i="8" s="1"/>
  <c r="N1677" i="8"/>
  <c r="O1677" i="8"/>
  <c r="R1677" i="8"/>
  <c r="S1677" i="8"/>
  <c r="T1677" i="8"/>
  <c r="Y1677" i="8"/>
  <c r="AL1677" i="8"/>
  <c r="AO1677" i="8"/>
  <c r="AR1677" i="8"/>
  <c r="C1678" i="8"/>
  <c r="F1678" i="8"/>
  <c r="N1678" i="8"/>
  <c r="O1678" i="8"/>
  <c r="R1678" i="8"/>
  <c r="S1678" i="8"/>
  <c r="T1678" i="8"/>
  <c r="Y1678" i="8"/>
  <c r="AL1678" i="8"/>
  <c r="AO1678" i="8"/>
  <c r="AR1678" i="8"/>
  <c r="C1679" i="8"/>
  <c r="F1679" i="8"/>
  <c r="N1679" i="8"/>
  <c r="O1679" i="8"/>
  <c r="R1679" i="8"/>
  <c r="S1679" i="8"/>
  <c r="T1679" i="8"/>
  <c r="Y1679" i="8"/>
  <c r="AL1679" i="8"/>
  <c r="AO1679" i="8"/>
  <c r="AR1679" i="8"/>
  <c r="C1680" i="8"/>
  <c r="F1680" i="8"/>
  <c r="N1680" i="8"/>
  <c r="O1680" i="8"/>
  <c r="R1680" i="8"/>
  <c r="S1680" i="8"/>
  <c r="T1680" i="8"/>
  <c r="Y1680" i="8"/>
  <c r="AL1680" i="8"/>
  <c r="AO1680" i="8"/>
  <c r="AR1680" i="8"/>
  <c r="C1681" i="8"/>
  <c r="F1681" i="8"/>
  <c r="N1681" i="8"/>
  <c r="O1681" i="8"/>
  <c r="R1681" i="8"/>
  <c r="S1681" i="8"/>
  <c r="T1681" i="8"/>
  <c r="Y1681" i="8"/>
  <c r="AL1681" i="8"/>
  <c r="AO1681" i="8"/>
  <c r="AR1681" i="8"/>
  <c r="C1682" i="8"/>
  <c r="F1682" i="8"/>
  <c r="M1682" i="8"/>
  <c r="Q1682" i="8" s="1"/>
  <c r="N1682" i="8"/>
  <c r="O1682" i="8"/>
  <c r="R1682" i="8"/>
  <c r="S1682" i="8"/>
  <c r="T1682" i="8"/>
  <c r="U1682" i="8"/>
  <c r="Y1682" i="8"/>
  <c r="AL1682" i="8"/>
  <c r="AO1682" i="8"/>
  <c r="AR1682" i="8"/>
  <c r="C1683" i="8"/>
  <c r="F1683" i="8"/>
  <c r="M1683" i="8"/>
  <c r="Q1683" i="8" s="1"/>
  <c r="N1683" i="8"/>
  <c r="O1683" i="8"/>
  <c r="R1683" i="8"/>
  <c r="S1683" i="8"/>
  <c r="T1683" i="8"/>
  <c r="U1683" i="8"/>
  <c r="Y1683" i="8"/>
  <c r="AL1683" i="8"/>
  <c r="AO1683" i="8"/>
  <c r="AR1683" i="8"/>
  <c r="C1684" i="8"/>
  <c r="F1684" i="8"/>
  <c r="M1684" i="8"/>
  <c r="Q1684" i="8" s="1"/>
  <c r="N1684" i="8"/>
  <c r="O1684" i="8"/>
  <c r="R1684" i="8"/>
  <c r="S1684" i="8"/>
  <c r="T1684" i="8"/>
  <c r="U1684" i="8"/>
  <c r="Y1684" i="8"/>
  <c r="AL1684" i="8"/>
  <c r="AO1684" i="8"/>
  <c r="AR1684" i="8"/>
  <c r="C1686" i="8"/>
  <c r="F1686" i="8"/>
  <c r="N1686" i="8"/>
  <c r="O1686" i="8"/>
  <c r="R1686" i="8"/>
  <c r="S1686" i="8"/>
  <c r="T1686" i="8"/>
  <c r="Y1686" i="8"/>
  <c r="Z1686" i="8"/>
  <c r="Z1687" i="8" s="1"/>
  <c r="Z1688" i="8" s="1"/>
  <c r="Z1689" i="8" s="1"/>
  <c r="Z1690" i="8" s="1"/>
  <c r="Z1691" i="8" s="1"/>
  <c r="Z1692" i="8" s="1"/>
  <c r="Z1693" i="8" s="1"/>
  <c r="Z1694" i="8" s="1"/>
  <c r="Z1695" i="8" s="1"/>
  <c r="Z1696" i="8" s="1"/>
  <c r="AL1686" i="8"/>
  <c r="AO1686" i="8"/>
  <c r="AR1686" i="8"/>
  <c r="C1687" i="8"/>
  <c r="F1687" i="8"/>
  <c r="N1687" i="8"/>
  <c r="O1687" i="8"/>
  <c r="R1687" i="8"/>
  <c r="S1687" i="8"/>
  <c r="T1687" i="8"/>
  <c r="Y1687" i="8"/>
  <c r="AL1687" i="8"/>
  <c r="AO1687" i="8"/>
  <c r="AR1687" i="8"/>
  <c r="C1688" i="8"/>
  <c r="F1688" i="8"/>
  <c r="N1688" i="8"/>
  <c r="O1688" i="8"/>
  <c r="R1688" i="8"/>
  <c r="S1688" i="8"/>
  <c r="T1688" i="8"/>
  <c r="Y1688" i="8"/>
  <c r="AL1688" i="8"/>
  <c r="AO1688" i="8"/>
  <c r="AR1688" i="8"/>
  <c r="C1689" i="8"/>
  <c r="F1689" i="8"/>
  <c r="M1689" i="8"/>
  <c r="Q1689" i="8" s="1"/>
  <c r="N1689" i="8"/>
  <c r="O1689" i="8"/>
  <c r="R1689" i="8"/>
  <c r="S1689" i="8"/>
  <c r="T1689" i="8"/>
  <c r="Y1689" i="8"/>
  <c r="AL1689" i="8"/>
  <c r="AO1689" i="8"/>
  <c r="AR1689" i="8"/>
  <c r="C1690" i="8"/>
  <c r="F1690" i="8"/>
  <c r="N1690" i="8"/>
  <c r="O1690" i="8"/>
  <c r="R1690" i="8"/>
  <c r="S1690" i="8"/>
  <c r="T1690" i="8"/>
  <c r="Y1690" i="8"/>
  <c r="AL1690" i="8"/>
  <c r="AO1690" i="8"/>
  <c r="AR1690" i="8"/>
  <c r="C1691" i="8"/>
  <c r="F1691" i="8"/>
  <c r="N1691" i="8"/>
  <c r="O1691" i="8"/>
  <c r="R1691" i="8"/>
  <c r="S1691" i="8"/>
  <c r="T1691" i="8"/>
  <c r="Y1691" i="8"/>
  <c r="AL1691" i="8"/>
  <c r="AO1691" i="8"/>
  <c r="AR1691" i="8"/>
  <c r="C1692" i="8"/>
  <c r="F1692" i="8"/>
  <c r="N1692" i="8"/>
  <c r="O1692" i="8"/>
  <c r="R1692" i="8"/>
  <c r="S1692" i="8"/>
  <c r="T1692" i="8"/>
  <c r="Y1692" i="8"/>
  <c r="AL1692" i="8"/>
  <c r="AO1692" i="8"/>
  <c r="AR1692" i="8"/>
  <c r="C1693" i="8"/>
  <c r="F1693" i="8"/>
  <c r="N1693" i="8"/>
  <c r="O1693" i="8"/>
  <c r="R1693" i="8"/>
  <c r="S1693" i="8"/>
  <c r="T1693" i="8"/>
  <c r="Y1693" i="8"/>
  <c r="AL1693" i="8"/>
  <c r="AO1693" i="8"/>
  <c r="AR1693" i="8"/>
  <c r="C1694" i="8"/>
  <c r="F1694" i="8"/>
  <c r="M1694" i="8"/>
  <c r="Q1694" i="8" s="1"/>
  <c r="N1694" i="8"/>
  <c r="O1694" i="8"/>
  <c r="R1694" i="8"/>
  <c r="S1694" i="8"/>
  <c r="T1694" i="8"/>
  <c r="U1694" i="8"/>
  <c r="Y1694" i="8"/>
  <c r="AL1694" i="8"/>
  <c r="AO1694" i="8"/>
  <c r="AR1694" i="8"/>
  <c r="C1695" i="8"/>
  <c r="F1695" i="8"/>
  <c r="M1695" i="8"/>
  <c r="Q1695" i="8" s="1"/>
  <c r="N1695" i="8"/>
  <c r="O1695" i="8"/>
  <c r="R1695" i="8"/>
  <c r="S1695" i="8"/>
  <c r="T1695" i="8"/>
  <c r="U1695" i="8"/>
  <c r="Y1695" i="8"/>
  <c r="AL1695" i="8"/>
  <c r="AO1695" i="8"/>
  <c r="AR1695" i="8"/>
  <c r="C1696" i="8"/>
  <c r="F1696" i="8"/>
  <c r="M1696" i="8"/>
  <c r="Q1696" i="8" s="1"/>
  <c r="N1696" i="8"/>
  <c r="O1696" i="8"/>
  <c r="R1696" i="8"/>
  <c r="S1696" i="8"/>
  <c r="T1696" i="8"/>
  <c r="U1696" i="8"/>
  <c r="Y1696" i="8"/>
  <c r="AL1696" i="8"/>
  <c r="AO1696" i="8"/>
  <c r="AR1696" i="8"/>
  <c r="C1698" i="8"/>
  <c r="F1698" i="8"/>
  <c r="N1698" i="8"/>
  <c r="O1698" i="8"/>
  <c r="R1698" i="8"/>
  <c r="S1698" i="8"/>
  <c r="T1698" i="8"/>
  <c r="Y1698" i="8"/>
  <c r="Z1698" i="8"/>
  <c r="Z1699" i="8" s="1"/>
  <c r="Z1700" i="8" s="1"/>
  <c r="Z1701" i="8" s="1"/>
  <c r="Z1702" i="8" s="1"/>
  <c r="Z1703" i="8" s="1"/>
  <c r="Z1704" i="8" s="1"/>
  <c r="Z1705" i="8" s="1"/>
  <c r="Z1706" i="8" s="1"/>
  <c r="Z1707" i="8" s="1"/>
  <c r="Z1708" i="8" s="1"/>
  <c r="AL1698" i="8"/>
  <c r="AO1698" i="8"/>
  <c r="AR1698" i="8"/>
  <c r="C1699" i="8"/>
  <c r="F1699" i="8"/>
  <c r="N1699" i="8"/>
  <c r="O1699" i="8"/>
  <c r="R1699" i="8"/>
  <c r="S1699" i="8"/>
  <c r="T1699" i="8"/>
  <c r="Y1699" i="8"/>
  <c r="AL1699" i="8"/>
  <c r="AO1699" i="8"/>
  <c r="AR1699" i="8"/>
  <c r="C1700" i="8"/>
  <c r="F1700" i="8"/>
  <c r="N1700" i="8"/>
  <c r="O1700" i="8"/>
  <c r="R1700" i="8"/>
  <c r="S1700" i="8"/>
  <c r="T1700" i="8"/>
  <c r="Y1700" i="8"/>
  <c r="AL1700" i="8"/>
  <c r="AO1700" i="8"/>
  <c r="AR1700" i="8"/>
  <c r="C1701" i="8"/>
  <c r="F1701" i="8"/>
  <c r="M1701" i="8"/>
  <c r="Q1701" i="8" s="1"/>
  <c r="N1701" i="8"/>
  <c r="O1701" i="8"/>
  <c r="R1701" i="8"/>
  <c r="S1701" i="8"/>
  <c r="T1701" i="8"/>
  <c r="Y1701" i="8"/>
  <c r="AL1701" i="8"/>
  <c r="AO1701" i="8"/>
  <c r="AR1701" i="8"/>
  <c r="C1702" i="8"/>
  <c r="F1702" i="8"/>
  <c r="N1702" i="8"/>
  <c r="O1702" i="8"/>
  <c r="R1702" i="8"/>
  <c r="S1702" i="8"/>
  <c r="T1702" i="8"/>
  <c r="Y1702" i="8"/>
  <c r="AL1702" i="8"/>
  <c r="AO1702" i="8"/>
  <c r="AR1702" i="8"/>
  <c r="C1703" i="8"/>
  <c r="F1703" i="8"/>
  <c r="N1703" i="8"/>
  <c r="O1703" i="8"/>
  <c r="R1703" i="8"/>
  <c r="S1703" i="8"/>
  <c r="T1703" i="8"/>
  <c r="Y1703" i="8"/>
  <c r="AL1703" i="8"/>
  <c r="AO1703" i="8"/>
  <c r="AR1703" i="8"/>
  <c r="C1704" i="8"/>
  <c r="F1704" i="8"/>
  <c r="N1704" i="8"/>
  <c r="O1704" i="8"/>
  <c r="R1704" i="8"/>
  <c r="S1704" i="8"/>
  <c r="T1704" i="8"/>
  <c r="Y1704" i="8"/>
  <c r="AL1704" i="8"/>
  <c r="AO1704" i="8"/>
  <c r="AR1704" i="8"/>
  <c r="C1705" i="8"/>
  <c r="F1705" i="8"/>
  <c r="N1705" i="8"/>
  <c r="O1705" i="8"/>
  <c r="R1705" i="8"/>
  <c r="S1705" i="8"/>
  <c r="T1705" i="8"/>
  <c r="Y1705" i="8"/>
  <c r="AL1705" i="8"/>
  <c r="AO1705" i="8"/>
  <c r="AR1705" i="8"/>
  <c r="C1706" i="8"/>
  <c r="F1706" i="8"/>
  <c r="M1706" i="8"/>
  <c r="Q1706" i="8" s="1"/>
  <c r="N1706" i="8"/>
  <c r="O1706" i="8"/>
  <c r="R1706" i="8"/>
  <c r="S1706" i="8"/>
  <c r="T1706" i="8"/>
  <c r="U1706" i="8"/>
  <c r="Y1706" i="8"/>
  <c r="AL1706" i="8"/>
  <c r="AO1706" i="8"/>
  <c r="AR1706" i="8"/>
  <c r="C1707" i="8"/>
  <c r="F1707" i="8"/>
  <c r="M1707" i="8"/>
  <c r="Q1707" i="8" s="1"/>
  <c r="N1707" i="8"/>
  <c r="O1707" i="8"/>
  <c r="R1707" i="8"/>
  <c r="S1707" i="8"/>
  <c r="T1707" i="8"/>
  <c r="U1707" i="8"/>
  <c r="Y1707" i="8"/>
  <c r="AL1707" i="8"/>
  <c r="AO1707" i="8"/>
  <c r="AR1707" i="8"/>
  <c r="C1708" i="8"/>
  <c r="F1708" i="8"/>
  <c r="M1708" i="8"/>
  <c r="Q1708" i="8" s="1"/>
  <c r="N1708" i="8"/>
  <c r="O1708" i="8"/>
  <c r="R1708" i="8"/>
  <c r="S1708" i="8"/>
  <c r="T1708" i="8"/>
  <c r="U1708" i="8"/>
  <c r="Y1708" i="8"/>
  <c r="AL1708" i="8"/>
  <c r="AO1708" i="8"/>
  <c r="AR1708" i="8"/>
  <c r="C1710" i="8"/>
  <c r="F1710" i="8"/>
  <c r="N1710" i="8"/>
  <c r="O1710" i="8"/>
  <c r="R1710" i="8"/>
  <c r="S1710" i="8"/>
  <c r="T1710" i="8"/>
  <c r="Y1710" i="8"/>
  <c r="Z1710" i="8"/>
  <c r="Z1711" i="8" s="1"/>
  <c r="Z1712" i="8" s="1"/>
  <c r="Z1713" i="8" s="1"/>
  <c r="Z1714" i="8" s="1"/>
  <c r="Z1715" i="8" s="1"/>
  <c r="Z1716" i="8" s="1"/>
  <c r="Z1717" i="8" s="1"/>
  <c r="Z1718" i="8" s="1"/>
  <c r="Z1719" i="8" s="1"/>
  <c r="Z1720" i="8" s="1"/>
  <c r="AL1710" i="8"/>
  <c r="AO1710" i="8"/>
  <c r="AR1710" i="8"/>
  <c r="C1711" i="8"/>
  <c r="F1711" i="8"/>
  <c r="N1711" i="8"/>
  <c r="O1711" i="8"/>
  <c r="R1711" i="8"/>
  <c r="S1711" i="8"/>
  <c r="T1711" i="8"/>
  <c r="Y1711" i="8"/>
  <c r="AL1711" i="8"/>
  <c r="AO1711" i="8"/>
  <c r="AR1711" i="8"/>
  <c r="C1712" i="8"/>
  <c r="F1712" i="8"/>
  <c r="N1712" i="8"/>
  <c r="O1712" i="8"/>
  <c r="R1712" i="8"/>
  <c r="S1712" i="8"/>
  <c r="T1712" i="8"/>
  <c r="Y1712" i="8"/>
  <c r="AL1712" i="8"/>
  <c r="AO1712" i="8"/>
  <c r="AR1712" i="8"/>
  <c r="C1713" i="8"/>
  <c r="F1713" i="8"/>
  <c r="M1713" i="8"/>
  <c r="Q1713" i="8" s="1"/>
  <c r="N1713" i="8"/>
  <c r="O1713" i="8"/>
  <c r="R1713" i="8"/>
  <c r="S1713" i="8"/>
  <c r="T1713" i="8"/>
  <c r="Y1713" i="8"/>
  <c r="AL1713" i="8"/>
  <c r="AO1713" i="8"/>
  <c r="AR1713" i="8"/>
  <c r="C1714" i="8"/>
  <c r="F1714" i="8"/>
  <c r="N1714" i="8"/>
  <c r="O1714" i="8"/>
  <c r="R1714" i="8"/>
  <c r="S1714" i="8"/>
  <c r="T1714" i="8"/>
  <c r="Y1714" i="8"/>
  <c r="AL1714" i="8"/>
  <c r="AO1714" i="8"/>
  <c r="AR1714" i="8"/>
  <c r="C1715" i="8"/>
  <c r="F1715" i="8"/>
  <c r="N1715" i="8"/>
  <c r="O1715" i="8"/>
  <c r="R1715" i="8"/>
  <c r="S1715" i="8"/>
  <c r="T1715" i="8"/>
  <c r="Y1715" i="8"/>
  <c r="AL1715" i="8"/>
  <c r="AO1715" i="8"/>
  <c r="AR1715" i="8"/>
  <c r="C1716" i="8"/>
  <c r="F1716" i="8"/>
  <c r="N1716" i="8"/>
  <c r="O1716" i="8"/>
  <c r="R1716" i="8"/>
  <c r="S1716" i="8"/>
  <c r="T1716" i="8"/>
  <c r="Y1716" i="8"/>
  <c r="AL1716" i="8"/>
  <c r="AO1716" i="8"/>
  <c r="AR1716" i="8"/>
  <c r="C1717" i="8"/>
  <c r="F1717" i="8"/>
  <c r="N1717" i="8"/>
  <c r="O1717" i="8"/>
  <c r="R1717" i="8"/>
  <c r="S1717" i="8"/>
  <c r="T1717" i="8"/>
  <c r="Y1717" i="8"/>
  <c r="AL1717" i="8"/>
  <c r="AO1717" i="8"/>
  <c r="AR1717" i="8"/>
  <c r="C1718" i="8"/>
  <c r="F1718" i="8"/>
  <c r="M1718" i="8"/>
  <c r="Q1718" i="8" s="1"/>
  <c r="N1718" i="8"/>
  <c r="O1718" i="8"/>
  <c r="R1718" i="8"/>
  <c r="S1718" i="8"/>
  <c r="T1718" i="8"/>
  <c r="U1718" i="8"/>
  <c r="Y1718" i="8"/>
  <c r="AL1718" i="8"/>
  <c r="AO1718" i="8"/>
  <c r="AR1718" i="8"/>
  <c r="C1719" i="8"/>
  <c r="F1719" i="8"/>
  <c r="M1719" i="8"/>
  <c r="Q1719" i="8" s="1"/>
  <c r="N1719" i="8"/>
  <c r="O1719" i="8"/>
  <c r="R1719" i="8"/>
  <c r="S1719" i="8"/>
  <c r="T1719" i="8"/>
  <c r="U1719" i="8"/>
  <c r="Y1719" i="8"/>
  <c r="AL1719" i="8"/>
  <c r="AO1719" i="8"/>
  <c r="AR1719" i="8"/>
  <c r="C1720" i="8"/>
  <c r="F1720" i="8"/>
  <c r="M1720" i="8"/>
  <c r="Q1720" i="8" s="1"/>
  <c r="N1720" i="8"/>
  <c r="O1720" i="8"/>
  <c r="R1720" i="8"/>
  <c r="S1720" i="8"/>
  <c r="T1720" i="8"/>
  <c r="U1720" i="8"/>
  <c r="Y1720" i="8"/>
  <c r="AL1720" i="8"/>
  <c r="AO1720" i="8"/>
  <c r="AR1720" i="8"/>
  <c r="C1722" i="8"/>
  <c r="F1722" i="8"/>
  <c r="N1722" i="8"/>
  <c r="O1722" i="8"/>
  <c r="R1722" i="8"/>
  <c r="S1722" i="8"/>
  <c r="T1722" i="8"/>
  <c r="Y1722" i="8"/>
  <c r="Z1722" i="8"/>
  <c r="Z1723" i="8" s="1"/>
  <c r="Z1724" i="8" s="1"/>
  <c r="Z1725" i="8" s="1"/>
  <c r="Z1726" i="8" s="1"/>
  <c r="Z1727" i="8" s="1"/>
  <c r="Z1728" i="8" s="1"/>
  <c r="Z1729" i="8" s="1"/>
  <c r="Z1730" i="8" s="1"/>
  <c r="Z1731" i="8" s="1"/>
  <c r="Z1732" i="8" s="1"/>
  <c r="AL1722" i="8"/>
  <c r="AO1722" i="8"/>
  <c r="AR1722" i="8"/>
  <c r="C1723" i="8"/>
  <c r="F1723" i="8"/>
  <c r="N1723" i="8"/>
  <c r="O1723" i="8"/>
  <c r="R1723" i="8"/>
  <c r="S1723" i="8"/>
  <c r="T1723" i="8"/>
  <c r="Y1723" i="8"/>
  <c r="AL1723" i="8"/>
  <c r="AO1723" i="8"/>
  <c r="AR1723" i="8"/>
  <c r="C1724" i="8"/>
  <c r="F1724" i="8"/>
  <c r="N1724" i="8"/>
  <c r="O1724" i="8"/>
  <c r="R1724" i="8"/>
  <c r="S1724" i="8"/>
  <c r="T1724" i="8"/>
  <c r="Y1724" i="8"/>
  <c r="AL1724" i="8"/>
  <c r="AO1724" i="8"/>
  <c r="AR1724" i="8"/>
  <c r="C1725" i="8"/>
  <c r="F1725" i="8"/>
  <c r="M1725" i="8"/>
  <c r="Q1725" i="8" s="1"/>
  <c r="N1725" i="8"/>
  <c r="O1725" i="8"/>
  <c r="R1725" i="8"/>
  <c r="S1725" i="8"/>
  <c r="T1725" i="8"/>
  <c r="Y1725" i="8"/>
  <c r="AL1725" i="8"/>
  <c r="AO1725" i="8"/>
  <c r="AR1725" i="8"/>
  <c r="C1726" i="8"/>
  <c r="F1726" i="8"/>
  <c r="N1726" i="8"/>
  <c r="O1726" i="8"/>
  <c r="R1726" i="8"/>
  <c r="S1726" i="8"/>
  <c r="T1726" i="8"/>
  <c r="Y1726" i="8"/>
  <c r="AL1726" i="8"/>
  <c r="AO1726" i="8"/>
  <c r="AR1726" i="8"/>
  <c r="C1727" i="8"/>
  <c r="F1727" i="8"/>
  <c r="N1727" i="8"/>
  <c r="O1727" i="8"/>
  <c r="R1727" i="8"/>
  <c r="S1727" i="8"/>
  <c r="T1727" i="8"/>
  <c r="Y1727" i="8"/>
  <c r="AL1727" i="8"/>
  <c r="AO1727" i="8"/>
  <c r="AR1727" i="8"/>
  <c r="C1728" i="8"/>
  <c r="F1728" i="8"/>
  <c r="N1728" i="8"/>
  <c r="O1728" i="8"/>
  <c r="R1728" i="8"/>
  <c r="S1728" i="8"/>
  <c r="T1728" i="8"/>
  <c r="Y1728" i="8"/>
  <c r="AL1728" i="8"/>
  <c r="AO1728" i="8"/>
  <c r="AR1728" i="8"/>
  <c r="C1729" i="8"/>
  <c r="F1729" i="8"/>
  <c r="N1729" i="8"/>
  <c r="O1729" i="8"/>
  <c r="R1729" i="8"/>
  <c r="S1729" i="8"/>
  <c r="T1729" i="8"/>
  <c r="Y1729" i="8"/>
  <c r="AL1729" i="8"/>
  <c r="AO1729" i="8"/>
  <c r="AR1729" i="8"/>
  <c r="C1730" i="8"/>
  <c r="F1730" i="8"/>
  <c r="M1730" i="8"/>
  <c r="Q1730" i="8" s="1"/>
  <c r="N1730" i="8"/>
  <c r="O1730" i="8"/>
  <c r="R1730" i="8"/>
  <c r="S1730" i="8"/>
  <c r="T1730" i="8"/>
  <c r="U1730" i="8"/>
  <c r="Y1730" i="8"/>
  <c r="AL1730" i="8"/>
  <c r="AO1730" i="8"/>
  <c r="AR1730" i="8"/>
  <c r="C1731" i="8"/>
  <c r="F1731" i="8"/>
  <c r="M1731" i="8"/>
  <c r="Q1731" i="8" s="1"/>
  <c r="N1731" i="8"/>
  <c r="O1731" i="8"/>
  <c r="R1731" i="8"/>
  <c r="S1731" i="8"/>
  <c r="T1731" i="8"/>
  <c r="U1731" i="8"/>
  <c r="Y1731" i="8"/>
  <c r="AL1731" i="8"/>
  <c r="AO1731" i="8"/>
  <c r="AR1731" i="8"/>
  <c r="C1732" i="8"/>
  <c r="F1732" i="8"/>
  <c r="M1732" i="8"/>
  <c r="Q1732" i="8" s="1"/>
  <c r="N1732" i="8"/>
  <c r="O1732" i="8"/>
  <c r="R1732" i="8"/>
  <c r="S1732" i="8"/>
  <c r="T1732" i="8"/>
  <c r="U1732" i="8"/>
  <c r="Y1732" i="8"/>
  <c r="AL1732" i="8"/>
  <c r="AO1732" i="8"/>
  <c r="AR1732" i="8"/>
  <c r="C1734" i="8"/>
  <c r="F1734" i="8"/>
  <c r="N1734" i="8"/>
  <c r="O1734" i="8"/>
  <c r="R1734" i="8"/>
  <c r="S1734" i="8"/>
  <c r="T1734" i="8"/>
  <c r="Y1734" i="8"/>
  <c r="Z1734" i="8"/>
  <c r="Z1735" i="8" s="1"/>
  <c r="Z1736" i="8" s="1"/>
  <c r="Z1737" i="8" s="1"/>
  <c r="Z1738" i="8" s="1"/>
  <c r="Z1739" i="8" s="1"/>
  <c r="Z1740" i="8" s="1"/>
  <c r="Z1741" i="8" s="1"/>
  <c r="Z1742" i="8" s="1"/>
  <c r="Z1743" i="8" s="1"/>
  <c r="Z1744" i="8" s="1"/>
  <c r="AL1734" i="8"/>
  <c r="AO1734" i="8"/>
  <c r="AR1734" i="8"/>
  <c r="C1735" i="8"/>
  <c r="F1735" i="8"/>
  <c r="N1735" i="8"/>
  <c r="O1735" i="8"/>
  <c r="R1735" i="8"/>
  <c r="S1735" i="8"/>
  <c r="T1735" i="8"/>
  <c r="Y1735" i="8"/>
  <c r="AL1735" i="8"/>
  <c r="AO1735" i="8"/>
  <c r="AR1735" i="8"/>
  <c r="C1736" i="8"/>
  <c r="F1736" i="8"/>
  <c r="N1736" i="8"/>
  <c r="O1736" i="8"/>
  <c r="R1736" i="8"/>
  <c r="S1736" i="8"/>
  <c r="T1736" i="8"/>
  <c r="Y1736" i="8"/>
  <c r="AL1736" i="8"/>
  <c r="AO1736" i="8"/>
  <c r="AR1736" i="8"/>
  <c r="C1737" i="8"/>
  <c r="F1737" i="8"/>
  <c r="M1737" i="8"/>
  <c r="Q1737" i="8" s="1"/>
  <c r="N1737" i="8"/>
  <c r="O1737" i="8"/>
  <c r="R1737" i="8"/>
  <c r="S1737" i="8"/>
  <c r="T1737" i="8"/>
  <c r="Y1737" i="8"/>
  <c r="AL1737" i="8"/>
  <c r="AO1737" i="8"/>
  <c r="AR1737" i="8"/>
  <c r="C1738" i="8"/>
  <c r="F1738" i="8"/>
  <c r="N1738" i="8"/>
  <c r="O1738" i="8"/>
  <c r="R1738" i="8"/>
  <c r="S1738" i="8"/>
  <c r="T1738" i="8"/>
  <c r="Y1738" i="8"/>
  <c r="AL1738" i="8"/>
  <c r="AO1738" i="8"/>
  <c r="AR1738" i="8"/>
  <c r="C1739" i="8"/>
  <c r="F1739" i="8"/>
  <c r="N1739" i="8"/>
  <c r="O1739" i="8"/>
  <c r="R1739" i="8"/>
  <c r="S1739" i="8"/>
  <c r="T1739" i="8"/>
  <c r="Y1739" i="8"/>
  <c r="AL1739" i="8"/>
  <c r="AO1739" i="8"/>
  <c r="AR1739" i="8"/>
  <c r="C1740" i="8"/>
  <c r="F1740" i="8"/>
  <c r="N1740" i="8"/>
  <c r="O1740" i="8"/>
  <c r="R1740" i="8"/>
  <c r="S1740" i="8"/>
  <c r="T1740" i="8"/>
  <c r="Y1740" i="8"/>
  <c r="AL1740" i="8"/>
  <c r="AO1740" i="8"/>
  <c r="AR1740" i="8"/>
  <c r="C1741" i="8"/>
  <c r="F1741" i="8"/>
  <c r="N1741" i="8"/>
  <c r="O1741" i="8"/>
  <c r="R1741" i="8"/>
  <c r="S1741" i="8"/>
  <c r="T1741" i="8"/>
  <c r="Y1741" i="8"/>
  <c r="AL1741" i="8"/>
  <c r="AO1741" i="8"/>
  <c r="AR1741" i="8"/>
  <c r="C1742" i="8"/>
  <c r="F1742" i="8"/>
  <c r="M1742" i="8"/>
  <c r="Q1742" i="8" s="1"/>
  <c r="N1742" i="8"/>
  <c r="O1742" i="8"/>
  <c r="R1742" i="8"/>
  <c r="S1742" i="8"/>
  <c r="T1742" i="8"/>
  <c r="U1742" i="8"/>
  <c r="Y1742" i="8"/>
  <c r="AL1742" i="8"/>
  <c r="AO1742" i="8"/>
  <c r="AR1742" i="8"/>
  <c r="C1743" i="8"/>
  <c r="F1743" i="8"/>
  <c r="M1743" i="8"/>
  <c r="Q1743" i="8" s="1"/>
  <c r="N1743" i="8"/>
  <c r="O1743" i="8"/>
  <c r="R1743" i="8"/>
  <c r="S1743" i="8"/>
  <c r="T1743" i="8"/>
  <c r="U1743" i="8"/>
  <c r="Y1743" i="8"/>
  <c r="AL1743" i="8"/>
  <c r="AO1743" i="8"/>
  <c r="AR1743" i="8"/>
  <c r="C1744" i="8"/>
  <c r="F1744" i="8"/>
  <c r="M1744" i="8"/>
  <c r="Q1744" i="8" s="1"/>
  <c r="N1744" i="8"/>
  <c r="O1744" i="8"/>
  <c r="R1744" i="8"/>
  <c r="S1744" i="8"/>
  <c r="T1744" i="8"/>
  <c r="U1744" i="8"/>
  <c r="Y1744" i="8"/>
  <c r="AL1744" i="8"/>
  <c r="AO1744" i="8"/>
  <c r="AR1744" i="8"/>
  <c r="C1746" i="8"/>
  <c r="F1746" i="8"/>
  <c r="N1746" i="8"/>
  <c r="O1746" i="8"/>
  <c r="R1746" i="8"/>
  <c r="S1746" i="8"/>
  <c r="T1746" i="8"/>
  <c r="Y1746" i="8"/>
  <c r="Z1746" i="8"/>
  <c r="Z1747" i="8" s="1"/>
  <c r="Z1748" i="8" s="1"/>
  <c r="Z1749" i="8" s="1"/>
  <c r="Z1750" i="8" s="1"/>
  <c r="Z1751" i="8" s="1"/>
  <c r="Z1752" i="8" s="1"/>
  <c r="Z1753" i="8" s="1"/>
  <c r="Z1754" i="8" s="1"/>
  <c r="Z1755" i="8" s="1"/>
  <c r="Z1756" i="8" s="1"/>
  <c r="AL1746" i="8"/>
  <c r="AO1746" i="8"/>
  <c r="AR1746" i="8"/>
  <c r="C1747" i="8"/>
  <c r="F1747" i="8"/>
  <c r="N1747" i="8"/>
  <c r="O1747" i="8"/>
  <c r="R1747" i="8"/>
  <c r="S1747" i="8"/>
  <c r="T1747" i="8"/>
  <c r="Y1747" i="8"/>
  <c r="AL1747" i="8"/>
  <c r="AO1747" i="8"/>
  <c r="AR1747" i="8"/>
  <c r="C1748" i="8"/>
  <c r="F1748" i="8"/>
  <c r="N1748" i="8"/>
  <c r="O1748" i="8"/>
  <c r="R1748" i="8"/>
  <c r="S1748" i="8"/>
  <c r="T1748" i="8"/>
  <c r="Y1748" i="8"/>
  <c r="AL1748" i="8"/>
  <c r="AO1748" i="8"/>
  <c r="AR1748" i="8"/>
  <c r="C1749" i="8"/>
  <c r="F1749" i="8"/>
  <c r="M1749" i="8"/>
  <c r="Q1749" i="8" s="1"/>
  <c r="N1749" i="8"/>
  <c r="O1749" i="8"/>
  <c r="R1749" i="8"/>
  <c r="S1749" i="8"/>
  <c r="T1749" i="8"/>
  <c r="Y1749" i="8"/>
  <c r="AL1749" i="8"/>
  <c r="AO1749" i="8"/>
  <c r="AR1749" i="8"/>
  <c r="C1750" i="8"/>
  <c r="F1750" i="8"/>
  <c r="N1750" i="8"/>
  <c r="O1750" i="8"/>
  <c r="R1750" i="8"/>
  <c r="S1750" i="8"/>
  <c r="T1750" i="8"/>
  <c r="Y1750" i="8"/>
  <c r="AL1750" i="8"/>
  <c r="AO1750" i="8"/>
  <c r="AR1750" i="8"/>
  <c r="C1751" i="8"/>
  <c r="F1751" i="8"/>
  <c r="N1751" i="8"/>
  <c r="O1751" i="8"/>
  <c r="R1751" i="8"/>
  <c r="S1751" i="8"/>
  <c r="T1751" i="8"/>
  <c r="Y1751" i="8"/>
  <c r="AL1751" i="8"/>
  <c r="AO1751" i="8"/>
  <c r="AR1751" i="8"/>
  <c r="C1752" i="8"/>
  <c r="F1752" i="8"/>
  <c r="N1752" i="8"/>
  <c r="O1752" i="8"/>
  <c r="R1752" i="8"/>
  <c r="S1752" i="8"/>
  <c r="T1752" i="8"/>
  <c r="Y1752" i="8"/>
  <c r="AL1752" i="8"/>
  <c r="AO1752" i="8"/>
  <c r="AR1752" i="8"/>
  <c r="C1753" i="8"/>
  <c r="F1753" i="8"/>
  <c r="N1753" i="8"/>
  <c r="O1753" i="8"/>
  <c r="R1753" i="8"/>
  <c r="S1753" i="8"/>
  <c r="T1753" i="8"/>
  <c r="Y1753" i="8"/>
  <c r="AL1753" i="8"/>
  <c r="AO1753" i="8"/>
  <c r="AR1753" i="8"/>
  <c r="C1754" i="8"/>
  <c r="F1754" i="8"/>
  <c r="M1754" i="8"/>
  <c r="Q1754" i="8" s="1"/>
  <c r="N1754" i="8"/>
  <c r="O1754" i="8"/>
  <c r="R1754" i="8"/>
  <c r="S1754" i="8"/>
  <c r="T1754" i="8"/>
  <c r="U1754" i="8"/>
  <c r="Y1754" i="8"/>
  <c r="AL1754" i="8"/>
  <c r="AO1754" i="8"/>
  <c r="AR1754" i="8"/>
  <c r="C1755" i="8"/>
  <c r="F1755" i="8"/>
  <c r="M1755" i="8"/>
  <c r="Q1755" i="8" s="1"/>
  <c r="N1755" i="8"/>
  <c r="O1755" i="8"/>
  <c r="R1755" i="8"/>
  <c r="S1755" i="8"/>
  <c r="T1755" i="8"/>
  <c r="U1755" i="8"/>
  <c r="Y1755" i="8"/>
  <c r="AL1755" i="8"/>
  <c r="AO1755" i="8"/>
  <c r="AR1755" i="8"/>
  <c r="C1756" i="8"/>
  <c r="F1756" i="8"/>
  <c r="M1756" i="8"/>
  <c r="Q1756" i="8" s="1"/>
  <c r="N1756" i="8"/>
  <c r="O1756" i="8"/>
  <c r="R1756" i="8"/>
  <c r="S1756" i="8"/>
  <c r="T1756" i="8"/>
  <c r="U1756" i="8"/>
  <c r="Y1756" i="8"/>
  <c r="AL1756" i="8"/>
  <c r="AO1756" i="8"/>
  <c r="AR1756" i="8"/>
  <c r="C1758" i="8"/>
  <c r="F1758" i="8"/>
  <c r="N1758" i="8"/>
  <c r="O1758" i="8"/>
  <c r="R1758" i="8"/>
  <c r="S1758" i="8"/>
  <c r="T1758" i="8"/>
  <c r="Y1758" i="8"/>
  <c r="Z1758" i="8"/>
  <c r="Z1759" i="8" s="1"/>
  <c r="Z1760" i="8" s="1"/>
  <c r="Z1761" i="8" s="1"/>
  <c r="Z1762" i="8" s="1"/>
  <c r="Z1763" i="8" s="1"/>
  <c r="Z1764" i="8" s="1"/>
  <c r="Z1765" i="8" s="1"/>
  <c r="Z1766" i="8" s="1"/>
  <c r="Z1767" i="8" s="1"/>
  <c r="Z1768" i="8" s="1"/>
  <c r="AL1758" i="8"/>
  <c r="AO1758" i="8"/>
  <c r="AR1758" i="8"/>
  <c r="C1759" i="8"/>
  <c r="F1759" i="8"/>
  <c r="N1759" i="8"/>
  <c r="O1759" i="8"/>
  <c r="R1759" i="8"/>
  <c r="S1759" i="8"/>
  <c r="T1759" i="8"/>
  <c r="Y1759" i="8"/>
  <c r="AL1759" i="8"/>
  <c r="AO1759" i="8"/>
  <c r="AR1759" i="8"/>
  <c r="C1760" i="8"/>
  <c r="F1760" i="8"/>
  <c r="N1760" i="8"/>
  <c r="O1760" i="8"/>
  <c r="R1760" i="8"/>
  <c r="S1760" i="8"/>
  <c r="T1760" i="8"/>
  <c r="Y1760" i="8"/>
  <c r="AL1760" i="8"/>
  <c r="AO1760" i="8"/>
  <c r="AR1760" i="8"/>
  <c r="C1761" i="8"/>
  <c r="F1761" i="8"/>
  <c r="M1761" i="8"/>
  <c r="Q1761" i="8" s="1"/>
  <c r="N1761" i="8"/>
  <c r="O1761" i="8"/>
  <c r="R1761" i="8"/>
  <c r="S1761" i="8"/>
  <c r="T1761" i="8"/>
  <c r="Y1761" i="8"/>
  <c r="AL1761" i="8"/>
  <c r="AO1761" i="8"/>
  <c r="AR1761" i="8"/>
  <c r="C1762" i="8"/>
  <c r="F1762" i="8"/>
  <c r="N1762" i="8"/>
  <c r="O1762" i="8"/>
  <c r="R1762" i="8"/>
  <c r="S1762" i="8"/>
  <c r="T1762" i="8"/>
  <c r="Y1762" i="8"/>
  <c r="AL1762" i="8"/>
  <c r="AO1762" i="8"/>
  <c r="AR1762" i="8"/>
  <c r="C1763" i="8"/>
  <c r="F1763" i="8"/>
  <c r="N1763" i="8"/>
  <c r="O1763" i="8"/>
  <c r="R1763" i="8"/>
  <c r="S1763" i="8"/>
  <c r="T1763" i="8"/>
  <c r="Y1763" i="8"/>
  <c r="AL1763" i="8"/>
  <c r="AO1763" i="8"/>
  <c r="AR1763" i="8"/>
  <c r="C1764" i="8"/>
  <c r="F1764" i="8"/>
  <c r="N1764" i="8"/>
  <c r="O1764" i="8"/>
  <c r="R1764" i="8"/>
  <c r="S1764" i="8"/>
  <c r="T1764" i="8"/>
  <c r="Y1764" i="8"/>
  <c r="AL1764" i="8"/>
  <c r="AO1764" i="8"/>
  <c r="AR1764" i="8"/>
  <c r="C1765" i="8"/>
  <c r="F1765" i="8"/>
  <c r="N1765" i="8"/>
  <c r="O1765" i="8"/>
  <c r="R1765" i="8"/>
  <c r="S1765" i="8"/>
  <c r="T1765" i="8"/>
  <c r="Y1765" i="8"/>
  <c r="AL1765" i="8"/>
  <c r="AO1765" i="8"/>
  <c r="AR1765" i="8"/>
  <c r="C1766" i="8"/>
  <c r="F1766" i="8"/>
  <c r="M1766" i="8"/>
  <c r="Q1766" i="8" s="1"/>
  <c r="N1766" i="8"/>
  <c r="O1766" i="8"/>
  <c r="R1766" i="8"/>
  <c r="S1766" i="8"/>
  <c r="T1766" i="8"/>
  <c r="U1766" i="8"/>
  <c r="Y1766" i="8"/>
  <c r="AL1766" i="8"/>
  <c r="AO1766" i="8"/>
  <c r="AR1766" i="8"/>
  <c r="C1767" i="8"/>
  <c r="F1767" i="8"/>
  <c r="M1767" i="8"/>
  <c r="Q1767" i="8" s="1"/>
  <c r="N1767" i="8"/>
  <c r="O1767" i="8"/>
  <c r="R1767" i="8"/>
  <c r="S1767" i="8"/>
  <c r="T1767" i="8"/>
  <c r="U1767" i="8"/>
  <c r="Y1767" i="8"/>
  <c r="AL1767" i="8"/>
  <c r="AO1767" i="8"/>
  <c r="AR1767" i="8"/>
  <c r="C1768" i="8"/>
  <c r="F1768" i="8"/>
  <c r="M1768" i="8"/>
  <c r="Q1768" i="8" s="1"/>
  <c r="N1768" i="8"/>
  <c r="O1768" i="8"/>
  <c r="R1768" i="8"/>
  <c r="S1768" i="8"/>
  <c r="T1768" i="8"/>
  <c r="U1768" i="8"/>
  <c r="Y1768" i="8"/>
  <c r="AL1768" i="8"/>
  <c r="AO1768" i="8"/>
  <c r="AR1768" i="8"/>
  <c r="C1770" i="8"/>
  <c r="F1770" i="8"/>
  <c r="N1770" i="8"/>
  <c r="O1770" i="8"/>
  <c r="R1770" i="8"/>
  <c r="S1770" i="8"/>
  <c r="T1770" i="8"/>
  <c r="Y1770" i="8"/>
  <c r="Z1770" i="8"/>
  <c r="Z1771" i="8" s="1"/>
  <c r="Z1772" i="8" s="1"/>
  <c r="Z1773" i="8" s="1"/>
  <c r="Z1774" i="8" s="1"/>
  <c r="Z1775" i="8" s="1"/>
  <c r="Z1776" i="8" s="1"/>
  <c r="Z1777" i="8" s="1"/>
  <c r="Z1778" i="8" s="1"/>
  <c r="Z1779" i="8" s="1"/>
  <c r="Z1780" i="8" s="1"/>
  <c r="AL1770" i="8"/>
  <c r="AO1770" i="8"/>
  <c r="AR1770" i="8"/>
  <c r="C1771" i="8"/>
  <c r="F1771" i="8"/>
  <c r="N1771" i="8"/>
  <c r="O1771" i="8"/>
  <c r="R1771" i="8"/>
  <c r="S1771" i="8"/>
  <c r="T1771" i="8"/>
  <c r="Y1771" i="8"/>
  <c r="AL1771" i="8"/>
  <c r="AO1771" i="8"/>
  <c r="AR1771" i="8"/>
  <c r="C1772" i="8"/>
  <c r="F1772" i="8"/>
  <c r="N1772" i="8"/>
  <c r="O1772" i="8"/>
  <c r="R1772" i="8"/>
  <c r="S1772" i="8"/>
  <c r="T1772" i="8"/>
  <c r="Y1772" i="8"/>
  <c r="AL1772" i="8"/>
  <c r="AO1772" i="8"/>
  <c r="AR1772" i="8"/>
  <c r="C1773" i="8"/>
  <c r="F1773" i="8"/>
  <c r="M1773" i="8"/>
  <c r="Q1773" i="8" s="1"/>
  <c r="N1773" i="8"/>
  <c r="O1773" i="8"/>
  <c r="R1773" i="8"/>
  <c r="S1773" i="8"/>
  <c r="T1773" i="8"/>
  <c r="Y1773" i="8"/>
  <c r="AL1773" i="8"/>
  <c r="AO1773" i="8"/>
  <c r="AR1773" i="8"/>
  <c r="C1774" i="8"/>
  <c r="F1774" i="8"/>
  <c r="N1774" i="8"/>
  <c r="O1774" i="8"/>
  <c r="R1774" i="8"/>
  <c r="S1774" i="8"/>
  <c r="T1774" i="8"/>
  <c r="Y1774" i="8"/>
  <c r="AL1774" i="8"/>
  <c r="AO1774" i="8"/>
  <c r="AR1774" i="8"/>
  <c r="C1775" i="8"/>
  <c r="F1775" i="8"/>
  <c r="N1775" i="8"/>
  <c r="O1775" i="8"/>
  <c r="R1775" i="8"/>
  <c r="S1775" i="8"/>
  <c r="T1775" i="8"/>
  <c r="Y1775" i="8"/>
  <c r="AL1775" i="8"/>
  <c r="AO1775" i="8"/>
  <c r="AR1775" i="8"/>
  <c r="C1776" i="8"/>
  <c r="F1776" i="8"/>
  <c r="N1776" i="8"/>
  <c r="O1776" i="8"/>
  <c r="R1776" i="8"/>
  <c r="S1776" i="8"/>
  <c r="T1776" i="8"/>
  <c r="Y1776" i="8"/>
  <c r="AL1776" i="8"/>
  <c r="AO1776" i="8"/>
  <c r="AR1776" i="8"/>
  <c r="C1777" i="8"/>
  <c r="F1777" i="8"/>
  <c r="N1777" i="8"/>
  <c r="O1777" i="8"/>
  <c r="R1777" i="8"/>
  <c r="S1777" i="8"/>
  <c r="T1777" i="8"/>
  <c r="Y1777" i="8"/>
  <c r="AL1777" i="8"/>
  <c r="AO1777" i="8"/>
  <c r="AR1777" i="8"/>
  <c r="C1778" i="8"/>
  <c r="F1778" i="8"/>
  <c r="M1778" i="8"/>
  <c r="Q1778" i="8" s="1"/>
  <c r="N1778" i="8"/>
  <c r="O1778" i="8"/>
  <c r="R1778" i="8"/>
  <c r="S1778" i="8"/>
  <c r="T1778" i="8"/>
  <c r="U1778" i="8"/>
  <c r="Y1778" i="8"/>
  <c r="AL1778" i="8"/>
  <c r="AO1778" i="8"/>
  <c r="AR1778" i="8"/>
  <c r="C1779" i="8"/>
  <c r="F1779" i="8"/>
  <c r="M1779" i="8"/>
  <c r="Q1779" i="8" s="1"/>
  <c r="N1779" i="8"/>
  <c r="O1779" i="8"/>
  <c r="R1779" i="8"/>
  <c r="S1779" i="8"/>
  <c r="T1779" i="8"/>
  <c r="U1779" i="8"/>
  <c r="Y1779" i="8"/>
  <c r="AL1779" i="8"/>
  <c r="AO1779" i="8"/>
  <c r="AR1779" i="8"/>
  <c r="C1780" i="8"/>
  <c r="F1780" i="8"/>
  <c r="M1780" i="8"/>
  <c r="Q1780" i="8" s="1"/>
  <c r="N1780" i="8"/>
  <c r="O1780" i="8"/>
  <c r="R1780" i="8"/>
  <c r="S1780" i="8"/>
  <c r="T1780" i="8"/>
  <c r="U1780" i="8"/>
  <c r="Y1780" i="8"/>
  <c r="AL1780" i="8"/>
  <c r="AO1780" i="8"/>
  <c r="AR1780" i="8"/>
  <c r="C1782" i="8"/>
  <c r="F1782" i="8"/>
  <c r="N1782" i="8"/>
  <c r="O1782" i="8"/>
  <c r="R1782" i="8"/>
  <c r="S1782" i="8"/>
  <c r="T1782" i="8"/>
  <c r="Y1782" i="8"/>
  <c r="Z1782" i="8"/>
  <c r="Z1783" i="8" s="1"/>
  <c r="Z1784" i="8" s="1"/>
  <c r="Z1785" i="8" s="1"/>
  <c r="Z1786" i="8" s="1"/>
  <c r="Z1787" i="8" s="1"/>
  <c r="Z1788" i="8" s="1"/>
  <c r="Z1789" i="8" s="1"/>
  <c r="Z1790" i="8" s="1"/>
  <c r="Z1791" i="8" s="1"/>
  <c r="Z1792" i="8" s="1"/>
  <c r="AL1782" i="8"/>
  <c r="AO1782" i="8"/>
  <c r="AR1782" i="8"/>
  <c r="C1783" i="8"/>
  <c r="F1783" i="8"/>
  <c r="N1783" i="8"/>
  <c r="O1783" i="8"/>
  <c r="R1783" i="8"/>
  <c r="S1783" i="8"/>
  <c r="T1783" i="8"/>
  <c r="Y1783" i="8"/>
  <c r="AL1783" i="8"/>
  <c r="AO1783" i="8"/>
  <c r="AR1783" i="8"/>
  <c r="C1784" i="8"/>
  <c r="F1784" i="8"/>
  <c r="N1784" i="8"/>
  <c r="O1784" i="8"/>
  <c r="R1784" i="8"/>
  <c r="S1784" i="8"/>
  <c r="T1784" i="8"/>
  <c r="Y1784" i="8"/>
  <c r="AL1784" i="8"/>
  <c r="AO1784" i="8"/>
  <c r="AR1784" i="8"/>
  <c r="C1785" i="8"/>
  <c r="F1785" i="8"/>
  <c r="M1785" i="8"/>
  <c r="Q1785" i="8" s="1"/>
  <c r="N1785" i="8"/>
  <c r="O1785" i="8"/>
  <c r="R1785" i="8"/>
  <c r="S1785" i="8"/>
  <c r="T1785" i="8"/>
  <c r="Y1785" i="8"/>
  <c r="AL1785" i="8"/>
  <c r="AO1785" i="8"/>
  <c r="AR1785" i="8"/>
  <c r="C1786" i="8"/>
  <c r="F1786" i="8"/>
  <c r="N1786" i="8"/>
  <c r="O1786" i="8"/>
  <c r="R1786" i="8"/>
  <c r="S1786" i="8"/>
  <c r="T1786" i="8"/>
  <c r="Y1786" i="8"/>
  <c r="AL1786" i="8"/>
  <c r="AO1786" i="8"/>
  <c r="AR1786" i="8"/>
  <c r="C1787" i="8"/>
  <c r="F1787" i="8"/>
  <c r="N1787" i="8"/>
  <c r="O1787" i="8"/>
  <c r="R1787" i="8"/>
  <c r="S1787" i="8"/>
  <c r="T1787" i="8"/>
  <c r="Y1787" i="8"/>
  <c r="AL1787" i="8"/>
  <c r="AO1787" i="8"/>
  <c r="AR1787" i="8"/>
  <c r="C1788" i="8"/>
  <c r="F1788" i="8"/>
  <c r="N1788" i="8"/>
  <c r="O1788" i="8"/>
  <c r="R1788" i="8"/>
  <c r="S1788" i="8"/>
  <c r="T1788" i="8"/>
  <c r="Y1788" i="8"/>
  <c r="AL1788" i="8"/>
  <c r="AO1788" i="8"/>
  <c r="AR1788" i="8"/>
  <c r="C1789" i="8"/>
  <c r="F1789" i="8"/>
  <c r="N1789" i="8"/>
  <c r="O1789" i="8"/>
  <c r="R1789" i="8"/>
  <c r="S1789" i="8"/>
  <c r="T1789" i="8"/>
  <c r="Y1789" i="8"/>
  <c r="AL1789" i="8"/>
  <c r="AO1789" i="8"/>
  <c r="AR1789" i="8"/>
  <c r="C1790" i="8"/>
  <c r="F1790" i="8"/>
  <c r="M1790" i="8"/>
  <c r="Q1790" i="8" s="1"/>
  <c r="N1790" i="8"/>
  <c r="O1790" i="8"/>
  <c r="R1790" i="8"/>
  <c r="S1790" i="8"/>
  <c r="T1790" i="8"/>
  <c r="U1790" i="8"/>
  <c r="Y1790" i="8"/>
  <c r="AL1790" i="8"/>
  <c r="AO1790" i="8"/>
  <c r="AR1790" i="8"/>
  <c r="C1791" i="8"/>
  <c r="F1791" i="8"/>
  <c r="M1791" i="8"/>
  <c r="Q1791" i="8" s="1"/>
  <c r="N1791" i="8"/>
  <c r="O1791" i="8"/>
  <c r="R1791" i="8"/>
  <c r="S1791" i="8"/>
  <c r="T1791" i="8"/>
  <c r="U1791" i="8"/>
  <c r="Y1791" i="8"/>
  <c r="AL1791" i="8"/>
  <c r="AO1791" i="8"/>
  <c r="AR1791" i="8"/>
  <c r="C1792" i="8"/>
  <c r="F1792" i="8"/>
  <c r="M1792" i="8"/>
  <c r="Q1792" i="8" s="1"/>
  <c r="N1792" i="8"/>
  <c r="O1792" i="8"/>
  <c r="R1792" i="8"/>
  <c r="S1792" i="8"/>
  <c r="T1792" i="8"/>
  <c r="U1792" i="8"/>
  <c r="Y1792" i="8"/>
  <c r="AL1792" i="8"/>
  <c r="AO1792" i="8"/>
  <c r="AR1792" i="8"/>
  <c r="C1794" i="8"/>
  <c r="F1794" i="8"/>
  <c r="N1794" i="8"/>
  <c r="O1794" i="8"/>
  <c r="R1794" i="8"/>
  <c r="S1794" i="8"/>
  <c r="T1794" i="8"/>
  <c r="Y1794" i="8"/>
  <c r="Z1794" i="8"/>
  <c r="Z1795" i="8" s="1"/>
  <c r="Z1796" i="8" s="1"/>
  <c r="Z1797" i="8" s="1"/>
  <c r="Z1798" i="8" s="1"/>
  <c r="Z1799" i="8" s="1"/>
  <c r="Z1800" i="8" s="1"/>
  <c r="Z1801" i="8" s="1"/>
  <c r="Z1802" i="8" s="1"/>
  <c r="Z1803" i="8" s="1"/>
  <c r="Z1804" i="8" s="1"/>
  <c r="AL1794" i="8"/>
  <c r="AO1794" i="8"/>
  <c r="AR1794" i="8"/>
  <c r="C1795" i="8"/>
  <c r="F1795" i="8"/>
  <c r="N1795" i="8"/>
  <c r="O1795" i="8"/>
  <c r="R1795" i="8"/>
  <c r="S1795" i="8"/>
  <c r="T1795" i="8"/>
  <c r="Y1795" i="8"/>
  <c r="AL1795" i="8"/>
  <c r="AO1795" i="8"/>
  <c r="AR1795" i="8"/>
  <c r="C1796" i="8"/>
  <c r="F1796" i="8"/>
  <c r="N1796" i="8"/>
  <c r="O1796" i="8"/>
  <c r="R1796" i="8"/>
  <c r="S1796" i="8"/>
  <c r="T1796" i="8"/>
  <c r="Y1796" i="8"/>
  <c r="AL1796" i="8"/>
  <c r="AO1796" i="8"/>
  <c r="AR1796" i="8"/>
  <c r="C1797" i="8"/>
  <c r="F1797" i="8"/>
  <c r="M1797" i="8"/>
  <c r="Q1797" i="8" s="1"/>
  <c r="N1797" i="8"/>
  <c r="O1797" i="8"/>
  <c r="R1797" i="8"/>
  <c r="S1797" i="8"/>
  <c r="T1797" i="8"/>
  <c r="Y1797" i="8"/>
  <c r="AL1797" i="8"/>
  <c r="AO1797" i="8"/>
  <c r="AR1797" i="8"/>
  <c r="C1798" i="8"/>
  <c r="F1798" i="8"/>
  <c r="N1798" i="8"/>
  <c r="O1798" i="8"/>
  <c r="R1798" i="8"/>
  <c r="S1798" i="8"/>
  <c r="T1798" i="8"/>
  <c r="Y1798" i="8"/>
  <c r="AL1798" i="8"/>
  <c r="AO1798" i="8"/>
  <c r="AR1798" i="8"/>
  <c r="C1799" i="8"/>
  <c r="F1799" i="8"/>
  <c r="N1799" i="8"/>
  <c r="O1799" i="8"/>
  <c r="R1799" i="8"/>
  <c r="S1799" i="8"/>
  <c r="T1799" i="8"/>
  <c r="Y1799" i="8"/>
  <c r="AL1799" i="8"/>
  <c r="AO1799" i="8"/>
  <c r="AR1799" i="8"/>
  <c r="C1800" i="8"/>
  <c r="F1800" i="8"/>
  <c r="N1800" i="8"/>
  <c r="O1800" i="8"/>
  <c r="R1800" i="8"/>
  <c r="S1800" i="8"/>
  <c r="T1800" i="8"/>
  <c r="Y1800" i="8"/>
  <c r="AL1800" i="8"/>
  <c r="AO1800" i="8"/>
  <c r="AR1800" i="8"/>
  <c r="C1801" i="8"/>
  <c r="F1801" i="8"/>
  <c r="N1801" i="8"/>
  <c r="O1801" i="8"/>
  <c r="R1801" i="8"/>
  <c r="S1801" i="8"/>
  <c r="T1801" i="8"/>
  <c r="Y1801" i="8"/>
  <c r="AL1801" i="8"/>
  <c r="AO1801" i="8"/>
  <c r="AR1801" i="8"/>
  <c r="C1802" i="8"/>
  <c r="F1802" i="8"/>
  <c r="M1802" i="8"/>
  <c r="Q1802" i="8" s="1"/>
  <c r="N1802" i="8"/>
  <c r="O1802" i="8"/>
  <c r="R1802" i="8"/>
  <c r="S1802" i="8"/>
  <c r="T1802" i="8"/>
  <c r="U1802" i="8"/>
  <c r="Y1802" i="8"/>
  <c r="AL1802" i="8"/>
  <c r="AO1802" i="8"/>
  <c r="AR1802" i="8"/>
  <c r="C1803" i="8"/>
  <c r="F1803" i="8"/>
  <c r="M1803" i="8"/>
  <c r="Q1803" i="8" s="1"/>
  <c r="N1803" i="8"/>
  <c r="O1803" i="8"/>
  <c r="R1803" i="8"/>
  <c r="S1803" i="8"/>
  <c r="T1803" i="8"/>
  <c r="U1803" i="8"/>
  <c r="Y1803" i="8"/>
  <c r="AL1803" i="8"/>
  <c r="AO1803" i="8"/>
  <c r="AR1803" i="8"/>
  <c r="C1804" i="8"/>
  <c r="F1804" i="8"/>
  <c r="M1804" i="8"/>
  <c r="Q1804" i="8" s="1"/>
  <c r="N1804" i="8"/>
  <c r="O1804" i="8"/>
  <c r="R1804" i="8"/>
  <c r="S1804" i="8"/>
  <c r="T1804" i="8"/>
  <c r="U1804" i="8"/>
  <c r="Y1804" i="8"/>
  <c r="AL1804" i="8"/>
  <c r="AO1804" i="8"/>
  <c r="AR1804" i="8"/>
  <c r="C1806" i="8"/>
  <c r="F1806" i="8"/>
  <c r="N1806" i="8"/>
  <c r="O1806" i="8"/>
  <c r="R1806" i="8"/>
  <c r="S1806" i="8"/>
  <c r="T1806" i="8"/>
  <c r="Y1806" i="8"/>
  <c r="Z1806" i="8"/>
  <c r="Z1807" i="8" s="1"/>
  <c r="Z1808" i="8" s="1"/>
  <c r="Z1809" i="8" s="1"/>
  <c r="Z1810" i="8" s="1"/>
  <c r="Z1811" i="8" s="1"/>
  <c r="Z1812" i="8" s="1"/>
  <c r="Z1813" i="8" s="1"/>
  <c r="Z1814" i="8" s="1"/>
  <c r="Z1815" i="8" s="1"/>
  <c r="Z1816" i="8" s="1"/>
  <c r="AL1806" i="8"/>
  <c r="AO1806" i="8"/>
  <c r="AR1806" i="8"/>
  <c r="C1807" i="8"/>
  <c r="F1807" i="8"/>
  <c r="N1807" i="8"/>
  <c r="O1807" i="8"/>
  <c r="R1807" i="8"/>
  <c r="S1807" i="8"/>
  <c r="T1807" i="8"/>
  <c r="Y1807" i="8"/>
  <c r="AL1807" i="8"/>
  <c r="AO1807" i="8"/>
  <c r="AR1807" i="8"/>
  <c r="C1808" i="8"/>
  <c r="F1808" i="8"/>
  <c r="N1808" i="8"/>
  <c r="O1808" i="8"/>
  <c r="R1808" i="8"/>
  <c r="S1808" i="8"/>
  <c r="T1808" i="8"/>
  <c r="Y1808" i="8"/>
  <c r="AL1808" i="8"/>
  <c r="AO1808" i="8"/>
  <c r="AR1808" i="8"/>
  <c r="C1809" i="8"/>
  <c r="F1809" i="8"/>
  <c r="M1809" i="8"/>
  <c r="Q1809" i="8" s="1"/>
  <c r="N1809" i="8"/>
  <c r="O1809" i="8"/>
  <c r="R1809" i="8"/>
  <c r="S1809" i="8"/>
  <c r="T1809" i="8"/>
  <c r="Y1809" i="8"/>
  <c r="AL1809" i="8"/>
  <c r="AO1809" i="8"/>
  <c r="AR1809" i="8"/>
  <c r="C1810" i="8"/>
  <c r="F1810" i="8"/>
  <c r="N1810" i="8"/>
  <c r="O1810" i="8"/>
  <c r="R1810" i="8"/>
  <c r="S1810" i="8"/>
  <c r="T1810" i="8"/>
  <c r="Y1810" i="8"/>
  <c r="AL1810" i="8"/>
  <c r="AO1810" i="8"/>
  <c r="AR1810" i="8"/>
  <c r="C1811" i="8"/>
  <c r="F1811" i="8"/>
  <c r="N1811" i="8"/>
  <c r="O1811" i="8"/>
  <c r="R1811" i="8"/>
  <c r="S1811" i="8"/>
  <c r="T1811" i="8"/>
  <c r="Y1811" i="8"/>
  <c r="AL1811" i="8"/>
  <c r="AO1811" i="8"/>
  <c r="AR1811" i="8"/>
  <c r="C1812" i="8"/>
  <c r="F1812" i="8"/>
  <c r="N1812" i="8"/>
  <c r="O1812" i="8"/>
  <c r="R1812" i="8"/>
  <c r="S1812" i="8"/>
  <c r="T1812" i="8"/>
  <c r="Y1812" i="8"/>
  <c r="AL1812" i="8"/>
  <c r="AO1812" i="8"/>
  <c r="AR1812" i="8"/>
  <c r="C1813" i="8"/>
  <c r="F1813" i="8"/>
  <c r="N1813" i="8"/>
  <c r="O1813" i="8"/>
  <c r="R1813" i="8"/>
  <c r="S1813" i="8"/>
  <c r="T1813" i="8"/>
  <c r="Y1813" i="8"/>
  <c r="AL1813" i="8"/>
  <c r="AO1813" i="8"/>
  <c r="AR1813" i="8"/>
  <c r="C1814" i="8"/>
  <c r="F1814" i="8"/>
  <c r="M1814" i="8"/>
  <c r="Q1814" i="8" s="1"/>
  <c r="N1814" i="8"/>
  <c r="O1814" i="8"/>
  <c r="R1814" i="8"/>
  <c r="S1814" i="8"/>
  <c r="T1814" i="8"/>
  <c r="U1814" i="8"/>
  <c r="Y1814" i="8"/>
  <c r="AL1814" i="8"/>
  <c r="AO1814" i="8"/>
  <c r="AR1814" i="8"/>
  <c r="C1815" i="8"/>
  <c r="F1815" i="8"/>
  <c r="M1815" i="8"/>
  <c r="Q1815" i="8" s="1"/>
  <c r="N1815" i="8"/>
  <c r="O1815" i="8"/>
  <c r="R1815" i="8"/>
  <c r="S1815" i="8"/>
  <c r="T1815" i="8"/>
  <c r="U1815" i="8"/>
  <c r="Y1815" i="8"/>
  <c r="AL1815" i="8"/>
  <c r="AO1815" i="8"/>
  <c r="AR1815" i="8"/>
  <c r="C1816" i="8"/>
  <c r="F1816" i="8"/>
  <c r="M1816" i="8"/>
  <c r="Q1816" i="8" s="1"/>
  <c r="N1816" i="8"/>
  <c r="O1816" i="8"/>
  <c r="R1816" i="8"/>
  <c r="S1816" i="8"/>
  <c r="T1816" i="8"/>
  <c r="U1816" i="8"/>
  <c r="Y1816" i="8"/>
  <c r="AL1816" i="8"/>
  <c r="AO1816" i="8"/>
  <c r="AR1816" i="8"/>
  <c r="C1818" i="8"/>
  <c r="F1818" i="8"/>
  <c r="N1818" i="8"/>
  <c r="O1818" i="8"/>
  <c r="R1818" i="8"/>
  <c r="S1818" i="8"/>
  <c r="T1818" i="8"/>
  <c r="Y1818" i="8"/>
  <c r="Z1818" i="8"/>
  <c r="Z1819" i="8" s="1"/>
  <c r="Z1820" i="8" s="1"/>
  <c r="Z1821" i="8" s="1"/>
  <c r="Z1822" i="8" s="1"/>
  <c r="Z1823" i="8" s="1"/>
  <c r="Z1824" i="8" s="1"/>
  <c r="Z1825" i="8" s="1"/>
  <c r="Z1826" i="8" s="1"/>
  <c r="Z1827" i="8" s="1"/>
  <c r="Z1828" i="8" s="1"/>
  <c r="AL1818" i="8"/>
  <c r="AO1818" i="8"/>
  <c r="AR1818" i="8"/>
  <c r="C1819" i="8"/>
  <c r="F1819" i="8"/>
  <c r="N1819" i="8"/>
  <c r="O1819" i="8"/>
  <c r="R1819" i="8"/>
  <c r="S1819" i="8"/>
  <c r="T1819" i="8"/>
  <c r="Y1819" i="8"/>
  <c r="AL1819" i="8"/>
  <c r="AO1819" i="8"/>
  <c r="AR1819" i="8"/>
  <c r="C1820" i="8"/>
  <c r="F1820" i="8"/>
  <c r="N1820" i="8"/>
  <c r="O1820" i="8"/>
  <c r="R1820" i="8"/>
  <c r="S1820" i="8"/>
  <c r="T1820" i="8"/>
  <c r="Y1820" i="8"/>
  <c r="AL1820" i="8"/>
  <c r="AO1820" i="8"/>
  <c r="AR1820" i="8"/>
  <c r="C1821" i="8"/>
  <c r="F1821" i="8"/>
  <c r="M1821" i="8"/>
  <c r="Q1821" i="8" s="1"/>
  <c r="N1821" i="8"/>
  <c r="O1821" i="8"/>
  <c r="R1821" i="8"/>
  <c r="S1821" i="8"/>
  <c r="T1821" i="8"/>
  <c r="Y1821" i="8"/>
  <c r="AL1821" i="8"/>
  <c r="AO1821" i="8"/>
  <c r="AR1821" i="8"/>
  <c r="C1822" i="8"/>
  <c r="F1822" i="8"/>
  <c r="N1822" i="8"/>
  <c r="O1822" i="8"/>
  <c r="R1822" i="8"/>
  <c r="S1822" i="8"/>
  <c r="T1822" i="8"/>
  <c r="Y1822" i="8"/>
  <c r="AL1822" i="8"/>
  <c r="AO1822" i="8"/>
  <c r="AR1822" i="8"/>
  <c r="C1823" i="8"/>
  <c r="F1823" i="8"/>
  <c r="N1823" i="8"/>
  <c r="O1823" i="8"/>
  <c r="R1823" i="8"/>
  <c r="S1823" i="8"/>
  <c r="T1823" i="8"/>
  <c r="Y1823" i="8"/>
  <c r="AL1823" i="8"/>
  <c r="AO1823" i="8"/>
  <c r="AR1823" i="8"/>
  <c r="C1824" i="8"/>
  <c r="F1824" i="8"/>
  <c r="N1824" i="8"/>
  <c r="O1824" i="8"/>
  <c r="R1824" i="8"/>
  <c r="S1824" i="8"/>
  <c r="T1824" i="8"/>
  <c r="Y1824" i="8"/>
  <c r="AL1824" i="8"/>
  <c r="AO1824" i="8"/>
  <c r="AR1824" i="8"/>
  <c r="C1825" i="8"/>
  <c r="F1825" i="8"/>
  <c r="N1825" i="8"/>
  <c r="O1825" i="8"/>
  <c r="R1825" i="8"/>
  <c r="S1825" i="8"/>
  <c r="T1825" i="8"/>
  <c r="Y1825" i="8"/>
  <c r="AL1825" i="8"/>
  <c r="AO1825" i="8"/>
  <c r="AR1825" i="8"/>
  <c r="C1826" i="8"/>
  <c r="F1826" i="8"/>
  <c r="M1826" i="8"/>
  <c r="Q1826" i="8" s="1"/>
  <c r="N1826" i="8"/>
  <c r="O1826" i="8"/>
  <c r="R1826" i="8"/>
  <c r="S1826" i="8"/>
  <c r="T1826" i="8"/>
  <c r="U1826" i="8"/>
  <c r="Y1826" i="8"/>
  <c r="AL1826" i="8"/>
  <c r="AO1826" i="8"/>
  <c r="AR1826" i="8"/>
  <c r="C1827" i="8"/>
  <c r="F1827" i="8"/>
  <c r="M1827" i="8"/>
  <c r="Q1827" i="8" s="1"/>
  <c r="N1827" i="8"/>
  <c r="O1827" i="8"/>
  <c r="R1827" i="8"/>
  <c r="S1827" i="8"/>
  <c r="T1827" i="8"/>
  <c r="U1827" i="8"/>
  <c r="Y1827" i="8"/>
  <c r="AL1827" i="8"/>
  <c r="AO1827" i="8"/>
  <c r="AR1827" i="8"/>
  <c r="C1828" i="8"/>
  <c r="F1828" i="8"/>
  <c r="M1828" i="8"/>
  <c r="Q1828" i="8" s="1"/>
  <c r="N1828" i="8"/>
  <c r="O1828" i="8"/>
  <c r="R1828" i="8"/>
  <c r="S1828" i="8"/>
  <c r="T1828" i="8"/>
  <c r="U1828" i="8"/>
  <c r="Y1828" i="8"/>
  <c r="AL1828" i="8"/>
  <c r="AO1828" i="8"/>
  <c r="AR1828" i="8"/>
  <c r="C1830" i="8"/>
  <c r="F1830" i="8"/>
  <c r="N1830" i="8"/>
  <c r="O1830" i="8"/>
  <c r="R1830" i="8"/>
  <c r="S1830" i="8"/>
  <c r="T1830" i="8"/>
  <c r="Y1830" i="8"/>
  <c r="Z1830" i="8"/>
  <c r="Z1831" i="8" s="1"/>
  <c r="Z1832" i="8" s="1"/>
  <c r="Z1833" i="8" s="1"/>
  <c r="Z1834" i="8" s="1"/>
  <c r="Z1835" i="8" s="1"/>
  <c r="Z1836" i="8" s="1"/>
  <c r="Z1837" i="8" s="1"/>
  <c r="Z1838" i="8" s="1"/>
  <c r="Z1839" i="8" s="1"/>
  <c r="Z1840" i="8" s="1"/>
  <c r="AL1830" i="8"/>
  <c r="AO1830" i="8"/>
  <c r="AR1830" i="8"/>
  <c r="C1831" i="8"/>
  <c r="F1831" i="8"/>
  <c r="N1831" i="8"/>
  <c r="O1831" i="8"/>
  <c r="R1831" i="8"/>
  <c r="S1831" i="8"/>
  <c r="T1831" i="8"/>
  <c r="Y1831" i="8"/>
  <c r="AL1831" i="8"/>
  <c r="AO1831" i="8"/>
  <c r="AR1831" i="8"/>
  <c r="C1832" i="8"/>
  <c r="F1832" i="8"/>
  <c r="N1832" i="8"/>
  <c r="O1832" i="8"/>
  <c r="R1832" i="8"/>
  <c r="S1832" i="8"/>
  <c r="T1832" i="8"/>
  <c r="Y1832" i="8"/>
  <c r="AL1832" i="8"/>
  <c r="AO1832" i="8"/>
  <c r="AR1832" i="8"/>
  <c r="C1833" i="8"/>
  <c r="F1833" i="8"/>
  <c r="M1833" i="8"/>
  <c r="Q1833" i="8" s="1"/>
  <c r="N1833" i="8"/>
  <c r="O1833" i="8"/>
  <c r="R1833" i="8"/>
  <c r="S1833" i="8"/>
  <c r="T1833" i="8"/>
  <c r="Y1833" i="8"/>
  <c r="AL1833" i="8"/>
  <c r="AO1833" i="8"/>
  <c r="AR1833" i="8"/>
  <c r="C1834" i="8"/>
  <c r="F1834" i="8"/>
  <c r="N1834" i="8"/>
  <c r="O1834" i="8"/>
  <c r="R1834" i="8"/>
  <c r="S1834" i="8"/>
  <c r="T1834" i="8"/>
  <c r="Y1834" i="8"/>
  <c r="AL1834" i="8"/>
  <c r="AO1834" i="8"/>
  <c r="AR1834" i="8"/>
  <c r="C1835" i="8"/>
  <c r="F1835" i="8"/>
  <c r="N1835" i="8"/>
  <c r="O1835" i="8"/>
  <c r="R1835" i="8"/>
  <c r="S1835" i="8"/>
  <c r="T1835" i="8"/>
  <c r="Y1835" i="8"/>
  <c r="AL1835" i="8"/>
  <c r="AO1835" i="8"/>
  <c r="AR1835" i="8"/>
  <c r="C1836" i="8"/>
  <c r="F1836" i="8"/>
  <c r="N1836" i="8"/>
  <c r="O1836" i="8"/>
  <c r="R1836" i="8"/>
  <c r="S1836" i="8"/>
  <c r="T1836" i="8"/>
  <c r="Y1836" i="8"/>
  <c r="AL1836" i="8"/>
  <c r="AO1836" i="8"/>
  <c r="AR1836" i="8"/>
  <c r="C1837" i="8"/>
  <c r="F1837" i="8"/>
  <c r="N1837" i="8"/>
  <c r="O1837" i="8"/>
  <c r="R1837" i="8"/>
  <c r="S1837" i="8"/>
  <c r="T1837" i="8"/>
  <c r="Y1837" i="8"/>
  <c r="AL1837" i="8"/>
  <c r="AO1837" i="8"/>
  <c r="AR1837" i="8"/>
  <c r="C1838" i="8"/>
  <c r="F1838" i="8"/>
  <c r="M1838" i="8"/>
  <c r="Q1838" i="8" s="1"/>
  <c r="N1838" i="8"/>
  <c r="O1838" i="8"/>
  <c r="R1838" i="8"/>
  <c r="S1838" i="8"/>
  <c r="T1838" i="8"/>
  <c r="U1838" i="8"/>
  <c r="Y1838" i="8"/>
  <c r="AL1838" i="8"/>
  <c r="AO1838" i="8"/>
  <c r="AR1838" i="8"/>
  <c r="C1839" i="8"/>
  <c r="F1839" i="8"/>
  <c r="M1839" i="8"/>
  <c r="Q1839" i="8" s="1"/>
  <c r="N1839" i="8"/>
  <c r="O1839" i="8"/>
  <c r="R1839" i="8"/>
  <c r="S1839" i="8"/>
  <c r="T1839" i="8"/>
  <c r="U1839" i="8"/>
  <c r="Y1839" i="8"/>
  <c r="AL1839" i="8"/>
  <c r="AO1839" i="8"/>
  <c r="AR1839" i="8"/>
  <c r="C1840" i="8"/>
  <c r="F1840" i="8"/>
  <c r="M1840" i="8"/>
  <c r="Q1840" i="8" s="1"/>
  <c r="N1840" i="8"/>
  <c r="O1840" i="8"/>
  <c r="R1840" i="8"/>
  <c r="S1840" i="8"/>
  <c r="T1840" i="8"/>
  <c r="U1840" i="8"/>
  <c r="Y1840" i="8"/>
  <c r="AL1840" i="8"/>
  <c r="AO1840" i="8"/>
  <c r="AR1840" i="8"/>
  <c r="C1842" i="8"/>
  <c r="F1842" i="8"/>
  <c r="N1842" i="8"/>
  <c r="O1842" i="8"/>
  <c r="R1842" i="8"/>
  <c r="S1842" i="8"/>
  <c r="T1842" i="8"/>
  <c r="Y1842" i="8"/>
  <c r="Z1842" i="8"/>
  <c r="Z1843" i="8" s="1"/>
  <c r="Z1844" i="8" s="1"/>
  <c r="Z1845" i="8" s="1"/>
  <c r="Z1846" i="8" s="1"/>
  <c r="Z1847" i="8" s="1"/>
  <c r="Z1848" i="8" s="1"/>
  <c r="Z1849" i="8" s="1"/>
  <c r="Z1850" i="8" s="1"/>
  <c r="Z1851" i="8" s="1"/>
  <c r="Z1852" i="8" s="1"/>
  <c r="AL1842" i="8"/>
  <c r="AO1842" i="8"/>
  <c r="AR1842" i="8"/>
  <c r="C1843" i="8"/>
  <c r="F1843" i="8"/>
  <c r="N1843" i="8"/>
  <c r="O1843" i="8"/>
  <c r="R1843" i="8"/>
  <c r="S1843" i="8"/>
  <c r="T1843" i="8"/>
  <c r="Y1843" i="8"/>
  <c r="AL1843" i="8"/>
  <c r="AO1843" i="8"/>
  <c r="AR1843" i="8"/>
  <c r="C1844" i="8"/>
  <c r="F1844" i="8"/>
  <c r="N1844" i="8"/>
  <c r="O1844" i="8"/>
  <c r="R1844" i="8"/>
  <c r="S1844" i="8"/>
  <c r="T1844" i="8"/>
  <c r="Y1844" i="8"/>
  <c r="AL1844" i="8"/>
  <c r="AO1844" i="8"/>
  <c r="AR1844" i="8"/>
  <c r="C1845" i="8"/>
  <c r="F1845" i="8"/>
  <c r="M1845" i="8"/>
  <c r="Q1845" i="8" s="1"/>
  <c r="N1845" i="8"/>
  <c r="O1845" i="8"/>
  <c r="R1845" i="8"/>
  <c r="S1845" i="8"/>
  <c r="T1845" i="8"/>
  <c r="Y1845" i="8"/>
  <c r="AL1845" i="8"/>
  <c r="AO1845" i="8"/>
  <c r="AR1845" i="8"/>
  <c r="C1846" i="8"/>
  <c r="F1846" i="8"/>
  <c r="N1846" i="8"/>
  <c r="O1846" i="8"/>
  <c r="R1846" i="8"/>
  <c r="S1846" i="8"/>
  <c r="T1846" i="8"/>
  <c r="Y1846" i="8"/>
  <c r="AL1846" i="8"/>
  <c r="AO1846" i="8"/>
  <c r="AR1846" i="8"/>
  <c r="C1847" i="8"/>
  <c r="F1847" i="8"/>
  <c r="N1847" i="8"/>
  <c r="O1847" i="8"/>
  <c r="R1847" i="8"/>
  <c r="S1847" i="8"/>
  <c r="T1847" i="8"/>
  <c r="Y1847" i="8"/>
  <c r="AL1847" i="8"/>
  <c r="AO1847" i="8"/>
  <c r="AR1847" i="8"/>
  <c r="C1848" i="8"/>
  <c r="F1848" i="8"/>
  <c r="N1848" i="8"/>
  <c r="O1848" i="8"/>
  <c r="R1848" i="8"/>
  <c r="S1848" i="8"/>
  <c r="T1848" i="8"/>
  <c r="Y1848" i="8"/>
  <c r="AL1848" i="8"/>
  <c r="AO1848" i="8"/>
  <c r="AR1848" i="8"/>
  <c r="C1849" i="8"/>
  <c r="F1849" i="8"/>
  <c r="N1849" i="8"/>
  <c r="O1849" i="8"/>
  <c r="R1849" i="8"/>
  <c r="S1849" i="8"/>
  <c r="T1849" i="8"/>
  <c r="Y1849" i="8"/>
  <c r="AL1849" i="8"/>
  <c r="AO1849" i="8"/>
  <c r="AR1849" i="8"/>
  <c r="C1850" i="8"/>
  <c r="F1850" i="8"/>
  <c r="M1850" i="8"/>
  <c r="Q1850" i="8" s="1"/>
  <c r="N1850" i="8"/>
  <c r="O1850" i="8"/>
  <c r="R1850" i="8"/>
  <c r="S1850" i="8"/>
  <c r="T1850" i="8"/>
  <c r="U1850" i="8"/>
  <c r="Y1850" i="8"/>
  <c r="AL1850" i="8"/>
  <c r="AO1850" i="8"/>
  <c r="AR1850" i="8"/>
  <c r="C1851" i="8"/>
  <c r="F1851" i="8"/>
  <c r="M1851" i="8"/>
  <c r="Q1851" i="8" s="1"/>
  <c r="N1851" i="8"/>
  <c r="O1851" i="8"/>
  <c r="R1851" i="8"/>
  <c r="S1851" i="8"/>
  <c r="T1851" i="8"/>
  <c r="U1851" i="8"/>
  <c r="Y1851" i="8"/>
  <c r="AL1851" i="8"/>
  <c r="AO1851" i="8"/>
  <c r="AR1851" i="8"/>
  <c r="C1852" i="8"/>
  <c r="F1852" i="8"/>
  <c r="M1852" i="8"/>
  <c r="Q1852" i="8" s="1"/>
  <c r="N1852" i="8"/>
  <c r="O1852" i="8"/>
  <c r="R1852" i="8"/>
  <c r="S1852" i="8"/>
  <c r="T1852" i="8"/>
  <c r="U1852" i="8"/>
  <c r="Y1852" i="8"/>
  <c r="AL1852" i="8"/>
  <c r="AO1852" i="8"/>
  <c r="AR1852" i="8"/>
  <c r="C1854" i="8"/>
  <c r="F1854" i="8"/>
  <c r="N1854" i="8"/>
  <c r="O1854" i="8"/>
  <c r="R1854" i="8"/>
  <c r="S1854" i="8"/>
  <c r="T1854" i="8"/>
  <c r="Y1854" i="8"/>
  <c r="Z1854" i="8"/>
  <c r="Z1855" i="8" s="1"/>
  <c r="Z1856" i="8" s="1"/>
  <c r="Z1857" i="8" s="1"/>
  <c r="Z1858" i="8" s="1"/>
  <c r="Z1859" i="8" s="1"/>
  <c r="Z1860" i="8" s="1"/>
  <c r="Z1861" i="8" s="1"/>
  <c r="Z1862" i="8" s="1"/>
  <c r="Z1863" i="8" s="1"/>
  <c r="Z1864" i="8" s="1"/>
  <c r="AL1854" i="8"/>
  <c r="AO1854" i="8"/>
  <c r="AR1854" i="8"/>
  <c r="C1855" i="8"/>
  <c r="F1855" i="8"/>
  <c r="N1855" i="8"/>
  <c r="O1855" i="8"/>
  <c r="R1855" i="8"/>
  <c r="S1855" i="8"/>
  <c r="T1855" i="8"/>
  <c r="Y1855" i="8"/>
  <c r="AL1855" i="8"/>
  <c r="AO1855" i="8"/>
  <c r="AR1855" i="8"/>
  <c r="C1856" i="8"/>
  <c r="F1856" i="8"/>
  <c r="N1856" i="8"/>
  <c r="O1856" i="8"/>
  <c r="R1856" i="8"/>
  <c r="S1856" i="8"/>
  <c r="T1856" i="8"/>
  <c r="U1856" i="8"/>
  <c r="Y1856" i="8"/>
  <c r="AL1856" i="8"/>
  <c r="AO1856" i="8"/>
  <c r="AR1856" i="8"/>
  <c r="C1857" i="8"/>
  <c r="F1857" i="8"/>
  <c r="M1857" i="8"/>
  <c r="Q1857" i="8" s="1"/>
  <c r="N1857" i="8"/>
  <c r="O1857" i="8"/>
  <c r="R1857" i="8"/>
  <c r="S1857" i="8"/>
  <c r="T1857" i="8"/>
  <c r="Y1857" i="8"/>
  <c r="AL1857" i="8"/>
  <c r="AO1857" i="8"/>
  <c r="AR1857" i="8"/>
  <c r="C1858" i="8"/>
  <c r="F1858" i="8"/>
  <c r="N1858" i="8"/>
  <c r="O1858" i="8"/>
  <c r="R1858" i="8"/>
  <c r="S1858" i="8"/>
  <c r="T1858" i="8"/>
  <c r="Y1858" i="8"/>
  <c r="AL1858" i="8"/>
  <c r="AO1858" i="8"/>
  <c r="AR1858" i="8"/>
  <c r="C1859" i="8"/>
  <c r="F1859" i="8"/>
  <c r="N1859" i="8"/>
  <c r="O1859" i="8"/>
  <c r="R1859" i="8"/>
  <c r="S1859" i="8"/>
  <c r="T1859" i="8"/>
  <c r="Y1859" i="8"/>
  <c r="AL1859" i="8"/>
  <c r="AO1859" i="8"/>
  <c r="AR1859" i="8"/>
  <c r="C1860" i="8"/>
  <c r="F1860" i="8"/>
  <c r="N1860" i="8"/>
  <c r="O1860" i="8"/>
  <c r="R1860" i="8"/>
  <c r="S1860" i="8"/>
  <c r="T1860" i="8"/>
  <c r="Y1860" i="8"/>
  <c r="AL1860" i="8"/>
  <c r="AO1860" i="8"/>
  <c r="AR1860" i="8"/>
  <c r="C1861" i="8"/>
  <c r="F1861" i="8"/>
  <c r="N1861" i="8"/>
  <c r="O1861" i="8"/>
  <c r="R1861" i="8"/>
  <c r="S1861" i="8"/>
  <c r="T1861" i="8"/>
  <c r="Y1861" i="8"/>
  <c r="AL1861" i="8"/>
  <c r="AO1861" i="8"/>
  <c r="AR1861" i="8"/>
  <c r="C1862" i="8"/>
  <c r="F1862" i="8"/>
  <c r="M1862" i="8"/>
  <c r="Q1862" i="8" s="1"/>
  <c r="N1862" i="8"/>
  <c r="O1862" i="8"/>
  <c r="R1862" i="8"/>
  <c r="S1862" i="8"/>
  <c r="T1862" i="8"/>
  <c r="U1862" i="8"/>
  <c r="Y1862" i="8"/>
  <c r="AL1862" i="8"/>
  <c r="AO1862" i="8"/>
  <c r="AR1862" i="8"/>
  <c r="C1863" i="8"/>
  <c r="F1863" i="8"/>
  <c r="M1863" i="8"/>
  <c r="Q1863" i="8" s="1"/>
  <c r="N1863" i="8"/>
  <c r="O1863" i="8"/>
  <c r="R1863" i="8"/>
  <c r="S1863" i="8"/>
  <c r="T1863" i="8"/>
  <c r="U1863" i="8"/>
  <c r="Y1863" i="8"/>
  <c r="AL1863" i="8"/>
  <c r="AO1863" i="8"/>
  <c r="AR1863" i="8"/>
  <c r="C1864" i="8"/>
  <c r="F1864" i="8"/>
  <c r="M1864" i="8"/>
  <c r="Q1864" i="8" s="1"/>
  <c r="N1864" i="8"/>
  <c r="O1864" i="8"/>
  <c r="R1864" i="8"/>
  <c r="S1864" i="8"/>
  <c r="T1864" i="8"/>
  <c r="U1864" i="8"/>
  <c r="Y1864" i="8"/>
  <c r="AL1864" i="8"/>
  <c r="AO1864" i="8"/>
  <c r="AR1864" i="8"/>
  <c r="C1866" i="8"/>
  <c r="F1866" i="8"/>
  <c r="N1866" i="8"/>
  <c r="O1866" i="8"/>
  <c r="R1866" i="8"/>
  <c r="S1866" i="8"/>
  <c r="T1866" i="8"/>
  <c r="Y1866" i="8"/>
  <c r="Z1866" i="8"/>
  <c r="Z1867" i="8" s="1"/>
  <c r="Z1868" i="8" s="1"/>
  <c r="Z1869" i="8" s="1"/>
  <c r="Z1870" i="8" s="1"/>
  <c r="Z1871" i="8" s="1"/>
  <c r="Z1872" i="8" s="1"/>
  <c r="Z1873" i="8" s="1"/>
  <c r="Z1874" i="8" s="1"/>
  <c r="Z1875" i="8" s="1"/>
  <c r="Z1876" i="8" s="1"/>
  <c r="AL1866" i="8"/>
  <c r="AO1866" i="8"/>
  <c r="AR1866" i="8"/>
  <c r="C1867" i="8"/>
  <c r="F1867" i="8"/>
  <c r="N1867" i="8"/>
  <c r="O1867" i="8"/>
  <c r="R1867" i="8"/>
  <c r="S1867" i="8"/>
  <c r="T1867" i="8"/>
  <c r="Y1867" i="8"/>
  <c r="AL1867" i="8"/>
  <c r="AO1867" i="8"/>
  <c r="AR1867" i="8"/>
  <c r="C1868" i="8"/>
  <c r="F1868" i="8"/>
  <c r="N1868" i="8"/>
  <c r="O1868" i="8"/>
  <c r="R1868" i="8"/>
  <c r="S1868" i="8"/>
  <c r="T1868" i="8"/>
  <c r="Y1868" i="8"/>
  <c r="AL1868" i="8"/>
  <c r="AO1868" i="8"/>
  <c r="AR1868" i="8"/>
  <c r="C1869" i="8"/>
  <c r="F1869" i="8"/>
  <c r="M1869" i="8"/>
  <c r="Q1869" i="8" s="1"/>
  <c r="N1869" i="8"/>
  <c r="O1869" i="8"/>
  <c r="R1869" i="8"/>
  <c r="S1869" i="8"/>
  <c r="T1869" i="8"/>
  <c r="Y1869" i="8"/>
  <c r="AL1869" i="8"/>
  <c r="AO1869" i="8"/>
  <c r="AR1869" i="8"/>
  <c r="C1870" i="8"/>
  <c r="F1870" i="8"/>
  <c r="N1870" i="8"/>
  <c r="O1870" i="8"/>
  <c r="R1870" i="8"/>
  <c r="S1870" i="8"/>
  <c r="T1870" i="8"/>
  <c r="Y1870" i="8"/>
  <c r="AL1870" i="8"/>
  <c r="AO1870" i="8"/>
  <c r="AR1870" i="8"/>
  <c r="C1871" i="8"/>
  <c r="F1871" i="8"/>
  <c r="N1871" i="8"/>
  <c r="O1871" i="8"/>
  <c r="R1871" i="8"/>
  <c r="S1871" i="8"/>
  <c r="T1871" i="8"/>
  <c r="Y1871" i="8"/>
  <c r="AL1871" i="8"/>
  <c r="AO1871" i="8"/>
  <c r="AR1871" i="8"/>
  <c r="C1872" i="8"/>
  <c r="F1872" i="8"/>
  <c r="N1872" i="8"/>
  <c r="O1872" i="8"/>
  <c r="R1872" i="8"/>
  <c r="S1872" i="8"/>
  <c r="T1872" i="8"/>
  <c r="Y1872" i="8"/>
  <c r="AL1872" i="8"/>
  <c r="AO1872" i="8"/>
  <c r="AR1872" i="8"/>
  <c r="C1873" i="8"/>
  <c r="F1873" i="8"/>
  <c r="N1873" i="8"/>
  <c r="O1873" i="8"/>
  <c r="R1873" i="8"/>
  <c r="S1873" i="8"/>
  <c r="T1873" i="8"/>
  <c r="Y1873" i="8"/>
  <c r="AL1873" i="8"/>
  <c r="AO1873" i="8"/>
  <c r="AR1873" i="8"/>
  <c r="C1874" i="8"/>
  <c r="F1874" i="8"/>
  <c r="M1874" i="8"/>
  <c r="Q1874" i="8" s="1"/>
  <c r="N1874" i="8"/>
  <c r="O1874" i="8"/>
  <c r="R1874" i="8"/>
  <c r="S1874" i="8"/>
  <c r="T1874" i="8"/>
  <c r="U1874" i="8"/>
  <c r="Y1874" i="8"/>
  <c r="AL1874" i="8"/>
  <c r="AO1874" i="8"/>
  <c r="AR1874" i="8"/>
  <c r="C1875" i="8"/>
  <c r="F1875" i="8"/>
  <c r="M1875" i="8"/>
  <c r="Q1875" i="8" s="1"/>
  <c r="N1875" i="8"/>
  <c r="O1875" i="8"/>
  <c r="R1875" i="8"/>
  <c r="S1875" i="8"/>
  <c r="T1875" i="8"/>
  <c r="U1875" i="8"/>
  <c r="Y1875" i="8"/>
  <c r="AL1875" i="8"/>
  <c r="AO1875" i="8"/>
  <c r="AR1875" i="8"/>
  <c r="C1876" i="8"/>
  <c r="F1876" i="8"/>
  <c r="M1876" i="8"/>
  <c r="Q1876" i="8" s="1"/>
  <c r="N1876" i="8"/>
  <c r="O1876" i="8"/>
  <c r="R1876" i="8"/>
  <c r="S1876" i="8"/>
  <c r="T1876" i="8"/>
  <c r="U1876" i="8"/>
  <c r="Y1876" i="8"/>
  <c r="AL1876" i="8"/>
  <c r="AO1876" i="8"/>
  <c r="AR1876" i="8"/>
  <c r="C1878" i="8"/>
  <c r="F1878" i="8"/>
  <c r="N1878" i="8"/>
  <c r="O1878" i="8"/>
  <c r="R1878" i="8"/>
  <c r="S1878" i="8"/>
  <c r="T1878" i="8"/>
  <c r="Y1878" i="8"/>
  <c r="Z1878" i="8"/>
  <c r="Z1879" i="8" s="1"/>
  <c r="Z1880" i="8" s="1"/>
  <c r="Z1881" i="8" s="1"/>
  <c r="Z1882" i="8" s="1"/>
  <c r="Z1883" i="8" s="1"/>
  <c r="Z1884" i="8" s="1"/>
  <c r="Z1885" i="8" s="1"/>
  <c r="Z1886" i="8" s="1"/>
  <c r="Z1887" i="8" s="1"/>
  <c r="Z1888" i="8" s="1"/>
  <c r="AL1878" i="8"/>
  <c r="AO1878" i="8"/>
  <c r="AR1878" i="8"/>
  <c r="C1879" i="8"/>
  <c r="F1879" i="8"/>
  <c r="N1879" i="8"/>
  <c r="O1879" i="8"/>
  <c r="R1879" i="8"/>
  <c r="S1879" i="8"/>
  <c r="T1879" i="8"/>
  <c r="Y1879" i="8"/>
  <c r="AL1879" i="8"/>
  <c r="AO1879" i="8"/>
  <c r="AR1879" i="8"/>
  <c r="C1880" i="8"/>
  <c r="F1880" i="8"/>
  <c r="N1880" i="8"/>
  <c r="O1880" i="8"/>
  <c r="R1880" i="8"/>
  <c r="S1880" i="8"/>
  <c r="T1880" i="8"/>
  <c r="Y1880" i="8"/>
  <c r="AL1880" i="8"/>
  <c r="AO1880" i="8"/>
  <c r="AR1880" i="8"/>
  <c r="C1881" i="8"/>
  <c r="F1881" i="8"/>
  <c r="M1881" i="8"/>
  <c r="Q1881" i="8" s="1"/>
  <c r="N1881" i="8"/>
  <c r="O1881" i="8"/>
  <c r="R1881" i="8"/>
  <c r="S1881" i="8"/>
  <c r="T1881" i="8"/>
  <c r="Y1881" i="8"/>
  <c r="AL1881" i="8"/>
  <c r="AO1881" i="8"/>
  <c r="AR1881" i="8"/>
  <c r="C1882" i="8"/>
  <c r="F1882" i="8"/>
  <c r="N1882" i="8"/>
  <c r="O1882" i="8"/>
  <c r="R1882" i="8"/>
  <c r="S1882" i="8"/>
  <c r="T1882" i="8"/>
  <c r="Y1882" i="8"/>
  <c r="AL1882" i="8"/>
  <c r="AO1882" i="8"/>
  <c r="AR1882" i="8"/>
  <c r="C1883" i="8"/>
  <c r="F1883" i="8"/>
  <c r="N1883" i="8"/>
  <c r="O1883" i="8"/>
  <c r="R1883" i="8"/>
  <c r="S1883" i="8"/>
  <c r="T1883" i="8"/>
  <c r="Y1883" i="8"/>
  <c r="AL1883" i="8"/>
  <c r="AO1883" i="8"/>
  <c r="AR1883" i="8"/>
  <c r="C1884" i="8"/>
  <c r="F1884" i="8"/>
  <c r="N1884" i="8"/>
  <c r="O1884" i="8"/>
  <c r="R1884" i="8"/>
  <c r="S1884" i="8"/>
  <c r="T1884" i="8"/>
  <c r="Y1884" i="8"/>
  <c r="AL1884" i="8"/>
  <c r="AO1884" i="8"/>
  <c r="AR1884" i="8"/>
  <c r="C1885" i="8"/>
  <c r="F1885" i="8"/>
  <c r="N1885" i="8"/>
  <c r="O1885" i="8"/>
  <c r="R1885" i="8"/>
  <c r="S1885" i="8"/>
  <c r="T1885" i="8"/>
  <c r="Y1885" i="8"/>
  <c r="AL1885" i="8"/>
  <c r="AO1885" i="8"/>
  <c r="AR1885" i="8"/>
  <c r="C1886" i="8"/>
  <c r="F1886" i="8"/>
  <c r="M1886" i="8"/>
  <c r="Q1886" i="8" s="1"/>
  <c r="N1886" i="8"/>
  <c r="O1886" i="8"/>
  <c r="R1886" i="8"/>
  <c r="S1886" i="8"/>
  <c r="T1886" i="8"/>
  <c r="U1886" i="8"/>
  <c r="Y1886" i="8"/>
  <c r="AL1886" i="8"/>
  <c r="AO1886" i="8"/>
  <c r="AR1886" i="8"/>
  <c r="C1887" i="8"/>
  <c r="F1887" i="8"/>
  <c r="M1887" i="8"/>
  <c r="Q1887" i="8" s="1"/>
  <c r="N1887" i="8"/>
  <c r="O1887" i="8"/>
  <c r="R1887" i="8"/>
  <c r="S1887" i="8"/>
  <c r="T1887" i="8"/>
  <c r="U1887" i="8"/>
  <c r="Y1887" i="8"/>
  <c r="AL1887" i="8"/>
  <c r="AO1887" i="8"/>
  <c r="AR1887" i="8"/>
  <c r="C1888" i="8"/>
  <c r="F1888" i="8"/>
  <c r="M1888" i="8"/>
  <c r="Q1888" i="8" s="1"/>
  <c r="N1888" i="8"/>
  <c r="O1888" i="8"/>
  <c r="R1888" i="8"/>
  <c r="S1888" i="8"/>
  <c r="T1888" i="8"/>
  <c r="U1888" i="8"/>
  <c r="Y1888" i="8"/>
  <c r="AL1888" i="8"/>
  <c r="AO1888" i="8"/>
  <c r="AR1888" i="8"/>
  <c r="C1890" i="8"/>
  <c r="F1890" i="8"/>
  <c r="N1890" i="8"/>
  <c r="O1890" i="8"/>
  <c r="R1890" i="8"/>
  <c r="S1890" i="8"/>
  <c r="T1890" i="8"/>
  <c r="Y1890" i="8"/>
  <c r="Z1890" i="8"/>
  <c r="Z1891" i="8" s="1"/>
  <c r="Z1892" i="8" s="1"/>
  <c r="Z1893" i="8" s="1"/>
  <c r="Z1894" i="8" s="1"/>
  <c r="Z1895" i="8" s="1"/>
  <c r="Z1896" i="8" s="1"/>
  <c r="Z1897" i="8" s="1"/>
  <c r="Z1898" i="8" s="1"/>
  <c r="Z1899" i="8" s="1"/>
  <c r="Z1900" i="8" s="1"/>
  <c r="AL1890" i="8"/>
  <c r="AO1890" i="8"/>
  <c r="AR1890" i="8"/>
  <c r="C1891" i="8"/>
  <c r="F1891" i="8"/>
  <c r="N1891" i="8"/>
  <c r="O1891" i="8"/>
  <c r="R1891" i="8"/>
  <c r="S1891" i="8"/>
  <c r="T1891" i="8"/>
  <c r="Y1891" i="8"/>
  <c r="AL1891" i="8"/>
  <c r="AO1891" i="8"/>
  <c r="AR1891" i="8"/>
  <c r="C1892" i="8"/>
  <c r="F1892" i="8"/>
  <c r="N1892" i="8"/>
  <c r="O1892" i="8"/>
  <c r="R1892" i="8"/>
  <c r="S1892" i="8"/>
  <c r="T1892" i="8"/>
  <c r="Y1892" i="8"/>
  <c r="AL1892" i="8"/>
  <c r="AO1892" i="8"/>
  <c r="AR1892" i="8"/>
  <c r="C1893" i="8"/>
  <c r="F1893" i="8"/>
  <c r="M1893" i="8"/>
  <c r="Q1893" i="8" s="1"/>
  <c r="N1893" i="8"/>
  <c r="O1893" i="8"/>
  <c r="R1893" i="8"/>
  <c r="S1893" i="8"/>
  <c r="T1893" i="8"/>
  <c r="Y1893" i="8"/>
  <c r="AL1893" i="8"/>
  <c r="AO1893" i="8"/>
  <c r="AR1893" i="8"/>
  <c r="C1894" i="8"/>
  <c r="F1894" i="8"/>
  <c r="N1894" i="8"/>
  <c r="O1894" i="8"/>
  <c r="R1894" i="8"/>
  <c r="S1894" i="8"/>
  <c r="T1894" i="8"/>
  <c r="Y1894" i="8"/>
  <c r="AL1894" i="8"/>
  <c r="AO1894" i="8"/>
  <c r="AR1894" i="8"/>
  <c r="C1895" i="8"/>
  <c r="F1895" i="8"/>
  <c r="N1895" i="8"/>
  <c r="O1895" i="8"/>
  <c r="R1895" i="8"/>
  <c r="S1895" i="8"/>
  <c r="T1895" i="8"/>
  <c r="Y1895" i="8"/>
  <c r="AL1895" i="8"/>
  <c r="AO1895" i="8"/>
  <c r="AR1895" i="8"/>
  <c r="C1896" i="8"/>
  <c r="F1896" i="8"/>
  <c r="N1896" i="8"/>
  <c r="O1896" i="8"/>
  <c r="R1896" i="8"/>
  <c r="S1896" i="8"/>
  <c r="T1896" i="8"/>
  <c r="Y1896" i="8"/>
  <c r="AL1896" i="8"/>
  <c r="AO1896" i="8"/>
  <c r="AR1896" i="8"/>
  <c r="C1897" i="8"/>
  <c r="F1897" i="8"/>
  <c r="N1897" i="8"/>
  <c r="O1897" i="8"/>
  <c r="R1897" i="8"/>
  <c r="S1897" i="8"/>
  <c r="T1897" i="8"/>
  <c r="Y1897" i="8"/>
  <c r="AL1897" i="8"/>
  <c r="AO1897" i="8"/>
  <c r="AR1897" i="8"/>
  <c r="C1898" i="8"/>
  <c r="F1898" i="8"/>
  <c r="M1898" i="8"/>
  <c r="Q1898" i="8" s="1"/>
  <c r="N1898" i="8"/>
  <c r="O1898" i="8"/>
  <c r="R1898" i="8"/>
  <c r="S1898" i="8"/>
  <c r="T1898" i="8"/>
  <c r="U1898" i="8"/>
  <c r="Y1898" i="8"/>
  <c r="AL1898" i="8"/>
  <c r="AO1898" i="8"/>
  <c r="AR1898" i="8"/>
  <c r="C1899" i="8"/>
  <c r="F1899" i="8"/>
  <c r="M1899" i="8"/>
  <c r="Q1899" i="8" s="1"/>
  <c r="N1899" i="8"/>
  <c r="O1899" i="8"/>
  <c r="R1899" i="8"/>
  <c r="S1899" i="8"/>
  <c r="T1899" i="8"/>
  <c r="U1899" i="8"/>
  <c r="Y1899" i="8"/>
  <c r="AL1899" i="8"/>
  <c r="AO1899" i="8"/>
  <c r="AR1899" i="8"/>
  <c r="C1900" i="8"/>
  <c r="F1900" i="8"/>
  <c r="M1900" i="8"/>
  <c r="Q1900" i="8" s="1"/>
  <c r="N1900" i="8"/>
  <c r="O1900" i="8"/>
  <c r="R1900" i="8"/>
  <c r="S1900" i="8"/>
  <c r="T1900" i="8"/>
  <c r="U1900" i="8"/>
  <c r="Y1900" i="8"/>
  <c r="AL1900" i="8"/>
  <c r="AO1900" i="8"/>
  <c r="AR1900" i="8"/>
  <c r="C1902" i="8"/>
  <c r="F1902" i="8"/>
  <c r="N1902" i="8"/>
  <c r="O1902" i="8"/>
  <c r="R1902" i="8"/>
  <c r="S1902" i="8"/>
  <c r="T1902" i="8"/>
  <c r="Y1902" i="8"/>
  <c r="Z1902" i="8"/>
  <c r="Z1903" i="8" s="1"/>
  <c r="Z1904" i="8" s="1"/>
  <c r="Z1905" i="8" s="1"/>
  <c r="Z1906" i="8" s="1"/>
  <c r="Z1907" i="8" s="1"/>
  <c r="Z1908" i="8" s="1"/>
  <c r="Z1909" i="8" s="1"/>
  <c r="Z1910" i="8" s="1"/>
  <c r="Z1911" i="8" s="1"/>
  <c r="Z1912" i="8" s="1"/>
  <c r="AL1902" i="8"/>
  <c r="AO1902" i="8"/>
  <c r="AR1902" i="8"/>
  <c r="C1903" i="8"/>
  <c r="F1903" i="8"/>
  <c r="N1903" i="8"/>
  <c r="O1903" i="8"/>
  <c r="R1903" i="8"/>
  <c r="S1903" i="8"/>
  <c r="T1903" i="8"/>
  <c r="Y1903" i="8"/>
  <c r="AL1903" i="8"/>
  <c r="AO1903" i="8"/>
  <c r="AR1903" i="8"/>
  <c r="C1904" i="8"/>
  <c r="F1904" i="8"/>
  <c r="N1904" i="8"/>
  <c r="O1904" i="8"/>
  <c r="R1904" i="8"/>
  <c r="S1904" i="8"/>
  <c r="T1904" i="8"/>
  <c r="Y1904" i="8"/>
  <c r="AL1904" i="8"/>
  <c r="AO1904" i="8"/>
  <c r="AR1904" i="8"/>
  <c r="C1905" i="8"/>
  <c r="F1905" i="8"/>
  <c r="M1905" i="8"/>
  <c r="Q1905" i="8" s="1"/>
  <c r="N1905" i="8"/>
  <c r="O1905" i="8"/>
  <c r="R1905" i="8"/>
  <c r="S1905" i="8"/>
  <c r="T1905" i="8"/>
  <c r="Y1905" i="8"/>
  <c r="AL1905" i="8"/>
  <c r="AO1905" i="8"/>
  <c r="AR1905" i="8"/>
  <c r="C1906" i="8"/>
  <c r="F1906" i="8"/>
  <c r="N1906" i="8"/>
  <c r="O1906" i="8"/>
  <c r="R1906" i="8"/>
  <c r="S1906" i="8"/>
  <c r="T1906" i="8"/>
  <c r="Y1906" i="8"/>
  <c r="AL1906" i="8"/>
  <c r="AO1906" i="8"/>
  <c r="AR1906" i="8"/>
  <c r="C1907" i="8"/>
  <c r="F1907" i="8"/>
  <c r="N1907" i="8"/>
  <c r="O1907" i="8"/>
  <c r="R1907" i="8"/>
  <c r="S1907" i="8"/>
  <c r="T1907" i="8"/>
  <c r="Y1907" i="8"/>
  <c r="AL1907" i="8"/>
  <c r="AO1907" i="8"/>
  <c r="AR1907" i="8"/>
  <c r="C1908" i="8"/>
  <c r="F1908" i="8"/>
  <c r="N1908" i="8"/>
  <c r="O1908" i="8"/>
  <c r="R1908" i="8"/>
  <c r="S1908" i="8"/>
  <c r="T1908" i="8"/>
  <c r="Y1908" i="8"/>
  <c r="AL1908" i="8"/>
  <c r="AO1908" i="8"/>
  <c r="AR1908" i="8"/>
  <c r="C1909" i="8"/>
  <c r="F1909" i="8"/>
  <c r="N1909" i="8"/>
  <c r="O1909" i="8"/>
  <c r="R1909" i="8"/>
  <c r="S1909" i="8"/>
  <c r="T1909" i="8"/>
  <c r="Y1909" i="8"/>
  <c r="AL1909" i="8"/>
  <c r="AO1909" i="8"/>
  <c r="AR1909" i="8"/>
  <c r="C1910" i="8"/>
  <c r="F1910" i="8"/>
  <c r="M1910" i="8"/>
  <c r="Q1910" i="8" s="1"/>
  <c r="N1910" i="8"/>
  <c r="O1910" i="8"/>
  <c r="R1910" i="8"/>
  <c r="S1910" i="8"/>
  <c r="T1910" i="8"/>
  <c r="U1910" i="8"/>
  <c r="Y1910" i="8"/>
  <c r="AL1910" i="8"/>
  <c r="AO1910" i="8"/>
  <c r="AR1910" i="8"/>
  <c r="C1911" i="8"/>
  <c r="F1911" i="8"/>
  <c r="M1911" i="8"/>
  <c r="Q1911" i="8" s="1"/>
  <c r="N1911" i="8"/>
  <c r="O1911" i="8"/>
  <c r="R1911" i="8"/>
  <c r="S1911" i="8"/>
  <c r="T1911" i="8"/>
  <c r="U1911" i="8"/>
  <c r="Y1911" i="8"/>
  <c r="AL1911" i="8"/>
  <c r="AO1911" i="8"/>
  <c r="AR1911" i="8"/>
  <c r="C1912" i="8"/>
  <c r="F1912" i="8"/>
  <c r="M1912" i="8"/>
  <c r="Q1912" i="8" s="1"/>
  <c r="N1912" i="8"/>
  <c r="O1912" i="8"/>
  <c r="R1912" i="8"/>
  <c r="S1912" i="8"/>
  <c r="T1912" i="8"/>
  <c r="U1912" i="8"/>
  <c r="Y1912" i="8"/>
  <c r="AL1912" i="8"/>
  <c r="AO1912" i="8"/>
  <c r="AR1912" i="8"/>
  <c r="C1914" i="8"/>
  <c r="F1914" i="8"/>
  <c r="N1914" i="8"/>
  <c r="O1914" i="8"/>
  <c r="R1914" i="8"/>
  <c r="S1914" i="8"/>
  <c r="T1914" i="8"/>
  <c r="Y1914" i="8"/>
  <c r="Z1914" i="8"/>
  <c r="Z1915" i="8" s="1"/>
  <c r="Z1916" i="8" s="1"/>
  <c r="Z1917" i="8" s="1"/>
  <c r="Z1918" i="8" s="1"/>
  <c r="Z1919" i="8" s="1"/>
  <c r="Z1920" i="8" s="1"/>
  <c r="Z1921" i="8" s="1"/>
  <c r="Z1922" i="8" s="1"/>
  <c r="Z1923" i="8" s="1"/>
  <c r="Z1924" i="8" s="1"/>
  <c r="AL1914" i="8"/>
  <c r="AO1914" i="8"/>
  <c r="AR1914" i="8"/>
  <c r="C1915" i="8"/>
  <c r="F1915" i="8"/>
  <c r="N1915" i="8"/>
  <c r="O1915" i="8"/>
  <c r="R1915" i="8"/>
  <c r="S1915" i="8"/>
  <c r="T1915" i="8"/>
  <c r="Y1915" i="8"/>
  <c r="AL1915" i="8"/>
  <c r="AO1915" i="8"/>
  <c r="AR1915" i="8"/>
  <c r="C1916" i="8"/>
  <c r="F1916" i="8"/>
  <c r="N1916" i="8"/>
  <c r="O1916" i="8"/>
  <c r="R1916" i="8"/>
  <c r="S1916" i="8"/>
  <c r="T1916" i="8"/>
  <c r="Y1916" i="8"/>
  <c r="AL1916" i="8"/>
  <c r="AO1916" i="8"/>
  <c r="AR1916" i="8"/>
  <c r="C1917" i="8"/>
  <c r="F1917" i="8"/>
  <c r="M1917" i="8"/>
  <c r="Q1917" i="8" s="1"/>
  <c r="N1917" i="8"/>
  <c r="O1917" i="8"/>
  <c r="R1917" i="8"/>
  <c r="S1917" i="8"/>
  <c r="T1917" i="8"/>
  <c r="Y1917" i="8"/>
  <c r="AL1917" i="8"/>
  <c r="AO1917" i="8"/>
  <c r="AR1917" i="8"/>
  <c r="C1918" i="8"/>
  <c r="F1918" i="8"/>
  <c r="N1918" i="8"/>
  <c r="O1918" i="8"/>
  <c r="R1918" i="8"/>
  <c r="S1918" i="8"/>
  <c r="T1918" i="8"/>
  <c r="Y1918" i="8"/>
  <c r="AL1918" i="8"/>
  <c r="AO1918" i="8"/>
  <c r="AR1918" i="8"/>
  <c r="C1919" i="8"/>
  <c r="F1919" i="8"/>
  <c r="N1919" i="8"/>
  <c r="O1919" i="8"/>
  <c r="R1919" i="8"/>
  <c r="S1919" i="8"/>
  <c r="T1919" i="8"/>
  <c r="Y1919" i="8"/>
  <c r="AL1919" i="8"/>
  <c r="AO1919" i="8"/>
  <c r="AR1919" i="8"/>
  <c r="C1920" i="8"/>
  <c r="F1920" i="8"/>
  <c r="N1920" i="8"/>
  <c r="O1920" i="8"/>
  <c r="R1920" i="8"/>
  <c r="S1920" i="8"/>
  <c r="T1920" i="8"/>
  <c r="Y1920" i="8"/>
  <c r="AL1920" i="8"/>
  <c r="AO1920" i="8"/>
  <c r="AR1920" i="8"/>
  <c r="C1921" i="8"/>
  <c r="F1921" i="8"/>
  <c r="N1921" i="8"/>
  <c r="O1921" i="8"/>
  <c r="R1921" i="8"/>
  <c r="S1921" i="8"/>
  <c r="T1921" i="8"/>
  <c r="Y1921" i="8"/>
  <c r="AL1921" i="8"/>
  <c r="AO1921" i="8"/>
  <c r="AR1921" i="8"/>
  <c r="C1922" i="8"/>
  <c r="F1922" i="8"/>
  <c r="M1922" i="8"/>
  <c r="Q1922" i="8" s="1"/>
  <c r="N1922" i="8"/>
  <c r="O1922" i="8"/>
  <c r="R1922" i="8"/>
  <c r="S1922" i="8"/>
  <c r="T1922" i="8"/>
  <c r="U1922" i="8"/>
  <c r="Y1922" i="8"/>
  <c r="AL1922" i="8"/>
  <c r="AO1922" i="8"/>
  <c r="AR1922" i="8"/>
  <c r="C1923" i="8"/>
  <c r="F1923" i="8"/>
  <c r="M1923" i="8"/>
  <c r="Q1923" i="8" s="1"/>
  <c r="N1923" i="8"/>
  <c r="O1923" i="8"/>
  <c r="R1923" i="8"/>
  <c r="S1923" i="8"/>
  <c r="T1923" i="8"/>
  <c r="U1923" i="8"/>
  <c r="Y1923" i="8"/>
  <c r="AL1923" i="8"/>
  <c r="AO1923" i="8"/>
  <c r="AR1923" i="8"/>
  <c r="C1924" i="8"/>
  <c r="F1924" i="8"/>
  <c r="M1924" i="8"/>
  <c r="Q1924" i="8" s="1"/>
  <c r="N1924" i="8"/>
  <c r="O1924" i="8"/>
  <c r="R1924" i="8"/>
  <c r="S1924" i="8"/>
  <c r="T1924" i="8"/>
  <c r="U1924" i="8"/>
  <c r="Y1924" i="8"/>
  <c r="AL1924" i="8"/>
  <c r="AO1924" i="8"/>
  <c r="AR1924" i="8"/>
  <c r="C1926" i="8"/>
  <c r="F1926" i="8"/>
  <c r="N1926" i="8"/>
  <c r="O1926" i="8"/>
  <c r="R1926" i="8"/>
  <c r="S1926" i="8"/>
  <c r="T1926" i="8"/>
  <c r="Y1926" i="8"/>
  <c r="Z1926" i="8"/>
  <c r="Z1927" i="8" s="1"/>
  <c r="Z1928" i="8" s="1"/>
  <c r="Z1929" i="8" s="1"/>
  <c r="Z1930" i="8" s="1"/>
  <c r="Z1931" i="8" s="1"/>
  <c r="Z1932" i="8" s="1"/>
  <c r="Z1933" i="8" s="1"/>
  <c r="Z1934" i="8" s="1"/>
  <c r="Z1935" i="8" s="1"/>
  <c r="Z1936" i="8" s="1"/>
  <c r="AL1926" i="8"/>
  <c r="AO1926" i="8"/>
  <c r="AR1926" i="8"/>
  <c r="C1927" i="8"/>
  <c r="F1927" i="8"/>
  <c r="N1927" i="8"/>
  <c r="O1927" i="8"/>
  <c r="R1927" i="8"/>
  <c r="S1927" i="8"/>
  <c r="T1927" i="8"/>
  <c r="Y1927" i="8"/>
  <c r="AL1927" i="8"/>
  <c r="AO1927" i="8"/>
  <c r="AR1927" i="8"/>
  <c r="C1928" i="8"/>
  <c r="F1928" i="8"/>
  <c r="N1928" i="8"/>
  <c r="O1928" i="8"/>
  <c r="R1928" i="8"/>
  <c r="S1928" i="8"/>
  <c r="T1928" i="8"/>
  <c r="Y1928" i="8"/>
  <c r="AL1928" i="8"/>
  <c r="AO1928" i="8"/>
  <c r="AR1928" i="8"/>
  <c r="C1929" i="8"/>
  <c r="F1929" i="8"/>
  <c r="M1929" i="8"/>
  <c r="Q1929" i="8" s="1"/>
  <c r="N1929" i="8"/>
  <c r="O1929" i="8"/>
  <c r="R1929" i="8"/>
  <c r="S1929" i="8"/>
  <c r="T1929" i="8"/>
  <c r="Y1929" i="8"/>
  <c r="AL1929" i="8"/>
  <c r="AO1929" i="8"/>
  <c r="AR1929" i="8"/>
  <c r="C1930" i="8"/>
  <c r="F1930" i="8"/>
  <c r="N1930" i="8"/>
  <c r="O1930" i="8"/>
  <c r="R1930" i="8"/>
  <c r="S1930" i="8"/>
  <c r="T1930" i="8"/>
  <c r="Y1930" i="8"/>
  <c r="AL1930" i="8"/>
  <c r="AO1930" i="8"/>
  <c r="AR1930" i="8"/>
  <c r="C1931" i="8"/>
  <c r="F1931" i="8"/>
  <c r="N1931" i="8"/>
  <c r="O1931" i="8"/>
  <c r="R1931" i="8"/>
  <c r="S1931" i="8"/>
  <c r="T1931" i="8"/>
  <c r="Y1931" i="8"/>
  <c r="AL1931" i="8"/>
  <c r="AO1931" i="8"/>
  <c r="AR1931" i="8"/>
  <c r="C1932" i="8"/>
  <c r="F1932" i="8"/>
  <c r="N1932" i="8"/>
  <c r="O1932" i="8"/>
  <c r="R1932" i="8"/>
  <c r="S1932" i="8"/>
  <c r="T1932" i="8"/>
  <c r="Y1932" i="8"/>
  <c r="AL1932" i="8"/>
  <c r="AO1932" i="8"/>
  <c r="AR1932" i="8"/>
  <c r="C1933" i="8"/>
  <c r="F1933" i="8"/>
  <c r="N1933" i="8"/>
  <c r="O1933" i="8"/>
  <c r="R1933" i="8"/>
  <c r="S1933" i="8"/>
  <c r="T1933" i="8"/>
  <c r="Y1933" i="8"/>
  <c r="AL1933" i="8"/>
  <c r="AO1933" i="8"/>
  <c r="AR1933" i="8"/>
  <c r="C1934" i="8"/>
  <c r="F1934" i="8"/>
  <c r="M1934" i="8"/>
  <c r="Q1934" i="8" s="1"/>
  <c r="N1934" i="8"/>
  <c r="O1934" i="8"/>
  <c r="R1934" i="8"/>
  <c r="S1934" i="8"/>
  <c r="T1934" i="8"/>
  <c r="U1934" i="8"/>
  <c r="Y1934" i="8"/>
  <c r="AL1934" i="8"/>
  <c r="AO1934" i="8"/>
  <c r="AR1934" i="8"/>
  <c r="C1935" i="8"/>
  <c r="F1935" i="8"/>
  <c r="M1935" i="8"/>
  <c r="Q1935" i="8" s="1"/>
  <c r="N1935" i="8"/>
  <c r="O1935" i="8"/>
  <c r="R1935" i="8"/>
  <c r="S1935" i="8"/>
  <c r="T1935" i="8"/>
  <c r="U1935" i="8"/>
  <c r="Y1935" i="8"/>
  <c r="AL1935" i="8"/>
  <c r="AO1935" i="8"/>
  <c r="AR1935" i="8"/>
  <c r="C1936" i="8"/>
  <c r="F1936" i="8"/>
  <c r="M1936" i="8"/>
  <c r="Q1936" i="8" s="1"/>
  <c r="N1936" i="8"/>
  <c r="O1936" i="8"/>
  <c r="R1936" i="8"/>
  <c r="S1936" i="8"/>
  <c r="T1936" i="8"/>
  <c r="U1936" i="8"/>
  <c r="Y1936" i="8"/>
  <c r="AL1936" i="8"/>
  <c r="AO1936" i="8"/>
  <c r="AR1936" i="8"/>
  <c r="C1938" i="8"/>
  <c r="F1938" i="8"/>
  <c r="N1938" i="8"/>
  <c r="O1938" i="8"/>
  <c r="R1938" i="8"/>
  <c r="S1938" i="8"/>
  <c r="T1938" i="8"/>
  <c r="Y1938" i="8"/>
  <c r="Z1938" i="8"/>
  <c r="Z1939" i="8" s="1"/>
  <c r="Z1940" i="8" s="1"/>
  <c r="Z1941" i="8" s="1"/>
  <c r="Z1942" i="8" s="1"/>
  <c r="Z1943" i="8" s="1"/>
  <c r="Z1944" i="8" s="1"/>
  <c r="Z1945" i="8" s="1"/>
  <c r="Z1946" i="8" s="1"/>
  <c r="Z1947" i="8" s="1"/>
  <c r="Z1948" i="8" s="1"/>
  <c r="AL1938" i="8"/>
  <c r="AO1938" i="8"/>
  <c r="AR1938" i="8"/>
  <c r="C1939" i="8"/>
  <c r="F1939" i="8"/>
  <c r="N1939" i="8"/>
  <c r="O1939" i="8"/>
  <c r="R1939" i="8"/>
  <c r="S1939" i="8"/>
  <c r="T1939" i="8"/>
  <c r="Y1939" i="8"/>
  <c r="AL1939" i="8"/>
  <c r="AO1939" i="8"/>
  <c r="AR1939" i="8"/>
  <c r="C1940" i="8"/>
  <c r="F1940" i="8"/>
  <c r="N1940" i="8"/>
  <c r="O1940" i="8"/>
  <c r="R1940" i="8"/>
  <c r="S1940" i="8"/>
  <c r="T1940" i="8"/>
  <c r="Y1940" i="8"/>
  <c r="AL1940" i="8"/>
  <c r="AO1940" i="8"/>
  <c r="AR1940" i="8"/>
  <c r="C1941" i="8"/>
  <c r="F1941" i="8"/>
  <c r="M1941" i="8"/>
  <c r="Q1941" i="8" s="1"/>
  <c r="N1941" i="8"/>
  <c r="O1941" i="8"/>
  <c r="R1941" i="8"/>
  <c r="S1941" i="8"/>
  <c r="T1941" i="8"/>
  <c r="Y1941" i="8"/>
  <c r="AL1941" i="8"/>
  <c r="AO1941" i="8"/>
  <c r="AR1941" i="8"/>
  <c r="C1942" i="8"/>
  <c r="F1942" i="8"/>
  <c r="N1942" i="8"/>
  <c r="O1942" i="8"/>
  <c r="R1942" i="8"/>
  <c r="S1942" i="8"/>
  <c r="T1942" i="8"/>
  <c r="Y1942" i="8"/>
  <c r="AL1942" i="8"/>
  <c r="AO1942" i="8"/>
  <c r="AR1942" i="8"/>
  <c r="C1943" i="8"/>
  <c r="F1943" i="8"/>
  <c r="N1943" i="8"/>
  <c r="O1943" i="8"/>
  <c r="R1943" i="8"/>
  <c r="S1943" i="8"/>
  <c r="T1943" i="8"/>
  <c r="Y1943" i="8"/>
  <c r="AL1943" i="8"/>
  <c r="AO1943" i="8"/>
  <c r="AR1943" i="8"/>
  <c r="C1944" i="8"/>
  <c r="F1944" i="8"/>
  <c r="N1944" i="8"/>
  <c r="O1944" i="8"/>
  <c r="R1944" i="8"/>
  <c r="S1944" i="8"/>
  <c r="T1944" i="8"/>
  <c r="Y1944" i="8"/>
  <c r="AL1944" i="8"/>
  <c r="AO1944" i="8"/>
  <c r="AR1944" i="8"/>
  <c r="C1945" i="8"/>
  <c r="F1945" i="8"/>
  <c r="N1945" i="8"/>
  <c r="O1945" i="8"/>
  <c r="R1945" i="8"/>
  <c r="S1945" i="8"/>
  <c r="T1945" i="8"/>
  <c r="Y1945" i="8"/>
  <c r="AL1945" i="8"/>
  <c r="AO1945" i="8"/>
  <c r="AR1945" i="8"/>
  <c r="C1946" i="8"/>
  <c r="F1946" i="8"/>
  <c r="M1946" i="8"/>
  <c r="Q1946" i="8" s="1"/>
  <c r="N1946" i="8"/>
  <c r="O1946" i="8"/>
  <c r="R1946" i="8"/>
  <c r="S1946" i="8"/>
  <c r="T1946" i="8"/>
  <c r="U1946" i="8"/>
  <c r="Y1946" i="8"/>
  <c r="AL1946" i="8"/>
  <c r="AO1946" i="8"/>
  <c r="AR1946" i="8"/>
  <c r="C1947" i="8"/>
  <c r="F1947" i="8"/>
  <c r="M1947" i="8"/>
  <c r="Q1947" i="8" s="1"/>
  <c r="N1947" i="8"/>
  <c r="O1947" i="8"/>
  <c r="R1947" i="8"/>
  <c r="S1947" i="8"/>
  <c r="T1947" i="8"/>
  <c r="U1947" i="8"/>
  <c r="Y1947" i="8"/>
  <c r="AL1947" i="8"/>
  <c r="AO1947" i="8"/>
  <c r="AR1947" i="8"/>
  <c r="C1948" i="8"/>
  <c r="F1948" i="8"/>
  <c r="M1948" i="8"/>
  <c r="Q1948" i="8" s="1"/>
  <c r="N1948" i="8"/>
  <c r="O1948" i="8"/>
  <c r="R1948" i="8"/>
  <c r="S1948" i="8"/>
  <c r="T1948" i="8"/>
  <c r="U1948" i="8"/>
  <c r="Y1948" i="8"/>
  <c r="AL1948" i="8"/>
  <c r="AO1948" i="8"/>
  <c r="AR1948" i="8"/>
  <c r="C1950" i="8"/>
  <c r="F1950" i="8"/>
  <c r="N1950" i="8"/>
  <c r="O1950" i="8"/>
  <c r="R1950" i="8"/>
  <c r="S1950" i="8"/>
  <c r="T1950" i="8"/>
  <c r="Y1950" i="8"/>
  <c r="Z1950" i="8"/>
  <c r="Z1951" i="8" s="1"/>
  <c r="Z1952" i="8" s="1"/>
  <c r="Z1953" i="8" s="1"/>
  <c r="Z1954" i="8" s="1"/>
  <c r="Z1955" i="8" s="1"/>
  <c r="Z1956" i="8" s="1"/>
  <c r="Z1957" i="8" s="1"/>
  <c r="Z1958" i="8" s="1"/>
  <c r="Z1959" i="8" s="1"/>
  <c r="Z1960" i="8" s="1"/>
  <c r="AL1950" i="8"/>
  <c r="AO1950" i="8"/>
  <c r="AR1950" i="8"/>
  <c r="C1951" i="8"/>
  <c r="F1951" i="8"/>
  <c r="N1951" i="8"/>
  <c r="O1951" i="8"/>
  <c r="R1951" i="8"/>
  <c r="S1951" i="8"/>
  <c r="T1951" i="8"/>
  <c r="Y1951" i="8"/>
  <c r="AL1951" i="8"/>
  <c r="AO1951" i="8"/>
  <c r="AR1951" i="8"/>
  <c r="C1952" i="8"/>
  <c r="F1952" i="8"/>
  <c r="N1952" i="8"/>
  <c r="O1952" i="8"/>
  <c r="R1952" i="8"/>
  <c r="S1952" i="8"/>
  <c r="T1952" i="8"/>
  <c r="Y1952" i="8"/>
  <c r="AL1952" i="8"/>
  <c r="AO1952" i="8"/>
  <c r="AR1952" i="8"/>
  <c r="C1953" i="8"/>
  <c r="F1953" i="8"/>
  <c r="M1953" i="8"/>
  <c r="Q1953" i="8" s="1"/>
  <c r="N1953" i="8"/>
  <c r="O1953" i="8"/>
  <c r="R1953" i="8"/>
  <c r="S1953" i="8"/>
  <c r="T1953" i="8"/>
  <c r="Y1953" i="8"/>
  <c r="AL1953" i="8"/>
  <c r="AO1953" i="8"/>
  <c r="AR1953" i="8"/>
  <c r="C1954" i="8"/>
  <c r="F1954" i="8"/>
  <c r="N1954" i="8"/>
  <c r="O1954" i="8"/>
  <c r="R1954" i="8"/>
  <c r="S1954" i="8"/>
  <c r="T1954" i="8"/>
  <c r="Y1954" i="8"/>
  <c r="AL1954" i="8"/>
  <c r="AO1954" i="8"/>
  <c r="AR1954" i="8"/>
  <c r="C1955" i="8"/>
  <c r="F1955" i="8"/>
  <c r="N1955" i="8"/>
  <c r="O1955" i="8"/>
  <c r="R1955" i="8"/>
  <c r="S1955" i="8"/>
  <c r="T1955" i="8"/>
  <c r="Y1955" i="8"/>
  <c r="AL1955" i="8"/>
  <c r="AO1955" i="8"/>
  <c r="AR1955" i="8"/>
  <c r="C1956" i="8"/>
  <c r="F1956" i="8"/>
  <c r="N1956" i="8"/>
  <c r="O1956" i="8"/>
  <c r="R1956" i="8"/>
  <c r="S1956" i="8"/>
  <c r="T1956" i="8"/>
  <c r="Y1956" i="8"/>
  <c r="AL1956" i="8"/>
  <c r="AO1956" i="8"/>
  <c r="AR1956" i="8"/>
  <c r="C1957" i="8"/>
  <c r="F1957" i="8"/>
  <c r="N1957" i="8"/>
  <c r="O1957" i="8"/>
  <c r="R1957" i="8"/>
  <c r="S1957" i="8"/>
  <c r="T1957" i="8"/>
  <c r="Y1957" i="8"/>
  <c r="AL1957" i="8"/>
  <c r="AO1957" i="8"/>
  <c r="AR1957" i="8"/>
  <c r="C1958" i="8"/>
  <c r="F1958" i="8"/>
  <c r="M1958" i="8"/>
  <c r="Q1958" i="8" s="1"/>
  <c r="N1958" i="8"/>
  <c r="O1958" i="8"/>
  <c r="R1958" i="8"/>
  <c r="S1958" i="8"/>
  <c r="T1958" i="8"/>
  <c r="U1958" i="8"/>
  <c r="Y1958" i="8"/>
  <c r="AL1958" i="8"/>
  <c r="AO1958" i="8"/>
  <c r="AR1958" i="8"/>
  <c r="C1959" i="8"/>
  <c r="F1959" i="8"/>
  <c r="M1959" i="8"/>
  <c r="Q1959" i="8" s="1"/>
  <c r="N1959" i="8"/>
  <c r="O1959" i="8"/>
  <c r="R1959" i="8"/>
  <c r="S1959" i="8"/>
  <c r="T1959" i="8"/>
  <c r="U1959" i="8"/>
  <c r="Y1959" i="8"/>
  <c r="AL1959" i="8"/>
  <c r="AO1959" i="8"/>
  <c r="AR1959" i="8"/>
  <c r="C1960" i="8"/>
  <c r="F1960" i="8"/>
  <c r="M1960" i="8"/>
  <c r="Q1960" i="8" s="1"/>
  <c r="N1960" i="8"/>
  <c r="O1960" i="8"/>
  <c r="R1960" i="8"/>
  <c r="S1960" i="8"/>
  <c r="T1960" i="8"/>
  <c r="U1960" i="8"/>
  <c r="Y1960" i="8"/>
  <c r="AL1960" i="8"/>
  <c r="AO1960" i="8"/>
  <c r="AR1960" i="8"/>
  <c r="C1962" i="8"/>
  <c r="F1962" i="8"/>
  <c r="N1962" i="8"/>
  <c r="O1962" i="8"/>
  <c r="R1962" i="8"/>
  <c r="S1962" i="8"/>
  <c r="T1962" i="8"/>
  <c r="Y1962" i="8"/>
  <c r="Z1962" i="8"/>
  <c r="Z1963" i="8" s="1"/>
  <c r="Z1964" i="8" s="1"/>
  <c r="Z1965" i="8" s="1"/>
  <c r="Z1966" i="8" s="1"/>
  <c r="Z1967" i="8" s="1"/>
  <c r="Z1968" i="8" s="1"/>
  <c r="Z1969" i="8" s="1"/>
  <c r="Z1970" i="8" s="1"/>
  <c r="Z1971" i="8" s="1"/>
  <c r="Z1972" i="8" s="1"/>
  <c r="AL1962" i="8"/>
  <c r="AO1962" i="8"/>
  <c r="AR1962" i="8"/>
  <c r="C1963" i="8"/>
  <c r="F1963" i="8"/>
  <c r="N1963" i="8"/>
  <c r="O1963" i="8"/>
  <c r="R1963" i="8"/>
  <c r="S1963" i="8"/>
  <c r="T1963" i="8"/>
  <c r="Y1963" i="8"/>
  <c r="AL1963" i="8"/>
  <c r="AO1963" i="8"/>
  <c r="AR1963" i="8"/>
  <c r="C1964" i="8"/>
  <c r="F1964" i="8"/>
  <c r="N1964" i="8"/>
  <c r="O1964" i="8"/>
  <c r="R1964" i="8"/>
  <c r="S1964" i="8"/>
  <c r="T1964" i="8"/>
  <c r="Y1964" i="8"/>
  <c r="AL1964" i="8"/>
  <c r="AO1964" i="8"/>
  <c r="AR1964" i="8"/>
  <c r="C1965" i="8"/>
  <c r="F1965" i="8"/>
  <c r="M1965" i="8"/>
  <c r="Q1965" i="8" s="1"/>
  <c r="N1965" i="8"/>
  <c r="O1965" i="8"/>
  <c r="R1965" i="8"/>
  <c r="S1965" i="8"/>
  <c r="T1965" i="8"/>
  <c r="Y1965" i="8"/>
  <c r="AL1965" i="8"/>
  <c r="AO1965" i="8"/>
  <c r="AR1965" i="8"/>
  <c r="C1966" i="8"/>
  <c r="F1966" i="8"/>
  <c r="N1966" i="8"/>
  <c r="O1966" i="8"/>
  <c r="R1966" i="8"/>
  <c r="S1966" i="8"/>
  <c r="T1966" i="8"/>
  <c r="Y1966" i="8"/>
  <c r="AL1966" i="8"/>
  <c r="AO1966" i="8"/>
  <c r="AR1966" i="8"/>
  <c r="C1967" i="8"/>
  <c r="F1967" i="8"/>
  <c r="N1967" i="8"/>
  <c r="O1967" i="8"/>
  <c r="R1967" i="8"/>
  <c r="S1967" i="8"/>
  <c r="T1967" i="8"/>
  <c r="Y1967" i="8"/>
  <c r="AL1967" i="8"/>
  <c r="AO1967" i="8"/>
  <c r="AR1967" i="8"/>
  <c r="C1968" i="8"/>
  <c r="F1968" i="8"/>
  <c r="N1968" i="8"/>
  <c r="O1968" i="8"/>
  <c r="R1968" i="8"/>
  <c r="S1968" i="8"/>
  <c r="T1968" i="8"/>
  <c r="Y1968" i="8"/>
  <c r="AL1968" i="8"/>
  <c r="AO1968" i="8"/>
  <c r="AR1968" i="8"/>
  <c r="C1969" i="8"/>
  <c r="F1969" i="8"/>
  <c r="N1969" i="8"/>
  <c r="O1969" i="8"/>
  <c r="R1969" i="8"/>
  <c r="S1969" i="8"/>
  <c r="T1969" i="8"/>
  <c r="Y1969" i="8"/>
  <c r="AL1969" i="8"/>
  <c r="AO1969" i="8"/>
  <c r="AR1969" i="8"/>
  <c r="C1970" i="8"/>
  <c r="F1970" i="8"/>
  <c r="M1970" i="8"/>
  <c r="Q1970" i="8" s="1"/>
  <c r="N1970" i="8"/>
  <c r="O1970" i="8"/>
  <c r="R1970" i="8"/>
  <c r="S1970" i="8"/>
  <c r="T1970" i="8"/>
  <c r="U1970" i="8"/>
  <c r="Y1970" i="8"/>
  <c r="AL1970" i="8"/>
  <c r="AO1970" i="8"/>
  <c r="AR1970" i="8"/>
  <c r="C1971" i="8"/>
  <c r="F1971" i="8"/>
  <c r="M1971" i="8"/>
  <c r="Q1971" i="8" s="1"/>
  <c r="N1971" i="8"/>
  <c r="O1971" i="8"/>
  <c r="R1971" i="8"/>
  <c r="S1971" i="8"/>
  <c r="T1971" i="8"/>
  <c r="U1971" i="8"/>
  <c r="Y1971" i="8"/>
  <c r="AL1971" i="8"/>
  <c r="AO1971" i="8"/>
  <c r="AR1971" i="8"/>
  <c r="C1972" i="8"/>
  <c r="F1972" i="8"/>
  <c r="M1972" i="8"/>
  <c r="Q1972" i="8" s="1"/>
  <c r="N1972" i="8"/>
  <c r="O1972" i="8"/>
  <c r="R1972" i="8"/>
  <c r="S1972" i="8"/>
  <c r="T1972" i="8"/>
  <c r="U1972" i="8"/>
  <c r="Y1972" i="8"/>
  <c r="AL1972" i="8"/>
  <c r="AO1972" i="8"/>
  <c r="AR1972" i="8"/>
  <c r="AL19" i="8"/>
  <c r="AO19" i="8"/>
  <c r="AR19" i="8"/>
  <c r="AL20" i="8"/>
  <c r="AO20" i="8"/>
  <c r="AR20" i="8"/>
  <c r="AL21" i="8"/>
  <c r="AO21" i="8"/>
  <c r="AR21" i="8"/>
  <c r="AL22" i="8"/>
  <c r="AO22" i="8"/>
  <c r="AR22" i="8"/>
  <c r="AL23" i="8"/>
  <c r="AO23" i="8"/>
  <c r="AR23" i="8"/>
  <c r="AL24" i="8"/>
  <c r="AO24" i="8"/>
  <c r="AR24" i="8"/>
  <c r="AL25" i="8"/>
  <c r="AO25" i="8"/>
  <c r="AR25" i="8"/>
  <c r="AL26" i="8"/>
  <c r="AO26" i="8"/>
  <c r="AR26" i="8"/>
  <c r="AL27" i="8"/>
  <c r="AO27" i="8"/>
  <c r="AR27" i="8"/>
  <c r="AL28" i="8"/>
  <c r="AO28" i="8"/>
  <c r="AR28" i="8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H12" i="9"/>
  <c r="H13" i="9"/>
  <c r="H14" i="9"/>
  <c r="H15" i="9"/>
  <c r="K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K66" i="9" s="1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L13" i="9"/>
  <c r="T13" i="9" s="1"/>
  <c r="L14" i="9"/>
  <c r="L15" i="9"/>
  <c r="T15" i="9" s="1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Q100" i="9"/>
  <c r="Q101" i="9"/>
  <c r="Q102" i="9"/>
  <c r="Q103" i="9"/>
  <c r="G101" i="9"/>
  <c r="K101" i="9"/>
  <c r="M101" i="9"/>
  <c r="O101" i="9"/>
  <c r="G102" i="9"/>
  <c r="K102" i="9"/>
  <c r="M102" i="9"/>
  <c r="O102" i="9"/>
  <c r="G103" i="9"/>
  <c r="K103" i="9"/>
  <c r="M103" i="9"/>
  <c r="O103" i="9"/>
  <c r="V136" i="9"/>
  <c r="V137" i="9"/>
  <c r="V138" i="9"/>
  <c r="V139" i="9"/>
  <c r="V140" i="9"/>
  <c r="V141" i="9"/>
  <c r="V142" i="9"/>
  <c r="V143" i="9"/>
  <c r="M136" i="9"/>
  <c r="O136" i="9"/>
  <c r="Q136" i="9"/>
  <c r="S136" i="9"/>
  <c r="T136" i="9"/>
  <c r="AA136" i="9" s="1"/>
  <c r="M137" i="9"/>
  <c r="O137" i="9"/>
  <c r="Q137" i="9"/>
  <c r="S137" i="9"/>
  <c r="T137" i="9"/>
  <c r="AA137" i="9" s="1"/>
  <c r="M138" i="9"/>
  <c r="O138" i="9"/>
  <c r="Q138" i="9"/>
  <c r="S138" i="9"/>
  <c r="T138" i="9"/>
  <c r="AA138" i="9" s="1"/>
  <c r="AB138" i="9" s="1"/>
  <c r="M139" i="9"/>
  <c r="O139" i="9"/>
  <c r="Q139" i="9"/>
  <c r="S139" i="9"/>
  <c r="T139" i="9"/>
  <c r="AA139" i="9" s="1"/>
  <c r="M140" i="9"/>
  <c r="O140" i="9"/>
  <c r="Q140" i="9"/>
  <c r="S140" i="9"/>
  <c r="T140" i="9"/>
  <c r="AA140" i="9" s="1"/>
  <c r="M141" i="9"/>
  <c r="O141" i="9"/>
  <c r="Q141" i="9"/>
  <c r="S141" i="9"/>
  <c r="T141" i="9"/>
  <c r="AA141" i="9" s="1"/>
  <c r="M142" i="9"/>
  <c r="O142" i="9"/>
  <c r="Q142" i="9"/>
  <c r="S142" i="9"/>
  <c r="T142" i="9"/>
  <c r="AA142" i="9" s="1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12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T187" i="9"/>
  <c r="AA187" i="9" s="1"/>
  <c r="T188" i="9"/>
  <c r="AA188" i="9" s="1"/>
  <c r="T189" i="9"/>
  <c r="AA189" i="9" s="1"/>
  <c r="T190" i="9"/>
  <c r="AA190" i="9" s="1"/>
  <c r="T191" i="9"/>
  <c r="AA191" i="9" s="1"/>
  <c r="T192" i="9"/>
  <c r="AA192" i="9" s="1"/>
  <c r="AB192" i="9" s="1"/>
  <c r="T193" i="9"/>
  <c r="AA193" i="9" s="1"/>
  <c r="T194" i="9"/>
  <c r="AA194" i="9" s="1"/>
  <c r="T195" i="9"/>
  <c r="AA195" i="9" s="1"/>
  <c r="T196" i="9"/>
  <c r="AA196" i="9" s="1"/>
  <c r="T197" i="9"/>
  <c r="AA197" i="9" s="1"/>
  <c r="T198" i="9"/>
  <c r="AA198" i="9" s="1"/>
  <c r="AB198" i="9" s="1"/>
  <c r="T200" i="9"/>
  <c r="AA200" i="9" s="1"/>
  <c r="T201" i="9"/>
  <c r="AA201" i="9" s="1"/>
  <c r="T202" i="9"/>
  <c r="AA202" i="9" s="1"/>
  <c r="T203" i="9"/>
  <c r="AA203" i="9" s="1"/>
  <c r="T204" i="9"/>
  <c r="AA204" i="9" s="1"/>
  <c r="AB204" i="9" s="1"/>
  <c r="T205" i="9"/>
  <c r="AA205" i="9" s="1"/>
  <c r="T206" i="9"/>
  <c r="AA206" i="9" s="1"/>
  <c r="T207" i="9"/>
  <c r="AA207" i="9" s="1"/>
  <c r="T208" i="9"/>
  <c r="AA208" i="9" s="1"/>
  <c r="T209" i="9"/>
  <c r="AA209" i="9" s="1"/>
  <c r="T210" i="9"/>
  <c r="AA210" i="9" s="1"/>
  <c r="AB210" i="9" s="1"/>
  <c r="T211" i="9"/>
  <c r="AA211" i="9" s="1"/>
  <c r="T212" i="9"/>
  <c r="AA212" i="9" s="1"/>
  <c r="T213" i="9"/>
  <c r="AA213" i="9" s="1"/>
  <c r="T214" i="9"/>
  <c r="AA214" i="9" s="1"/>
  <c r="T215" i="9"/>
  <c r="AA215" i="9" s="1"/>
  <c r="T216" i="9"/>
  <c r="AA216" i="9" s="1"/>
  <c r="AB216" i="9" s="1"/>
  <c r="T217" i="9"/>
  <c r="AA217" i="9" s="1"/>
  <c r="T218" i="9"/>
  <c r="AA218" i="9" s="1"/>
  <c r="T219" i="9"/>
  <c r="AA219" i="9" s="1"/>
  <c r="T220" i="9"/>
  <c r="AA220" i="9" s="1"/>
  <c r="T221" i="9"/>
  <c r="AA221" i="9" s="1"/>
  <c r="T222" i="9"/>
  <c r="AA222" i="9" s="1"/>
  <c r="AB222" i="9" s="1"/>
  <c r="T223" i="9"/>
  <c r="AA223" i="9" s="1"/>
  <c r="T224" i="9"/>
  <c r="AA224" i="9" s="1"/>
  <c r="T225" i="9"/>
  <c r="AA225" i="9" s="1"/>
  <c r="T226" i="9"/>
  <c r="AA226" i="9" s="1"/>
  <c r="T227" i="9"/>
  <c r="AA227" i="9" s="1"/>
  <c r="T228" i="9"/>
  <c r="AA228" i="9" s="1"/>
  <c r="AB228" i="9" s="1"/>
  <c r="T229" i="9"/>
  <c r="AA229" i="9" s="1"/>
  <c r="T230" i="9"/>
  <c r="AA230" i="9" s="1"/>
  <c r="T231" i="9"/>
  <c r="AA231" i="9" s="1"/>
  <c r="T232" i="9"/>
  <c r="AA232" i="9" s="1"/>
  <c r="T233" i="9"/>
  <c r="AA233" i="9" s="1"/>
  <c r="T234" i="9"/>
  <c r="AA234" i="9" s="1"/>
  <c r="AB234" i="9" s="1"/>
  <c r="T235" i="9"/>
  <c r="AA235" i="9" s="1"/>
  <c r="T236" i="9"/>
  <c r="AA236" i="9" s="1"/>
  <c r="T237" i="9"/>
  <c r="AA237" i="9" s="1"/>
  <c r="T238" i="9"/>
  <c r="AA238" i="9" s="1"/>
  <c r="T239" i="9"/>
  <c r="AA239" i="9" s="1"/>
  <c r="T240" i="9"/>
  <c r="AA240" i="9" s="1"/>
  <c r="AB240" i="9" s="1"/>
  <c r="T241" i="9"/>
  <c r="AA241" i="9" s="1"/>
  <c r="T242" i="9"/>
  <c r="AA242" i="9" s="1"/>
  <c r="T243" i="9"/>
  <c r="AA243" i="9" s="1"/>
  <c r="T244" i="9"/>
  <c r="AA244" i="9" s="1"/>
  <c r="T245" i="9"/>
  <c r="AA245" i="9" s="1"/>
  <c r="T246" i="9"/>
  <c r="AA246" i="9" s="1"/>
  <c r="AB246" i="9" s="1"/>
  <c r="T247" i="9"/>
  <c r="AA247" i="9" s="1"/>
  <c r="T248" i="9"/>
  <c r="AA248" i="9" s="1"/>
  <c r="T249" i="9"/>
  <c r="AA249" i="9" s="1"/>
  <c r="T250" i="9"/>
  <c r="AA250" i="9" s="1"/>
  <c r="T251" i="9"/>
  <c r="AA251" i="9" s="1"/>
  <c r="T252" i="9"/>
  <c r="AA252" i="9" s="1"/>
  <c r="AB252" i="9" s="1"/>
  <c r="T253" i="9"/>
  <c r="AA253" i="9" s="1"/>
  <c r="T254" i="9"/>
  <c r="AA254" i="9" s="1"/>
  <c r="T255" i="9"/>
  <c r="AA255" i="9" s="1"/>
  <c r="T256" i="9"/>
  <c r="AA256" i="9" s="1"/>
  <c r="T257" i="9"/>
  <c r="AA257" i="9" s="1"/>
  <c r="T258" i="9"/>
  <c r="AA258" i="9" s="1"/>
  <c r="AB258" i="9" s="1"/>
  <c r="T259" i="9"/>
  <c r="AA259" i="9" s="1"/>
  <c r="T260" i="9"/>
  <c r="AA260" i="9" s="1"/>
  <c r="T261" i="9"/>
  <c r="AA261" i="9" s="1"/>
  <c r="T262" i="9"/>
  <c r="AA262" i="9" s="1"/>
  <c r="T263" i="9"/>
  <c r="AA263" i="9" s="1"/>
  <c r="T264" i="9"/>
  <c r="AA264" i="9" s="1"/>
  <c r="AB264" i="9" s="1"/>
  <c r="T265" i="9"/>
  <c r="AA265" i="9" s="1"/>
  <c r="T266" i="9"/>
  <c r="AA266" i="9" s="1"/>
  <c r="T267" i="9"/>
  <c r="AA267" i="9" s="1"/>
  <c r="T268" i="9"/>
  <c r="AA268" i="9" s="1"/>
  <c r="T269" i="9"/>
  <c r="AA269" i="9" s="1"/>
  <c r="T270" i="9"/>
  <c r="AA270" i="9" s="1"/>
  <c r="AB270" i="9" s="1"/>
  <c r="T271" i="9"/>
  <c r="AA271" i="9" s="1"/>
  <c r="T272" i="9"/>
  <c r="AA272" i="9" s="1"/>
  <c r="T273" i="9"/>
  <c r="AA273" i="9" s="1"/>
  <c r="T274" i="9"/>
  <c r="AA274" i="9" s="1"/>
  <c r="T275" i="9"/>
  <c r="AA275" i="9" s="1"/>
  <c r="T276" i="9"/>
  <c r="AA276" i="9" s="1"/>
  <c r="AB276" i="9" s="1"/>
  <c r="T277" i="9"/>
  <c r="AA277" i="9" s="1"/>
  <c r="T278" i="9"/>
  <c r="AA278" i="9" s="1"/>
  <c r="T279" i="9"/>
  <c r="AA279" i="9" s="1"/>
  <c r="T280" i="9"/>
  <c r="AA280" i="9" s="1"/>
  <c r="T281" i="9"/>
  <c r="AA281" i="9" s="1"/>
  <c r="T282" i="9"/>
  <c r="AA282" i="9" s="1"/>
  <c r="AB282" i="9" s="1"/>
  <c r="T283" i="9"/>
  <c r="AA283" i="9" s="1"/>
  <c r="T284" i="9"/>
  <c r="AA284" i="9" s="1"/>
  <c r="T285" i="9"/>
  <c r="AA285" i="9" s="1"/>
  <c r="T286" i="9"/>
  <c r="AA286" i="9" s="1"/>
  <c r="T287" i="9"/>
  <c r="AA287" i="9" s="1"/>
  <c r="T288" i="9"/>
  <c r="AA288" i="9" s="1"/>
  <c r="AB288" i="9" s="1"/>
  <c r="T289" i="9"/>
  <c r="AA289" i="9" s="1"/>
  <c r="T290" i="9"/>
  <c r="AA290" i="9" s="1"/>
  <c r="T291" i="9"/>
  <c r="AA291" i="9" s="1"/>
  <c r="T292" i="9"/>
  <c r="AA292" i="9" s="1"/>
  <c r="T293" i="9"/>
  <c r="AA293" i="9" s="1"/>
  <c r="T294" i="9"/>
  <c r="AA294" i="9" s="1"/>
  <c r="AB294" i="9" s="1"/>
  <c r="T295" i="9"/>
  <c r="AA295" i="9" s="1"/>
  <c r="T296" i="9"/>
  <c r="AA296" i="9" s="1"/>
  <c r="T297" i="9"/>
  <c r="AA297" i="9" s="1"/>
  <c r="T298" i="9"/>
  <c r="AA298" i="9" s="1"/>
  <c r="T299" i="9"/>
  <c r="AA299" i="9" s="1"/>
  <c r="T300" i="9"/>
  <c r="AA300" i="9" s="1"/>
  <c r="AB300" i="9" s="1"/>
  <c r="T301" i="9"/>
  <c r="AA301" i="9" s="1"/>
  <c r="T302" i="9"/>
  <c r="AA302" i="9" s="1"/>
  <c r="T303" i="9"/>
  <c r="AA303" i="9" s="1"/>
  <c r="T304" i="9"/>
  <c r="AA304" i="9" s="1"/>
  <c r="T305" i="9"/>
  <c r="AA305" i="9" s="1"/>
  <c r="T306" i="9"/>
  <c r="AA306" i="9" s="1"/>
  <c r="AB306" i="9" s="1"/>
  <c r="T307" i="9"/>
  <c r="AA307" i="9" s="1"/>
  <c r="T308" i="9"/>
  <c r="AA308" i="9" s="1"/>
  <c r="T309" i="9"/>
  <c r="AA309" i="9" s="1"/>
  <c r="T310" i="9"/>
  <c r="AA310" i="9" s="1"/>
  <c r="T311" i="9"/>
  <c r="AA311" i="9" s="1"/>
  <c r="T312" i="9"/>
  <c r="AA312" i="9" s="1"/>
  <c r="AB312" i="9" s="1"/>
  <c r="T313" i="9"/>
  <c r="AA313" i="9" s="1"/>
  <c r="T314" i="9"/>
  <c r="AA314" i="9" s="1"/>
  <c r="T315" i="9"/>
  <c r="AA315" i="9" s="1"/>
  <c r="T316" i="9"/>
  <c r="AA316" i="9" s="1"/>
  <c r="T317" i="9"/>
  <c r="AA317" i="9" s="1"/>
  <c r="T318" i="9"/>
  <c r="AA318" i="9" s="1"/>
  <c r="AB318" i="9" s="1"/>
  <c r="T319" i="9"/>
  <c r="AA319" i="9" s="1"/>
  <c r="T320" i="9"/>
  <c r="AA320" i="9" s="1"/>
  <c r="T321" i="9"/>
  <c r="AA321" i="9" s="1"/>
  <c r="T322" i="9"/>
  <c r="AA322" i="9" s="1"/>
  <c r="T323" i="9"/>
  <c r="AA323" i="9" s="1"/>
  <c r="T324" i="9"/>
  <c r="AA324" i="9" s="1"/>
  <c r="AB324" i="9" s="1"/>
  <c r="T325" i="9"/>
  <c r="AA325" i="9" s="1"/>
  <c r="T326" i="9"/>
  <c r="AA326" i="9" s="1"/>
  <c r="T327" i="9"/>
  <c r="AA327" i="9" s="1"/>
  <c r="T328" i="9"/>
  <c r="AA328" i="9" s="1"/>
  <c r="T329" i="9"/>
  <c r="AA329" i="9" s="1"/>
  <c r="T330" i="9"/>
  <c r="AA330" i="9" s="1"/>
  <c r="AB330" i="9" s="1"/>
  <c r="T331" i="9"/>
  <c r="AA331" i="9" s="1"/>
  <c r="T332" i="9"/>
  <c r="AA332" i="9" s="1"/>
  <c r="T333" i="9"/>
  <c r="AA333" i="9" s="1"/>
  <c r="T334" i="9"/>
  <c r="AA334" i="9" s="1"/>
  <c r="T335" i="9"/>
  <c r="AA335" i="9" s="1"/>
  <c r="T336" i="9"/>
  <c r="AA336" i="9" s="1"/>
  <c r="AB336" i="9" s="1"/>
  <c r="T337" i="9"/>
  <c r="AA337" i="9" s="1"/>
  <c r="T338" i="9"/>
  <c r="AA338" i="9" s="1"/>
  <c r="T339" i="9"/>
  <c r="AA339" i="9" s="1"/>
  <c r="T340" i="9"/>
  <c r="AA340" i="9" s="1"/>
  <c r="T341" i="9"/>
  <c r="AA341" i="9" s="1"/>
  <c r="T342" i="9"/>
  <c r="AA342" i="9" s="1"/>
  <c r="AB342" i="9" s="1"/>
  <c r="T343" i="9"/>
  <c r="AA343" i="9" s="1"/>
  <c r="T344" i="9"/>
  <c r="AA344" i="9" s="1"/>
  <c r="T345" i="9"/>
  <c r="AA345" i="9" s="1"/>
  <c r="T346" i="9"/>
  <c r="AA346" i="9" s="1"/>
  <c r="M187" i="9"/>
  <c r="O187" i="9"/>
  <c r="Q187" i="9"/>
  <c r="M188" i="9"/>
  <c r="O188" i="9"/>
  <c r="Q188" i="9"/>
  <c r="M189" i="9"/>
  <c r="O189" i="9"/>
  <c r="Q189" i="9"/>
  <c r="M190" i="9"/>
  <c r="O190" i="9"/>
  <c r="Q190" i="9"/>
  <c r="M191" i="9"/>
  <c r="O191" i="9"/>
  <c r="Q191" i="9"/>
  <c r="M192" i="9"/>
  <c r="O192" i="9"/>
  <c r="Q192" i="9"/>
  <c r="M193" i="9"/>
  <c r="O193" i="9"/>
  <c r="Q193" i="9"/>
  <c r="M194" i="9"/>
  <c r="O194" i="9"/>
  <c r="Q194" i="9"/>
  <c r="M195" i="9"/>
  <c r="O195" i="9"/>
  <c r="Q195" i="9"/>
  <c r="M196" i="9"/>
  <c r="O196" i="9"/>
  <c r="Q196" i="9"/>
  <c r="M197" i="9"/>
  <c r="O197" i="9"/>
  <c r="Q197" i="9"/>
  <c r="M198" i="9"/>
  <c r="O198" i="9"/>
  <c r="Q198" i="9"/>
  <c r="M199" i="9"/>
  <c r="O199" i="9"/>
  <c r="Q199" i="9"/>
  <c r="M200" i="9"/>
  <c r="O200" i="9"/>
  <c r="Q200" i="9"/>
  <c r="M201" i="9"/>
  <c r="O201" i="9"/>
  <c r="Q201" i="9"/>
  <c r="M202" i="9"/>
  <c r="O202" i="9"/>
  <c r="Q202" i="9"/>
  <c r="M203" i="9"/>
  <c r="O203" i="9"/>
  <c r="Q203" i="9"/>
  <c r="S13" i="9"/>
  <c r="U691" i="8" s="1"/>
  <c r="S14" i="9"/>
  <c r="U1568" i="8" s="1"/>
  <c r="S15" i="9"/>
  <c r="U57" i="8" s="1"/>
  <c r="S16" i="9"/>
  <c r="U31" i="8" s="1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U371" i="8" s="1"/>
  <c r="S40" i="9"/>
  <c r="U96" i="8" s="1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U46" i="8" s="1"/>
  <c r="S61" i="9"/>
  <c r="S62" i="9"/>
  <c r="S63" i="9"/>
  <c r="S64" i="9"/>
  <c r="S65" i="9"/>
  <c r="S66" i="9"/>
  <c r="U127" i="8" s="1"/>
  <c r="S67" i="9"/>
  <c r="U129" i="8" s="1"/>
  <c r="S68" i="9"/>
  <c r="U131" i="8" s="1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T14" i="9"/>
  <c r="T16" i="9"/>
  <c r="AA16" i="9" s="1"/>
  <c r="T17" i="9"/>
  <c r="AA17" i="9" s="1"/>
  <c r="T18" i="9"/>
  <c r="AA18" i="9" s="1"/>
  <c r="AB18" i="9" s="1"/>
  <c r="T19" i="9"/>
  <c r="AA19" i="9" s="1"/>
  <c r="T20" i="9"/>
  <c r="AA20" i="9" s="1"/>
  <c r="T21" i="9"/>
  <c r="AA21" i="9" s="1"/>
  <c r="T24" i="9"/>
  <c r="AA24" i="9" s="1"/>
  <c r="AB24" i="9" s="1"/>
  <c r="T25" i="9"/>
  <c r="AA25" i="9" s="1"/>
  <c r="T26" i="9"/>
  <c r="AA26" i="9" s="1"/>
  <c r="T41" i="9"/>
  <c r="AA41" i="9" s="1"/>
  <c r="T42" i="9"/>
  <c r="AA42" i="9" s="1"/>
  <c r="AB42" i="9" s="1"/>
  <c r="T43" i="9"/>
  <c r="AA43" i="9" s="1"/>
  <c r="T44" i="9"/>
  <c r="AA44" i="9" s="1"/>
  <c r="T45" i="9"/>
  <c r="AA45" i="9" s="1"/>
  <c r="T46" i="9"/>
  <c r="AA46" i="9" s="1"/>
  <c r="T47" i="9"/>
  <c r="AA47" i="9" s="1"/>
  <c r="T50" i="9"/>
  <c r="AA50" i="9" s="1"/>
  <c r="T51" i="9"/>
  <c r="AA51" i="9" s="1"/>
  <c r="T52" i="9"/>
  <c r="AA52" i="9" s="1"/>
  <c r="T53" i="9"/>
  <c r="AA53" i="9" s="1"/>
  <c r="T54" i="9"/>
  <c r="AA54" i="9" s="1"/>
  <c r="AB54" i="9" s="1"/>
  <c r="T55" i="9"/>
  <c r="AA55" i="9" s="1"/>
  <c r="T56" i="9"/>
  <c r="AA56" i="9" s="1"/>
  <c r="T57" i="9"/>
  <c r="AA57" i="9" s="1"/>
  <c r="T58" i="9"/>
  <c r="AA58" i="9" s="1"/>
  <c r="T59" i="9"/>
  <c r="AA59" i="9" s="1"/>
  <c r="T61" i="9"/>
  <c r="AA61" i="9" s="1"/>
  <c r="T62" i="9"/>
  <c r="AA62" i="9" s="1"/>
  <c r="T63" i="9"/>
  <c r="AA63" i="9" s="1"/>
  <c r="T64" i="9"/>
  <c r="AA64" i="9" s="1"/>
  <c r="T65" i="9"/>
  <c r="AA65" i="9" s="1"/>
  <c r="T70" i="9"/>
  <c r="AA70" i="9" s="1"/>
  <c r="T71" i="9"/>
  <c r="AA71" i="9" s="1"/>
  <c r="T74" i="9"/>
  <c r="AA74" i="9" s="1"/>
  <c r="T75" i="9"/>
  <c r="AA75" i="9" s="1"/>
  <c r="T76" i="9"/>
  <c r="AA76" i="9" s="1"/>
  <c r="T77" i="9"/>
  <c r="AA77" i="9" s="1"/>
  <c r="T78" i="9"/>
  <c r="AA78" i="9" s="1"/>
  <c r="AB78" i="9" s="1"/>
  <c r="T79" i="9"/>
  <c r="AA79" i="9" s="1"/>
  <c r="T80" i="9"/>
  <c r="AA80" i="9" s="1"/>
  <c r="T82" i="9"/>
  <c r="AA82" i="9" s="1"/>
  <c r="T83" i="9"/>
  <c r="AA83" i="9" s="1"/>
  <c r="T84" i="9"/>
  <c r="AA84" i="9" s="1"/>
  <c r="AB84" i="9" s="1"/>
  <c r="T85" i="9"/>
  <c r="AA85" i="9" s="1"/>
  <c r="T87" i="9"/>
  <c r="AA87" i="9" s="1"/>
  <c r="T88" i="9"/>
  <c r="AA88" i="9" s="1"/>
  <c r="T89" i="9"/>
  <c r="AA89" i="9" s="1"/>
  <c r="T90" i="9"/>
  <c r="AA90" i="9" s="1"/>
  <c r="AB90" i="9" s="1"/>
  <c r="T92" i="9"/>
  <c r="AA92" i="9" s="1"/>
  <c r="T93" i="9"/>
  <c r="AA93" i="9" s="1"/>
  <c r="T94" i="9"/>
  <c r="AA94" i="9" s="1"/>
  <c r="T95" i="9"/>
  <c r="AA95" i="9" s="1"/>
  <c r="T97" i="9"/>
  <c r="AA97" i="9" s="1"/>
  <c r="T98" i="9"/>
  <c r="AA98" i="9" s="1"/>
  <c r="T99" i="9"/>
  <c r="AA99" i="9" s="1"/>
  <c r="T100" i="9"/>
  <c r="AA100" i="9" s="1"/>
  <c r="T101" i="9"/>
  <c r="AA101" i="9" s="1"/>
  <c r="T102" i="9"/>
  <c r="AA102" i="9" s="1"/>
  <c r="AB102" i="9" s="1"/>
  <c r="T103" i="9"/>
  <c r="AA103" i="9" s="1"/>
  <c r="T104" i="9"/>
  <c r="AA104" i="9" s="1"/>
  <c r="T105" i="9"/>
  <c r="AA105" i="9" s="1"/>
  <c r="T106" i="9"/>
  <c r="AA106" i="9" s="1"/>
  <c r="T107" i="9"/>
  <c r="AA107" i="9" s="1"/>
  <c r="T108" i="9"/>
  <c r="AA108" i="9" s="1"/>
  <c r="AB108" i="9" s="1"/>
  <c r="T109" i="9"/>
  <c r="AA109" i="9" s="1"/>
  <c r="T110" i="9"/>
  <c r="AA110" i="9" s="1"/>
  <c r="T111" i="9"/>
  <c r="AA111" i="9" s="1"/>
  <c r="T112" i="9"/>
  <c r="AA112" i="9" s="1"/>
  <c r="T113" i="9"/>
  <c r="AA113" i="9" s="1"/>
  <c r="T114" i="9"/>
  <c r="AA114" i="9" s="1"/>
  <c r="AB114" i="9" s="1"/>
  <c r="T115" i="9"/>
  <c r="AA115" i="9" s="1"/>
  <c r="T116" i="9"/>
  <c r="AA116" i="9" s="1"/>
  <c r="T117" i="9"/>
  <c r="AA117" i="9" s="1"/>
  <c r="T118" i="9"/>
  <c r="AA118" i="9" s="1"/>
  <c r="T119" i="9"/>
  <c r="AA119" i="9" s="1"/>
  <c r="T120" i="9"/>
  <c r="AA120" i="9" s="1"/>
  <c r="AB120" i="9" s="1"/>
  <c r="T121" i="9"/>
  <c r="AA121" i="9" s="1"/>
  <c r="T122" i="9"/>
  <c r="AA122" i="9" s="1"/>
  <c r="T123" i="9"/>
  <c r="AA123" i="9" s="1"/>
  <c r="T124" i="9"/>
  <c r="AA124" i="9" s="1"/>
  <c r="T125" i="9"/>
  <c r="AA125" i="9" s="1"/>
  <c r="T126" i="9"/>
  <c r="AA126" i="9" s="1"/>
  <c r="AB126" i="9" s="1"/>
  <c r="T127" i="9"/>
  <c r="AA127" i="9" s="1"/>
  <c r="T128" i="9"/>
  <c r="AA128" i="9" s="1"/>
  <c r="T129" i="9"/>
  <c r="AA129" i="9" s="1"/>
  <c r="T130" i="9"/>
  <c r="AA130" i="9" s="1"/>
  <c r="T131" i="9"/>
  <c r="AA131" i="9" s="1"/>
  <c r="T132" i="9"/>
  <c r="AA132" i="9" s="1"/>
  <c r="AB132" i="9" s="1"/>
  <c r="T133" i="9"/>
  <c r="AA133" i="9" s="1"/>
  <c r="T134" i="9"/>
  <c r="AA134" i="9" s="1"/>
  <c r="T135" i="9"/>
  <c r="AA135" i="9" s="1"/>
  <c r="T143" i="9"/>
  <c r="AA143" i="9" s="1"/>
  <c r="T144" i="9"/>
  <c r="AA144" i="9" s="1"/>
  <c r="AB144" i="9" s="1"/>
  <c r="T145" i="9"/>
  <c r="AA145" i="9" s="1"/>
  <c r="T146" i="9"/>
  <c r="AA146" i="9" s="1"/>
  <c r="T147" i="9"/>
  <c r="AA147" i="9" s="1"/>
  <c r="T148" i="9"/>
  <c r="AA148" i="9" s="1"/>
  <c r="T149" i="9"/>
  <c r="AA149" i="9" s="1"/>
  <c r="T150" i="9"/>
  <c r="AA150" i="9" s="1"/>
  <c r="AB150" i="9" s="1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368" i="9"/>
  <c r="K368" i="9"/>
  <c r="L368" i="9"/>
  <c r="M368" i="9"/>
  <c r="O368" i="9"/>
  <c r="Q368" i="9"/>
  <c r="S368" i="9"/>
  <c r="T368" i="9"/>
  <c r="AA368" i="9" s="1"/>
  <c r="V368" i="9"/>
  <c r="K47" i="9"/>
  <c r="K48" i="9"/>
  <c r="K50" i="9"/>
  <c r="K69" i="9"/>
  <c r="K13" i="9"/>
  <c r="K14" i="9"/>
  <c r="K16" i="9"/>
  <c r="K17" i="9"/>
  <c r="K18" i="9"/>
  <c r="K19" i="9"/>
  <c r="K20" i="9"/>
  <c r="K21" i="9"/>
  <c r="K23" i="9"/>
  <c r="K24" i="9"/>
  <c r="K25" i="9"/>
  <c r="K26" i="9"/>
  <c r="K27" i="9"/>
  <c r="K33" i="9"/>
  <c r="K35" i="9"/>
  <c r="K38" i="9"/>
  <c r="K39" i="9"/>
  <c r="K41" i="9"/>
  <c r="K42" i="9"/>
  <c r="K43" i="9"/>
  <c r="K44" i="9"/>
  <c r="K45" i="9"/>
  <c r="K46" i="9"/>
  <c r="K49" i="9"/>
  <c r="K51" i="9"/>
  <c r="K52" i="9"/>
  <c r="K53" i="9"/>
  <c r="K54" i="9"/>
  <c r="K55" i="9"/>
  <c r="K56" i="9"/>
  <c r="K57" i="9"/>
  <c r="K58" i="9"/>
  <c r="K59" i="9"/>
  <c r="K61" i="9"/>
  <c r="K62" i="9"/>
  <c r="K63" i="9"/>
  <c r="K64" i="9"/>
  <c r="K65" i="9"/>
  <c r="K67" i="9"/>
  <c r="K70" i="9"/>
  <c r="K71" i="9"/>
  <c r="K72" i="9"/>
  <c r="K74" i="9"/>
  <c r="K75" i="9"/>
  <c r="K76" i="9"/>
  <c r="K77" i="9"/>
  <c r="K78" i="9"/>
  <c r="K79" i="9"/>
  <c r="K80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7" i="9"/>
  <c r="K98" i="9"/>
  <c r="K99" i="9"/>
  <c r="K100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K366" i="9"/>
  <c r="K367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S361" i="9"/>
  <c r="S362" i="9"/>
  <c r="S363" i="9"/>
  <c r="S364" i="9"/>
  <c r="S365" i="9"/>
  <c r="S366" i="9"/>
  <c r="S367" i="9"/>
  <c r="T347" i="9"/>
  <c r="AA347" i="9" s="1"/>
  <c r="T348" i="9"/>
  <c r="AA348" i="9" s="1"/>
  <c r="AB348" i="9" s="1"/>
  <c r="T349" i="9"/>
  <c r="AA349" i="9" s="1"/>
  <c r="T350" i="9"/>
  <c r="AA350" i="9" s="1"/>
  <c r="T351" i="9"/>
  <c r="AA351" i="9" s="1"/>
  <c r="T352" i="9"/>
  <c r="AA352" i="9" s="1"/>
  <c r="T353" i="9"/>
  <c r="AA353" i="9" s="1"/>
  <c r="T354" i="9"/>
  <c r="AA354" i="9" s="1"/>
  <c r="AB354" i="9" s="1"/>
  <c r="T355" i="9"/>
  <c r="AA355" i="9" s="1"/>
  <c r="T356" i="9"/>
  <c r="AA356" i="9" s="1"/>
  <c r="T357" i="9"/>
  <c r="AA357" i="9" s="1"/>
  <c r="T358" i="9"/>
  <c r="AA358" i="9" s="1"/>
  <c r="T359" i="9"/>
  <c r="AA359" i="9" s="1"/>
  <c r="T360" i="9"/>
  <c r="AA360" i="9" s="1"/>
  <c r="AB360" i="9" s="1"/>
  <c r="T361" i="9"/>
  <c r="AA361" i="9" s="1"/>
  <c r="T362" i="9"/>
  <c r="AA362" i="9" s="1"/>
  <c r="T363" i="9"/>
  <c r="AA363" i="9" s="1"/>
  <c r="T364" i="9"/>
  <c r="AA364" i="9" s="1"/>
  <c r="T365" i="9"/>
  <c r="AA365" i="9" s="1"/>
  <c r="T366" i="9"/>
  <c r="AA366" i="9" s="1"/>
  <c r="AB366" i="9" s="1"/>
  <c r="T367" i="9"/>
  <c r="AA367" i="9" s="1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G13" i="9"/>
  <c r="G14" i="9"/>
  <c r="O20" i="8" s="1"/>
  <c r="G15" i="9"/>
  <c r="G16" i="9"/>
  <c r="G48" i="9"/>
  <c r="G49" i="9"/>
  <c r="G50" i="9"/>
  <c r="G51" i="9"/>
  <c r="G52" i="9"/>
  <c r="G68" i="9"/>
  <c r="O130" i="8" s="1"/>
  <c r="G69" i="9"/>
  <c r="G70" i="9"/>
  <c r="G71" i="9"/>
  <c r="G72" i="9"/>
  <c r="G81" i="9"/>
  <c r="G82" i="9"/>
  <c r="G83" i="9"/>
  <c r="G84" i="9"/>
  <c r="G85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O127" i="8" s="1"/>
  <c r="G67" i="9"/>
  <c r="G73" i="9"/>
  <c r="G74" i="9"/>
  <c r="G75" i="9"/>
  <c r="G76" i="9"/>
  <c r="G77" i="9"/>
  <c r="G78" i="9"/>
  <c r="G79" i="9"/>
  <c r="G80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M18" i="9"/>
  <c r="O18" i="9"/>
  <c r="Q18" i="9"/>
  <c r="V18" i="9"/>
  <c r="M19" i="9"/>
  <c r="O19" i="9"/>
  <c r="Q19" i="9"/>
  <c r="V19" i="9"/>
  <c r="M20" i="9"/>
  <c r="O20" i="9"/>
  <c r="Q20" i="9"/>
  <c r="V20" i="9"/>
  <c r="M21" i="9"/>
  <c r="O21" i="9"/>
  <c r="Q21" i="9"/>
  <c r="V21" i="9"/>
  <c r="AH38" i="9"/>
  <c r="V13" i="9"/>
  <c r="V14" i="9"/>
  <c r="V15" i="9"/>
  <c r="V16" i="9"/>
  <c r="V53" i="9"/>
  <c r="V54" i="9"/>
  <c r="V55" i="9"/>
  <c r="V56" i="9"/>
  <c r="V57" i="9"/>
  <c r="V73" i="9"/>
  <c r="V74" i="9"/>
  <c r="V75" i="9"/>
  <c r="V76" i="9"/>
  <c r="V77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49" i="9"/>
  <c r="V50" i="9"/>
  <c r="V51" i="9"/>
  <c r="V52" i="9"/>
  <c r="V48" i="9"/>
  <c r="V68" i="9"/>
  <c r="V69" i="9"/>
  <c r="V70" i="9"/>
  <c r="V71" i="9"/>
  <c r="V72" i="9"/>
  <c r="V81" i="9"/>
  <c r="V82" i="9"/>
  <c r="V83" i="9"/>
  <c r="V84" i="9"/>
  <c r="V85" i="9"/>
  <c r="V17" i="9"/>
  <c r="V22" i="9"/>
  <c r="V24" i="9"/>
  <c r="V25" i="9"/>
  <c r="V26" i="9"/>
  <c r="V23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144" i="9"/>
  <c r="V145" i="9"/>
  <c r="V58" i="9"/>
  <c r="V146" i="9"/>
  <c r="V147" i="9"/>
  <c r="V148" i="9"/>
  <c r="V149" i="9"/>
  <c r="V150" i="9"/>
  <c r="V151" i="9"/>
  <c r="V59" i="9"/>
  <c r="V152" i="9"/>
  <c r="V153" i="9"/>
  <c r="V154" i="9"/>
  <c r="V155" i="9"/>
  <c r="V156" i="9"/>
  <c r="V60" i="9"/>
  <c r="V157" i="9"/>
  <c r="V158" i="9"/>
  <c r="V159" i="9"/>
  <c r="V160" i="9"/>
  <c r="V161" i="9"/>
  <c r="V61" i="9"/>
  <c r="V162" i="9"/>
  <c r="V163" i="9"/>
  <c r="V164" i="9"/>
  <c r="V165" i="9"/>
  <c r="V166" i="9"/>
  <c r="V62" i="9"/>
  <c r="V167" i="9"/>
  <c r="V168" i="9"/>
  <c r="V169" i="9"/>
  <c r="V170" i="9"/>
  <c r="V171" i="9"/>
  <c r="V172" i="9"/>
  <c r="V63" i="9"/>
  <c r="V173" i="9"/>
  <c r="V174" i="9"/>
  <c r="V175" i="9"/>
  <c r="V176" i="9"/>
  <c r="V177" i="9"/>
  <c r="V64" i="9"/>
  <c r="V178" i="9"/>
  <c r="V179" i="9"/>
  <c r="V180" i="9"/>
  <c r="V181" i="9"/>
  <c r="V182" i="9"/>
  <c r="V65" i="9"/>
  <c r="V183" i="9"/>
  <c r="V184" i="9"/>
  <c r="V185" i="9"/>
  <c r="V186" i="9"/>
  <c r="V102" i="9"/>
  <c r="V66" i="9"/>
  <c r="V103" i="9"/>
  <c r="V104" i="9"/>
  <c r="V105" i="9"/>
  <c r="V106" i="9"/>
  <c r="V107" i="9"/>
  <c r="V67" i="9"/>
  <c r="V108" i="9"/>
  <c r="V109" i="9"/>
  <c r="V110" i="9"/>
  <c r="V111" i="9"/>
  <c r="V112" i="9"/>
  <c r="V78" i="9"/>
  <c r="V113" i="9"/>
  <c r="V114" i="9"/>
  <c r="V115" i="9"/>
  <c r="V116" i="9"/>
  <c r="V117" i="9"/>
  <c r="V79" i="9"/>
  <c r="V118" i="9"/>
  <c r="V119" i="9"/>
  <c r="V120" i="9"/>
  <c r="V121" i="9"/>
  <c r="V122" i="9"/>
  <c r="V80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369" i="9"/>
  <c r="V12" i="9"/>
  <c r="M70" i="9"/>
  <c r="O70" i="9"/>
  <c r="Q70" i="9"/>
  <c r="M71" i="9"/>
  <c r="O71" i="9"/>
  <c r="Q71" i="9"/>
  <c r="M72" i="9"/>
  <c r="O72" i="9"/>
  <c r="Q72" i="9"/>
  <c r="M99" i="9"/>
  <c r="O99" i="9"/>
  <c r="Q99" i="9"/>
  <c r="M100" i="9"/>
  <c r="O100" i="9"/>
  <c r="M49" i="9"/>
  <c r="O49" i="9"/>
  <c r="Q49" i="9"/>
  <c r="M50" i="9"/>
  <c r="O50" i="9"/>
  <c r="Q50" i="9"/>
  <c r="M51" i="9"/>
  <c r="O51" i="9"/>
  <c r="Q51" i="9"/>
  <c r="M52" i="9"/>
  <c r="O52" i="9"/>
  <c r="Q52" i="9"/>
  <c r="M74" i="9"/>
  <c r="O74" i="9"/>
  <c r="Q74" i="9"/>
  <c r="M75" i="9"/>
  <c r="O75" i="9"/>
  <c r="Q75" i="9"/>
  <c r="M76" i="9"/>
  <c r="O76" i="9"/>
  <c r="Q76" i="9"/>
  <c r="M77" i="9"/>
  <c r="O77" i="9"/>
  <c r="Q77" i="9"/>
  <c r="E10" i="7"/>
  <c r="C10" i="7"/>
  <c r="AR18" i="8"/>
  <c r="AO18" i="8"/>
  <c r="AL18" i="8"/>
  <c r="M26" i="8"/>
  <c r="Q26" i="8" s="1"/>
  <c r="M27" i="8"/>
  <c r="Q27" i="8" s="1"/>
  <c r="M28" i="8"/>
  <c r="Q28" i="8" s="1"/>
  <c r="U26" i="8"/>
  <c r="U27" i="8"/>
  <c r="U28" i="8"/>
  <c r="T26" i="8"/>
  <c r="T27" i="8"/>
  <c r="T28" i="8"/>
  <c r="N19" i="8"/>
  <c r="N20" i="8"/>
  <c r="R20" i="8"/>
  <c r="N21" i="8"/>
  <c r="O21" i="8"/>
  <c r="R21" i="8"/>
  <c r="S21" i="8"/>
  <c r="N22" i="8"/>
  <c r="O22" i="8"/>
  <c r="R22" i="8"/>
  <c r="S22" i="8"/>
  <c r="N23" i="8"/>
  <c r="O23" i="8"/>
  <c r="R23" i="8"/>
  <c r="S23" i="8"/>
  <c r="N24" i="8"/>
  <c r="O24" i="8"/>
  <c r="R24" i="8"/>
  <c r="S24" i="8"/>
  <c r="N25" i="8"/>
  <c r="O25" i="8"/>
  <c r="R25" i="8"/>
  <c r="S25" i="8"/>
  <c r="N26" i="8"/>
  <c r="O26" i="8"/>
  <c r="R26" i="8"/>
  <c r="S26" i="8"/>
  <c r="N27" i="8"/>
  <c r="O27" i="8"/>
  <c r="R27" i="8"/>
  <c r="S27" i="8"/>
  <c r="N28" i="8"/>
  <c r="O28" i="8"/>
  <c r="R28" i="8"/>
  <c r="S28" i="8"/>
  <c r="S18" i="8"/>
  <c r="R18" i="8"/>
  <c r="O18" i="8"/>
  <c r="N18" i="8"/>
  <c r="Y19" i="8"/>
  <c r="Y20" i="8"/>
  <c r="Y21" i="8"/>
  <c r="Y22" i="8"/>
  <c r="Y23" i="8"/>
  <c r="Y24" i="8"/>
  <c r="Y25" i="8"/>
  <c r="Y26" i="8"/>
  <c r="Y27" i="8"/>
  <c r="Y28" i="8"/>
  <c r="Y18" i="8"/>
  <c r="Z18" i="8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U134" i="8" l="1"/>
  <c r="U132" i="8"/>
  <c r="O131" i="8"/>
  <c r="U130" i="8"/>
  <c r="U128" i="8"/>
  <c r="U133" i="8"/>
  <c r="O132" i="8"/>
  <c r="O126" i="8"/>
  <c r="T127" i="8"/>
  <c r="T126" i="8"/>
  <c r="U126" i="8"/>
  <c r="U1428" i="8"/>
  <c r="U1616" i="8"/>
  <c r="U1507" i="8"/>
  <c r="U1726" i="8"/>
  <c r="U1424" i="8"/>
  <c r="U1620" i="8"/>
  <c r="U524" i="8"/>
  <c r="U1317" i="8"/>
  <c r="U1197" i="8"/>
  <c r="U1137" i="8"/>
  <c r="U1005" i="8"/>
  <c r="U945" i="8"/>
  <c r="U813" i="8"/>
  <c r="U537" i="8"/>
  <c r="U1701" i="8"/>
  <c r="U1641" i="8"/>
  <c r="U1593" i="8"/>
  <c r="U1281" i="8"/>
  <c r="U1149" i="8"/>
  <c r="U1089" i="8"/>
  <c r="U957" i="8"/>
  <c r="U897" i="8"/>
  <c r="U549" i="8"/>
  <c r="U30" i="8"/>
  <c r="U1881" i="8"/>
  <c r="U1509" i="8"/>
  <c r="U765" i="8"/>
  <c r="U1545" i="8"/>
  <c r="U849" i="8"/>
  <c r="U659" i="8"/>
  <c r="U141" i="8"/>
  <c r="U1797" i="8"/>
  <c r="U1774" i="8"/>
  <c r="U346" i="8"/>
  <c r="U1833" i="8"/>
  <c r="U1845" i="8"/>
  <c r="U1401" i="8"/>
  <c r="U1233" i="8"/>
  <c r="U909" i="8"/>
  <c r="U645" i="8"/>
  <c r="U1663" i="8"/>
  <c r="U1557" i="8"/>
  <c r="U1353" i="8"/>
  <c r="U1330" i="8"/>
  <c r="U1328" i="8"/>
  <c r="U1305" i="8"/>
  <c r="U1245" i="8"/>
  <c r="U1185" i="8"/>
  <c r="U1053" i="8"/>
  <c r="U993" i="8"/>
  <c r="U861" i="8"/>
  <c r="U801" i="8"/>
  <c r="U585" i="8"/>
  <c r="U381" i="8"/>
  <c r="U705" i="8"/>
  <c r="U1605" i="8"/>
  <c r="U1101" i="8"/>
  <c r="U1041" i="8"/>
  <c r="AB361" i="9"/>
  <c r="AB362" i="9" s="1"/>
  <c r="AB363" i="9" s="1"/>
  <c r="AB364" i="9" s="1"/>
  <c r="U1749" i="8"/>
  <c r="U512" i="8"/>
  <c r="U1603" i="8"/>
  <c r="U202" i="8"/>
  <c r="U1954" i="8"/>
  <c r="U1906" i="8"/>
  <c r="U1904" i="8"/>
  <c r="U1870" i="8"/>
  <c r="U1807" i="8"/>
  <c r="U1630" i="8"/>
  <c r="U1449" i="8"/>
  <c r="U1413" i="8"/>
  <c r="U1365" i="8"/>
  <c r="U1363" i="8"/>
  <c r="U379" i="8"/>
  <c r="U237" i="8"/>
  <c r="U177" i="8"/>
  <c r="U478" i="8"/>
  <c r="U154" i="8"/>
  <c r="U1390" i="8"/>
  <c r="U1929" i="8"/>
  <c r="U1666" i="8"/>
  <c r="U1664" i="8"/>
  <c r="U1474" i="8"/>
  <c r="U1472" i="8"/>
  <c r="U1438" i="8"/>
  <c r="U1284" i="8"/>
  <c r="U1257" i="8"/>
  <c r="U1209" i="8"/>
  <c r="U1161" i="8"/>
  <c r="U1113" i="8"/>
  <c r="U1065" i="8"/>
  <c r="U1017" i="8"/>
  <c r="U969" i="8"/>
  <c r="U921" i="8"/>
  <c r="U873" i="8"/>
  <c r="U825" i="8"/>
  <c r="U777" i="8"/>
  <c r="U741" i="8"/>
  <c r="U635" i="8"/>
  <c r="U621" i="8"/>
  <c r="U382" i="8"/>
  <c r="U250" i="8"/>
  <c r="U1618" i="8"/>
  <c r="U94" i="8"/>
  <c r="U1858" i="8"/>
  <c r="U139" i="8"/>
  <c r="U1966" i="8"/>
  <c r="U1918" i="8"/>
  <c r="U1893" i="8"/>
  <c r="U1891" i="8"/>
  <c r="U1855" i="8"/>
  <c r="U1762" i="8"/>
  <c r="U1714" i="8"/>
  <c r="U1689" i="8"/>
  <c r="U1653" i="8"/>
  <c r="U1651" i="8"/>
  <c r="U1497" i="8"/>
  <c r="U1282" i="8"/>
  <c r="U755" i="8"/>
  <c r="U681" i="8"/>
  <c r="U573" i="8"/>
  <c r="U477" i="8"/>
  <c r="U417" i="8"/>
  <c r="U298" i="8"/>
  <c r="U93" i="8"/>
  <c r="U1822" i="8"/>
  <c r="U1582" i="8"/>
  <c r="U1534" i="8"/>
  <c r="U1378" i="8"/>
  <c r="U1294" i="8"/>
  <c r="U1426" i="8"/>
  <c r="U1342" i="8"/>
  <c r="U1843" i="8"/>
  <c r="U1711" i="8"/>
  <c r="U1941" i="8"/>
  <c r="U1810" i="8"/>
  <c r="U1785" i="8"/>
  <c r="U1737" i="8"/>
  <c r="U1678" i="8"/>
  <c r="U1570" i="8"/>
  <c r="U1522" i="8"/>
  <c r="U1520" i="8"/>
  <c r="U1486" i="8"/>
  <c r="U1461" i="8"/>
  <c r="U1459" i="8"/>
  <c r="U1269" i="8"/>
  <c r="U1221" i="8"/>
  <c r="U1173" i="8"/>
  <c r="U1125" i="8"/>
  <c r="U1077" i="8"/>
  <c r="U1029" i="8"/>
  <c r="U981" i="8"/>
  <c r="U933" i="8"/>
  <c r="U885" i="8"/>
  <c r="U837" i="8"/>
  <c r="U789" i="8"/>
  <c r="U753" i="8"/>
  <c r="U587" i="8"/>
  <c r="U465" i="8"/>
  <c r="U333" i="8"/>
  <c r="U81" i="8"/>
  <c r="U1764" i="8"/>
  <c r="U1380" i="8"/>
  <c r="U559" i="8"/>
  <c r="U384" i="8"/>
  <c r="U1951" i="8"/>
  <c r="U1908" i="8"/>
  <c r="U1760" i="8"/>
  <c r="U1747" i="8"/>
  <c r="U1567" i="8"/>
  <c r="U1524" i="8"/>
  <c r="U1411" i="8"/>
  <c r="U1376" i="8"/>
  <c r="U600" i="8"/>
  <c r="U1668" i="8"/>
  <c r="U480" i="8"/>
  <c r="U1956" i="8"/>
  <c r="U1808" i="8"/>
  <c r="U1795" i="8"/>
  <c r="U1615" i="8"/>
  <c r="U1572" i="8"/>
  <c r="U716" i="8"/>
  <c r="U164" i="8"/>
  <c r="U48" i="8"/>
  <c r="U60" i="8"/>
  <c r="U108" i="8"/>
  <c r="U192" i="8"/>
  <c r="U288" i="8"/>
  <c r="U396" i="8"/>
  <c r="U444" i="8"/>
  <c r="U492" i="8"/>
  <c r="U588" i="8"/>
  <c r="U720" i="8"/>
  <c r="U1404" i="8"/>
  <c r="U1692" i="8"/>
  <c r="U1836" i="8"/>
  <c r="U204" i="8"/>
  <c r="U252" i="8"/>
  <c r="U300" i="8"/>
  <c r="U348" i="8"/>
  <c r="U648" i="8"/>
  <c r="U708" i="8"/>
  <c r="U1320" i="8"/>
  <c r="U1368" i="8"/>
  <c r="U1416" i="8"/>
  <c r="U1464" i="8"/>
  <c r="U1512" i="8"/>
  <c r="U1560" i="8"/>
  <c r="U1608" i="8"/>
  <c r="U1656" i="8"/>
  <c r="U1704" i="8"/>
  <c r="U1752" i="8"/>
  <c r="U1800" i="8"/>
  <c r="U1848" i="8"/>
  <c r="U1896" i="8"/>
  <c r="U1944" i="8"/>
  <c r="U564" i="8"/>
  <c r="U696" i="8"/>
  <c r="U756" i="8"/>
  <c r="U1356" i="8"/>
  <c r="U1596" i="8"/>
  <c r="U1644" i="8"/>
  <c r="U1884" i="8"/>
  <c r="U624" i="8"/>
  <c r="U156" i="8"/>
  <c r="U576" i="8"/>
  <c r="U636" i="8"/>
  <c r="U1308" i="8"/>
  <c r="U1452" i="8"/>
  <c r="U1500" i="8"/>
  <c r="U1548" i="8"/>
  <c r="U1740" i="8"/>
  <c r="U1788" i="8"/>
  <c r="U1932" i="8"/>
  <c r="U420" i="8"/>
  <c r="U552" i="8"/>
  <c r="U684" i="8"/>
  <c r="U228" i="8"/>
  <c r="U324" i="8"/>
  <c r="U540" i="8"/>
  <c r="U612" i="8"/>
  <c r="U744" i="8"/>
  <c r="U1296" i="8"/>
  <c r="U1344" i="8"/>
  <c r="U1392" i="8"/>
  <c r="U1440" i="8"/>
  <c r="U1488" i="8"/>
  <c r="U1536" i="8"/>
  <c r="U1584" i="8"/>
  <c r="U1632" i="8"/>
  <c r="U1680" i="8"/>
  <c r="U1728" i="8"/>
  <c r="U1776" i="8"/>
  <c r="U1824" i="8"/>
  <c r="U1872" i="8"/>
  <c r="U1920" i="8"/>
  <c r="U1968" i="8"/>
  <c r="U528" i="8"/>
  <c r="U672" i="8"/>
  <c r="U732" i="8"/>
  <c r="U55" i="8"/>
  <c r="U103" i="8"/>
  <c r="U187" i="8"/>
  <c r="U283" i="8"/>
  <c r="U391" i="8"/>
  <c r="U439" i="8"/>
  <c r="U487" i="8"/>
  <c r="U547" i="8"/>
  <c r="U619" i="8"/>
  <c r="U751" i="8"/>
  <c r="U1303" i="8"/>
  <c r="U1351" i="8"/>
  <c r="U1399" i="8"/>
  <c r="U1447" i="8"/>
  <c r="U1495" i="8"/>
  <c r="U1543" i="8"/>
  <c r="U1591" i="8"/>
  <c r="U1639" i="8"/>
  <c r="U1687" i="8"/>
  <c r="U1735" i="8"/>
  <c r="U1783" i="8"/>
  <c r="U1831" i="8"/>
  <c r="U1879" i="8"/>
  <c r="U1927" i="8"/>
  <c r="U79" i="8"/>
  <c r="U463" i="8"/>
  <c r="U511" i="8"/>
  <c r="U715" i="8"/>
  <c r="U67" i="8"/>
  <c r="U115" i="8"/>
  <c r="U199" i="8"/>
  <c r="U247" i="8"/>
  <c r="U295" i="8"/>
  <c r="U343" i="8"/>
  <c r="U403" i="8"/>
  <c r="U451" i="8"/>
  <c r="U499" i="8"/>
  <c r="U535" i="8"/>
  <c r="U679" i="8"/>
  <c r="U739" i="8"/>
  <c r="U1327" i="8"/>
  <c r="U1375" i="8"/>
  <c r="U1423" i="8"/>
  <c r="U1471" i="8"/>
  <c r="U151" i="8"/>
  <c r="U211" i="8"/>
  <c r="U259" i="8"/>
  <c r="U307" i="8"/>
  <c r="U355" i="8"/>
  <c r="U607" i="8"/>
  <c r="U667" i="8"/>
  <c r="U1291" i="8"/>
  <c r="U1339" i="8"/>
  <c r="U1387" i="8"/>
  <c r="U1435" i="8"/>
  <c r="U1483" i="8"/>
  <c r="U1531" i="8"/>
  <c r="U1579" i="8"/>
  <c r="U1627" i="8"/>
  <c r="U1675" i="8"/>
  <c r="U1723" i="8"/>
  <c r="U1771" i="8"/>
  <c r="U1819" i="8"/>
  <c r="U1867" i="8"/>
  <c r="U1915" i="8"/>
  <c r="U1963" i="8"/>
  <c r="U595" i="8"/>
  <c r="U727" i="8"/>
  <c r="U415" i="8"/>
  <c r="U523" i="8"/>
  <c r="U655" i="8"/>
  <c r="U163" i="8"/>
  <c r="U43" i="8"/>
  <c r="U223" i="8"/>
  <c r="U271" i="8"/>
  <c r="U319" i="8"/>
  <c r="U367" i="8"/>
  <c r="U427" i="8"/>
  <c r="U583" i="8"/>
  <c r="U643" i="8"/>
  <c r="U775" i="8"/>
  <c r="U787" i="8"/>
  <c r="U799" i="8"/>
  <c r="U811" i="8"/>
  <c r="U823" i="8"/>
  <c r="U835" i="8"/>
  <c r="U847" i="8"/>
  <c r="U859" i="8"/>
  <c r="U871" i="8"/>
  <c r="U883" i="8"/>
  <c r="U895" i="8"/>
  <c r="U907" i="8"/>
  <c r="U919" i="8"/>
  <c r="U931" i="8"/>
  <c r="U943" i="8"/>
  <c r="U955" i="8"/>
  <c r="U967" i="8"/>
  <c r="U979" i="8"/>
  <c r="U991" i="8"/>
  <c r="U1003" i="8"/>
  <c r="U1015" i="8"/>
  <c r="U1027" i="8"/>
  <c r="U1039" i="8"/>
  <c r="U1051" i="8"/>
  <c r="U1063" i="8"/>
  <c r="U1075" i="8"/>
  <c r="U1087" i="8"/>
  <c r="U1099" i="8"/>
  <c r="U1111" i="8"/>
  <c r="U1123" i="8"/>
  <c r="U1135" i="8"/>
  <c r="U1147" i="8"/>
  <c r="U1159" i="8"/>
  <c r="U1171" i="8"/>
  <c r="U1183" i="8"/>
  <c r="U1195" i="8"/>
  <c r="U1207" i="8"/>
  <c r="U1219" i="8"/>
  <c r="U1231" i="8"/>
  <c r="U1243" i="8"/>
  <c r="U1255" i="8"/>
  <c r="U1267" i="8"/>
  <c r="U1279" i="8"/>
  <c r="U175" i="8"/>
  <c r="U235" i="8"/>
  <c r="U331" i="8"/>
  <c r="U571" i="8"/>
  <c r="U703" i="8"/>
  <c r="U763" i="8"/>
  <c r="U1315" i="8"/>
  <c r="U1332" i="8"/>
  <c r="U1812" i="8"/>
  <c r="U1952" i="8"/>
  <c r="U1939" i="8"/>
  <c r="U1759" i="8"/>
  <c r="U1716" i="8"/>
  <c r="U1555" i="8"/>
  <c r="U660" i="8"/>
  <c r="U475" i="8"/>
  <c r="U80" i="8"/>
  <c r="U416" i="8"/>
  <c r="U464" i="8"/>
  <c r="U584" i="8"/>
  <c r="U644" i="8"/>
  <c r="U776" i="8"/>
  <c r="U788" i="8"/>
  <c r="U800" i="8"/>
  <c r="U812" i="8"/>
  <c r="U824" i="8"/>
  <c r="U836" i="8"/>
  <c r="U848" i="8"/>
  <c r="U860" i="8"/>
  <c r="U872" i="8"/>
  <c r="U884" i="8"/>
  <c r="U896" i="8"/>
  <c r="U908" i="8"/>
  <c r="U920" i="8"/>
  <c r="U932" i="8"/>
  <c r="U944" i="8"/>
  <c r="U956" i="8"/>
  <c r="U968" i="8"/>
  <c r="U980" i="8"/>
  <c r="U992" i="8"/>
  <c r="U1004" i="8"/>
  <c r="U1016" i="8"/>
  <c r="U1028" i="8"/>
  <c r="U1040" i="8"/>
  <c r="U1052" i="8"/>
  <c r="U1064" i="8"/>
  <c r="U1076" i="8"/>
  <c r="U1088" i="8"/>
  <c r="U1100" i="8"/>
  <c r="U1112" i="8"/>
  <c r="U1124" i="8"/>
  <c r="U1136" i="8"/>
  <c r="U1148" i="8"/>
  <c r="U1160" i="8"/>
  <c r="U1172" i="8"/>
  <c r="U1184" i="8"/>
  <c r="U1196" i="8"/>
  <c r="U1208" i="8"/>
  <c r="U1220" i="8"/>
  <c r="U1232" i="8"/>
  <c r="U1244" i="8"/>
  <c r="U1256" i="8"/>
  <c r="U1268" i="8"/>
  <c r="U1280" i="8"/>
  <c r="U1304" i="8"/>
  <c r="U1496" i="8"/>
  <c r="U1640" i="8"/>
  <c r="U1688" i="8"/>
  <c r="U536" i="8"/>
  <c r="U740" i="8"/>
  <c r="U44" i="8"/>
  <c r="U224" i="8"/>
  <c r="U272" i="8"/>
  <c r="U320" i="8"/>
  <c r="U368" i="8"/>
  <c r="U428" i="8"/>
  <c r="U572" i="8"/>
  <c r="U704" i="8"/>
  <c r="U764" i="8"/>
  <c r="U1316" i="8"/>
  <c r="U1364" i="8"/>
  <c r="U1412" i="8"/>
  <c r="U1460" i="8"/>
  <c r="U1508" i="8"/>
  <c r="U1556" i="8"/>
  <c r="U1604" i="8"/>
  <c r="U1652" i="8"/>
  <c r="U1700" i="8"/>
  <c r="U1748" i="8"/>
  <c r="U1796" i="8"/>
  <c r="U1844" i="8"/>
  <c r="U1892" i="8"/>
  <c r="U1940" i="8"/>
  <c r="U548" i="8"/>
  <c r="U620" i="8"/>
  <c r="U752" i="8"/>
  <c r="U1352" i="8"/>
  <c r="U1400" i="8"/>
  <c r="U1544" i="8"/>
  <c r="U1592" i="8"/>
  <c r="U1736" i="8"/>
  <c r="U1784" i="8"/>
  <c r="U1880" i="8"/>
  <c r="U188" i="8"/>
  <c r="U284" i="8"/>
  <c r="U392" i="8"/>
  <c r="U440" i="8"/>
  <c r="U488" i="8"/>
  <c r="U680" i="8"/>
  <c r="U176" i="8"/>
  <c r="U236" i="8"/>
  <c r="U332" i="8"/>
  <c r="U560" i="8"/>
  <c r="U632" i="8"/>
  <c r="U692" i="8"/>
  <c r="U380" i="8"/>
  <c r="U476" i="8"/>
  <c r="U1448" i="8"/>
  <c r="U1832" i="8"/>
  <c r="U1928" i="8"/>
  <c r="U56" i="8"/>
  <c r="U104" i="8"/>
  <c r="U92" i="8"/>
  <c r="U140" i="8"/>
  <c r="U68" i="8"/>
  <c r="U116" i="8"/>
  <c r="U200" i="8"/>
  <c r="U248" i="8"/>
  <c r="U296" i="8"/>
  <c r="U344" i="8"/>
  <c r="U404" i="8"/>
  <c r="U452" i="8"/>
  <c r="U500" i="8"/>
  <c r="U608" i="8"/>
  <c r="U668" i="8"/>
  <c r="U1292" i="8"/>
  <c r="U1340" i="8"/>
  <c r="U1388" i="8"/>
  <c r="U1436" i="8"/>
  <c r="U1484" i="8"/>
  <c r="U1532" i="8"/>
  <c r="U1580" i="8"/>
  <c r="U1628" i="8"/>
  <c r="U1676" i="8"/>
  <c r="U1724" i="8"/>
  <c r="U1772" i="8"/>
  <c r="U1820" i="8"/>
  <c r="U1868" i="8"/>
  <c r="U1916" i="8"/>
  <c r="U1964" i="8"/>
  <c r="U152" i="8"/>
  <c r="U212" i="8"/>
  <c r="U260" i="8"/>
  <c r="U308" i="8"/>
  <c r="U356" i="8"/>
  <c r="U596" i="8"/>
  <c r="U728" i="8"/>
  <c r="U1903" i="8"/>
  <c r="U1860" i="8"/>
  <c r="U1712" i="8"/>
  <c r="U1699" i="8"/>
  <c r="U1519" i="8"/>
  <c r="U1476" i="8"/>
  <c r="U656" i="8"/>
  <c r="U631" i="8"/>
  <c r="U91" i="8"/>
  <c r="AB145" i="9"/>
  <c r="AB146" i="9" s="1"/>
  <c r="AB147" i="9" s="1"/>
  <c r="AB148" i="9" s="1"/>
  <c r="AB55" i="9"/>
  <c r="AB56" i="9" s="1"/>
  <c r="AB57" i="9" s="1"/>
  <c r="AB58" i="9" s="1"/>
  <c r="U707" i="8"/>
  <c r="U693" i="8"/>
  <c r="U633" i="8"/>
  <c r="U561" i="8"/>
  <c r="U490" i="8"/>
  <c r="U442" i="8"/>
  <c r="U429" i="8"/>
  <c r="U394" i="8"/>
  <c r="U369" i="8"/>
  <c r="U321" i="8"/>
  <c r="U286" i="8"/>
  <c r="U273" i="8"/>
  <c r="U225" i="8"/>
  <c r="U190" i="8"/>
  <c r="U106" i="8"/>
  <c r="U58" i="8"/>
  <c r="U45" i="8"/>
  <c r="U165" i="8"/>
  <c r="U1953" i="8"/>
  <c r="U1930" i="8"/>
  <c r="U1905" i="8"/>
  <c r="U1882" i="8"/>
  <c r="U1857" i="8"/>
  <c r="U1834" i="8"/>
  <c r="U1809" i="8"/>
  <c r="U1786" i="8"/>
  <c r="U1761" i="8"/>
  <c r="U1738" i="8"/>
  <c r="U1713" i="8"/>
  <c r="U1690" i="8"/>
  <c r="U1665" i="8"/>
  <c r="U1642" i="8"/>
  <c r="U1617" i="8"/>
  <c r="U1594" i="8"/>
  <c r="U1569" i="8"/>
  <c r="U1546" i="8"/>
  <c r="U1521" i="8"/>
  <c r="U1498" i="8"/>
  <c r="U1473" i="8"/>
  <c r="U1450" i="8"/>
  <c r="U1425" i="8"/>
  <c r="U1402" i="8"/>
  <c r="U1377" i="8"/>
  <c r="U1354" i="8"/>
  <c r="U1329" i="8"/>
  <c r="U1306" i="8"/>
  <c r="U731" i="8"/>
  <c r="U717" i="8"/>
  <c r="U657" i="8"/>
  <c r="U527" i="8"/>
  <c r="U525" i="8"/>
  <c r="U513" i="8"/>
  <c r="U357" i="8"/>
  <c r="U322" i="8"/>
  <c r="U309" i="8"/>
  <c r="U261" i="8"/>
  <c r="U226" i="8"/>
  <c r="U213" i="8"/>
  <c r="U153" i="8"/>
  <c r="AA15" i="9"/>
  <c r="U729" i="8"/>
  <c r="U611" i="8"/>
  <c r="U597" i="8"/>
  <c r="U501" i="8"/>
  <c r="U453" i="8"/>
  <c r="U418" i="8"/>
  <c r="U405" i="8"/>
  <c r="U345" i="8"/>
  <c r="U297" i="8"/>
  <c r="U249" i="8"/>
  <c r="U201" i="8"/>
  <c r="U179" i="8"/>
  <c r="U117" i="8"/>
  <c r="U69" i="8"/>
  <c r="AA13" i="9"/>
  <c r="U1965" i="8"/>
  <c r="U1942" i="8"/>
  <c r="U1917" i="8"/>
  <c r="U1894" i="8"/>
  <c r="U1869" i="8"/>
  <c r="U1846" i="8"/>
  <c r="U1821" i="8"/>
  <c r="U1798" i="8"/>
  <c r="U1773" i="8"/>
  <c r="U1750" i="8"/>
  <c r="U1725" i="8"/>
  <c r="U1702" i="8"/>
  <c r="U1677" i="8"/>
  <c r="U1654" i="8"/>
  <c r="U1629" i="8"/>
  <c r="U1606" i="8"/>
  <c r="U1581" i="8"/>
  <c r="U1558" i="8"/>
  <c r="U1533" i="8"/>
  <c r="U1510" i="8"/>
  <c r="U1485" i="8"/>
  <c r="U1462" i="8"/>
  <c r="U1437" i="8"/>
  <c r="U1414" i="8"/>
  <c r="U1389" i="8"/>
  <c r="U1366" i="8"/>
  <c r="U1341" i="8"/>
  <c r="U1318" i="8"/>
  <c r="U1293" i="8"/>
  <c r="U683" i="8"/>
  <c r="U669" i="8"/>
  <c r="U609" i="8"/>
  <c r="U489" i="8"/>
  <c r="U441" i="8"/>
  <c r="U393" i="8"/>
  <c r="U285" i="8"/>
  <c r="U189" i="8"/>
  <c r="U105" i="8"/>
  <c r="AB325" i="9"/>
  <c r="AB326" i="9" s="1"/>
  <c r="AB327" i="9" s="1"/>
  <c r="AB328" i="9" s="1"/>
  <c r="AB301" i="9"/>
  <c r="AB302" i="9" s="1"/>
  <c r="AB303" i="9" s="1"/>
  <c r="AB304" i="9" s="1"/>
  <c r="AB277" i="9"/>
  <c r="AB278" i="9" s="1"/>
  <c r="AB279" i="9" s="1"/>
  <c r="AB280" i="9" s="1"/>
  <c r="AB253" i="9"/>
  <c r="AB254" i="9" s="1"/>
  <c r="AB255" i="9" s="1"/>
  <c r="AB256" i="9" s="1"/>
  <c r="AB229" i="9"/>
  <c r="AB230" i="9" s="1"/>
  <c r="AB231" i="9" s="1"/>
  <c r="AB232" i="9" s="1"/>
  <c r="AB205" i="9"/>
  <c r="AB206" i="9" s="1"/>
  <c r="AB207" i="9" s="1"/>
  <c r="AB208" i="9" s="1"/>
  <c r="U95" i="8"/>
  <c r="U191" i="8"/>
  <c r="U287" i="8"/>
  <c r="U383" i="8"/>
  <c r="U479" i="8"/>
  <c r="U395" i="8"/>
  <c r="U491" i="8"/>
  <c r="U779" i="8"/>
  <c r="U791" i="8"/>
  <c r="U839" i="8"/>
  <c r="U851" i="8"/>
  <c r="U863" i="8"/>
  <c r="U875" i="8"/>
  <c r="U947" i="8"/>
  <c r="U959" i="8"/>
  <c r="U971" i="8"/>
  <c r="U995" i="8"/>
  <c r="U1043" i="8"/>
  <c r="U1079" i="8"/>
  <c r="U1127" i="8"/>
  <c r="U1139" i="8"/>
  <c r="U1151" i="8"/>
  <c r="U1187" i="8"/>
  <c r="U1199" i="8"/>
  <c r="U227" i="8"/>
  <c r="U323" i="8"/>
  <c r="U419" i="8"/>
  <c r="U107" i="8"/>
  <c r="U803" i="8"/>
  <c r="U935" i="8"/>
  <c r="U1019" i="8"/>
  <c r="U1031" i="8"/>
  <c r="U1103" i="8"/>
  <c r="U1115" i="8"/>
  <c r="U1223" i="8"/>
  <c r="U1235" i="8"/>
  <c r="U1247" i="8"/>
  <c r="U71" i="8"/>
  <c r="U167" i="8"/>
  <c r="U263" i="8"/>
  <c r="U359" i="8"/>
  <c r="U455" i="8"/>
  <c r="U1283" i="8"/>
  <c r="U1295" i="8"/>
  <c r="U1307" i="8"/>
  <c r="U1319" i="8"/>
  <c r="U1331" i="8"/>
  <c r="U1343" i="8"/>
  <c r="U1355" i="8"/>
  <c r="U1367" i="8"/>
  <c r="U1379" i="8"/>
  <c r="U1391" i="8"/>
  <c r="U1403" i="8"/>
  <c r="U1415" i="8"/>
  <c r="U1427" i="8"/>
  <c r="U1439" i="8"/>
  <c r="U1451" i="8"/>
  <c r="U1463" i="8"/>
  <c r="U1475" i="8"/>
  <c r="U1487" i="8"/>
  <c r="U1499" i="8"/>
  <c r="U1511" i="8"/>
  <c r="U1523" i="8"/>
  <c r="U1535" i="8"/>
  <c r="U1547" i="8"/>
  <c r="U1559" i="8"/>
  <c r="U1571" i="8"/>
  <c r="U1583" i="8"/>
  <c r="U1595" i="8"/>
  <c r="U1607" i="8"/>
  <c r="U1619" i="8"/>
  <c r="U1631" i="8"/>
  <c r="U1643" i="8"/>
  <c r="U1655" i="8"/>
  <c r="U1667" i="8"/>
  <c r="U1679" i="8"/>
  <c r="U1691" i="8"/>
  <c r="U1703" i="8"/>
  <c r="U1715" i="8"/>
  <c r="U1727" i="8"/>
  <c r="U1739" i="8"/>
  <c r="U1751" i="8"/>
  <c r="U1763" i="8"/>
  <c r="U1775" i="8"/>
  <c r="U1787" i="8"/>
  <c r="U1799" i="8"/>
  <c r="U1811" i="8"/>
  <c r="U1823" i="8"/>
  <c r="U1835" i="8"/>
  <c r="U1847" i="8"/>
  <c r="U1859" i="8"/>
  <c r="U1871" i="8"/>
  <c r="U1883" i="8"/>
  <c r="U1895" i="8"/>
  <c r="U1907" i="8"/>
  <c r="U1919" i="8"/>
  <c r="U1931" i="8"/>
  <c r="U1943" i="8"/>
  <c r="U1955" i="8"/>
  <c r="U1967" i="8"/>
  <c r="U203" i="8"/>
  <c r="U299" i="8"/>
  <c r="U767" i="8"/>
  <c r="U815" i="8"/>
  <c r="U827" i="8"/>
  <c r="U887" i="8"/>
  <c r="U899" i="8"/>
  <c r="U911" i="8"/>
  <c r="U923" i="8"/>
  <c r="U983" i="8"/>
  <c r="U1007" i="8"/>
  <c r="U1055" i="8"/>
  <c r="U1067" i="8"/>
  <c r="U1091" i="8"/>
  <c r="U1163" i="8"/>
  <c r="U1175" i="8"/>
  <c r="U1211" i="8"/>
  <c r="U1259" i="8"/>
  <c r="U1271" i="8"/>
  <c r="U119" i="8"/>
  <c r="U215" i="8"/>
  <c r="U311" i="8"/>
  <c r="U407" i="8"/>
  <c r="U503" i="8"/>
  <c r="U59" i="8"/>
  <c r="U155" i="8"/>
  <c r="U251" i="8"/>
  <c r="U347" i="8"/>
  <c r="U443" i="8"/>
  <c r="U97" i="8"/>
  <c r="U193" i="8"/>
  <c r="U289" i="8"/>
  <c r="U385" i="8"/>
  <c r="U481" i="8"/>
  <c r="U1285" i="8"/>
  <c r="U1297" i="8"/>
  <c r="U1309" i="8"/>
  <c r="U1321" i="8"/>
  <c r="U1333" i="8"/>
  <c r="U1345" i="8"/>
  <c r="U1357" i="8"/>
  <c r="U1369" i="8"/>
  <c r="U1381" i="8"/>
  <c r="U1393" i="8"/>
  <c r="U1405" i="8"/>
  <c r="U1417" i="8"/>
  <c r="U1429" i="8"/>
  <c r="U1441" i="8"/>
  <c r="U1453" i="8"/>
  <c r="U1465" i="8"/>
  <c r="U1477" i="8"/>
  <c r="U1489" i="8"/>
  <c r="U1501" i="8"/>
  <c r="U1513" i="8"/>
  <c r="U1525" i="8"/>
  <c r="U1537" i="8"/>
  <c r="U1549" i="8"/>
  <c r="U1561" i="8"/>
  <c r="U1573" i="8"/>
  <c r="U1585" i="8"/>
  <c r="U1597" i="8"/>
  <c r="U1609" i="8"/>
  <c r="U1621" i="8"/>
  <c r="U1633" i="8"/>
  <c r="U1645" i="8"/>
  <c r="U1657" i="8"/>
  <c r="U1669" i="8"/>
  <c r="U1681" i="8"/>
  <c r="U1693" i="8"/>
  <c r="U1705" i="8"/>
  <c r="U1717" i="8"/>
  <c r="U1729" i="8"/>
  <c r="U1741" i="8"/>
  <c r="U1753" i="8"/>
  <c r="U1765" i="8"/>
  <c r="U1777" i="8"/>
  <c r="U1789" i="8"/>
  <c r="U1801" i="8"/>
  <c r="U1813" i="8"/>
  <c r="U1825" i="8"/>
  <c r="U1837" i="8"/>
  <c r="U1849" i="8"/>
  <c r="U1861" i="8"/>
  <c r="U1873" i="8"/>
  <c r="U1885" i="8"/>
  <c r="U1897" i="8"/>
  <c r="U1909" i="8"/>
  <c r="U1921" i="8"/>
  <c r="U1933" i="8"/>
  <c r="U1945" i="8"/>
  <c r="U1957" i="8"/>
  <c r="U1969" i="8"/>
  <c r="U229" i="8"/>
  <c r="U325" i="8"/>
  <c r="U421" i="8"/>
  <c r="U769" i="8"/>
  <c r="U781" i="8"/>
  <c r="U793" i="8"/>
  <c r="U805" i="8"/>
  <c r="U817" i="8"/>
  <c r="U829" i="8"/>
  <c r="U841" i="8"/>
  <c r="U853" i="8"/>
  <c r="U865" i="8"/>
  <c r="U877" i="8"/>
  <c r="U889" i="8"/>
  <c r="U901" i="8"/>
  <c r="U913" i="8"/>
  <c r="U925" i="8"/>
  <c r="U937" i="8"/>
  <c r="U949" i="8"/>
  <c r="U961" i="8"/>
  <c r="U973" i="8"/>
  <c r="U985" i="8"/>
  <c r="U997" i="8"/>
  <c r="U1009" i="8"/>
  <c r="U1021" i="8"/>
  <c r="U1033" i="8"/>
  <c r="U1045" i="8"/>
  <c r="U1057" i="8"/>
  <c r="U1069" i="8"/>
  <c r="U1081" i="8"/>
  <c r="U1093" i="8"/>
  <c r="U1105" i="8"/>
  <c r="U1117" i="8"/>
  <c r="U1129" i="8"/>
  <c r="U1141" i="8"/>
  <c r="U1153" i="8"/>
  <c r="U1165" i="8"/>
  <c r="U1177" i="8"/>
  <c r="U1189" i="8"/>
  <c r="U1201" i="8"/>
  <c r="U1213" i="8"/>
  <c r="U1225" i="8"/>
  <c r="U1237" i="8"/>
  <c r="U1249" i="8"/>
  <c r="U1261" i="8"/>
  <c r="U1273" i="8"/>
  <c r="U205" i="8"/>
  <c r="U301" i="8"/>
  <c r="U73" i="8"/>
  <c r="U169" i="8"/>
  <c r="U265" i="8"/>
  <c r="U361" i="8"/>
  <c r="U457" i="8"/>
  <c r="U529" i="8"/>
  <c r="U541" i="8"/>
  <c r="U553" i="8"/>
  <c r="U565" i="8"/>
  <c r="U577" i="8"/>
  <c r="U589" i="8"/>
  <c r="U601" i="8"/>
  <c r="U613" i="8"/>
  <c r="U625" i="8"/>
  <c r="U637" i="8"/>
  <c r="U649" i="8"/>
  <c r="U661" i="8"/>
  <c r="U673" i="8"/>
  <c r="U685" i="8"/>
  <c r="U697" i="8"/>
  <c r="U709" i="8"/>
  <c r="U721" i="8"/>
  <c r="U733" i="8"/>
  <c r="U745" i="8"/>
  <c r="U757" i="8"/>
  <c r="U109" i="8"/>
  <c r="U397" i="8"/>
  <c r="U493" i="8"/>
  <c r="U517" i="8"/>
  <c r="U121" i="8"/>
  <c r="U217" i="8"/>
  <c r="U313" i="8"/>
  <c r="U409" i="8"/>
  <c r="U505" i="8"/>
  <c r="U61" i="8"/>
  <c r="U157" i="8"/>
  <c r="U253" i="8"/>
  <c r="U349" i="8"/>
  <c r="U445" i="8"/>
  <c r="U563" i="8"/>
  <c r="U469" i="8"/>
  <c r="U335" i="8"/>
  <c r="U277" i="8"/>
  <c r="U143" i="8"/>
  <c r="U433" i="8"/>
  <c r="U241" i="8"/>
  <c r="U719" i="8"/>
  <c r="U695" i="8"/>
  <c r="U647" i="8"/>
  <c r="U599" i="8"/>
  <c r="U275" i="8"/>
  <c r="U49" i="8"/>
  <c r="U431" i="8"/>
  <c r="U373" i="8"/>
  <c r="U239" i="8"/>
  <c r="U181" i="8"/>
  <c r="U743" i="8"/>
  <c r="U671" i="8"/>
  <c r="U623" i="8"/>
  <c r="U575" i="8"/>
  <c r="U467" i="8"/>
  <c r="U551" i="8"/>
  <c r="U515" i="8"/>
  <c r="U337" i="8"/>
  <c r="U145" i="8"/>
  <c r="U83" i="8"/>
  <c r="U539" i="8"/>
  <c r="U85" i="8"/>
  <c r="AB85" i="9"/>
  <c r="AB43" i="9"/>
  <c r="AB44" i="9" s="1"/>
  <c r="AB45" i="9" s="1"/>
  <c r="AB46" i="9" s="1"/>
  <c r="AB19" i="9"/>
  <c r="AB20" i="9" s="1"/>
  <c r="AB21" i="9" s="1"/>
  <c r="U47" i="8"/>
  <c r="AB127" i="9"/>
  <c r="AB128" i="9" s="1"/>
  <c r="AB129" i="9" s="1"/>
  <c r="AB130" i="9" s="1"/>
  <c r="AB103" i="9"/>
  <c r="AB104" i="9" s="1"/>
  <c r="AB105" i="9" s="1"/>
  <c r="AB106" i="9" s="1"/>
  <c r="U1272" i="8"/>
  <c r="U1260" i="8"/>
  <c r="U1248" i="8"/>
  <c r="U1236" i="8"/>
  <c r="U1224" i="8"/>
  <c r="U1212" i="8"/>
  <c r="U1200" i="8"/>
  <c r="U1188" i="8"/>
  <c r="U1176" i="8"/>
  <c r="U1164" i="8"/>
  <c r="U1152" i="8"/>
  <c r="U1140" i="8"/>
  <c r="U1128" i="8"/>
  <c r="U1116" i="8"/>
  <c r="U1104" i="8"/>
  <c r="U1092" i="8"/>
  <c r="U1080" i="8"/>
  <c r="U1068" i="8"/>
  <c r="U1056" i="8"/>
  <c r="U1044" i="8"/>
  <c r="U1032" i="8"/>
  <c r="U1020" i="8"/>
  <c r="U1008" i="8"/>
  <c r="U996" i="8"/>
  <c r="U984" i="8"/>
  <c r="U972" i="8"/>
  <c r="U960" i="8"/>
  <c r="U948" i="8"/>
  <c r="U936" i="8"/>
  <c r="U924" i="8"/>
  <c r="U912" i="8"/>
  <c r="U900" i="8"/>
  <c r="U888" i="8"/>
  <c r="U876" i="8"/>
  <c r="U864" i="8"/>
  <c r="U852" i="8"/>
  <c r="U840" i="8"/>
  <c r="U828" i="8"/>
  <c r="U816" i="8"/>
  <c r="U804" i="8"/>
  <c r="U792" i="8"/>
  <c r="U780" i="8"/>
  <c r="U768" i="8"/>
  <c r="U456" i="8"/>
  <c r="U454" i="8"/>
  <c r="U360" i="8"/>
  <c r="U358" i="8"/>
  <c r="U264" i="8"/>
  <c r="U262" i="8"/>
  <c r="U168" i="8"/>
  <c r="U166" i="8"/>
  <c r="U72" i="8"/>
  <c r="U70" i="8"/>
  <c r="AB355" i="9"/>
  <c r="AB356" i="9" s="1"/>
  <c r="AB357" i="9" s="1"/>
  <c r="AB358" i="9" s="1"/>
  <c r="AB193" i="9"/>
  <c r="AB194" i="9" s="1"/>
  <c r="AB195" i="9" s="1"/>
  <c r="AB196" i="9" s="1"/>
  <c r="U514" i="8"/>
  <c r="U504" i="8"/>
  <c r="U502" i="8"/>
  <c r="U408" i="8"/>
  <c r="U406" i="8"/>
  <c r="U312" i="8"/>
  <c r="U310" i="8"/>
  <c r="U216" i="8"/>
  <c r="U214" i="8"/>
  <c r="U120" i="8"/>
  <c r="U118" i="8"/>
  <c r="AB25" i="9"/>
  <c r="AB26" i="9" s="1"/>
  <c r="AB331" i="9"/>
  <c r="AB332" i="9" s="1"/>
  <c r="AB333" i="9" s="1"/>
  <c r="AB334" i="9" s="1"/>
  <c r="AB307" i="9"/>
  <c r="AB308" i="9" s="1"/>
  <c r="AB309" i="9" s="1"/>
  <c r="AB310" i="9" s="1"/>
  <c r="AB283" i="9"/>
  <c r="AB284" i="9" s="1"/>
  <c r="AB285" i="9" s="1"/>
  <c r="AB286" i="9" s="1"/>
  <c r="AB259" i="9"/>
  <c r="AB260" i="9" s="1"/>
  <c r="AB261" i="9" s="1"/>
  <c r="AB262" i="9" s="1"/>
  <c r="AB235" i="9"/>
  <c r="AB236" i="9" s="1"/>
  <c r="AB237" i="9" s="1"/>
  <c r="AB238" i="9" s="1"/>
  <c r="U754" i="8"/>
  <c r="U742" i="8"/>
  <c r="U730" i="8"/>
  <c r="U718" i="8"/>
  <c r="U706" i="8"/>
  <c r="U694" i="8"/>
  <c r="U682" i="8"/>
  <c r="U670" i="8"/>
  <c r="U658" i="8"/>
  <c r="U646" i="8"/>
  <c r="U634" i="8"/>
  <c r="U622" i="8"/>
  <c r="U610" i="8"/>
  <c r="U598" i="8"/>
  <c r="U586" i="8"/>
  <c r="U574" i="8"/>
  <c r="U562" i="8"/>
  <c r="U550" i="8"/>
  <c r="U538" i="8"/>
  <c r="U526" i="8"/>
  <c r="U468" i="8"/>
  <c r="U466" i="8"/>
  <c r="U372" i="8"/>
  <c r="U370" i="8"/>
  <c r="U276" i="8"/>
  <c r="U274" i="8"/>
  <c r="U180" i="8"/>
  <c r="U178" i="8"/>
  <c r="U84" i="8"/>
  <c r="U82" i="8"/>
  <c r="U1270" i="8"/>
  <c r="U1258" i="8"/>
  <c r="U1246" i="8"/>
  <c r="U1234" i="8"/>
  <c r="U1222" i="8"/>
  <c r="U1210" i="8"/>
  <c r="U1198" i="8"/>
  <c r="U1186" i="8"/>
  <c r="U1174" i="8"/>
  <c r="U1162" i="8"/>
  <c r="U1150" i="8"/>
  <c r="U1138" i="8"/>
  <c r="U1126" i="8"/>
  <c r="U1114" i="8"/>
  <c r="U1102" i="8"/>
  <c r="U1090" i="8"/>
  <c r="U1078" i="8"/>
  <c r="U1066" i="8"/>
  <c r="U1054" i="8"/>
  <c r="U1042" i="8"/>
  <c r="U1030" i="8"/>
  <c r="U1018" i="8"/>
  <c r="U1006" i="8"/>
  <c r="U994" i="8"/>
  <c r="U982" i="8"/>
  <c r="U970" i="8"/>
  <c r="U958" i="8"/>
  <c r="U946" i="8"/>
  <c r="U934" i="8"/>
  <c r="U922" i="8"/>
  <c r="U910" i="8"/>
  <c r="U898" i="8"/>
  <c r="U886" i="8"/>
  <c r="U874" i="8"/>
  <c r="U862" i="8"/>
  <c r="U850" i="8"/>
  <c r="U838" i="8"/>
  <c r="U826" i="8"/>
  <c r="U814" i="8"/>
  <c r="U802" i="8"/>
  <c r="U790" i="8"/>
  <c r="U778" i="8"/>
  <c r="U766" i="8"/>
  <c r="U516" i="8"/>
  <c r="U432" i="8"/>
  <c r="U430" i="8"/>
  <c r="U336" i="8"/>
  <c r="U334" i="8"/>
  <c r="U240" i="8"/>
  <c r="U238" i="8"/>
  <c r="U144" i="8"/>
  <c r="U142" i="8"/>
  <c r="Q1444" i="8"/>
  <c r="Q1389" i="8"/>
  <c r="P1071" i="8"/>
  <c r="Q681" i="8"/>
  <c r="P1108" i="8"/>
  <c r="P1029" i="8"/>
  <c r="P388" i="8"/>
  <c r="Q592" i="8"/>
  <c r="P171" i="8"/>
  <c r="P165" i="8"/>
  <c r="P1936" i="8"/>
  <c r="P268" i="8"/>
  <c r="P520" i="8"/>
  <c r="P1238" i="8"/>
  <c r="Q777" i="8"/>
  <c r="Q770" i="8"/>
  <c r="P501" i="8"/>
  <c r="P32" i="8"/>
  <c r="P363" i="8"/>
  <c r="P1707" i="8"/>
  <c r="Q1346" i="8"/>
  <c r="P189" i="8"/>
  <c r="Q1336" i="8"/>
  <c r="P362" i="8"/>
  <c r="P1648" i="8"/>
  <c r="P1125" i="8"/>
  <c r="Q700" i="8"/>
  <c r="P1917" i="8"/>
  <c r="Q664" i="8"/>
  <c r="Q568" i="8"/>
  <c r="P441" i="8"/>
  <c r="P399" i="8"/>
  <c r="P302" i="8"/>
  <c r="P1149" i="8"/>
  <c r="P1011" i="8"/>
  <c r="P819" i="8"/>
  <c r="P160" i="8"/>
  <c r="P36" i="8"/>
  <c r="P1629" i="8"/>
  <c r="P1622" i="8"/>
  <c r="P1910" i="8"/>
  <c r="Q1418" i="8"/>
  <c r="P1082" i="8"/>
  <c r="Q663" i="8"/>
  <c r="Q567" i="8"/>
  <c r="P544" i="8"/>
  <c r="P423" i="8"/>
  <c r="Q1431" i="8"/>
  <c r="P1743" i="8"/>
  <c r="P1281" i="8"/>
  <c r="P1274" i="8"/>
  <c r="P1035" i="8"/>
  <c r="P933" i="8"/>
  <c r="Q561" i="8"/>
  <c r="P1899" i="8"/>
  <c r="P1065" i="8"/>
  <c r="P915" i="8"/>
  <c r="P837" i="8"/>
  <c r="Q717" i="8"/>
  <c r="Q580" i="8"/>
  <c r="Q566" i="8"/>
  <c r="P398" i="8"/>
  <c r="P1744" i="8"/>
  <c r="P1725" i="8"/>
  <c r="P1718" i="8"/>
  <c r="Q1408" i="8"/>
  <c r="Q1365" i="8"/>
  <c r="P1312" i="8"/>
  <c r="P1168" i="8"/>
  <c r="P1053" i="8"/>
  <c r="P878" i="8"/>
  <c r="P855" i="8"/>
  <c r="Q794" i="8"/>
  <c r="Q724" i="8"/>
  <c r="Q674" i="8"/>
  <c r="Q554" i="8"/>
  <c r="P484" i="8"/>
  <c r="P458" i="8"/>
  <c r="P249" i="8"/>
  <c r="P328" i="8"/>
  <c r="P304" i="8"/>
  <c r="P1840" i="8"/>
  <c r="P1821" i="8"/>
  <c r="P1814" i="8"/>
  <c r="P1647" i="8"/>
  <c r="Q1406" i="8"/>
  <c r="P1263" i="8"/>
  <c r="P1204" i="8"/>
  <c r="P1166" i="8"/>
  <c r="P951" i="8"/>
  <c r="Q753" i="8"/>
  <c r="Q662" i="8"/>
  <c r="Q602" i="8"/>
  <c r="Q585" i="8"/>
  <c r="P556" i="8"/>
  <c r="P530" i="8"/>
  <c r="P519" i="8"/>
  <c r="P513" i="8"/>
  <c r="P422" i="8"/>
  <c r="P256" i="8"/>
  <c r="P243" i="8"/>
  <c r="P232" i="8"/>
  <c r="P208" i="8"/>
  <c r="P1935" i="8"/>
  <c r="P267" i="8"/>
  <c r="P146" i="8"/>
  <c r="P1611" i="8"/>
  <c r="Q1372" i="8"/>
  <c r="P1257" i="8"/>
  <c r="P976" i="8"/>
  <c r="P914" i="8"/>
  <c r="P879" i="8"/>
  <c r="P873" i="8"/>
  <c r="Q795" i="8"/>
  <c r="Q573" i="8"/>
  <c r="P555" i="8"/>
  <c r="P327" i="8"/>
  <c r="Q1461" i="8"/>
  <c r="Q638" i="8"/>
  <c r="Q549" i="8"/>
  <c r="P1839" i="8"/>
  <c r="P1803" i="8"/>
  <c r="P1605" i="8"/>
  <c r="P1299" i="8"/>
  <c r="P1239" i="8"/>
  <c r="P1203" i="8"/>
  <c r="P1106" i="8"/>
  <c r="P316" i="8"/>
  <c r="P207" i="8"/>
  <c r="Q1407" i="8"/>
  <c r="Q1401" i="8"/>
  <c r="Q1335" i="8"/>
  <c r="P1300" i="8"/>
  <c r="P1262" i="8"/>
  <c r="P1167" i="8"/>
  <c r="P1161" i="8"/>
  <c r="P1132" i="8"/>
  <c r="P1107" i="8"/>
  <c r="P1072" i="8"/>
  <c r="P1036" i="8"/>
  <c r="P1010" i="8"/>
  <c r="P854" i="8"/>
  <c r="P844" i="8"/>
  <c r="P818" i="8"/>
  <c r="Q759" i="8"/>
  <c r="Q698" i="8"/>
  <c r="Q603" i="8"/>
  <c r="Q578" i="8"/>
  <c r="P537" i="8"/>
  <c r="P508" i="8"/>
  <c r="P387" i="8"/>
  <c r="P381" i="8"/>
  <c r="P303" i="8"/>
  <c r="P231" i="8"/>
  <c r="P225" i="8"/>
  <c r="P213" i="8"/>
  <c r="P196" i="8"/>
  <c r="P182" i="8"/>
  <c r="P170" i="8"/>
  <c r="P153" i="8"/>
  <c r="Q1432" i="8"/>
  <c r="P1298" i="8"/>
  <c r="P1264" i="8"/>
  <c r="P1228" i="8"/>
  <c r="P1178" i="8"/>
  <c r="P1070" i="8"/>
  <c r="P1012" i="8"/>
  <c r="P1000" i="8"/>
  <c r="P986" i="8"/>
  <c r="P950" i="8"/>
  <c r="P897" i="8"/>
  <c r="P890" i="8"/>
  <c r="P820" i="8"/>
  <c r="Q735" i="8"/>
  <c r="Q657" i="8"/>
  <c r="Q645" i="8"/>
  <c r="Q628" i="8"/>
  <c r="Q591" i="8"/>
  <c r="P483" i="8"/>
  <c r="P477" i="8"/>
  <c r="P448" i="8"/>
  <c r="P434" i="8"/>
  <c r="P412" i="8"/>
  <c r="P242" i="8"/>
  <c r="P172" i="8"/>
  <c r="P147" i="8"/>
  <c r="P1900" i="8"/>
  <c r="P1864" i="8"/>
  <c r="P1804" i="8"/>
  <c r="P1768" i="8"/>
  <c r="P1708" i="8"/>
  <c r="P1672" i="8"/>
  <c r="P1934" i="8"/>
  <c r="P1875" i="8"/>
  <c r="P1838" i="8"/>
  <c r="P1779" i="8"/>
  <c r="P1742" i="8"/>
  <c r="P1683" i="8"/>
  <c r="P1646" i="8"/>
  <c r="P1612" i="8"/>
  <c r="Q1443" i="8"/>
  <c r="Q1425" i="8"/>
  <c r="Q1383" i="8"/>
  <c r="Q1371" i="8"/>
  <c r="Q1348" i="8"/>
  <c r="Q1322" i="8"/>
  <c r="P1202" i="8"/>
  <c r="P1185" i="8"/>
  <c r="P1143" i="8"/>
  <c r="P1096" i="8"/>
  <c r="P1047" i="8"/>
  <c r="P993" i="8"/>
  <c r="P940" i="8"/>
  <c r="Q734" i="8"/>
  <c r="Q639" i="8"/>
  <c r="Q627" i="8"/>
  <c r="Q590" i="8"/>
  <c r="P518" i="8"/>
  <c r="P495" i="8"/>
  <c r="P465" i="8"/>
  <c r="P460" i="8"/>
  <c r="P417" i="8"/>
  <c r="P405" i="8"/>
  <c r="P352" i="8"/>
  <c r="P338" i="8"/>
  <c r="P326" i="8"/>
  <c r="P309" i="8"/>
  <c r="P292" i="8"/>
  <c r="P278" i="8"/>
  <c r="P266" i="8"/>
  <c r="P206" i="8"/>
  <c r="P1893" i="8"/>
  <c r="P1874" i="8"/>
  <c r="P1857" i="8"/>
  <c r="P1797" i="8"/>
  <c r="P1778" i="8"/>
  <c r="P1761" i="8"/>
  <c r="P1701" i="8"/>
  <c r="P1682" i="8"/>
  <c r="P1665" i="8"/>
  <c r="Q1442" i="8"/>
  <c r="Q1382" i="8"/>
  <c r="Q1370" i="8"/>
  <c r="Q1347" i="8"/>
  <c r="Q1329" i="8"/>
  <c r="P1221" i="8"/>
  <c r="P1142" i="8"/>
  <c r="P1089" i="8"/>
  <c r="P1046" i="8"/>
  <c r="P975" i="8"/>
  <c r="P969" i="8"/>
  <c r="P939" i="8"/>
  <c r="P916" i="8"/>
  <c r="P880" i="8"/>
  <c r="Q796" i="8"/>
  <c r="Q760" i="8"/>
  <c r="Q699" i="8"/>
  <c r="Q621" i="8"/>
  <c r="Q604" i="8"/>
  <c r="Q597" i="8"/>
  <c r="Q579" i="8"/>
  <c r="P494" i="8"/>
  <c r="P459" i="8"/>
  <c r="P424" i="8"/>
  <c r="P369" i="8"/>
  <c r="P364" i="8"/>
  <c r="P345" i="8"/>
  <c r="P321" i="8"/>
  <c r="P285" i="8"/>
  <c r="P261" i="8"/>
  <c r="P37" i="8"/>
  <c r="P33" i="8"/>
  <c r="P39" i="8"/>
  <c r="P35" i="8"/>
  <c r="P30" i="8"/>
  <c r="P31" i="8"/>
  <c r="P38" i="8"/>
  <c r="P34" i="8"/>
  <c r="Q1550" i="8"/>
  <c r="P1550" i="8"/>
  <c r="Q1180" i="8"/>
  <c r="P1180" i="8"/>
  <c r="Q1024" i="8"/>
  <c r="P1024" i="8"/>
  <c r="Q962" i="8"/>
  <c r="P962" i="8"/>
  <c r="P1455" i="8"/>
  <c r="Q1455" i="8"/>
  <c r="P1430" i="8"/>
  <c r="Q1430" i="8"/>
  <c r="P1334" i="8"/>
  <c r="Q1334" i="8"/>
  <c r="Q1288" i="8"/>
  <c r="P1288" i="8"/>
  <c r="Q1252" i="8"/>
  <c r="P1252" i="8"/>
  <c r="Q1191" i="8"/>
  <c r="P1191" i="8"/>
  <c r="Q1113" i="8"/>
  <c r="P1113" i="8"/>
  <c r="Q333" i="8"/>
  <c r="P333" i="8"/>
  <c r="Q315" i="8"/>
  <c r="P315" i="8"/>
  <c r="Q273" i="8"/>
  <c r="P273" i="8"/>
  <c r="Q255" i="8"/>
  <c r="P255" i="8"/>
  <c r="Q1593" i="8"/>
  <c r="P1593" i="8"/>
  <c r="Q1588" i="8"/>
  <c r="P1588" i="8"/>
  <c r="Q1575" i="8"/>
  <c r="P1575" i="8"/>
  <c r="Q1562" i="8"/>
  <c r="P1562" i="8"/>
  <c r="Q1545" i="8"/>
  <c r="P1545" i="8"/>
  <c r="Q1540" i="8"/>
  <c r="P1540" i="8"/>
  <c r="Q1527" i="8"/>
  <c r="P1527" i="8"/>
  <c r="Q1514" i="8"/>
  <c r="P1514" i="8"/>
  <c r="Q1497" i="8"/>
  <c r="P1497" i="8"/>
  <c r="Q1492" i="8"/>
  <c r="P1492" i="8"/>
  <c r="Q1479" i="8"/>
  <c r="P1479" i="8"/>
  <c r="Q1467" i="8"/>
  <c r="P1467" i="8"/>
  <c r="P1420" i="8"/>
  <c r="Q1420" i="8"/>
  <c r="P1324" i="8"/>
  <c r="Q1324" i="8"/>
  <c r="Q1310" i="8"/>
  <c r="P1310" i="8"/>
  <c r="Q1305" i="8"/>
  <c r="P1305" i="8"/>
  <c r="Q1215" i="8"/>
  <c r="P1215" i="8"/>
  <c r="Q1094" i="8"/>
  <c r="P1094" i="8"/>
  <c r="Q981" i="8"/>
  <c r="P981" i="8"/>
  <c r="Q957" i="8"/>
  <c r="P957" i="8"/>
  <c r="Q904" i="8"/>
  <c r="P904" i="8"/>
  <c r="Q868" i="8"/>
  <c r="P868" i="8"/>
  <c r="Q831" i="8"/>
  <c r="P831" i="8"/>
  <c r="Q230" i="8"/>
  <c r="P230" i="8"/>
  <c r="Q177" i="8"/>
  <c r="P177" i="8"/>
  <c r="Q159" i="8"/>
  <c r="P159" i="8"/>
  <c r="Q1533" i="8"/>
  <c r="P1533" i="8"/>
  <c r="P1384" i="8"/>
  <c r="Q1384" i="8"/>
  <c r="Q1311" i="8"/>
  <c r="P1311" i="8"/>
  <c r="Q1095" i="8"/>
  <c r="P1095" i="8"/>
  <c r="Q1058" i="8"/>
  <c r="P1058" i="8"/>
  <c r="P808" i="8"/>
  <c r="Q808" i="8"/>
  <c r="P801" i="8"/>
  <c r="Q801" i="8"/>
  <c r="Q1131" i="8"/>
  <c r="P1131" i="8"/>
  <c r="Q1587" i="8"/>
  <c r="P1587" i="8"/>
  <c r="Q1574" i="8"/>
  <c r="P1574" i="8"/>
  <c r="Q1557" i="8"/>
  <c r="P1557" i="8"/>
  <c r="Q1539" i="8"/>
  <c r="P1539" i="8"/>
  <c r="Q1526" i="8"/>
  <c r="P1526" i="8"/>
  <c r="Q1491" i="8"/>
  <c r="P1491" i="8"/>
  <c r="Q1478" i="8"/>
  <c r="P1478" i="8"/>
  <c r="P1377" i="8"/>
  <c r="Q1377" i="8"/>
  <c r="Q1156" i="8"/>
  <c r="P1156" i="8"/>
  <c r="Q1137" i="8"/>
  <c r="P1137" i="8"/>
  <c r="Q1077" i="8"/>
  <c r="P1077" i="8"/>
  <c r="Q1041" i="8"/>
  <c r="P1041" i="8"/>
  <c r="Q998" i="8"/>
  <c r="P998" i="8"/>
  <c r="Q974" i="8"/>
  <c r="P974" i="8"/>
  <c r="Q1466" i="8"/>
  <c r="P1466" i="8"/>
  <c r="P1419" i="8"/>
  <c r="Q1419" i="8"/>
  <c r="P1323" i="8"/>
  <c r="Q1323" i="8"/>
  <c r="Q1276" i="8"/>
  <c r="P1276" i="8"/>
  <c r="Q1130" i="8"/>
  <c r="P1130" i="8"/>
  <c r="Q1119" i="8"/>
  <c r="P1119" i="8"/>
  <c r="Q1059" i="8"/>
  <c r="P1059" i="8"/>
  <c r="Q1034" i="8"/>
  <c r="P1034" i="8"/>
  <c r="P723" i="8"/>
  <c r="Q723" i="8"/>
  <c r="P712" i="8"/>
  <c r="Q712" i="8"/>
  <c r="P1828" i="8"/>
  <c r="P1671" i="8"/>
  <c r="P1610" i="8"/>
  <c r="P1941" i="8"/>
  <c r="P1923" i="8"/>
  <c r="P1749" i="8"/>
  <c r="P1670" i="8"/>
  <c r="P861" i="8"/>
  <c r="P1922" i="8"/>
  <c r="P1905" i="8"/>
  <c r="P1887" i="8"/>
  <c r="P1852" i="8"/>
  <c r="P1826" i="8"/>
  <c r="P1809" i="8"/>
  <c r="P1791" i="8"/>
  <c r="P1756" i="8"/>
  <c r="P1730" i="8"/>
  <c r="P1713" i="8"/>
  <c r="P1695" i="8"/>
  <c r="P1660" i="8"/>
  <c r="P1634" i="8"/>
  <c r="P1617" i="8"/>
  <c r="P1599" i="8"/>
  <c r="Q1396" i="8"/>
  <c r="Q1581" i="8"/>
  <c r="P1581" i="8"/>
  <c r="Q1563" i="8"/>
  <c r="P1563" i="8"/>
  <c r="Q1528" i="8"/>
  <c r="P1528" i="8"/>
  <c r="Q1515" i="8"/>
  <c r="P1515" i="8"/>
  <c r="Q1502" i="8"/>
  <c r="P1502" i="8"/>
  <c r="Q1485" i="8"/>
  <c r="P1485" i="8"/>
  <c r="Q1480" i="8"/>
  <c r="P1480" i="8"/>
  <c r="P1359" i="8"/>
  <c r="Q1359" i="8"/>
  <c r="Q1317" i="8"/>
  <c r="P1317" i="8"/>
  <c r="Q237" i="8"/>
  <c r="P237" i="8"/>
  <c r="P1358" i="8"/>
  <c r="Q1358" i="8"/>
  <c r="Q1552" i="8"/>
  <c r="P1552" i="8"/>
  <c r="P1395" i="8"/>
  <c r="Q1395" i="8"/>
  <c r="Q1586" i="8"/>
  <c r="P1586" i="8"/>
  <c r="Q1569" i="8"/>
  <c r="P1569" i="8"/>
  <c r="Q1564" i="8"/>
  <c r="P1564" i="8"/>
  <c r="Q1551" i="8"/>
  <c r="P1551" i="8"/>
  <c r="Q1538" i="8"/>
  <c r="P1538" i="8"/>
  <c r="Q1521" i="8"/>
  <c r="P1521" i="8"/>
  <c r="Q1516" i="8"/>
  <c r="P1516" i="8"/>
  <c r="Q1503" i="8"/>
  <c r="P1503" i="8"/>
  <c r="Q1490" i="8"/>
  <c r="P1490" i="8"/>
  <c r="Q1473" i="8"/>
  <c r="P1473" i="8"/>
  <c r="P1394" i="8"/>
  <c r="Q1394" i="8"/>
  <c r="P1360" i="8"/>
  <c r="Q1360" i="8"/>
  <c r="Q1227" i="8"/>
  <c r="P1227" i="8"/>
  <c r="Q1155" i="8"/>
  <c r="P1155" i="8"/>
  <c r="Q892" i="8"/>
  <c r="P892" i="8"/>
  <c r="P772" i="8"/>
  <c r="Q772" i="8"/>
  <c r="P1898" i="8"/>
  <c r="P1863" i="8"/>
  <c r="P1802" i="8"/>
  <c r="P1785" i="8"/>
  <c r="P1767" i="8"/>
  <c r="P1732" i="8"/>
  <c r="P1689" i="8"/>
  <c r="P1245" i="8"/>
  <c r="P1888" i="8"/>
  <c r="P1845" i="8"/>
  <c r="P1792" i="8"/>
  <c r="P1731" i="8"/>
  <c r="P1696" i="8"/>
  <c r="P1653" i="8"/>
  <c r="P1965" i="8"/>
  <c r="P1960" i="8"/>
  <c r="P1959" i="8"/>
  <c r="P1953" i="8"/>
  <c r="P1948" i="8"/>
  <c r="P1947" i="8"/>
  <c r="P1869" i="8"/>
  <c r="P1851" i="8"/>
  <c r="P1790" i="8"/>
  <c r="P1755" i="8"/>
  <c r="P1720" i="8"/>
  <c r="P1694" i="8"/>
  <c r="P1677" i="8"/>
  <c r="P1659" i="8"/>
  <c r="P1624" i="8"/>
  <c r="P1598" i="8"/>
  <c r="Q1449" i="8"/>
  <c r="Q1353" i="8"/>
  <c r="Q1576" i="8"/>
  <c r="P1576" i="8"/>
  <c r="P1437" i="8"/>
  <c r="Q1437" i="8"/>
  <c r="P1341" i="8"/>
  <c r="Q1341" i="8"/>
  <c r="P633" i="8"/>
  <c r="Q633" i="8"/>
  <c r="P626" i="8"/>
  <c r="Q626" i="8"/>
  <c r="Q1509" i="8"/>
  <c r="P1509" i="8"/>
  <c r="Q1504" i="8"/>
  <c r="P1504" i="8"/>
  <c r="P1454" i="8"/>
  <c r="Q1454" i="8"/>
  <c r="Q1468" i="8"/>
  <c r="P1468" i="8"/>
  <c r="P1456" i="8"/>
  <c r="Q1456" i="8"/>
  <c r="P1413" i="8"/>
  <c r="Q1413" i="8"/>
  <c r="Q1192" i="8"/>
  <c r="P1192" i="8"/>
  <c r="Q1017" i="8"/>
  <c r="P1017" i="8"/>
  <c r="Q928" i="8"/>
  <c r="P928" i="8"/>
  <c r="Q843" i="8"/>
  <c r="P843" i="8"/>
  <c r="P782" i="8"/>
  <c r="Q782" i="8"/>
  <c r="P765" i="8"/>
  <c r="Q765" i="8"/>
  <c r="P688" i="8"/>
  <c r="Q688" i="8"/>
  <c r="P650" i="8"/>
  <c r="Q650" i="8"/>
  <c r="Q393" i="8"/>
  <c r="P393" i="8"/>
  <c r="P1924" i="8"/>
  <c r="P1881" i="8"/>
  <c r="P1706" i="8"/>
  <c r="P1636" i="8"/>
  <c r="P1862" i="8"/>
  <c r="P1827" i="8"/>
  <c r="P1766" i="8"/>
  <c r="P1635" i="8"/>
  <c r="P1600" i="8"/>
  <c r="P1972" i="8"/>
  <c r="P1971" i="8"/>
  <c r="P1970" i="8"/>
  <c r="P1958" i="8"/>
  <c r="P1912" i="8"/>
  <c r="P1886" i="8"/>
  <c r="P1816" i="8"/>
  <c r="P1773" i="8"/>
  <c r="P1946" i="8"/>
  <c r="P1929" i="8"/>
  <c r="P1911" i="8"/>
  <c r="P1876" i="8"/>
  <c r="P1850" i="8"/>
  <c r="P1833" i="8"/>
  <c r="P1815" i="8"/>
  <c r="P1780" i="8"/>
  <c r="P1754" i="8"/>
  <c r="P1737" i="8"/>
  <c r="P1719" i="8"/>
  <c r="P1684" i="8"/>
  <c r="P1658" i="8"/>
  <c r="P1641" i="8"/>
  <c r="P1623" i="8"/>
  <c r="Q1251" i="8"/>
  <c r="P1251" i="8"/>
  <c r="Q988" i="8"/>
  <c r="P988" i="8"/>
  <c r="Q964" i="8"/>
  <c r="P964" i="8"/>
  <c r="Q927" i="8"/>
  <c r="P927" i="8"/>
  <c r="Q867" i="8"/>
  <c r="P867" i="8"/>
  <c r="P748" i="8"/>
  <c r="Q748" i="8"/>
  <c r="P615" i="8"/>
  <c r="Q615" i="8"/>
  <c r="P609" i="8"/>
  <c r="Q609" i="8"/>
  <c r="Q489" i="8"/>
  <c r="P489" i="8"/>
  <c r="Q470" i="8"/>
  <c r="P470" i="8"/>
  <c r="Q376" i="8"/>
  <c r="P376" i="8"/>
  <c r="Q158" i="8"/>
  <c r="P158" i="8"/>
  <c r="Q1293" i="8"/>
  <c r="P1293" i="8"/>
  <c r="Q1287" i="8"/>
  <c r="P1287" i="8"/>
  <c r="Q1233" i="8"/>
  <c r="P1233" i="8"/>
  <c r="Q1226" i="8"/>
  <c r="P1226" i="8"/>
  <c r="Q1209" i="8"/>
  <c r="P1209" i="8"/>
  <c r="Q1190" i="8"/>
  <c r="P1190" i="8"/>
  <c r="Q1173" i="8"/>
  <c r="P1173" i="8"/>
  <c r="Q1154" i="8"/>
  <c r="P1154" i="8"/>
  <c r="Q1120" i="8"/>
  <c r="P1120" i="8"/>
  <c r="Q903" i="8"/>
  <c r="P903" i="8"/>
  <c r="Q849" i="8"/>
  <c r="P849" i="8"/>
  <c r="Q842" i="8"/>
  <c r="P842" i="8"/>
  <c r="Q825" i="8"/>
  <c r="P825" i="8"/>
  <c r="Q543" i="8"/>
  <c r="P543" i="8"/>
  <c r="Q1084" i="8"/>
  <c r="P1084" i="8"/>
  <c r="Q1060" i="8"/>
  <c r="P1060" i="8"/>
  <c r="Q1023" i="8"/>
  <c r="P1023" i="8"/>
  <c r="Q963" i="8"/>
  <c r="P963" i="8"/>
  <c r="P758" i="8"/>
  <c r="Q758" i="8"/>
  <c r="P747" i="8"/>
  <c r="Q747" i="8"/>
  <c r="Q472" i="8"/>
  <c r="P472" i="8"/>
  <c r="Q339" i="8"/>
  <c r="P339" i="8"/>
  <c r="Q1286" i="8"/>
  <c r="P1286" i="8"/>
  <c r="Q1269" i="8"/>
  <c r="P1269" i="8"/>
  <c r="Q1250" i="8"/>
  <c r="P1250" i="8"/>
  <c r="Q1216" i="8"/>
  <c r="P1216" i="8"/>
  <c r="Q999" i="8"/>
  <c r="P999" i="8"/>
  <c r="Q945" i="8"/>
  <c r="P945" i="8"/>
  <c r="Q938" i="8"/>
  <c r="P938" i="8"/>
  <c r="Q921" i="8"/>
  <c r="P921" i="8"/>
  <c r="Q902" i="8"/>
  <c r="P902" i="8"/>
  <c r="Q885" i="8"/>
  <c r="P885" i="8"/>
  <c r="Q866" i="8"/>
  <c r="P866" i="8"/>
  <c r="Q832" i="8"/>
  <c r="P832" i="8"/>
  <c r="P741" i="8"/>
  <c r="Q741" i="8"/>
  <c r="Q531" i="8"/>
  <c r="P531" i="8"/>
  <c r="Q435" i="8"/>
  <c r="P435" i="8"/>
  <c r="P686" i="8"/>
  <c r="Q686" i="8"/>
  <c r="P669" i="8"/>
  <c r="Q669" i="8"/>
  <c r="P651" i="8"/>
  <c r="Q651" i="8"/>
  <c r="P616" i="8"/>
  <c r="Q616" i="8"/>
  <c r="Q506" i="8"/>
  <c r="P506" i="8"/>
  <c r="Q447" i="8"/>
  <c r="P447" i="8"/>
  <c r="Q374" i="8"/>
  <c r="P374" i="8"/>
  <c r="Q51" i="8"/>
  <c r="P51" i="8"/>
  <c r="P1275" i="8"/>
  <c r="P1240" i="8"/>
  <c r="P1214" i="8"/>
  <c r="P1197" i="8"/>
  <c r="P1179" i="8"/>
  <c r="P1144" i="8"/>
  <c r="P1118" i="8"/>
  <c r="P1101" i="8"/>
  <c r="P1083" i="8"/>
  <c r="P1048" i="8"/>
  <c r="P1022" i="8"/>
  <c r="P1005" i="8"/>
  <c r="P987" i="8"/>
  <c r="P952" i="8"/>
  <c r="P926" i="8"/>
  <c r="P909" i="8"/>
  <c r="P891" i="8"/>
  <c r="P856" i="8"/>
  <c r="P830" i="8"/>
  <c r="P813" i="8"/>
  <c r="Q784" i="8"/>
  <c r="Q429" i="8"/>
  <c r="P429" i="8"/>
  <c r="Q411" i="8"/>
  <c r="P411" i="8"/>
  <c r="P807" i="8"/>
  <c r="Q807" i="8"/>
  <c r="P746" i="8"/>
  <c r="Q746" i="8"/>
  <c r="P729" i="8"/>
  <c r="Q729" i="8"/>
  <c r="P722" i="8"/>
  <c r="Q722" i="8"/>
  <c r="P711" i="8"/>
  <c r="Q711" i="8"/>
  <c r="P705" i="8"/>
  <c r="Q705" i="8"/>
  <c r="P687" i="8"/>
  <c r="Q687" i="8"/>
  <c r="P676" i="8"/>
  <c r="Q676" i="8"/>
  <c r="P652" i="8"/>
  <c r="Q652" i="8"/>
  <c r="Q525" i="8"/>
  <c r="P525" i="8"/>
  <c r="Q507" i="8"/>
  <c r="P507" i="8"/>
  <c r="Q386" i="8"/>
  <c r="P386" i="8"/>
  <c r="Q314" i="8"/>
  <c r="P314" i="8"/>
  <c r="Q87" i="8"/>
  <c r="P87" i="8"/>
  <c r="P783" i="8"/>
  <c r="Q783" i="8"/>
  <c r="Q482" i="8"/>
  <c r="P482" i="8"/>
  <c r="Q410" i="8"/>
  <c r="P410" i="8"/>
  <c r="Q351" i="8"/>
  <c r="P351" i="8"/>
  <c r="Q279" i="8"/>
  <c r="P279" i="8"/>
  <c r="Q135" i="8"/>
  <c r="P135" i="8"/>
  <c r="Q99" i="8"/>
  <c r="P99" i="8"/>
  <c r="Q806" i="8"/>
  <c r="Q789" i="8"/>
  <c r="Q771" i="8"/>
  <c r="Q736" i="8"/>
  <c r="Q710" i="8"/>
  <c r="Q693" i="8"/>
  <c r="Q675" i="8"/>
  <c r="Q640" i="8"/>
  <c r="Q614" i="8"/>
  <c r="Q496" i="8"/>
  <c r="P496" i="8"/>
  <c r="Q400" i="8"/>
  <c r="P400" i="8"/>
  <c r="Q254" i="8"/>
  <c r="P254" i="8"/>
  <c r="Q220" i="8"/>
  <c r="P220" i="8"/>
  <c r="Q195" i="8"/>
  <c r="P195" i="8"/>
  <c r="Q117" i="8"/>
  <c r="P117" i="8"/>
  <c r="Q74" i="8"/>
  <c r="P74" i="8"/>
  <c r="Q542" i="8"/>
  <c r="P542" i="8"/>
  <c r="Q471" i="8"/>
  <c r="P471" i="8"/>
  <c r="Q453" i="8"/>
  <c r="P453" i="8"/>
  <c r="Q446" i="8"/>
  <c r="P446" i="8"/>
  <c r="Q375" i="8"/>
  <c r="P375" i="8"/>
  <c r="Q357" i="8"/>
  <c r="P357" i="8"/>
  <c r="Q350" i="8"/>
  <c r="P350" i="8"/>
  <c r="Q291" i="8"/>
  <c r="P291" i="8"/>
  <c r="Q532" i="8"/>
  <c r="P532" i="8"/>
  <c r="Q436" i="8"/>
  <c r="P436" i="8"/>
  <c r="Q340" i="8"/>
  <c r="P340" i="8"/>
  <c r="Q183" i="8"/>
  <c r="P183" i="8"/>
  <c r="Q57" i="8"/>
  <c r="P57" i="8"/>
  <c r="Q52" i="8"/>
  <c r="P52" i="8"/>
  <c r="Q297" i="8"/>
  <c r="P297" i="8"/>
  <c r="Q244" i="8"/>
  <c r="P244" i="8"/>
  <c r="Q219" i="8"/>
  <c r="P219" i="8"/>
  <c r="Q201" i="8"/>
  <c r="P201" i="8"/>
  <c r="Q148" i="8"/>
  <c r="P148" i="8"/>
  <c r="Q112" i="8"/>
  <c r="P112" i="8"/>
  <c r="Q290" i="8"/>
  <c r="P290" i="8"/>
  <c r="Q194" i="8"/>
  <c r="P194" i="8"/>
  <c r="Q86" i="8"/>
  <c r="P86" i="8"/>
  <c r="Q69" i="8"/>
  <c r="P69" i="8"/>
  <c r="Q280" i="8"/>
  <c r="P280" i="8"/>
  <c r="Q184" i="8"/>
  <c r="P184" i="8"/>
  <c r="Q122" i="8"/>
  <c r="P122" i="8"/>
  <c r="Q105" i="8"/>
  <c r="P105" i="8"/>
  <c r="Q100" i="8"/>
  <c r="P100" i="8"/>
  <c r="Q218" i="8"/>
  <c r="P218" i="8"/>
  <c r="Q64" i="8"/>
  <c r="P64" i="8"/>
  <c r="Q141" i="8"/>
  <c r="P141" i="8"/>
  <c r="Q136" i="8"/>
  <c r="P136" i="8"/>
  <c r="Q123" i="8"/>
  <c r="P123" i="8"/>
  <c r="Q110" i="8"/>
  <c r="P110" i="8"/>
  <c r="Q93" i="8"/>
  <c r="P93" i="8"/>
  <c r="Q88" i="8"/>
  <c r="P88" i="8"/>
  <c r="Q75" i="8"/>
  <c r="P75" i="8"/>
  <c r="Q62" i="8"/>
  <c r="P62" i="8"/>
  <c r="Q124" i="8"/>
  <c r="P124" i="8"/>
  <c r="Q111" i="8"/>
  <c r="P111" i="8"/>
  <c r="Q98" i="8"/>
  <c r="P98" i="8"/>
  <c r="Q81" i="8"/>
  <c r="P81" i="8"/>
  <c r="Q76" i="8"/>
  <c r="P76" i="8"/>
  <c r="Q63" i="8"/>
  <c r="P63" i="8"/>
  <c r="Q50" i="8"/>
  <c r="P50" i="8"/>
  <c r="P45" i="8"/>
  <c r="P40" i="8"/>
  <c r="AB337" i="9"/>
  <c r="AB338" i="9" s="1"/>
  <c r="AB339" i="9" s="1"/>
  <c r="AB340" i="9" s="1"/>
  <c r="AB313" i="9"/>
  <c r="AB314" i="9" s="1"/>
  <c r="AB315" i="9" s="1"/>
  <c r="AB316" i="9" s="1"/>
  <c r="AB289" i="9"/>
  <c r="AB290" i="9" s="1"/>
  <c r="AB291" i="9" s="1"/>
  <c r="AB292" i="9" s="1"/>
  <c r="AB217" i="9"/>
  <c r="AB218" i="9" s="1"/>
  <c r="AB219" i="9" s="1"/>
  <c r="AB220" i="9" s="1"/>
  <c r="AA14" i="9"/>
  <c r="AB349" i="9"/>
  <c r="AB350" i="9" s="1"/>
  <c r="AB351" i="9" s="1"/>
  <c r="AB352" i="9" s="1"/>
  <c r="AB343" i="9"/>
  <c r="AB344" i="9" s="1"/>
  <c r="AB345" i="9" s="1"/>
  <c r="AB346" i="9" s="1"/>
  <c r="AB319" i="9"/>
  <c r="AB320" i="9" s="1"/>
  <c r="AB321" i="9" s="1"/>
  <c r="AB322" i="9" s="1"/>
  <c r="AB295" i="9"/>
  <c r="AB296" i="9" s="1"/>
  <c r="AB297" i="9" s="1"/>
  <c r="AB298" i="9" s="1"/>
  <c r="AB271" i="9"/>
  <c r="AB272" i="9" s="1"/>
  <c r="AB273" i="9" s="1"/>
  <c r="AB274" i="9" s="1"/>
  <c r="AB247" i="9"/>
  <c r="AB248" i="9" s="1"/>
  <c r="AB249" i="9" s="1"/>
  <c r="AB250" i="9" s="1"/>
  <c r="AB223" i="9"/>
  <c r="AB224" i="9" s="1"/>
  <c r="AB225" i="9" s="1"/>
  <c r="AB226" i="9" s="1"/>
  <c r="AB133" i="9"/>
  <c r="AB134" i="9" s="1"/>
  <c r="AB135" i="9" s="1"/>
  <c r="AB136" i="9" s="1"/>
  <c r="AB109" i="9"/>
  <c r="AB110" i="9" s="1"/>
  <c r="AB111" i="9" s="1"/>
  <c r="AB112" i="9" s="1"/>
  <c r="K36" i="9"/>
  <c r="K30" i="9"/>
  <c r="T199" i="9"/>
  <c r="AA199" i="9" s="1"/>
  <c r="AB199" i="9" s="1"/>
  <c r="AB200" i="9" s="1"/>
  <c r="AB201" i="9" s="1"/>
  <c r="AB202" i="9" s="1"/>
  <c r="K96" i="9"/>
  <c r="K40" i="9"/>
  <c r="K32" i="9"/>
  <c r="K28" i="9"/>
  <c r="K29" i="9"/>
  <c r="K22" i="9"/>
  <c r="K31" i="9"/>
  <c r="K81" i="9"/>
  <c r="K73" i="9"/>
  <c r="K68" i="9"/>
  <c r="K37" i="9"/>
  <c r="K34" i="9"/>
  <c r="K60" i="9"/>
  <c r="AB265" i="9"/>
  <c r="AB266" i="9" s="1"/>
  <c r="AB267" i="9" s="1"/>
  <c r="AB268" i="9" s="1"/>
  <c r="AB121" i="9"/>
  <c r="AB122" i="9" s="1"/>
  <c r="AB123" i="9" s="1"/>
  <c r="AB124" i="9" s="1"/>
  <c r="AB211" i="9"/>
  <c r="AB212" i="9" s="1"/>
  <c r="AB213" i="9" s="1"/>
  <c r="AB214" i="9" s="1"/>
  <c r="AB367" i="9"/>
  <c r="AB368" i="9" s="1"/>
  <c r="AB115" i="9"/>
  <c r="AB116" i="9" s="1"/>
  <c r="AB117" i="9" s="1"/>
  <c r="AB118" i="9" s="1"/>
  <c r="AB79" i="9"/>
  <c r="AB80" i="9" s="1"/>
  <c r="AB139" i="9"/>
  <c r="AB140" i="9" s="1"/>
  <c r="AB141" i="9" s="1"/>
  <c r="AB142" i="9" s="1"/>
  <c r="T49" i="9"/>
  <c r="AA49" i="9" s="1"/>
  <c r="AB241" i="9"/>
  <c r="AB242" i="9" s="1"/>
  <c r="AB243" i="9" s="1"/>
  <c r="AB244" i="9" s="1"/>
  <c r="T72" i="9"/>
  <c r="AA72" i="9" s="1"/>
  <c r="AB72" i="9" s="1"/>
  <c r="P27" i="8"/>
  <c r="P28" i="8"/>
  <c r="P26" i="8"/>
  <c r="O19" i="8"/>
  <c r="G12" i="9"/>
  <c r="I12" i="9"/>
  <c r="L12" i="9"/>
  <c r="T73" i="9"/>
  <c r="AA73" i="9" s="1"/>
  <c r="T86" i="9"/>
  <c r="AA86" i="9" s="1"/>
  <c r="T91" i="9"/>
  <c r="AA91" i="9" s="1"/>
  <c r="AB91" i="9" s="1"/>
  <c r="AB92" i="9" s="1"/>
  <c r="AB93" i="9" s="1"/>
  <c r="AB94" i="9" s="1"/>
  <c r="T96" i="9"/>
  <c r="AA96" i="9" s="1"/>
  <c r="AB96" i="9" s="1"/>
  <c r="AB97" i="9" s="1"/>
  <c r="AB98" i="9" s="1"/>
  <c r="AB99" i="9" s="1"/>
  <c r="AB100" i="9" s="1"/>
  <c r="T48" i="9"/>
  <c r="AA48" i="9" s="1"/>
  <c r="AB48" i="9" s="1"/>
  <c r="T68" i="9"/>
  <c r="AA68" i="9" s="1"/>
  <c r="T69" i="9"/>
  <c r="AA69" i="9" s="1"/>
  <c r="T81" i="9"/>
  <c r="AA81" i="9" s="1"/>
  <c r="T23" i="9"/>
  <c r="AA23" i="9" s="1"/>
  <c r="F22" i="8"/>
  <c r="F23" i="8"/>
  <c r="F24" i="8"/>
  <c r="F26" i="8"/>
  <c r="F27" i="8"/>
  <c r="F28" i="8"/>
  <c r="AB86" i="9" l="1"/>
  <c r="AB87" i="9" s="1"/>
  <c r="AB88" i="9" s="1"/>
  <c r="AB81" i="9"/>
  <c r="AB82" i="9" s="1"/>
  <c r="AB73" i="9"/>
  <c r="AB74" i="9" s="1"/>
  <c r="AB75" i="9" s="1"/>
  <c r="AB76" i="9" s="1"/>
  <c r="AB49" i="9"/>
  <c r="AB50" i="9" s="1"/>
  <c r="AB51" i="9" s="1"/>
  <c r="AB52" i="9" s="1"/>
  <c r="T12" i="9"/>
  <c r="AA12" i="9" s="1"/>
  <c r="AB12" i="9" s="1"/>
  <c r="AB13" i="9" s="1"/>
  <c r="AB14" i="9" s="1"/>
  <c r="AB15" i="9" s="1"/>
  <c r="AB16" i="9" s="1"/>
  <c r="C12" i="9"/>
  <c r="F18" i="8" s="1"/>
  <c r="M55" i="9"/>
  <c r="O55" i="9"/>
  <c r="Q55" i="9"/>
  <c r="F20" i="8"/>
  <c r="M14" i="9"/>
  <c r="O14" i="9"/>
  <c r="Q14" i="9"/>
  <c r="U20" i="8"/>
  <c r="M54" i="9"/>
  <c r="O54" i="9"/>
  <c r="Q54" i="9"/>
  <c r="F19" i="8"/>
  <c r="M13" i="9"/>
  <c r="O13" i="9"/>
  <c r="R19" i="8" s="1"/>
  <c r="Q13" i="9"/>
  <c r="U19" i="8"/>
  <c r="F21" i="8"/>
  <c r="F25" i="8"/>
  <c r="M53" i="9"/>
  <c r="M21" i="8" s="1"/>
  <c r="M73" i="9"/>
  <c r="M86" i="9"/>
  <c r="M91" i="9"/>
  <c r="M96" i="9"/>
  <c r="M97" i="9"/>
  <c r="M98" i="9"/>
  <c r="M48" i="9"/>
  <c r="M68" i="9"/>
  <c r="M69" i="9"/>
  <c r="M81" i="9"/>
  <c r="M17" i="9"/>
  <c r="M22" i="9"/>
  <c r="M23" i="9"/>
  <c r="M27" i="9"/>
  <c r="M28" i="9"/>
  <c r="M29" i="9"/>
  <c r="M30" i="9"/>
  <c r="M31" i="9"/>
  <c r="M32" i="9"/>
  <c r="M33" i="9"/>
  <c r="T27" i="9"/>
  <c r="AA27" i="9" s="1"/>
  <c r="AB27" i="9" s="1"/>
  <c r="O27" i="9"/>
  <c r="Q27" i="9"/>
  <c r="T28" i="9"/>
  <c r="AA28" i="9" s="1"/>
  <c r="O28" i="9"/>
  <c r="Q28" i="9"/>
  <c r="T29" i="9"/>
  <c r="AA29" i="9" s="1"/>
  <c r="O29" i="9"/>
  <c r="Q29" i="9"/>
  <c r="T30" i="9"/>
  <c r="AA30" i="9" s="1"/>
  <c r="AB30" i="9" s="1"/>
  <c r="O30" i="9"/>
  <c r="Q30" i="9"/>
  <c r="T31" i="9"/>
  <c r="AA31" i="9" s="1"/>
  <c r="O31" i="9"/>
  <c r="Q31" i="9"/>
  <c r="O32" i="9"/>
  <c r="Q32" i="9"/>
  <c r="T33" i="9"/>
  <c r="AA33" i="9" s="1"/>
  <c r="O33" i="9"/>
  <c r="Q33" i="9"/>
  <c r="T23" i="8" s="1"/>
  <c r="U23" i="8"/>
  <c r="T34" i="9"/>
  <c r="AA34" i="9" s="1"/>
  <c r="M34" i="9"/>
  <c r="O34" i="9"/>
  <c r="Q34" i="9"/>
  <c r="T35" i="9"/>
  <c r="AA35" i="9" s="1"/>
  <c r="M35" i="9"/>
  <c r="O35" i="9"/>
  <c r="Q35" i="9"/>
  <c r="T36" i="9"/>
  <c r="AA36" i="9" s="1"/>
  <c r="AB36" i="9" s="1"/>
  <c r="M36" i="9"/>
  <c r="O36" i="9"/>
  <c r="Q36" i="9"/>
  <c r="T37" i="9"/>
  <c r="AA37" i="9" s="1"/>
  <c r="M37" i="9"/>
  <c r="O37" i="9"/>
  <c r="Q37" i="9"/>
  <c r="T38" i="9"/>
  <c r="AA38" i="9" s="1"/>
  <c r="M38" i="9"/>
  <c r="O38" i="9"/>
  <c r="Q38" i="9"/>
  <c r="T39" i="9"/>
  <c r="AA39" i="9" s="1"/>
  <c r="M39" i="9"/>
  <c r="O39" i="9"/>
  <c r="Q39" i="9"/>
  <c r="T40" i="9"/>
  <c r="AA40" i="9" s="1"/>
  <c r="M40" i="9"/>
  <c r="O40" i="9"/>
  <c r="Q40" i="9"/>
  <c r="M41" i="9"/>
  <c r="O41" i="9"/>
  <c r="Q41" i="9"/>
  <c r="M42" i="9"/>
  <c r="O42" i="9"/>
  <c r="Q42" i="9"/>
  <c r="M43" i="9"/>
  <c r="O43" i="9"/>
  <c r="Q43" i="9"/>
  <c r="M44" i="9"/>
  <c r="O44" i="9"/>
  <c r="Q44" i="9"/>
  <c r="M45" i="9"/>
  <c r="O45" i="9"/>
  <c r="Q45" i="9"/>
  <c r="M46" i="9"/>
  <c r="O46" i="9"/>
  <c r="Q46" i="9"/>
  <c r="M47" i="9"/>
  <c r="O47" i="9"/>
  <c r="Q47" i="9"/>
  <c r="M143" i="9"/>
  <c r="O143" i="9"/>
  <c r="Q143" i="9"/>
  <c r="M144" i="9"/>
  <c r="O144" i="9"/>
  <c r="Q144" i="9"/>
  <c r="M145" i="9"/>
  <c r="O145" i="9"/>
  <c r="Q145" i="9"/>
  <c r="M58" i="9"/>
  <c r="O58" i="9"/>
  <c r="Q58" i="9"/>
  <c r="M146" i="9"/>
  <c r="O146" i="9"/>
  <c r="Q146" i="9"/>
  <c r="M147" i="9"/>
  <c r="O147" i="9"/>
  <c r="Q147" i="9"/>
  <c r="M148" i="9"/>
  <c r="O148" i="9"/>
  <c r="Q148" i="9"/>
  <c r="M149" i="9"/>
  <c r="O149" i="9"/>
  <c r="Q149" i="9"/>
  <c r="M150" i="9"/>
  <c r="O150" i="9"/>
  <c r="Q150" i="9"/>
  <c r="M151" i="9"/>
  <c r="O151" i="9"/>
  <c r="Q151" i="9"/>
  <c r="T151" i="9"/>
  <c r="AA151" i="9" s="1"/>
  <c r="AB151" i="9" s="1"/>
  <c r="M59" i="9"/>
  <c r="O59" i="9"/>
  <c r="Q59" i="9"/>
  <c r="M152" i="9"/>
  <c r="O152" i="9"/>
  <c r="Q152" i="9"/>
  <c r="T152" i="9"/>
  <c r="AA152" i="9" s="1"/>
  <c r="M153" i="9"/>
  <c r="O153" i="9"/>
  <c r="Q153" i="9"/>
  <c r="T153" i="9"/>
  <c r="AA153" i="9" s="1"/>
  <c r="M154" i="9"/>
  <c r="O154" i="9"/>
  <c r="Q154" i="9"/>
  <c r="T154" i="9"/>
  <c r="AA154" i="9" s="1"/>
  <c r="M155" i="9"/>
  <c r="O155" i="9"/>
  <c r="Q155" i="9"/>
  <c r="T155" i="9"/>
  <c r="AA155" i="9" s="1"/>
  <c r="M156" i="9"/>
  <c r="O156" i="9"/>
  <c r="Q156" i="9"/>
  <c r="T156" i="9"/>
  <c r="AA156" i="9" s="1"/>
  <c r="AB156" i="9" s="1"/>
  <c r="T60" i="9"/>
  <c r="AA60" i="9" s="1"/>
  <c r="AB60" i="9" s="1"/>
  <c r="AB61" i="9" s="1"/>
  <c r="AB62" i="9" s="1"/>
  <c r="AB63" i="9" s="1"/>
  <c r="AB64" i="9" s="1"/>
  <c r="M60" i="9"/>
  <c r="O60" i="9"/>
  <c r="Q60" i="9"/>
  <c r="M157" i="9"/>
  <c r="O157" i="9"/>
  <c r="Q157" i="9"/>
  <c r="T157" i="9"/>
  <c r="AA157" i="9" s="1"/>
  <c r="M158" i="9"/>
  <c r="O158" i="9"/>
  <c r="Q158" i="9"/>
  <c r="T158" i="9"/>
  <c r="AA158" i="9" s="1"/>
  <c r="M159" i="9"/>
  <c r="O159" i="9"/>
  <c r="Q159" i="9"/>
  <c r="T159" i="9"/>
  <c r="AA159" i="9" s="1"/>
  <c r="M160" i="9"/>
  <c r="O160" i="9"/>
  <c r="Q160" i="9"/>
  <c r="T160" i="9"/>
  <c r="AA160" i="9" s="1"/>
  <c r="M161" i="9"/>
  <c r="O161" i="9"/>
  <c r="Q161" i="9"/>
  <c r="T161" i="9"/>
  <c r="AA161" i="9" s="1"/>
  <c r="M61" i="9"/>
  <c r="O61" i="9"/>
  <c r="Q61" i="9"/>
  <c r="M162" i="9"/>
  <c r="O162" i="9"/>
  <c r="Q162" i="9"/>
  <c r="T162" i="9"/>
  <c r="AA162" i="9" s="1"/>
  <c r="AB162" i="9" s="1"/>
  <c r="M163" i="9"/>
  <c r="O163" i="9"/>
  <c r="Q163" i="9"/>
  <c r="T163" i="9"/>
  <c r="AA163" i="9" s="1"/>
  <c r="M164" i="9"/>
  <c r="O164" i="9"/>
  <c r="Q164" i="9"/>
  <c r="T164" i="9"/>
  <c r="AA164" i="9" s="1"/>
  <c r="M165" i="9"/>
  <c r="O165" i="9"/>
  <c r="Q165" i="9"/>
  <c r="T165" i="9"/>
  <c r="AA165" i="9" s="1"/>
  <c r="M166" i="9"/>
  <c r="O166" i="9"/>
  <c r="Q166" i="9"/>
  <c r="T166" i="9"/>
  <c r="AA166" i="9" s="1"/>
  <c r="M62" i="9"/>
  <c r="O62" i="9"/>
  <c r="Q62" i="9"/>
  <c r="M167" i="9"/>
  <c r="O167" i="9"/>
  <c r="Q167" i="9"/>
  <c r="T167" i="9"/>
  <c r="AA167" i="9" s="1"/>
  <c r="M168" i="9"/>
  <c r="O168" i="9"/>
  <c r="Q168" i="9"/>
  <c r="T168" i="9"/>
  <c r="AA168" i="9" s="1"/>
  <c r="AB168" i="9" s="1"/>
  <c r="M169" i="9"/>
  <c r="O169" i="9"/>
  <c r="Q169" i="9"/>
  <c r="T169" i="9"/>
  <c r="AA169" i="9" s="1"/>
  <c r="M170" i="9"/>
  <c r="O170" i="9"/>
  <c r="Q170" i="9"/>
  <c r="T170" i="9"/>
  <c r="AA170" i="9" s="1"/>
  <c r="M171" i="9"/>
  <c r="O171" i="9"/>
  <c r="Q171" i="9"/>
  <c r="T171" i="9"/>
  <c r="AA171" i="9" s="1"/>
  <c r="M172" i="9"/>
  <c r="O172" i="9"/>
  <c r="Q172" i="9"/>
  <c r="T172" i="9"/>
  <c r="AA172" i="9" s="1"/>
  <c r="M63" i="9"/>
  <c r="O63" i="9"/>
  <c r="Q63" i="9"/>
  <c r="M173" i="9"/>
  <c r="O173" i="9"/>
  <c r="Q173" i="9"/>
  <c r="T173" i="9"/>
  <c r="AA173" i="9" s="1"/>
  <c r="M174" i="9"/>
  <c r="O174" i="9"/>
  <c r="Q174" i="9"/>
  <c r="T174" i="9"/>
  <c r="AA174" i="9" s="1"/>
  <c r="AB174" i="9" s="1"/>
  <c r="M175" i="9"/>
  <c r="O175" i="9"/>
  <c r="Q175" i="9"/>
  <c r="T175" i="9"/>
  <c r="AA175" i="9" s="1"/>
  <c r="M176" i="9"/>
  <c r="O176" i="9"/>
  <c r="Q176" i="9"/>
  <c r="T176" i="9"/>
  <c r="AA176" i="9" s="1"/>
  <c r="M177" i="9"/>
  <c r="O177" i="9"/>
  <c r="Q177" i="9"/>
  <c r="T177" i="9"/>
  <c r="AA177" i="9" s="1"/>
  <c r="M64" i="9"/>
  <c r="O64" i="9"/>
  <c r="Q64" i="9"/>
  <c r="M178" i="9"/>
  <c r="O178" i="9"/>
  <c r="Q178" i="9"/>
  <c r="T178" i="9"/>
  <c r="AA178" i="9" s="1"/>
  <c r="M179" i="9"/>
  <c r="O179" i="9"/>
  <c r="Q179" i="9"/>
  <c r="T179" i="9"/>
  <c r="AA179" i="9" s="1"/>
  <c r="M180" i="9"/>
  <c r="O180" i="9"/>
  <c r="Q180" i="9"/>
  <c r="T180" i="9"/>
  <c r="AA180" i="9" s="1"/>
  <c r="AB180" i="9" s="1"/>
  <c r="M181" i="9"/>
  <c r="O181" i="9"/>
  <c r="Q181" i="9"/>
  <c r="T181" i="9"/>
  <c r="AA181" i="9" s="1"/>
  <c r="M182" i="9"/>
  <c r="O182" i="9"/>
  <c r="Q182" i="9"/>
  <c r="T182" i="9"/>
  <c r="AA182" i="9" s="1"/>
  <c r="M65" i="9"/>
  <c r="O65" i="9"/>
  <c r="Q65" i="9"/>
  <c r="M183" i="9"/>
  <c r="O183" i="9"/>
  <c r="Q183" i="9"/>
  <c r="T183" i="9"/>
  <c r="AA183" i="9" s="1"/>
  <c r="M184" i="9"/>
  <c r="O184" i="9"/>
  <c r="Q184" i="9"/>
  <c r="T184" i="9"/>
  <c r="AA184" i="9" s="1"/>
  <c r="M185" i="9"/>
  <c r="O185" i="9"/>
  <c r="Q185" i="9"/>
  <c r="T185" i="9"/>
  <c r="AA185" i="9" s="1"/>
  <c r="M186" i="9"/>
  <c r="O186" i="9"/>
  <c r="Q186" i="9"/>
  <c r="T186" i="9"/>
  <c r="AA186" i="9" s="1"/>
  <c r="AB186" i="9" s="1"/>
  <c r="AB187" i="9" s="1"/>
  <c r="AB188" i="9" s="1"/>
  <c r="AB189" i="9" s="1"/>
  <c r="AB190" i="9" s="1"/>
  <c r="T66" i="9"/>
  <c r="AA66" i="9" s="1"/>
  <c r="AB66" i="9" s="1"/>
  <c r="M66" i="9"/>
  <c r="O66" i="9"/>
  <c r="Q66" i="9"/>
  <c r="M104" i="9"/>
  <c r="O104" i="9"/>
  <c r="Q104" i="9"/>
  <c r="M105" i="9"/>
  <c r="O105" i="9"/>
  <c r="Q105" i="9"/>
  <c r="M106" i="9"/>
  <c r="O106" i="9"/>
  <c r="Q106" i="9"/>
  <c r="M107" i="9"/>
  <c r="O107" i="9"/>
  <c r="Q107" i="9"/>
  <c r="T67" i="9"/>
  <c r="AA67" i="9" s="1"/>
  <c r="M67" i="9"/>
  <c r="O67" i="9"/>
  <c r="Q67" i="9"/>
  <c r="M108" i="9"/>
  <c r="O108" i="9"/>
  <c r="Q108" i="9"/>
  <c r="M109" i="9"/>
  <c r="O109" i="9"/>
  <c r="Q109" i="9"/>
  <c r="M110" i="9"/>
  <c r="O110" i="9"/>
  <c r="Q110" i="9"/>
  <c r="M111" i="9"/>
  <c r="O111" i="9"/>
  <c r="Q111" i="9"/>
  <c r="M112" i="9"/>
  <c r="O112" i="9"/>
  <c r="Q112" i="9"/>
  <c r="M78" i="9"/>
  <c r="O78" i="9"/>
  <c r="Q78" i="9"/>
  <c r="M113" i="9"/>
  <c r="O113" i="9"/>
  <c r="Q113" i="9"/>
  <c r="M114" i="9"/>
  <c r="O114" i="9"/>
  <c r="Q114" i="9"/>
  <c r="M115" i="9"/>
  <c r="O115" i="9"/>
  <c r="Q115" i="9"/>
  <c r="M116" i="9"/>
  <c r="O116" i="9"/>
  <c r="Q116" i="9"/>
  <c r="M117" i="9"/>
  <c r="O117" i="9"/>
  <c r="Q117" i="9"/>
  <c r="M79" i="9"/>
  <c r="O79" i="9"/>
  <c r="Q79" i="9"/>
  <c r="M118" i="9"/>
  <c r="O118" i="9"/>
  <c r="Q118" i="9"/>
  <c r="M119" i="9"/>
  <c r="O119" i="9"/>
  <c r="Q119" i="9"/>
  <c r="M120" i="9"/>
  <c r="O120" i="9"/>
  <c r="Q120" i="9"/>
  <c r="M121" i="9"/>
  <c r="O121" i="9"/>
  <c r="Q121" i="9"/>
  <c r="M122" i="9"/>
  <c r="O122" i="9"/>
  <c r="Q122" i="9"/>
  <c r="M80" i="9"/>
  <c r="O80" i="9"/>
  <c r="Q80" i="9"/>
  <c r="M123" i="9"/>
  <c r="O123" i="9"/>
  <c r="Q123" i="9"/>
  <c r="M124" i="9"/>
  <c r="O124" i="9"/>
  <c r="Q124" i="9"/>
  <c r="M125" i="9"/>
  <c r="O125" i="9"/>
  <c r="Q125" i="9"/>
  <c r="M126" i="9"/>
  <c r="O126" i="9"/>
  <c r="Q126" i="9"/>
  <c r="M127" i="9"/>
  <c r="O127" i="9"/>
  <c r="Q127" i="9"/>
  <c r="M128" i="9"/>
  <c r="O128" i="9"/>
  <c r="Q128" i="9"/>
  <c r="M129" i="9"/>
  <c r="O129" i="9"/>
  <c r="Q129" i="9"/>
  <c r="M130" i="9"/>
  <c r="O130" i="9"/>
  <c r="Q130" i="9"/>
  <c r="M131" i="9"/>
  <c r="O131" i="9"/>
  <c r="Q131" i="9"/>
  <c r="M132" i="9"/>
  <c r="O132" i="9"/>
  <c r="Q132" i="9"/>
  <c r="M133" i="9"/>
  <c r="O133" i="9"/>
  <c r="Q133" i="9"/>
  <c r="M134" i="9"/>
  <c r="O134" i="9"/>
  <c r="Q134" i="9"/>
  <c r="M135" i="9"/>
  <c r="O135" i="9"/>
  <c r="Q135" i="9"/>
  <c r="Q23" i="9"/>
  <c r="O23" i="9"/>
  <c r="Q22" i="9"/>
  <c r="O22" i="9"/>
  <c r="T22" i="9"/>
  <c r="AA22" i="9" s="1"/>
  <c r="AB22" i="9" s="1"/>
  <c r="Q17" i="9"/>
  <c r="O17" i="9"/>
  <c r="Q81" i="9"/>
  <c r="O81" i="9"/>
  <c r="Q69" i="9"/>
  <c r="O69" i="9"/>
  <c r="Q68" i="9"/>
  <c r="O68" i="9"/>
  <c r="Q48" i="9"/>
  <c r="O48" i="9"/>
  <c r="U25" i="8"/>
  <c r="Q98" i="9"/>
  <c r="T25" i="8" s="1"/>
  <c r="O98" i="9"/>
  <c r="Q97" i="9"/>
  <c r="O97" i="9"/>
  <c r="Q96" i="9"/>
  <c r="O96" i="9"/>
  <c r="AH36" i="9"/>
  <c r="Q91" i="9"/>
  <c r="O91" i="9"/>
  <c r="AH30" i="9"/>
  <c r="Q86" i="9"/>
  <c r="O86" i="9"/>
  <c r="AH24" i="9"/>
  <c r="Q73" i="9"/>
  <c r="O73" i="9"/>
  <c r="U21" i="8"/>
  <c r="Q53" i="9"/>
  <c r="T21" i="8" s="1"/>
  <c r="O53" i="9"/>
  <c r="S12" i="9"/>
  <c r="Q12" i="9"/>
  <c r="T18" i="8" s="1"/>
  <c r="O12" i="9"/>
  <c r="M12" i="9"/>
  <c r="K12" i="9"/>
  <c r="V9" i="9"/>
  <c r="S130" i="8" l="1"/>
  <c r="S132" i="8"/>
  <c r="S131" i="8"/>
  <c r="M128" i="8"/>
  <c r="M129" i="8"/>
  <c r="AB37" i="9"/>
  <c r="M131" i="8"/>
  <c r="M133" i="8"/>
  <c r="M130" i="8"/>
  <c r="M132" i="8"/>
  <c r="M134" i="8"/>
  <c r="M126" i="8"/>
  <c r="M127" i="8"/>
  <c r="S127" i="8"/>
  <c r="S126" i="8"/>
  <c r="M18" i="8"/>
  <c r="Q18" i="8" s="1"/>
  <c r="M42" i="8"/>
  <c r="M222" i="8"/>
  <c r="M270" i="8"/>
  <c r="M318" i="8"/>
  <c r="M366" i="8"/>
  <c r="M426" i="8"/>
  <c r="M522" i="8"/>
  <c r="M654" i="8"/>
  <c r="M714" i="8"/>
  <c r="M1326" i="8"/>
  <c r="M1374" i="8"/>
  <c r="M1422" i="8"/>
  <c r="M1470" i="8"/>
  <c r="M1518" i="8"/>
  <c r="M1566" i="8"/>
  <c r="M1614" i="8"/>
  <c r="M1662" i="8"/>
  <c r="M1710" i="8"/>
  <c r="M1758" i="8"/>
  <c r="M1806" i="8"/>
  <c r="M1854" i="8"/>
  <c r="M1902" i="8"/>
  <c r="M1950" i="8"/>
  <c r="M690" i="8"/>
  <c r="M294" i="8"/>
  <c r="M450" i="8"/>
  <c r="M498" i="8"/>
  <c r="M546" i="8"/>
  <c r="M750" i="8"/>
  <c r="M1350" i="8"/>
  <c r="M174" i="8"/>
  <c r="M234" i="8"/>
  <c r="M330" i="8"/>
  <c r="M582" i="8"/>
  <c r="M642" i="8"/>
  <c r="M774" i="8"/>
  <c r="M786" i="8"/>
  <c r="M798" i="8"/>
  <c r="M810" i="8"/>
  <c r="M822" i="8"/>
  <c r="M834" i="8"/>
  <c r="M846" i="8"/>
  <c r="M858" i="8"/>
  <c r="M870" i="8"/>
  <c r="M882" i="8"/>
  <c r="M894" i="8"/>
  <c r="M906" i="8"/>
  <c r="M918" i="8"/>
  <c r="M930" i="8"/>
  <c r="M942" i="8"/>
  <c r="M954" i="8"/>
  <c r="M966" i="8"/>
  <c r="M978" i="8"/>
  <c r="M990" i="8"/>
  <c r="M1002" i="8"/>
  <c r="M1014" i="8"/>
  <c r="M1026" i="8"/>
  <c r="M1038" i="8"/>
  <c r="M1050" i="8"/>
  <c r="M1062" i="8"/>
  <c r="M1074" i="8"/>
  <c r="M1086" i="8"/>
  <c r="M1098" i="8"/>
  <c r="M1110" i="8"/>
  <c r="M1122" i="8"/>
  <c r="M1134" i="8"/>
  <c r="M1146" i="8"/>
  <c r="M1158" i="8"/>
  <c r="M1170" i="8"/>
  <c r="M1182" i="8"/>
  <c r="M1194" i="8"/>
  <c r="M1206" i="8"/>
  <c r="M1218" i="8"/>
  <c r="M1230" i="8"/>
  <c r="M1242" i="8"/>
  <c r="M1254" i="8"/>
  <c r="M1266" i="8"/>
  <c r="M1278" i="8"/>
  <c r="M390" i="8"/>
  <c r="M438" i="8"/>
  <c r="M486" i="8"/>
  <c r="M558" i="8"/>
  <c r="M630" i="8"/>
  <c r="M66" i="8"/>
  <c r="M1302" i="8"/>
  <c r="M1446" i="8"/>
  <c r="M90" i="8"/>
  <c r="M138" i="8"/>
  <c r="M378" i="8"/>
  <c r="M474" i="8"/>
  <c r="M570" i="8"/>
  <c r="M702" i="8"/>
  <c r="M762" i="8"/>
  <c r="M1314" i="8"/>
  <c r="M1362" i="8"/>
  <c r="M1410" i="8"/>
  <c r="M1458" i="8"/>
  <c r="M1506" i="8"/>
  <c r="M1554" i="8"/>
  <c r="M1602" i="8"/>
  <c r="M1650" i="8"/>
  <c r="M1698" i="8"/>
  <c r="M1746" i="8"/>
  <c r="M1794" i="8"/>
  <c r="M1842" i="8"/>
  <c r="M1890" i="8"/>
  <c r="M1938" i="8"/>
  <c r="M114" i="8"/>
  <c r="M198" i="8"/>
  <c r="M246" i="8"/>
  <c r="M342" i="8"/>
  <c r="M402" i="8"/>
  <c r="M618" i="8"/>
  <c r="M1398" i="8"/>
  <c r="M54" i="8"/>
  <c r="M102" i="8"/>
  <c r="M186" i="8"/>
  <c r="M282" i="8"/>
  <c r="M150" i="8"/>
  <c r="M210" i="8"/>
  <c r="M258" i="8"/>
  <c r="M306" i="8"/>
  <c r="M354" i="8"/>
  <c r="M534" i="8"/>
  <c r="M678" i="8"/>
  <c r="M738" i="8"/>
  <c r="M162" i="8"/>
  <c r="M606" i="8"/>
  <c r="M666" i="8"/>
  <c r="M1290" i="8"/>
  <c r="M1338" i="8"/>
  <c r="M78" i="8"/>
  <c r="M1686" i="8"/>
  <c r="M1722" i="8"/>
  <c r="M1674" i="8"/>
  <c r="M1494" i="8"/>
  <c r="M1530" i="8"/>
  <c r="M462" i="8"/>
  <c r="M1542" i="8"/>
  <c r="M1578" i="8"/>
  <c r="M1926" i="8"/>
  <c r="M1962" i="8"/>
  <c r="M1878" i="8"/>
  <c r="M594" i="8"/>
  <c r="M510" i="8"/>
  <c r="M1782" i="8"/>
  <c r="M1818" i="8"/>
  <c r="M1638" i="8"/>
  <c r="M726" i="8"/>
  <c r="M1482" i="8"/>
  <c r="M1830" i="8"/>
  <c r="M1866" i="8"/>
  <c r="M1914" i="8"/>
  <c r="M414" i="8"/>
  <c r="M1386" i="8"/>
  <c r="M1734" i="8"/>
  <c r="M1770" i="8"/>
  <c r="M1434" i="8"/>
  <c r="M1590" i="8"/>
  <c r="M1626" i="8"/>
  <c r="M19" i="8"/>
  <c r="P19" i="8" s="1"/>
  <c r="M151" i="8"/>
  <c r="M211" i="8"/>
  <c r="M259" i="8"/>
  <c r="M307" i="8"/>
  <c r="M355" i="8"/>
  <c r="M607" i="8"/>
  <c r="M667" i="8"/>
  <c r="M1291" i="8"/>
  <c r="M1339" i="8"/>
  <c r="M1387" i="8"/>
  <c r="M1435" i="8"/>
  <c r="M1483" i="8"/>
  <c r="M1531" i="8"/>
  <c r="M1579" i="8"/>
  <c r="M1627" i="8"/>
  <c r="M1675" i="8"/>
  <c r="M1723" i="8"/>
  <c r="M1771" i="8"/>
  <c r="M1819" i="8"/>
  <c r="M1867" i="8"/>
  <c r="M1915" i="8"/>
  <c r="M1963" i="8"/>
  <c r="M643" i="8"/>
  <c r="M775" i="8"/>
  <c r="M835" i="8"/>
  <c r="M895" i="8"/>
  <c r="M907" i="8"/>
  <c r="M943" i="8"/>
  <c r="M979" i="8"/>
  <c r="M1015" i="8"/>
  <c r="M1171" i="8"/>
  <c r="M1195" i="8"/>
  <c r="M331" i="8"/>
  <c r="M571" i="8"/>
  <c r="M1315" i="8"/>
  <c r="M163" i="8"/>
  <c r="M595" i="8"/>
  <c r="M727" i="8"/>
  <c r="M367" i="8"/>
  <c r="M427" i="8"/>
  <c r="M787" i="8"/>
  <c r="M799" i="8"/>
  <c r="M823" i="8"/>
  <c r="M847" i="8"/>
  <c r="M859" i="8"/>
  <c r="M871" i="8"/>
  <c r="M883" i="8"/>
  <c r="M919" i="8"/>
  <c r="M931" i="8"/>
  <c r="M967" i="8"/>
  <c r="M991" i="8"/>
  <c r="M1039" i="8"/>
  <c r="M1051" i="8"/>
  <c r="M1063" i="8"/>
  <c r="M1087" i="8"/>
  <c r="M1099" i="8"/>
  <c r="M1123" i="8"/>
  <c r="M1135" i="8"/>
  <c r="M1147" i="8"/>
  <c r="M1243" i="8"/>
  <c r="M1255" i="8"/>
  <c r="M1267" i="8"/>
  <c r="M703" i="8"/>
  <c r="M1411" i="8"/>
  <c r="M1459" i="8"/>
  <c r="M79" i="8"/>
  <c r="M415" i="8"/>
  <c r="M463" i="8"/>
  <c r="M511" i="8"/>
  <c r="M523" i="8"/>
  <c r="M655" i="8"/>
  <c r="M715" i="8"/>
  <c r="M1327" i="8"/>
  <c r="M1375" i="8"/>
  <c r="M1423" i="8"/>
  <c r="M1471" i="8"/>
  <c r="M1519" i="8"/>
  <c r="M1567" i="8"/>
  <c r="M1615" i="8"/>
  <c r="M1663" i="8"/>
  <c r="M1711" i="8"/>
  <c r="M1759" i="8"/>
  <c r="M1807" i="8"/>
  <c r="M1855" i="8"/>
  <c r="M1903" i="8"/>
  <c r="M1951" i="8"/>
  <c r="M319" i="8"/>
  <c r="M583" i="8"/>
  <c r="M811" i="8"/>
  <c r="M955" i="8"/>
  <c r="M1003" i="8"/>
  <c r="M1027" i="8"/>
  <c r="M1075" i="8"/>
  <c r="M1111" i="8"/>
  <c r="M1159" i="8"/>
  <c r="M1183" i="8"/>
  <c r="M1207" i="8"/>
  <c r="M1219" i="8"/>
  <c r="M1231" i="8"/>
  <c r="M1279" i="8"/>
  <c r="M175" i="8"/>
  <c r="M235" i="8"/>
  <c r="M763" i="8"/>
  <c r="M1363" i="8"/>
  <c r="M43" i="8"/>
  <c r="M223" i="8"/>
  <c r="M271" i="8"/>
  <c r="M91" i="8"/>
  <c r="M139" i="8"/>
  <c r="M379" i="8"/>
  <c r="M475" i="8"/>
  <c r="M559" i="8"/>
  <c r="M631" i="8"/>
  <c r="M691" i="8"/>
  <c r="M55" i="8"/>
  <c r="M103" i="8"/>
  <c r="M187" i="8"/>
  <c r="M283" i="8"/>
  <c r="M391" i="8"/>
  <c r="M439" i="8"/>
  <c r="M487" i="8"/>
  <c r="M547" i="8"/>
  <c r="M619" i="8"/>
  <c r="M751" i="8"/>
  <c r="M1303" i="8"/>
  <c r="M247" i="8"/>
  <c r="M535" i="8"/>
  <c r="M1591" i="8"/>
  <c r="M1795" i="8"/>
  <c r="M1747" i="8"/>
  <c r="M403" i="8"/>
  <c r="M1651" i="8"/>
  <c r="M1831" i="8"/>
  <c r="M1735" i="8"/>
  <c r="M679" i="8"/>
  <c r="M1507" i="8"/>
  <c r="M1687" i="8"/>
  <c r="M1891" i="8"/>
  <c r="M1543" i="8"/>
  <c r="M1927" i="8"/>
  <c r="M1351" i="8"/>
  <c r="M1603" i="8"/>
  <c r="M1783" i="8"/>
  <c r="M1555" i="8"/>
  <c r="M1939" i="8"/>
  <c r="M67" i="8"/>
  <c r="M295" i="8"/>
  <c r="M343" i="8"/>
  <c r="M115" i="8"/>
  <c r="M199" i="8"/>
  <c r="M451" i="8"/>
  <c r="M739" i="8"/>
  <c r="M1399" i="8"/>
  <c r="M1639" i="8"/>
  <c r="M1843" i="8"/>
  <c r="M499" i="8"/>
  <c r="M1447" i="8"/>
  <c r="M1495" i="8"/>
  <c r="M1699" i="8"/>
  <c r="M1879" i="8"/>
  <c r="M20" i="8"/>
  <c r="Q20" i="8" s="1"/>
  <c r="M176" i="8"/>
  <c r="M236" i="8"/>
  <c r="M332" i="8"/>
  <c r="M560" i="8"/>
  <c r="M632" i="8"/>
  <c r="M692" i="8"/>
  <c r="M668" i="8"/>
  <c r="M1292" i="8"/>
  <c r="M1388" i="8"/>
  <c r="M1484" i="8"/>
  <c r="M1820" i="8"/>
  <c r="M152" i="8"/>
  <c r="M92" i="8"/>
  <c r="M140" i="8"/>
  <c r="M380" i="8"/>
  <c r="M476" i="8"/>
  <c r="M548" i="8"/>
  <c r="M620" i="8"/>
  <c r="M752" i="8"/>
  <c r="M1304" i="8"/>
  <c r="M1352" i="8"/>
  <c r="M1400" i="8"/>
  <c r="M1448" i="8"/>
  <c r="M1496" i="8"/>
  <c r="M1544" i="8"/>
  <c r="M1592" i="8"/>
  <c r="M1640" i="8"/>
  <c r="M1688" i="8"/>
  <c r="M1736" i="8"/>
  <c r="M1784" i="8"/>
  <c r="M1832" i="8"/>
  <c r="M1880" i="8"/>
  <c r="M1928" i="8"/>
  <c r="M296" i="8"/>
  <c r="M404" i="8"/>
  <c r="M500" i="8"/>
  <c r="M1340" i="8"/>
  <c r="M1532" i="8"/>
  <c r="M1676" i="8"/>
  <c r="M1868" i="8"/>
  <c r="M1916" i="8"/>
  <c r="M1964" i="8"/>
  <c r="M212" i="8"/>
  <c r="M260" i="8"/>
  <c r="M308" i="8"/>
  <c r="M596" i="8"/>
  <c r="M56" i="8"/>
  <c r="M104" i="8"/>
  <c r="M188" i="8"/>
  <c r="M284" i="8"/>
  <c r="M392" i="8"/>
  <c r="M440" i="8"/>
  <c r="M488" i="8"/>
  <c r="M536" i="8"/>
  <c r="M680" i="8"/>
  <c r="M740" i="8"/>
  <c r="M344" i="8"/>
  <c r="M452" i="8"/>
  <c r="M608" i="8"/>
  <c r="M1436" i="8"/>
  <c r="M1580" i="8"/>
  <c r="M1628" i="8"/>
  <c r="M1724" i="8"/>
  <c r="M1772" i="8"/>
  <c r="M356" i="8"/>
  <c r="M728" i="8"/>
  <c r="M68" i="8"/>
  <c r="M116" i="8"/>
  <c r="M200" i="8"/>
  <c r="M248" i="8"/>
  <c r="M164" i="8"/>
  <c r="M512" i="8"/>
  <c r="M524" i="8"/>
  <c r="M656" i="8"/>
  <c r="M716" i="8"/>
  <c r="M1328" i="8"/>
  <c r="M1376" i="8"/>
  <c r="M1424" i="8"/>
  <c r="M1472" i="8"/>
  <c r="M1520" i="8"/>
  <c r="M1568" i="8"/>
  <c r="M1616" i="8"/>
  <c r="M1664" i="8"/>
  <c r="M1712" i="8"/>
  <c r="M1760" i="8"/>
  <c r="M1808" i="8"/>
  <c r="M1856" i="8"/>
  <c r="M1904" i="8"/>
  <c r="M1952" i="8"/>
  <c r="M80" i="8"/>
  <c r="M416" i="8"/>
  <c r="M464" i="8"/>
  <c r="M584" i="8"/>
  <c r="M644" i="8"/>
  <c r="M776" i="8"/>
  <c r="M788" i="8"/>
  <c r="M800" i="8"/>
  <c r="M812" i="8"/>
  <c r="M824" i="8"/>
  <c r="M836" i="8"/>
  <c r="M848" i="8"/>
  <c r="M860" i="8"/>
  <c r="M872" i="8"/>
  <c r="M884" i="8"/>
  <c r="M896" i="8"/>
  <c r="M908" i="8"/>
  <c r="M920" i="8"/>
  <c r="M932" i="8"/>
  <c r="M944" i="8"/>
  <c r="M956" i="8"/>
  <c r="M968" i="8"/>
  <c r="M980" i="8"/>
  <c r="M992" i="8"/>
  <c r="M1004" i="8"/>
  <c r="M1016" i="8"/>
  <c r="M1028" i="8"/>
  <c r="M1040" i="8"/>
  <c r="M1052" i="8"/>
  <c r="M1064" i="8"/>
  <c r="M1076" i="8"/>
  <c r="M1088" i="8"/>
  <c r="M1100" i="8"/>
  <c r="M1112" i="8"/>
  <c r="M1124" i="8"/>
  <c r="M1136" i="8"/>
  <c r="M1148" i="8"/>
  <c r="M1160" i="8"/>
  <c r="M1172" i="8"/>
  <c r="M1184" i="8"/>
  <c r="M1196" i="8"/>
  <c r="M1208" i="8"/>
  <c r="M1220" i="8"/>
  <c r="M1232" i="8"/>
  <c r="M1244" i="8"/>
  <c r="M1256" i="8"/>
  <c r="M1268" i="8"/>
  <c r="M1280" i="8"/>
  <c r="M428" i="8"/>
  <c r="M1844" i="8"/>
  <c r="M1796" i="8"/>
  <c r="M1652" i="8"/>
  <c r="M1700" i="8"/>
  <c r="M1460" i="8"/>
  <c r="M704" i="8"/>
  <c r="M1556" i="8"/>
  <c r="M1940" i="8"/>
  <c r="M320" i="8"/>
  <c r="M1316" i="8"/>
  <c r="M764" i="8"/>
  <c r="M224" i="8"/>
  <c r="M44" i="8"/>
  <c r="M272" i="8"/>
  <c r="M1604" i="8"/>
  <c r="M1364" i="8"/>
  <c r="M1508" i="8"/>
  <c r="M1892" i="8"/>
  <c r="M368" i="8"/>
  <c r="M572" i="8"/>
  <c r="M1412" i="8"/>
  <c r="M1748" i="8"/>
  <c r="AB169" i="9"/>
  <c r="T20" i="8"/>
  <c r="S20" i="8"/>
  <c r="U18" i="8"/>
  <c r="U162" i="8"/>
  <c r="U606" i="8"/>
  <c r="U666" i="8"/>
  <c r="U1290" i="8"/>
  <c r="U1338" i="8"/>
  <c r="U1386" i="8"/>
  <c r="U1434" i="8"/>
  <c r="U1482" i="8"/>
  <c r="U1530" i="8"/>
  <c r="U1578" i="8"/>
  <c r="U1626" i="8"/>
  <c r="U1674" i="8"/>
  <c r="U1722" i="8"/>
  <c r="U1770" i="8"/>
  <c r="U1818" i="8"/>
  <c r="U1866" i="8"/>
  <c r="U1914" i="8"/>
  <c r="U1962" i="8"/>
  <c r="U774" i="8"/>
  <c r="U810" i="8"/>
  <c r="U834" i="8"/>
  <c r="U882" i="8"/>
  <c r="U894" i="8"/>
  <c r="U906" i="8"/>
  <c r="U942" i="8"/>
  <c r="U978" i="8"/>
  <c r="U1014" i="8"/>
  <c r="U1122" i="8"/>
  <c r="U1194" i="8"/>
  <c r="U1314" i="8"/>
  <c r="U1362" i="8"/>
  <c r="U1410" i="8"/>
  <c r="U78" i="8"/>
  <c r="U414" i="8"/>
  <c r="U462" i="8"/>
  <c r="U510" i="8"/>
  <c r="U594" i="8"/>
  <c r="U726" i="8"/>
  <c r="U582" i="8"/>
  <c r="U642" i="8"/>
  <c r="U786" i="8"/>
  <c r="U798" i="8"/>
  <c r="U846" i="8"/>
  <c r="U858" i="8"/>
  <c r="U870" i="8"/>
  <c r="U918" i="8"/>
  <c r="U930" i="8"/>
  <c r="U966" i="8"/>
  <c r="U990" i="8"/>
  <c r="U1026" i="8"/>
  <c r="U1038" i="8"/>
  <c r="U1050" i="8"/>
  <c r="U1062" i="8"/>
  <c r="U1086" i="8"/>
  <c r="U1098" i="8"/>
  <c r="U1134" i="8"/>
  <c r="U1146" i="8"/>
  <c r="U1170" i="8"/>
  <c r="U1230" i="8"/>
  <c r="U1242" i="8"/>
  <c r="U1254" i="8"/>
  <c r="U1266" i="8"/>
  <c r="U90" i="8"/>
  <c r="U762" i="8"/>
  <c r="U42" i="8"/>
  <c r="U222" i="8"/>
  <c r="U270" i="8"/>
  <c r="U318" i="8"/>
  <c r="U366" i="8"/>
  <c r="U426" i="8"/>
  <c r="U522" i="8"/>
  <c r="U654" i="8"/>
  <c r="U714" i="8"/>
  <c r="U1326" i="8"/>
  <c r="U1374" i="8"/>
  <c r="U1422" i="8"/>
  <c r="U1470" i="8"/>
  <c r="U1518" i="8"/>
  <c r="U1566" i="8"/>
  <c r="U1614" i="8"/>
  <c r="U1662" i="8"/>
  <c r="U1710" i="8"/>
  <c r="U1758" i="8"/>
  <c r="U1806" i="8"/>
  <c r="U1854" i="8"/>
  <c r="U1902" i="8"/>
  <c r="U1950" i="8"/>
  <c r="U330" i="8"/>
  <c r="U822" i="8"/>
  <c r="U954" i="8"/>
  <c r="U1002" i="8"/>
  <c r="U1074" i="8"/>
  <c r="U1110" i="8"/>
  <c r="U1158" i="8"/>
  <c r="U1182" i="8"/>
  <c r="U1206" i="8"/>
  <c r="U1218" i="8"/>
  <c r="U1278" i="8"/>
  <c r="U138" i="8"/>
  <c r="U378" i="8"/>
  <c r="U474" i="8"/>
  <c r="U570" i="8"/>
  <c r="U702" i="8"/>
  <c r="U1458" i="8"/>
  <c r="U174" i="8"/>
  <c r="U234" i="8"/>
  <c r="U54" i="8"/>
  <c r="U102" i="8"/>
  <c r="U186" i="8"/>
  <c r="U282" i="8"/>
  <c r="U390" i="8"/>
  <c r="U438" i="8"/>
  <c r="U486" i="8"/>
  <c r="U558" i="8"/>
  <c r="U630" i="8"/>
  <c r="U690" i="8"/>
  <c r="U66" i="8"/>
  <c r="U114" i="8"/>
  <c r="U198" i="8"/>
  <c r="U246" i="8"/>
  <c r="U294" i="8"/>
  <c r="U342" i="8"/>
  <c r="U402" i="8"/>
  <c r="U450" i="8"/>
  <c r="U498" i="8"/>
  <c r="U546" i="8"/>
  <c r="U618" i="8"/>
  <c r="U750" i="8"/>
  <c r="U1302" i="8"/>
  <c r="U534" i="8"/>
  <c r="U1590" i="8"/>
  <c r="U1794" i="8"/>
  <c r="U1554" i="8"/>
  <c r="U1650" i="8"/>
  <c r="U1830" i="8"/>
  <c r="U1746" i="8"/>
  <c r="U1350" i="8"/>
  <c r="U1602" i="8"/>
  <c r="U306" i="8"/>
  <c r="U678" i="8"/>
  <c r="U1506" i="8"/>
  <c r="U1686" i="8"/>
  <c r="U1890" i="8"/>
  <c r="U210" i="8"/>
  <c r="U1542" i="8"/>
  <c r="U1926" i="8"/>
  <c r="U1734" i="8"/>
  <c r="U1782" i="8"/>
  <c r="U150" i="8"/>
  <c r="U1938" i="8"/>
  <c r="U354" i="8"/>
  <c r="U738" i="8"/>
  <c r="U1398" i="8"/>
  <c r="U1638" i="8"/>
  <c r="U1842" i="8"/>
  <c r="U258" i="8"/>
  <c r="U1446" i="8"/>
  <c r="U1494" i="8"/>
  <c r="U1698" i="8"/>
  <c r="U1878" i="8"/>
  <c r="M73" i="8"/>
  <c r="M169" i="8"/>
  <c r="M265" i="8"/>
  <c r="M361" i="8"/>
  <c r="M457" i="8"/>
  <c r="M529" i="8"/>
  <c r="M541" i="8"/>
  <c r="M553" i="8"/>
  <c r="M565" i="8"/>
  <c r="M577" i="8"/>
  <c r="M589" i="8"/>
  <c r="M601" i="8"/>
  <c r="M613" i="8"/>
  <c r="M625" i="8"/>
  <c r="M637" i="8"/>
  <c r="M649" i="8"/>
  <c r="M661" i="8"/>
  <c r="M673" i="8"/>
  <c r="M685" i="8"/>
  <c r="M697" i="8"/>
  <c r="M709" i="8"/>
  <c r="M721" i="8"/>
  <c r="M733" i="8"/>
  <c r="M745" i="8"/>
  <c r="M757" i="8"/>
  <c r="M469" i="8"/>
  <c r="M109" i="8"/>
  <c r="M205" i="8"/>
  <c r="M301" i="8"/>
  <c r="M397" i="8"/>
  <c r="M493" i="8"/>
  <c r="M517" i="8"/>
  <c r="M181" i="8"/>
  <c r="M373" i="8"/>
  <c r="M49" i="8"/>
  <c r="M145" i="8"/>
  <c r="M241" i="8"/>
  <c r="M337" i="8"/>
  <c r="M433" i="8"/>
  <c r="M85" i="8"/>
  <c r="M277" i="8"/>
  <c r="M97" i="8"/>
  <c r="M193" i="8"/>
  <c r="M289" i="8"/>
  <c r="M385" i="8"/>
  <c r="M481" i="8"/>
  <c r="M1285" i="8"/>
  <c r="M1297" i="8"/>
  <c r="M1309" i="8"/>
  <c r="M1321" i="8"/>
  <c r="M1333" i="8"/>
  <c r="M1345" i="8"/>
  <c r="M1357" i="8"/>
  <c r="M1369" i="8"/>
  <c r="M1381" i="8"/>
  <c r="M1393" i="8"/>
  <c r="M1405" i="8"/>
  <c r="M1417" i="8"/>
  <c r="M1429" i="8"/>
  <c r="M1441" i="8"/>
  <c r="M1453" i="8"/>
  <c r="M1465" i="8"/>
  <c r="M1477" i="8"/>
  <c r="M1489" i="8"/>
  <c r="M1501" i="8"/>
  <c r="M1513" i="8"/>
  <c r="M1525" i="8"/>
  <c r="M1537" i="8"/>
  <c r="M1549" i="8"/>
  <c r="M1561" i="8"/>
  <c r="M1573" i="8"/>
  <c r="M1585" i="8"/>
  <c r="M1597" i="8"/>
  <c r="M1609" i="8"/>
  <c r="M1621" i="8"/>
  <c r="M1633" i="8"/>
  <c r="M1645" i="8"/>
  <c r="M1657" i="8"/>
  <c r="M1669" i="8"/>
  <c r="M1681" i="8"/>
  <c r="M1693" i="8"/>
  <c r="M1705" i="8"/>
  <c r="M1717" i="8"/>
  <c r="M1729" i="8"/>
  <c r="M1741" i="8"/>
  <c r="M1753" i="8"/>
  <c r="M1765" i="8"/>
  <c r="M1777" i="8"/>
  <c r="M1789" i="8"/>
  <c r="M1801" i="8"/>
  <c r="M1813" i="8"/>
  <c r="M1825" i="8"/>
  <c r="M1837" i="8"/>
  <c r="M1849" i="8"/>
  <c r="M1861" i="8"/>
  <c r="M1873" i="8"/>
  <c r="M1885" i="8"/>
  <c r="M1897" i="8"/>
  <c r="M1909" i="8"/>
  <c r="M1921" i="8"/>
  <c r="M1933" i="8"/>
  <c r="M1945" i="8"/>
  <c r="M1957" i="8"/>
  <c r="M1969" i="8"/>
  <c r="M229" i="8"/>
  <c r="M325" i="8"/>
  <c r="M421" i="8"/>
  <c r="M217" i="8"/>
  <c r="M409" i="8"/>
  <c r="M313" i="8"/>
  <c r="M505" i="8"/>
  <c r="M1117" i="8"/>
  <c r="M1165" i="8"/>
  <c r="M1261" i="8"/>
  <c r="M253" i="8"/>
  <c r="M445" i="8"/>
  <c r="M769" i="8"/>
  <c r="M817" i="8"/>
  <c r="M865" i="8"/>
  <c r="M913" i="8"/>
  <c r="M961" i="8"/>
  <c r="M1009" i="8"/>
  <c r="M1057" i="8"/>
  <c r="M1105" i="8"/>
  <c r="M1153" i="8"/>
  <c r="M1201" i="8"/>
  <c r="M1249" i="8"/>
  <c r="M901" i="8"/>
  <c r="M949" i="8"/>
  <c r="M1141" i="8"/>
  <c r="M877" i="8"/>
  <c r="M925" i="8"/>
  <c r="M1021" i="8"/>
  <c r="M1069" i="8"/>
  <c r="M121" i="8"/>
  <c r="M805" i="8"/>
  <c r="M853" i="8"/>
  <c r="M997" i="8"/>
  <c r="M1045" i="8"/>
  <c r="M1093" i="8"/>
  <c r="M1189" i="8"/>
  <c r="M1237" i="8"/>
  <c r="M973" i="8"/>
  <c r="M1213" i="8"/>
  <c r="M157" i="8"/>
  <c r="M349" i="8"/>
  <c r="M793" i="8"/>
  <c r="M841" i="8"/>
  <c r="M889" i="8"/>
  <c r="M937" i="8"/>
  <c r="M985" i="8"/>
  <c r="M1033" i="8"/>
  <c r="M1081" i="8"/>
  <c r="M1129" i="8"/>
  <c r="M1177" i="8"/>
  <c r="M1225" i="8"/>
  <c r="M1273" i="8"/>
  <c r="M61" i="8"/>
  <c r="M781" i="8"/>
  <c r="M829" i="8"/>
  <c r="M71" i="8"/>
  <c r="M167" i="8"/>
  <c r="M263" i="8"/>
  <c r="M359" i="8"/>
  <c r="M455" i="8"/>
  <c r="M1283" i="8"/>
  <c r="M1295" i="8"/>
  <c r="M1307" i="8"/>
  <c r="M1319" i="8"/>
  <c r="M1331" i="8"/>
  <c r="M1343" i="8"/>
  <c r="M1355" i="8"/>
  <c r="M1367" i="8"/>
  <c r="M1379" i="8"/>
  <c r="M1391" i="8"/>
  <c r="M1403" i="8"/>
  <c r="M1415" i="8"/>
  <c r="M1427" i="8"/>
  <c r="M1439" i="8"/>
  <c r="M1451" i="8"/>
  <c r="M1463" i="8"/>
  <c r="M1475" i="8"/>
  <c r="M1487" i="8"/>
  <c r="M1499" i="8"/>
  <c r="M1511" i="8"/>
  <c r="M1523" i="8"/>
  <c r="M1535" i="8"/>
  <c r="M1547" i="8"/>
  <c r="M1559" i="8"/>
  <c r="M1571" i="8"/>
  <c r="M1583" i="8"/>
  <c r="M1595" i="8"/>
  <c r="M1607" i="8"/>
  <c r="M1619" i="8"/>
  <c r="M1631" i="8"/>
  <c r="M1643" i="8"/>
  <c r="M1655" i="8"/>
  <c r="M1667" i="8"/>
  <c r="M1679" i="8"/>
  <c r="M1691" i="8"/>
  <c r="M1703" i="8"/>
  <c r="M1715" i="8"/>
  <c r="M1727" i="8"/>
  <c r="M1739" i="8"/>
  <c r="M1751" i="8"/>
  <c r="M1763" i="8"/>
  <c r="M1775" i="8"/>
  <c r="M1787" i="8"/>
  <c r="M1799" i="8"/>
  <c r="M1811" i="8"/>
  <c r="M1823" i="8"/>
  <c r="M1835" i="8"/>
  <c r="M1847" i="8"/>
  <c r="M1859" i="8"/>
  <c r="M1871" i="8"/>
  <c r="M1883" i="8"/>
  <c r="M1895" i="8"/>
  <c r="M1907" i="8"/>
  <c r="M1919" i="8"/>
  <c r="M1931" i="8"/>
  <c r="M1943" i="8"/>
  <c r="M1955" i="8"/>
  <c r="M1967" i="8"/>
  <c r="M275" i="8"/>
  <c r="M515" i="8"/>
  <c r="M107" i="8"/>
  <c r="M203" i="8"/>
  <c r="M299" i="8"/>
  <c r="M395" i="8"/>
  <c r="M491" i="8"/>
  <c r="M767" i="8"/>
  <c r="M779" i="8"/>
  <c r="M791" i="8"/>
  <c r="M803" i="8"/>
  <c r="M815" i="8"/>
  <c r="M827" i="8"/>
  <c r="M839" i="8"/>
  <c r="M851" i="8"/>
  <c r="M863" i="8"/>
  <c r="M875" i="8"/>
  <c r="M887" i="8"/>
  <c r="M899" i="8"/>
  <c r="M911" i="8"/>
  <c r="M923" i="8"/>
  <c r="M935" i="8"/>
  <c r="M947" i="8"/>
  <c r="M959" i="8"/>
  <c r="M971" i="8"/>
  <c r="M983" i="8"/>
  <c r="M995" i="8"/>
  <c r="M1007" i="8"/>
  <c r="M1019" i="8"/>
  <c r="M1031" i="8"/>
  <c r="M1043" i="8"/>
  <c r="M1055" i="8"/>
  <c r="M1067" i="8"/>
  <c r="M1079" i="8"/>
  <c r="M1091" i="8"/>
  <c r="M1103" i="8"/>
  <c r="M1115" i="8"/>
  <c r="M1127" i="8"/>
  <c r="M1139" i="8"/>
  <c r="M1151" i="8"/>
  <c r="M1163" i="8"/>
  <c r="M1175" i="8"/>
  <c r="M1187" i="8"/>
  <c r="M1199" i="8"/>
  <c r="M1211" i="8"/>
  <c r="M1223" i="8"/>
  <c r="M1235" i="8"/>
  <c r="M1247" i="8"/>
  <c r="M1259" i="8"/>
  <c r="M1271" i="8"/>
  <c r="M83" i="8"/>
  <c r="M467" i="8"/>
  <c r="M47" i="8"/>
  <c r="M143" i="8"/>
  <c r="M239" i="8"/>
  <c r="M335" i="8"/>
  <c r="M431" i="8"/>
  <c r="M527" i="8"/>
  <c r="M539" i="8"/>
  <c r="M551" i="8"/>
  <c r="M563" i="8"/>
  <c r="M575" i="8"/>
  <c r="M587" i="8"/>
  <c r="M599" i="8"/>
  <c r="M611" i="8"/>
  <c r="M623" i="8"/>
  <c r="M635" i="8"/>
  <c r="M647" i="8"/>
  <c r="M659" i="8"/>
  <c r="M671" i="8"/>
  <c r="M683" i="8"/>
  <c r="M695" i="8"/>
  <c r="M707" i="8"/>
  <c r="M719" i="8"/>
  <c r="M731" i="8"/>
  <c r="M743" i="8"/>
  <c r="M755" i="8"/>
  <c r="M179" i="8"/>
  <c r="M371" i="8"/>
  <c r="M95" i="8"/>
  <c r="M191" i="8"/>
  <c r="M287" i="8"/>
  <c r="M383" i="8"/>
  <c r="M479" i="8"/>
  <c r="M227" i="8"/>
  <c r="M323" i="8"/>
  <c r="M419" i="8"/>
  <c r="M119" i="8"/>
  <c r="M251" i="8"/>
  <c r="M311" i="8"/>
  <c r="M503" i="8"/>
  <c r="M155" i="8"/>
  <c r="M347" i="8"/>
  <c r="M443" i="8"/>
  <c r="M59" i="8"/>
  <c r="M215" i="8"/>
  <c r="M407" i="8"/>
  <c r="M118" i="8"/>
  <c r="M214" i="8"/>
  <c r="M310" i="8"/>
  <c r="M406" i="8"/>
  <c r="M502" i="8"/>
  <c r="M514" i="8"/>
  <c r="M322" i="8"/>
  <c r="M58" i="8"/>
  <c r="M154" i="8"/>
  <c r="M250" i="8"/>
  <c r="M346" i="8"/>
  <c r="M442" i="8"/>
  <c r="M226" i="8"/>
  <c r="M94" i="8"/>
  <c r="M190" i="8"/>
  <c r="M286" i="8"/>
  <c r="M382" i="8"/>
  <c r="M478" i="8"/>
  <c r="M418" i="8"/>
  <c r="M46" i="8"/>
  <c r="M142" i="8"/>
  <c r="M238" i="8"/>
  <c r="M334" i="8"/>
  <c r="M430" i="8"/>
  <c r="M766" i="8"/>
  <c r="M778" i="8"/>
  <c r="M790" i="8"/>
  <c r="M802" i="8"/>
  <c r="M814" i="8"/>
  <c r="M826" i="8"/>
  <c r="M838" i="8"/>
  <c r="M850" i="8"/>
  <c r="M862" i="8"/>
  <c r="M874" i="8"/>
  <c r="M886" i="8"/>
  <c r="M898" i="8"/>
  <c r="M910" i="8"/>
  <c r="M922" i="8"/>
  <c r="M934" i="8"/>
  <c r="M946" i="8"/>
  <c r="M958" i="8"/>
  <c r="M970" i="8"/>
  <c r="M982" i="8"/>
  <c r="M994" i="8"/>
  <c r="M1006" i="8"/>
  <c r="M1018" i="8"/>
  <c r="M1030" i="8"/>
  <c r="M1042" i="8"/>
  <c r="M1054" i="8"/>
  <c r="M1066" i="8"/>
  <c r="M1078" i="8"/>
  <c r="M1090" i="8"/>
  <c r="M1102" i="8"/>
  <c r="M1114" i="8"/>
  <c r="M1126" i="8"/>
  <c r="M1138" i="8"/>
  <c r="M1150" i="8"/>
  <c r="M1162" i="8"/>
  <c r="M1174" i="8"/>
  <c r="M1186" i="8"/>
  <c r="M1198" i="8"/>
  <c r="M1210" i="8"/>
  <c r="M1222" i="8"/>
  <c r="M1234" i="8"/>
  <c r="M1246" i="8"/>
  <c r="M1258" i="8"/>
  <c r="M1270" i="8"/>
  <c r="M82" i="8"/>
  <c r="M178" i="8"/>
  <c r="M274" i="8"/>
  <c r="M370" i="8"/>
  <c r="M466" i="8"/>
  <c r="M526" i="8"/>
  <c r="M538" i="8"/>
  <c r="M550" i="8"/>
  <c r="M562" i="8"/>
  <c r="M574" i="8"/>
  <c r="M202" i="8"/>
  <c r="M394" i="8"/>
  <c r="M586" i="8"/>
  <c r="M610" i="8"/>
  <c r="M634" i="8"/>
  <c r="M658" i="8"/>
  <c r="M682" i="8"/>
  <c r="M706" i="8"/>
  <c r="M730" i="8"/>
  <c r="M754" i="8"/>
  <c r="M1330" i="8"/>
  <c r="M1426" i="8"/>
  <c r="M1522" i="8"/>
  <c r="M1618" i="8"/>
  <c r="M1714" i="8"/>
  <c r="M1738" i="8"/>
  <c r="M1762" i="8"/>
  <c r="M1786" i="8"/>
  <c r="M1810" i="8"/>
  <c r="M1834" i="8"/>
  <c r="M1858" i="8"/>
  <c r="M1882" i="8"/>
  <c r="M1906" i="8"/>
  <c r="M1930" i="8"/>
  <c r="M1954" i="8"/>
  <c r="M1702" i="8"/>
  <c r="M598" i="8"/>
  <c r="M646" i="8"/>
  <c r="M670" i="8"/>
  <c r="M718" i="8"/>
  <c r="M1282" i="8"/>
  <c r="M1726" i="8"/>
  <c r="M1894" i="8"/>
  <c r="M1918" i="8"/>
  <c r="M1966" i="8"/>
  <c r="M1558" i="8"/>
  <c r="M262" i="8"/>
  <c r="M454" i="8"/>
  <c r="M1294" i="8"/>
  <c r="M1390" i="8"/>
  <c r="M1486" i="8"/>
  <c r="M1582" i="8"/>
  <c r="M1678" i="8"/>
  <c r="M1318" i="8"/>
  <c r="M1414" i="8"/>
  <c r="M1606" i="8"/>
  <c r="M298" i="8"/>
  <c r="M622" i="8"/>
  <c r="M694" i="8"/>
  <c r="M1666" i="8"/>
  <c r="M1774" i="8"/>
  <c r="M1798" i="8"/>
  <c r="M1822" i="8"/>
  <c r="M1846" i="8"/>
  <c r="M1870" i="8"/>
  <c r="M1366" i="8"/>
  <c r="M1462" i="8"/>
  <c r="M106" i="8"/>
  <c r="M1354" i="8"/>
  <c r="M1450" i="8"/>
  <c r="M1546" i="8"/>
  <c r="M1642" i="8"/>
  <c r="M1510" i="8"/>
  <c r="M490" i="8"/>
  <c r="M742" i="8"/>
  <c r="M1378" i="8"/>
  <c r="M1474" i="8"/>
  <c r="M1570" i="8"/>
  <c r="M1750" i="8"/>
  <c r="M1942" i="8"/>
  <c r="M1654" i="8"/>
  <c r="M166" i="8"/>
  <c r="M358" i="8"/>
  <c r="M1342" i="8"/>
  <c r="M1438" i="8"/>
  <c r="M1534" i="8"/>
  <c r="M1630" i="8"/>
  <c r="M1306" i="8"/>
  <c r="M1402" i="8"/>
  <c r="M1498" i="8"/>
  <c r="M1594" i="8"/>
  <c r="M1690" i="8"/>
  <c r="M70" i="8"/>
  <c r="M120" i="8"/>
  <c r="M216" i="8"/>
  <c r="M312" i="8"/>
  <c r="M408" i="8"/>
  <c r="M504" i="8"/>
  <c r="M420" i="8"/>
  <c r="M1284" i="8"/>
  <c r="M1320" i="8"/>
  <c r="M1356" i="8"/>
  <c r="M1416" i="8"/>
  <c r="M1548" i="8"/>
  <c r="M1572" i="8"/>
  <c r="M1608" i="8"/>
  <c r="M1620" i="8"/>
  <c r="M1644" i="8"/>
  <c r="M1656" i="8"/>
  <c r="M1704" i="8"/>
  <c r="M60" i="8"/>
  <c r="M156" i="8"/>
  <c r="M252" i="8"/>
  <c r="M348" i="8"/>
  <c r="M444" i="8"/>
  <c r="M324" i="8"/>
  <c r="M1296" i="8"/>
  <c r="M1344" i="8"/>
  <c r="M1368" i="8"/>
  <c r="M1380" i="8"/>
  <c r="M1392" i="8"/>
  <c r="M1440" i="8"/>
  <c r="M1452" i="8"/>
  <c r="M1464" i="8"/>
  <c r="M1500" i="8"/>
  <c r="M1512" i="8"/>
  <c r="M1524" i="8"/>
  <c r="M1536" i="8"/>
  <c r="M1584" i="8"/>
  <c r="M1632" i="8"/>
  <c r="M1692" i="8"/>
  <c r="M96" i="8"/>
  <c r="M192" i="8"/>
  <c r="M288" i="8"/>
  <c r="M384" i="8"/>
  <c r="M480" i="8"/>
  <c r="M228" i="8"/>
  <c r="M1308" i="8"/>
  <c r="M1332" i="8"/>
  <c r="M1404" i="8"/>
  <c r="M1428" i="8"/>
  <c r="M1476" i="8"/>
  <c r="M1488" i="8"/>
  <c r="M1560" i="8"/>
  <c r="M1596" i="8"/>
  <c r="M1668" i="8"/>
  <c r="M1680" i="8"/>
  <c r="M48" i="8"/>
  <c r="M144" i="8"/>
  <c r="M240" i="8"/>
  <c r="M336" i="8"/>
  <c r="M432" i="8"/>
  <c r="M516" i="8"/>
  <c r="M84" i="8"/>
  <c r="M180" i="8"/>
  <c r="M276" i="8"/>
  <c r="M372" i="8"/>
  <c r="M468" i="8"/>
  <c r="M168" i="8"/>
  <c r="M360" i="8"/>
  <c r="M528" i="8"/>
  <c r="M588" i="8"/>
  <c r="M612" i="8"/>
  <c r="M636" i="8"/>
  <c r="M660" i="8"/>
  <c r="M684" i="8"/>
  <c r="M708" i="8"/>
  <c r="M732" i="8"/>
  <c r="M756" i="8"/>
  <c r="M1716" i="8"/>
  <c r="M1740" i="8"/>
  <c r="M1764" i="8"/>
  <c r="M1788" i="8"/>
  <c r="M1812" i="8"/>
  <c r="M1836" i="8"/>
  <c r="M1860" i="8"/>
  <c r="M1884" i="8"/>
  <c r="M1908" i="8"/>
  <c r="M1932" i="8"/>
  <c r="M1956" i="8"/>
  <c r="M1260" i="8"/>
  <c r="M456" i="8"/>
  <c r="M744" i="8"/>
  <c r="M1752" i="8"/>
  <c r="M564" i="8"/>
  <c r="M852" i="8"/>
  <c r="M900" i="8"/>
  <c r="M948" i="8"/>
  <c r="M1044" i="8"/>
  <c r="M792" i="8"/>
  <c r="M840" i="8"/>
  <c r="M888" i="8"/>
  <c r="M936" i="8"/>
  <c r="M984" i="8"/>
  <c r="M1032" i="8"/>
  <c r="M1080" i="8"/>
  <c r="M1128" i="8"/>
  <c r="M1176" i="8"/>
  <c r="M1224" i="8"/>
  <c r="M1272" i="8"/>
  <c r="M780" i="8"/>
  <c r="M924" i="8"/>
  <c r="M972" i="8"/>
  <c r="M1020" i="8"/>
  <c r="M1116" i="8"/>
  <c r="M264" i="8"/>
  <c r="M648" i="8"/>
  <c r="M672" i="8"/>
  <c r="M720" i="8"/>
  <c r="M1920" i="8"/>
  <c r="M1944" i="8"/>
  <c r="M1968" i="8"/>
  <c r="M1236" i="8"/>
  <c r="M72" i="8"/>
  <c r="M204" i="8"/>
  <c r="M396" i="8"/>
  <c r="M552" i="8"/>
  <c r="M828" i="8"/>
  <c r="M876" i="8"/>
  <c r="M1068" i="8"/>
  <c r="M1164" i="8"/>
  <c r="M1212" i="8"/>
  <c r="M108" i="8"/>
  <c r="M576" i="8"/>
  <c r="M600" i="8"/>
  <c r="M624" i="8"/>
  <c r="M696" i="8"/>
  <c r="M1728" i="8"/>
  <c r="M1776" i="8"/>
  <c r="M1800" i="8"/>
  <c r="M1824" i="8"/>
  <c r="M1848" i="8"/>
  <c r="M1872" i="8"/>
  <c r="M1896" i="8"/>
  <c r="M804" i="8"/>
  <c r="M996" i="8"/>
  <c r="M1092" i="8"/>
  <c r="M1140" i="8"/>
  <c r="M540" i="8"/>
  <c r="M768" i="8"/>
  <c r="M816" i="8"/>
  <c r="M864" i="8"/>
  <c r="M912" i="8"/>
  <c r="M960" i="8"/>
  <c r="M1008" i="8"/>
  <c r="M1056" i="8"/>
  <c r="M1104" i="8"/>
  <c r="M1152" i="8"/>
  <c r="M1200" i="8"/>
  <c r="M1248" i="8"/>
  <c r="M300" i="8"/>
  <c r="M492" i="8"/>
  <c r="M1188" i="8"/>
  <c r="AB152" i="9"/>
  <c r="AB153" i="9" s="1"/>
  <c r="AB154" i="9" s="1"/>
  <c r="AB28" i="9"/>
  <c r="AB170" i="9"/>
  <c r="AB171" i="9" s="1"/>
  <c r="AB172" i="9" s="1"/>
  <c r="AB38" i="9"/>
  <c r="AB39" i="9" s="1"/>
  <c r="AB40" i="9" s="1"/>
  <c r="AB31" i="9"/>
  <c r="AB67" i="9"/>
  <c r="AB68" i="9" s="1"/>
  <c r="AB69" i="9" s="1"/>
  <c r="AB70" i="9" s="1"/>
  <c r="AB175" i="9"/>
  <c r="AB176" i="9" s="1"/>
  <c r="AB177" i="9" s="1"/>
  <c r="AB178" i="9" s="1"/>
  <c r="AB163" i="9"/>
  <c r="AB164" i="9" s="1"/>
  <c r="AB165" i="9" s="1"/>
  <c r="AB166" i="9" s="1"/>
  <c r="AB181" i="9"/>
  <c r="AB182" i="9" s="1"/>
  <c r="AB183" i="9" s="1"/>
  <c r="AB184" i="9" s="1"/>
  <c r="AB157" i="9"/>
  <c r="AB158" i="9" s="1"/>
  <c r="AB159" i="9" s="1"/>
  <c r="AB160" i="9" s="1"/>
  <c r="M25" i="8"/>
  <c r="Q25" i="8" s="1"/>
  <c r="T32" i="9"/>
  <c r="AA32" i="9" s="1"/>
  <c r="M23" i="8"/>
  <c r="P23" i="8" s="1"/>
  <c r="S19" i="8"/>
  <c r="T19" i="8"/>
  <c r="T22" i="8"/>
  <c r="T24" i="8"/>
  <c r="U24" i="8"/>
  <c r="U22" i="8"/>
  <c r="P20" i="8"/>
  <c r="P21" i="8"/>
  <c r="Q21" i="8"/>
  <c r="M22" i="8"/>
  <c r="M24" i="8"/>
  <c r="Q133" i="8" l="1"/>
  <c r="P133" i="8"/>
  <c r="Q131" i="8"/>
  <c r="P131" i="8"/>
  <c r="Q129" i="8"/>
  <c r="P129" i="8"/>
  <c r="P128" i="8"/>
  <c r="Q128" i="8"/>
  <c r="Q134" i="8"/>
  <c r="P134" i="8"/>
  <c r="Q132" i="8"/>
  <c r="P132" i="8"/>
  <c r="P130" i="8"/>
  <c r="Q130" i="8"/>
  <c r="P127" i="8"/>
  <c r="Q127" i="8"/>
  <c r="P126" i="8"/>
  <c r="Q126" i="8"/>
  <c r="Q19" i="8"/>
  <c r="P1244" i="8"/>
  <c r="Q1244" i="8"/>
  <c r="Q956" i="8"/>
  <c r="P956" i="8"/>
  <c r="P1424" i="8"/>
  <c r="Q1424" i="8"/>
  <c r="P596" i="8"/>
  <c r="Q596" i="8"/>
  <c r="Q140" i="8"/>
  <c r="P140" i="8"/>
  <c r="Q679" i="8"/>
  <c r="P679" i="8"/>
  <c r="P763" i="8"/>
  <c r="Q763" i="8"/>
  <c r="Q703" i="8"/>
  <c r="P703" i="8"/>
  <c r="Q1171" i="8"/>
  <c r="P1171" i="8"/>
  <c r="P1494" i="8"/>
  <c r="Q1494" i="8"/>
  <c r="Q1412" i="8"/>
  <c r="P1412" i="8"/>
  <c r="Q44" i="8"/>
  <c r="P44" i="8"/>
  <c r="P1460" i="8"/>
  <c r="Q1460" i="8"/>
  <c r="Q1256" i="8"/>
  <c r="P1256" i="8"/>
  <c r="Q1160" i="8"/>
  <c r="P1160" i="8"/>
  <c r="Q1064" i="8"/>
  <c r="P1064" i="8"/>
  <c r="Q968" i="8"/>
  <c r="P968" i="8"/>
  <c r="Q872" i="8"/>
  <c r="P872" i="8"/>
  <c r="P776" i="8"/>
  <c r="Q776" i="8"/>
  <c r="Q1856" i="8"/>
  <c r="P1856" i="8"/>
  <c r="P1472" i="8"/>
  <c r="Q1472" i="8"/>
  <c r="Q164" i="8"/>
  <c r="P164" i="8"/>
  <c r="Q1724" i="8"/>
  <c r="P1724" i="8"/>
  <c r="P680" i="8"/>
  <c r="Q680" i="8"/>
  <c r="Q56" i="8"/>
  <c r="P56" i="8"/>
  <c r="Q1676" i="8"/>
  <c r="P1676" i="8"/>
  <c r="Q1832" i="8"/>
  <c r="P1832" i="8"/>
  <c r="Q1448" i="8"/>
  <c r="P1448" i="8"/>
  <c r="Q380" i="8"/>
  <c r="P380" i="8"/>
  <c r="Q668" i="8"/>
  <c r="P668" i="8"/>
  <c r="Q1879" i="8"/>
  <c r="P1879" i="8"/>
  <c r="Q739" i="8"/>
  <c r="P739" i="8"/>
  <c r="P1555" i="8"/>
  <c r="Q1555" i="8"/>
  <c r="Q1507" i="8"/>
  <c r="P1507" i="8"/>
  <c r="P1591" i="8"/>
  <c r="Q1591" i="8"/>
  <c r="Q439" i="8"/>
  <c r="P439" i="8"/>
  <c r="P559" i="8"/>
  <c r="Q559" i="8"/>
  <c r="P1363" i="8"/>
  <c r="Q1363" i="8"/>
  <c r="P1183" i="8"/>
  <c r="Q1183" i="8"/>
  <c r="P583" i="8"/>
  <c r="Q583" i="8"/>
  <c r="Q1663" i="8"/>
  <c r="P1663" i="8"/>
  <c r="P715" i="8"/>
  <c r="Q715" i="8"/>
  <c r="Q1411" i="8"/>
  <c r="P1411" i="8"/>
  <c r="Q1099" i="8"/>
  <c r="P1099" i="8"/>
  <c r="P919" i="8"/>
  <c r="Q919" i="8"/>
  <c r="P427" i="8"/>
  <c r="Q427" i="8"/>
  <c r="Q1195" i="8"/>
  <c r="P1195" i="8"/>
  <c r="P775" i="8"/>
  <c r="Q775" i="8"/>
  <c r="Q1675" i="8"/>
  <c r="P1675" i="8"/>
  <c r="Q1291" i="8"/>
  <c r="P1291" i="8"/>
  <c r="Q1914" i="8"/>
  <c r="P1914" i="8"/>
  <c r="Q510" i="8"/>
  <c r="P510" i="8"/>
  <c r="P1530" i="8"/>
  <c r="Q1530" i="8"/>
  <c r="P666" i="8"/>
  <c r="Q666" i="8"/>
  <c r="Q258" i="8"/>
  <c r="P258" i="8"/>
  <c r="Q618" i="8"/>
  <c r="P618" i="8"/>
  <c r="Q1842" i="8"/>
  <c r="P1842" i="8"/>
  <c r="P1458" i="8"/>
  <c r="Q1458" i="8"/>
  <c r="P378" i="8"/>
  <c r="Q378" i="8"/>
  <c r="Q486" i="8"/>
  <c r="P486" i="8"/>
  <c r="P1218" i="8"/>
  <c r="Q1218" i="8"/>
  <c r="Q1122" i="8"/>
  <c r="P1122" i="8"/>
  <c r="P1026" i="8"/>
  <c r="Q1026" i="8"/>
  <c r="P930" i="8"/>
  <c r="Q930" i="8"/>
  <c r="P834" i="8"/>
  <c r="Q834" i="8"/>
  <c r="Q330" i="8"/>
  <c r="P330" i="8"/>
  <c r="Q294" i="8"/>
  <c r="P294" i="8"/>
  <c r="Q1662" i="8"/>
  <c r="P1662" i="8"/>
  <c r="Q714" i="8"/>
  <c r="P714" i="8"/>
  <c r="Q42" i="8"/>
  <c r="P42" i="8"/>
  <c r="Q1748" i="8"/>
  <c r="P1748" i="8"/>
  <c r="Q272" i="8"/>
  <c r="P272" i="8"/>
  <c r="Q704" i="8"/>
  <c r="P704" i="8"/>
  <c r="Q1268" i="8"/>
  <c r="P1268" i="8"/>
  <c r="P1172" i="8"/>
  <c r="Q1172" i="8"/>
  <c r="P1076" i="8"/>
  <c r="Q1076" i="8"/>
  <c r="P980" i="8"/>
  <c r="Q980" i="8"/>
  <c r="P884" i="8"/>
  <c r="Q884" i="8"/>
  <c r="P788" i="8"/>
  <c r="Q788" i="8"/>
  <c r="Q1904" i="8"/>
  <c r="P1904" i="8"/>
  <c r="P1520" i="8"/>
  <c r="Q1520" i="8"/>
  <c r="Q512" i="8"/>
  <c r="P512" i="8"/>
  <c r="Q1772" i="8"/>
  <c r="P1772" i="8"/>
  <c r="P740" i="8"/>
  <c r="Q740" i="8"/>
  <c r="Q104" i="8"/>
  <c r="P104" i="8"/>
  <c r="Q1868" i="8"/>
  <c r="P1868" i="8"/>
  <c r="Q1880" i="8"/>
  <c r="P1880" i="8"/>
  <c r="P1496" i="8"/>
  <c r="Q1496" i="8"/>
  <c r="Q476" i="8"/>
  <c r="P476" i="8"/>
  <c r="Q1292" i="8"/>
  <c r="P1292" i="8"/>
  <c r="P1399" i="8"/>
  <c r="Q1399" i="8"/>
  <c r="Q1939" i="8"/>
  <c r="P1939" i="8"/>
  <c r="Q1687" i="8"/>
  <c r="P1687" i="8"/>
  <c r="Q1795" i="8"/>
  <c r="P1795" i="8"/>
  <c r="Q487" i="8"/>
  <c r="P487" i="8"/>
  <c r="P631" i="8"/>
  <c r="Q631" i="8"/>
  <c r="Q43" i="8"/>
  <c r="P43" i="8"/>
  <c r="P1207" i="8"/>
  <c r="Q1207" i="8"/>
  <c r="Q811" i="8"/>
  <c r="P811" i="8"/>
  <c r="Q1711" i="8"/>
  <c r="P1711" i="8"/>
  <c r="P1327" i="8"/>
  <c r="Q1327" i="8"/>
  <c r="P1459" i="8"/>
  <c r="Q1459" i="8"/>
  <c r="P1123" i="8"/>
  <c r="Q1123" i="8"/>
  <c r="Q931" i="8"/>
  <c r="P931" i="8"/>
  <c r="P787" i="8"/>
  <c r="Q787" i="8"/>
  <c r="P331" i="8"/>
  <c r="Q331" i="8"/>
  <c r="Q835" i="8"/>
  <c r="P835" i="8"/>
  <c r="Q1723" i="8"/>
  <c r="P1723" i="8"/>
  <c r="P1339" i="8"/>
  <c r="Q1339" i="8"/>
  <c r="Q151" i="8"/>
  <c r="P151" i="8"/>
  <c r="Q414" i="8"/>
  <c r="P414" i="8"/>
  <c r="Q1782" i="8"/>
  <c r="P1782" i="8"/>
  <c r="Q462" i="8"/>
  <c r="P462" i="8"/>
  <c r="Q1290" i="8"/>
  <c r="P1290" i="8"/>
  <c r="Q306" i="8"/>
  <c r="P306" i="8"/>
  <c r="P1398" i="8"/>
  <c r="Q1398" i="8"/>
  <c r="Q1890" i="8"/>
  <c r="P1890" i="8"/>
  <c r="P1506" i="8"/>
  <c r="Q1506" i="8"/>
  <c r="P474" i="8"/>
  <c r="Q474" i="8"/>
  <c r="P558" i="8"/>
  <c r="Q558" i="8"/>
  <c r="Q1230" i="8"/>
  <c r="P1230" i="8"/>
  <c r="Q1134" i="8"/>
  <c r="P1134" i="8"/>
  <c r="Q1038" i="8"/>
  <c r="P1038" i="8"/>
  <c r="Q942" i="8"/>
  <c r="P942" i="8"/>
  <c r="Q846" i="8"/>
  <c r="P846" i="8"/>
  <c r="P582" i="8"/>
  <c r="Q582" i="8"/>
  <c r="Q450" i="8"/>
  <c r="P450" i="8"/>
  <c r="Q1710" i="8"/>
  <c r="P1710" i="8"/>
  <c r="Q1326" i="8"/>
  <c r="P1326" i="8"/>
  <c r="Q222" i="8"/>
  <c r="P222" i="8"/>
  <c r="Q1700" i="8"/>
  <c r="P1700" i="8"/>
  <c r="Q644" i="8"/>
  <c r="P644" i="8"/>
  <c r="Q1628" i="8"/>
  <c r="P1628" i="8"/>
  <c r="Q1784" i="8"/>
  <c r="P1784" i="8"/>
  <c r="Q1699" i="8"/>
  <c r="P1699" i="8"/>
  <c r="P535" i="8"/>
  <c r="Q535" i="8"/>
  <c r="Q1159" i="8"/>
  <c r="P1159" i="8"/>
  <c r="P1087" i="8"/>
  <c r="Q1087" i="8"/>
  <c r="Q1866" i="8"/>
  <c r="P1866" i="8"/>
  <c r="P606" i="8"/>
  <c r="Q606" i="8"/>
  <c r="Q138" i="8"/>
  <c r="P138" i="8"/>
  <c r="Q918" i="8"/>
  <c r="P918" i="8"/>
  <c r="P690" i="8"/>
  <c r="Q690" i="8"/>
  <c r="P1280" i="8"/>
  <c r="Q1280" i="8"/>
  <c r="Q992" i="8"/>
  <c r="P992" i="8"/>
  <c r="Q1952" i="8"/>
  <c r="P1952" i="8"/>
  <c r="Q356" i="8"/>
  <c r="P356" i="8"/>
  <c r="Q1916" i="8"/>
  <c r="P1916" i="8"/>
  <c r="Q548" i="8"/>
  <c r="P548" i="8"/>
  <c r="Q1639" i="8"/>
  <c r="P1639" i="8"/>
  <c r="Q1747" i="8"/>
  <c r="P1747" i="8"/>
  <c r="Q223" i="8"/>
  <c r="P223" i="8"/>
  <c r="Q1759" i="8"/>
  <c r="P1759" i="8"/>
  <c r="P79" i="8"/>
  <c r="Q79" i="8"/>
  <c r="P799" i="8"/>
  <c r="Q799" i="8"/>
  <c r="Q1771" i="8"/>
  <c r="P1771" i="8"/>
  <c r="Q1386" i="8"/>
  <c r="P1386" i="8"/>
  <c r="P1338" i="8"/>
  <c r="Q1338" i="8"/>
  <c r="Q1938" i="8"/>
  <c r="P1938" i="8"/>
  <c r="P630" i="8"/>
  <c r="Q630" i="8"/>
  <c r="P1050" i="8"/>
  <c r="Q1050" i="8"/>
  <c r="Q642" i="8"/>
  <c r="P642" i="8"/>
  <c r="P1374" i="8"/>
  <c r="Q1374" i="8"/>
  <c r="Q428" i="8"/>
  <c r="P428" i="8"/>
  <c r="Q1004" i="8"/>
  <c r="P1004" i="8"/>
  <c r="Q80" i="8"/>
  <c r="P80" i="8"/>
  <c r="P728" i="8"/>
  <c r="Q728" i="8"/>
  <c r="Q1964" i="8"/>
  <c r="P1964" i="8"/>
  <c r="P620" i="8"/>
  <c r="Q620" i="8"/>
  <c r="Q1843" i="8"/>
  <c r="P1843" i="8"/>
  <c r="P403" i="8"/>
  <c r="Q403" i="8"/>
  <c r="P271" i="8"/>
  <c r="Q271" i="8"/>
  <c r="Q1807" i="8"/>
  <c r="P1807" i="8"/>
  <c r="P1147" i="8"/>
  <c r="Q1147" i="8"/>
  <c r="P823" i="8"/>
  <c r="Q823" i="8"/>
  <c r="P1435" i="8"/>
  <c r="Q1435" i="8"/>
  <c r="Q1734" i="8"/>
  <c r="P1734" i="8"/>
  <c r="P1578" i="8"/>
  <c r="Q1578" i="8"/>
  <c r="Q102" i="8"/>
  <c r="P102" i="8"/>
  <c r="Q114" i="8"/>
  <c r="P114" i="8"/>
  <c r="P702" i="8"/>
  <c r="Q702" i="8"/>
  <c r="Q66" i="8"/>
  <c r="P66" i="8"/>
  <c r="Q1254" i="8"/>
  <c r="P1254" i="8"/>
  <c r="Q1158" i="8"/>
  <c r="P1158" i="8"/>
  <c r="Q1062" i="8"/>
  <c r="P1062" i="8"/>
  <c r="P966" i="8"/>
  <c r="Q966" i="8"/>
  <c r="Q870" i="8"/>
  <c r="P870" i="8"/>
  <c r="Q774" i="8"/>
  <c r="P774" i="8"/>
  <c r="Q546" i="8"/>
  <c r="P546" i="8"/>
  <c r="Q1422" i="8"/>
  <c r="P1422" i="8"/>
  <c r="P1508" i="8"/>
  <c r="Q1508" i="8"/>
  <c r="Q320" i="8"/>
  <c r="P320" i="8"/>
  <c r="Q1844" i="8"/>
  <c r="P1844" i="8"/>
  <c r="P1208" i="8"/>
  <c r="Q1208" i="8"/>
  <c r="P1112" i="8"/>
  <c r="Q1112" i="8"/>
  <c r="P1016" i="8"/>
  <c r="Q1016" i="8"/>
  <c r="P920" i="8"/>
  <c r="Q920" i="8"/>
  <c r="P824" i="8"/>
  <c r="Q824" i="8"/>
  <c r="Q416" i="8"/>
  <c r="P416" i="8"/>
  <c r="Q1664" i="8"/>
  <c r="P1664" i="8"/>
  <c r="P716" i="8"/>
  <c r="Q716" i="8"/>
  <c r="P68" i="8"/>
  <c r="Q68" i="8"/>
  <c r="Q608" i="8"/>
  <c r="P608" i="8"/>
  <c r="Q392" i="8"/>
  <c r="P392" i="8"/>
  <c r="Q212" i="8"/>
  <c r="P212" i="8"/>
  <c r="Q404" i="8"/>
  <c r="P404" i="8"/>
  <c r="Q1640" i="8"/>
  <c r="P1640" i="8"/>
  <c r="P752" i="8"/>
  <c r="Q752" i="8"/>
  <c r="Q1820" i="8"/>
  <c r="P1820" i="8"/>
  <c r="Q332" i="8"/>
  <c r="P332" i="8"/>
  <c r="Q499" i="8"/>
  <c r="P499" i="8"/>
  <c r="P343" i="8"/>
  <c r="Q343" i="8"/>
  <c r="Q1927" i="8"/>
  <c r="P1927" i="8"/>
  <c r="Q1651" i="8"/>
  <c r="P1651" i="8"/>
  <c r="P751" i="8"/>
  <c r="Q751" i="8"/>
  <c r="Q103" i="8"/>
  <c r="P103" i="8"/>
  <c r="P91" i="8"/>
  <c r="Q91" i="8"/>
  <c r="P1279" i="8"/>
  <c r="Q1279" i="8"/>
  <c r="Q1027" i="8"/>
  <c r="P1027" i="8"/>
  <c r="Q1855" i="8"/>
  <c r="P1855" i="8"/>
  <c r="P1471" i="8"/>
  <c r="Q1471" i="8"/>
  <c r="Q463" i="8"/>
  <c r="P463" i="8"/>
  <c r="Q1243" i="8"/>
  <c r="P1243" i="8"/>
  <c r="Q1039" i="8"/>
  <c r="P1039" i="8"/>
  <c r="Q847" i="8"/>
  <c r="P847" i="8"/>
  <c r="Q163" i="8"/>
  <c r="P163" i="8"/>
  <c r="Q943" i="8"/>
  <c r="P943" i="8"/>
  <c r="Q1867" i="8"/>
  <c r="P1867" i="8"/>
  <c r="P1483" i="8"/>
  <c r="Q1483" i="8"/>
  <c r="Q307" i="8"/>
  <c r="P307" i="8"/>
  <c r="Q1770" i="8"/>
  <c r="P1770" i="8"/>
  <c r="P726" i="8"/>
  <c r="Q726" i="8"/>
  <c r="Q1926" i="8"/>
  <c r="P1926" i="8"/>
  <c r="Q1686" i="8"/>
  <c r="P1686" i="8"/>
  <c r="P678" i="8"/>
  <c r="Q678" i="8"/>
  <c r="Q186" i="8"/>
  <c r="P186" i="8"/>
  <c r="Q198" i="8"/>
  <c r="P198" i="8"/>
  <c r="Q1650" i="8"/>
  <c r="P1650" i="8"/>
  <c r="P762" i="8"/>
  <c r="Q762" i="8"/>
  <c r="P1302" i="8"/>
  <c r="Q1302" i="8"/>
  <c r="Q1266" i="8"/>
  <c r="P1266" i="8"/>
  <c r="Q1170" i="8"/>
  <c r="P1170" i="8"/>
  <c r="Q1074" i="8"/>
  <c r="P1074" i="8"/>
  <c r="Q978" i="8"/>
  <c r="P978" i="8"/>
  <c r="Q882" i="8"/>
  <c r="P882" i="8"/>
  <c r="P786" i="8"/>
  <c r="Q786" i="8"/>
  <c r="P750" i="8"/>
  <c r="Q750" i="8"/>
  <c r="Q1854" i="8"/>
  <c r="P1854" i="8"/>
  <c r="P1470" i="8"/>
  <c r="Q1470" i="8"/>
  <c r="Q366" i="8"/>
  <c r="P366" i="8"/>
  <c r="Q224" i="8"/>
  <c r="P224" i="8"/>
  <c r="P1052" i="8"/>
  <c r="Q1052" i="8"/>
  <c r="Q1808" i="8"/>
  <c r="P1808" i="8"/>
  <c r="P1532" i="8"/>
  <c r="Q1532" i="8"/>
  <c r="Q451" i="8"/>
  <c r="P451" i="8"/>
  <c r="Q391" i="8"/>
  <c r="P391" i="8"/>
  <c r="Q319" i="8"/>
  <c r="P319" i="8"/>
  <c r="Q1615" i="8"/>
  <c r="P1615" i="8"/>
  <c r="Q1627" i="8"/>
  <c r="P1627" i="8"/>
  <c r="P667" i="8"/>
  <c r="Q667" i="8"/>
  <c r="P594" i="8"/>
  <c r="Q594" i="8"/>
  <c r="P402" i="8"/>
  <c r="Q402" i="8"/>
  <c r="P1410" i="8"/>
  <c r="Q1410" i="8"/>
  <c r="Q1206" i="8"/>
  <c r="P1206" i="8"/>
  <c r="Q1014" i="8"/>
  <c r="P1014" i="8"/>
  <c r="Q234" i="8"/>
  <c r="P234" i="8"/>
  <c r="Q1614" i="8"/>
  <c r="P1614" i="8"/>
  <c r="P1556" i="8"/>
  <c r="Q1556" i="8"/>
  <c r="Q1088" i="8"/>
  <c r="P1088" i="8"/>
  <c r="Q800" i="8"/>
  <c r="P800" i="8"/>
  <c r="Q524" i="8"/>
  <c r="P524" i="8"/>
  <c r="Q188" i="8"/>
  <c r="P188" i="8"/>
  <c r="P1544" i="8"/>
  <c r="Q1544" i="8"/>
  <c r="Q176" i="8"/>
  <c r="P176" i="8"/>
  <c r="Q1891" i="8"/>
  <c r="P1891" i="8"/>
  <c r="P691" i="8"/>
  <c r="Q691" i="8"/>
  <c r="P955" i="8"/>
  <c r="Q955" i="8"/>
  <c r="Q1135" i="8"/>
  <c r="P1135" i="8"/>
  <c r="P571" i="8"/>
  <c r="Q571" i="8"/>
  <c r="Q1387" i="8"/>
  <c r="P1387" i="8"/>
  <c r="Q1818" i="8"/>
  <c r="P1818" i="8"/>
  <c r="Q354" i="8"/>
  <c r="P354" i="8"/>
  <c r="P1554" i="8"/>
  <c r="Q1554" i="8"/>
  <c r="P1242" i="8"/>
  <c r="Q1242" i="8"/>
  <c r="Q954" i="8"/>
  <c r="P954" i="8"/>
  <c r="P498" i="8"/>
  <c r="Q498" i="8"/>
  <c r="Q270" i="8"/>
  <c r="P270" i="8"/>
  <c r="P1364" i="8"/>
  <c r="Q1364" i="8"/>
  <c r="Q1196" i="8"/>
  <c r="P1196" i="8"/>
  <c r="Q908" i="8"/>
  <c r="P908" i="8"/>
  <c r="Q1616" i="8"/>
  <c r="P1616" i="8"/>
  <c r="Q452" i="8"/>
  <c r="P452" i="8"/>
  <c r="Q296" i="8"/>
  <c r="P296" i="8"/>
  <c r="P1484" i="8"/>
  <c r="Q1484" i="8"/>
  <c r="Q295" i="8"/>
  <c r="P295" i="8"/>
  <c r="Q619" i="8"/>
  <c r="P619" i="8"/>
  <c r="Q1231" i="8"/>
  <c r="P1231" i="8"/>
  <c r="P1423" i="8"/>
  <c r="Q1423" i="8"/>
  <c r="P991" i="8"/>
  <c r="Q991" i="8"/>
  <c r="Q907" i="8"/>
  <c r="P907" i="8"/>
  <c r="Q259" i="8"/>
  <c r="P259" i="8"/>
  <c r="P78" i="8"/>
  <c r="Q78" i="8"/>
  <c r="Q318" i="8"/>
  <c r="P318" i="8"/>
  <c r="Q1892" i="8"/>
  <c r="P1892" i="8"/>
  <c r="Q1316" i="8"/>
  <c r="P1316" i="8"/>
  <c r="Q1796" i="8"/>
  <c r="P1796" i="8"/>
  <c r="Q1220" i="8"/>
  <c r="P1220" i="8"/>
  <c r="Q1124" i="8"/>
  <c r="P1124" i="8"/>
  <c r="Q1028" i="8"/>
  <c r="P1028" i="8"/>
  <c r="Q932" i="8"/>
  <c r="P932" i="8"/>
  <c r="Q836" i="8"/>
  <c r="P836" i="8"/>
  <c r="P464" i="8"/>
  <c r="Q464" i="8"/>
  <c r="Q1712" i="8"/>
  <c r="P1712" i="8"/>
  <c r="P1328" i="8"/>
  <c r="Q1328" i="8"/>
  <c r="Q116" i="8"/>
  <c r="P116" i="8"/>
  <c r="P1436" i="8"/>
  <c r="Q1436" i="8"/>
  <c r="Q440" i="8"/>
  <c r="P440" i="8"/>
  <c r="Q260" i="8"/>
  <c r="P260" i="8"/>
  <c r="Q500" i="8"/>
  <c r="P500" i="8"/>
  <c r="Q1688" i="8"/>
  <c r="P1688" i="8"/>
  <c r="P1304" i="8"/>
  <c r="Q1304" i="8"/>
  <c r="Q152" i="8"/>
  <c r="P152" i="8"/>
  <c r="P560" i="8"/>
  <c r="Q560" i="8"/>
  <c r="P1447" i="8"/>
  <c r="Q1447" i="8"/>
  <c r="Q115" i="8"/>
  <c r="P115" i="8"/>
  <c r="Q1351" i="8"/>
  <c r="P1351" i="8"/>
  <c r="Q1831" i="8"/>
  <c r="P1831" i="8"/>
  <c r="P1303" i="8"/>
  <c r="Q1303" i="8"/>
  <c r="Q187" i="8"/>
  <c r="P187" i="8"/>
  <c r="P139" i="8"/>
  <c r="Q139" i="8"/>
  <c r="Q175" i="8"/>
  <c r="P175" i="8"/>
  <c r="Q1075" i="8"/>
  <c r="P1075" i="8"/>
  <c r="Q1903" i="8"/>
  <c r="P1903" i="8"/>
  <c r="P1519" i="8"/>
  <c r="Q1519" i="8"/>
  <c r="Q511" i="8"/>
  <c r="P511" i="8"/>
  <c r="Q1255" i="8"/>
  <c r="P1255" i="8"/>
  <c r="P1051" i="8"/>
  <c r="Q1051" i="8"/>
  <c r="P859" i="8"/>
  <c r="Q859" i="8"/>
  <c r="P595" i="8"/>
  <c r="Q595" i="8"/>
  <c r="Q979" i="8"/>
  <c r="P979" i="8"/>
  <c r="Q1915" i="8"/>
  <c r="P1915" i="8"/>
  <c r="P1531" i="8"/>
  <c r="Q1531" i="8"/>
  <c r="Q355" i="8"/>
  <c r="P355" i="8"/>
  <c r="P1434" i="8"/>
  <c r="Q1434" i="8"/>
  <c r="P1482" i="8"/>
  <c r="Q1482" i="8"/>
  <c r="Q1962" i="8"/>
  <c r="P1962" i="8"/>
  <c r="Q1722" i="8"/>
  <c r="P1722" i="8"/>
  <c r="Q738" i="8"/>
  <c r="P738" i="8"/>
  <c r="Q282" i="8"/>
  <c r="P282" i="8"/>
  <c r="P246" i="8"/>
  <c r="Q246" i="8"/>
  <c r="Q1698" i="8"/>
  <c r="P1698" i="8"/>
  <c r="Q1314" i="8"/>
  <c r="P1314" i="8"/>
  <c r="P1446" i="8"/>
  <c r="Q1446" i="8"/>
  <c r="P1278" i="8"/>
  <c r="Q1278" i="8"/>
  <c r="P1182" i="8"/>
  <c r="Q1182" i="8"/>
  <c r="P1086" i="8"/>
  <c r="Q1086" i="8"/>
  <c r="P990" i="8"/>
  <c r="Q990" i="8"/>
  <c r="P894" i="8"/>
  <c r="Q894" i="8"/>
  <c r="P798" i="8"/>
  <c r="Q798" i="8"/>
  <c r="Q1350" i="8"/>
  <c r="P1350" i="8"/>
  <c r="Q1902" i="8"/>
  <c r="P1902" i="8"/>
  <c r="P1518" i="8"/>
  <c r="Q1518" i="8"/>
  <c r="Q426" i="8"/>
  <c r="P426" i="8"/>
  <c r="P18" i="8"/>
  <c r="P572" i="8"/>
  <c r="Q572" i="8"/>
  <c r="Q1148" i="8"/>
  <c r="P1148" i="8"/>
  <c r="P860" i="8"/>
  <c r="Q860" i="8"/>
  <c r="Q248" i="8"/>
  <c r="P248" i="8"/>
  <c r="Q536" i="8"/>
  <c r="P536" i="8"/>
  <c r="P1400" i="8"/>
  <c r="Q1400" i="8"/>
  <c r="P692" i="8"/>
  <c r="Q692" i="8"/>
  <c r="Q1783" i="8"/>
  <c r="P1783" i="8"/>
  <c r="Q475" i="8"/>
  <c r="P475" i="8"/>
  <c r="P655" i="8"/>
  <c r="Q655" i="8"/>
  <c r="Q883" i="8"/>
  <c r="P883" i="8"/>
  <c r="Q367" i="8"/>
  <c r="P367" i="8"/>
  <c r="Q643" i="8"/>
  <c r="P643" i="8"/>
  <c r="Q1626" i="8"/>
  <c r="P1626" i="8"/>
  <c r="P210" i="8"/>
  <c r="Q210" i="8"/>
  <c r="Q1794" i="8"/>
  <c r="P1794" i="8"/>
  <c r="P438" i="8"/>
  <c r="Q438" i="8"/>
  <c r="Q1110" i="8"/>
  <c r="P1110" i="8"/>
  <c r="Q822" i="8"/>
  <c r="P822" i="8"/>
  <c r="Q654" i="8"/>
  <c r="P654" i="8"/>
  <c r="Q1604" i="8"/>
  <c r="P1604" i="8"/>
  <c r="P1184" i="8"/>
  <c r="Q1184" i="8"/>
  <c r="P896" i="8"/>
  <c r="Q896" i="8"/>
  <c r="P1568" i="8"/>
  <c r="Q1568" i="8"/>
  <c r="Q344" i="8"/>
  <c r="P344" i="8"/>
  <c r="Q1928" i="8"/>
  <c r="P1928" i="8"/>
  <c r="P1388" i="8"/>
  <c r="Q1388" i="8"/>
  <c r="Q67" i="8"/>
  <c r="P67" i="8"/>
  <c r="Q547" i="8"/>
  <c r="P547" i="8"/>
  <c r="P1219" i="8"/>
  <c r="Q1219" i="8"/>
  <c r="P1375" i="8"/>
  <c r="Q1375" i="8"/>
  <c r="Q967" i="8"/>
  <c r="P967" i="8"/>
  <c r="P895" i="8"/>
  <c r="Q895" i="8"/>
  <c r="P211" i="8"/>
  <c r="Q211" i="8"/>
  <c r="P1542" i="8"/>
  <c r="Q1542" i="8"/>
  <c r="P54" i="8"/>
  <c r="Q54" i="8"/>
  <c r="P570" i="8"/>
  <c r="Q570" i="8"/>
  <c r="P1146" i="8"/>
  <c r="Q1146" i="8"/>
  <c r="P858" i="8"/>
  <c r="Q858" i="8"/>
  <c r="Q1758" i="8"/>
  <c r="P1758" i="8"/>
  <c r="Q1940" i="8"/>
  <c r="P1940" i="8"/>
  <c r="Q1100" i="8"/>
  <c r="P1100" i="8"/>
  <c r="Q812" i="8"/>
  <c r="P812" i="8"/>
  <c r="P656" i="8"/>
  <c r="Q656" i="8"/>
  <c r="Q284" i="8"/>
  <c r="P284" i="8"/>
  <c r="P1592" i="8"/>
  <c r="Q1592" i="8"/>
  <c r="Q236" i="8"/>
  <c r="P236" i="8"/>
  <c r="P1543" i="8"/>
  <c r="Q1543" i="8"/>
  <c r="Q55" i="8"/>
  <c r="P55" i="8"/>
  <c r="Q1003" i="8"/>
  <c r="P1003" i="8"/>
  <c r="Q415" i="8"/>
  <c r="P415" i="8"/>
  <c r="Q1315" i="8"/>
  <c r="P1315" i="8"/>
  <c r="Q1819" i="8"/>
  <c r="P1819" i="8"/>
  <c r="Q1638" i="8"/>
  <c r="P1638" i="8"/>
  <c r="P534" i="8"/>
  <c r="Q534" i="8"/>
  <c r="Q1602" i="8"/>
  <c r="P1602" i="8"/>
  <c r="Q1806" i="8"/>
  <c r="P1806" i="8"/>
  <c r="P368" i="8"/>
  <c r="Q368" i="8"/>
  <c r="Q764" i="8"/>
  <c r="P764" i="8"/>
  <c r="Q1652" i="8"/>
  <c r="P1652" i="8"/>
  <c r="Q1232" i="8"/>
  <c r="P1232" i="8"/>
  <c r="Q1136" i="8"/>
  <c r="P1136" i="8"/>
  <c r="Q1040" i="8"/>
  <c r="P1040" i="8"/>
  <c r="Q944" i="8"/>
  <c r="P944" i="8"/>
  <c r="Q848" i="8"/>
  <c r="P848" i="8"/>
  <c r="P584" i="8"/>
  <c r="Q584" i="8"/>
  <c r="Q1760" i="8"/>
  <c r="P1760" i="8"/>
  <c r="P1376" i="8"/>
  <c r="Q1376" i="8"/>
  <c r="Q200" i="8"/>
  <c r="P200" i="8"/>
  <c r="P1580" i="8"/>
  <c r="Q1580" i="8"/>
  <c r="Q488" i="8"/>
  <c r="P488" i="8"/>
  <c r="P308" i="8"/>
  <c r="Q308" i="8"/>
  <c r="P1340" i="8"/>
  <c r="Q1340" i="8"/>
  <c r="Q1736" i="8"/>
  <c r="P1736" i="8"/>
  <c r="Q1352" i="8"/>
  <c r="P1352" i="8"/>
  <c r="Q92" i="8"/>
  <c r="P92" i="8"/>
  <c r="P632" i="8"/>
  <c r="Q632" i="8"/>
  <c r="Q1495" i="8"/>
  <c r="P1495" i="8"/>
  <c r="Q199" i="8"/>
  <c r="P199" i="8"/>
  <c r="Q1603" i="8"/>
  <c r="P1603" i="8"/>
  <c r="Q1735" i="8"/>
  <c r="P1735" i="8"/>
  <c r="P247" i="8"/>
  <c r="Q247" i="8"/>
  <c r="Q283" i="8"/>
  <c r="P283" i="8"/>
  <c r="Q379" i="8"/>
  <c r="P379" i="8"/>
  <c r="Q235" i="8"/>
  <c r="P235" i="8"/>
  <c r="P1111" i="8"/>
  <c r="Q1111" i="8"/>
  <c r="Q1951" i="8"/>
  <c r="P1951" i="8"/>
  <c r="P1567" i="8"/>
  <c r="Q1567" i="8"/>
  <c r="Q523" i="8"/>
  <c r="P523" i="8"/>
  <c r="Q1267" i="8"/>
  <c r="P1267" i="8"/>
  <c r="Q1063" i="8"/>
  <c r="P1063" i="8"/>
  <c r="Q871" i="8"/>
  <c r="P871" i="8"/>
  <c r="P727" i="8"/>
  <c r="Q727" i="8"/>
  <c r="P1015" i="8"/>
  <c r="Q1015" i="8"/>
  <c r="Q1963" i="8"/>
  <c r="P1963" i="8"/>
  <c r="P1579" i="8"/>
  <c r="Q1579" i="8"/>
  <c r="Q607" i="8"/>
  <c r="P607" i="8"/>
  <c r="P1590" i="8"/>
  <c r="Q1590" i="8"/>
  <c r="Q1830" i="8"/>
  <c r="P1830" i="8"/>
  <c r="Q1878" i="8"/>
  <c r="P1878" i="8"/>
  <c r="Q1674" i="8"/>
  <c r="P1674" i="8"/>
  <c r="Q162" i="8"/>
  <c r="P162" i="8"/>
  <c r="Q150" i="8"/>
  <c r="P150" i="8"/>
  <c r="Q342" i="8"/>
  <c r="P342" i="8"/>
  <c r="Q1746" i="8"/>
  <c r="P1746" i="8"/>
  <c r="P1362" i="8"/>
  <c r="Q1362" i="8"/>
  <c r="Q90" i="8"/>
  <c r="P90" i="8"/>
  <c r="Q390" i="8"/>
  <c r="P390" i="8"/>
  <c r="Q1194" i="8"/>
  <c r="P1194" i="8"/>
  <c r="Q1098" i="8"/>
  <c r="P1098" i="8"/>
  <c r="Q1002" i="8"/>
  <c r="P1002" i="8"/>
  <c r="Q906" i="8"/>
  <c r="P906" i="8"/>
  <c r="P810" i="8"/>
  <c r="Q810" i="8"/>
  <c r="Q174" i="8"/>
  <c r="P174" i="8"/>
  <c r="Q1950" i="8"/>
  <c r="P1950" i="8"/>
  <c r="P1566" i="8"/>
  <c r="Q1566" i="8"/>
  <c r="Q522" i="8"/>
  <c r="P522" i="8"/>
  <c r="Q1800" i="8"/>
  <c r="P1800" i="8"/>
  <c r="P264" i="8"/>
  <c r="Q264" i="8"/>
  <c r="Q456" i="8"/>
  <c r="P456" i="8"/>
  <c r="Q468" i="8"/>
  <c r="P468" i="8"/>
  <c r="Q1476" i="8"/>
  <c r="P1476" i="8"/>
  <c r="P1512" i="8"/>
  <c r="Q1512" i="8"/>
  <c r="P1534" i="8"/>
  <c r="Q1534" i="8"/>
  <c r="Q862" i="8"/>
  <c r="P862" i="8"/>
  <c r="Q154" i="8"/>
  <c r="P154" i="8"/>
  <c r="P719" i="8"/>
  <c r="Q719" i="8"/>
  <c r="P1175" i="8"/>
  <c r="Q1175" i="8"/>
  <c r="P791" i="8"/>
  <c r="Q791" i="8"/>
  <c r="Q1703" i="8"/>
  <c r="P1703" i="8"/>
  <c r="P1319" i="8"/>
  <c r="Q1319" i="8"/>
  <c r="Q853" i="8"/>
  <c r="P853" i="8"/>
  <c r="P229" i="8"/>
  <c r="Q229" i="8"/>
  <c r="Q1597" i="8"/>
  <c r="P1597" i="8"/>
  <c r="Q277" i="8"/>
  <c r="P277" i="8"/>
  <c r="P565" i="8"/>
  <c r="Q565" i="8"/>
  <c r="Q1824" i="8"/>
  <c r="P1824" i="8"/>
  <c r="P1224" i="8"/>
  <c r="Q1224" i="8"/>
  <c r="P708" i="8"/>
  <c r="Q708" i="8"/>
  <c r="P384" i="8"/>
  <c r="Q384" i="8"/>
  <c r="P1416" i="8"/>
  <c r="Q1416" i="8"/>
  <c r="P1546" i="8"/>
  <c r="Q1546" i="8"/>
  <c r="P262" i="8"/>
  <c r="Q262" i="8"/>
  <c r="P634" i="8"/>
  <c r="Q634" i="8"/>
  <c r="Q1066" i="8"/>
  <c r="P1066" i="8"/>
  <c r="Q478" i="8"/>
  <c r="P478" i="8"/>
  <c r="P383" i="8"/>
  <c r="Q383" i="8"/>
  <c r="P83" i="8"/>
  <c r="Q83" i="8"/>
  <c r="Q899" i="8"/>
  <c r="P899" i="8"/>
  <c r="Q1811" i="8"/>
  <c r="P1811" i="8"/>
  <c r="P1427" i="8"/>
  <c r="Q1427" i="8"/>
  <c r="P349" i="8"/>
  <c r="Q349" i="8"/>
  <c r="P1261" i="8"/>
  <c r="Q1261" i="8"/>
  <c r="Q1705" i="8"/>
  <c r="P1705" i="8"/>
  <c r="P1321" i="8"/>
  <c r="Q1321" i="8"/>
  <c r="P673" i="8"/>
  <c r="Q673" i="8"/>
  <c r="Q1848" i="8"/>
  <c r="P1848" i="8"/>
  <c r="Q1272" i="8"/>
  <c r="P1272" i="8"/>
  <c r="P732" i="8"/>
  <c r="Q732" i="8"/>
  <c r="P480" i="8"/>
  <c r="Q480" i="8"/>
  <c r="Q1548" i="8"/>
  <c r="P1548" i="8"/>
  <c r="Q1642" i="8"/>
  <c r="P1642" i="8"/>
  <c r="P718" i="8"/>
  <c r="Q718" i="8"/>
  <c r="P550" i="8"/>
  <c r="Q550" i="8"/>
  <c r="P982" i="8"/>
  <c r="Q982" i="8"/>
  <c r="Q346" i="8"/>
  <c r="P346" i="8"/>
  <c r="P743" i="8"/>
  <c r="Q743" i="8"/>
  <c r="P1199" i="8"/>
  <c r="Q1199" i="8"/>
  <c r="Q815" i="8"/>
  <c r="P815" i="8"/>
  <c r="Q1727" i="8"/>
  <c r="P1727" i="8"/>
  <c r="Q1343" i="8"/>
  <c r="P1343" i="8"/>
  <c r="P877" i="8"/>
  <c r="Q877" i="8"/>
  <c r="Q1909" i="8"/>
  <c r="P1909" i="8"/>
  <c r="P1525" i="8"/>
  <c r="Q1525" i="8"/>
  <c r="P109" i="8"/>
  <c r="Q109" i="8"/>
  <c r="P816" i="8"/>
  <c r="Q816" i="8"/>
  <c r="Q720" i="8"/>
  <c r="P720" i="8"/>
  <c r="P564" i="8"/>
  <c r="Q564" i="8"/>
  <c r="Q516" i="8"/>
  <c r="P516" i="8"/>
  <c r="P1392" i="8"/>
  <c r="Q1392" i="8"/>
  <c r="Q1402" i="8"/>
  <c r="P1402" i="8"/>
  <c r="P298" i="8"/>
  <c r="Q298" i="8"/>
  <c r="Q1714" i="8"/>
  <c r="P1714" i="8"/>
  <c r="Q1186" i="8"/>
  <c r="P1186" i="8"/>
  <c r="P802" i="8"/>
  <c r="Q802" i="8"/>
  <c r="Q347" i="8"/>
  <c r="P347" i="8"/>
  <c r="P563" i="8"/>
  <c r="Q563" i="8"/>
  <c r="Q1019" i="8"/>
  <c r="P1019" i="8"/>
  <c r="Q1931" i="8"/>
  <c r="P1931" i="8"/>
  <c r="P1547" i="8"/>
  <c r="Q1547" i="8"/>
  <c r="Q1225" i="8"/>
  <c r="P1225" i="8"/>
  <c r="Q925" i="8"/>
  <c r="P925" i="8"/>
  <c r="Q445" i="8"/>
  <c r="P445" i="8"/>
  <c r="Q217" i="8"/>
  <c r="P217" i="8"/>
  <c r="Q1921" i="8"/>
  <c r="P1921" i="8"/>
  <c r="Q1729" i="8"/>
  <c r="P1729" i="8"/>
  <c r="P1537" i="8"/>
  <c r="Q1537" i="8"/>
  <c r="P1345" i="8"/>
  <c r="Q1345" i="8"/>
  <c r="P289" i="8"/>
  <c r="Q289" i="8"/>
  <c r="P145" i="8"/>
  <c r="Q145" i="8"/>
  <c r="Q205" i="8"/>
  <c r="P205" i="8"/>
  <c r="P697" i="8"/>
  <c r="Q697" i="8"/>
  <c r="Q601" i="8"/>
  <c r="P601" i="8"/>
  <c r="Q361" i="8"/>
  <c r="P361" i="8"/>
  <c r="Q1248" i="8"/>
  <c r="P1248" i="8"/>
  <c r="Q864" i="8"/>
  <c r="P864" i="8"/>
  <c r="Q1896" i="8"/>
  <c r="P1896" i="8"/>
  <c r="P624" i="8"/>
  <c r="Q624" i="8"/>
  <c r="Q828" i="8"/>
  <c r="P828" i="8"/>
  <c r="Q1920" i="8"/>
  <c r="P1920" i="8"/>
  <c r="Q924" i="8"/>
  <c r="P924" i="8"/>
  <c r="Q984" i="8"/>
  <c r="P984" i="8"/>
  <c r="Q852" i="8"/>
  <c r="P852" i="8"/>
  <c r="Q1908" i="8"/>
  <c r="P1908" i="8"/>
  <c r="Q1716" i="8"/>
  <c r="P1716" i="8"/>
  <c r="P588" i="8"/>
  <c r="Q588" i="8"/>
  <c r="Q84" i="8"/>
  <c r="P84" i="8"/>
  <c r="Q1668" i="8"/>
  <c r="P1668" i="8"/>
  <c r="Q1308" i="8"/>
  <c r="P1308" i="8"/>
  <c r="Q1632" i="8"/>
  <c r="P1632" i="8"/>
  <c r="P1440" i="8"/>
  <c r="Q1440" i="8"/>
  <c r="Q348" i="8"/>
  <c r="P348" i="8"/>
  <c r="Q1608" i="8"/>
  <c r="P1608" i="8"/>
  <c r="Q504" i="8"/>
  <c r="P504" i="8"/>
  <c r="P1498" i="8"/>
  <c r="Q1498" i="8"/>
  <c r="P166" i="8"/>
  <c r="Q166" i="8"/>
  <c r="P490" i="8"/>
  <c r="Q490" i="8"/>
  <c r="P1366" i="8"/>
  <c r="Q1366" i="8"/>
  <c r="P622" i="8"/>
  <c r="Q622" i="8"/>
  <c r="P1390" i="8"/>
  <c r="Q1390" i="8"/>
  <c r="Q1726" i="8"/>
  <c r="P1726" i="8"/>
  <c r="Q1930" i="8"/>
  <c r="P1930" i="8"/>
  <c r="Q1738" i="8"/>
  <c r="P1738" i="8"/>
  <c r="Q706" i="8"/>
  <c r="P706" i="8"/>
  <c r="P574" i="8"/>
  <c r="Q574" i="8"/>
  <c r="P178" i="8"/>
  <c r="Q178" i="8"/>
  <c r="P1198" i="8"/>
  <c r="Q1198" i="8"/>
  <c r="Q1102" i="8"/>
  <c r="P1102" i="8"/>
  <c r="Q1006" i="8"/>
  <c r="P1006" i="8"/>
  <c r="P910" i="8"/>
  <c r="Q910" i="8"/>
  <c r="P814" i="8"/>
  <c r="Q814" i="8"/>
  <c r="P142" i="8"/>
  <c r="Q142" i="8"/>
  <c r="Q226" i="8"/>
  <c r="P226" i="8"/>
  <c r="Q502" i="8"/>
  <c r="P502" i="8"/>
  <c r="Q443" i="8"/>
  <c r="P443" i="8"/>
  <c r="P323" i="8"/>
  <c r="Q323" i="8"/>
  <c r="Q179" i="8"/>
  <c r="P179" i="8"/>
  <c r="Q671" i="8"/>
  <c r="P671" i="8"/>
  <c r="P575" i="8"/>
  <c r="Q575" i="8"/>
  <c r="P143" i="8"/>
  <c r="Q143" i="8"/>
  <c r="Q1223" i="8"/>
  <c r="P1223" i="8"/>
  <c r="Q1127" i="8"/>
  <c r="P1127" i="8"/>
  <c r="Q1031" i="8"/>
  <c r="P1031" i="8"/>
  <c r="Q935" i="8"/>
  <c r="P935" i="8"/>
  <c r="Q839" i="8"/>
  <c r="P839" i="8"/>
  <c r="Q395" i="8"/>
  <c r="P395" i="8"/>
  <c r="Q1943" i="8"/>
  <c r="P1943" i="8"/>
  <c r="Q1847" i="8"/>
  <c r="P1847" i="8"/>
  <c r="Q1751" i="8"/>
  <c r="P1751" i="8"/>
  <c r="Q1655" i="8"/>
  <c r="P1655" i="8"/>
  <c r="Q1559" i="8"/>
  <c r="P1559" i="8"/>
  <c r="Q1463" i="8"/>
  <c r="P1463" i="8"/>
  <c r="P1367" i="8"/>
  <c r="Q1367" i="8"/>
  <c r="Q455" i="8"/>
  <c r="P455" i="8"/>
  <c r="Q1273" i="8"/>
  <c r="P1273" i="8"/>
  <c r="Q889" i="8"/>
  <c r="P889" i="8"/>
  <c r="P1189" i="8"/>
  <c r="Q1189" i="8"/>
  <c r="Q1021" i="8"/>
  <c r="P1021" i="8"/>
  <c r="Q1153" i="8"/>
  <c r="P1153" i="8"/>
  <c r="P769" i="8"/>
  <c r="Q769" i="8"/>
  <c r="P409" i="8"/>
  <c r="Q409" i="8"/>
  <c r="Q1933" i="8"/>
  <c r="P1933" i="8"/>
  <c r="Q1837" i="8"/>
  <c r="P1837" i="8"/>
  <c r="Q1741" i="8"/>
  <c r="P1741" i="8"/>
  <c r="Q1645" i="8"/>
  <c r="P1645" i="8"/>
  <c r="P1549" i="8"/>
  <c r="Q1549" i="8"/>
  <c r="P1453" i="8"/>
  <c r="Q1453" i="8"/>
  <c r="P1357" i="8"/>
  <c r="Q1357" i="8"/>
  <c r="Q385" i="8"/>
  <c r="P385" i="8"/>
  <c r="Q241" i="8"/>
  <c r="P241" i="8"/>
  <c r="Q301" i="8"/>
  <c r="P301" i="8"/>
  <c r="P709" i="8"/>
  <c r="Q709" i="8"/>
  <c r="P613" i="8"/>
  <c r="Q613" i="8"/>
  <c r="Q457" i="8"/>
  <c r="P457" i="8"/>
  <c r="Q1056" i="8"/>
  <c r="P1056" i="8"/>
  <c r="Q1704" i="8"/>
  <c r="P1704" i="8"/>
  <c r="P120" i="8"/>
  <c r="Q120" i="8"/>
  <c r="P1450" i="8"/>
  <c r="Q1450" i="8"/>
  <c r="P1558" i="8"/>
  <c r="Q1558" i="8"/>
  <c r="P1426" i="8"/>
  <c r="Q1426" i="8"/>
  <c r="Q1246" i="8"/>
  <c r="P1246" i="8"/>
  <c r="Q958" i="8"/>
  <c r="P958" i="8"/>
  <c r="Q382" i="8"/>
  <c r="P382" i="8"/>
  <c r="Q287" i="8"/>
  <c r="P287" i="8"/>
  <c r="P1271" i="8"/>
  <c r="Q1271" i="8"/>
  <c r="P887" i="8"/>
  <c r="Q887" i="8"/>
  <c r="Q1799" i="8"/>
  <c r="P1799" i="8"/>
  <c r="P1415" i="8"/>
  <c r="Q1415" i="8"/>
  <c r="P157" i="8"/>
  <c r="Q157" i="8"/>
  <c r="P1165" i="8"/>
  <c r="Q1165" i="8"/>
  <c r="Q1693" i="8"/>
  <c r="P1693" i="8"/>
  <c r="Q1309" i="8"/>
  <c r="P1309" i="8"/>
  <c r="Q661" i="8"/>
  <c r="P661" i="8"/>
  <c r="Q1104" i="8"/>
  <c r="P1104" i="8"/>
  <c r="Q204" i="8"/>
  <c r="P204" i="8"/>
  <c r="P744" i="8"/>
  <c r="Q744" i="8"/>
  <c r="Q336" i="8"/>
  <c r="P336" i="8"/>
  <c r="Q1368" i="8"/>
  <c r="P1368" i="8"/>
  <c r="Q1750" i="8"/>
  <c r="P1750" i="8"/>
  <c r="Q670" i="8"/>
  <c r="P670" i="8"/>
  <c r="Q538" i="8"/>
  <c r="P538" i="8"/>
  <c r="Q970" i="8"/>
  <c r="P970" i="8"/>
  <c r="Q250" i="8"/>
  <c r="P250" i="8"/>
  <c r="P731" i="8"/>
  <c r="Q731" i="8"/>
  <c r="Q1187" i="8"/>
  <c r="P1187" i="8"/>
  <c r="P803" i="8"/>
  <c r="Q803" i="8"/>
  <c r="Q1715" i="8"/>
  <c r="P1715" i="8"/>
  <c r="P1331" i="8"/>
  <c r="Q1331" i="8"/>
  <c r="Q997" i="8"/>
  <c r="P997" i="8"/>
  <c r="Q325" i="8"/>
  <c r="P325" i="8"/>
  <c r="Q1609" i="8"/>
  <c r="P1609" i="8"/>
  <c r="P97" i="8"/>
  <c r="Q97" i="8"/>
  <c r="P577" i="8"/>
  <c r="Q577" i="8"/>
  <c r="Q1152" i="8"/>
  <c r="P1152" i="8"/>
  <c r="Q396" i="8"/>
  <c r="P396" i="8"/>
  <c r="Q1752" i="8"/>
  <c r="P1752" i="8"/>
  <c r="Q432" i="8"/>
  <c r="P432" i="8"/>
  <c r="P1380" i="8"/>
  <c r="Q1380" i="8"/>
  <c r="Q1306" i="8"/>
  <c r="P1306" i="8"/>
  <c r="Q1606" i="8"/>
  <c r="P1606" i="8"/>
  <c r="Q1618" i="8"/>
  <c r="P1618" i="8"/>
  <c r="P1174" i="8"/>
  <c r="Q1174" i="8"/>
  <c r="Q790" i="8"/>
  <c r="P790" i="8"/>
  <c r="Q155" i="8"/>
  <c r="P155" i="8"/>
  <c r="Q551" i="8"/>
  <c r="P551" i="8"/>
  <c r="P1007" i="8"/>
  <c r="Q1007" i="8"/>
  <c r="Q1919" i="8"/>
  <c r="P1919" i="8"/>
  <c r="P1535" i="8"/>
  <c r="Q1535" i="8"/>
  <c r="Q1177" i="8"/>
  <c r="P1177" i="8"/>
  <c r="Q1057" i="8"/>
  <c r="P1057" i="8"/>
  <c r="Q1717" i="8"/>
  <c r="P1717" i="8"/>
  <c r="P193" i="8"/>
  <c r="Q193" i="8"/>
  <c r="P589" i="8"/>
  <c r="Q589" i="8"/>
  <c r="Q1872" i="8"/>
  <c r="P1872" i="8"/>
  <c r="P780" i="8"/>
  <c r="Q780" i="8"/>
  <c r="Q756" i="8"/>
  <c r="P756" i="8"/>
  <c r="P228" i="8"/>
  <c r="Q228" i="8"/>
  <c r="P1572" i="8"/>
  <c r="Q1572" i="8"/>
  <c r="P1510" i="8"/>
  <c r="Q1510" i="8"/>
  <c r="Q1282" i="8"/>
  <c r="P1282" i="8"/>
  <c r="P562" i="8"/>
  <c r="Q562" i="8"/>
  <c r="Q994" i="8"/>
  <c r="P994" i="8"/>
  <c r="Q442" i="8"/>
  <c r="P442" i="8"/>
  <c r="P755" i="8"/>
  <c r="Q755" i="8"/>
  <c r="Q1211" i="8"/>
  <c r="P1211" i="8"/>
  <c r="Q827" i="8"/>
  <c r="P827" i="8"/>
  <c r="Q1739" i="8"/>
  <c r="P1739" i="8"/>
  <c r="P1355" i="8"/>
  <c r="Q1355" i="8"/>
  <c r="P841" i="8"/>
  <c r="Q841" i="8"/>
  <c r="Q1105" i="8"/>
  <c r="P1105" i="8"/>
  <c r="Q1825" i="8"/>
  <c r="P1825" i="8"/>
  <c r="Q300" i="8"/>
  <c r="P300" i="8"/>
  <c r="P696" i="8"/>
  <c r="Q696" i="8"/>
  <c r="Q1944" i="8"/>
  <c r="P1944" i="8"/>
  <c r="Q972" i="8"/>
  <c r="P972" i="8"/>
  <c r="Q1032" i="8"/>
  <c r="P1032" i="8"/>
  <c r="Q900" i="8"/>
  <c r="P900" i="8"/>
  <c r="Q1932" i="8"/>
  <c r="P1932" i="8"/>
  <c r="Q1740" i="8"/>
  <c r="P1740" i="8"/>
  <c r="P612" i="8"/>
  <c r="Q612" i="8"/>
  <c r="Q180" i="8"/>
  <c r="P180" i="8"/>
  <c r="Q1680" i="8"/>
  <c r="P1680" i="8"/>
  <c r="Q1332" i="8"/>
  <c r="P1332" i="8"/>
  <c r="Q1692" i="8"/>
  <c r="P1692" i="8"/>
  <c r="P1452" i="8"/>
  <c r="Q1452" i="8"/>
  <c r="P444" i="8"/>
  <c r="Q444" i="8"/>
  <c r="Q1620" i="8"/>
  <c r="P1620" i="8"/>
  <c r="Q420" i="8"/>
  <c r="P420" i="8"/>
  <c r="P1594" i="8"/>
  <c r="Q1594" i="8"/>
  <c r="Q358" i="8"/>
  <c r="P358" i="8"/>
  <c r="P742" i="8"/>
  <c r="Q742" i="8"/>
  <c r="P1462" i="8"/>
  <c r="Q1462" i="8"/>
  <c r="P694" i="8"/>
  <c r="Q694" i="8"/>
  <c r="P1486" i="8"/>
  <c r="Q1486" i="8"/>
  <c r="Q1894" i="8"/>
  <c r="P1894" i="8"/>
  <c r="Q1954" i="8"/>
  <c r="P1954" i="8"/>
  <c r="Q1762" i="8"/>
  <c r="P1762" i="8"/>
  <c r="P730" i="8"/>
  <c r="Q730" i="8"/>
  <c r="Q202" i="8"/>
  <c r="P202" i="8"/>
  <c r="Q274" i="8"/>
  <c r="P274" i="8"/>
  <c r="P1210" i="8"/>
  <c r="Q1210" i="8"/>
  <c r="Q1114" i="8"/>
  <c r="P1114" i="8"/>
  <c r="Q1018" i="8"/>
  <c r="P1018" i="8"/>
  <c r="Q922" i="8"/>
  <c r="P922" i="8"/>
  <c r="P826" i="8"/>
  <c r="Q826" i="8"/>
  <c r="P238" i="8"/>
  <c r="Q238" i="8"/>
  <c r="P94" i="8"/>
  <c r="Q94" i="8"/>
  <c r="P514" i="8"/>
  <c r="Q514" i="8"/>
  <c r="P59" i="8"/>
  <c r="Q59" i="8"/>
  <c r="Q419" i="8"/>
  <c r="P419" i="8"/>
  <c r="Q371" i="8"/>
  <c r="P371" i="8"/>
  <c r="P683" i="8"/>
  <c r="Q683" i="8"/>
  <c r="P587" i="8"/>
  <c r="Q587" i="8"/>
  <c r="Q239" i="8"/>
  <c r="P239" i="8"/>
  <c r="Q1235" i="8"/>
  <c r="P1235" i="8"/>
  <c r="Q1139" i="8"/>
  <c r="P1139" i="8"/>
  <c r="P1043" i="8"/>
  <c r="Q1043" i="8"/>
  <c r="P947" i="8"/>
  <c r="Q947" i="8"/>
  <c r="P851" i="8"/>
  <c r="Q851" i="8"/>
  <c r="Q491" i="8"/>
  <c r="P491" i="8"/>
  <c r="Q1955" i="8"/>
  <c r="P1955" i="8"/>
  <c r="Q1859" i="8"/>
  <c r="P1859" i="8"/>
  <c r="Q1763" i="8"/>
  <c r="P1763" i="8"/>
  <c r="Q1667" i="8"/>
  <c r="P1667" i="8"/>
  <c r="Q1571" i="8"/>
  <c r="P1571" i="8"/>
  <c r="P1475" i="8"/>
  <c r="Q1475" i="8"/>
  <c r="P1379" i="8"/>
  <c r="Q1379" i="8"/>
  <c r="Q1283" i="8"/>
  <c r="P1283" i="8"/>
  <c r="Q61" i="8"/>
  <c r="P61" i="8"/>
  <c r="P937" i="8"/>
  <c r="Q937" i="8"/>
  <c r="Q1237" i="8"/>
  <c r="P1237" i="8"/>
  <c r="P1069" i="8"/>
  <c r="Q1069" i="8"/>
  <c r="Q1201" i="8"/>
  <c r="P1201" i="8"/>
  <c r="P817" i="8"/>
  <c r="Q817" i="8"/>
  <c r="P313" i="8"/>
  <c r="Q313" i="8"/>
  <c r="Q1945" i="8"/>
  <c r="P1945" i="8"/>
  <c r="Q1849" i="8"/>
  <c r="P1849" i="8"/>
  <c r="Q1753" i="8"/>
  <c r="P1753" i="8"/>
  <c r="Q1657" i="8"/>
  <c r="P1657" i="8"/>
  <c r="P1561" i="8"/>
  <c r="Q1561" i="8"/>
  <c r="P1465" i="8"/>
  <c r="Q1465" i="8"/>
  <c r="P1369" i="8"/>
  <c r="Q1369" i="8"/>
  <c r="P481" i="8"/>
  <c r="Q481" i="8"/>
  <c r="Q337" i="8"/>
  <c r="P337" i="8"/>
  <c r="Q397" i="8"/>
  <c r="P397" i="8"/>
  <c r="Q721" i="8"/>
  <c r="P721" i="8"/>
  <c r="Q625" i="8"/>
  <c r="P625" i="8"/>
  <c r="Q529" i="8"/>
  <c r="P529" i="8"/>
  <c r="Q1212" i="8"/>
  <c r="P1212" i="8"/>
  <c r="Q1176" i="8"/>
  <c r="P1176" i="8"/>
  <c r="P684" i="8"/>
  <c r="Q684" i="8"/>
  <c r="Q1318" i="8"/>
  <c r="P1318" i="8"/>
  <c r="Q1834" i="8"/>
  <c r="P1834" i="8"/>
  <c r="P526" i="8"/>
  <c r="Q526" i="8"/>
  <c r="Q1054" i="8"/>
  <c r="P1054" i="8"/>
  <c r="Q766" i="8"/>
  <c r="P766" i="8"/>
  <c r="Q311" i="8"/>
  <c r="P311" i="8"/>
  <c r="Q527" i="8"/>
  <c r="P527" i="8"/>
  <c r="Q983" i="8"/>
  <c r="P983" i="8"/>
  <c r="Q1895" i="8"/>
  <c r="P1895" i="8"/>
  <c r="P1511" i="8"/>
  <c r="Q1511" i="8"/>
  <c r="Q1081" i="8"/>
  <c r="P1081" i="8"/>
  <c r="Q961" i="8"/>
  <c r="P961" i="8"/>
  <c r="Q1789" i="8"/>
  <c r="P1789" i="8"/>
  <c r="P1405" i="8"/>
  <c r="Q1405" i="8"/>
  <c r="Q181" i="8"/>
  <c r="P181" i="8"/>
  <c r="Q73" i="8"/>
  <c r="P73" i="8"/>
  <c r="P108" i="8"/>
  <c r="Q108" i="8"/>
  <c r="P840" i="8"/>
  <c r="Q840" i="8"/>
  <c r="P168" i="8"/>
  <c r="Q168" i="8"/>
  <c r="P1524" i="8"/>
  <c r="Q1524" i="8"/>
  <c r="Q216" i="8"/>
  <c r="P216" i="8"/>
  <c r="Q1822" i="8"/>
  <c r="P1822" i="8"/>
  <c r="Q1858" i="8"/>
  <c r="P1858" i="8"/>
  <c r="Q1258" i="8"/>
  <c r="P1258" i="8"/>
  <c r="Q874" i="8"/>
  <c r="P874" i="8"/>
  <c r="Q214" i="8"/>
  <c r="P214" i="8"/>
  <c r="Q635" i="8"/>
  <c r="P635" i="8"/>
  <c r="Q1091" i="8"/>
  <c r="P1091" i="8"/>
  <c r="P107" i="8"/>
  <c r="Q107" i="8"/>
  <c r="Q1619" i="8"/>
  <c r="P1619" i="8"/>
  <c r="Q167" i="8"/>
  <c r="P167" i="8"/>
  <c r="Q1141" i="8"/>
  <c r="P1141" i="8"/>
  <c r="Q1897" i="8"/>
  <c r="P1897" i="8"/>
  <c r="P1513" i="8"/>
  <c r="Q1513" i="8"/>
  <c r="Q373" i="8"/>
  <c r="P373" i="8"/>
  <c r="Q169" i="8"/>
  <c r="P169" i="8"/>
  <c r="P768" i="8"/>
  <c r="Q768" i="8"/>
  <c r="P672" i="8"/>
  <c r="Q672" i="8"/>
  <c r="Q1860" i="8"/>
  <c r="P1860" i="8"/>
  <c r="P1560" i="8"/>
  <c r="Q1560" i="8"/>
  <c r="Q156" i="8"/>
  <c r="P156" i="8"/>
  <c r="Q1942" i="8"/>
  <c r="P1942" i="8"/>
  <c r="P454" i="8"/>
  <c r="Q454" i="8"/>
  <c r="P658" i="8"/>
  <c r="Q658" i="8"/>
  <c r="P1078" i="8"/>
  <c r="Q1078" i="8"/>
  <c r="P418" i="8"/>
  <c r="Q418" i="8"/>
  <c r="Q479" i="8"/>
  <c r="P479" i="8"/>
  <c r="Q467" i="8"/>
  <c r="P467" i="8"/>
  <c r="P911" i="8"/>
  <c r="Q911" i="8"/>
  <c r="Q1823" i="8"/>
  <c r="P1823" i="8"/>
  <c r="Q1439" i="8"/>
  <c r="P1439" i="8"/>
  <c r="P793" i="8"/>
  <c r="Q793" i="8"/>
  <c r="Q253" i="8"/>
  <c r="P253" i="8"/>
  <c r="Q1813" i="8"/>
  <c r="P1813" i="8"/>
  <c r="Q1333" i="8"/>
  <c r="P1333" i="8"/>
  <c r="Q685" i="8"/>
  <c r="P685" i="8"/>
  <c r="P600" i="8"/>
  <c r="Q600" i="8"/>
  <c r="P936" i="8"/>
  <c r="Q936" i="8"/>
  <c r="Q528" i="8"/>
  <c r="P528" i="8"/>
  <c r="Q1584" i="8"/>
  <c r="P1584" i="8"/>
  <c r="Q408" i="8"/>
  <c r="P408" i="8"/>
  <c r="Q1870" i="8"/>
  <c r="P1870" i="8"/>
  <c r="Q1906" i="8"/>
  <c r="P1906" i="8"/>
  <c r="P82" i="8"/>
  <c r="Q82" i="8"/>
  <c r="Q898" i="8"/>
  <c r="P898" i="8"/>
  <c r="Q406" i="8"/>
  <c r="P406" i="8"/>
  <c r="Q659" i="8"/>
  <c r="P659" i="8"/>
  <c r="Q1115" i="8"/>
  <c r="P1115" i="8"/>
  <c r="P299" i="8"/>
  <c r="Q299" i="8"/>
  <c r="Q1643" i="8"/>
  <c r="P1643" i="8"/>
  <c r="P359" i="8"/>
  <c r="Q359" i="8"/>
  <c r="Q1633" i="8"/>
  <c r="P1633" i="8"/>
  <c r="P804" i="8"/>
  <c r="Q804" i="8"/>
  <c r="P876" i="8"/>
  <c r="Q876" i="8"/>
  <c r="Q492" i="8"/>
  <c r="P492" i="8"/>
  <c r="Q960" i="8"/>
  <c r="P960" i="8"/>
  <c r="Q996" i="8"/>
  <c r="P996" i="8"/>
  <c r="Q1728" i="8"/>
  <c r="P1728" i="8"/>
  <c r="P1068" i="8"/>
  <c r="Q1068" i="8"/>
  <c r="Q1968" i="8"/>
  <c r="P1968" i="8"/>
  <c r="Q1020" i="8"/>
  <c r="P1020" i="8"/>
  <c r="Q1080" i="8"/>
  <c r="P1080" i="8"/>
  <c r="P948" i="8"/>
  <c r="Q948" i="8"/>
  <c r="Q1956" i="8"/>
  <c r="P1956" i="8"/>
  <c r="Q1764" i="8"/>
  <c r="P1764" i="8"/>
  <c r="P636" i="8"/>
  <c r="Q636" i="8"/>
  <c r="Q276" i="8"/>
  <c r="P276" i="8"/>
  <c r="Q48" i="8"/>
  <c r="P48" i="8"/>
  <c r="Q1404" i="8"/>
  <c r="P1404" i="8"/>
  <c r="P96" i="8"/>
  <c r="Q96" i="8"/>
  <c r="Q1464" i="8"/>
  <c r="P1464" i="8"/>
  <c r="P324" i="8"/>
  <c r="Q324" i="8"/>
  <c r="Q1644" i="8"/>
  <c r="P1644" i="8"/>
  <c r="Q1284" i="8"/>
  <c r="P1284" i="8"/>
  <c r="Q1690" i="8"/>
  <c r="P1690" i="8"/>
  <c r="Q1342" i="8"/>
  <c r="P1342" i="8"/>
  <c r="Q1378" i="8"/>
  <c r="P1378" i="8"/>
  <c r="P106" i="8"/>
  <c r="Q106" i="8"/>
  <c r="Q1666" i="8"/>
  <c r="P1666" i="8"/>
  <c r="P1582" i="8"/>
  <c r="Q1582" i="8"/>
  <c r="Q1918" i="8"/>
  <c r="P1918" i="8"/>
  <c r="Q1702" i="8"/>
  <c r="P1702" i="8"/>
  <c r="Q1786" i="8"/>
  <c r="P1786" i="8"/>
  <c r="P754" i="8"/>
  <c r="Q754" i="8"/>
  <c r="P394" i="8"/>
  <c r="Q394" i="8"/>
  <c r="Q370" i="8"/>
  <c r="P370" i="8"/>
  <c r="Q1222" i="8"/>
  <c r="P1222" i="8"/>
  <c r="Q1126" i="8"/>
  <c r="P1126" i="8"/>
  <c r="Q1030" i="8"/>
  <c r="P1030" i="8"/>
  <c r="Q934" i="8"/>
  <c r="P934" i="8"/>
  <c r="Q838" i="8"/>
  <c r="P838" i="8"/>
  <c r="P334" i="8"/>
  <c r="Q334" i="8"/>
  <c r="Q190" i="8"/>
  <c r="P190" i="8"/>
  <c r="P322" i="8"/>
  <c r="Q322" i="8"/>
  <c r="Q215" i="8"/>
  <c r="P215" i="8"/>
  <c r="Q119" i="8"/>
  <c r="P119" i="8"/>
  <c r="P95" i="8"/>
  <c r="Q95" i="8"/>
  <c r="P695" i="8"/>
  <c r="Q695" i="8"/>
  <c r="P599" i="8"/>
  <c r="Q599" i="8"/>
  <c r="Q335" i="8"/>
  <c r="P335" i="8"/>
  <c r="Q1247" i="8"/>
  <c r="P1247" i="8"/>
  <c r="Q1151" i="8"/>
  <c r="P1151" i="8"/>
  <c r="Q1055" i="8"/>
  <c r="P1055" i="8"/>
  <c r="Q959" i="8"/>
  <c r="P959" i="8"/>
  <c r="Q863" i="8"/>
  <c r="P863" i="8"/>
  <c r="P767" i="8"/>
  <c r="Q767" i="8"/>
  <c r="Q1967" i="8"/>
  <c r="P1967" i="8"/>
  <c r="Q1871" i="8"/>
  <c r="P1871" i="8"/>
  <c r="Q1775" i="8"/>
  <c r="P1775" i="8"/>
  <c r="Q1679" i="8"/>
  <c r="P1679" i="8"/>
  <c r="P1583" i="8"/>
  <c r="Q1583" i="8"/>
  <c r="P1487" i="8"/>
  <c r="Q1487" i="8"/>
  <c r="P1391" i="8"/>
  <c r="Q1391" i="8"/>
  <c r="P1295" i="8"/>
  <c r="Q1295" i="8"/>
  <c r="P781" i="8"/>
  <c r="Q781" i="8"/>
  <c r="Q985" i="8"/>
  <c r="P985" i="8"/>
  <c r="Q973" i="8"/>
  <c r="P973" i="8"/>
  <c r="Q121" i="8"/>
  <c r="P121" i="8"/>
  <c r="Q1249" i="8"/>
  <c r="P1249" i="8"/>
  <c r="Q865" i="8"/>
  <c r="P865" i="8"/>
  <c r="P505" i="8"/>
  <c r="Q505" i="8"/>
  <c r="Q1957" i="8"/>
  <c r="P1957" i="8"/>
  <c r="Q1861" i="8"/>
  <c r="P1861" i="8"/>
  <c r="Q1765" i="8"/>
  <c r="P1765" i="8"/>
  <c r="Q1669" i="8"/>
  <c r="P1669" i="8"/>
  <c r="P1573" i="8"/>
  <c r="Q1573" i="8"/>
  <c r="P1477" i="8"/>
  <c r="Q1477" i="8"/>
  <c r="P1381" i="8"/>
  <c r="Q1381" i="8"/>
  <c r="P1285" i="8"/>
  <c r="Q1285" i="8"/>
  <c r="Q433" i="8"/>
  <c r="P433" i="8"/>
  <c r="Q493" i="8"/>
  <c r="P493" i="8"/>
  <c r="P733" i="8"/>
  <c r="Q733" i="8"/>
  <c r="P637" i="8"/>
  <c r="Q637" i="8"/>
  <c r="P541" i="8"/>
  <c r="Q541" i="8"/>
  <c r="Q1140" i="8"/>
  <c r="P1140" i="8"/>
  <c r="Q72" i="8"/>
  <c r="P72" i="8"/>
  <c r="Q792" i="8"/>
  <c r="P792" i="8"/>
  <c r="Q1812" i="8"/>
  <c r="P1812" i="8"/>
  <c r="Q240" i="8"/>
  <c r="P240" i="8"/>
  <c r="P288" i="8"/>
  <c r="Q288" i="8"/>
  <c r="P1344" i="8"/>
  <c r="Q1344" i="8"/>
  <c r="P1356" i="8"/>
  <c r="Q1356" i="8"/>
  <c r="Q1570" i="8"/>
  <c r="P1570" i="8"/>
  <c r="Q1798" i="8"/>
  <c r="P1798" i="8"/>
  <c r="P646" i="8"/>
  <c r="Q646" i="8"/>
  <c r="P610" i="8"/>
  <c r="Q610" i="8"/>
  <c r="Q1150" i="8"/>
  <c r="P1150" i="8"/>
  <c r="P118" i="8"/>
  <c r="Q118" i="8"/>
  <c r="P623" i="8"/>
  <c r="Q623" i="8"/>
  <c r="Q1079" i="8"/>
  <c r="P1079" i="8"/>
  <c r="P515" i="8"/>
  <c r="Q515" i="8"/>
  <c r="Q1607" i="8"/>
  <c r="P1607" i="8"/>
  <c r="P71" i="8"/>
  <c r="Q71" i="8"/>
  <c r="Q949" i="8"/>
  <c r="P949" i="8"/>
  <c r="Q1885" i="8"/>
  <c r="P1885" i="8"/>
  <c r="Q1501" i="8"/>
  <c r="P1501" i="8"/>
  <c r="Q757" i="8"/>
  <c r="P757" i="8"/>
  <c r="P540" i="8"/>
  <c r="Q540" i="8"/>
  <c r="P648" i="8"/>
  <c r="Q648" i="8"/>
  <c r="Q1836" i="8"/>
  <c r="P1836" i="8"/>
  <c r="P1488" i="8"/>
  <c r="Q1488" i="8"/>
  <c r="P60" i="8"/>
  <c r="Q60" i="8"/>
  <c r="Q1630" i="8"/>
  <c r="P1630" i="8"/>
  <c r="P1414" i="8"/>
  <c r="Q1414" i="8"/>
  <c r="P1522" i="8"/>
  <c r="Q1522" i="8"/>
  <c r="Q1162" i="8"/>
  <c r="P1162" i="8"/>
  <c r="P778" i="8"/>
  <c r="Q778" i="8"/>
  <c r="Q503" i="8"/>
  <c r="P503" i="8"/>
  <c r="Q539" i="8"/>
  <c r="P539" i="8"/>
  <c r="Q995" i="8"/>
  <c r="P995" i="8"/>
  <c r="Q1907" i="8"/>
  <c r="P1907" i="8"/>
  <c r="P1523" i="8"/>
  <c r="Q1523" i="8"/>
  <c r="P1129" i="8"/>
  <c r="Q1129" i="8"/>
  <c r="Q1009" i="8"/>
  <c r="P1009" i="8"/>
  <c r="Q1801" i="8"/>
  <c r="P1801" i="8"/>
  <c r="P1417" i="8"/>
  <c r="Q1417" i="8"/>
  <c r="Q469" i="8"/>
  <c r="P469" i="8"/>
  <c r="P576" i="8"/>
  <c r="Q576" i="8"/>
  <c r="Q888" i="8"/>
  <c r="P888" i="8"/>
  <c r="Q360" i="8"/>
  <c r="P360" i="8"/>
  <c r="Q1536" i="8"/>
  <c r="P1536" i="8"/>
  <c r="Q312" i="8"/>
  <c r="P312" i="8"/>
  <c r="Q1846" i="8"/>
  <c r="P1846" i="8"/>
  <c r="Q1882" i="8"/>
  <c r="P1882" i="8"/>
  <c r="P1270" i="8"/>
  <c r="Q1270" i="8"/>
  <c r="P886" i="8"/>
  <c r="Q886" i="8"/>
  <c r="Q310" i="8"/>
  <c r="P310" i="8"/>
  <c r="P647" i="8"/>
  <c r="Q647" i="8"/>
  <c r="P1103" i="8"/>
  <c r="Q1103" i="8"/>
  <c r="P203" i="8"/>
  <c r="Q203" i="8"/>
  <c r="Q1631" i="8"/>
  <c r="P1631" i="8"/>
  <c r="P263" i="8"/>
  <c r="Q263" i="8"/>
  <c r="Q1045" i="8"/>
  <c r="P1045" i="8"/>
  <c r="Q421" i="8"/>
  <c r="P421" i="8"/>
  <c r="Q1621" i="8"/>
  <c r="P1621" i="8"/>
  <c r="Q1429" i="8"/>
  <c r="P1429" i="8"/>
  <c r="P49" i="8"/>
  <c r="Q49" i="8"/>
  <c r="Q265" i="8"/>
  <c r="P265" i="8"/>
  <c r="P1200" i="8"/>
  <c r="Q1200" i="8"/>
  <c r="Q552" i="8"/>
  <c r="P552" i="8"/>
  <c r="Q1884" i="8"/>
  <c r="P1884" i="8"/>
  <c r="Q1596" i="8"/>
  <c r="P1596" i="8"/>
  <c r="Q252" i="8"/>
  <c r="P252" i="8"/>
  <c r="Q1654" i="8"/>
  <c r="P1654" i="8"/>
  <c r="P1294" i="8"/>
  <c r="Q1294" i="8"/>
  <c r="P682" i="8"/>
  <c r="Q682" i="8"/>
  <c r="Q1090" i="8"/>
  <c r="P1090" i="8"/>
  <c r="Q46" i="8"/>
  <c r="P46" i="8"/>
  <c r="P227" i="8"/>
  <c r="Q227" i="8"/>
  <c r="Q47" i="8"/>
  <c r="P47" i="8"/>
  <c r="Q923" i="8"/>
  <c r="P923" i="8"/>
  <c r="Q1835" i="8"/>
  <c r="P1835" i="8"/>
  <c r="P1451" i="8"/>
  <c r="Q1451" i="8"/>
  <c r="Q1093" i="8"/>
  <c r="P1093" i="8"/>
  <c r="P1441" i="8"/>
  <c r="Q1441" i="8"/>
  <c r="Q912" i="8"/>
  <c r="P912" i="8"/>
  <c r="Q1188" i="8"/>
  <c r="P1188" i="8"/>
  <c r="P1008" i="8"/>
  <c r="Q1008" i="8"/>
  <c r="Q1092" i="8"/>
  <c r="P1092" i="8"/>
  <c r="Q1776" i="8"/>
  <c r="P1776" i="8"/>
  <c r="P1164" i="8"/>
  <c r="Q1164" i="8"/>
  <c r="Q1236" i="8"/>
  <c r="P1236" i="8"/>
  <c r="Q1116" i="8"/>
  <c r="P1116" i="8"/>
  <c r="P1128" i="8"/>
  <c r="Q1128" i="8"/>
  <c r="P1044" i="8"/>
  <c r="Q1044" i="8"/>
  <c r="P1260" i="8"/>
  <c r="Q1260" i="8"/>
  <c r="Q1788" i="8"/>
  <c r="P1788" i="8"/>
  <c r="Q660" i="8"/>
  <c r="P660" i="8"/>
  <c r="Q372" i="8"/>
  <c r="P372" i="8"/>
  <c r="P144" i="8"/>
  <c r="Q144" i="8"/>
  <c r="Q1428" i="8"/>
  <c r="P1428" i="8"/>
  <c r="Q192" i="8"/>
  <c r="P192" i="8"/>
  <c r="P1500" i="8"/>
  <c r="Q1500" i="8"/>
  <c r="Q1296" i="8"/>
  <c r="P1296" i="8"/>
  <c r="Q1656" i="8"/>
  <c r="P1656" i="8"/>
  <c r="P1320" i="8"/>
  <c r="Q1320" i="8"/>
  <c r="Q70" i="8"/>
  <c r="P70" i="8"/>
  <c r="Q1438" i="8"/>
  <c r="P1438" i="8"/>
  <c r="P1474" i="8"/>
  <c r="Q1474" i="8"/>
  <c r="P1354" i="8"/>
  <c r="Q1354" i="8"/>
  <c r="Q1774" i="8"/>
  <c r="P1774" i="8"/>
  <c r="Q1678" i="8"/>
  <c r="P1678" i="8"/>
  <c r="Q1966" i="8"/>
  <c r="P1966" i="8"/>
  <c r="P598" i="8"/>
  <c r="Q598" i="8"/>
  <c r="Q1810" i="8"/>
  <c r="P1810" i="8"/>
  <c r="P1330" i="8"/>
  <c r="Q1330" i="8"/>
  <c r="P586" i="8"/>
  <c r="Q586" i="8"/>
  <c r="Q466" i="8"/>
  <c r="P466" i="8"/>
  <c r="P1234" i="8"/>
  <c r="Q1234" i="8"/>
  <c r="Q1138" i="8"/>
  <c r="P1138" i="8"/>
  <c r="P1042" i="8"/>
  <c r="Q1042" i="8"/>
  <c r="P946" i="8"/>
  <c r="Q946" i="8"/>
  <c r="P850" i="8"/>
  <c r="Q850" i="8"/>
  <c r="P430" i="8"/>
  <c r="Q430" i="8"/>
  <c r="Q286" i="8"/>
  <c r="P286" i="8"/>
  <c r="P58" i="8"/>
  <c r="Q58" i="8"/>
  <c r="Q407" i="8"/>
  <c r="P407" i="8"/>
  <c r="Q251" i="8"/>
  <c r="P251" i="8"/>
  <c r="Q191" i="8"/>
  <c r="P191" i="8"/>
  <c r="P707" i="8"/>
  <c r="Q707" i="8"/>
  <c r="P611" i="8"/>
  <c r="Q611" i="8"/>
  <c r="Q431" i="8"/>
  <c r="P431" i="8"/>
  <c r="Q1259" i="8"/>
  <c r="P1259" i="8"/>
  <c r="P1163" i="8"/>
  <c r="Q1163" i="8"/>
  <c r="Q1067" i="8"/>
  <c r="P1067" i="8"/>
  <c r="Q971" i="8"/>
  <c r="P971" i="8"/>
  <c r="P875" i="8"/>
  <c r="Q875" i="8"/>
  <c r="P779" i="8"/>
  <c r="Q779" i="8"/>
  <c r="Q275" i="8"/>
  <c r="P275" i="8"/>
  <c r="Q1883" i="8"/>
  <c r="P1883" i="8"/>
  <c r="Q1787" i="8"/>
  <c r="P1787" i="8"/>
  <c r="Q1691" i="8"/>
  <c r="P1691" i="8"/>
  <c r="Q1595" i="8"/>
  <c r="P1595" i="8"/>
  <c r="P1499" i="8"/>
  <c r="Q1499" i="8"/>
  <c r="Q1403" i="8"/>
  <c r="P1403" i="8"/>
  <c r="Q1307" i="8"/>
  <c r="P1307" i="8"/>
  <c r="Q829" i="8"/>
  <c r="P829" i="8"/>
  <c r="P1033" i="8"/>
  <c r="Q1033" i="8"/>
  <c r="Q1213" i="8"/>
  <c r="P1213" i="8"/>
  <c r="P805" i="8"/>
  <c r="Q805" i="8"/>
  <c r="P901" i="8"/>
  <c r="Q901" i="8"/>
  <c r="P913" i="8"/>
  <c r="Q913" i="8"/>
  <c r="Q1117" i="8"/>
  <c r="P1117" i="8"/>
  <c r="Q1969" i="8"/>
  <c r="P1969" i="8"/>
  <c r="Q1873" i="8"/>
  <c r="P1873" i="8"/>
  <c r="Q1777" i="8"/>
  <c r="P1777" i="8"/>
  <c r="Q1681" i="8"/>
  <c r="P1681" i="8"/>
  <c r="P1585" i="8"/>
  <c r="Q1585" i="8"/>
  <c r="Q1489" i="8"/>
  <c r="P1489" i="8"/>
  <c r="Q1393" i="8"/>
  <c r="P1393" i="8"/>
  <c r="Q1297" i="8"/>
  <c r="P1297" i="8"/>
  <c r="P85" i="8"/>
  <c r="Q85" i="8"/>
  <c r="Q517" i="8"/>
  <c r="P517" i="8"/>
  <c r="P745" i="8"/>
  <c r="Q745" i="8"/>
  <c r="P649" i="8"/>
  <c r="Q649" i="8"/>
  <c r="Q553" i="8"/>
  <c r="P553" i="8"/>
  <c r="AB32" i="9"/>
  <c r="AB33" i="9" s="1"/>
  <c r="AB34" i="9" s="1"/>
  <c r="P25" i="8"/>
  <c r="Q23" i="8"/>
  <c r="P22" i="8"/>
  <c r="Q22" i="8"/>
  <c r="Q24" i="8"/>
  <c r="P24" i="8"/>
  <c r="E17" i="6"/>
  <c r="B17" i="6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G105" i="5"/>
  <c r="G103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79" i="5"/>
  <c r="G78" i="5"/>
  <c r="G77" i="5"/>
  <c r="G76" i="5"/>
  <c r="G75" i="5"/>
  <c r="G74" i="5"/>
  <c r="G73" i="5"/>
  <c r="G72" i="5"/>
  <c r="G71" i="5"/>
  <c r="G70" i="5"/>
  <c r="G69" i="5"/>
  <c r="G68" i="5"/>
  <c r="G64" i="5"/>
  <c r="G63" i="5"/>
  <c r="G61" i="5"/>
  <c r="G60" i="5"/>
  <c r="G59" i="5"/>
  <c r="G58" i="5"/>
  <c r="G57" i="5"/>
  <c r="G56" i="5"/>
  <c r="G55" i="5"/>
  <c r="G54" i="5"/>
  <c r="G50" i="5"/>
  <c r="G47" i="5"/>
  <c r="G46" i="5"/>
  <c r="G45" i="5"/>
  <c r="G44" i="5"/>
  <c r="G42" i="5"/>
  <c r="G41" i="5"/>
  <c r="G40" i="5"/>
  <c r="G37" i="5"/>
  <c r="G36" i="5"/>
  <c r="G34" i="5"/>
  <c r="G33" i="5"/>
  <c r="G31" i="5"/>
  <c r="G29" i="5"/>
  <c r="G28" i="5"/>
  <c r="G27" i="5"/>
  <c r="G26" i="5"/>
  <c r="G25" i="5"/>
  <c r="G20" i="5"/>
  <c r="G19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1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11" i="5"/>
  <c r="G99" i="5"/>
  <c r="G100" i="5"/>
  <c r="G101" i="5"/>
  <c r="G102" i="5"/>
  <c r="G104" i="5"/>
  <c r="G98" i="5"/>
  <c r="G83" i="5"/>
  <c r="G81" i="5"/>
  <c r="G82" i="5"/>
  <c r="G80" i="5"/>
  <c r="H70" i="5"/>
  <c r="I70" i="5" s="1"/>
  <c r="H69" i="5"/>
  <c r="I69" i="5" s="1"/>
  <c r="H68" i="5"/>
  <c r="I68" i="5" s="1"/>
  <c r="H67" i="5"/>
  <c r="I67" i="5" s="1"/>
  <c r="G67" i="5"/>
  <c r="H66" i="5"/>
  <c r="I66" i="5" s="1"/>
  <c r="G66" i="5"/>
  <c r="H65" i="5"/>
  <c r="I65" i="5" s="1"/>
  <c r="G65" i="5"/>
  <c r="H64" i="5"/>
  <c r="I64" i="5" s="1"/>
  <c r="H63" i="5"/>
  <c r="I63" i="5" s="1"/>
  <c r="H62" i="5"/>
  <c r="I62" i="5" s="1"/>
  <c r="G62" i="5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G53" i="5"/>
  <c r="H52" i="5"/>
  <c r="I52" i="5" s="1"/>
  <c r="G52" i="5"/>
  <c r="H51" i="5"/>
  <c r="I51" i="5" s="1"/>
  <c r="G51" i="5"/>
  <c r="H50" i="5"/>
  <c r="I50" i="5" s="1"/>
  <c r="H49" i="5"/>
  <c r="I49" i="5" s="1"/>
  <c r="G49" i="5"/>
  <c r="H48" i="5"/>
  <c r="I48" i="5" s="1"/>
  <c r="G48" i="5"/>
  <c r="H47" i="5"/>
  <c r="I47" i="5" s="1"/>
  <c r="H46" i="5"/>
  <c r="I46" i="5" s="1"/>
  <c r="H45" i="5"/>
  <c r="I45" i="5" s="1"/>
  <c r="H44" i="5"/>
  <c r="I44" i="5" s="1"/>
  <c r="H43" i="5"/>
  <c r="I43" i="5" s="1"/>
  <c r="G43" i="5"/>
  <c r="H42" i="5"/>
  <c r="I42" i="5" s="1"/>
  <c r="H41" i="5"/>
  <c r="I41" i="5" s="1"/>
  <c r="H40" i="5"/>
  <c r="I40" i="5" s="1"/>
  <c r="H39" i="5"/>
  <c r="I39" i="5" s="1"/>
  <c r="G39" i="5"/>
  <c r="H38" i="5"/>
  <c r="I38" i="5" s="1"/>
  <c r="J38" i="5" s="1"/>
  <c r="G38" i="5"/>
  <c r="H37" i="5"/>
  <c r="I37" i="5" s="1"/>
  <c r="J37" i="5" s="1"/>
  <c r="H36" i="5"/>
  <c r="I36" i="5" s="1"/>
  <c r="J36" i="5" s="1"/>
  <c r="H35" i="5"/>
  <c r="I35" i="5" s="1"/>
  <c r="J35" i="5" s="1"/>
  <c r="G35" i="5"/>
  <c r="H34" i="5"/>
  <c r="I34" i="5" s="1"/>
  <c r="J34" i="5" s="1"/>
  <c r="H33" i="5"/>
  <c r="I33" i="5" s="1"/>
  <c r="J33" i="5" s="1"/>
  <c r="H32" i="5"/>
  <c r="I32" i="5" s="1"/>
  <c r="J32" i="5" s="1"/>
  <c r="G32" i="5"/>
  <c r="H31" i="5"/>
  <c r="I31" i="5" s="1"/>
  <c r="J31" i="5" s="1"/>
  <c r="H30" i="5"/>
  <c r="I30" i="5" s="1"/>
  <c r="J30" i="5" s="1"/>
  <c r="G30" i="5"/>
  <c r="H29" i="5"/>
  <c r="I29" i="5" s="1"/>
  <c r="J29" i="5" s="1"/>
  <c r="H28" i="5"/>
  <c r="I28" i="5" s="1"/>
  <c r="J28" i="5" s="1"/>
  <c r="H27" i="5"/>
  <c r="I27" i="5" s="1"/>
  <c r="J27" i="5" s="1"/>
  <c r="H26" i="5"/>
  <c r="I26" i="5" s="1"/>
  <c r="J26" i="5" s="1"/>
  <c r="H25" i="5"/>
  <c r="I25" i="5" s="1"/>
  <c r="J25" i="5" s="1"/>
  <c r="H24" i="5"/>
  <c r="I24" i="5" s="1"/>
  <c r="J24" i="5" s="1"/>
  <c r="G24" i="5"/>
  <c r="H23" i="5"/>
  <c r="I23" i="5" s="1"/>
  <c r="J23" i="5" s="1"/>
  <c r="G23" i="5"/>
  <c r="H22" i="5"/>
  <c r="I22" i="5" s="1"/>
  <c r="J22" i="5" s="1"/>
  <c r="G22" i="5"/>
  <c r="H21" i="5"/>
  <c r="I21" i="5" s="1"/>
  <c r="J21" i="5" s="1"/>
  <c r="G21" i="5"/>
  <c r="H20" i="5"/>
  <c r="I20" i="5" s="1"/>
  <c r="J20" i="5" s="1"/>
  <c r="H19" i="5"/>
  <c r="I19" i="5" s="1"/>
  <c r="J19" i="5" s="1"/>
  <c r="H18" i="5"/>
  <c r="I18" i="5" s="1"/>
  <c r="J18" i="5" s="1"/>
  <c r="G18" i="5"/>
  <c r="H17" i="5"/>
  <c r="I17" i="5" s="1"/>
  <c r="J17" i="5" s="1"/>
  <c r="G17" i="5"/>
  <c r="H16" i="5"/>
  <c r="I16" i="5" s="1"/>
  <c r="J16" i="5" s="1"/>
  <c r="G16" i="5"/>
  <c r="H15" i="5"/>
  <c r="I15" i="5" s="1"/>
  <c r="J15" i="5" s="1"/>
  <c r="G15" i="5"/>
  <c r="H14" i="5"/>
  <c r="I14" i="5" s="1"/>
  <c r="J14" i="5" s="1"/>
  <c r="G14" i="5"/>
  <c r="H13" i="5"/>
  <c r="I13" i="5" s="1"/>
  <c r="J13" i="5" s="1"/>
  <c r="G13" i="5"/>
  <c r="H12" i="5"/>
  <c r="I12" i="5" s="1"/>
  <c r="J12" i="5" s="1"/>
  <c r="G12" i="5"/>
  <c r="H11" i="5"/>
  <c r="I11" i="5" s="1"/>
  <c r="J11" i="5" s="1"/>
  <c r="G11" i="5"/>
  <c r="C4" i="5"/>
  <c r="C59" i="4"/>
  <c r="D59" i="4"/>
  <c r="E59" i="4"/>
  <c r="H59" i="4"/>
  <c r="I59" i="4" s="1"/>
  <c r="C60" i="4"/>
  <c r="D60" i="4"/>
  <c r="E60" i="4"/>
  <c r="H60" i="4"/>
  <c r="I60" i="4" s="1"/>
  <c r="C61" i="4"/>
  <c r="D61" i="4"/>
  <c r="E61" i="4"/>
  <c r="H61" i="4"/>
  <c r="I61" i="4" s="1"/>
  <c r="C62" i="4"/>
  <c r="D62" i="4"/>
  <c r="E62" i="4"/>
  <c r="H62" i="4"/>
  <c r="I62" i="4" s="1"/>
  <c r="C63" i="4"/>
  <c r="D63" i="4"/>
  <c r="E63" i="4"/>
  <c r="H63" i="4"/>
  <c r="I63" i="4" s="1"/>
  <c r="C64" i="4"/>
  <c r="D64" i="4"/>
  <c r="E64" i="4"/>
  <c r="H64" i="4"/>
  <c r="I64" i="4" s="1"/>
  <c r="C65" i="4"/>
  <c r="D65" i="4"/>
  <c r="E65" i="4"/>
  <c r="H65" i="4"/>
  <c r="I65" i="4" s="1"/>
  <c r="C66" i="4"/>
  <c r="D66" i="4"/>
  <c r="E66" i="4"/>
  <c r="H66" i="4"/>
  <c r="I66" i="4" s="1"/>
  <c r="C67" i="4"/>
  <c r="D67" i="4"/>
  <c r="E67" i="4"/>
  <c r="H67" i="4"/>
  <c r="I67" i="4" s="1"/>
  <c r="C68" i="4"/>
  <c r="D68" i="4"/>
  <c r="E68" i="4"/>
  <c r="H68" i="4"/>
  <c r="I68" i="4" s="1"/>
  <c r="C69" i="4"/>
  <c r="D69" i="4"/>
  <c r="E69" i="4"/>
  <c r="H69" i="4"/>
  <c r="I69" i="4" s="1"/>
  <c r="C70" i="4"/>
  <c r="D70" i="4"/>
  <c r="E70" i="4"/>
  <c r="H70" i="4"/>
  <c r="I70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8" i="4"/>
  <c r="Q8" i="6"/>
  <c r="B18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20" i="6"/>
  <c r="G21" i="6"/>
  <c r="G18" i="6"/>
  <c r="G19" i="6"/>
  <c r="G17" i="6"/>
  <c r="M6" i="3"/>
  <c r="M7" i="3" s="1"/>
  <c r="M8" i="3" s="1"/>
  <c r="M9" i="3" s="1"/>
  <c r="M10" i="3" s="1"/>
  <c r="M11" i="3" s="1"/>
  <c r="M12" i="3" s="1"/>
  <c r="M13" i="3" s="1"/>
  <c r="M14" i="3" s="1"/>
  <c r="M16" i="3" s="1"/>
  <c r="M17" i="3" s="1"/>
  <c r="M18" i="3" s="1"/>
  <c r="M19" i="3" s="1"/>
  <c r="M20" i="3" s="1"/>
  <c r="M21" i="3" s="1"/>
  <c r="M22" i="3" s="1"/>
  <c r="N22" i="3" s="1"/>
  <c r="B149" i="6"/>
  <c r="B150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F320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F17" i="6"/>
  <c r="L8" i="2"/>
  <c r="H11" i="4"/>
  <c r="I11" i="4" s="1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M8" i="2"/>
  <c r="D11" i="4"/>
  <c r="C11" i="4"/>
  <c r="E11" i="4"/>
  <c r="C4" i="4"/>
  <c r="L9" i="2"/>
  <c r="K82" i="1"/>
  <c r="I8" i="1"/>
  <c r="I10" i="1" s="1"/>
  <c r="K75" i="1"/>
  <c r="K74" i="1"/>
  <c r="K58" i="1"/>
  <c r="K60" i="1" s="1"/>
  <c r="J15" i="1"/>
  <c r="K15" i="1" s="1"/>
  <c r="K59" i="1"/>
  <c r="J66" i="1"/>
  <c r="K66" i="1" s="1"/>
  <c r="J67" i="1"/>
  <c r="K67" i="1" s="1"/>
  <c r="K39" i="1"/>
  <c r="J72" i="1"/>
  <c r="K72" i="1" s="1"/>
  <c r="J73" i="1"/>
  <c r="K73" i="1" s="1"/>
  <c r="J71" i="1"/>
  <c r="K71" i="1" s="1"/>
  <c r="K76" i="1" s="1"/>
  <c r="K45" i="1"/>
  <c r="K24" i="1"/>
  <c r="J22" i="1"/>
  <c r="K22" i="1" s="1"/>
  <c r="J23" i="1"/>
  <c r="K23" i="1" s="1"/>
  <c r="J16" i="1"/>
  <c r="K16" i="1" s="1"/>
  <c r="K53" i="1"/>
  <c r="K54" i="1" s="1"/>
  <c r="J64" i="1"/>
  <c r="K64" i="1" s="1"/>
  <c r="J65" i="1"/>
  <c r="K65" i="1" s="1"/>
  <c r="J63" i="1"/>
  <c r="K63" i="1" s="1"/>
  <c r="K44" i="1"/>
  <c r="K38" i="1"/>
  <c r="K40" i="1" s="1"/>
  <c r="K30" i="1"/>
  <c r="K31" i="1"/>
  <c r="K32" i="1"/>
  <c r="K33" i="1"/>
  <c r="K29" i="1"/>
  <c r="K34" i="1" s="1"/>
  <c r="K17" i="1"/>
  <c r="K139" i="1"/>
  <c r="K120" i="1"/>
  <c r="K121" i="1"/>
  <c r="K122" i="1"/>
  <c r="K123" i="1"/>
  <c r="K124" i="1"/>
  <c r="K125" i="1"/>
  <c r="K126" i="1"/>
  <c r="K127" i="1"/>
  <c r="K133" i="1"/>
  <c r="K134" i="1"/>
  <c r="K135" i="1"/>
  <c r="K136" i="1"/>
  <c r="K137" i="1"/>
  <c r="K138" i="1"/>
  <c r="K110" i="1"/>
  <c r="K111" i="1"/>
  <c r="K112" i="1"/>
  <c r="K113" i="1"/>
  <c r="K81" i="1"/>
  <c r="K83" i="1"/>
  <c r="K84" i="1"/>
  <c r="K80" i="1"/>
  <c r="K93" i="1"/>
  <c r="K94" i="1"/>
  <c r="K95" i="1"/>
  <c r="K96" i="1"/>
  <c r="K92" i="1"/>
  <c r="K132" i="1"/>
  <c r="K119" i="1"/>
  <c r="K114" i="1"/>
  <c r="K103" i="1"/>
  <c r="K102" i="1"/>
  <c r="K128" i="1" l="1"/>
  <c r="K140" i="1"/>
  <c r="K98" i="1"/>
  <c r="K105" i="1"/>
  <c r="K46" i="1"/>
  <c r="M23" i="3"/>
  <c r="N21" i="3"/>
  <c r="N16" i="3"/>
  <c r="N18" i="3"/>
  <c r="N17" i="3"/>
  <c r="N19" i="3"/>
  <c r="M15" i="3"/>
  <c r="N15" i="3" s="1"/>
  <c r="N20" i="3"/>
  <c r="N8" i="3"/>
  <c r="N6" i="3"/>
  <c r="H17" i="6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B8" i="6" s="1"/>
  <c r="N7" i="3"/>
  <c r="J11" i="4"/>
  <c r="M9" i="2"/>
  <c r="I9" i="1"/>
  <c r="K68" i="1"/>
  <c r="K115" i="1"/>
  <c r="K25" i="1"/>
  <c r="K85" i="1"/>
  <c r="K18" i="1"/>
  <c r="I7" i="1" s="1"/>
  <c r="N23" i="3" l="1"/>
  <c r="M24" i="3"/>
  <c r="F8" i="6"/>
  <c r="P9" i="6"/>
  <c r="J12" i="4"/>
  <c r="L7" i="1"/>
  <c r="L11" i="1" s="1"/>
  <c r="I11" i="1"/>
  <c r="M25" i="3" l="1"/>
  <c r="M26" i="3" s="1"/>
  <c r="M27" i="3" s="1"/>
  <c r="M28" i="3" s="1"/>
  <c r="N24" i="3"/>
  <c r="N9" i="3"/>
  <c r="N10" i="3"/>
  <c r="J13" i="4"/>
  <c r="M29" i="3" l="1"/>
  <c r="N25" i="3"/>
  <c r="N11" i="3"/>
  <c r="J14" i="4"/>
  <c r="M30" i="3" l="1"/>
  <c r="N30" i="3" s="1"/>
  <c r="N29" i="3"/>
  <c r="M31" i="3"/>
  <c r="N26" i="3"/>
  <c r="N12" i="3"/>
  <c r="J15" i="4"/>
  <c r="M32" i="3" l="1"/>
  <c r="N31" i="3"/>
  <c r="N27" i="3"/>
  <c r="N13" i="3"/>
  <c r="J16" i="4"/>
  <c r="N28" i="3" l="1"/>
  <c r="N14" i="3"/>
  <c r="J17" i="4"/>
  <c r="J18" i="4" l="1"/>
  <c r="J19" i="4" l="1"/>
  <c r="M33" i="3" l="1"/>
  <c r="N32" i="3"/>
  <c r="J20" i="4"/>
  <c r="M34" i="3" l="1"/>
  <c r="N33" i="3"/>
  <c r="J21" i="4"/>
  <c r="M35" i="3" l="1"/>
  <c r="N34" i="3"/>
  <c r="J22" i="4"/>
  <c r="M36" i="3" l="1"/>
  <c r="N35" i="3"/>
  <c r="J23" i="4"/>
  <c r="M37" i="3" l="1"/>
  <c r="M38" i="3" s="1"/>
  <c r="N38" i="3" s="1"/>
  <c r="N36" i="3"/>
  <c r="J24" i="4"/>
  <c r="M39" i="3" l="1"/>
  <c r="N37" i="3"/>
  <c r="J25" i="4"/>
  <c r="M40" i="3" l="1"/>
  <c r="N39" i="3"/>
  <c r="J26" i="4"/>
  <c r="M41" i="3" l="1"/>
  <c r="N40" i="3"/>
  <c r="J27" i="4"/>
  <c r="M42" i="3" l="1"/>
  <c r="N41" i="3"/>
  <c r="J28" i="4"/>
  <c r="M43" i="3" l="1"/>
  <c r="N42" i="3"/>
  <c r="J29" i="4"/>
  <c r="M44" i="3" l="1"/>
  <c r="N43" i="3"/>
  <c r="J30" i="4"/>
  <c r="M45" i="3" l="1"/>
  <c r="N44" i="3"/>
  <c r="J31" i="4"/>
  <c r="M46" i="3" l="1"/>
  <c r="N45" i="3"/>
  <c r="J32" i="4"/>
  <c r="M47" i="3" l="1"/>
  <c r="N46" i="3"/>
  <c r="J33" i="4"/>
  <c r="M48" i="3" l="1"/>
  <c r="N47" i="3"/>
  <c r="J34" i="4"/>
  <c r="M49" i="3" l="1"/>
  <c r="N48" i="3"/>
  <c r="J35" i="4"/>
  <c r="M50" i="3" l="1"/>
  <c r="N49" i="3"/>
  <c r="J36" i="4"/>
  <c r="M51" i="3" l="1"/>
  <c r="N50" i="3"/>
  <c r="J37" i="4"/>
  <c r="J38" i="4"/>
  <c r="M52" i="3" l="1"/>
  <c r="N51" i="3"/>
  <c r="M53" i="3" l="1"/>
  <c r="N52" i="3"/>
  <c r="M54" i="3" l="1"/>
  <c r="N53" i="3"/>
  <c r="M55" i="3" l="1"/>
  <c r="N54" i="3"/>
  <c r="M56" i="3" l="1"/>
  <c r="N55" i="3"/>
  <c r="M57" i="3" l="1"/>
  <c r="N56" i="3"/>
  <c r="M58" i="3" l="1"/>
  <c r="N57" i="3"/>
  <c r="M59" i="3" l="1"/>
  <c r="N58" i="3"/>
  <c r="M60" i="3" l="1"/>
  <c r="N59" i="3"/>
  <c r="M61" i="3" l="1"/>
  <c r="N60" i="3"/>
  <c r="M62" i="3" l="1"/>
  <c r="N61" i="3"/>
  <c r="M63" i="3" l="1"/>
  <c r="N62" i="3"/>
  <c r="M64" i="3" l="1"/>
  <c r="N63" i="3"/>
  <c r="M65" i="3" l="1"/>
  <c r="N64" i="3"/>
  <c r="M66" i="3" l="1"/>
  <c r="N65" i="3"/>
  <c r="M67" i="3" l="1"/>
  <c r="N66" i="3"/>
  <c r="M68" i="3" l="1"/>
  <c r="N67" i="3"/>
  <c r="M69" i="3" l="1"/>
  <c r="N68" i="3"/>
  <c r="M70" i="3" l="1"/>
  <c r="N69" i="3"/>
  <c r="M71" i="3" l="1"/>
  <c r="N70" i="3"/>
  <c r="M72" i="3" l="1"/>
  <c r="N71" i="3"/>
  <c r="M73" i="3" l="1"/>
  <c r="N72" i="3"/>
  <c r="M74" i="3" l="1"/>
  <c r="N73" i="3"/>
  <c r="M75" i="3" l="1"/>
  <c r="N74" i="3"/>
  <c r="M76" i="3" l="1"/>
  <c r="N75" i="3"/>
  <c r="M77" i="3" l="1"/>
  <c r="N76" i="3"/>
  <c r="M78" i="3" l="1"/>
  <c r="N77" i="3"/>
  <c r="M79" i="3" l="1"/>
  <c r="N78" i="3"/>
  <c r="M80" i="3" l="1"/>
  <c r="N79" i="3"/>
  <c r="M81" i="3" l="1"/>
  <c r="N80" i="3"/>
  <c r="M82" i="3" l="1"/>
  <c r="N81" i="3"/>
  <c r="M83" i="3" l="1"/>
  <c r="N82" i="3"/>
  <c r="M84" i="3" l="1"/>
  <c r="N83" i="3"/>
  <c r="M85" i="3" l="1"/>
  <c r="N84" i="3"/>
  <c r="M86" i="3" l="1"/>
  <c r="N85" i="3"/>
  <c r="M87" i="3" l="1"/>
  <c r="N86" i="3"/>
  <c r="M91" i="3" l="1"/>
  <c r="N91" i="3" s="1"/>
  <c r="M88" i="3"/>
  <c r="M92" i="3"/>
  <c r="N87" i="3"/>
  <c r="N88" i="3" l="1"/>
  <c r="M89" i="3"/>
  <c r="M93" i="3"/>
  <c r="N92" i="3"/>
  <c r="M90" i="3" l="1"/>
  <c r="N90" i="3" s="1"/>
  <c r="N89" i="3"/>
  <c r="M94" i="3"/>
  <c r="N93" i="3"/>
  <c r="M95" i="3" l="1"/>
  <c r="N94" i="3"/>
  <c r="M96" i="3" l="1"/>
  <c r="N95" i="3"/>
  <c r="M97" i="3" l="1"/>
  <c r="N96" i="3"/>
  <c r="M98" i="3" l="1"/>
  <c r="N97" i="3"/>
  <c r="M99" i="3" l="1"/>
  <c r="N98" i="3"/>
  <c r="M100" i="3" l="1"/>
  <c r="N99" i="3"/>
  <c r="M101" i="3" l="1"/>
  <c r="M102" i="3" s="1"/>
  <c r="N102" i="3" s="1"/>
  <c r="N100" i="3"/>
  <c r="M103" i="3" l="1"/>
  <c r="N101" i="3"/>
  <c r="M104" i="3" l="1"/>
  <c r="N103" i="3"/>
  <c r="M105" i="3" l="1"/>
  <c r="N104" i="3"/>
  <c r="M106" i="3" l="1"/>
  <c r="N105" i="3"/>
  <c r="M107" i="3" l="1"/>
  <c r="N106" i="3"/>
  <c r="M108" i="3" l="1"/>
  <c r="N107" i="3"/>
  <c r="M109" i="3" l="1"/>
  <c r="N108" i="3"/>
  <c r="M110" i="3" l="1"/>
  <c r="N109" i="3"/>
  <c r="M111" i="3" l="1"/>
  <c r="N110" i="3"/>
  <c r="M112" i="3" l="1"/>
  <c r="N111" i="3"/>
  <c r="M113" i="3" l="1"/>
  <c r="N112" i="3"/>
  <c r="M114" i="3" l="1"/>
  <c r="N113" i="3"/>
  <c r="M115" i="3" l="1"/>
  <c r="N114" i="3"/>
  <c r="M116" i="3" l="1"/>
  <c r="N115" i="3"/>
  <c r="M117" i="3" l="1"/>
  <c r="N116" i="3"/>
  <c r="M118" i="3" l="1"/>
  <c r="N117" i="3"/>
  <c r="M119" i="3" l="1"/>
  <c r="N118" i="3"/>
  <c r="M120" i="3" l="1"/>
  <c r="N119" i="3"/>
  <c r="M121" i="3" l="1"/>
  <c r="N120" i="3"/>
  <c r="M122" i="3" l="1"/>
  <c r="N121" i="3"/>
  <c r="M123" i="3" l="1"/>
  <c r="N122" i="3"/>
  <c r="M124" i="3" l="1"/>
  <c r="N123" i="3"/>
  <c r="M125" i="3" l="1"/>
  <c r="N124" i="3"/>
  <c r="M126" i="3" l="1"/>
  <c r="N125" i="3"/>
  <c r="M127" i="3" l="1"/>
  <c r="N126" i="3"/>
  <c r="M128" i="3" l="1"/>
  <c r="N127" i="3"/>
  <c r="M129" i="3" l="1"/>
  <c r="N128" i="3"/>
  <c r="M130" i="3" l="1"/>
  <c r="N129" i="3"/>
  <c r="M131" i="3" l="1"/>
  <c r="N130" i="3"/>
  <c r="M132" i="3" l="1"/>
  <c r="N131" i="3"/>
  <c r="M133" i="3" l="1"/>
  <c r="N132" i="3"/>
  <c r="M134" i="3" l="1"/>
  <c r="N133" i="3"/>
  <c r="M135" i="3" l="1"/>
  <c r="N134" i="3"/>
  <c r="M136" i="3" l="1"/>
  <c r="N135" i="3"/>
  <c r="M137" i="3" l="1"/>
  <c r="N136" i="3"/>
  <c r="M138" i="3" l="1"/>
  <c r="N137" i="3"/>
  <c r="M139" i="3" l="1"/>
  <c r="N138" i="3"/>
  <c r="M140" i="3" l="1"/>
  <c r="N139" i="3"/>
  <c r="M141" i="3" l="1"/>
  <c r="N140" i="3"/>
  <c r="M142" i="3" l="1"/>
  <c r="N141" i="3"/>
  <c r="M143" i="3" l="1"/>
  <c r="N142" i="3"/>
  <c r="M144" i="3" l="1"/>
  <c r="N143" i="3"/>
  <c r="M145" i="3" l="1"/>
  <c r="N144" i="3"/>
  <c r="M146" i="3" l="1"/>
  <c r="N145" i="3"/>
  <c r="M147" i="3" l="1"/>
  <c r="N146" i="3"/>
  <c r="M148" i="3" l="1"/>
  <c r="N147" i="3"/>
  <c r="M149" i="3" l="1"/>
  <c r="N148" i="3"/>
  <c r="M150" i="3" l="1"/>
  <c r="N149" i="3"/>
  <c r="M151" i="3" l="1"/>
  <c r="N150" i="3"/>
  <c r="M152" i="3" l="1"/>
  <c r="M153" i="3" s="1"/>
  <c r="N153" i="3" s="1"/>
  <c r="N151" i="3"/>
  <c r="M154" i="3" l="1"/>
  <c r="N152" i="3"/>
  <c r="M155" i="3" l="1"/>
  <c r="N154" i="3"/>
  <c r="M156" i="3" l="1"/>
  <c r="N155" i="3"/>
  <c r="M157" i="3" l="1"/>
  <c r="N156" i="3"/>
  <c r="M158" i="3" l="1"/>
  <c r="N157" i="3"/>
  <c r="M159" i="3" l="1"/>
  <c r="N158" i="3"/>
  <c r="M160" i="3" l="1"/>
  <c r="N159" i="3"/>
  <c r="M161" i="3" l="1"/>
  <c r="N160" i="3"/>
  <c r="M162" i="3" l="1"/>
  <c r="N161" i="3"/>
  <c r="M163" i="3" l="1"/>
  <c r="N162" i="3"/>
  <c r="M164" i="3" l="1"/>
  <c r="N163" i="3"/>
  <c r="M165" i="3" l="1"/>
  <c r="N164" i="3"/>
  <c r="M166" i="3" l="1"/>
  <c r="N165" i="3"/>
  <c r="M167" i="3" l="1"/>
  <c r="N166" i="3"/>
  <c r="M168" i="3" l="1"/>
  <c r="N167" i="3"/>
  <c r="M169" i="3" l="1"/>
  <c r="N168" i="3"/>
  <c r="M170" i="3" l="1"/>
  <c r="N169" i="3"/>
  <c r="M171" i="3" l="1"/>
  <c r="N170" i="3"/>
  <c r="M172" i="3" l="1"/>
  <c r="N171" i="3"/>
  <c r="M173" i="3" l="1"/>
  <c r="N172" i="3"/>
  <c r="M174" i="3" l="1"/>
  <c r="N173" i="3"/>
  <c r="M175" i="3" l="1"/>
  <c r="N174" i="3"/>
  <c r="M176" i="3" l="1"/>
  <c r="N175" i="3"/>
  <c r="M177" i="3" l="1"/>
  <c r="N176" i="3"/>
  <c r="M178" i="3" l="1"/>
  <c r="N177" i="3"/>
  <c r="M179" i="3" l="1"/>
  <c r="N178" i="3"/>
  <c r="M180" i="3" l="1"/>
  <c r="N179" i="3"/>
  <c r="M181" i="3" l="1"/>
  <c r="N180" i="3"/>
  <c r="M182" i="3" l="1"/>
  <c r="N181" i="3"/>
  <c r="M183" i="3" l="1"/>
  <c r="N182" i="3"/>
  <c r="M184" i="3" l="1"/>
  <c r="N183" i="3"/>
  <c r="M185" i="3" l="1"/>
  <c r="N184" i="3"/>
  <c r="M186" i="3" l="1"/>
  <c r="N185" i="3"/>
  <c r="M187" i="3" l="1"/>
  <c r="N186" i="3"/>
  <c r="M188" i="3" l="1"/>
  <c r="N187" i="3"/>
  <c r="M189" i="3" l="1"/>
  <c r="N188" i="3"/>
  <c r="M190" i="3" l="1"/>
  <c r="N189" i="3"/>
  <c r="M191" i="3" l="1"/>
  <c r="N190" i="3"/>
  <c r="M192" i="3" l="1"/>
  <c r="N191" i="3"/>
  <c r="M193" i="3" l="1"/>
  <c r="N192" i="3"/>
  <c r="M194" i="3" l="1"/>
  <c r="N193" i="3"/>
  <c r="M195" i="3" l="1"/>
  <c r="N194" i="3"/>
  <c r="M196" i="3" l="1"/>
  <c r="N195" i="3"/>
  <c r="M197" i="3" l="1"/>
  <c r="N196" i="3"/>
  <c r="M198" i="3" l="1"/>
  <c r="N197" i="3"/>
  <c r="M199" i="3" l="1"/>
  <c r="N198" i="3"/>
  <c r="M200" i="3" l="1"/>
  <c r="N199" i="3"/>
  <c r="M201" i="3" l="1"/>
  <c r="N200" i="3"/>
  <c r="M202" i="3" l="1"/>
  <c r="N201" i="3"/>
  <c r="M203" i="3" l="1"/>
  <c r="N202" i="3"/>
  <c r="M204" i="3" l="1"/>
  <c r="N203" i="3"/>
  <c r="M205" i="3" l="1"/>
  <c r="N204" i="3"/>
  <c r="M206" i="3" l="1"/>
  <c r="N205" i="3"/>
  <c r="M207" i="3" l="1"/>
  <c r="N206" i="3"/>
  <c r="M208" i="3" l="1"/>
  <c r="N207" i="3"/>
  <c r="M209" i="3" l="1"/>
  <c r="N208" i="3"/>
  <c r="M210" i="3" l="1"/>
  <c r="N209" i="3"/>
  <c r="M211" i="3" l="1"/>
  <c r="N210" i="3"/>
  <c r="M212" i="3" l="1"/>
  <c r="N211" i="3"/>
  <c r="M213" i="3" l="1"/>
  <c r="N212" i="3"/>
  <c r="M214" i="3" l="1"/>
  <c r="N213" i="3"/>
  <c r="M215" i="3" l="1"/>
  <c r="N214" i="3"/>
  <c r="M216" i="3" l="1"/>
  <c r="N215" i="3"/>
  <c r="M217" i="3" l="1"/>
  <c r="N216" i="3"/>
  <c r="M218" i="3" l="1"/>
  <c r="N217" i="3"/>
  <c r="M219" i="3" l="1"/>
  <c r="N218" i="3"/>
  <c r="M220" i="3" l="1"/>
  <c r="N219" i="3"/>
  <c r="M221" i="3" l="1"/>
  <c r="N220" i="3"/>
  <c r="M222" i="3" l="1"/>
  <c r="N221" i="3"/>
  <c r="M223" i="3" l="1"/>
  <c r="N222" i="3"/>
  <c r="M224" i="3" l="1"/>
  <c r="N223" i="3"/>
  <c r="M225" i="3" l="1"/>
  <c r="N224" i="3"/>
  <c r="M226" i="3" l="1"/>
  <c r="N225" i="3"/>
  <c r="M227" i="3" l="1"/>
  <c r="N226" i="3"/>
  <c r="M228" i="3" l="1"/>
  <c r="N227" i="3"/>
  <c r="M229" i="3" l="1"/>
  <c r="N228" i="3"/>
  <c r="M230" i="3" l="1"/>
  <c r="N229" i="3"/>
  <c r="M231" i="3" l="1"/>
  <c r="N230" i="3"/>
  <c r="M232" i="3" l="1"/>
  <c r="N231" i="3"/>
  <c r="M233" i="3" l="1"/>
  <c r="N232" i="3"/>
  <c r="M234" i="3" l="1"/>
  <c r="N233" i="3"/>
  <c r="M235" i="3" l="1"/>
  <c r="N234" i="3"/>
  <c r="M236" i="3" l="1"/>
  <c r="N235" i="3"/>
  <c r="M237" i="3" l="1"/>
  <c r="N236" i="3"/>
  <c r="M238" i="3" l="1"/>
  <c r="N237" i="3"/>
  <c r="M239" i="3" l="1"/>
  <c r="N238" i="3"/>
  <c r="M240" i="3" l="1"/>
  <c r="N239" i="3"/>
  <c r="M241" i="3" l="1"/>
  <c r="N240" i="3"/>
  <c r="M242" i="3" l="1"/>
  <c r="N241" i="3"/>
  <c r="M243" i="3" l="1"/>
  <c r="N242" i="3"/>
  <c r="M244" i="3" l="1"/>
  <c r="N243" i="3"/>
  <c r="M245" i="3" l="1"/>
  <c r="N244" i="3"/>
  <c r="M246" i="3" l="1"/>
  <c r="N245" i="3"/>
  <c r="M247" i="3" l="1"/>
  <c r="N246" i="3"/>
  <c r="M248" i="3" l="1"/>
  <c r="N247" i="3"/>
  <c r="M249" i="3" l="1"/>
  <c r="N248" i="3"/>
  <c r="M250" i="3" l="1"/>
  <c r="N249" i="3"/>
  <c r="M251" i="3" l="1"/>
  <c r="N250" i="3"/>
  <c r="M252" i="3" l="1"/>
  <c r="N251" i="3"/>
  <c r="M253" i="3" l="1"/>
  <c r="N252" i="3"/>
  <c r="M254" i="3" l="1"/>
  <c r="N253" i="3"/>
  <c r="M255" i="3" l="1"/>
  <c r="N254" i="3"/>
  <c r="M256" i="3" l="1"/>
  <c r="N255" i="3"/>
  <c r="M257" i="3" l="1"/>
  <c r="N256" i="3"/>
  <c r="M258" i="3" l="1"/>
  <c r="N257" i="3"/>
  <c r="M259" i="3" l="1"/>
  <c r="N258" i="3"/>
  <c r="M260" i="3" l="1"/>
  <c r="N259" i="3"/>
  <c r="M261" i="3" l="1"/>
  <c r="N260" i="3"/>
  <c r="M262" i="3" l="1"/>
  <c r="N261" i="3"/>
  <c r="M263" i="3" l="1"/>
  <c r="N262" i="3"/>
  <c r="M264" i="3" l="1"/>
  <c r="N263" i="3"/>
  <c r="M265" i="3" l="1"/>
  <c r="N264" i="3"/>
  <c r="M266" i="3" l="1"/>
  <c r="N265" i="3"/>
  <c r="M267" i="3" l="1"/>
  <c r="N266" i="3"/>
  <c r="M268" i="3" l="1"/>
  <c r="N267" i="3"/>
  <c r="M269" i="3" l="1"/>
  <c r="N268" i="3"/>
  <c r="M270" i="3" l="1"/>
  <c r="N269" i="3"/>
  <c r="M271" i="3" l="1"/>
  <c r="N270" i="3"/>
  <c r="M272" i="3" l="1"/>
  <c r="N271" i="3"/>
  <c r="M273" i="3" l="1"/>
  <c r="N272" i="3"/>
  <c r="M274" i="3" l="1"/>
  <c r="N273" i="3"/>
  <c r="M275" i="3" l="1"/>
  <c r="N274" i="3"/>
  <c r="M276" i="3" l="1"/>
  <c r="N275" i="3"/>
  <c r="M277" i="3" l="1"/>
  <c r="N276" i="3"/>
  <c r="M278" i="3" l="1"/>
  <c r="N277" i="3"/>
  <c r="M279" i="3" l="1"/>
  <c r="N278" i="3"/>
  <c r="M280" i="3" l="1"/>
  <c r="N279" i="3"/>
  <c r="M281" i="3" l="1"/>
  <c r="N280" i="3"/>
  <c r="M282" i="3" l="1"/>
  <c r="N281" i="3"/>
  <c r="M283" i="3" l="1"/>
  <c r="N282" i="3"/>
  <c r="M284" i="3" l="1"/>
  <c r="N283" i="3"/>
  <c r="M285" i="3" l="1"/>
  <c r="N284" i="3"/>
  <c r="M286" i="3" l="1"/>
  <c r="N285" i="3"/>
  <c r="M287" i="3" l="1"/>
  <c r="N286" i="3"/>
  <c r="M288" i="3" l="1"/>
  <c r="N287" i="3"/>
  <c r="M289" i="3" l="1"/>
  <c r="N288" i="3"/>
  <c r="M290" i="3" l="1"/>
  <c r="N289" i="3"/>
  <c r="M291" i="3" l="1"/>
  <c r="N290" i="3"/>
  <c r="M292" i="3" l="1"/>
  <c r="N291" i="3"/>
  <c r="M293" i="3" l="1"/>
  <c r="N292" i="3"/>
  <c r="M294" i="3" l="1"/>
  <c r="N293" i="3"/>
  <c r="M295" i="3" l="1"/>
  <c r="N294" i="3"/>
  <c r="M296" i="3" l="1"/>
  <c r="N295" i="3"/>
  <c r="M297" i="3" l="1"/>
  <c r="N296" i="3"/>
  <c r="M298" i="3" l="1"/>
  <c r="N297" i="3"/>
  <c r="M299" i="3" l="1"/>
  <c r="N298" i="3"/>
  <c r="M300" i="3" l="1"/>
  <c r="N299" i="3"/>
  <c r="M301" i="3" l="1"/>
  <c r="N300" i="3"/>
  <c r="M302" i="3" l="1"/>
  <c r="N301" i="3"/>
  <c r="M303" i="3" l="1"/>
  <c r="N302" i="3"/>
  <c r="M304" i="3" l="1"/>
  <c r="N303" i="3"/>
  <c r="M305" i="3" l="1"/>
  <c r="N304" i="3"/>
  <c r="M306" i="3" l="1"/>
  <c r="N305" i="3"/>
  <c r="M307" i="3" l="1"/>
  <c r="N306" i="3"/>
  <c r="M308" i="3" l="1"/>
  <c r="N307" i="3"/>
  <c r="M309" i="3" l="1"/>
  <c r="N308" i="3"/>
  <c r="M310" i="3" l="1"/>
  <c r="N309" i="3"/>
  <c r="M311" i="3" l="1"/>
  <c r="N310" i="3"/>
  <c r="M312" i="3" l="1"/>
  <c r="N311" i="3"/>
  <c r="M313" i="3" l="1"/>
  <c r="N312" i="3"/>
  <c r="M314" i="3" l="1"/>
  <c r="N313" i="3"/>
  <c r="M315" i="3" l="1"/>
  <c r="N314" i="3"/>
  <c r="M316" i="3" l="1"/>
  <c r="N315" i="3"/>
  <c r="M317" i="3" l="1"/>
  <c r="N316" i="3"/>
  <c r="M318" i="3" l="1"/>
  <c r="N317" i="3"/>
  <c r="M319" i="3" l="1"/>
  <c r="N318" i="3"/>
  <c r="M320" i="3" l="1"/>
  <c r="N319" i="3"/>
  <c r="M321" i="3" l="1"/>
  <c r="N320" i="3"/>
  <c r="M322" i="3" l="1"/>
  <c r="N321" i="3"/>
  <c r="N322" i="3" l="1"/>
  <c r="F5" i="6" s="1"/>
  <c r="B5" i="6"/>
  <c r="P8" i="6" l="1"/>
  <c r="C9" i="6"/>
  <c r="B11" i="6"/>
  <c r="F11" i="6" s="1"/>
  <c r="C12" i="6" l="1"/>
  <c r="Q9" i="6"/>
</calcChain>
</file>

<file path=xl/sharedStrings.xml><?xml version="1.0" encoding="utf-8"?>
<sst xmlns="http://schemas.openxmlformats.org/spreadsheetml/2006/main" count="5981" uniqueCount="1666">
  <si>
    <t>Planilla de piezas medialunera</t>
  </si>
  <si>
    <t>Romano</t>
  </si>
  <si>
    <t>Pieza :Rolo laminador</t>
  </si>
  <si>
    <t>Dimensiones</t>
  </si>
  <si>
    <t>Material</t>
  </si>
  <si>
    <t>Cantidad</t>
  </si>
  <si>
    <t>Tiempo</t>
  </si>
  <si>
    <t>Peso</t>
  </si>
  <si>
    <t>Valor</t>
  </si>
  <si>
    <t>Precio x Und</t>
  </si>
  <si>
    <t>m</t>
  </si>
  <si>
    <t>Unidad</t>
  </si>
  <si>
    <t xml:space="preserve">Arandelas </t>
  </si>
  <si>
    <t>D49mmx 3,2mm</t>
  </si>
  <si>
    <t xml:space="preserve">Caño </t>
  </si>
  <si>
    <t>D20</t>
  </si>
  <si>
    <t>Tref Acero 1045</t>
  </si>
  <si>
    <t>Dext=42 mm; Dint=20mm</t>
  </si>
  <si>
    <t>Pieza :Rolo paño</t>
  </si>
  <si>
    <t>mm</t>
  </si>
  <si>
    <t>100mmx100mm</t>
  </si>
  <si>
    <t>Chapa Nº18</t>
  </si>
  <si>
    <t>Caño</t>
  </si>
  <si>
    <t>Dext=100 mm; e=2mm</t>
  </si>
  <si>
    <t>D20mm</t>
  </si>
  <si>
    <t>Pieza :Bandejas</t>
  </si>
  <si>
    <t>275 x70mm</t>
  </si>
  <si>
    <t>Peso /Kg</t>
  </si>
  <si>
    <t>295x100mm</t>
  </si>
  <si>
    <t>590x280mm</t>
  </si>
  <si>
    <t>70x2281mm</t>
  </si>
  <si>
    <t>Peso[Kg]</t>
  </si>
  <si>
    <t>275x170mm</t>
  </si>
  <si>
    <t>Pieza :Rasqueta</t>
  </si>
  <si>
    <t>12,7x12,7 mm</t>
  </si>
  <si>
    <t xml:space="preserve">Barra cuadrada </t>
  </si>
  <si>
    <t>230x40mm</t>
  </si>
  <si>
    <t>Inox 304</t>
  </si>
  <si>
    <t>15x350mm</t>
  </si>
  <si>
    <t>10x0,7mm</t>
  </si>
  <si>
    <t>Resorte traccion</t>
  </si>
  <si>
    <t>Pieza :Resortes y fleje</t>
  </si>
  <si>
    <t>Pieza :Caja Rodamientos y bujes</t>
  </si>
  <si>
    <t>D70</t>
  </si>
  <si>
    <t>Caja Aluminio (Torta)</t>
  </si>
  <si>
    <t>Caja Buje aluminio</t>
  </si>
  <si>
    <t>---</t>
  </si>
  <si>
    <t>Levas aluminio</t>
  </si>
  <si>
    <t xml:space="preserve">Tref A1045 (Excentrico leva) </t>
  </si>
  <si>
    <t>Pieza :Tapas Inoxidable</t>
  </si>
  <si>
    <t>Pieza :Ejes y tensores</t>
  </si>
  <si>
    <t>D11,2mm</t>
  </si>
  <si>
    <t>Tref A1045 (Soprt. estructura)</t>
  </si>
  <si>
    <t>Tref A1046 (Eje levas aluminio)</t>
  </si>
  <si>
    <t>Pieza :Rodamientos</t>
  </si>
  <si>
    <t>Articulo</t>
  </si>
  <si>
    <t>R 6203</t>
  </si>
  <si>
    <t>R6201</t>
  </si>
  <si>
    <t>R627</t>
  </si>
  <si>
    <t>Buje de broce Nº926</t>
  </si>
  <si>
    <t>40x17mm</t>
  </si>
  <si>
    <t>32x12mm</t>
  </si>
  <si>
    <t>15x11,5mm</t>
  </si>
  <si>
    <t>D50</t>
  </si>
  <si>
    <t>Polea Aluminio</t>
  </si>
  <si>
    <t>D130</t>
  </si>
  <si>
    <t>Polea Fundicion</t>
  </si>
  <si>
    <t>Piñon</t>
  </si>
  <si>
    <t>1/2" x9 Dientes</t>
  </si>
  <si>
    <t>1/2" x10 Dientes</t>
  </si>
  <si>
    <t>1/2" x19 Dientes</t>
  </si>
  <si>
    <t>1/2" x28 Dientes</t>
  </si>
  <si>
    <t>Corona</t>
  </si>
  <si>
    <t>Cadena</t>
  </si>
  <si>
    <t>Uniones</t>
  </si>
  <si>
    <t>Pieza :Paño y goma</t>
  </si>
  <si>
    <t>320x230mm</t>
  </si>
  <si>
    <t xml:space="preserve">Goma </t>
  </si>
  <si>
    <t>Paño grande</t>
  </si>
  <si>
    <t>a=450mm</t>
  </si>
  <si>
    <t>Pieza :Electricidad</t>
  </si>
  <si>
    <t>Llave monofasica</t>
  </si>
  <si>
    <t xml:space="preserve">Cable tipo taller </t>
  </si>
  <si>
    <t>Ficha macho</t>
  </si>
  <si>
    <t>Terminales</t>
  </si>
  <si>
    <t>Pala</t>
  </si>
  <si>
    <t>Pieza :Bulones</t>
  </si>
  <si>
    <t xml:space="preserve">Bulon </t>
  </si>
  <si>
    <t>1/4 x 3/4</t>
  </si>
  <si>
    <t>1/4 x 1/2</t>
  </si>
  <si>
    <t>Tuerca</t>
  </si>
  <si>
    <t>1/4 x</t>
  </si>
  <si>
    <t>Arandelas Grower</t>
  </si>
  <si>
    <t>Prisioneros</t>
  </si>
  <si>
    <t>Autoperforantes</t>
  </si>
  <si>
    <t>8 x 3/4</t>
  </si>
  <si>
    <t>4x16</t>
  </si>
  <si>
    <t>Remaches POP</t>
  </si>
  <si>
    <t>3/8 x 1</t>
  </si>
  <si>
    <t>5/16x 3/4</t>
  </si>
  <si>
    <t>Pieza :Herraientas e insumos</t>
  </si>
  <si>
    <t>Litros</t>
  </si>
  <si>
    <t>Descripcion</t>
  </si>
  <si>
    <t>Pintura</t>
  </si>
  <si>
    <t>Gris espacial</t>
  </si>
  <si>
    <t>Disco</t>
  </si>
  <si>
    <t>Flap</t>
  </si>
  <si>
    <t>Grano 120</t>
  </si>
  <si>
    <t>lija</t>
  </si>
  <si>
    <t>Machos varios</t>
  </si>
  <si>
    <t>Mechas varias</t>
  </si>
  <si>
    <t xml:space="preserve">Herramienta de torno </t>
  </si>
  <si>
    <t>******</t>
  </si>
  <si>
    <t>Pieza :Engranajes, poleas y correas</t>
  </si>
  <si>
    <t>Correa O</t>
  </si>
  <si>
    <t>Nº18</t>
  </si>
  <si>
    <t>Total</t>
  </si>
  <si>
    <t>3x1mm2</t>
  </si>
  <si>
    <t>Picos plasma</t>
  </si>
  <si>
    <t>*****</t>
  </si>
  <si>
    <t>Electrodos</t>
  </si>
  <si>
    <t>2,5mm2</t>
  </si>
  <si>
    <t>Planchuela (Manija y planchuela)</t>
  </si>
  <si>
    <t>D28mm x 30mm</t>
  </si>
  <si>
    <t>Peso /m</t>
  </si>
  <si>
    <t>Precio x Kg</t>
  </si>
  <si>
    <t>Peso / m</t>
  </si>
  <si>
    <t>Tref A1045 (Eje levas acero)</t>
  </si>
  <si>
    <t>Materias primas:</t>
  </si>
  <si>
    <t xml:space="preserve">RESUMEN </t>
  </si>
  <si>
    <t>Tref A1045 (Eje tensor)</t>
  </si>
  <si>
    <t>450x235</t>
  </si>
  <si>
    <t>Peso /m2</t>
  </si>
  <si>
    <t>Peso /Und</t>
  </si>
  <si>
    <t>Inox 430</t>
  </si>
  <si>
    <t>Pieza :Manija</t>
  </si>
  <si>
    <t>1x3/16</t>
  </si>
  <si>
    <t>Planchuela Tensor</t>
  </si>
  <si>
    <t>1/4x3/4</t>
  </si>
  <si>
    <t>D35mm</t>
  </si>
  <si>
    <t>Grillon(Manija)</t>
  </si>
  <si>
    <t>Grillon(Reguladores)</t>
  </si>
  <si>
    <t>Armado</t>
  </si>
  <si>
    <t>Horas de trabajo minutos</t>
  </si>
  <si>
    <t>Horas de trabajo en horas</t>
  </si>
  <si>
    <t>Dias de trabajo</t>
  </si>
  <si>
    <t>Retraso en equipos</t>
  </si>
  <si>
    <t>Materiales</t>
  </si>
  <si>
    <t>Mano de Obra x dia</t>
  </si>
  <si>
    <t>Valores</t>
  </si>
  <si>
    <t>Areas</t>
  </si>
  <si>
    <t>Gasto total</t>
  </si>
  <si>
    <t>Motor 3/4Hp hormigonero</t>
  </si>
  <si>
    <t>Gasto planilla</t>
  </si>
  <si>
    <t>R6202</t>
  </si>
  <si>
    <t>Planilla de optimizacion de procesos:     Armadora   medialunera</t>
  </si>
  <si>
    <r>
      <t xml:space="preserve">Tiempos de fabricacion </t>
    </r>
    <r>
      <rPr>
        <b/>
        <sz val="12"/>
        <color theme="1"/>
        <rFont val="Calibri"/>
        <family val="2"/>
        <scheme val="minor"/>
      </rPr>
      <t>(Etapa de perfeccionamiento)</t>
    </r>
  </si>
  <si>
    <t>Cant</t>
  </si>
  <si>
    <t>Med. Mat</t>
  </si>
  <si>
    <t>Proceso</t>
  </si>
  <si>
    <t>Medida</t>
  </si>
  <si>
    <t xml:space="preserve">Observaciones </t>
  </si>
  <si>
    <t>Tiempo[Min]</t>
  </si>
  <si>
    <t>Tiempo ac [Min]</t>
  </si>
  <si>
    <t>Horas</t>
  </si>
  <si>
    <t>Caja rodamiento 6203</t>
  </si>
  <si>
    <t>Aluminio</t>
  </si>
  <si>
    <t>Torneado</t>
  </si>
  <si>
    <t>Aloje rodamiento 6203</t>
  </si>
  <si>
    <t>D 40</t>
  </si>
  <si>
    <t>Herramienta RPM:460</t>
  </si>
  <si>
    <t>Roscado y agujereado RW1/4</t>
  </si>
  <si>
    <t>3 orificios de sujecion</t>
  </si>
  <si>
    <t>Mecha: 5,25mm              Macho: W 1/4</t>
  </si>
  <si>
    <t>Caja Buje</t>
  </si>
  <si>
    <t>Agujereado           D 15</t>
  </si>
  <si>
    <t>Agujero para buje de bronce 629</t>
  </si>
  <si>
    <t>D 15</t>
  </si>
  <si>
    <t>Mecha: 15mm</t>
  </si>
  <si>
    <t>Agujereado y roscado    RW3/8</t>
  </si>
  <si>
    <t>Rosca para varilla roscada (tensor rolo de paño )</t>
  </si>
  <si>
    <t>D8</t>
  </si>
  <si>
    <t>Mecha: 8mm</t>
  </si>
  <si>
    <t>Leva de aluminio</t>
  </si>
  <si>
    <t>Aloje rodamiento 6201</t>
  </si>
  <si>
    <t>D32</t>
  </si>
  <si>
    <t>Agujereado  Taladro D11,5mm</t>
  </si>
  <si>
    <t>agujero para eje de levas (trefilado de 11,2mm)</t>
  </si>
  <si>
    <t>D11,5</t>
  </si>
  <si>
    <t xml:space="preserve">Mecha:11,5mm              </t>
  </si>
  <si>
    <t>Agujereado  Taladro D7mm</t>
  </si>
  <si>
    <t xml:space="preserve">Agujero para eje de rasqueta(varilla de  6 mm) </t>
  </si>
  <si>
    <t>D7</t>
  </si>
  <si>
    <t>Soporte estructura</t>
  </si>
  <si>
    <t>Trefilado       Acero 1045</t>
  </si>
  <si>
    <t>D 11,2</t>
  </si>
  <si>
    <t>Corte</t>
  </si>
  <si>
    <t>Varilla para separacion de tapas</t>
  </si>
  <si>
    <t>Toneado   (Punto centro)</t>
  </si>
  <si>
    <t>Para roscado posterior Ambos lados</t>
  </si>
  <si>
    <t>Plato auto  --RPM:460</t>
  </si>
  <si>
    <t>Roscado     RW1/4</t>
  </si>
  <si>
    <t xml:space="preserve">Agujereado y roscado en ambos extremos </t>
  </si>
  <si>
    <t>Agujereado (Exentrico)</t>
  </si>
  <si>
    <t>Roscado</t>
  </si>
  <si>
    <t>Eje rolo laminador</t>
  </si>
  <si>
    <t>Trefilado       Acero 1044</t>
  </si>
  <si>
    <t>Trefilado       Acero 1046</t>
  </si>
  <si>
    <t xml:space="preserve">Plato auto  --RPM:1225 </t>
  </si>
  <si>
    <t>Eje rolo paño</t>
  </si>
  <si>
    <t>Eje volante</t>
  </si>
  <si>
    <t>Eje piñon volante</t>
  </si>
  <si>
    <t>Soporte tensor</t>
  </si>
  <si>
    <t>Frenteado</t>
  </si>
  <si>
    <t>D21</t>
  </si>
  <si>
    <t>Agujereado Torno</t>
  </si>
  <si>
    <t>Mecha: 5,25mm              Mecha: 6,5mm</t>
  </si>
  <si>
    <t>Roscado             W 1/4 + W 5/16</t>
  </si>
  <si>
    <t>Mecha: 5,25mm              Macho: W 1/4                      Mecha6,5mm                 Macho: W 5/16</t>
  </si>
  <si>
    <t>Masas engranajes</t>
  </si>
  <si>
    <t>D28</t>
  </si>
  <si>
    <t>Eje rasqueta</t>
  </si>
  <si>
    <t>Barra               Acero 1010</t>
  </si>
  <si>
    <t>1/2" x1/2"</t>
  </si>
  <si>
    <t>Agujereado</t>
  </si>
  <si>
    <t>Mecha : 4,25mm</t>
  </si>
  <si>
    <t>Espigas eje rasqueta</t>
  </si>
  <si>
    <t>D 6</t>
  </si>
  <si>
    <t>Tensor</t>
  </si>
  <si>
    <t>Planchuela   Acero 1010</t>
  </si>
  <si>
    <t>3/4 x1/4</t>
  </si>
  <si>
    <t>Movimiento manija</t>
  </si>
  <si>
    <t>1" x 3/16"</t>
  </si>
  <si>
    <t>Movimiento leva acero</t>
  </si>
  <si>
    <t>Movimiento manija-leva  acero</t>
  </si>
  <si>
    <t xml:space="preserve">Varillas roscadas </t>
  </si>
  <si>
    <t>Rosca W3/8</t>
  </si>
  <si>
    <t>Rosca W3/16</t>
  </si>
  <si>
    <t>leva acero</t>
  </si>
  <si>
    <t>Pato auto            RPM:460</t>
  </si>
  <si>
    <t>Agujereado p/ Roscar</t>
  </si>
  <si>
    <t>RW3/8</t>
  </si>
  <si>
    <t>Macho</t>
  </si>
  <si>
    <t>Serrucho</t>
  </si>
  <si>
    <t>Long: 20mm</t>
  </si>
  <si>
    <t>Rebaje polea</t>
  </si>
  <si>
    <t>D15 x 5mm</t>
  </si>
  <si>
    <t>Disco polea</t>
  </si>
  <si>
    <t>Chapa Nª14</t>
  </si>
  <si>
    <t>D80</t>
  </si>
  <si>
    <t>Prog: Disco polea</t>
  </si>
  <si>
    <t>Corte CNC</t>
  </si>
  <si>
    <t>Limpieza y repaso de agujeros</t>
  </si>
  <si>
    <t>Soporte tensor cadena</t>
  </si>
  <si>
    <t>Long 35</t>
  </si>
  <si>
    <t>D29</t>
  </si>
  <si>
    <t>1  solo lado</t>
  </si>
  <si>
    <t>Frenteado y punto centro</t>
  </si>
  <si>
    <t>D15</t>
  </si>
  <si>
    <t xml:space="preserve">Mecha : 15mm </t>
  </si>
  <si>
    <t>D5,25</t>
  </si>
  <si>
    <t xml:space="preserve">Mecha : 5,25mm </t>
  </si>
  <si>
    <t>Agujero para 2 prisioneros</t>
  </si>
  <si>
    <t>D5,26</t>
  </si>
  <si>
    <t>RW 1/4</t>
  </si>
  <si>
    <t xml:space="preserve">varillas roscadas Volante  </t>
  </si>
  <si>
    <t>soldadura</t>
  </si>
  <si>
    <t>3/4 pulgadas</t>
  </si>
  <si>
    <t>Arandelas planas</t>
  </si>
  <si>
    <t>Armado de rolo laminador</t>
  </si>
  <si>
    <t>Soldadura</t>
  </si>
  <si>
    <t>Rolo laminador</t>
  </si>
  <si>
    <t>Rolo laminador -colocacion de arandelas al eje</t>
  </si>
  <si>
    <t>Rolo laminador- Torneado de arandelas</t>
  </si>
  <si>
    <t>Torno</t>
  </si>
  <si>
    <t>D44,3mm</t>
  </si>
  <si>
    <t>Caño exterior</t>
  </si>
  <si>
    <t>Pulido y centrado</t>
  </si>
  <si>
    <t>Terminacion rolo laminador</t>
  </si>
  <si>
    <t>Disco rolo paño</t>
  </si>
  <si>
    <t>Chapa N14</t>
  </si>
  <si>
    <t>Corte Pantografo</t>
  </si>
  <si>
    <t>Prog: Disco rolo paño</t>
  </si>
  <si>
    <t>D100, d22</t>
  </si>
  <si>
    <t>Rolo Paño-colocacion de discos al eje</t>
  </si>
  <si>
    <t>D100</t>
  </si>
  <si>
    <t>D97,5</t>
  </si>
  <si>
    <t xml:space="preserve">Plato auto  --RPM:460 </t>
  </si>
  <si>
    <t>Rolo Paño-colocacion de caño al eje</t>
  </si>
  <si>
    <t>Caño 4" x2mm</t>
  </si>
  <si>
    <t>Verificacion de centrado</t>
  </si>
  <si>
    <t>Descripcion2</t>
  </si>
  <si>
    <t>Pieza</t>
  </si>
  <si>
    <t>Caja de rodamientos</t>
  </si>
  <si>
    <t>Tensor de paño</t>
  </si>
  <si>
    <t>Leva aluminio</t>
  </si>
  <si>
    <t>Estructura</t>
  </si>
  <si>
    <t>Leva acero</t>
  </si>
  <si>
    <t>Rolo Paño</t>
  </si>
  <si>
    <t>Volante</t>
  </si>
  <si>
    <t>Tensor cadena</t>
  </si>
  <si>
    <t>Engranajes</t>
  </si>
  <si>
    <t>Rasqueta</t>
  </si>
  <si>
    <t>Movimientos manija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</si>
  <si>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</si>
  <si>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</si>
  <si>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</si>
  <si>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</si>
  <si>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</si>
  <si>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</si>
  <si>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</si>
  <si>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</si>
  <si>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</si>
  <si>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</si>
  <si>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</si>
  <si>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</si>
  <si>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</si>
  <si>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</si>
  <si>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</si>
  <si>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</si>
  <si>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</si>
  <si>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</si>
  <si>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</si>
  <si>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</si>
  <si>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</si>
  <si>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</si>
  <si>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</si>
  <si>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</si>
  <si>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</si>
  <si>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</si>
  <si>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</si>
  <si>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</si>
  <si>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</si>
  <si>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</si>
  <si>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</si>
  <si>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</si>
  <si>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</si>
  <si>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</si>
  <si>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</si>
  <si>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</si>
  <si>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</si>
  <si>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</si>
  <si>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</si>
  <si>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</si>
  <si>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</si>
  <si>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</si>
  <si>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</si>
  <si>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</si>
  <si>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</si>
  <si>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</si>
  <si>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</si>
  <si>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</si>
  <si>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</si>
  <si>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</si>
  <si>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</si>
  <si>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</si>
  <si>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</si>
  <si>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</si>
  <si>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</si>
  <si>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</si>
  <si>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</si>
  <si>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</si>
  <si>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</si>
  <si>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</si>
  <si>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</si>
  <si>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</si>
  <si>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</si>
  <si>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</si>
  <si>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</si>
  <si>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</si>
  <si>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</si>
  <si>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</si>
  <si>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</si>
  <si>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</si>
  <si>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</si>
  <si>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</si>
  <si>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</si>
  <si>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</si>
  <si>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</si>
  <si>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</si>
  <si>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</si>
  <si>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</si>
  <si>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</si>
  <si>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</si>
  <si>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</si>
  <si>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 xml:space="preserve">varillas roscadas Cajas tensor aluminio </t>
  </si>
  <si>
    <t>Varilla roscada tapa superior</t>
  </si>
  <si>
    <t xml:space="preserve">Eje tapa superior </t>
  </si>
  <si>
    <t>Tapas laterales</t>
  </si>
  <si>
    <t>Fleje laterales</t>
  </si>
  <si>
    <t>CN Nº18</t>
  </si>
  <si>
    <t>80x1000mm</t>
  </si>
  <si>
    <t>80x600mm</t>
  </si>
  <si>
    <t>Corte cnc</t>
  </si>
  <si>
    <t>Corte pantografo</t>
  </si>
  <si>
    <t>Prog. Laterales completos</t>
  </si>
  <si>
    <t>limpieza de laterales y flejes</t>
  </si>
  <si>
    <t>Armado de laterales</t>
  </si>
  <si>
    <t>Limpieza de chasis armado</t>
  </si>
  <si>
    <t>Ranura de manija reglacion y llave</t>
  </si>
  <si>
    <t>Corte plasma manual</t>
  </si>
  <si>
    <t>Potencia 25amp</t>
  </si>
  <si>
    <t>M.Ranura M.Llave</t>
  </si>
  <si>
    <t>10mmx 80mm y20mm x25mm</t>
  </si>
  <si>
    <t>Desbaste y pulido</t>
  </si>
  <si>
    <t>Disco Flap y desbaste</t>
  </si>
  <si>
    <t>MIG</t>
  </si>
  <si>
    <t>Reg: 17-18volt</t>
  </si>
  <si>
    <t>Corte Sensitiva</t>
  </si>
  <si>
    <t>Long: 15mm</t>
  </si>
  <si>
    <t>Escuadras</t>
  </si>
  <si>
    <t>80x40mm</t>
  </si>
  <si>
    <t>Usar molde</t>
  </si>
  <si>
    <t>soldadura de punto</t>
  </si>
  <si>
    <t>Corte y plegado</t>
  </si>
  <si>
    <t>Manijas y reguladores</t>
  </si>
  <si>
    <t xml:space="preserve">Manija regulacion rolo laminador </t>
  </si>
  <si>
    <t>Grillon</t>
  </si>
  <si>
    <t>D40mm</t>
  </si>
  <si>
    <t>100 mm</t>
  </si>
  <si>
    <t>D8 Prof:25mm</t>
  </si>
  <si>
    <t>Centrado y aguj. en torno</t>
  </si>
  <si>
    <t>http://infoleg.mecon.gov.ar/infolegInternet/anexos/25000-29999/27971/norma.htm</t>
  </si>
  <si>
    <t>Bujes chasis</t>
  </si>
  <si>
    <t>Montaje bujes chasis</t>
  </si>
  <si>
    <t>5/8´´ x2mm</t>
  </si>
  <si>
    <t>Torneado conico y redondeado</t>
  </si>
  <si>
    <t>Cono D=40mm          d=20mm     radio                 r=5 mm</t>
  </si>
  <si>
    <t>Sensitiva</t>
  </si>
  <si>
    <t>Soladura</t>
  </si>
  <si>
    <t>Bulon de 3/8x1"</t>
  </si>
  <si>
    <t>Agujereadora de banco</t>
  </si>
  <si>
    <t>D10mm</t>
  </si>
  <si>
    <t>De acuerdo a molde</t>
  </si>
  <si>
    <t>Nº Pieza</t>
  </si>
  <si>
    <t>Leva de acero  Eje de leva y planchuela leva-acero</t>
  </si>
  <si>
    <t xml:space="preserve">2 aguj uno en cada extremo </t>
  </si>
  <si>
    <t>Agujereado y Roscado</t>
  </si>
  <si>
    <t>Eje+disco polea</t>
  </si>
  <si>
    <t>Agujeros de tensor de paños</t>
  </si>
  <si>
    <t>Mecha: 10mm</t>
  </si>
  <si>
    <t>Bandejas</t>
  </si>
  <si>
    <t>Corte Plasma CNC</t>
  </si>
  <si>
    <t>Plegado</t>
  </si>
  <si>
    <t xml:space="preserve">Limpieza </t>
  </si>
  <si>
    <t>Orejas</t>
  </si>
  <si>
    <t>20x40mm</t>
  </si>
  <si>
    <t xml:space="preserve">Corte cizalla </t>
  </si>
  <si>
    <t>Medidas aprox</t>
  </si>
  <si>
    <t>Soldadura al chasis</t>
  </si>
  <si>
    <t>Tapas + orejas</t>
  </si>
  <si>
    <t>Soldadura de punto</t>
  </si>
  <si>
    <t>Usar Plantilla</t>
  </si>
  <si>
    <t>Doblado</t>
  </si>
  <si>
    <t>orejas</t>
  </si>
  <si>
    <t xml:space="preserve">Usar 2 pinzas </t>
  </si>
  <si>
    <t>Plegar en marcas</t>
  </si>
  <si>
    <t>Solo lo que molesta</t>
  </si>
  <si>
    <t>Superior +central+inferior</t>
  </si>
  <si>
    <t>Programa bandejas</t>
  </si>
  <si>
    <t>40x120mm</t>
  </si>
  <si>
    <t>Acero inox</t>
  </si>
  <si>
    <t>Mascara regulacion</t>
  </si>
  <si>
    <t>Ranurado</t>
  </si>
  <si>
    <t>Ranura   10x80mm</t>
  </si>
  <si>
    <t>Pulido de bordes</t>
  </si>
  <si>
    <t>Agujereadora y plasma manual</t>
  </si>
  <si>
    <t>Prolijidad</t>
  </si>
  <si>
    <t>Disco flap</t>
  </si>
  <si>
    <t>Solo en cantos</t>
  </si>
  <si>
    <t>Tortas de regulacion rolo tensor de paño</t>
  </si>
  <si>
    <t>Mecha:8mm</t>
  </si>
  <si>
    <t>Agujero pasante</t>
  </si>
  <si>
    <t>Macho:W3/8</t>
  </si>
  <si>
    <t xml:space="preserve"> Macho:W3/8</t>
  </si>
  <si>
    <t>Frenteado y torneado de escalon</t>
  </si>
  <si>
    <t>Rebaje y frenteado</t>
  </si>
  <si>
    <t>Rebaje: 2mm D20mm</t>
  </si>
  <si>
    <t>Solo de un lado</t>
  </si>
  <si>
    <t>corte cnc</t>
  </si>
  <si>
    <t>ajuste de dientes</t>
  </si>
  <si>
    <t>1/2x 10D (rolo laminador)</t>
  </si>
  <si>
    <t>Cn  1/8"</t>
  </si>
  <si>
    <t>Programa engranaje 10D</t>
  </si>
  <si>
    <t>1/2x 9D (Polea)</t>
  </si>
  <si>
    <t>1/2x 9D (Polear)</t>
  </si>
  <si>
    <t>1/2x 28D (rolo paño der)</t>
  </si>
  <si>
    <t>1/2x 15D (rolo paño izq)</t>
  </si>
  <si>
    <t>Programa engranaje 15D</t>
  </si>
  <si>
    <t>Programa engranaje 28D</t>
  </si>
  <si>
    <t>Programa engranaje 19D</t>
  </si>
  <si>
    <t>1/2x 10 D tensor</t>
  </si>
  <si>
    <t>Torneado interior Aloje rodamiento</t>
  </si>
  <si>
    <t xml:space="preserve">Rodamiento 627 </t>
  </si>
  <si>
    <t>Afinado</t>
  </si>
  <si>
    <t>Alojes para rodamientos</t>
  </si>
  <si>
    <t>torneado</t>
  </si>
  <si>
    <t>polea</t>
  </si>
  <si>
    <t>torno</t>
  </si>
  <si>
    <t>Rodamiento 6202</t>
  </si>
  <si>
    <t>volante</t>
  </si>
  <si>
    <t>Polea</t>
  </si>
  <si>
    <t>agujero roscado p/ disco piñon</t>
  </si>
  <si>
    <t>agujereado + roscado</t>
  </si>
  <si>
    <t>Mecha:5,25mm Macho:1/4w</t>
  </si>
  <si>
    <t>Espesor:3,5-3,9mm</t>
  </si>
  <si>
    <t>Aprox</t>
  </si>
  <si>
    <t>Masas engranajes+engranaje 10D</t>
  </si>
  <si>
    <t>Masas engranajes+engranaje 15D</t>
  </si>
  <si>
    <t>Masas engranajes+engranaje 28D</t>
  </si>
  <si>
    <t>Masas engranajes+engranaje 9D</t>
  </si>
  <si>
    <t>Armado y centrado</t>
  </si>
  <si>
    <t>Soldadura MIG y torno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</si>
  <si>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</si>
  <si>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</si>
  <si>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</si>
  <si>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</si>
  <si>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</si>
  <si>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</si>
  <si>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</si>
  <si>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</si>
  <si>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</si>
  <si>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</si>
  <si>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</si>
  <si>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</si>
  <si>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</si>
  <si>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</si>
  <si>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</si>
  <si>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</si>
  <si>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</si>
  <si>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</si>
  <si>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</si>
  <si>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</si>
  <si>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</si>
  <si>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</si>
  <si>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</si>
  <si>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</si>
  <si>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</si>
  <si>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</si>
  <si>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</si>
  <si>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</si>
  <si>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caja buje</t>
  </si>
  <si>
    <t>Pegado</t>
  </si>
  <si>
    <t>Buje bronce 926+caja de aluminio</t>
  </si>
  <si>
    <t>pegar con logttite</t>
  </si>
  <si>
    <t>B4</t>
  </si>
  <si>
    <t>D22</t>
  </si>
  <si>
    <t>pegado</t>
  </si>
  <si>
    <t>Acero inox en chasis</t>
  </si>
  <si>
    <t>Colocar tornillos</t>
  </si>
  <si>
    <t>acero inox</t>
  </si>
  <si>
    <t xml:space="preserve">marcar ycortar </t>
  </si>
  <si>
    <t>Cizalla</t>
  </si>
  <si>
    <t>Marcado Agujereado</t>
  </si>
  <si>
    <t>Mecha:4mm</t>
  </si>
  <si>
    <t>Pegar cantos</t>
  </si>
  <si>
    <t>goma</t>
  </si>
  <si>
    <t>Pegar con adhesivo de contacto</t>
  </si>
  <si>
    <t xml:space="preserve">Tapas </t>
  </si>
  <si>
    <t>acero inox laterales</t>
  </si>
  <si>
    <t>acero inox superior</t>
  </si>
  <si>
    <t>Acero inox 0,5mm</t>
  </si>
  <si>
    <t xml:space="preserve">tapas </t>
  </si>
  <si>
    <t>amolado de cantos</t>
  </si>
  <si>
    <t>Amoladora manual</t>
  </si>
  <si>
    <t xml:space="preserve">Disco Flap </t>
  </si>
  <si>
    <t>Marcado plegado</t>
  </si>
  <si>
    <t>plegadora manual y doblado a mano</t>
  </si>
  <si>
    <t>420x 230mm</t>
  </si>
  <si>
    <t xml:space="preserve">marcar y cortar </t>
  </si>
  <si>
    <t xml:space="preserve">Agujereadora </t>
  </si>
  <si>
    <t>plegadora</t>
  </si>
  <si>
    <t>armado</t>
  </si>
  <si>
    <t>Pegar las tuercas de la varilla roscada con logtite</t>
  </si>
  <si>
    <t>tapa en maquina+ varilla roscada 3/16</t>
  </si>
  <si>
    <t>Rolo paño</t>
  </si>
  <si>
    <t>Goma</t>
  </si>
  <si>
    <t>Cortar y pegar</t>
  </si>
  <si>
    <t>Remachar</t>
  </si>
  <si>
    <t>Mecha:4mm remachadora neumatica</t>
  </si>
  <si>
    <t>Remache   POP :4mm x12</t>
  </si>
  <si>
    <t>B26</t>
  </si>
  <si>
    <t>C26</t>
  </si>
  <si>
    <t xml:space="preserve">Verificacion </t>
  </si>
  <si>
    <t>Longitud y alojes rodamientos</t>
  </si>
  <si>
    <t>D26</t>
  </si>
  <si>
    <t>Agujereado remaches paño</t>
  </si>
  <si>
    <t>Agujereado remaches rasqueta inox</t>
  </si>
  <si>
    <t>Agujereado con torno</t>
  </si>
  <si>
    <t>B64</t>
  </si>
  <si>
    <t>C64</t>
  </si>
  <si>
    <t xml:space="preserve">torno </t>
  </si>
  <si>
    <t>Solo en extremos</t>
  </si>
  <si>
    <t>Agujeros distribuidos pasantes</t>
  </si>
  <si>
    <t xml:space="preserve">planchuela tensor </t>
  </si>
  <si>
    <t xml:space="preserve">Mecha: 5,25mm                                   Mecha6,25mm                 </t>
  </si>
  <si>
    <t>planchuela       Acero 1045</t>
  </si>
  <si>
    <t>sensitiva</t>
  </si>
  <si>
    <t>2 de 5,25mm y 1 de 5,25</t>
  </si>
  <si>
    <t xml:space="preserve">Roscado </t>
  </si>
  <si>
    <t>Rosca de   bulon eje de piñon</t>
  </si>
  <si>
    <t>Macho:W1/4</t>
  </si>
  <si>
    <t>B43</t>
  </si>
  <si>
    <t>Soporte de resorte</t>
  </si>
  <si>
    <t>Bulon 1/4x2"1/2 c/tanque</t>
  </si>
  <si>
    <t xml:space="preserve">pegar bulon </t>
  </si>
  <si>
    <t>C43</t>
  </si>
  <si>
    <t>armado colocacion de rodamiento</t>
  </si>
  <si>
    <t xml:space="preserve">aluminio </t>
  </si>
  <si>
    <t xml:space="preserve">Pegar rodamiento </t>
  </si>
  <si>
    <t>Tareas Diarias</t>
  </si>
  <si>
    <t>Operario:</t>
  </si>
  <si>
    <t>Dia :</t>
  </si>
  <si>
    <t>Fecha:</t>
  </si>
  <si>
    <t>Tiempo acumulado</t>
  </si>
  <si>
    <t>Ingreso:</t>
  </si>
  <si>
    <t>Egreso:</t>
  </si>
  <si>
    <t>Tiempo unitario minutos</t>
  </si>
  <si>
    <t>Viernes</t>
  </si>
  <si>
    <t>Hora</t>
  </si>
  <si>
    <t>Min</t>
  </si>
  <si>
    <t>:</t>
  </si>
  <si>
    <t>Cant x maquina</t>
  </si>
  <si>
    <t>Cantidad de maquinas</t>
  </si>
  <si>
    <t>Leandro</t>
  </si>
  <si>
    <t>Estado</t>
  </si>
  <si>
    <t>sin terminar</t>
  </si>
  <si>
    <t>terminado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</si>
  <si>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</si>
  <si>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</si>
  <si>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</si>
  <si>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</si>
  <si>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</si>
  <si>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</si>
  <si>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</si>
  <si>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</si>
  <si>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</si>
  <si>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</si>
  <si>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</si>
  <si>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</si>
  <si>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</si>
  <si>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</si>
  <si>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</si>
  <si>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</si>
  <si>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</si>
  <si>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</si>
  <si>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</si>
  <si>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</si>
  <si>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</si>
  <si>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</si>
  <si>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</si>
  <si>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</si>
  <si>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</si>
  <si>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</si>
  <si>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</si>
  <si>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</si>
  <si>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</si>
  <si>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</si>
  <si>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</si>
  <si>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</si>
  <si>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</si>
  <si>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</si>
  <si>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</si>
  <si>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</si>
  <si>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</si>
  <si>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</si>
  <si>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</si>
  <si>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</si>
  <si>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</si>
  <si>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</si>
  <si>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</si>
  <si>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</si>
  <si>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</si>
  <si>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</si>
  <si>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</si>
  <si>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</si>
  <si>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</si>
  <si>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</si>
  <si>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</si>
  <si>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</si>
  <si>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</si>
  <si>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</si>
  <si>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</si>
  <si>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</si>
  <si>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</si>
  <si>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</si>
  <si>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</si>
  <si>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</si>
  <si>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</si>
  <si>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</si>
  <si>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</si>
  <si>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</si>
  <si>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</si>
  <si>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</si>
  <si>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</si>
  <si>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</si>
  <si>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</si>
  <si>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</si>
  <si>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</si>
  <si>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</si>
  <si>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</si>
  <si>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</si>
  <si>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</si>
  <si>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</si>
  <si>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</si>
  <si>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</si>
  <si>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</si>
  <si>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</si>
  <si>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</si>
  <si>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</si>
  <si>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</si>
  <si>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</si>
  <si>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</si>
  <si>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</si>
  <si>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</si>
  <si>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</si>
  <si>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</si>
  <si>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</si>
  <si>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</si>
  <si>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</si>
  <si>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</si>
  <si>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</si>
  <si>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</si>
  <si>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</si>
  <si>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</si>
  <si>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</si>
  <si>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</si>
  <si>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</si>
  <si>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</si>
  <si>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</si>
  <si>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</si>
  <si>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</si>
  <si>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</si>
  <si>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</si>
  <si>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</si>
  <si>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</si>
  <si>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</si>
  <si>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</si>
  <si>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</si>
  <si>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</si>
  <si>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</si>
  <si>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</si>
  <si>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</si>
  <si>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</si>
  <si>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</si>
  <si>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</si>
  <si>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</si>
  <si>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</si>
  <si>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</si>
  <si>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</si>
  <si>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</si>
  <si>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</si>
  <si>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</si>
  <si>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</si>
  <si>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</si>
  <si>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</si>
  <si>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</si>
  <si>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</si>
  <si>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</si>
  <si>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</si>
  <si>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</si>
  <si>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</si>
  <si>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</si>
  <si>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</si>
  <si>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</si>
  <si>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</si>
  <si>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</si>
  <si>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</si>
  <si>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</si>
  <si>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</si>
  <si>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</si>
  <si>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</si>
  <si>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</si>
  <si>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</si>
  <si>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</si>
  <si>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</si>
  <si>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</si>
  <si>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</si>
  <si>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</si>
  <si>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</si>
  <si>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</si>
  <si>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</si>
  <si>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</si>
  <si>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</si>
  <si>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</si>
  <si>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</si>
  <si>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</si>
  <si>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</si>
  <si>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</si>
  <si>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</si>
  <si>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</si>
  <si>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</si>
  <si>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</si>
  <si>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</si>
  <si>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</si>
  <si>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</si>
  <si>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</si>
  <si>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</si>
  <si>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</si>
  <si>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</si>
  <si>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</si>
  <si>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</si>
  <si>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</si>
  <si>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</si>
  <si>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</si>
  <si>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</si>
  <si>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</si>
  <si>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</si>
  <si>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</si>
  <si>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</si>
  <si>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</si>
  <si>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Masillado y pintado</t>
  </si>
  <si>
    <t>Color: blanco</t>
  </si>
  <si>
    <t>tapas laterales + bandejas</t>
  </si>
  <si>
    <t>Resortes</t>
  </si>
  <si>
    <t>B65</t>
  </si>
  <si>
    <t xml:space="preserve">Resorte </t>
  </si>
  <si>
    <t>Corte y orejas</t>
  </si>
  <si>
    <t>Resorte 12 x1,2 traccion</t>
  </si>
  <si>
    <t>25mm</t>
  </si>
  <si>
    <t>D43</t>
  </si>
  <si>
    <t>Fleje resortes</t>
  </si>
  <si>
    <t>Fleje para resorte</t>
  </si>
  <si>
    <t>Limpieza y doblado</t>
  </si>
  <si>
    <t>Resorte 10x0,5 traccion</t>
  </si>
  <si>
    <t>Programa fleje cnc</t>
  </si>
  <si>
    <t>Long: 80mm</t>
  </si>
  <si>
    <t xml:space="preserve">Paños </t>
  </si>
  <si>
    <t xml:space="preserve">varlla roscada Eje tapa superior </t>
  </si>
  <si>
    <t>Estado de fabricacion</t>
  </si>
  <si>
    <t>Minutos faltantes</t>
  </si>
  <si>
    <t xml:space="preserve"> Minutos procesados</t>
  </si>
  <si>
    <t xml:space="preserve"> Minutos totales</t>
  </si>
  <si>
    <t>Horas totales:</t>
  </si>
  <si>
    <t>Horas Faltantes:</t>
  </si>
  <si>
    <t>Porcentajes</t>
  </si>
  <si>
    <t>Proceso realizado hasta el momento</t>
  </si>
  <si>
    <t>Tiempo total</t>
  </si>
  <si>
    <t>Numero de maquinas a fabricar:</t>
  </si>
  <si>
    <t>Tiempo procesado en minutos</t>
  </si>
  <si>
    <t xml:space="preserve">Descripcion </t>
  </si>
  <si>
    <t>Tiempo procesado</t>
  </si>
  <si>
    <t>Valores de grafico</t>
  </si>
  <si>
    <t>Tiempo proceso[Min]</t>
  </si>
  <si>
    <t>Tiempo preparacion de maquina</t>
  </si>
  <si>
    <t>planchuela Tensor</t>
  </si>
  <si>
    <t>Montaje</t>
  </si>
  <si>
    <t>Pieza o paso</t>
  </si>
  <si>
    <t>Cajas rodamientos en laterales</t>
  </si>
  <si>
    <t>Cajas rodamientos+tapas laterales</t>
  </si>
  <si>
    <t>Manual</t>
  </si>
  <si>
    <t>Bulones 1/4x3/4"</t>
  </si>
  <si>
    <t>Rolos+ paño</t>
  </si>
  <si>
    <t>Rolos +Paños+  Laterales</t>
  </si>
  <si>
    <t>Cajas bujes</t>
  </si>
  <si>
    <t>Caja buje</t>
  </si>
  <si>
    <t>Lubricar antes de colocar</t>
  </si>
  <si>
    <t>Levas de aluminio</t>
  </si>
  <si>
    <t xml:space="preserve">Corte </t>
  </si>
  <si>
    <t>Corte de ambos paños</t>
  </si>
  <si>
    <t>Paño</t>
  </si>
  <si>
    <t xml:space="preserve">cerrado ancho:235mm          Abierto :235 con flecos  </t>
  </si>
  <si>
    <t>Observar planos</t>
  </si>
  <si>
    <t>cerrado grande 500mm de ancho</t>
  </si>
  <si>
    <t>Colocacion en chasis</t>
  </si>
  <si>
    <t>Pegar a rodamientos</t>
  </si>
  <si>
    <t>B7</t>
  </si>
  <si>
    <t xml:space="preserve">Leva de aluminio </t>
  </si>
  <si>
    <t>verificacion y retoques</t>
  </si>
  <si>
    <t>Verificar aloje rodamientos y retoques de medidas</t>
  </si>
  <si>
    <t>B13</t>
  </si>
  <si>
    <t>Eje leva acero</t>
  </si>
  <si>
    <t>C13</t>
  </si>
  <si>
    <t>D11,2</t>
  </si>
  <si>
    <t>Long: 290 mm</t>
  </si>
  <si>
    <t>B74</t>
  </si>
  <si>
    <t>leva de acero</t>
  </si>
  <si>
    <t>armado Movimiento leva acero +eje leva de acero</t>
  </si>
  <si>
    <t>Eje leva de acero+leva de acero</t>
  </si>
  <si>
    <t>Soldadura Mig</t>
  </si>
  <si>
    <t>B124</t>
  </si>
  <si>
    <t>Montaje bandejas +tapas laterales</t>
  </si>
  <si>
    <t>Chasis</t>
  </si>
  <si>
    <t>Eje levas de aluminio</t>
  </si>
  <si>
    <t>Leva de aluminio+eje de leva de aluminio</t>
  </si>
  <si>
    <t xml:space="preserve">Rasqueta </t>
  </si>
  <si>
    <t>rasqueta +chasis+trabas rasqueta</t>
  </si>
  <si>
    <t xml:space="preserve">Revisar filo de rasqueta+Pegar las trabas </t>
  </si>
  <si>
    <t>D64</t>
  </si>
  <si>
    <t xml:space="preserve">remachado </t>
  </si>
  <si>
    <t>Usar remachadora neumatica</t>
  </si>
  <si>
    <t>E64</t>
  </si>
  <si>
    <t>Rasqueta inox</t>
  </si>
  <si>
    <t>Corte y pulido de bordes</t>
  </si>
  <si>
    <t>Guillotina</t>
  </si>
  <si>
    <t>Acero Inox 0,5mm</t>
  </si>
  <si>
    <t>Verficar escuadra y filos</t>
  </si>
  <si>
    <t>Rasqueta inox +paño flecos+eje rasqueta</t>
  </si>
  <si>
    <t>F64</t>
  </si>
  <si>
    <t>7 agujeros</t>
  </si>
  <si>
    <t>Mecha:4,25mm</t>
  </si>
  <si>
    <t>Agujeros para remaches</t>
  </si>
  <si>
    <t>brazos resortes</t>
  </si>
  <si>
    <t>G64</t>
  </si>
  <si>
    <t xml:space="preserve">Corte plegado </t>
  </si>
  <si>
    <t>Varilla hierro lisoD6</t>
  </si>
  <si>
    <t>Long:50mm</t>
  </si>
  <si>
    <t>80mm</t>
  </si>
  <si>
    <t>B25</t>
  </si>
  <si>
    <t>Caño de rolo</t>
  </si>
  <si>
    <t>Caño 4"(100mm)</t>
  </si>
  <si>
    <t>D100mm x2mm</t>
  </si>
  <si>
    <t>Long: 235mm</t>
  </si>
  <si>
    <t>B18</t>
  </si>
  <si>
    <t>Caño de 2"</t>
  </si>
  <si>
    <t>50mm x3,2mm</t>
  </si>
  <si>
    <t>235mm</t>
  </si>
  <si>
    <t>Long: 25mm</t>
  </si>
  <si>
    <t>Operario</t>
  </si>
  <si>
    <t>L</t>
  </si>
  <si>
    <t>F</t>
  </si>
  <si>
    <t>Agujereado CON TORNO (Exentrico)</t>
  </si>
  <si>
    <t>Fernando</t>
  </si>
  <si>
    <t>Nº de pieza</t>
  </si>
  <si>
    <t>Paso o pieza2</t>
  </si>
  <si>
    <t>Motor</t>
  </si>
  <si>
    <t>ARmado</t>
  </si>
  <si>
    <t xml:space="preserve">Motor </t>
  </si>
  <si>
    <t xml:space="preserve">Bulones 1/4W x 3/4 </t>
  </si>
  <si>
    <t>Agujereado Torno y roscado</t>
  </si>
  <si>
    <t>Macho:1/4 Macho:5/16</t>
  </si>
  <si>
    <t>Flejes y resortes paño fijo</t>
  </si>
  <si>
    <t>Flejes + resortes</t>
  </si>
  <si>
    <t>Tiempo de fabricacion</t>
  </si>
  <si>
    <t>Numero de procesos</t>
  </si>
  <si>
    <t>Bandeja superior</t>
  </si>
  <si>
    <t>Bandeja inferior</t>
  </si>
  <si>
    <t>Bandeja de motor</t>
  </si>
  <si>
    <t>Caja de aluminio rodamiento 6203</t>
  </si>
  <si>
    <t>Caja tensor de paño</t>
  </si>
  <si>
    <t>Rolo tensor de paño</t>
  </si>
  <si>
    <t>Rolo de Paño</t>
  </si>
  <si>
    <t>Ele leva de aluminio</t>
  </si>
  <si>
    <t>Eje leva de acero</t>
  </si>
  <si>
    <t>Soporte de estructura</t>
  </si>
  <si>
    <t xml:space="preserve">Movimiento de manija </t>
  </si>
  <si>
    <t>tensor cadena</t>
  </si>
  <si>
    <t>eje de volante</t>
  </si>
  <si>
    <t>Engranaje 10D</t>
  </si>
  <si>
    <t>Engranaje 9D</t>
  </si>
  <si>
    <t>Engranaje 19D</t>
  </si>
  <si>
    <t>Engranaje 28D</t>
  </si>
  <si>
    <t>Tapa superior</t>
  </si>
  <si>
    <t>Flejes</t>
  </si>
  <si>
    <t xml:space="preserve">Mascara de regulacion </t>
  </si>
  <si>
    <t>Llave de encendido</t>
  </si>
  <si>
    <t>Ficha</t>
  </si>
  <si>
    <t>Armadora de pan y medialunas</t>
  </si>
  <si>
    <t>Maquina :</t>
  </si>
  <si>
    <t>Tiempo %</t>
  </si>
  <si>
    <t>Costo de materiales</t>
  </si>
  <si>
    <t xml:space="preserve">Chapa </t>
  </si>
  <si>
    <t xml:space="preserve">Romano </t>
  </si>
  <si>
    <t>Industria metalurgica</t>
  </si>
  <si>
    <t>Dirección 2</t>
  </si>
  <si>
    <t>Ciudad, Código postal</t>
  </si>
  <si>
    <t>Solicitud</t>
  </si>
  <si>
    <t>Fecha</t>
  </si>
  <si>
    <t>Nº de nota:</t>
  </si>
  <si>
    <t>Valor de dólar</t>
  </si>
  <si>
    <t>Empresa:</t>
  </si>
  <si>
    <t>Tipo de Material</t>
  </si>
  <si>
    <t>Barras de material</t>
  </si>
  <si>
    <t>Peso x unidad</t>
  </si>
  <si>
    <t>Medidas</t>
  </si>
  <si>
    <t>Unidades</t>
  </si>
  <si>
    <t>Espesor</t>
  </si>
  <si>
    <t>Precio Unidad</t>
  </si>
  <si>
    <t>T</t>
  </si>
  <si>
    <t>Precios por kg de materiales</t>
  </si>
  <si>
    <t>Formato</t>
  </si>
  <si>
    <t>Simbolo</t>
  </si>
  <si>
    <t>Preciox kg</t>
  </si>
  <si>
    <t>Precio Kg en dolares</t>
  </si>
  <si>
    <t>Hierro</t>
  </si>
  <si>
    <t>Angulos</t>
  </si>
  <si>
    <t>A</t>
  </si>
  <si>
    <t>Planchuela</t>
  </si>
  <si>
    <t>P</t>
  </si>
  <si>
    <t>Acero</t>
  </si>
  <si>
    <t>Hierro Redondo liso</t>
  </si>
  <si>
    <t>HRL</t>
  </si>
  <si>
    <t>Hierro  Cuadrado liso</t>
  </si>
  <si>
    <t>HCL</t>
  </si>
  <si>
    <t>Chapa negra</t>
  </si>
  <si>
    <t>CN</t>
  </si>
  <si>
    <t>2,13*15</t>
  </si>
  <si>
    <t>Acero Inox 304</t>
  </si>
  <si>
    <t>CI</t>
  </si>
  <si>
    <t>Acero 1045</t>
  </si>
  <si>
    <t>Trefilados</t>
  </si>
  <si>
    <t>Caños estructurales redondos</t>
  </si>
  <si>
    <t>CER</t>
  </si>
  <si>
    <t>Caños estructurales cuadrados  o rectangulares</t>
  </si>
  <si>
    <t>CEC</t>
  </si>
  <si>
    <t>,</t>
  </si>
  <si>
    <t>Chapa aluminizada  1,2x3m N24</t>
  </si>
  <si>
    <t>Descripcion de material</t>
  </si>
  <si>
    <t>Nombre de pieza</t>
  </si>
  <si>
    <t>Subcomponente</t>
  </si>
  <si>
    <t>Lateral</t>
  </si>
  <si>
    <t xml:space="preserve">Lonja 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</si>
  <si>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</si>
  <si>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</si>
  <si>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</si>
  <si>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</si>
  <si>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</si>
  <si>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</si>
  <si>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</si>
  <si>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</si>
  <si>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</si>
  <si>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</si>
  <si>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</si>
  <si>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</si>
  <si>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</si>
  <si>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</si>
  <si>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</si>
  <si>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</si>
  <si>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</si>
  <si>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</si>
  <si>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</si>
  <si>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</si>
  <si>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</si>
  <si>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</si>
  <si>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</si>
  <si>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</si>
  <si>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</si>
  <si>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</si>
  <si>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</si>
  <si>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</si>
  <si>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</si>
  <si>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</si>
  <si>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</si>
  <si>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</si>
  <si>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</si>
  <si>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</si>
  <si>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</si>
  <si>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</si>
  <si>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</si>
  <si>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</si>
  <si>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</si>
  <si>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</si>
  <si>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</si>
  <si>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</si>
  <si>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</si>
  <si>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</si>
  <si>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</si>
  <si>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</si>
  <si>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</si>
  <si>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</si>
  <si>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</si>
  <si>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</si>
  <si>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</si>
  <si>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</si>
  <si>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</si>
  <si>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</si>
  <si>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</si>
  <si>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</si>
  <si>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</si>
  <si>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</si>
  <si>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</si>
  <si>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</si>
  <si>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</si>
  <si>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</si>
  <si>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</si>
  <si>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</si>
  <si>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</si>
  <si>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</si>
  <si>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</si>
  <si>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</si>
  <si>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</si>
  <si>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</si>
  <si>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</si>
  <si>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</si>
  <si>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</si>
  <si>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</si>
  <si>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</si>
  <si>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</si>
  <si>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</si>
  <si>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</si>
  <si>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</si>
  <si>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</si>
  <si>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</si>
  <si>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</si>
  <si>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</si>
  <si>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</si>
  <si>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</si>
  <si>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</si>
  <si>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</si>
  <si>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</si>
  <si>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</si>
  <si>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</si>
  <si>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</si>
  <si>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</si>
  <si>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</si>
  <si>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</si>
  <si>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</si>
  <si>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</si>
  <si>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</si>
  <si>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</si>
  <si>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</si>
  <si>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</si>
  <si>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</si>
  <si>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</si>
  <si>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</si>
  <si>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</si>
  <si>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</si>
  <si>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</si>
  <si>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</si>
  <si>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</si>
  <si>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</si>
  <si>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</si>
  <si>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</si>
  <si>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</si>
  <si>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</si>
  <si>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</si>
  <si>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</si>
  <si>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</si>
  <si>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</si>
  <si>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</si>
  <si>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</si>
  <si>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</si>
  <si>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</si>
  <si>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</si>
  <si>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</si>
  <si>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</si>
  <si>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</si>
  <si>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</si>
  <si>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</si>
  <si>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</si>
  <si>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</si>
  <si>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</si>
  <si>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</si>
  <si>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</si>
  <si>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</si>
  <si>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</si>
  <si>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</si>
  <si>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</si>
  <si>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</si>
  <si>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</si>
  <si>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NºSubcomponente</t>
  </si>
  <si>
    <t xml:space="preserve">Gabinete lateral derecho </t>
  </si>
  <si>
    <t>Tipo de proceso</t>
  </si>
  <si>
    <t>Pantografo</t>
  </si>
  <si>
    <t>Otros</t>
  </si>
  <si>
    <t>Limas</t>
  </si>
  <si>
    <t>Herramienta</t>
  </si>
  <si>
    <t>Soplete</t>
  </si>
  <si>
    <t>Agujero simple</t>
  </si>
  <si>
    <t>Pasante</t>
  </si>
  <si>
    <t>Alezado</t>
  </si>
  <si>
    <t>Agujero rosca</t>
  </si>
  <si>
    <t>No pasante</t>
  </si>
  <si>
    <t>Borde</t>
  </si>
  <si>
    <t>Interior</t>
  </si>
  <si>
    <t>Mechas</t>
  </si>
  <si>
    <t>Agujero.rosca</t>
  </si>
  <si>
    <t>Manual alzado</t>
  </si>
  <si>
    <t>Usar Matriz</t>
  </si>
  <si>
    <t>Con regla</t>
  </si>
  <si>
    <t>Compaz</t>
  </si>
  <si>
    <t>Desbaste</t>
  </si>
  <si>
    <t>Minitorno</t>
  </si>
  <si>
    <t>Piedra de banco</t>
  </si>
  <si>
    <t>Punto centro</t>
  </si>
  <si>
    <t>Desbaste cilindrico</t>
  </si>
  <si>
    <t>Con torno</t>
  </si>
  <si>
    <t>Desbaste conico</t>
  </si>
  <si>
    <t xml:space="preserve">Pulido </t>
  </si>
  <si>
    <t xml:space="preserve">Terminacion </t>
  </si>
  <si>
    <t>Aloje rodamiento</t>
  </si>
  <si>
    <t>Automatico</t>
  </si>
  <si>
    <t xml:space="preserve">Frenteado </t>
  </si>
  <si>
    <t>Seteado</t>
  </si>
  <si>
    <t>Sierra manual</t>
  </si>
  <si>
    <t>Amoladora</t>
  </si>
  <si>
    <t>Corte.plasma</t>
  </si>
  <si>
    <t>Serrecho</t>
  </si>
  <si>
    <t>pestaña</t>
  </si>
  <si>
    <t>lineal</t>
  </si>
  <si>
    <t>Matriz fina</t>
  </si>
  <si>
    <t>Matriz ancha</t>
  </si>
  <si>
    <t>matriz</t>
  </si>
  <si>
    <t>manual</t>
  </si>
  <si>
    <t>Plegado/Doblado</t>
  </si>
  <si>
    <t>Plegado.doblado</t>
  </si>
  <si>
    <t>Programa</t>
  </si>
  <si>
    <t>parte/pieza</t>
  </si>
  <si>
    <t>Electrica</t>
  </si>
  <si>
    <t>TIG</t>
  </si>
  <si>
    <t>Punto</t>
  </si>
  <si>
    <t>Torno.manual</t>
  </si>
  <si>
    <t>TornoCNC</t>
  </si>
  <si>
    <t xml:space="preserve">Torno.manual </t>
  </si>
  <si>
    <t>x</t>
  </si>
  <si>
    <t xml:space="preserve">Espesor. </t>
  </si>
  <si>
    <t>Rebarbado</t>
  </si>
  <si>
    <t>limpieza</t>
  </si>
  <si>
    <t>Control de medida</t>
  </si>
  <si>
    <t>Terminaciones</t>
  </si>
  <si>
    <t>Masillado Lijado</t>
  </si>
  <si>
    <t>m2</t>
  </si>
  <si>
    <t>Nº  Proceso</t>
  </si>
  <si>
    <t>Cant U/Long</t>
  </si>
  <si>
    <t>t</t>
  </si>
  <si>
    <t>unidad</t>
  </si>
  <si>
    <t>1/4W   Mecha:5,25</t>
  </si>
  <si>
    <t>3/16W Mecha:</t>
  </si>
  <si>
    <t>5/16W Mecha:6,25</t>
  </si>
  <si>
    <t>3/8W   Mecha:8</t>
  </si>
  <si>
    <t>7/16W Mecha:</t>
  </si>
  <si>
    <t xml:space="preserve">1/2W   Mecha: </t>
  </si>
  <si>
    <t>Tiempo teorico</t>
  </si>
  <si>
    <t>tiempor real</t>
  </si>
  <si>
    <t>Tiemp teorico acumulado</t>
  </si>
  <si>
    <t>Tiemp de proceso %/pieza</t>
  </si>
  <si>
    <t>Discrepancias entre real y teorico</t>
  </si>
  <si>
    <t>Tm</t>
  </si>
  <si>
    <t>m28</t>
  </si>
  <si>
    <t>m29</t>
  </si>
  <si>
    <t>m12</t>
  </si>
  <si>
    <t>Tiempo Real 1</t>
  </si>
  <si>
    <t>Tiempo Real 2</t>
  </si>
  <si>
    <t>Tiempo Real 3</t>
  </si>
  <si>
    <t>Tiempo Real 4</t>
  </si>
  <si>
    <t>mejora Porcentual</t>
  </si>
  <si>
    <t>Costo mano de Obra</t>
  </si>
  <si>
    <t>FLETE</t>
  </si>
  <si>
    <t>NºSubcomponente2</t>
  </si>
  <si>
    <t>Cantidad3</t>
  </si>
  <si>
    <t>Unidad4</t>
  </si>
  <si>
    <t>Columna5</t>
  </si>
  <si>
    <t>Columna6</t>
  </si>
  <si>
    <t>Unidades7</t>
  </si>
  <si>
    <t>Columna8</t>
  </si>
  <si>
    <t>Columna9</t>
  </si>
  <si>
    <t>Columna10</t>
  </si>
  <si>
    <t>Columna11</t>
  </si>
  <si>
    <t>Oeden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</si>
  <si>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</si>
  <si>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</si>
  <si>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</si>
  <si>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</si>
  <si>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</si>
  <si>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</si>
  <si>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</si>
  <si>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</si>
  <si>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</si>
  <si>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</si>
  <si>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</si>
  <si>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</si>
  <si>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</si>
  <si>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</si>
  <si>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</si>
  <si>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</si>
  <si>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</si>
  <si>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</si>
  <si>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</si>
  <si>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</si>
  <si>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</si>
  <si>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</si>
  <si>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</si>
  <si>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</si>
  <si>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</si>
  <si>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</si>
  <si>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</si>
  <si>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</si>
  <si>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</si>
  <si>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</si>
  <si>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</si>
  <si>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</si>
  <si>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</si>
  <si>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</si>
  <si>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</si>
  <si>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</si>
  <si>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</si>
  <si>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</si>
  <si>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</si>
  <si>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</si>
  <si>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</si>
  <si>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</si>
  <si>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</si>
  <si>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</si>
  <si>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</si>
  <si>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</si>
  <si>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</si>
  <si>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</si>
  <si>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</si>
  <si>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</si>
  <si>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</si>
  <si>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</si>
  <si>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</si>
  <si>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</si>
  <si>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</si>
  <si>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</si>
  <si>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</si>
  <si>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</si>
  <si>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</si>
  <si>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</si>
  <si>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</si>
  <si>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</si>
  <si>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</si>
  <si>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</si>
  <si>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</si>
  <si>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</si>
  <si>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</si>
  <si>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</si>
  <si>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</si>
  <si>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</si>
  <si>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</si>
  <si>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</si>
  <si>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</si>
  <si>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</si>
  <si>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</si>
  <si>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</si>
  <si>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</si>
  <si>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</si>
  <si>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</si>
  <si>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</si>
  <si>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</si>
  <si>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</si>
  <si>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</si>
  <si>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</si>
  <si>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</si>
  <si>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</si>
  <si>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</si>
  <si>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</si>
  <si>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</si>
  <si>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</si>
  <si>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</si>
  <si>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</si>
  <si>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</si>
  <si>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</si>
  <si>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</si>
  <si>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</si>
  <si>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</si>
  <si>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</si>
  <si>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</si>
  <si>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</si>
  <si>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</si>
  <si>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</si>
  <si>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</si>
  <si>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</si>
  <si>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</si>
  <si>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</si>
  <si>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</si>
  <si>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</si>
  <si>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</si>
  <si>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</si>
  <si>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</si>
  <si>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</si>
  <si>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</si>
  <si>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</si>
  <si>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</si>
  <si>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</si>
  <si>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</si>
  <si>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</si>
  <si>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</si>
  <si>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</si>
  <si>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</si>
  <si>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</si>
  <si>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</si>
  <si>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</si>
  <si>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</si>
  <si>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</si>
  <si>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</si>
  <si>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</si>
  <si>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</si>
  <si>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</si>
  <si>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</si>
  <si>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</si>
  <si>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</si>
  <si>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</si>
  <si>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</si>
  <si>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</si>
  <si>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</si>
  <si>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</si>
  <si>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</si>
  <si>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</si>
  <si>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</si>
  <si>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</si>
  <si>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</si>
  <si>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</si>
  <si>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</si>
  <si>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</si>
  <si>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</si>
  <si>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</si>
  <si>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</si>
  <si>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</si>
  <si>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</si>
  <si>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</si>
  <si>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</si>
  <si>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</si>
  <si>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</si>
  <si>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</si>
  <si>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</si>
  <si>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</si>
  <si>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</si>
  <si>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</si>
  <si>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</si>
  <si>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</si>
  <si>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</si>
  <si>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</si>
  <si>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</si>
  <si>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</si>
  <si>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</si>
  <si>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</si>
  <si>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</si>
  <si>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</si>
  <si>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</si>
  <si>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</si>
  <si>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</si>
  <si>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</si>
  <si>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</si>
  <si>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</si>
  <si>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</si>
  <si>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</si>
  <si>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</si>
  <si>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</si>
  <si>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</si>
  <si>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</si>
  <si>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</si>
  <si>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</si>
  <si>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</si>
  <si>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</si>
  <si>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</si>
  <si>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</si>
  <si>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</si>
  <si>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</si>
  <si>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</si>
  <si>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</si>
  <si>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</si>
  <si>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</si>
  <si>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</si>
  <si>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</si>
  <si>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</si>
  <si>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</si>
  <si>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</si>
  <si>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</si>
  <si>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</si>
  <si>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</si>
  <si>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</si>
  <si>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</si>
  <si>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</si>
  <si>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</si>
  <si>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</si>
  <si>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</si>
  <si>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</si>
  <si>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</si>
  <si>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</si>
  <si>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</si>
  <si>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</si>
  <si>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</si>
  <si>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</si>
  <si>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</si>
  <si>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</si>
  <si>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</si>
  <si>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</si>
  <si>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Eje de rolo</t>
  </si>
  <si>
    <t>cer</t>
  </si>
  <si>
    <t>cn</t>
  </si>
  <si>
    <t>Tapas de rolo</t>
  </si>
  <si>
    <t>21 x40mm</t>
  </si>
  <si>
    <t>22 x40mm</t>
  </si>
  <si>
    <t>23 x40mm</t>
  </si>
  <si>
    <t>24 x40mm</t>
  </si>
  <si>
    <t>25 x40mm</t>
  </si>
  <si>
    <t>26 x40mm</t>
  </si>
  <si>
    <t>27 x40mm</t>
  </si>
  <si>
    <t>28 x40mm</t>
  </si>
  <si>
    <t>30 x40mm</t>
  </si>
  <si>
    <t>31 x40mm</t>
  </si>
  <si>
    <t>32 x40mm</t>
  </si>
  <si>
    <t>33 x40mm</t>
  </si>
  <si>
    <t>34 x40mm</t>
  </si>
  <si>
    <t>35 x40mm</t>
  </si>
  <si>
    <t>36 x40mm</t>
  </si>
  <si>
    <t>37 x40mm</t>
  </si>
  <si>
    <t>38 x40mm</t>
  </si>
  <si>
    <t>39 x40mm</t>
  </si>
  <si>
    <t>40 x40mm</t>
  </si>
  <si>
    <t>41 x40mm</t>
  </si>
  <si>
    <t>42 x40mm</t>
  </si>
  <si>
    <t>43 x40mm</t>
  </si>
  <si>
    <t>44 x40mm</t>
  </si>
  <si>
    <t>45 x40mm</t>
  </si>
  <si>
    <t>46 x40mm</t>
  </si>
  <si>
    <t>47 x40mm</t>
  </si>
  <si>
    <t>48 x40mm</t>
  </si>
  <si>
    <t>49 x40mm</t>
  </si>
  <si>
    <t>50 x40mm</t>
  </si>
  <si>
    <t>51 x40mm</t>
  </si>
  <si>
    <t>52 x40mm</t>
  </si>
  <si>
    <t>53 x40mm</t>
  </si>
  <si>
    <t>54 x40mm</t>
  </si>
  <si>
    <t>55 x40mm</t>
  </si>
  <si>
    <t>56 x40mm</t>
  </si>
  <si>
    <t>57 x40mm</t>
  </si>
  <si>
    <t>58 x40mm</t>
  </si>
  <si>
    <t>59 x40mm</t>
  </si>
  <si>
    <t>60 x40mm</t>
  </si>
  <si>
    <t>61 x40mm</t>
  </si>
  <si>
    <t>62 x40mm</t>
  </si>
  <si>
    <t>63 x40mm</t>
  </si>
  <si>
    <t>64 x40mm</t>
  </si>
  <si>
    <t>65 x40mm</t>
  </si>
  <si>
    <t>66 x40mm</t>
  </si>
  <si>
    <t>67 x40mm</t>
  </si>
  <si>
    <t>68 x40mm</t>
  </si>
  <si>
    <t>69 x40mm</t>
  </si>
  <si>
    <t>70 x40mm</t>
  </si>
  <si>
    <t>71 x40mm</t>
  </si>
  <si>
    <t>72 x40mm</t>
  </si>
  <si>
    <t>73 x40mm</t>
  </si>
  <si>
    <t>74 x40mm</t>
  </si>
  <si>
    <t>75 x40mm</t>
  </si>
  <si>
    <t>76 x40mm</t>
  </si>
  <si>
    <t>77 x40mm</t>
  </si>
  <si>
    <t>78 x40mm</t>
  </si>
  <si>
    <t>79 x40mm</t>
  </si>
  <si>
    <t>80 x40mm</t>
  </si>
  <si>
    <t>81 x40mm</t>
  </si>
  <si>
    <t>82 x40mm</t>
  </si>
  <si>
    <t>83 x40mm</t>
  </si>
  <si>
    <t>84 x40mm</t>
  </si>
  <si>
    <t>85 x40mm</t>
  </si>
  <si>
    <t>86 x40mm</t>
  </si>
  <si>
    <t>87 x40mm</t>
  </si>
  <si>
    <t>88 x40mm</t>
  </si>
  <si>
    <t>89 x40mm</t>
  </si>
  <si>
    <t>90 x40mm</t>
  </si>
  <si>
    <t>91 x40mm</t>
  </si>
  <si>
    <t>92 x40mm</t>
  </si>
  <si>
    <t>93 x40mm</t>
  </si>
  <si>
    <t>94 x40mm</t>
  </si>
  <si>
    <t>95 x40mm</t>
  </si>
  <si>
    <t>96 x40mm</t>
  </si>
  <si>
    <t>97 x40mm</t>
  </si>
  <si>
    <t>98 x40mm</t>
  </si>
  <si>
    <t>99 x40mm</t>
  </si>
  <si>
    <t>100 x40mm</t>
  </si>
  <si>
    <t>101 x40mm</t>
  </si>
  <si>
    <t>102 x40mm</t>
  </si>
  <si>
    <t>103 x40mm</t>
  </si>
  <si>
    <t>104 x40mm</t>
  </si>
  <si>
    <t>105 x40mm</t>
  </si>
  <si>
    <t>106 x40mm</t>
  </si>
  <si>
    <t>107 x40mm</t>
  </si>
  <si>
    <t>108 x40mm</t>
  </si>
  <si>
    <t>109 x40mm</t>
  </si>
  <si>
    <t>110 x40mm</t>
  </si>
  <si>
    <t>111 x40mm</t>
  </si>
  <si>
    <t>112 x40mm</t>
  </si>
  <si>
    <t>113 x40mm</t>
  </si>
  <si>
    <t>114 x40mm</t>
  </si>
  <si>
    <t>115 x40mm</t>
  </si>
  <si>
    <t>116 x40mm</t>
  </si>
  <si>
    <t>117 x40mm</t>
  </si>
  <si>
    <t>118 x40mm</t>
  </si>
  <si>
    <t>119 x40mm</t>
  </si>
  <si>
    <t>120 x40mm</t>
  </si>
  <si>
    <t>121 x40mm</t>
  </si>
  <si>
    <t>122 x40mm</t>
  </si>
  <si>
    <t>123 x40mm</t>
  </si>
  <si>
    <t>124 x40mm</t>
  </si>
  <si>
    <t>125 x40mm</t>
  </si>
  <si>
    <t>126 x40mm</t>
  </si>
  <si>
    <t>127 x40mm</t>
  </si>
  <si>
    <t>128 x40mm</t>
  </si>
  <si>
    <t>129 x40mm</t>
  </si>
  <si>
    <t>130 x40mm</t>
  </si>
  <si>
    <t>131 x40mm</t>
  </si>
  <si>
    <t>132 x40mm</t>
  </si>
  <si>
    <t>133 x40mm</t>
  </si>
  <si>
    <t>134 x40mm</t>
  </si>
  <si>
    <t>135 x40mm</t>
  </si>
  <si>
    <t>136 x40mm</t>
  </si>
  <si>
    <t>137 x40mm</t>
  </si>
  <si>
    <t>138 x40mm</t>
  </si>
  <si>
    <t>139 x40mm</t>
  </si>
  <si>
    <t>140 x40mm</t>
  </si>
  <si>
    <t>141 x40mm</t>
  </si>
  <si>
    <t>142 x40mm</t>
  </si>
  <si>
    <t>143 x40mm</t>
  </si>
  <si>
    <t>144 x40mm</t>
  </si>
  <si>
    <t>145 x40mm</t>
  </si>
  <si>
    <t>146 x40mm</t>
  </si>
  <si>
    <t>147 x40mm</t>
  </si>
  <si>
    <t>148 x40mm</t>
  </si>
  <si>
    <t>149 x40mm</t>
  </si>
  <si>
    <t>150 x40mm</t>
  </si>
  <si>
    <t>151 x40mm</t>
  </si>
  <si>
    <t>152 x40mm</t>
  </si>
  <si>
    <t>153 x40mm</t>
  </si>
  <si>
    <t>154 x40mm</t>
  </si>
  <si>
    <t>155 x40mm</t>
  </si>
  <si>
    <t>156 x40mm</t>
  </si>
  <si>
    <t>157 x40mm</t>
  </si>
  <si>
    <t>158 x40mm</t>
  </si>
  <si>
    <t>159 x40mm</t>
  </si>
  <si>
    <t>160 x40mm</t>
  </si>
  <si>
    <t>161 x40mm</t>
  </si>
  <si>
    <t>162 x40mm</t>
  </si>
  <si>
    <t>163 x40mm</t>
  </si>
  <si>
    <t>164 x40mm</t>
  </si>
  <si>
    <t>165 x40mm</t>
  </si>
  <si>
    <t>166 x40mm</t>
  </si>
  <si>
    <t>167 x40mm</t>
  </si>
  <si>
    <t>168 x40mm</t>
  </si>
  <si>
    <t>169 x40mm</t>
  </si>
  <si>
    <t>170 x40mm</t>
  </si>
  <si>
    <t>171 x40mm</t>
  </si>
  <si>
    <t>172 x40mm</t>
  </si>
  <si>
    <t>173 x40mm</t>
  </si>
  <si>
    <t>174 x40mm</t>
  </si>
  <si>
    <t>175 x40mm</t>
  </si>
  <si>
    <t>176 x40mm</t>
  </si>
  <si>
    <t>177 x40mm</t>
  </si>
  <si>
    <t>178 x40mm</t>
  </si>
  <si>
    <t>179 x40mm</t>
  </si>
  <si>
    <t>180 x40mm</t>
  </si>
  <si>
    <t>181 x40mm</t>
  </si>
  <si>
    <t>182 x40mm</t>
  </si>
  <si>
    <t>Columna28</t>
  </si>
  <si>
    <t>Columna29</t>
  </si>
  <si>
    <t>Columna30</t>
  </si>
  <si>
    <t>Columna31</t>
  </si>
  <si>
    <t>Columna32</t>
  </si>
  <si>
    <t xml:space="preserve">Gabinete lateral izquierdo  </t>
  </si>
  <si>
    <t>Manija</t>
  </si>
  <si>
    <t>pieza</t>
  </si>
  <si>
    <t>PIEZA</t>
  </si>
  <si>
    <t>PROCESO</t>
  </si>
  <si>
    <t>Sub material</t>
  </si>
  <si>
    <t>Observaciones</t>
  </si>
  <si>
    <t>MEDIDAS</t>
  </si>
  <si>
    <t>Unidades2</t>
  </si>
  <si>
    <t>Fecha2</t>
  </si>
  <si>
    <t>Fecha3</t>
  </si>
  <si>
    <t>Fecha4</t>
  </si>
  <si>
    <t>mejora Porcentual2</t>
  </si>
  <si>
    <t>mejora Porcentual3</t>
  </si>
  <si>
    <t>mejora Porcentual4</t>
  </si>
  <si>
    <t>Mejoras Historicas</t>
  </si>
  <si>
    <t>X</t>
  </si>
  <si>
    <t>Submateria</t>
  </si>
  <si>
    <t>aluminio</t>
  </si>
  <si>
    <t>agujero</t>
  </si>
  <si>
    <t>Filtro aplicado en aceros</t>
  </si>
  <si>
    <t>m55</t>
  </si>
  <si>
    <t>Eje de rolo de paño</t>
  </si>
  <si>
    <t>m56</t>
  </si>
  <si>
    <t>Tapas rolo paño</t>
  </si>
  <si>
    <t>D=98mm;d=20</t>
  </si>
  <si>
    <t>m57</t>
  </si>
  <si>
    <t>Planos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</si>
</sst>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\ #,##0;[Red]&quot;$&quot;\ \-#,##0"/>
    <numFmt numFmtId="165" formatCode="_ &quot;$&quot;\ * #,##0.00_ ;_ &quot;$&quot;\ * \-#,##0.00_ ;_ &quot;$&quot;\ * &quot;-&quot;??_ ;_ @_ "/>
    <numFmt numFmtId="166" formatCode="&quot;$&quot;\ #,##0.00"/>
    <numFmt numFmtId="167" formatCode="0.0%"/>
    <numFmt numFmtId="168" formatCode="[$-C0A]d\-mmm\-yyyy;@"/>
    <numFmt numFmtId="169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Magneto"/>
      <family val="5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Magneto"/>
      <family val="5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Open_sansregula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Tahoma"/>
      <family val="2"/>
    </font>
    <font>
      <b/>
      <sz val="10"/>
      <color indexed="55"/>
      <name val="Tahoma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sz val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Magneto"/>
      <family val="5"/>
    </font>
    <font>
      <b/>
      <i/>
      <sz val="10"/>
      <color indexed="55"/>
      <name val="Tahom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name val="Calibri"/>
      <family val="2"/>
      <scheme val="minor"/>
    </font>
    <font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50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4" borderId="6" xfId="0" applyFont="1" applyFill="1" applyBorder="1"/>
    <xf numFmtId="0" fontId="1" fillId="4" borderId="1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6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6" xfId="0" applyFont="1" applyFill="1" applyBorder="1"/>
    <xf numFmtId="2" fontId="0" fillId="0" borderId="0" xfId="0" applyNumberFormat="1" applyAlignment="1">
      <alignment horizont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/>
    <xf numFmtId="2" fontId="0" fillId="0" borderId="0" xfId="0" applyNumberFormat="1" applyBorder="1"/>
    <xf numFmtId="0" fontId="1" fillId="0" borderId="7" xfId="0" applyFont="1" applyBorder="1"/>
    <xf numFmtId="0" fontId="0" fillId="0" borderId="7" xfId="0" applyBorder="1"/>
    <xf numFmtId="166" fontId="0" fillId="0" borderId="8" xfId="0" applyNumberFormat="1" applyBorder="1"/>
    <xf numFmtId="2" fontId="0" fillId="0" borderId="8" xfId="0" applyNumberFormat="1" applyBorder="1"/>
    <xf numFmtId="164" fontId="0" fillId="0" borderId="8" xfId="0" applyNumberFormat="1" applyBorder="1" applyAlignment="1">
      <alignment horizontal="right" vertical="center"/>
    </xf>
    <xf numFmtId="165" fontId="0" fillId="0" borderId="11" xfId="1" applyFont="1" applyBorder="1"/>
    <xf numFmtId="165" fontId="0" fillId="0" borderId="13" xfId="1" applyFont="1" applyBorder="1"/>
    <xf numFmtId="2" fontId="0" fillId="0" borderId="13" xfId="0" applyNumberFormat="1" applyBorder="1"/>
    <xf numFmtId="0" fontId="0" fillId="0" borderId="16" xfId="0" applyBorder="1"/>
    <xf numFmtId="0" fontId="1" fillId="7" borderId="12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165" fontId="0" fillId="8" borderId="1" xfId="0" applyNumberFormat="1" applyFill="1" applyBorder="1"/>
    <xf numFmtId="0" fontId="1" fillId="6" borderId="5" xfId="0" applyFon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12" borderId="0" xfId="0" applyFont="1" applyFill="1" applyAlignment="1" applyProtection="1">
      <alignment horizontal="center" vertical="top" wrapText="1"/>
      <protection locked="0"/>
    </xf>
    <xf numFmtId="0" fontId="16" fillId="9" borderId="0" xfId="0" applyFont="1" applyFill="1" applyAlignment="1" applyProtection="1">
      <alignment vertical="top" wrapText="1"/>
      <protection locked="0"/>
    </xf>
    <xf numFmtId="0" fontId="16" fillId="9" borderId="0" xfId="0" applyFont="1" applyFill="1" applyAlignment="1" applyProtection="1">
      <alignment horizontal="center" vertical="center" wrapText="1"/>
      <protection locked="0"/>
    </xf>
    <xf numFmtId="0" fontId="11" fillId="10" borderId="0" xfId="0" applyFont="1" applyFill="1" applyAlignment="1" applyProtection="1">
      <alignment vertical="top" wrapText="1"/>
      <protection locked="0"/>
    </xf>
    <xf numFmtId="0" fontId="0" fillId="10" borderId="0" xfId="0" applyFill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12" fillId="0" borderId="0" xfId="0" applyFont="1" applyFill="1" applyAlignment="1" applyProtection="1">
      <alignment horizontal="left" vertical="top" wrapText="1"/>
      <protection locked="0"/>
    </xf>
    <xf numFmtId="0" fontId="12" fillId="0" borderId="0" xfId="0" applyFont="1" applyFill="1" applyAlignment="1" applyProtection="1">
      <alignment horizontal="center" vertical="top" wrapText="1"/>
      <protection locked="0"/>
    </xf>
    <xf numFmtId="0" fontId="12" fillId="0" borderId="0" xfId="0" applyFont="1" applyFill="1" applyAlignment="1" applyProtection="1">
      <alignment vertical="top" wrapText="1"/>
      <protection locked="0"/>
    </xf>
    <xf numFmtId="0" fontId="12" fillId="0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vertical="top" wrapText="1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6" fontId="12" fillId="0" borderId="0" xfId="0" applyNumberFormat="1" applyFont="1" applyFill="1" applyAlignment="1" applyProtection="1">
      <alignment vertical="top" wrapText="1"/>
      <protection locked="0"/>
    </xf>
    <xf numFmtId="0" fontId="0" fillId="0" borderId="0" xfId="0" applyFill="1" applyAlignment="1" applyProtection="1">
      <alignment vertical="top"/>
      <protection locked="0"/>
    </xf>
    <xf numFmtId="0" fontId="9" fillId="0" borderId="0" xfId="0" applyFont="1" applyAlignment="1"/>
    <xf numFmtId="0" fontId="8" fillId="0" borderId="0" xfId="0" applyFont="1" applyAlignment="1">
      <alignment wrapText="1"/>
    </xf>
    <xf numFmtId="0" fontId="7" fillId="0" borderId="0" xfId="0" applyFont="1" applyAlignment="1"/>
    <xf numFmtId="0" fontId="17" fillId="0" borderId="0" xfId="0" applyFont="1" applyFill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 applyProtection="1">
      <alignment vertical="top" wrapText="1"/>
      <protection locked="0"/>
    </xf>
    <xf numFmtId="0" fontId="17" fillId="0" borderId="0" xfId="0" applyFont="1" applyFill="1" applyAlignment="1" applyProtection="1">
      <alignment horizontal="center" vertical="top" wrapText="1"/>
      <protection locked="0"/>
    </xf>
    <xf numFmtId="0" fontId="17" fillId="0" borderId="0" xfId="0" applyFont="1" applyFill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wrapText="1"/>
      <protection locked="0"/>
    </xf>
    <xf numFmtId="0" fontId="12" fillId="0" borderId="0" xfId="0" applyFont="1" applyFill="1" applyBorder="1" applyAlignment="1" applyProtection="1">
      <alignment vertical="top" wrapText="1"/>
      <protection locked="0"/>
    </xf>
    <xf numFmtId="0" fontId="12" fillId="0" borderId="0" xfId="0" applyFont="1" applyFill="1" applyBorder="1" applyAlignment="1" applyProtection="1">
      <alignment horizontal="center" vertical="top" wrapText="1"/>
      <protection locked="0"/>
    </xf>
    <xf numFmtId="0" fontId="12" fillId="0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vertical="top" wrapText="1"/>
      <protection locked="0"/>
    </xf>
    <xf numFmtId="0" fontId="12" fillId="0" borderId="6" xfId="0" applyFont="1" applyFill="1" applyBorder="1" applyAlignment="1" applyProtection="1">
      <alignment vertical="top" wrapText="1"/>
      <protection locked="0"/>
    </xf>
    <xf numFmtId="0" fontId="12" fillId="0" borderId="6" xfId="0" applyFont="1" applyFill="1" applyBorder="1" applyAlignment="1" applyProtection="1">
      <alignment horizontal="center" vertical="top" wrapText="1"/>
      <protection locked="0"/>
    </xf>
    <xf numFmtId="0" fontId="12" fillId="0" borderId="6" xfId="0" applyFont="1" applyFill="1" applyBorder="1" applyAlignment="1" applyProtection="1">
      <alignment horizontal="left" vertical="top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7" fillId="0" borderId="6" xfId="0" applyFont="1" applyFill="1" applyBorder="1" applyAlignment="1" applyProtection="1">
      <alignment vertical="top" wrapText="1"/>
      <protection locked="0"/>
    </xf>
    <xf numFmtId="0" fontId="17" fillId="0" borderId="6" xfId="0" applyFont="1" applyFill="1" applyBorder="1" applyAlignment="1" applyProtection="1">
      <alignment horizontal="center" vertical="top" wrapText="1"/>
      <protection locked="0"/>
    </xf>
    <xf numFmtId="0" fontId="17" fillId="0" borderId="6" xfId="0" applyFont="1" applyFill="1" applyBorder="1" applyAlignment="1" applyProtection="1">
      <alignment horizontal="left" vertical="top" wrapText="1"/>
      <protection locked="0"/>
    </xf>
    <xf numFmtId="16" fontId="12" fillId="0" borderId="6" xfId="0" applyNumberFormat="1" applyFont="1" applyFill="1" applyBorder="1" applyAlignment="1" applyProtection="1">
      <alignment vertical="top" wrapText="1"/>
      <protection locked="0"/>
    </xf>
    <xf numFmtId="0" fontId="0" fillId="0" borderId="6" xfId="0" applyFill="1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0" fillId="11" borderId="6" xfId="0" applyFill="1" applyBorder="1" applyAlignment="1" applyProtection="1">
      <alignment vertical="top" wrapText="1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0" fillId="11" borderId="2" xfId="0" applyFill="1" applyBorder="1" applyAlignment="1" applyProtection="1">
      <alignment vertical="top" wrapText="1"/>
      <protection locked="0"/>
    </xf>
    <xf numFmtId="0" fontId="12" fillId="0" borderId="2" xfId="0" applyFont="1" applyFill="1" applyBorder="1" applyAlignment="1" applyProtection="1">
      <alignment horizontal="left" vertical="top" wrapText="1"/>
      <protection locked="0"/>
    </xf>
    <xf numFmtId="0" fontId="12" fillId="0" borderId="17" xfId="0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0" fontId="19" fillId="0" borderId="6" xfId="0" applyFont="1" applyFill="1" applyBorder="1" applyAlignment="1" applyProtection="1">
      <alignment vertical="top" wrapText="1"/>
      <protection locked="0"/>
    </xf>
    <xf numFmtId="0" fontId="19" fillId="0" borderId="6" xfId="0" applyFont="1" applyFill="1" applyBorder="1" applyAlignment="1" applyProtection="1">
      <alignment horizontal="center" vertical="top" wrapText="1"/>
      <protection locked="0"/>
    </xf>
    <xf numFmtId="0" fontId="19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6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vertical="top" wrapText="1"/>
      <protection locked="0"/>
    </xf>
    <xf numFmtId="0" fontId="19" fillId="0" borderId="2" xfId="0" applyFont="1" applyFill="1" applyBorder="1" applyAlignment="1" applyProtection="1">
      <alignment horizontal="center" vertical="top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1" fillId="13" borderId="0" xfId="0" applyFont="1" applyFill="1"/>
    <xf numFmtId="14" fontId="1" fillId="13" borderId="0" xfId="0" applyNumberFormat="1" applyFont="1" applyFill="1"/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NumberFormat="1" applyAlignment="1">
      <alignment horizontal="center" wrapText="1"/>
    </xf>
    <xf numFmtId="49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14" fontId="1" fillId="0" borderId="0" xfId="0" applyNumberFormat="1" applyFont="1" applyFill="1"/>
    <xf numFmtId="0" fontId="0" fillId="13" borderId="0" xfId="0" applyFill="1" applyAlignment="1">
      <alignment horizontal="center" vertical="center"/>
    </xf>
    <xf numFmtId="0" fontId="0" fillId="0" borderId="6" xfId="0" applyBorder="1" applyAlignment="1">
      <alignment vertical="center"/>
    </xf>
    <xf numFmtId="0" fontId="8" fillId="0" borderId="0" xfId="0" applyFont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13" borderId="0" xfId="0" applyFont="1" applyFill="1" applyAlignment="1">
      <alignment horizontal="center"/>
    </xf>
    <xf numFmtId="0" fontId="1" fillId="13" borderId="0" xfId="0" applyNumberFormat="1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0" fontId="21" fillId="13" borderId="0" xfId="0" applyFont="1" applyFill="1" applyAlignment="1">
      <alignment horizontal="right"/>
    </xf>
    <xf numFmtId="0" fontId="1" fillId="13" borderId="0" xfId="0" applyNumberFormat="1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1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2" fillId="13" borderId="0" xfId="0" applyFont="1" applyFill="1" applyAlignment="1">
      <alignment horizontal="center"/>
    </xf>
    <xf numFmtId="0" fontId="16" fillId="14" borderId="4" xfId="0" applyFont="1" applyFill="1" applyBorder="1" applyAlignment="1" applyProtection="1">
      <alignment horizontal="center" vertical="top" wrapText="1"/>
      <protection locked="0"/>
    </xf>
    <xf numFmtId="0" fontId="16" fillId="14" borderId="5" xfId="0" applyFont="1" applyFill="1" applyBorder="1" applyAlignment="1" applyProtection="1">
      <alignment vertical="top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16" borderId="1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16" borderId="20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23" fillId="6" borderId="0" xfId="0" applyFont="1" applyFill="1" applyAlignment="1">
      <alignment horizontal="center" vertical="center" wrapText="1"/>
    </xf>
    <xf numFmtId="0" fontId="22" fillId="6" borderId="0" xfId="0" applyFont="1" applyFill="1" applyAlignment="1">
      <alignment horizontal="center" vertical="center" wrapText="1"/>
    </xf>
    <xf numFmtId="167" fontId="20" fillId="0" borderId="0" xfId="2" applyNumberFormat="1" applyFont="1" applyFill="1" applyAlignment="1">
      <alignment horizontal="center" vertical="center" wrapText="1"/>
    </xf>
    <xf numFmtId="0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18" xfId="0" applyBorder="1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9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 applyProtection="1">
      <alignment vertical="top" wrapText="1"/>
      <protection locked="0"/>
    </xf>
    <xf numFmtId="10" fontId="0" fillId="0" borderId="0" xfId="0" applyNumberFormat="1"/>
    <xf numFmtId="167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9" borderId="5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Alignment="1" applyProtection="1">
      <alignment horizontal="center" vertical="center" wrapText="1"/>
      <protection locked="0"/>
    </xf>
    <xf numFmtId="0" fontId="18" fillId="0" borderId="0" xfId="0" applyFont="1" applyFill="1" applyAlignment="1" applyProtection="1">
      <alignment horizontal="center" vertical="center" wrapText="1"/>
      <protection locked="0"/>
    </xf>
    <xf numFmtId="0" fontId="12" fillId="16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16" borderId="24" xfId="0" applyFont="1" applyFill="1" applyBorder="1" applyAlignment="1">
      <alignment horizontal="center" vertical="center" wrapText="1"/>
    </xf>
    <xf numFmtId="0" fontId="12" fillId="16" borderId="2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5" fillId="2" borderId="26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wrapText="1"/>
    </xf>
    <xf numFmtId="0" fontId="12" fillId="0" borderId="18" xfId="0" applyFont="1" applyFill="1" applyBorder="1" applyAlignment="1" applyProtection="1">
      <alignment horizontal="center" vertical="center" wrapText="1"/>
      <protection locked="0"/>
    </xf>
    <xf numFmtId="0" fontId="12" fillId="0" borderId="22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5" fillId="6" borderId="3" xfId="0" applyFont="1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 wrapText="1"/>
    </xf>
    <xf numFmtId="0" fontId="15" fillId="0" borderId="26" xfId="0" applyNumberFormat="1" applyFont="1" applyBorder="1" applyAlignment="1">
      <alignment horizontal="center" wrapText="1"/>
    </xf>
    <xf numFmtId="0" fontId="24" fillId="0" borderId="5" xfId="0" applyFont="1" applyFill="1" applyBorder="1" applyAlignment="1" applyProtection="1">
      <alignment horizontal="center" vertical="center" wrapText="1"/>
      <protection locked="0"/>
    </xf>
    <xf numFmtId="0" fontId="24" fillId="0" borderId="17" xfId="0" applyFont="1" applyFill="1" applyBorder="1" applyAlignment="1" applyProtection="1">
      <alignment horizontal="center" vertical="center" wrapText="1"/>
      <protection locked="0"/>
    </xf>
    <xf numFmtId="0" fontId="26" fillId="9" borderId="18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Alignment="1">
      <alignment horizontal="center" vertical="top"/>
    </xf>
    <xf numFmtId="0" fontId="26" fillId="9" borderId="3" xfId="0" applyFont="1" applyFill="1" applyBorder="1" applyAlignment="1" applyProtection="1">
      <alignment vertical="top" wrapText="1"/>
      <protection locked="0"/>
    </xf>
    <xf numFmtId="0" fontId="26" fillId="9" borderId="3" xfId="0" applyFont="1" applyFill="1" applyBorder="1" applyAlignment="1" applyProtection="1">
      <alignment horizontal="center" vertical="center" wrapText="1"/>
      <protection locked="0"/>
    </xf>
    <xf numFmtId="0" fontId="27" fillId="0" borderId="5" xfId="0" applyFont="1" applyFill="1" applyBorder="1" applyAlignment="1" applyProtection="1">
      <alignment horizontal="center" vertical="center" wrapText="1"/>
      <protection locked="0"/>
    </xf>
    <xf numFmtId="0" fontId="27" fillId="0" borderId="6" xfId="0" applyFont="1" applyFill="1" applyBorder="1" applyAlignment="1" applyProtection="1">
      <alignment vertical="top" wrapText="1"/>
      <protection locked="0"/>
    </xf>
    <xf numFmtId="0" fontId="27" fillId="0" borderId="6" xfId="0" applyFont="1" applyFill="1" applyBorder="1" applyAlignment="1" applyProtection="1">
      <alignment horizontal="center" vertical="top" wrapText="1"/>
      <protection locked="0"/>
    </xf>
    <xf numFmtId="0" fontId="27" fillId="0" borderId="6" xfId="0" applyFont="1" applyFill="1" applyBorder="1" applyAlignment="1" applyProtection="1">
      <alignment horizontal="left" vertical="top" wrapText="1"/>
      <protection locked="0"/>
    </xf>
    <xf numFmtId="0" fontId="27" fillId="0" borderId="6" xfId="0" applyFont="1" applyFill="1" applyBorder="1" applyAlignment="1" applyProtection="1">
      <alignment horizontal="center" vertical="center" wrapText="1"/>
      <protection locked="0"/>
    </xf>
    <xf numFmtId="0" fontId="27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7" fillId="11" borderId="6" xfId="0" applyFont="1" applyFill="1" applyBorder="1" applyAlignment="1" applyProtection="1">
      <alignment vertical="top" wrapText="1"/>
      <protection locked="0"/>
    </xf>
    <xf numFmtId="0" fontId="27" fillId="0" borderId="2" xfId="0" applyFont="1" applyFill="1" applyBorder="1" applyAlignment="1" applyProtection="1">
      <alignment horizontal="center" vertical="center" wrapText="1"/>
      <protection locked="0"/>
    </xf>
    <xf numFmtId="0" fontId="27" fillId="0" borderId="17" xfId="0" applyFont="1" applyFill="1" applyBorder="1" applyAlignment="1" applyProtection="1">
      <alignment horizontal="center" vertical="center" wrapText="1"/>
      <protection locked="0"/>
    </xf>
    <xf numFmtId="0" fontId="27" fillId="11" borderId="2" xfId="0" applyFont="1" applyFill="1" applyBorder="1" applyAlignment="1" applyProtection="1">
      <alignment vertical="top" wrapText="1"/>
      <protection locked="0"/>
    </xf>
    <xf numFmtId="0" fontId="27" fillId="0" borderId="2" xfId="0" applyFont="1" applyFill="1" applyBorder="1" applyAlignment="1" applyProtection="1">
      <alignment vertical="top" wrapText="1"/>
      <protection locked="0"/>
    </xf>
    <xf numFmtId="0" fontId="27" fillId="0" borderId="2" xfId="0" applyFont="1" applyFill="1" applyBorder="1" applyAlignment="1" applyProtection="1">
      <alignment horizontal="center" vertical="top" wrapText="1"/>
      <protection locked="0"/>
    </xf>
    <xf numFmtId="0" fontId="27" fillId="0" borderId="2" xfId="0" applyFont="1" applyFill="1" applyBorder="1" applyAlignment="1" applyProtection="1">
      <alignment horizontal="left" vertical="top" wrapText="1"/>
      <protection locked="0"/>
    </xf>
    <xf numFmtId="0" fontId="24" fillId="0" borderId="22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26" xfId="0" applyNumberFormat="1" applyFont="1" applyBorder="1" applyAlignment="1">
      <alignment horizontal="center" vertical="center" wrapText="1"/>
    </xf>
    <xf numFmtId="0" fontId="12" fillId="16" borderId="0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 applyProtection="1">
      <alignment horizontal="center" vertical="top" wrapText="1"/>
      <protection locked="0"/>
    </xf>
    <xf numFmtId="0" fontId="27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>
      <alignment vertical="top" wrapText="1"/>
    </xf>
    <xf numFmtId="0" fontId="27" fillId="0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left" indent="1"/>
    </xf>
    <xf numFmtId="0" fontId="28" fillId="0" borderId="0" xfId="0" applyFont="1"/>
    <xf numFmtId="0" fontId="29" fillId="0" borderId="0" xfId="0" applyFont="1" applyAlignment="1">
      <alignment horizontal="left"/>
    </xf>
    <xf numFmtId="49" fontId="28" fillId="0" borderId="0" xfId="0" applyNumberFormat="1" applyFont="1"/>
    <xf numFmtId="0" fontId="30" fillId="0" borderId="0" xfId="3" applyFont="1"/>
    <xf numFmtId="0" fontId="28" fillId="0" borderId="0" xfId="0" applyFont="1" applyAlignment="1">
      <alignment horizontal="left"/>
    </xf>
    <xf numFmtId="0" fontId="9" fillId="14" borderId="19" xfId="0" applyFont="1" applyFill="1" applyBorder="1" applyAlignment="1">
      <alignment horizontal="left" vertical="top"/>
    </xf>
    <xf numFmtId="14" fontId="18" fillId="14" borderId="17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 indent="1"/>
    </xf>
    <xf numFmtId="0" fontId="28" fillId="0" borderId="0" xfId="0" applyFont="1" applyAlignment="1">
      <alignment horizontal="left" indent="1"/>
    </xf>
    <xf numFmtId="0" fontId="5" fillId="14" borderId="1" xfId="0" applyFont="1" applyFill="1" applyBorder="1" applyAlignment="1">
      <alignment horizontal="left" vertical="top"/>
    </xf>
    <xf numFmtId="165" fontId="18" fillId="14" borderId="1" xfId="1" applyFont="1" applyFill="1" applyBorder="1"/>
    <xf numFmtId="0" fontId="32" fillId="0" borderId="31" xfId="0" applyNumberFormat="1" applyFont="1" applyBorder="1" applyAlignment="1">
      <alignment horizontal="left"/>
    </xf>
    <xf numFmtId="0" fontId="32" fillId="0" borderId="31" xfId="0" applyNumberFormat="1" applyFont="1" applyBorder="1" applyAlignment="1">
      <alignment horizontal="center" vertical="center"/>
    </xf>
    <xf numFmtId="0" fontId="1" fillId="18" borderId="7" xfId="0" applyFont="1" applyFill="1" applyBorder="1"/>
    <xf numFmtId="0" fontId="0" fillId="18" borderId="7" xfId="0" applyFill="1" applyBorder="1"/>
    <xf numFmtId="0" fontId="1" fillId="19" borderId="7" xfId="0" applyFont="1" applyFill="1" applyBorder="1"/>
    <xf numFmtId="0" fontId="3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7" xfId="1" applyFont="1" applyBorder="1"/>
    <xf numFmtId="165" fontId="0" fillId="0" borderId="0" xfId="0" applyNumberFormat="1"/>
    <xf numFmtId="0" fontId="0" fillId="0" borderId="34" xfId="0" applyFill="1" applyBorder="1" applyAlignment="1">
      <alignment horizontal="center"/>
    </xf>
    <xf numFmtId="165" fontId="0" fillId="0" borderId="0" xfId="1" applyFont="1"/>
    <xf numFmtId="0" fontId="32" fillId="6" borderId="7" xfId="0" applyNumberFormat="1" applyFont="1" applyFill="1" applyBorder="1" applyAlignment="1">
      <alignment horizontal="center" vertical="center"/>
    </xf>
    <xf numFmtId="0" fontId="32" fillId="6" borderId="32" xfId="0" applyNumberFormat="1" applyFont="1" applyFill="1" applyBorder="1" applyAlignment="1">
      <alignment horizontal="center" wrapText="1"/>
    </xf>
    <xf numFmtId="2" fontId="32" fillId="6" borderId="33" xfId="0" applyNumberFormat="1" applyFont="1" applyFill="1" applyBorder="1" applyAlignment="1">
      <alignment horizontal="center" vertical="center"/>
    </xf>
    <xf numFmtId="12" fontId="32" fillId="6" borderId="31" xfId="0" applyNumberFormat="1" applyFont="1" applyFill="1" applyBorder="1" applyAlignment="1">
      <alignment horizontal="center" vertical="center"/>
    </xf>
    <xf numFmtId="49" fontId="32" fillId="0" borderId="8" xfId="0" applyNumberFormat="1" applyFont="1" applyBorder="1" applyAlignment="1">
      <alignment horizontal="center" vertical="center" wrapText="1"/>
    </xf>
    <xf numFmtId="49" fontId="32" fillId="0" borderId="30" xfId="0" applyNumberFormat="1" applyFont="1" applyBorder="1" applyAlignment="1">
      <alignment horizontal="center" vertical="center" wrapText="1"/>
    </xf>
    <xf numFmtId="49" fontId="32" fillId="0" borderId="31" xfId="0" applyNumberFormat="1" applyFont="1" applyBorder="1" applyAlignment="1">
      <alignment horizontal="center" vertical="center" wrapText="1"/>
    </xf>
    <xf numFmtId="0" fontId="32" fillId="6" borderId="8" xfId="0" applyNumberFormat="1" applyFont="1" applyFill="1" applyBorder="1" applyAlignment="1">
      <alignment horizontal="center" wrapText="1"/>
    </xf>
    <xf numFmtId="2" fontId="32" fillId="6" borderId="31" xfId="0" applyNumberFormat="1" applyFont="1" applyFill="1" applyBorder="1" applyAlignment="1">
      <alignment horizontal="center" vertical="center"/>
    </xf>
    <xf numFmtId="49" fontId="32" fillId="0" borderId="28" xfId="0" applyNumberFormat="1" applyFont="1" applyBorder="1" applyAlignment="1">
      <alignment horizontal="center" vertical="center" wrapText="1"/>
    </xf>
    <xf numFmtId="49" fontId="32" fillId="0" borderId="29" xfId="0" applyNumberFormat="1" applyFont="1" applyBorder="1" applyAlignment="1">
      <alignment horizontal="center" vertical="center" wrapText="1"/>
    </xf>
    <xf numFmtId="165" fontId="2" fillId="0" borderId="0" xfId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12" fillId="0" borderId="0" xfId="0" applyFont="1"/>
    <xf numFmtId="0" fontId="35" fillId="0" borderId="0" xfId="0" applyFont="1"/>
    <xf numFmtId="2" fontId="32" fillId="6" borderId="7" xfId="0" applyNumberFormat="1" applyFont="1" applyFill="1" applyBorder="1" applyAlignment="1">
      <alignment horizontal="left" vertical="center" indent="1"/>
    </xf>
    <xf numFmtId="0" fontId="12" fillId="0" borderId="7" xfId="0" applyFont="1" applyBorder="1" applyAlignment="1">
      <alignment horizontal="center"/>
    </xf>
    <xf numFmtId="169" fontId="32" fillId="0" borderId="7" xfId="0" applyNumberFormat="1" applyFont="1" applyBorder="1" applyAlignment="1">
      <alignment horizontal="center" vertical="center" wrapText="1"/>
    </xf>
    <xf numFmtId="2" fontId="32" fillId="0" borderId="7" xfId="0" applyNumberFormat="1" applyFont="1" applyBorder="1" applyAlignment="1">
      <alignment horizontal="center" vertical="center"/>
    </xf>
    <xf numFmtId="0" fontId="32" fillId="0" borderId="8" xfId="0" applyNumberFormat="1" applyFont="1" applyBorder="1" applyAlignment="1">
      <alignment horizontal="center" vertical="center"/>
    </xf>
    <xf numFmtId="0" fontId="32" fillId="0" borderId="30" xfId="0" applyNumberFormat="1" applyFont="1" applyBorder="1" applyAlignment="1">
      <alignment horizontal="center"/>
    </xf>
    <xf numFmtId="0" fontId="32" fillId="6" borderId="31" xfId="0" applyNumberFormat="1" applyFont="1" applyFill="1" applyBorder="1" applyAlignment="1">
      <alignment horizontal="center" vertical="center"/>
    </xf>
    <xf numFmtId="2" fontId="32" fillId="0" borderId="7" xfId="0" applyNumberFormat="1" applyFont="1" applyBorder="1" applyAlignment="1">
      <alignment vertical="center"/>
    </xf>
    <xf numFmtId="49" fontId="32" fillId="0" borderId="8" xfId="0" applyNumberFormat="1" applyFont="1" applyBorder="1" applyAlignment="1">
      <alignment vertical="center"/>
    </xf>
    <xf numFmtId="49" fontId="32" fillId="0" borderId="30" xfId="0" applyNumberFormat="1" applyFont="1" applyBorder="1" applyAlignment="1">
      <alignment vertical="center"/>
    </xf>
    <xf numFmtId="49" fontId="32" fillId="0" borderId="31" xfId="0" applyNumberFormat="1" applyFont="1" applyBorder="1" applyAlignment="1">
      <alignment vertical="center"/>
    </xf>
    <xf numFmtId="0" fontId="32" fillId="6" borderId="33" xfId="0" applyNumberFormat="1" applyFont="1" applyFill="1" applyBorder="1" applyAlignment="1">
      <alignment horizontal="center" vertical="center"/>
    </xf>
    <xf numFmtId="2" fontId="32" fillId="0" borderId="27" xfId="0" applyNumberFormat="1" applyFont="1" applyBorder="1" applyAlignment="1">
      <alignment horizontal="center" vertical="center"/>
    </xf>
    <xf numFmtId="0" fontId="12" fillId="0" borderId="7" xfId="0" applyFont="1" applyBorder="1"/>
    <xf numFmtId="0" fontId="12" fillId="0" borderId="0" xfId="0" applyFont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2" fontId="0" fillId="0" borderId="0" xfId="0" applyNumberFormat="1"/>
    <xf numFmtId="0" fontId="1" fillId="0" borderId="0" xfId="0" applyFont="1"/>
    <xf numFmtId="0" fontId="0" fillId="17" borderId="0" xfId="0" applyFill="1"/>
    <xf numFmtId="0" fontId="11" fillId="20" borderId="0" xfId="0" applyFont="1" applyFill="1" applyAlignment="1">
      <alignment horizontal="center" vertical="center" wrapText="1"/>
    </xf>
    <xf numFmtId="0" fontId="11" fillId="20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center" vertical="center" wrapText="1"/>
    </xf>
    <xf numFmtId="0" fontId="27" fillId="6" borderId="0" xfId="0" applyFont="1" applyFill="1" applyBorder="1" applyAlignment="1">
      <alignment horizontal="center" vertical="center" wrapText="1"/>
    </xf>
    <xf numFmtId="0" fontId="27" fillId="6" borderId="0" xfId="0" applyFont="1" applyFill="1" applyBorder="1" applyAlignment="1" applyProtection="1">
      <alignment horizontal="center" vertical="center" wrapText="1"/>
      <protection locked="0"/>
    </xf>
    <xf numFmtId="0" fontId="27" fillId="6" borderId="0" xfId="0" applyFont="1" applyFill="1" applyBorder="1" applyAlignment="1">
      <alignment horizontal="center" vertical="top" wrapText="1"/>
    </xf>
    <xf numFmtId="0" fontId="27" fillId="6" borderId="0" xfId="0" applyFont="1" applyFill="1" applyBorder="1" applyAlignment="1" applyProtection="1">
      <alignment horizontal="center" vertical="top" wrapText="1"/>
      <protection locked="0"/>
    </xf>
    <xf numFmtId="0" fontId="0" fillId="6" borderId="0" xfId="0" applyFill="1" applyAlignment="1">
      <alignment horizontal="center" vertical="center"/>
    </xf>
    <xf numFmtId="0" fontId="36" fillId="0" borderId="0" xfId="0" applyFont="1"/>
    <xf numFmtId="0" fontId="36" fillId="0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left" indent="1"/>
    </xf>
    <xf numFmtId="0" fontId="28" fillId="0" borderId="0" xfId="0" applyFont="1" applyFill="1"/>
    <xf numFmtId="0" fontId="35" fillId="0" borderId="0" xfId="0" applyFont="1" applyFill="1"/>
    <xf numFmtId="0" fontId="29" fillId="0" borderId="0" xfId="0" applyFont="1" applyFill="1" applyAlignment="1">
      <alignment horizontal="left" indent="1"/>
    </xf>
    <xf numFmtId="2" fontId="32" fillId="0" borderId="7" xfId="0" applyNumberFormat="1" applyFont="1" applyFill="1" applyBorder="1" applyAlignment="1">
      <alignment horizontal="left" vertical="center" indent="1"/>
    </xf>
    <xf numFmtId="0" fontId="12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9" fontId="12" fillId="0" borderId="0" xfId="0" applyNumberFormat="1" applyFont="1"/>
    <xf numFmtId="0" fontId="0" fillId="0" borderId="35" xfId="0" applyBorder="1"/>
    <xf numFmtId="9" fontId="0" fillId="0" borderId="0" xfId="2" applyFont="1" applyFill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0" fontId="27" fillId="21" borderId="35" xfId="0" applyFont="1" applyFill="1" applyBorder="1" applyAlignment="1">
      <alignment horizontal="center" vertical="center" wrapText="1"/>
    </xf>
    <xf numFmtId="0" fontId="27" fillId="21" borderId="35" xfId="0" applyFont="1" applyFill="1" applyBorder="1" applyAlignment="1">
      <alignment vertical="top" wrapText="1"/>
    </xf>
    <xf numFmtId="0" fontId="27" fillId="21" borderId="35" xfId="0" applyFont="1" applyFill="1" applyBorder="1" applyAlignment="1">
      <alignment horizontal="center" vertical="top" wrapText="1"/>
    </xf>
    <xf numFmtId="0" fontId="0" fillId="21" borderId="35" xfId="0" applyFill="1" applyBorder="1" applyAlignment="1">
      <alignment horizontal="center" vertical="center"/>
    </xf>
    <xf numFmtId="0" fontId="12" fillId="21" borderId="35" xfId="0" applyFont="1" applyFill="1" applyBorder="1" applyAlignment="1">
      <alignment horizontal="center" vertical="center" wrapText="1"/>
    </xf>
    <xf numFmtId="0" fontId="0" fillId="21" borderId="35" xfId="0" applyFill="1" applyBorder="1"/>
    <xf numFmtId="0" fontId="36" fillId="21" borderId="35" xfId="0" applyFont="1" applyFill="1" applyBorder="1" applyAlignment="1">
      <alignment horizontal="center" vertical="top" wrapText="1"/>
    </xf>
    <xf numFmtId="9" fontId="0" fillId="0" borderId="0" xfId="2" applyFont="1" applyAlignment="1">
      <alignment wrapText="1"/>
    </xf>
    <xf numFmtId="9" fontId="0" fillId="0" borderId="0" xfId="2" applyFont="1"/>
    <xf numFmtId="14" fontId="0" fillId="0" borderId="0" xfId="0" applyNumberFormat="1" applyAlignment="1">
      <alignment horizontal="center" vertical="center" wrapText="1"/>
    </xf>
    <xf numFmtId="49" fontId="32" fillId="22" borderId="31" xfId="0" applyNumberFormat="1" applyFont="1" applyFill="1" applyBorder="1" applyAlignment="1">
      <alignment vertical="center"/>
    </xf>
    <xf numFmtId="0" fontId="0" fillId="0" borderId="34" xfId="0" applyBorder="1" applyAlignment="1">
      <alignment horizontal="center"/>
    </xf>
    <xf numFmtId="165" fontId="0" fillId="0" borderId="0" xfId="1" applyFont="1" applyBorder="1"/>
    <xf numFmtId="0" fontId="0" fillId="0" borderId="0" xfId="0" applyFill="1" applyBorder="1" applyAlignment="1">
      <alignment horizontal="center"/>
    </xf>
    <xf numFmtId="0" fontId="1" fillId="19" borderId="27" xfId="0" applyFont="1" applyFill="1" applyBorder="1"/>
    <xf numFmtId="0" fontId="0" fillId="0" borderId="27" xfId="0" applyBorder="1"/>
    <xf numFmtId="165" fontId="0" fillId="0" borderId="27" xfId="1" applyFont="1" applyBorder="1"/>
    <xf numFmtId="0" fontId="1" fillId="0" borderId="0" xfId="0" applyFont="1" applyFill="1" applyBorder="1"/>
    <xf numFmtId="0" fontId="0" fillId="0" borderId="0" xfId="0" applyFill="1" applyBorder="1"/>
    <xf numFmtId="165" fontId="0" fillId="0" borderId="0" xfId="1" applyFont="1" applyFill="1" applyBorder="1"/>
    <xf numFmtId="165" fontId="0" fillId="0" borderId="0" xfId="0" applyNumberFormat="1" applyFill="1" applyBorder="1"/>
    <xf numFmtId="0" fontId="2" fillId="0" borderId="0" xfId="0" applyFont="1" applyAlignment="1"/>
    <xf numFmtId="0" fontId="12" fillId="0" borderId="31" xfId="0" applyFont="1" applyBorder="1" applyAlignment="1">
      <alignment horizontal="center" vertical="center"/>
    </xf>
    <xf numFmtId="165" fontId="32" fillId="6" borderId="8" xfId="1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31" fillId="17" borderId="34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17" borderId="32" xfId="0" applyFont="1" applyFill="1" applyBorder="1" applyAlignment="1">
      <alignment horizontal="center"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31" fillId="17" borderId="33" xfId="0" applyFont="1" applyFill="1" applyBorder="1" applyAlignment="1">
      <alignment horizontal="center" vertical="center" wrapText="1"/>
    </xf>
    <xf numFmtId="0" fontId="31" fillId="17" borderId="37" xfId="0" applyFont="1" applyFill="1" applyBorder="1" applyAlignment="1">
      <alignment vertical="center" wrapText="1"/>
    </xf>
    <xf numFmtId="0" fontId="31" fillId="17" borderId="38" xfId="0" applyFont="1" applyFill="1" applyBorder="1" applyAlignment="1">
      <alignment vertical="center" wrapText="1"/>
    </xf>
    <xf numFmtId="0" fontId="31" fillId="17" borderId="36" xfId="0" applyFont="1" applyFill="1" applyBorder="1" applyAlignment="1">
      <alignment vertical="center" wrapText="1"/>
    </xf>
    <xf numFmtId="0" fontId="31" fillId="17" borderId="39" xfId="0" applyFont="1" applyFill="1" applyBorder="1" applyAlignment="1">
      <alignment vertical="center" wrapText="1"/>
    </xf>
    <xf numFmtId="49" fontId="32" fillId="0" borderId="28" xfId="0" applyNumberFormat="1" applyFont="1" applyBorder="1" applyAlignment="1">
      <alignment vertical="center"/>
    </xf>
    <xf numFmtId="49" fontId="32" fillId="0" borderId="29" xfId="0" applyNumberFormat="1" applyFont="1" applyBorder="1" applyAlignment="1">
      <alignment vertical="center"/>
    </xf>
    <xf numFmtId="49" fontId="32" fillId="22" borderId="29" xfId="0" applyNumberFormat="1" applyFont="1" applyFill="1" applyBorder="1" applyAlignment="1">
      <alignment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169" fontId="32" fillId="0" borderId="7" xfId="0" applyNumberFormat="1" applyFont="1" applyFill="1" applyBorder="1" applyAlignment="1">
      <alignment horizontal="center" vertical="center" wrapText="1"/>
    </xf>
    <xf numFmtId="2" fontId="32" fillId="0" borderId="7" xfId="0" applyNumberFormat="1" applyFont="1" applyFill="1" applyBorder="1" applyAlignment="1">
      <alignment horizontal="center" vertical="center"/>
    </xf>
    <xf numFmtId="0" fontId="32" fillId="0" borderId="8" xfId="0" applyNumberFormat="1" applyFont="1" applyFill="1" applyBorder="1" applyAlignment="1">
      <alignment horizontal="center" vertical="center"/>
    </xf>
    <xf numFmtId="0" fontId="32" fillId="0" borderId="30" xfId="0" applyNumberFormat="1" applyFont="1" applyFill="1" applyBorder="1" applyAlignment="1">
      <alignment horizontal="center"/>
    </xf>
    <xf numFmtId="0" fontId="32" fillId="0" borderId="31" xfId="0" applyNumberFormat="1" applyFont="1" applyFill="1" applyBorder="1" applyAlignment="1">
      <alignment horizontal="center" vertical="center"/>
    </xf>
    <xf numFmtId="0" fontId="32" fillId="0" borderId="31" xfId="0" applyNumberFormat="1" applyFont="1" applyFill="1" applyBorder="1" applyAlignment="1">
      <alignment horizontal="left"/>
    </xf>
    <xf numFmtId="2" fontId="32" fillId="0" borderId="27" xfId="0" applyNumberFormat="1" applyFont="1" applyFill="1" applyBorder="1" applyAlignment="1">
      <alignment horizontal="center" vertical="center"/>
    </xf>
    <xf numFmtId="2" fontId="32" fillId="0" borderId="7" xfId="0" applyNumberFormat="1" applyFont="1" applyFill="1" applyBorder="1" applyAlignment="1">
      <alignment vertical="center"/>
    </xf>
    <xf numFmtId="49" fontId="32" fillId="0" borderId="28" xfId="0" applyNumberFormat="1" applyFont="1" applyFill="1" applyBorder="1" applyAlignment="1">
      <alignment vertical="center"/>
    </xf>
    <xf numFmtId="49" fontId="32" fillId="0" borderId="29" xfId="0" applyNumberFormat="1" applyFont="1" applyFill="1" applyBorder="1" applyAlignment="1">
      <alignment vertical="center"/>
    </xf>
    <xf numFmtId="49" fontId="32" fillId="0" borderId="31" xfId="0" applyNumberFormat="1" applyFont="1" applyFill="1" applyBorder="1" applyAlignment="1">
      <alignment vertical="center"/>
    </xf>
    <xf numFmtId="49" fontId="32" fillId="0" borderId="28" xfId="0" applyNumberFormat="1" applyFont="1" applyFill="1" applyBorder="1" applyAlignment="1">
      <alignment horizontal="center" vertical="center" wrapText="1"/>
    </xf>
    <xf numFmtId="49" fontId="32" fillId="0" borderId="29" xfId="0" applyNumberFormat="1" applyFont="1" applyFill="1" applyBorder="1" applyAlignment="1">
      <alignment horizontal="center" vertical="center" wrapText="1"/>
    </xf>
    <xf numFmtId="49" fontId="32" fillId="0" borderId="31" xfId="0" applyNumberFormat="1" applyFont="1" applyFill="1" applyBorder="1" applyAlignment="1">
      <alignment horizontal="center" vertical="center" wrapText="1"/>
    </xf>
    <xf numFmtId="2" fontId="32" fillId="0" borderId="34" xfId="0" applyNumberFormat="1" applyFont="1" applyFill="1" applyBorder="1" applyAlignment="1">
      <alignment horizontal="center" vertical="center"/>
    </xf>
    <xf numFmtId="49" fontId="32" fillId="0" borderId="32" xfId="0" applyNumberFormat="1" applyFont="1" applyFill="1" applyBorder="1" applyAlignment="1">
      <alignment horizontal="center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1" fontId="39" fillId="0" borderId="7" xfId="0" applyNumberFormat="1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2" fillId="6" borderId="7" xfId="0" applyFont="1" applyFill="1" applyBorder="1"/>
    <xf numFmtId="165" fontId="27" fillId="0" borderId="0" xfId="1" applyFont="1" applyAlignment="1">
      <alignment horizontal="center" vertical="center"/>
    </xf>
    <xf numFmtId="165" fontId="27" fillId="0" borderId="0" xfId="1" applyFont="1" applyAlignment="1">
      <alignment horizontal="center" vertical="center" wrapText="1"/>
    </xf>
    <xf numFmtId="165" fontId="27" fillId="22" borderId="0" xfId="1" applyFont="1" applyFill="1" applyAlignment="1">
      <alignment horizontal="center" vertical="center"/>
    </xf>
    <xf numFmtId="165" fontId="6" fillId="0" borderId="0" xfId="1" applyFont="1" applyAlignment="1">
      <alignment horizontal="center" vertical="center"/>
    </xf>
    <xf numFmtId="0" fontId="33" fillId="22" borderId="0" xfId="0" applyFont="1" applyFill="1" applyBorder="1" applyAlignment="1">
      <alignment horizontal="center" vertical="center" wrapText="1"/>
    </xf>
    <xf numFmtId="0" fontId="0" fillId="21" borderId="0" xfId="0" applyFill="1" applyBorder="1"/>
    <xf numFmtId="0" fontId="11" fillId="21" borderId="0" xfId="0" applyFont="1" applyFill="1" applyBorder="1" applyAlignment="1">
      <alignment horizontal="center" vertical="center" wrapText="1"/>
    </xf>
    <xf numFmtId="0" fontId="11" fillId="21" borderId="0" xfId="0" applyFont="1" applyFill="1" applyBorder="1" applyAlignment="1">
      <alignment horizontal="center" vertical="center"/>
    </xf>
    <xf numFmtId="0" fontId="5" fillId="21" borderId="0" xfId="0" applyFont="1" applyFill="1" applyBorder="1" applyAlignment="1">
      <alignment vertical="center" wrapText="1"/>
    </xf>
    <xf numFmtId="0" fontId="37" fillId="21" borderId="0" xfId="0" applyFont="1" applyFill="1" applyBorder="1" applyAlignment="1">
      <alignment horizontal="center" vertical="center" wrapText="1"/>
    </xf>
    <xf numFmtId="0" fontId="40" fillId="21" borderId="35" xfId="0" applyFont="1" applyFill="1" applyBorder="1" applyAlignment="1">
      <alignment horizontal="center" vertical="top" wrapText="1"/>
    </xf>
    <xf numFmtId="0" fontId="0" fillId="21" borderId="0" xfId="0" applyFill="1" applyBorder="1" applyAlignment="1">
      <alignment horizontal="center"/>
    </xf>
    <xf numFmtId="0" fontId="12" fillId="0" borderId="2" xfId="0" applyFont="1" applyFill="1" applyBorder="1" applyAlignment="1">
      <alignment horizontal="center" wrapText="1"/>
    </xf>
    <xf numFmtId="0" fontId="27" fillId="21" borderId="35" xfId="0" applyFont="1" applyFill="1" applyBorder="1" applyAlignment="1">
      <alignment horizontal="center" wrapText="1"/>
    </xf>
    <xf numFmtId="0" fontId="12" fillId="0" borderId="40" xfId="0" applyFont="1" applyFill="1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horizontal="center" vertical="center" wrapText="1"/>
    </xf>
    <xf numFmtId="9" fontId="0" fillId="0" borderId="0" xfId="2" applyFont="1" applyFill="1" applyAlignment="1">
      <alignment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vertical="top" wrapText="1"/>
    </xf>
    <xf numFmtId="0" fontId="27" fillId="0" borderId="35" xfId="0" applyFont="1" applyFill="1" applyBorder="1" applyAlignment="1">
      <alignment horizontal="center" vertical="top" wrapText="1"/>
    </xf>
    <xf numFmtId="0" fontId="0" fillId="0" borderId="35" xfId="0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 wrapText="1"/>
    </xf>
    <xf numFmtId="0" fontId="0" fillId="0" borderId="35" xfId="0" applyFill="1" applyBorder="1"/>
    <xf numFmtId="0" fontId="36" fillId="0" borderId="35" xfId="0" applyFont="1" applyFill="1" applyBorder="1" applyAlignment="1">
      <alignment horizontal="center" vertical="top" wrapText="1"/>
    </xf>
    <xf numFmtId="9" fontId="0" fillId="0" borderId="0" xfId="2" applyFont="1" applyFill="1"/>
    <xf numFmtId="0" fontId="36" fillId="0" borderId="0" xfId="0" applyFont="1" applyFill="1"/>
    <xf numFmtId="0" fontId="11" fillId="21" borderId="0" xfId="0" applyNumberFormat="1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0" fillId="20" borderId="4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 wrapText="1"/>
    </xf>
    <xf numFmtId="0" fontId="38" fillId="20" borderId="5" xfId="0" applyFont="1" applyFill="1" applyBorder="1" applyAlignment="1">
      <alignment horizontal="center" vertical="center" wrapText="1"/>
    </xf>
    <xf numFmtId="0" fontId="38" fillId="20" borderId="1" xfId="0" applyFont="1" applyFill="1" applyBorder="1" applyAlignment="1">
      <alignment vertical="center" wrapText="1"/>
    </xf>
    <xf numFmtId="0" fontId="11" fillId="20" borderId="6" xfId="0" applyFont="1" applyFill="1" applyBorder="1" applyAlignment="1">
      <alignment horizontal="center" vertical="center" wrapText="1"/>
    </xf>
    <xf numFmtId="0" fontId="11" fillId="20" borderId="6" xfId="0" applyFont="1" applyFill="1" applyBorder="1" applyAlignment="1">
      <alignment horizontal="center" vertical="center"/>
    </xf>
    <xf numFmtId="0" fontId="20" fillId="22" borderId="4" xfId="0" applyFont="1" applyFill="1" applyBorder="1" applyAlignment="1">
      <alignment horizontal="center" vertical="center" wrapText="1"/>
    </xf>
    <xf numFmtId="0" fontId="20" fillId="22" borderId="5" xfId="0" applyFont="1" applyFill="1" applyBorder="1" applyAlignment="1">
      <alignment horizontal="center" vertical="center" wrapText="1"/>
    </xf>
    <xf numFmtId="0" fontId="0" fillId="20" borderId="6" xfId="0" applyFill="1" applyBorder="1" applyAlignment="1">
      <alignment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0" borderId="5" xfId="0" applyFill="1" applyBorder="1" applyAlignment="1">
      <alignment vertical="center" wrapText="1"/>
    </xf>
    <xf numFmtId="0" fontId="0" fillId="20" borderId="0" xfId="0" applyFill="1"/>
    <xf numFmtId="0" fontId="0" fillId="20" borderId="0" xfId="0" applyFill="1" applyAlignment="1">
      <alignment horizontal="center" vertical="center"/>
    </xf>
    <xf numFmtId="0" fontId="0" fillId="20" borderId="6" xfId="0" applyFill="1" applyBorder="1" applyAlignment="1">
      <alignment horizontal="center" vertical="center" wrapText="1"/>
    </xf>
    <xf numFmtId="0" fontId="0" fillId="20" borderId="6" xfId="0" applyFill="1" applyBorder="1"/>
    <xf numFmtId="0" fontId="0" fillId="20" borderId="5" xfId="0" applyFill="1" applyBorder="1"/>
    <xf numFmtId="0" fontId="0" fillId="20" borderId="6" xfId="0" applyFill="1" applyBorder="1" applyAlignment="1">
      <alignment wrapText="1"/>
    </xf>
    <xf numFmtId="0" fontId="0" fillId="20" borderId="1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0" borderId="19" xfId="0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1" fillId="20" borderId="19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36" xfId="0" applyFill="1" applyBorder="1"/>
    <xf numFmtId="0" fontId="0" fillId="17" borderId="0" xfId="0" applyFill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0" borderId="17" xfId="0" applyFont="1" applyFill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8" fillId="0" borderId="0" xfId="0" applyFont="1" applyAlignment="1">
      <alignment horizontal="left" indent="1"/>
    </xf>
    <xf numFmtId="0" fontId="28" fillId="0" borderId="0" xfId="0" applyFont="1" applyAlignment="1">
      <alignment shrinkToFit="1"/>
    </xf>
    <xf numFmtId="0" fontId="34" fillId="0" borderId="0" xfId="0" applyFont="1" applyAlignment="1">
      <alignment horizontal="center" vertical="center"/>
    </xf>
    <xf numFmtId="168" fontId="28" fillId="0" borderId="0" xfId="0" applyNumberFormat="1" applyFont="1" applyAlignment="1">
      <alignment horizontal="left" indent="1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6" fontId="1" fillId="7" borderId="9" xfId="0" applyNumberFormat="1" applyFont="1" applyFill="1" applyBorder="1" applyAlignment="1">
      <alignment horizontal="left" wrapText="1"/>
    </xf>
    <xf numFmtId="166" fontId="1" fillId="7" borderId="10" xfId="0" applyNumberFormat="1" applyFont="1" applyFill="1" applyBorder="1" applyAlignment="1">
      <alignment horizontal="left" wrapText="1"/>
    </xf>
    <xf numFmtId="0" fontId="1" fillId="7" borderId="14" xfId="0" applyFont="1" applyFill="1" applyBorder="1" applyAlignment="1">
      <alignment horizontal="left" wrapText="1"/>
    </xf>
    <xf numFmtId="0" fontId="1" fillId="7" borderId="15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3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0" fillId="1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18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numFmt numFmtId="0" formatCode="General"/>
      <alignment horizontal="center" vertical="bottom" textRotation="0" wrapText="1" relativeIndent="0" justifyLastLine="0" shrinkToFit="0" readingOrder="0"/>
    </dxf>
    <dxf>
      <numFmt numFmtId="0" formatCode="General"/>
      <alignment horizontal="center" vertical="bottom" textRotation="0" wrapText="1" relativeIndent="0" justifyLastLine="0" shrinkToFit="0" readingOrder="0"/>
    </dxf>
    <dxf>
      <numFmt numFmtId="0" formatCode="General"/>
      <alignment horizontal="center" vertical="bottom" textRotation="0" wrapText="1" relativeIndent="0" justifyLastLine="0" shrinkToFit="0" readingOrder="0"/>
    </dxf>
    <dxf>
      <numFmt numFmtId="0" formatCode="General"/>
      <alignment horizontal="center" vertical="bottom" textRotation="0" wrapText="1" relativeIndent="0" justifyLastLine="0" shrinkToFit="0" readingOrder="0"/>
    </dxf>
    <dxf>
      <numFmt numFmtId="0" formatCode="General"/>
      <alignment horizontal="center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alignment horizontal="center" vertical="bottom" textRotation="0" wrapText="1" relativeIndent="0" justifyLastLine="0" shrinkToFit="0" readingOrder="0"/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9" tint="-0.24994659260841701"/>
        </patternFill>
      </fill>
    </dxf>
    <dxf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top" textRotation="0" wrapText="1" relativeIndent="0" justifyLastLine="0" shrinkToFit="0" readingOrder="0"/>
      <protection locked="0" hidden="0"/>
    </dxf>
    <dxf>
      <alignment horizontal="general" vertical="top" textRotation="0" wrapText="1" indent="0" justifyLastLine="0" shrinkToFit="0" readingOrder="0"/>
      <protection locked="0" hidden="0"/>
    </dxf>
    <dxf>
      <alignment horizontal="center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justifyLastLine="0" shrinkToFit="0" readingOrder="0"/>
      <protection locked="0" hidden="0"/>
    </dxf>
    <dxf>
      <numFmt numFmtId="0" formatCode="General"/>
      <alignment horizontal="center" vertical="bottom" textRotation="0" wrapText="1" relativeIndent="0" justifyLastLine="0" shrinkToFit="0" readingOrder="0"/>
    </dxf>
    <dxf>
      <numFmt numFmtId="0" formatCode="General"/>
      <alignment horizontal="center" vertical="bottom" textRotation="0" wrapText="1" relativeIndent="0" justifyLastLine="0" shrinkToFit="0" readingOrder="0"/>
    </dxf>
    <dxf>
      <numFmt numFmtId="0" formatCode="General"/>
      <alignment horizontal="center" vertical="bottom" textRotation="0" wrapText="1" relativeIndent="0" justifyLastLine="0" shrinkToFit="0" readingOrder="0"/>
    </dxf>
    <dxf>
      <numFmt numFmtId="0" formatCode="General"/>
      <alignment horizontal="center" vertical="bottom" textRotation="0" wrapText="1" relativeIndent="0" justifyLastLine="0" shrinkToFit="0" readingOrder="0"/>
    </dxf>
    <dxf>
      <numFmt numFmtId="0" formatCode="General"/>
      <alignment horizontal="center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alignment horizontal="center" vertical="bottom" textRotation="0" wrapText="1" relativeIndent="0" justifyLastLine="0" shrinkToFit="0" readingOrder="0"/>
    </dxf>
    <dxf>
      <border outline="0">
        <bottom style="medium">
          <color indexed="64"/>
        </bottom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 outline="0"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theme="4" tint="0.79998168889431442"/>
        </patternFill>
      </fill>
      <alignment horizontal="general" vertical="top" textRotation="0" wrapText="1" relativeIndent="0" justifyLastLine="0" shrinkToFit="0" readingOrder="0"/>
      <border diagonalUp="0" diagonalDown="0"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/>
        <top style="medium">
          <color indexed="64"/>
        </top>
        <bottom/>
      </border>
      <protection locked="0" hidden="0"/>
    </dxf>
    <dxf>
      <border>
        <top style="medium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protection locked="0" hidden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relativeIndent="0" justifyLastLine="0" shrinkToFit="0" readingOrder="0"/>
      <protection locked="0" hidden="0"/>
    </dxf>
    <dxf>
      <font>
        <strike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alignment horizontal="center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alignment horizontal="center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9" formatCode="0.0"/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solid">
          <fgColor indexed="64"/>
          <bgColor theme="6" tint="0.59999389629810485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3" tint="0.5999938962981048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numFmt numFmtId="19" formatCode="dd/mm/yyyy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relativeIndent="0" justifyLastLine="0" shrinkToFit="0" readingOrder="0"/>
    </dxf>
    <dxf>
      <border>
        <bottom style="medium">
          <color indexed="64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</dxfs>
  <tableStyles count="0" defaultTableStyle="TableStyleMedium9" defaultPivotStyle="PivotStyleLight16"/>
  <colors>
    <mruColors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Tiempo Procesado</c:v>
          </c:tx>
          <c:spPr>
            <a:solidFill>
              <a:srgbClr val="C00000"/>
            </a:solidFill>
          </c:spPr>
          <c:dPt>
            <c:idx val="1"/>
            <c:bubble3D val="0"/>
            <c:spPr>
              <a:solidFill>
                <a:srgbClr val="00B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'Estado de maquinas'!$O$8:$O$9</c:f>
              <c:strCache>
                <c:ptCount val="2"/>
                <c:pt idx="0">
                  <c:v>Tiempo total</c:v>
                </c:pt>
                <c:pt idx="1">
                  <c:v>Tiempo procesado</c:v>
                </c:pt>
              </c:strCache>
            </c:strRef>
          </c:cat>
          <c:val>
            <c:numRef>
              <c:f>'Estado de maquinas'!$P$8:$P$9</c:f>
              <c:numCache>
                <c:formatCode>General</c:formatCode>
                <c:ptCount val="2"/>
                <c:pt idx="0">
                  <c:v>8599</c:v>
                </c:pt>
                <c:pt idx="1">
                  <c:v>2127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AR"/>
        </a:p>
      </c:txPr>
    </c:legend>
    <c:plotVisOnly val="1"/>
    <c:dispBlanksAs val="zero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76615</xdr:colOff>
      <xdr:row>1</xdr:row>
      <xdr:rowOff>72060</xdr:rowOff>
    </xdr:from>
    <xdr:to>
      <xdr:col>11</xdr:col>
      <xdr:colOff>108917</xdr:colOff>
      <xdr:row>1</xdr:row>
      <xdr:rowOff>343857</xdr:rowOff>
    </xdr:to>
    <xdr:pic>
      <xdr:nvPicPr>
        <xdr:cNvPr id="2" name="1 Imagen" descr="Gráfico 4.t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53490" y="262560"/>
          <a:ext cx="2413552" cy="2717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1457740</xdr:colOff>
      <xdr:row>4</xdr:row>
      <xdr:rowOff>110160</xdr:rowOff>
    </xdr:from>
    <xdr:to>
      <xdr:col>12</xdr:col>
      <xdr:colOff>413717</xdr:colOff>
      <xdr:row>5</xdr:row>
      <xdr:rowOff>191457</xdr:rowOff>
    </xdr:to>
    <xdr:pic>
      <xdr:nvPicPr>
        <xdr:cNvPr id="2" name="1 Imagen" descr="Gráfico 4.t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06065" y="1015035"/>
          <a:ext cx="1861102" cy="3575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142875</xdr:rowOff>
    </xdr:from>
    <xdr:to>
      <xdr:col>13</xdr:col>
      <xdr:colOff>0</xdr:colOff>
      <xdr:row>14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a9" displayName="Tabla9" ref="A16:AR1973" headerRowDxfId="186" dataDxfId="184" headerRowBorderDxfId="185">
  <autoFilter ref="A16:AR1973">
    <filterColumn colId="0">
      <filters>
        <filter val="A10"/>
      </filters>
    </filterColumn>
  </autoFilter>
  <tableColumns count="44">
    <tableColumn id="1" name="Nº de pieza" totalsRowLabel="Total" dataDxfId="183"/>
    <tableColumn id="2" name="Nº  Proceso" dataDxfId="182" totalsRowDxfId="181"/>
    <tableColumn id="3" name="Nombre de pieza" dataDxfId="180" totalsRowDxfId="179"/>
    <tableColumn id="4" name="Sub material"/>
    <tableColumn id="5" name="Cant" dataDxfId="178" totalsRowDxfId="177"/>
    <tableColumn id="6" name="parte/pieza" dataDxfId="176" totalsRowDxfId="175"/>
    <tableColumn id="7" name="Tipo de proceso" dataDxfId="174" totalsRowDxfId="173"/>
    <tableColumn id="8" name="Herramienta" dataDxfId="172" totalsRowDxfId="171"/>
    <tableColumn id="9" name="Descripcion" dataDxfId="170" totalsRowDxfId="169"/>
    <tableColumn id="10" name="Medidas" dataDxfId="168" totalsRowDxfId="167"/>
    <tableColumn id="11" name="Observaciones"/>
    <tableColumn id="12" name="Tm" dataDxfId="166" totalsRowDxfId="165"/>
    <tableColumn id="13" name="Material" dataDxfId="164" totalsRowDxfId="163"/>
    <tableColumn id="14" name="Cant U/Long" dataDxfId="162" totalsRowDxfId="161"/>
    <tableColumn id="15" name="Unidad" dataDxfId="160" totalsRowDxfId="159"/>
    <tableColumn id="16" name="Columna11" dataDxfId="158" totalsRowDxfId="157"/>
    <tableColumn id="17" name="Columna10" dataDxfId="156" totalsRowDxfId="155"/>
    <tableColumn id="18" name="Columna9" dataDxfId="154" totalsRowDxfId="153"/>
    <tableColumn id="19" name="Unidades" dataDxfId="152" totalsRowDxfId="151"/>
    <tableColumn id="20" name="Espesor. " dataDxfId="150" totalsRowDxfId="149"/>
    <tableColumn id="21" name="Unidades2" dataDxfId="148" totalsRowDxfId="147"/>
    <tableColumn id="22" name="Tiempo preparacion de maquina"/>
    <tableColumn id="23" name="Tiempo teorico"/>
    <tableColumn id="24" name="tiempor real" dataDxfId="146" totalsRowDxfId="145"/>
    <tableColumn id="25" name="Discrepancias entre real y teorico" dataDxfId="144" totalsRowDxfId="143"/>
    <tableColumn id="26" name="Tiemp teorico acumulado"/>
    <tableColumn id="27" name="Tiemp de proceso %/pieza"/>
    <tableColumn id="28" name="Columna28"/>
    <tableColumn id="29" name="Columna29"/>
    <tableColumn id="30" name="Columna30"/>
    <tableColumn id="31" name="Columna31"/>
    <tableColumn id="32" name="Columna32"/>
    <tableColumn id="33" name="Fecha" dataDxfId="142" totalsRowDxfId="141"/>
    <tableColumn id="34" name="Tiempo Real 1" dataDxfId="140" totalsRowDxfId="139"/>
    <tableColumn id="35" name="mejora Porcentual" dataDxfId="138" totalsRowDxfId="137"/>
    <tableColumn id="36" name="Fecha2" dataDxfId="136" totalsRowDxfId="135"/>
    <tableColumn id="37" name="Tiempo Real 2" dataDxfId="134" totalsRowDxfId="133"/>
    <tableColumn id="38" name="mejora Porcentual4" dataDxfId="132" totalsRowDxfId="131"/>
    <tableColumn id="39" name="Fecha3" dataDxfId="130" totalsRowDxfId="129"/>
    <tableColumn id="40" name="Tiempo Real 3" dataDxfId="128" totalsRowDxfId="127"/>
    <tableColumn id="41" name="mejora Porcentual2" dataDxfId="126" totalsRowDxfId="125"/>
    <tableColumn id="42" name="Fecha4" dataDxfId="124" totalsRowDxfId="123"/>
    <tableColumn id="43" name="Tiempo Real 4" dataDxfId="122" totalsRowDxfId="121"/>
    <tableColumn id="44" name="mejora Porcentual3" totalsRowFunction="count" dataDxfId="120" totalsRowDxfId="11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A11:AA368" totalsRowShown="0" headerRowDxfId="118" tableBorderDxfId="117">
  <autoFilter ref="A11:AA368">
    <filterColumn colId="1">
      <filters>
        <filter val="A10"/>
      </filters>
    </filterColumn>
  </autoFilter>
  <tableColumns count="27">
    <tableColumn id="1" name="NºSubcomponente" dataDxfId="116"/>
    <tableColumn id="2" name="Nº Pieza" dataDxfId="115"/>
    <tableColumn id="3" name="Nombre de pieza" dataDxfId="114">
      <calculatedColumnFormula>VLOOKUP(B12,Piezas!$A$10:$B$829,2,FALSE)</calculatedColumnFormula>
    </tableColumn>
    <tableColumn id="4" name="Subcomponente" dataDxfId="113"/>
    <tableColumn id="5" name="NºSubcomponente2" dataDxfId="112">
      <calculatedColumnFormula>Tabla6[[#This Row],[NºSubcomponente]]</calculatedColumnFormula>
    </tableColumn>
    <tableColumn id="6" name="Cantidad" dataDxfId="111"/>
    <tableColumn id="7" name="unidad" dataDxfId="110">
      <calculatedColumnFormula>IF(J12="T","mm",IF(J12="H","mm",IF(J12="CA","mm",IF(J12="CN","Planchas",IF(J12="CI","Planchas",IF(J12="P","mm",IF(J12="A","mm",IF(J12="HRL","mm",IF(J12="HCL","mm",IF(J12="A","mm",IF(J12="cer","mm",IF(J12="cec","mm","Esp Mat"))))))))))))</calculatedColumnFormula>
    </tableColumn>
    <tableColumn id="8" name="Cantidad3" dataDxfId="109">
      <calculatedColumnFormula>IF(OR("CN"=J12,"Ci"=J12),F12,F12/1000)</calculatedColumnFormula>
    </tableColumn>
    <tableColumn id="9" name="Unidad4" dataDxfId="108">
      <calculatedColumnFormula>IF(J12="T","m",IF(J12="H","m",IF(J12="CA","m",IF(J12="CN","Planchas",IF(J12="CI","Planchas",IF(J12="P","m",IF(J12="A","m",IF(J12="HRL","m",IF(J12="HCL","m",IF(J12="A","m",IF(J12="cer","m",IF(J12="cec","m","Esp Mat"))))))))))))</calculatedColumnFormula>
    </tableColumn>
    <tableColumn id="10" name="Tipo de Material" dataDxfId="107"/>
    <tableColumn id="11" name="Barras de material" dataDxfId="106">
      <calculatedColumnFormula>IF(J12="T",H12/4,IF(J12="H","m",IF(J12="CA",H12/6,IF(J12="CN","-----",IF(J12="CI","-----",IF(J12="P",H12/6,IF(J12="A",H12/4,IF(J12="HLR",H12/12,IF(J12="HLC",H12/12,IF(J12="A","m","------"))))))))))</calculatedColumnFormula>
    </tableColumn>
    <tableColumn id="12" name="Peso x unidad" dataDxfId="105">
      <calculatedColumnFormula>IF(J12="T",((7890*((3.1416*N12*N12)/4)/1000000)),IF(J12="H","planchuela o angulo",IF(J12="CA","Caño estructural",IF(J12="CN",((N12*P12)*(R12/1000))*7890,IF(J12="CI",((N12*P12)*(R12/1000))*7890,IF(J12="A",2*((((N12*25.4)*(R12*25.4))/1000000)*7890)*2,IF(J12="P",((N12*25.4*R12)/1000000)*7890,IF(J12="HCL",((N12*N12)/1000000)*7890,IF(J12="HRL",((7890*((3.1416*N12*N12)/4)/1000000)),"-------")))))))))</calculatedColumnFormula>
    </tableColumn>
    <tableColumn id="13" name="Descripcion de material" dataDxfId="104">
      <calculatedColumnFormula>IF(J12="T","Terfilado redondo 1045",IF(J12="H","planchuela o angulo",IF(J12="Cec","Caño estructural cuadrado o rect",IF(J12="Cer","Caño estructural redondo",IF(J12="CN","Chapa negra doble recapado",IF(J12="CI","Chapa de inoxidable 304",IF(J12="P","Planchuela de Hierro",IF(J12="A","Hierro Angulo",IF(J12="HCL","Hierro liso cuadrado",IF(J12="HRL","Hierro liso redondo","---------------"))))))))))</calculatedColumnFormula>
    </tableColumn>
    <tableColumn id="14" name="Medidas" dataDxfId="103"/>
    <tableColumn id="15" name="Columna5" dataDxfId="102">
      <calculatedColumnFormula>IF(J12="T","Diam",IF(J12="H","m",IF(J12="CA","X",IF(J12="CN","X",IF(J12="CI","X",IF(J12="P"," ",IF(J12="A","X",IF(J12="HRL","Diam",IF(J12="HCL","X",IF(J12="P","ancho","----"))))))))))</calculatedColumnFormula>
    </tableColumn>
    <tableColumn id="16" name="Columna6" dataDxfId="101"/>
    <tableColumn id="17" name="Unidades" dataDxfId="100">
      <calculatedColumnFormula>IF(J12="T","mm",IF(J12="H","mm",IF(J12="CA","m",IF(J12="CN","m",IF(J12="CI","m",IF(J12="P","Pulgadas",IF(J12="A","Pulgadas",IF(J12="HRL","mm",IF(J12="HCL","mm",IF(J12="A","Pulgadas",IF(J12="cer","mm",IF(J12="cec","mm","----"))))))))))))</calculatedColumnFormula>
    </tableColumn>
    <tableColumn id="18" name="Espesor" dataDxfId="99"/>
    <tableColumn id="19" name="Unidades7" dataDxfId="98">
      <calculatedColumnFormula>IF(J12="T","-----",IF(J12="H","mm",IF(J12="CA","m",IF(J12="CN","mm",IF(J12="CI","m",IF(J12="P","mm",IF(J12="A","Pulgadas",IF(J12="HLR","mm",IF(J12="HLC","mm",IF(J12="A","Pulgadas",IF(J12="cer","mm",IF(J12="cec","mm","----"))))))))))))</calculatedColumnFormula>
    </tableColumn>
    <tableColumn id="20" name="Peso" dataDxfId="97">
      <calculatedColumnFormula>IF(J12&lt;&gt;0,L12*H12,"-----")</calculatedColumnFormula>
    </tableColumn>
    <tableColumn id="28" name="Oeden" dataDxfId="96"/>
    <tableColumn id="21" name="Precio Unidad" dataDxfId="95">
      <calculatedColumnFormula>IF(J12="T",$AG$25,IF(J12="A",$AG$19,IF(J12="P",$AG$20,IF(J12="CN",$AG$23,IF(J12="CI",$AG$24,IF(J12="HRL",$AG$21,IF(J12="CER",$AG$27,IF(J12="CEC",$AG$28,IF(J12="HCL",$AG$22,IF(J12="CI",$AG$24,"-----"))))))))))</calculatedColumnFormula>
    </tableColumn>
    <tableColumn id="22" name="Columna8" dataDxfId="94"/>
    <tableColumn id="23" name="Columna9" dataDxfId="93"/>
    <tableColumn id="24" name="Columna10" dataDxfId="92"/>
    <tableColumn id="25" name="Columna11" dataDxfId="91"/>
    <tableColumn id="26" name="Valor" dataDxfId="90" dataCellStyle="Moneda">
      <calculatedColumnFormula>IF(T12="-----","0",V12*T12)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A5:Q322" totalsRowShown="0" headerRowDxfId="86" dataDxfId="84" headerRowBorderDxfId="85" tableBorderDxfId="83" totalsRowBorderDxfId="82">
  <autoFilter ref="A5:Q322">
    <filterColumn colId="1">
      <filters>
        <filter val="Tapas"/>
        <filter val="Tapas laterales"/>
      </filters>
    </filterColumn>
  </autoFilter>
  <tableColumns count="17">
    <tableColumn id="10" name="Nº Pieza" dataDxfId="81"/>
    <tableColumn id="1" name="Pieza o paso" dataDxfId="80"/>
    <tableColumn id="2" name="Descripcion" dataDxfId="79"/>
    <tableColumn id="3" name="Cant" dataDxfId="78"/>
    <tableColumn id="4" name="Proceso" dataDxfId="77"/>
    <tableColumn id="5" name="Material" dataDxfId="76"/>
    <tableColumn id="6" name="Med. Mat" dataDxfId="75"/>
    <tableColumn id="7" name="Descripcion2" dataDxfId="74"/>
    <tableColumn id="8" name="Medida" dataDxfId="73"/>
    <tableColumn id="9" name="Observaciones " dataDxfId="72"/>
    <tableColumn id="16" name="Tiempo preparacion de maquina" dataDxfId="71"/>
    <tableColumn id="11" name="Tiempo proceso[Min]" dataDxfId="70"/>
    <tableColumn id="12" name="Tiempo ac [Min]" dataDxfId="69"/>
    <tableColumn id="13" name="Horas" dataDxfId="68">
      <calculatedColumnFormula>IF(LEN(INT(M6/60))=1,"0"&amp;INT(M6/60),INT(M6/60))&amp;":"&amp;IF(LEN(MOD(M6,60))=1,"0"&amp;MOD(M6,60),MOD(M6,60))</calculatedColumnFormula>
    </tableColumn>
    <tableColumn id="14" name="Estado" dataDxfId="67"/>
    <tableColumn id="15" name="Descripcion " dataDxfId="66"/>
    <tableColumn id="17" name="Operario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A10:G70" totalsRowShown="0" dataDxfId="58" headerRowBorderDxfId="59" tableBorderDxfId="57">
  <autoFilter ref="A10:G70"/>
  <tableColumns count="7">
    <tableColumn id="1" name="Nº de pieza" dataDxfId="56"/>
    <tableColumn id="7" name="Pieza o paso" dataDxfId="55">
      <calculatedColumnFormula>VLOOKUP(A11,'Tiempos borrador'!A6:L489,2,FALSE)</calculatedColumnFormula>
    </tableColumn>
    <tableColumn id="2" name="Descripcion" dataDxfId="54">
      <calculatedColumnFormula>VLOOKUP(A11,'Tiempos borrador'!A12:L489,3,FALSE)</calculatedColumnFormula>
    </tableColumn>
    <tableColumn id="3" name="Proceso" dataDxfId="53">
      <calculatedColumnFormula>VLOOKUP(A11,'Tiempos borrador'!A12:L489,5,FALSE)</calculatedColumnFormula>
    </tableColumn>
    <tableColumn id="4" name="Cant x maquina" dataDxfId="52">
      <calculatedColumnFormula>VLOOKUP(A11,'Tiempos borrador'!A12:L489,4,FALSE)</calculatedColumnFormula>
    </tableColumn>
    <tableColumn id="5" name="Cantidad de maquinas" dataDxfId="51"/>
    <tableColumn id="6" name="Estado" dataDxfId="50">
      <calculatedColumnFormula>'Tiempos borrador'!O75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B8:K126" headerRowCount="0" totalsRowShown="0" headerRowDxfId="49" dataDxfId="48">
  <tableColumns count="10">
    <tableColumn id="1" name="Columna1" headerRowDxfId="47" dataDxfId="46"/>
    <tableColumn id="2" name="Columna2" headerRowDxfId="45" dataDxfId="44"/>
    <tableColumn id="12" name="Columna11" headerRowDxfId="43" dataDxfId="42"/>
    <tableColumn id="3" name="Columna3" headerRowDxfId="41" dataDxfId="40"/>
    <tableColumn id="4" name="Columna4" headerRowDxfId="39" dataDxfId="38"/>
    <tableColumn id="6" name="Columna6" headerRowDxfId="37" dataDxfId="36"/>
    <tableColumn id="7" name="Columna7" headerRowDxfId="35" dataDxfId="34"/>
    <tableColumn id="8" name="Columna8" headerRowDxfId="33" dataDxfId="32"/>
    <tableColumn id="11" name="Columna9" headerRowDxfId="31" dataDxfId="30"/>
    <tableColumn id="9" name="Columna10" headerRowDxfId="29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a4" displayName="Tabla4" ref="A8" headerRowCount="0" totalsRowShown="0" headerRowDxfId="27" dataDxfId="26">
  <tableColumns count="1">
    <tableColumn id="1" name="Columna1" headerRowDxfId="25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a14" displayName="Tabla14" ref="A10:G105" totalsRowShown="0" headerRowDxfId="16" dataDxfId="14" headerRowBorderDxfId="15" tableBorderDxfId="13">
  <autoFilter ref="A10:G105">
    <filterColumn colId="6">
      <filters>
        <filter val="sin terminar"/>
      </filters>
    </filterColumn>
  </autoFilter>
  <tableColumns count="7">
    <tableColumn id="1" name="Nº de pieza" dataDxfId="12"/>
    <tableColumn id="7" name="Paso o pieza2" dataDxfId="11">
      <calculatedColumnFormula>VLOOKUP(A11,Tabla8[],2,FALSE)</calculatedColumnFormula>
    </tableColumn>
    <tableColumn id="2" name="Descripcion" dataDxfId="10">
      <calculatedColumnFormula>VLOOKUP(A11,Tabla8[],3,FALSE)</calculatedColumnFormula>
    </tableColumn>
    <tableColumn id="3" name="Proceso" dataDxfId="9">
      <calculatedColumnFormula>VLOOKUP(A11,Tabla8[],5,FALSE)</calculatedColumnFormula>
    </tableColumn>
    <tableColumn id="4" name="Cant x maquina" dataDxfId="8">
      <calculatedColumnFormula>VLOOKUP(A11,Tabla8[],4,FALSE)</calculatedColumnFormula>
    </tableColumn>
    <tableColumn id="5" name="Cantidad de maquinas" dataDxfId="7"/>
    <tableColumn id="6" name="Estado" dataDxfId="6">
      <calculatedColumnFormula>'Tiempos borrador'!O6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5:N62"/>
  <sheetViews>
    <sheetView topLeftCell="A25" workbookViewId="0">
      <selection activeCell="B41" sqref="B41"/>
    </sheetView>
  </sheetViews>
  <sheetFormatPr baseColWidth="10" defaultRowHeight="15"/>
  <cols>
    <col min="1" max="1" width="12.140625" style="234" customWidth="1"/>
    <col min="2" max="2" width="57" customWidth="1"/>
    <col min="5" max="5" width="11.85546875" bestFit="1" customWidth="1"/>
  </cols>
  <sheetData>
    <row r="5" spans="1:14" ht="37.5">
      <c r="A5" s="235" t="s">
        <v>958</v>
      </c>
      <c r="B5" s="235" t="s">
        <v>957</v>
      </c>
    </row>
    <row r="9" spans="1:14" ht="30">
      <c r="A9" s="244" t="s">
        <v>292</v>
      </c>
      <c r="B9" s="244" t="s">
        <v>102</v>
      </c>
      <c r="C9" s="244" t="s">
        <v>933</v>
      </c>
      <c r="D9" s="244" t="s">
        <v>959</v>
      </c>
      <c r="E9" s="244" t="s">
        <v>934</v>
      </c>
      <c r="F9" s="245" t="s">
        <v>960</v>
      </c>
      <c r="G9" s="245" t="s">
        <v>1236</v>
      </c>
      <c r="H9" s="245"/>
      <c r="I9" s="245"/>
      <c r="J9" s="233"/>
      <c r="K9" s="233"/>
      <c r="L9" s="233"/>
      <c r="M9" s="233"/>
      <c r="N9" s="233"/>
    </row>
    <row r="10" spans="1:14">
      <c r="A10" s="234" t="s">
        <v>304</v>
      </c>
      <c r="B10" t="s">
        <v>1151</v>
      </c>
      <c r="C10">
        <f>Proceso!Z29</f>
        <v>0</v>
      </c>
      <c r="E10">
        <f>COUNT(Proceso!D18:D28)</f>
        <v>0</v>
      </c>
    </row>
    <row r="11" spans="1:14">
      <c r="A11" s="234" t="s">
        <v>305</v>
      </c>
      <c r="B11" t="s">
        <v>1638</v>
      </c>
    </row>
    <row r="12" spans="1:14">
      <c r="A12" s="234" t="s">
        <v>306</v>
      </c>
      <c r="B12" t="s">
        <v>935</v>
      </c>
    </row>
    <row r="13" spans="1:14">
      <c r="A13" s="234" t="s">
        <v>307</v>
      </c>
      <c r="B13" t="s">
        <v>936</v>
      </c>
    </row>
    <row r="14" spans="1:14">
      <c r="A14" s="234" t="s">
        <v>308</v>
      </c>
      <c r="B14" t="s">
        <v>937</v>
      </c>
    </row>
    <row r="15" spans="1:14">
      <c r="A15" s="234" t="s">
        <v>309</v>
      </c>
      <c r="B15" t="s">
        <v>938</v>
      </c>
    </row>
    <row r="16" spans="1:14">
      <c r="A16" s="234" t="s">
        <v>310</v>
      </c>
      <c r="B16" t="s">
        <v>939</v>
      </c>
    </row>
    <row r="17" spans="1:2">
      <c r="A17" s="234" t="s">
        <v>311</v>
      </c>
      <c r="B17" t="s">
        <v>183</v>
      </c>
    </row>
    <row r="18" spans="1:2">
      <c r="A18" s="234" t="s">
        <v>312</v>
      </c>
      <c r="B18" t="s">
        <v>940</v>
      </c>
    </row>
    <row r="19" spans="1:2">
      <c r="A19" s="234" t="s">
        <v>313</v>
      </c>
      <c r="B19" t="s">
        <v>941</v>
      </c>
    </row>
    <row r="20" spans="1:2">
      <c r="A20" s="234" t="s">
        <v>314</v>
      </c>
      <c r="B20" t="s">
        <v>271</v>
      </c>
    </row>
    <row r="21" spans="1:2">
      <c r="A21" s="234" t="s">
        <v>315</v>
      </c>
      <c r="B21" t="s">
        <v>942</v>
      </c>
    </row>
    <row r="22" spans="1:2">
      <c r="A22" s="234" t="s">
        <v>316</v>
      </c>
      <c r="B22" t="s">
        <v>943</v>
      </c>
    </row>
    <row r="23" spans="1:2">
      <c r="A23" s="234" t="s">
        <v>317</v>
      </c>
      <c r="B23" t="s">
        <v>944</v>
      </c>
    </row>
    <row r="24" spans="1:2">
      <c r="A24" s="234" t="s">
        <v>318</v>
      </c>
      <c r="B24" t="s">
        <v>302</v>
      </c>
    </row>
    <row r="25" spans="1:2">
      <c r="A25" s="234" t="s">
        <v>319</v>
      </c>
      <c r="B25" t="s">
        <v>953</v>
      </c>
    </row>
    <row r="26" spans="1:2">
      <c r="A26" s="234" t="s">
        <v>320</v>
      </c>
      <c r="B26" t="s">
        <v>945</v>
      </c>
    </row>
    <row r="27" spans="1:2">
      <c r="A27" s="234" t="s">
        <v>321</v>
      </c>
      <c r="B27" t="s">
        <v>1639</v>
      </c>
    </row>
    <row r="28" spans="1:2">
      <c r="A28" s="234" t="s">
        <v>322</v>
      </c>
      <c r="B28" t="s">
        <v>946</v>
      </c>
    </row>
    <row r="29" spans="1:2">
      <c r="A29" s="234" t="s">
        <v>323</v>
      </c>
      <c r="B29" t="s">
        <v>947</v>
      </c>
    </row>
    <row r="30" spans="1:2">
      <c r="A30" s="234" t="s">
        <v>324</v>
      </c>
      <c r="B30" t="s">
        <v>949</v>
      </c>
    </row>
    <row r="31" spans="1:2">
      <c r="A31" s="234" t="s">
        <v>325</v>
      </c>
      <c r="B31" t="s">
        <v>948</v>
      </c>
    </row>
    <row r="32" spans="1:2">
      <c r="A32" s="234" t="s">
        <v>326</v>
      </c>
      <c r="B32" t="s">
        <v>950</v>
      </c>
    </row>
    <row r="33" spans="1:2">
      <c r="A33" s="234" t="s">
        <v>327</v>
      </c>
      <c r="B33" t="s">
        <v>951</v>
      </c>
    </row>
    <row r="34" spans="1:2">
      <c r="A34" s="234" t="s">
        <v>328</v>
      </c>
      <c r="B34" t="s">
        <v>388</v>
      </c>
    </row>
    <row r="35" spans="1:2">
      <c r="A35" s="234" t="s">
        <v>329</v>
      </c>
      <c r="B35" t="s">
        <v>952</v>
      </c>
    </row>
    <row r="36" spans="1:2">
      <c r="A36" s="234" t="s">
        <v>330</v>
      </c>
      <c r="B36" t="s">
        <v>954</v>
      </c>
    </row>
    <row r="37" spans="1:2">
      <c r="A37" s="234" t="s">
        <v>331</v>
      </c>
      <c r="B37" t="s">
        <v>876</v>
      </c>
    </row>
    <row r="38" spans="1:2">
      <c r="A38" s="234" t="s">
        <v>332</v>
      </c>
      <c r="B38" t="s">
        <v>860</v>
      </c>
    </row>
    <row r="39" spans="1:2">
      <c r="A39" s="234" t="s">
        <v>333</v>
      </c>
      <c r="B39" t="s">
        <v>955</v>
      </c>
    </row>
    <row r="40" spans="1:2">
      <c r="A40" s="234" t="s">
        <v>334</v>
      </c>
      <c r="B40" t="s">
        <v>925</v>
      </c>
    </row>
    <row r="41" spans="1:2">
      <c r="A41" s="234" t="s">
        <v>335</v>
      </c>
      <c r="B41" t="s">
        <v>956</v>
      </c>
    </row>
    <row r="42" spans="1:2">
      <c r="A42" s="250" t="s">
        <v>336</v>
      </c>
    </row>
    <row r="43" spans="1:2">
      <c r="A43" s="250" t="s">
        <v>337</v>
      </c>
    </row>
    <row r="44" spans="1:2">
      <c r="A44" s="250" t="s">
        <v>338</v>
      </c>
    </row>
    <row r="45" spans="1:2">
      <c r="A45" s="250" t="s">
        <v>339</v>
      </c>
    </row>
    <row r="46" spans="1:2">
      <c r="A46" s="250" t="s">
        <v>340</v>
      </c>
    </row>
    <row r="47" spans="1:2">
      <c r="A47" s="250" t="s">
        <v>341</v>
      </c>
    </row>
    <row r="48" spans="1:2">
      <c r="A48" s="250" t="s">
        <v>342</v>
      </c>
    </row>
    <row r="49" spans="1:1">
      <c r="A49" s="250" t="s">
        <v>343</v>
      </c>
    </row>
    <row r="50" spans="1:1">
      <c r="A50" s="250" t="s">
        <v>344</v>
      </c>
    </row>
    <row r="51" spans="1:1">
      <c r="A51" s="250" t="s">
        <v>345</v>
      </c>
    </row>
    <row r="52" spans="1:1">
      <c r="A52" s="250" t="s">
        <v>346</v>
      </c>
    </row>
    <row r="53" spans="1:1">
      <c r="A53" s="250" t="s">
        <v>347</v>
      </c>
    </row>
    <row r="54" spans="1:1">
      <c r="A54" s="250" t="s">
        <v>348</v>
      </c>
    </row>
    <row r="55" spans="1:1">
      <c r="A55" s="250" t="s">
        <v>349</v>
      </c>
    </row>
    <row r="56" spans="1:1">
      <c r="A56" s="250" t="s">
        <v>350</v>
      </c>
    </row>
    <row r="57" spans="1:1">
      <c r="A57" s="250" t="s">
        <v>351</v>
      </c>
    </row>
    <row r="58" spans="1:1">
      <c r="A58" s="250" t="s">
        <v>352</v>
      </c>
    </row>
    <row r="59" spans="1:1">
      <c r="A59" s="250" t="s">
        <v>353</v>
      </c>
    </row>
    <row r="60" spans="1:1">
      <c r="A60" s="250" t="s">
        <v>354</v>
      </c>
    </row>
    <row r="61" spans="1:1">
      <c r="A61" s="250" t="s">
        <v>355</v>
      </c>
    </row>
    <row r="62" spans="1:1">
      <c r="A62" s="250" t="s">
        <v>356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313"/>
  <sheetViews>
    <sheetView tabSelected="1" topLeftCell="A16" workbookViewId="0">
      <selection activeCell="A16" sqref="A16"/>
    </sheetView>
  </sheetViews>
  <sheetFormatPr baseColWidth="10" defaultRowHeight="15"/>
  <cols>
    <col min="1" max="1" width="11" customWidth="1"/>
    <col min="2" max="2" width="11" style="243" customWidth="1"/>
    <col min="3" max="3" width="14.7109375" customWidth="1"/>
    <col min="4" max="4" width="12" customWidth="1"/>
    <col min="5" max="6" width="12" style="250" customWidth="1"/>
    <col min="7" max="7" width="14.42578125" style="243" customWidth="1"/>
    <col min="8" max="8" width="12.5703125" style="249" customWidth="1"/>
    <col min="9" max="9" width="13.140625" customWidth="1"/>
    <col min="10" max="10" width="13" style="250" customWidth="1"/>
    <col min="11" max="11" width="15.85546875" customWidth="1"/>
    <col min="12" max="12" width="6.42578125" style="250" customWidth="1"/>
    <col min="13" max="14" width="15.85546875" customWidth="1"/>
    <col min="15" max="15" width="13" style="323" customWidth="1"/>
    <col min="16" max="21" width="13" style="250" customWidth="1"/>
    <col min="22" max="22" width="15.85546875" customWidth="1"/>
    <col min="23" max="25" width="13" style="250" customWidth="1"/>
    <col min="26" max="28" width="13" customWidth="1"/>
    <col min="29" max="32" width="12" customWidth="1"/>
    <col min="33" max="33" width="15.7109375" customWidth="1"/>
    <col min="34" max="43" width="13" customWidth="1"/>
    <col min="44" max="44" width="15.7109375" customWidth="1"/>
    <col min="55" max="55" width="20.42578125" customWidth="1"/>
    <col min="56" max="56" width="17.28515625" customWidth="1"/>
    <col min="57" max="57" width="15.5703125" customWidth="1"/>
    <col min="58" max="58" width="11.28515625" customWidth="1"/>
  </cols>
  <sheetData>
    <row r="1" spans="1:79" ht="15.75" thickBot="1">
      <c r="B1" s="311"/>
      <c r="E1" s="311"/>
      <c r="F1" s="311"/>
      <c r="G1" s="311"/>
      <c r="H1" s="310"/>
      <c r="J1" s="311"/>
      <c r="L1" s="311"/>
      <c r="P1" s="311"/>
      <c r="Q1" s="311"/>
      <c r="R1" s="311"/>
      <c r="S1" s="311"/>
      <c r="T1" s="311"/>
      <c r="U1" s="311"/>
      <c r="W1" s="311"/>
      <c r="X1" s="311"/>
      <c r="Y1" s="311"/>
    </row>
    <row r="2" spans="1:79" ht="15.75" thickBot="1">
      <c r="B2" s="311"/>
      <c r="D2" s="446" t="s">
        <v>1658</v>
      </c>
      <c r="E2" s="447"/>
      <c r="F2" s="447"/>
      <c r="G2" s="447"/>
      <c r="H2" s="448"/>
      <c r="J2" s="311"/>
      <c r="L2" s="311"/>
      <c r="P2" s="311"/>
      <c r="Q2" s="311"/>
      <c r="R2" s="311"/>
      <c r="S2" s="311"/>
      <c r="T2" s="311"/>
      <c r="U2" s="311"/>
      <c r="W2" s="311"/>
      <c r="X2" s="311"/>
      <c r="Y2" s="311"/>
    </row>
    <row r="3" spans="1:79">
      <c r="B3" s="311"/>
      <c r="D3" t="s">
        <v>292</v>
      </c>
      <c r="E3" s="311" t="str">
        <f>Acero!B12</f>
        <v>A1</v>
      </c>
      <c r="F3" s="311" t="s">
        <v>1640</v>
      </c>
      <c r="G3" s="311" t="s">
        <v>1655</v>
      </c>
      <c r="H3" s="310"/>
      <c r="J3" s="311"/>
      <c r="L3" s="311"/>
      <c r="P3" s="311"/>
      <c r="Q3" s="311"/>
      <c r="R3" s="311"/>
      <c r="S3" s="311"/>
      <c r="T3" s="311"/>
      <c r="U3" s="311"/>
      <c r="W3" s="311"/>
      <c r="X3" s="311"/>
      <c r="Y3" s="311"/>
    </row>
    <row r="4" spans="1:79">
      <c r="G4" s="311"/>
    </row>
    <row r="5" spans="1:79">
      <c r="F5" s="311"/>
      <c r="G5" s="311"/>
    </row>
    <row r="6" spans="1:79">
      <c r="F6" s="311"/>
      <c r="G6" s="311"/>
      <c r="BD6" s="458" t="s">
        <v>224</v>
      </c>
      <c r="BE6" s="458"/>
      <c r="BF6" s="458"/>
      <c r="BG6" s="458"/>
      <c r="BH6" s="458"/>
      <c r="BI6" s="458"/>
      <c r="BJ6" s="314" t="s">
        <v>1186</v>
      </c>
      <c r="BK6" t="s">
        <v>1153</v>
      </c>
      <c r="BM6" s="314" t="s">
        <v>1171</v>
      </c>
      <c r="BO6" s="314" t="s">
        <v>1201</v>
      </c>
      <c r="BQ6" s="314" t="s">
        <v>1202</v>
      </c>
      <c r="BR6" s="314"/>
      <c r="BS6" s="314" t="s">
        <v>167</v>
      </c>
      <c r="BU6" s="314" t="s">
        <v>196</v>
      </c>
      <c r="BW6" t="s">
        <v>1194</v>
      </c>
      <c r="BY6" t="s">
        <v>270</v>
      </c>
      <c r="CA6" t="s">
        <v>1154</v>
      </c>
    </row>
    <row r="7" spans="1:79">
      <c r="F7" s="311"/>
      <c r="G7" s="311"/>
      <c r="BC7" s="313" t="s">
        <v>159</v>
      </c>
      <c r="BD7" t="s">
        <v>224</v>
      </c>
      <c r="BE7" t="s">
        <v>1158</v>
      </c>
      <c r="BF7" t="s">
        <v>1160</v>
      </c>
      <c r="BG7" t="s">
        <v>1161</v>
      </c>
      <c r="BH7" t="s">
        <v>1165</v>
      </c>
      <c r="BM7" t="s">
        <v>1171</v>
      </c>
    </row>
    <row r="8" spans="1:79">
      <c r="F8" s="311"/>
      <c r="G8" s="311"/>
      <c r="BC8" t="s">
        <v>224</v>
      </c>
      <c r="BD8" t="s">
        <v>1158</v>
      </c>
      <c r="BE8" t="s">
        <v>1159</v>
      </c>
      <c r="BF8" t="s">
        <v>1163</v>
      </c>
      <c r="BG8" s="118" t="s">
        <v>1217</v>
      </c>
      <c r="BJ8" t="s">
        <v>1167</v>
      </c>
      <c r="BK8" t="s">
        <v>850</v>
      </c>
      <c r="BM8" t="s">
        <v>1155</v>
      </c>
      <c r="BO8" t="s">
        <v>213</v>
      </c>
      <c r="BQ8" t="s">
        <v>850</v>
      </c>
      <c r="BS8" t="s">
        <v>1203</v>
      </c>
      <c r="BU8" t="s">
        <v>1184</v>
      </c>
      <c r="BW8" t="s">
        <v>1188</v>
      </c>
      <c r="BY8" t="s">
        <v>1198</v>
      </c>
      <c r="CA8" t="s">
        <v>1206</v>
      </c>
    </row>
    <row r="9" spans="1:79">
      <c r="F9" s="311"/>
      <c r="G9" s="311"/>
      <c r="BC9" t="s">
        <v>858</v>
      </c>
      <c r="BD9" t="s">
        <v>1160</v>
      </c>
      <c r="BE9" t="s">
        <v>1162</v>
      </c>
      <c r="BF9" t="s">
        <v>1164</v>
      </c>
      <c r="BG9" s="118" t="s">
        <v>1216</v>
      </c>
      <c r="BH9">
        <v>5.25</v>
      </c>
      <c r="BJ9" t="s">
        <v>1168</v>
      </c>
      <c r="BK9" t="s">
        <v>1196</v>
      </c>
      <c r="BM9" t="s">
        <v>1172</v>
      </c>
      <c r="BO9" t="s">
        <v>1174</v>
      </c>
      <c r="BQ9" t="s">
        <v>1181</v>
      </c>
      <c r="BS9" t="s">
        <v>1202</v>
      </c>
      <c r="BU9" t="s">
        <v>428</v>
      </c>
      <c r="BW9" t="s">
        <v>1189</v>
      </c>
      <c r="BY9" t="s">
        <v>1199</v>
      </c>
      <c r="CA9" t="s">
        <v>1207</v>
      </c>
    </row>
    <row r="10" spans="1:79">
      <c r="F10" s="311"/>
      <c r="G10" s="311"/>
      <c r="BC10" t="s">
        <v>1171</v>
      </c>
      <c r="BD10" t="s">
        <v>1166</v>
      </c>
      <c r="BG10" s="118" t="s">
        <v>1218</v>
      </c>
      <c r="BH10">
        <v>6.5</v>
      </c>
      <c r="BJ10" t="s">
        <v>1169</v>
      </c>
      <c r="BM10" t="s">
        <v>564</v>
      </c>
      <c r="BO10" t="s">
        <v>1175</v>
      </c>
      <c r="BQ10" t="s">
        <v>1174</v>
      </c>
      <c r="BU10" t="s">
        <v>1185</v>
      </c>
      <c r="BW10" t="s">
        <v>1190</v>
      </c>
      <c r="BY10" t="s">
        <v>406</v>
      </c>
      <c r="CA10" t="s">
        <v>1208</v>
      </c>
    </row>
    <row r="11" spans="1:79">
      <c r="F11" s="311"/>
      <c r="G11" s="311"/>
      <c r="BC11" t="s">
        <v>1154</v>
      </c>
      <c r="BD11" t="s">
        <v>1176</v>
      </c>
      <c r="BG11" s="118" t="s">
        <v>1219</v>
      </c>
      <c r="BH11">
        <v>8</v>
      </c>
      <c r="BJ11" t="s">
        <v>1170</v>
      </c>
      <c r="BM11" t="s">
        <v>1173</v>
      </c>
      <c r="BO11" t="s">
        <v>1177</v>
      </c>
      <c r="BQ11" t="s">
        <v>1182</v>
      </c>
      <c r="BU11" t="s">
        <v>1187</v>
      </c>
      <c r="BW11" t="s">
        <v>1191</v>
      </c>
      <c r="BY11" t="s">
        <v>1200</v>
      </c>
      <c r="CA11" t="s">
        <v>1209</v>
      </c>
    </row>
    <row r="12" spans="1:79">
      <c r="F12" s="311"/>
      <c r="G12" s="311"/>
      <c r="BC12" t="s">
        <v>167</v>
      </c>
      <c r="BG12" s="118" t="s">
        <v>1220</v>
      </c>
      <c r="BM12" t="s">
        <v>428</v>
      </c>
      <c r="BO12" t="s">
        <v>1178</v>
      </c>
      <c r="BQ12" t="s">
        <v>1183</v>
      </c>
      <c r="BU12" t="s">
        <v>1153</v>
      </c>
      <c r="BW12" t="s">
        <v>1192</v>
      </c>
      <c r="CA12" t="s">
        <v>142</v>
      </c>
    </row>
    <row r="13" spans="1:79">
      <c r="G13" s="311"/>
      <c r="BC13" s="288" t="s">
        <v>270</v>
      </c>
      <c r="BG13" s="118" t="s">
        <v>1221</v>
      </c>
      <c r="BO13" t="s">
        <v>1179</v>
      </c>
      <c r="BU13" t="s">
        <v>1186</v>
      </c>
      <c r="BW13" t="s">
        <v>1193</v>
      </c>
      <c r="CA13" t="s">
        <v>103</v>
      </c>
    </row>
    <row r="14" spans="1:79" ht="15.75" thickBot="1">
      <c r="BC14" t="s">
        <v>1157</v>
      </c>
      <c r="BG14" s="118"/>
      <c r="BO14" t="s">
        <v>1180</v>
      </c>
      <c r="BU14" t="s">
        <v>552</v>
      </c>
      <c r="CA14" t="s">
        <v>1210</v>
      </c>
    </row>
    <row r="15" spans="1:79" ht="15.75" customHeight="1" thickBot="1">
      <c r="A15" s="449" t="s">
        <v>1641</v>
      </c>
      <c r="B15" s="450"/>
      <c r="C15" s="450"/>
      <c r="D15" s="450"/>
      <c r="E15" s="450"/>
      <c r="F15" s="451"/>
      <c r="G15" s="452" t="s">
        <v>1642</v>
      </c>
      <c r="H15" s="453"/>
      <c r="I15" s="453"/>
      <c r="J15" s="453"/>
      <c r="K15" s="453"/>
      <c r="L15" s="454"/>
      <c r="M15" s="449" t="s">
        <v>1645</v>
      </c>
      <c r="N15" s="459"/>
      <c r="O15" s="459"/>
      <c r="P15" s="459"/>
      <c r="Q15" s="459"/>
      <c r="R15" s="459"/>
      <c r="S15" s="459"/>
      <c r="T15" s="459"/>
      <c r="U15" s="460"/>
      <c r="V15" s="439"/>
      <c r="W15" s="440"/>
      <c r="X15" s="440"/>
      <c r="Y15" s="440"/>
      <c r="Z15" s="439"/>
      <c r="AA15" s="439"/>
      <c r="AB15" s="439"/>
      <c r="AG15" s="461" t="s">
        <v>1653</v>
      </c>
      <c r="AH15" s="462"/>
      <c r="AI15" s="462"/>
      <c r="AJ15" s="462"/>
      <c r="AK15" s="462"/>
      <c r="AL15" s="462"/>
      <c r="AM15" s="462"/>
      <c r="AN15" s="462"/>
      <c r="AO15" s="462"/>
      <c r="AP15" s="462"/>
      <c r="AQ15" s="462"/>
      <c r="AR15" s="463"/>
      <c r="BC15" t="s">
        <v>1195</v>
      </c>
      <c r="BU15" t="s">
        <v>894</v>
      </c>
    </row>
    <row r="16" spans="1:79" s="288" customFormat="1" ht="50.25" customHeight="1" thickBot="1">
      <c r="A16" s="426" t="s">
        <v>923</v>
      </c>
      <c r="B16" s="426" t="s">
        <v>1212</v>
      </c>
      <c r="C16" s="426" t="s">
        <v>1008</v>
      </c>
      <c r="D16" s="436" t="s">
        <v>1643</v>
      </c>
      <c r="E16" s="437" t="s">
        <v>157</v>
      </c>
      <c r="F16" s="438" t="s">
        <v>1197</v>
      </c>
      <c r="G16" s="428" t="s">
        <v>1152</v>
      </c>
      <c r="H16" s="437" t="s">
        <v>1156</v>
      </c>
      <c r="I16" s="441" t="s">
        <v>102</v>
      </c>
      <c r="J16" s="445" t="s">
        <v>974</v>
      </c>
      <c r="K16" s="429" t="s">
        <v>1644</v>
      </c>
      <c r="L16" s="430" t="s">
        <v>1227</v>
      </c>
      <c r="M16" s="431" t="s">
        <v>4</v>
      </c>
      <c r="N16" s="428" t="s">
        <v>1213</v>
      </c>
      <c r="O16" s="442" t="s">
        <v>11</v>
      </c>
      <c r="P16" s="442" t="s">
        <v>1247</v>
      </c>
      <c r="Q16" s="442" t="s">
        <v>1246</v>
      </c>
      <c r="R16" s="442" t="s">
        <v>1245</v>
      </c>
      <c r="S16" s="442" t="s">
        <v>975</v>
      </c>
      <c r="T16" s="442" t="s">
        <v>1205</v>
      </c>
      <c r="U16" s="443" t="s">
        <v>1646</v>
      </c>
      <c r="V16" s="428" t="s">
        <v>844</v>
      </c>
      <c r="W16" s="444" t="s">
        <v>1222</v>
      </c>
      <c r="X16" s="444" t="s">
        <v>1223</v>
      </c>
      <c r="Y16" s="444" t="s">
        <v>1226</v>
      </c>
      <c r="Z16" s="444" t="s">
        <v>1224</v>
      </c>
      <c r="AA16" s="444" t="s">
        <v>1225</v>
      </c>
      <c r="AB16" s="443" t="s">
        <v>1633</v>
      </c>
      <c r="AC16" s="432" t="s">
        <v>1634</v>
      </c>
      <c r="AD16" s="433" t="s">
        <v>1635</v>
      </c>
      <c r="AE16" s="433" t="s">
        <v>1636</v>
      </c>
      <c r="AF16" s="433" t="s">
        <v>1637</v>
      </c>
      <c r="AG16" s="434" t="s">
        <v>967</v>
      </c>
      <c r="AH16" s="427" t="s">
        <v>1231</v>
      </c>
      <c r="AI16" s="427" t="s">
        <v>1235</v>
      </c>
      <c r="AJ16" s="427" t="s">
        <v>1647</v>
      </c>
      <c r="AK16" s="427" t="s">
        <v>1232</v>
      </c>
      <c r="AL16" s="427" t="s">
        <v>1652</v>
      </c>
      <c r="AM16" s="427" t="s">
        <v>1648</v>
      </c>
      <c r="AN16" s="427" t="s">
        <v>1233</v>
      </c>
      <c r="AO16" s="427" t="s">
        <v>1650</v>
      </c>
      <c r="AP16" s="427" t="s">
        <v>1649</v>
      </c>
      <c r="AQ16" s="427" t="s">
        <v>1234</v>
      </c>
      <c r="AR16" s="435" t="s">
        <v>1651</v>
      </c>
      <c r="BF16" s="332"/>
      <c r="BG16" s="332"/>
      <c r="BH16" s="332"/>
      <c r="BI16" s="332"/>
      <c r="BJ16" s="332"/>
      <c r="BK16" s="332"/>
    </row>
    <row r="17" spans="1:59" s="149" customFormat="1" ht="42.75" hidden="1" customHeight="1" thickBot="1">
      <c r="A17" s="408" t="str">
        <f>A18</f>
        <v>A1</v>
      </c>
      <c r="B17" s="402"/>
      <c r="C17" s="425" t="str">
        <f>VLOOKUP(A18,Piezas!A10:B190,2,FALSE)</f>
        <v xml:space="preserve">Gabinete lateral derecho </v>
      </c>
      <c r="D17" s="425"/>
      <c r="E17" s="425"/>
      <c r="F17" s="425"/>
      <c r="G17" s="425"/>
      <c r="H17" s="425"/>
      <c r="I17" s="425"/>
      <c r="J17" s="425"/>
      <c r="K17" s="404"/>
      <c r="L17" s="403"/>
      <c r="M17" s="405"/>
      <c r="N17" s="403"/>
      <c r="O17" s="406"/>
      <c r="P17" s="403"/>
      <c r="Q17" s="403"/>
      <c r="R17" s="403"/>
      <c r="S17" s="403"/>
      <c r="T17" s="403"/>
      <c r="U17" s="403"/>
      <c r="V17" s="403"/>
      <c r="W17" s="403"/>
      <c r="X17" s="403"/>
      <c r="Y17" s="403"/>
      <c r="Z17" s="403"/>
      <c r="AA17" s="403"/>
      <c r="AB17" s="403"/>
      <c r="AC17" s="315"/>
      <c r="AD17" s="316"/>
      <c r="AE17" s="316"/>
      <c r="AF17" s="316"/>
      <c r="AG17" s="401"/>
      <c r="AH17" s="401"/>
      <c r="AI17" s="401"/>
      <c r="AJ17" s="401"/>
      <c r="AK17" s="401"/>
      <c r="AL17" s="401"/>
      <c r="AM17" s="401"/>
      <c r="AN17" s="401"/>
      <c r="AO17" s="401"/>
      <c r="AP17" s="401"/>
      <c r="AQ17" s="401"/>
      <c r="AR17" s="401"/>
    </row>
    <row r="18" spans="1:59" ht="30.75" hidden="1" thickBot="1">
      <c r="A18" s="409" t="s">
        <v>304</v>
      </c>
      <c r="B18" s="308">
        <v>1</v>
      </c>
      <c r="C18" s="239" t="str">
        <f>VLOOKUP(A18,Piezas!$A$10:$F$604,2,FALSE)</f>
        <v xml:space="preserve">Gabinete lateral derecho </v>
      </c>
      <c r="D18" s="317" t="s">
        <v>1012</v>
      </c>
      <c r="E18" s="331">
        <v>1</v>
      </c>
      <c r="F18" s="308" t="str">
        <f>VLOOKUP(D18,Acero!$A$12:$AB$209,4,FALSE)</f>
        <v>Lateral</v>
      </c>
      <c r="G18" s="317" t="s">
        <v>858</v>
      </c>
      <c r="H18" s="317" t="s">
        <v>1153</v>
      </c>
      <c r="I18" s="317" t="s">
        <v>1196</v>
      </c>
      <c r="J18" s="310"/>
      <c r="K18" s="149"/>
      <c r="L18" s="331"/>
      <c r="M18" s="308" t="str">
        <f>VLOOKUP(D18,Acero!$A$12:$AB$209,13,FALSE)</f>
        <v>Chapa negra doble recapado</v>
      </c>
      <c r="N18" s="308" t="str">
        <f>IF(L18="x",VLOOKUP(D18,Acero!$A$12:$AB$209,6,FALSE),"--")</f>
        <v>--</v>
      </c>
      <c r="O18" s="324" t="str">
        <f>IF(L18="x",VLOOKUP(D18,Acero!$A$12:$AB$209,7,FALSE),"--")</f>
        <v>--</v>
      </c>
      <c r="P18" s="335" t="str">
        <f>IF((M18="Chapa negra doble recapado")*AND(L18&lt;&gt;"x"),"--",VLOOKUP(D18,Acero!$A$12:$AB$209,14,FALSE))</f>
        <v>--</v>
      </c>
      <c r="Q18" s="335" t="str">
        <f>IF((M18="Chapa negra doble recapado")*AND(L18&lt;&gt;"x"),"--",VLOOKUP(D18,Acero!$A$12:$AB$209,15,FALSE))</f>
        <v>--</v>
      </c>
      <c r="R18" s="335" t="str">
        <f>IF(L18="x",VLOOKUP(D18,Acero!$A$12:$AB$209,16,FALSE),"--")</f>
        <v>--</v>
      </c>
      <c r="S18" s="335" t="str">
        <f>IF(L18="x",VLOOKUP(D18,Acero!$A$12:$AB$209,17,FALSE),"--")</f>
        <v>--</v>
      </c>
      <c r="T18" s="335">
        <f>VLOOKUP(D18,Acero!$A$12:$AB$209,18,FALSE)</f>
        <v>1.2</v>
      </c>
      <c r="U18" s="308" t="str">
        <f>VLOOKUP(D18,Acero!$A$12:$AB$209,19,FALSE)</f>
        <v>mm</v>
      </c>
      <c r="V18" s="317"/>
      <c r="W18" s="317">
        <v>2</v>
      </c>
      <c r="X18" s="331">
        <v>3</v>
      </c>
      <c r="Y18" s="334">
        <f>(X18-W18)/W18</f>
        <v>0.5</v>
      </c>
      <c r="Z18" s="149">
        <f>(V18+W18)*E18</f>
        <v>2</v>
      </c>
      <c r="AA18" s="149"/>
      <c r="AB18" s="149"/>
      <c r="AC18" s="149"/>
      <c r="AD18" s="149"/>
      <c r="AE18" s="149"/>
      <c r="AF18" s="149"/>
      <c r="AG18" s="345">
        <v>42458</v>
      </c>
      <c r="AH18" s="149"/>
      <c r="AI18" s="149"/>
      <c r="AJ18" s="149"/>
      <c r="AK18" s="149"/>
      <c r="AL18" s="343" t="e">
        <f>(AH18-AK18)/AH18</f>
        <v>#DIV/0!</v>
      </c>
      <c r="AM18" s="149"/>
      <c r="AN18" s="149"/>
      <c r="AO18" s="343" t="e">
        <f>(AK18-AN18)/AK18</f>
        <v>#DIV/0!</v>
      </c>
      <c r="AP18" s="149"/>
      <c r="AQ18" s="149"/>
      <c r="AR18" s="343" t="e">
        <f>(AN18-AQ18)/AN18</f>
        <v>#DIV/0!</v>
      </c>
    </row>
    <row r="19" spans="1:59" ht="30.75" hidden="1" thickBot="1">
      <c r="A19" s="409" t="s">
        <v>304</v>
      </c>
      <c r="B19" s="308">
        <v>2</v>
      </c>
      <c r="C19" s="239" t="str">
        <f>VLOOKUP(A19,Piezas!$A$10:$F$604,2,FALSE)</f>
        <v xml:space="preserve">Gabinete lateral derecho </v>
      </c>
      <c r="D19" s="317" t="s">
        <v>1013</v>
      </c>
      <c r="E19" s="322">
        <v>1</v>
      </c>
      <c r="F19" s="308" t="str">
        <f>VLOOKUP(D19,Acero!$A$12:$AB$209,4,FALSE)</f>
        <v xml:space="preserve">Lonja </v>
      </c>
      <c r="G19" s="317"/>
      <c r="H19" s="317"/>
      <c r="I19" s="317"/>
      <c r="J19" s="311"/>
      <c r="L19" s="317"/>
      <c r="M19" s="308" t="str">
        <f>VLOOKUP(D19,Acero!$A$12:$AB$209,13,FALSE)</f>
        <v>Chapa negra doble recapado</v>
      </c>
      <c r="N19" s="308" t="str">
        <f>IF(L19="x",VLOOKUP(D19,Acero!$A$12:$AB$209,6,FALSE),"--")</f>
        <v>--</v>
      </c>
      <c r="O19" s="324" t="str">
        <f>IF(L19="x",VLOOKUP(D19,Acero!$A$12:$AB$209,7,FALSE),"--")</f>
        <v>--</v>
      </c>
      <c r="P19" s="335" t="str">
        <f>IF((M19="Chapa negra doble recapado")*AND(L19&lt;&gt;"x"),"--",VLOOKUP(D19,Acero!$A$12:$AB$209,14,FALSE))</f>
        <v>--</v>
      </c>
      <c r="Q19" s="335" t="str">
        <f>IF((M19="Chapa negra doble recapado")*AND(L19&lt;&gt;"x"),"--",VLOOKUP(D19,Acero!$A$12:$AB$209,15,FALSE))</f>
        <v>--</v>
      </c>
      <c r="R19" s="335" t="str">
        <f>IF(L19="x",VLOOKUP(D19,Acero!$A$12:$AB$209,16,FALSE),"--")</f>
        <v>--</v>
      </c>
      <c r="S19" s="335" t="str">
        <f>IF(L19="x",VLOOKUP(D19,Acero!$A$12:$AB$209,17,FALSE),"--")</f>
        <v>--</v>
      </c>
      <c r="T19" s="335">
        <f>VLOOKUP(D19,Acero!$A$12:$AB$209,18,FALSE)</f>
        <v>1.2</v>
      </c>
      <c r="U19" s="308" t="str">
        <f>VLOOKUP(D19,Acero!$A$12:$AB$209,19,FALSE)</f>
        <v>mm</v>
      </c>
      <c r="V19" s="317"/>
      <c r="W19" s="317">
        <v>2</v>
      </c>
      <c r="X19" s="322">
        <v>1.5</v>
      </c>
      <c r="Y19" s="334">
        <f t="shared" ref="Y19:Y28" si="0">(X19-W19)/W19</f>
        <v>-0.25</v>
      </c>
      <c r="Z19">
        <f t="shared" ref="Z19:Z28" si="1">(V19+W19)*E19+Z18</f>
        <v>4</v>
      </c>
      <c r="AG19" s="345">
        <v>42459</v>
      </c>
      <c r="AH19" s="149"/>
      <c r="AI19" s="149"/>
      <c r="AJ19" s="149"/>
      <c r="AK19" s="149"/>
      <c r="AL19" s="343" t="e">
        <f t="shared" ref="AL19:AL28" si="2">(AH19-AK19)/AH19</f>
        <v>#DIV/0!</v>
      </c>
      <c r="AM19" s="149"/>
      <c r="AN19" s="149"/>
      <c r="AO19" s="343" t="e">
        <f t="shared" ref="AO19:AO28" si="3">(AK19-AN19)/AK19</f>
        <v>#DIV/0!</v>
      </c>
      <c r="AP19" s="149"/>
      <c r="AQ19" s="149"/>
      <c r="AR19" s="343" t="e">
        <f t="shared" ref="AR19:AR28" si="4">(AN19-AQ19)/AN19</f>
        <v>#DIV/0!</v>
      </c>
    </row>
    <row r="20" spans="1:59" ht="30.75" hidden="1" thickBot="1">
      <c r="A20" s="409" t="s">
        <v>304</v>
      </c>
      <c r="B20" s="308">
        <v>3</v>
      </c>
      <c r="C20" s="239" t="str">
        <f>VLOOKUP(A20,Piezas!$A$10:$F$604,2,FALSE)</f>
        <v xml:space="preserve">Gabinete lateral derecho </v>
      </c>
      <c r="D20" s="317" t="s">
        <v>1014</v>
      </c>
      <c r="E20" s="322">
        <v>7</v>
      </c>
      <c r="F20" s="308" t="str">
        <f>VLOOKUP(D20,Acero!$A$12:$AB$209,4,FALSE)</f>
        <v>orejas</v>
      </c>
      <c r="G20" s="317"/>
      <c r="H20" s="317"/>
      <c r="I20" s="317"/>
      <c r="J20" s="311"/>
      <c r="L20" s="322" t="s">
        <v>1654</v>
      </c>
      <c r="M20" s="308" t="str">
        <f>VLOOKUP(D20,Acero!$A$12:$AB$209,13,FALSE)</f>
        <v>Chapa negra doble recapado</v>
      </c>
      <c r="N20" s="308">
        <f>IF(L20="x",VLOOKUP(D20,Acero!$A$12:$AB$209,6,FALSE),"--")</f>
        <v>7</v>
      </c>
      <c r="O20" s="324" t="str">
        <f>IF(L20="x",VLOOKUP(D20,Acero!$A$12:$AB$209,7,FALSE),"--")</f>
        <v>Planchas</v>
      </c>
      <c r="P20" s="335">
        <f>IF((M20="Chapa negra doble recapado")*AND(L20&lt;&gt;"x"),"--",VLOOKUP(D20,Acero!$A$12:$AB$209,14,FALSE))</f>
        <v>0.04</v>
      </c>
      <c r="Q20" s="335" t="str">
        <f>IF((M20="Chapa negra doble recapado")*AND(L20&lt;&gt;"x"),"--",VLOOKUP(D20,Acero!$A$12:$AB$209,15,FALSE))</f>
        <v>X</v>
      </c>
      <c r="R20" s="335">
        <f>IF(L20="x",VLOOKUP(D20,Acero!$A$12:$AB$209,16,FALSE),"--")</f>
        <v>0.02</v>
      </c>
      <c r="S20" s="335" t="str">
        <f>IF(L20="x",VLOOKUP(D20,Acero!$A$12:$AB$209,17,FALSE),"--")</f>
        <v>m</v>
      </c>
      <c r="T20" s="335">
        <f>VLOOKUP(D20,Acero!$A$12:$AB$209,18,FALSE)</f>
        <v>1.2</v>
      </c>
      <c r="U20" s="308" t="str">
        <f>VLOOKUP(D20,Acero!$A$12:$AB$209,19,FALSE)</f>
        <v>mm</v>
      </c>
      <c r="V20" s="318">
        <v>1</v>
      </c>
      <c r="W20" s="318">
        <v>15</v>
      </c>
      <c r="X20" s="322">
        <v>20</v>
      </c>
      <c r="Y20" s="334">
        <f t="shared" si="0"/>
        <v>0.33333333333333331</v>
      </c>
      <c r="Z20">
        <f t="shared" si="1"/>
        <v>116</v>
      </c>
      <c r="AG20" s="345">
        <v>42460</v>
      </c>
      <c r="AH20" s="149"/>
      <c r="AI20" s="149"/>
      <c r="AJ20" s="149"/>
      <c r="AK20" s="149"/>
      <c r="AL20" s="343" t="e">
        <f t="shared" si="2"/>
        <v>#DIV/0!</v>
      </c>
      <c r="AM20" s="149"/>
      <c r="AN20" s="149"/>
      <c r="AO20" s="343" t="e">
        <f t="shared" si="3"/>
        <v>#DIV/0!</v>
      </c>
      <c r="AP20" s="149"/>
      <c r="AQ20" s="149"/>
      <c r="AR20" s="343" t="e">
        <f t="shared" si="4"/>
        <v>#DIV/0!</v>
      </c>
      <c r="BG20" s="118"/>
    </row>
    <row r="21" spans="1:59" ht="30.75" hidden="1" thickBot="1">
      <c r="A21" s="409" t="s">
        <v>304</v>
      </c>
      <c r="B21" s="308">
        <v>4</v>
      </c>
      <c r="C21" s="239" t="str">
        <f>VLOOKUP(A21,Piezas!$A$10:$F$604,2,FALSE)</f>
        <v xml:space="preserve">Gabinete lateral derecho </v>
      </c>
      <c r="D21" s="317"/>
      <c r="E21" s="322"/>
      <c r="F21" s="308" t="e">
        <f>VLOOKUP(D21,Acero!$A$12:$AB$209,4,FALSE)</f>
        <v>#N/A</v>
      </c>
      <c r="G21" s="317"/>
      <c r="H21" s="317"/>
      <c r="I21" s="317"/>
      <c r="J21" s="311"/>
      <c r="L21" s="322"/>
      <c r="M21" s="308" t="e">
        <f>VLOOKUP(D21,Acero!$A$12:$AB$209,13,FALSE)</f>
        <v>#N/A</v>
      </c>
      <c r="N21" s="308" t="str">
        <f>IF(L21="x",VLOOKUP(D21,Acero!$A$12:$AB$209,6,FALSE),"--")</f>
        <v>--</v>
      </c>
      <c r="O21" s="324" t="str">
        <f>IF(L21="x",VLOOKUP(D21,Acero!$A$12:$AB$209,7,FALSE),"--")</f>
        <v>--</v>
      </c>
      <c r="P21" s="335" t="e">
        <f>IF((M21="Chapa negra doble recapado")*AND(L21&lt;&gt;"x"),"--",VLOOKUP(D21,Acero!$A$12:$AB$209,14,FALSE))</f>
        <v>#N/A</v>
      </c>
      <c r="Q21" s="335" t="e">
        <f>IF((M21="Chapa negra doble recapado")*AND(L21&lt;&gt;"x"),"--",VLOOKUP(D21,Acero!$A$12:$AB$209,15,FALSE))</f>
        <v>#N/A</v>
      </c>
      <c r="R21" s="335" t="str">
        <f>IF(L21="x",VLOOKUP(D21,Acero!$A$12:$AB$209,16,FALSE),"--")</f>
        <v>--</v>
      </c>
      <c r="S21" s="335" t="str">
        <f>IF(L21="x",VLOOKUP(D21,Acero!$A$12:$AB$209,17,FALSE),"--")</f>
        <v>--</v>
      </c>
      <c r="T21" s="335" t="e">
        <f>VLOOKUP(D21,Acero!$A$12:$AB$209,18,FALSE)</f>
        <v>#N/A</v>
      </c>
      <c r="U21" s="308" t="e">
        <f>VLOOKUP(D21,Acero!$A$12:$AB$209,19,FALSE)</f>
        <v>#N/A</v>
      </c>
      <c r="V21" s="319"/>
      <c r="W21" s="319"/>
      <c r="X21" s="322"/>
      <c r="Y21" s="334" t="e">
        <f t="shared" si="0"/>
        <v>#DIV/0!</v>
      </c>
      <c r="Z21">
        <f t="shared" si="1"/>
        <v>116</v>
      </c>
      <c r="AG21" s="345">
        <v>42461</v>
      </c>
      <c r="AH21" s="149"/>
      <c r="AI21" s="149"/>
      <c r="AJ21" s="149"/>
      <c r="AK21" s="149"/>
      <c r="AL21" s="343" t="e">
        <f t="shared" si="2"/>
        <v>#DIV/0!</v>
      </c>
      <c r="AM21" s="149"/>
      <c r="AN21" s="149"/>
      <c r="AO21" s="343" t="e">
        <f t="shared" si="3"/>
        <v>#DIV/0!</v>
      </c>
      <c r="AP21" s="149"/>
      <c r="AQ21" s="149"/>
      <c r="AR21" s="343" t="e">
        <f t="shared" si="4"/>
        <v>#DIV/0!</v>
      </c>
      <c r="BG21" s="118"/>
    </row>
    <row r="22" spans="1:59" ht="30.75" hidden="1" thickBot="1">
      <c r="A22" s="409" t="s">
        <v>304</v>
      </c>
      <c r="B22" s="308">
        <v>5</v>
      </c>
      <c r="C22" s="239" t="str">
        <f>VLOOKUP(A22,Piezas!$A$10:$F$604,2,FALSE)</f>
        <v xml:space="preserve">Gabinete lateral derecho </v>
      </c>
      <c r="D22" s="317"/>
      <c r="E22" s="322"/>
      <c r="F22" s="308" t="e">
        <f>VLOOKUP(D22,Acero!$A$12:$AB$209,4,FALSE)</f>
        <v>#N/A</v>
      </c>
      <c r="G22" s="317"/>
      <c r="H22" s="317"/>
      <c r="I22" s="317"/>
      <c r="J22" s="311"/>
      <c r="L22" s="322"/>
      <c r="M22" s="308" t="e">
        <f>VLOOKUP(D22,Acero!$A$12:$AB$209,13,FALSE)</f>
        <v>#N/A</v>
      </c>
      <c r="N22" s="308" t="str">
        <f>IF(L22="x",VLOOKUP(D22,Acero!$A$12:$AB$209,6,FALSE),"--")</f>
        <v>--</v>
      </c>
      <c r="O22" s="324" t="str">
        <f>IF(L22="x",VLOOKUP(D22,Acero!$A$12:$AB$209,7,FALSE),"--")</f>
        <v>--</v>
      </c>
      <c r="P22" s="335" t="e">
        <f>IF((M22="Chapa negra doble recapado")*AND(L22&lt;&gt;"x"),"--",VLOOKUP(D22,Acero!$A$12:$AB$209,14,FALSE))</f>
        <v>#N/A</v>
      </c>
      <c r="Q22" s="335" t="e">
        <f>IF((M22="Chapa negra doble recapado")*AND(L22&lt;&gt;"x"),"--",VLOOKUP(D22,Acero!$A$12:$AB$209,15,FALSE))</f>
        <v>#N/A</v>
      </c>
      <c r="R22" s="335" t="str">
        <f>IF(L22="x",VLOOKUP(D22,Acero!$A$12:$AB$209,16,FALSE),"--")</f>
        <v>--</v>
      </c>
      <c r="S22" s="335" t="str">
        <f>IF(L22="x",VLOOKUP(D22,Acero!$A$12:$AB$209,17,FALSE),"--")</f>
        <v>--</v>
      </c>
      <c r="T22" s="335" t="e">
        <f>VLOOKUP(D22,Acero!$A$12:$AB$209,18,FALSE)</f>
        <v>#N/A</v>
      </c>
      <c r="U22" s="308" t="e">
        <f>VLOOKUP(D22,Acero!$A$12:$AB$209,19,FALSE)</f>
        <v>#N/A</v>
      </c>
      <c r="V22" s="318"/>
      <c r="W22" s="318"/>
      <c r="X22" s="322"/>
      <c r="Y22" s="334" t="e">
        <f t="shared" si="0"/>
        <v>#DIV/0!</v>
      </c>
      <c r="Z22">
        <f t="shared" si="1"/>
        <v>116</v>
      </c>
      <c r="AG22" s="345">
        <v>42462</v>
      </c>
      <c r="AH22" s="149"/>
      <c r="AI22" s="149"/>
      <c r="AJ22" s="149"/>
      <c r="AK22" s="149"/>
      <c r="AL22" s="343" t="e">
        <f t="shared" si="2"/>
        <v>#DIV/0!</v>
      </c>
      <c r="AM22" s="149"/>
      <c r="AN22" s="149"/>
      <c r="AO22" s="343" t="e">
        <f t="shared" si="3"/>
        <v>#DIV/0!</v>
      </c>
      <c r="AP22" s="149"/>
      <c r="AQ22" s="149"/>
      <c r="AR22" s="343" t="e">
        <f t="shared" si="4"/>
        <v>#DIV/0!</v>
      </c>
      <c r="BG22" s="118"/>
    </row>
    <row r="23" spans="1:59" ht="30.75" hidden="1" thickBot="1">
      <c r="A23" s="409" t="s">
        <v>304</v>
      </c>
      <c r="B23" s="308">
        <v>6</v>
      </c>
      <c r="C23" s="239" t="str">
        <f>VLOOKUP(A23,Piezas!$A$10:$F$604,2,FALSE)</f>
        <v xml:space="preserve">Gabinete lateral derecho </v>
      </c>
      <c r="D23" s="317"/>
      <c r="E23" s="322"/>
      <c r="F23" s="308" t="e">
        <f>VLOOKUP(D23,Acero!$A$12:$AB$209,4,FALSE)</f>
        <v>#N/A</v>
      </c>
      <c r="G23" s="317"/>
      <c r="H23" s="317"/>
      <c r="I23" s="317"/>
      <c r="J23" s="311"/>
      <c r="L23" s="322"/>
      <c r="M23" s="308" t="e">
        <f>VLOOKUP(D23,Acero!$A$12:$AB$209,13,FALSE)</f>
        <v>#N/A</v>
      </c>
      <c r="N23" s="308" t="str">
        <f>IF(L23="x",VLOOKUP(D23,Acero!$A$12:$AB$209,6,FALSE),"--")</f>
        <v>--</v>
      </c>
      <c r="O23" s="324" t="str">
        <f>IF(L23="x",VLOOKUP(D23,Acero!$A$12:$AB$209,7,FALSE),"--")</f>
        <v>--</v>
      </c>
      <c r="P23" s="335" t="e">
        <f>IF((M23="Chapa negra doble recapado")*AND(L23&lt;&gt;"x"),"--",VLOOKUP(D23,Acero!$A$12:$AB$209,14,FALSE))</f>
        <v>#N/A</v>
      </c>
      <c r="Q23" s="335" t="e">
        <f>IF((M23="Chapa negra doble recapado")*AND(L23&lt;&gt;"x"),"--",VLOOKUP(D23,Acero!$A$12:$AB$209,15,FALSE))</f>
        <v>#N/A</v>
      </c>
      <c r="R23" s="335" t="str">
        <f>IF(L23="x",VLOOKUP(D23,Acero!$A$12:$AB$209,16,FALSE),"--")</f>
        <v>--</v>
      </c>
      <c r="S23" s="335" t="str">
        <f>IF(L23="x",VLOOKUP(D23,Acero!$A$12:$AB$209,17,FALSE),"--")</f>
        <v>--</v>
      </c>
      <c r="T23" s="335" t="e">
        <f>VLOOKUP(D23,Acero!$A$12:$AB$209,18,FALSE)</f>
        <v>#N/A</v>
      </c>
      <c r="U23" s="308" t="e">
        <f>VLOOKUP(D23,Acero!$A$12:$AB$209,19,FALSE)</f>
        <v>#N/A</v>
      </c>
      <c r="V23" s="318"/>
      <c r="W23" s="318"/>
      <c r="X23" s="322"/>
      <c r="Y23" s="334" t="e">
        <f t="shared" si="0"/>
        <v>#DIV/0!</v>
      </c>
      <c r="Z23">
        <f t="shared" si="1"/>
        <v>116</v>
      </c>
      <c r="AG23" s="345">
        <v>42463</v>
      </c>
      <c r="AH23" s="149"/>
      <c r="AI23" s="149"/>
      <c r="AJ23" s="149"/>
      <c r="AK23" s="149"/>
      <c r="AL23" s="343" t="e">
        <f t="shared" si="2"/>
        <v>#DIV/0!</v>
      </c>
      <c r="AM23" s="149"/>
      <c r="AN23" s="149"/>
      <c r="AO23" s="343" t="e">
        <f t="shared" si="3"/>
        <v>#DIV/0!</v>
      </c>
      <c r="AP23" s="149"/>
      <c r="AQ23" s="149"/>
      <c r="AR23" s="343" t="e">
        <f t="shared" si="4"/>
        <v>#DIV/0!</v>
      </c>
      <c r="BG23" s="118"/>
    </row>
    <row r="24" spans="1:59" ht="30.75" hidden="1" thickBot="1">
      <c r="A24" s="409" t="s">
        <v>304</v>
      </c>
      <c r="B24" s="308">
        <v>7</v>
      </c>
      <c r="C24" s="239" t="str">
        <f>VLOOKUP(A24,Piezas!$A$10:$F$604,2,FALSE)</f>
        <v xml:space="preserve">Gabinete lateral derecho </v>
      </c>
      <c r="D24" s="317"/>
      <c r="E24" s="322"/>
      <c r="F24" s="308" t="e">
        <f>VLOOKUP(D24,Acero!$A$12:$AB$209,4,FALSE)</f>
        <v>#N/A</v>
      </c>
      <c r="G24" s="317"/>
      <c r="H24" s="317"/>
      <c r="I24" s="317"/>
      <c r="J24" s="311"/>
      <c r="L24" s="322"/>
      <c r="M24" s="308" t="e">
        <f>VLOOKUP(D24,Acero!$A$12:$AB$209,13,FALSE)</f>
        <v>#N/A</v>
      </c>
      <c r="N24" s="308" t="str">
        <f>IF(L24="x",VLOOKUP(D24,Acero!$A$12:$AB$209,6,FALSE),"--")</f>
        <v>--</v>
      </c>
      <c r="O24" s="324" t="str">
        <f>IF(L24="x",VLOOKUP(D24,Acero!$A$12:$AB$209,7,FALSE),"--")</f>
        <v>--</v>
      </c>
      <c r="P24" s="335" t="e">
        <f>IF((M24="Chapa negra doble recapado")*AND(L24&lt;&gt;"x"),"--",VLOOKUP(D24,Acero!$A$12:$AB$209,14,FALSE))</f>
        <v>#N/A</v>
      </c>
      <c r="Q24" s="335" t="e">
        <f>IF((M24="Chapa negra doble recapado")*AND(L24&lt;&gt;"x"),"--",VLOOKUP(D24,Acero!$A$12:$AB$209,15,FALSE))</f>
        <v>#N/A</v>
      </c>
      <c r="R24" s="335" t="str">
        <f>IF(L24="x",VLOOKUP(D24,Acero!$A$12:$AB$209,16,FALSE),"--")</f>
        <v>--</v>
      </c>
      <c r="S24" s="335" t="str">
        <f>IF(L24="x",VLOOKUP(D24,Acero!$A$12:$AB$209,17,FALSE),"--")</f>
        <v>--</v>
      </c>
      <c r="T24" s="335" t="e">
        <f>VLOOKUP(D24,Acero!$A$12:$AB$209,18,FALSE)</f>
        <v>#N/A</v>
      </c>
      <c r="U24" s="308" t="e">
        <f>VLOOKUP(D24,Acero!$A$12:$AB$209,19,FALSE)</f>
        <v>#N/A</v>
      </c>
      <c r="V24" s="319"/>
      <c r="W24" s="319"/>
      <c r="X24" s="322"/>
      <c r="Y24" s="334" t="e">
        <f t="shared" si="0"/>
        <v>#DIV/0!</v>
      </c>
      <c r="Z24">
        <f t="shared" si="1"/>
        <v>116</v>
      </c>
      <c r="AG24" s="345">
        <v>42464</v>
      </c>
      <c r="AH24" s="149"/>
      <c r="AI24" s="149"/>
      <c r="AJ24" s="149"/>
      <c r="AK24" s="149"/>
      <c r="AL24" s="343" t="e">
        <f t="shared" si="2"/>
        <v>#DIV/0!</v>
      </c>
      <c r="AM24" s="149"/>
      <c r="AN24" s="149"/>
      <c r="AO24" s="343" t="e">
        <f t="shared" si="3"/>
        <v>#DIV/0!</v>
      </c>
      <c r="AP24" s="149"/>
      <c r="AQ24" s="149"/>
      <c r="AR24" s="343" t="e">
        <f t="shared" si="4"/>
        <v>#DIV/0!</v>
      </c>
      <c r="BG24" s="118"/>
    </row>
    <row r="25" spans="1:59" ht="30.75" hidden="1" thickBot="1">
      <c r="A25" s="409" t="s">
        <v>304</v>
      </c>
      <c r="B25" s="308">
        <v>8</v>
      </c>
      <c r="C25" s="239" t="str">
        <f>VLOOKUP(A25,Piezas!$A$10:$F$604,2,FALSE)</f>
        <v xml:space="preserve">Gabinete lateral derecho </v>
      </c>
      <c r="D25" s="317"/>
      <c r="E25" s="322"/>
      <c r="F25" s="308" t="e">
        <f>VLOOKUP(D25,Acero!$A$12:$AB$209,4,FALSE)</f>
        <v>#N/A</v>
      </c>
      <c r="G25" s="317"/>
      <c r="H25" s="317"/>
      <c r="I25" s="317"/>
      <c r="J25" s="311"/>
      <c r="L25" s="322"/>
      <c r="M25" s="308" t="e">
        <f>VLOOKUP(D25,Acero!$A$12:$AB$209,13,FALSE)</f>
        <v>#N/A</v>
      </c>
      <c r="N25" s="308" t="str">
        <f>IF(L25="x",VLOOKUP(D25,Acero!$A$12:$AB$209,6,FALSE),"--")</f>
        <v>--</v>
      </c>
      <c r="O25" s="324" t="str">
        <f>IF(L25="x",VLOOKUP(D25,Acero!$A$12:$AB$209,7,FALSE),"--")</f>
        <v>--</v>
      </c>
      <c r="P25" s="335" t="e">
        <f>IF((M25="Chapa negra doble recapado")*AND(L25&lt;&gt;"x"),"--",VLOOKUP(D25,Acero!$A$12:$AB$209,14,FALSE))</f>
        <v>#N/A</v>
      </c>
      <c r="Q25" s="335" t="e">
        <f>IF((M25="Chapa negra doble recapado")*AND(L25&lt;&gt;"x"),"--",VLOOKUP(D25,Acero!$A$12:$AB$209,15,FALSE))</f>
        <v>#N/A</v>
      </c>
      <c r="R25" s="335" t="str">
        <f>IF(L25="x",VLOOKUP(D25,Acero!$A$12:$AB$209,16,FALSE),"--")</f>
        <v>--</v>
      </c>
      <c r="S25" s="335" t="str">
        <f>IF(L25="x",VLOOKUP(D25,Acero!$A$12:$AB$209,17,FALSE),"--")</f>
        <v>--</v>
      </c>
      <c r="T25" s="335" t="e">
        <f>VLOOKUP(D25,Acero!$A$12:$AB$209,18,FALSE)</f>
        <v>#N/A</v>
      </c>
      <c r="U25" s="308" t="e">
        <f>VLOOKUP(D25,Acero!$A$12:$AB$209,19,FALSE)</f>
        <v>#N/A</v>
      </c>
      <c r="V25" s="318"/>
      <c r="W25" s="318"/>
      <c r="X25" s="322"/>
      <c r="Y25" s="334" t="e">
        <f t="shared" si="0"/>
        <v>#DIV/0!</v>
      </c>
      <c r="Z25">
        <f t="shared" si="1"/>
        <v>116</v>
      </c>
      <c r="AG25" s="345">
        <v>42465</v>
      </c>
      <c r="AH25" s="149"/>
      <c r="AI25" s="149"/>
      <c r="AJ25" s="149"/>
      <c r="AK25" s="149"/>
      <c r="AL25" s="343" t="e">
        <f t="shared" si="2"/>
        <v>#DIV/0!</v>
      </c>
      <c r="AM25" s="149"/>
      <c r="AN25" s="149"/>
      <c r="AO25" s="343" t="e">
        <f t="shared" si="3"/>
        <v>#DIV/0!</v>
      </c>
      <c r="AP25" s="149"/>
      <c r="AQ25" s="149"/>
      <c r="AR25" s="343" t="e">
        <f t="shared" si="4"/>
        <v>#DIV/0!</v>
      </c>
    </row>
    <row r="26" spans="1:59" ht="30.75" hidden="1" thickBot="1">
      <c r="A26" s="409" t="s">
        <v>304</v>
      </c>
      <c r="B26" s="308">
        <v>9</v>
      </c>
      <c r="C26" s="239" t="str">
        <f>VLOOKUP(A26,Piezas!$A$10:$F$604,2,FALSE)</f>
        <v xml:space="preserve">Gabinete lateral derecho </v>
      </c>
      <c r="D26" s="317"/>
      <c r="E26" s="322"/>
      <c r="F26" s="308" t="e">
        <f>VLOOKUP(D26,Acero!$A$12:$AB$209,4,FALSE)</f>
        <v>#N/A</v>
      </c>
      <c r="G26" s="317"/>
      <c r="H26" s="317"/>
      <c r="I26" s="317"/>
      <c r="J26" s="311"/>
      <c r="L26" s="322"/>
      <c r="M26" s="308" t="e">
        <f>VLOOKUP(D26,Acero!$A$12:$AB$209,13,FALSE)</f>
        <v>#N/A</v>
      </c>
      <c r="N26" s="308" t="str">
        <f>IF(L26="x",VLOOKUP(D26,Acero!$A$12:$AB$209,6,FALSE),"--")</f>
        <v>--</v>
      </c>
      <c r="O26" s="324" t="str">
        <f>IF(L26="x",VLOOKUP(D26,Acero!$A$12:$AB$209,7,FALSE),"--")</f>
        <v>--</v>
      </c>
      <c r="P26" s="335" t="e">
        <f>IF((M26="Chapa negra doble recapado")*AND(L26&lt;&gt;"x"),"--",VLOOKUP(D26,Acero!$A$12:$AB$209,14,FALSE))</f>
        <v>#N/A</v>
      </c>
      <c r="Q26" s="335" t="e">
        <f>IF((M26="Chapa negra doble recapado")*AND(L26&lt;&gt;"x"),"--",VLOOKUP(D26,Acero!$A$12:$AB$209,15,FALSE))</f>
        <v>#N/A</v>
      </c>
      <c r="R26" s="335" t="str">
        <f>IF(L26="x",VLOOKUP(D26,Acero!$A$12:$AB$209,16,FALSE),"--")</f>
        <v>--</v>
      </c>
      <c r="S26" s="335" t="str">
        <f>IF(L26="x",VLOOKUP(D26,Acero!$A$12:$AB$209,17,FALSE),"--")</f>
        <v>--</v>
      </c>
      <c r="T26" s="335" t="e">
        <f>VLOOKUP(D26,Acero!$A$12:$AB$209,18,FALSE)</f>
        <v>#N/A</v>
      </c>
      <c r="U26" s="308" t="e">
        <f>VLOOKUP(D26,Acero!$A$12:$AB$209,19,FALSE)</f>
        <v>#N/A</v>
      </c>
      <c r="V26" s="319"/>
      <c r="W26" s="319"/>
      <c r="X26" s="322"/>
      <c r="Y26" s="334" t="e">
        <f t="shared" si="0"/>
        <v>#DIV/0!</v>
      </c>
      <c r="Z26">
        <f t="shared" si="1"/>
        <v>116</v>
      </c>
      <c r="AG26" s="345">
        <v>42466</v>
      </c>
      <c r="AH26" s="149"/>
      <c r="AI26" s="149"/>
      <c r="AJ26" s="149"/>
      <c r="AK26" s="149"/>
      <c r="AL26" s="343" t="e">
        <f t="shared" si="2"/>
        <v>#DIV/0!</v>
      </c>
      <c r="AM26" s="149"/>
      <c r="AN26" s="149"/>
      <c r="AO26" s="343" t="e">
        <f t="shared" si="3"/>
        <v>#DIV/0!</v>
      </c>
      <c r="AP26" s="149"/>
      <c r="AQ26" s="149"/>
      <c r="AR26" s="343" t="e">
        <f t="shared" si="4"/>
        <v>#DIV/0!</v>
      </c>
      <c r="BG26" s="118">
        <v>0.25</v>
      </c>
    </row>
    <row r="27" spans="1:59" ht="30.75" hidden="1" thickBot="1">
      <c r="A27" s="409" t="s">
        <v>304</v>
      </c>
      <c r="B27" s="308">
        <v>10</v>
      </c>
      <c r="C27" s="239" t="str">
        <f>VLOOKUP(A27,Piezas!$A$10:$F$604,2,FALSE)</f>
        <v xml:space="preserve">Gabinete lateral derecho </v>
      </c>
      <c r="D27" s="320"/>
      <c r="E27" s="322"/>
      <c r="F27" s="308" t="e">
        <f>VLOOKUP(D27,Acero!$A$12:$AB$209,4,FALSE)</f>
        <v>#N/A</v>
      </c>
      <c r="G27" s="317"/>
      <c r="H27" s="317"/>
      <c r="I27" s="317"/>
      <c r="J27" s="311"/>
      <c r="L27" s="322"/>
      <c r="M27" s="308" t="e">
        <f>VLOOKUP(D27,Acero!$A$12:$AB$209,13,FALSE)</f>
        <v>#N/A</v>
      </c>
      <c r="N27" s="308" t="str">
        <f>IF(L27="x",VLOOKUP(D27,Acero!$A$12:$AB$209,6,FALSE),"--")</f>
        <v>--</v>
      </c>
      <c r="O27" s="324" t="str">
        <f>IF(L27="x",VLOOKUP(D27,Acero!$A$12:$AB$209,7,FALSE),"--")</f>
        <v>--</v>
      </c>
      <c r="P27" s="335" t="e">
        <f>IF((M27="Chapa negra doble recapado")*AND(L27&lt;&gt;"x"),"--",VLOOKUP(D27,Acero!$A$12:$AB$209,14,FALSE))</f>
        <v>#N/A</v>
      </c>
      <c r="Q27" s="335" t="e">
        <f>IF((M27="Chapa negra doble recapado")*AND(L27&lt;&gt;"x"),"--",VLOOKUP(D27,Acero!$A$12:$AB$209,15,FALSE))</f>
        <v>#N/A</v>
      </c>
      <c r="R27" s="335" t="str">
        <f>IF(L27="x",VLOOKUP(D27,Acero!$A$12:$AB$209,16,FALSE),"--")</f>
        <v>--</v>
      </c>
      <c r="S27" s="335" t="str">
        <f>IF(L27="x",VLOOKUP(D27,Acero!$A$12:$AB$209,17,FALSE),"--")</f>
        <v>--</v>
      </c>
      <c r="T27" s="335" t="e">
        <f>VLOOKUP(D27,Acero!$A$12:$AB$209,18,FALSE)</f>
        <v>#N/A</v>
      </c>
      <c r="U27" s="308" t="e">
        <f>VLOOKUP(D27,Acero!$A$12:$AB$209,19,FALSE)</f>
        <v>#N/A</v>
      </c>
      <c r="V27" s="318"/>
      <c r="W27" s="318"/>
      <c r="X27" s="322"/>
      <c r="Y27" s="334" t="e">
        <f t="shared" si="0"/>
        <v>#DIV/0!</v>
      </c>
      <c r="Z27">
        <f t="shared" si="1"/>
        <v>116</v>
      </c>
      <c r="AG27" s="345">
        <v>42467</v>
      </c>
      <c r="AH27" s="149"/>
      <c r="AI27" s="149"/>
      <c r="AJ27" s="149"/>
      <c r="AK27" s="149"/>
      <c r="AL27" s="343" t="e">
        <f t="shared" si="2"/>
        <v>#DIV/0!</v>
      </c>
      <c r="AM27" s="149"/>
      <c r="AN27" s="149"/>
      <c r="AO27" s="343" t="e">
        <f t="shared" si="3"/>
        <v>#DIV/0!</v>
      </c>
      <c r="AP27" s="149"/>
      <c r="AQ27" s="149"/>
      <c r="AR27" s="343" t="e">
        <f t="shared" si="4"/>
        <v>#DIV/0!</v>
      </c>
      <c r="BG27" s="312">
        <v>0.25</v>
      </c>
    </row>
    <row r="28" spans="1:59" ht="29.25" hidden="1" customHeight="1">
      <c r="A28" s="409" t="s">
        <v>304</v>
      </c>
      <c r="B28" s="308">
        <v>11</v>
      </c>
      <c r="C28" s="239" t="str">
        <f>VLOOKUP(A28,Piezas!$A$10:$F$604,2,FALSE)</f>
        <v xml:space="preserve">Gabinete lateral derecho </v>
      </c>
      <c r="D28" s="321"/>
      <c r="E28" s="322"/>
      <c r="F28" s="308" t="e">
        <f>VLOOKUP(D28,Acero!$A$12:$AB$209,4,FALSE)</f>
        <v>#N/A</v>
      </c>
      <c r="G28" s="317"/>
      <c r="H28" s="317"/>
      <c r="I28" s="317"/>
      <c r="J28" s="311"/>
      <c r="L28" s="322"/>
      <c r="M28" s="308" t="e">
        <f>VLOOKUP(D28,Acero!$A$12:$AB$209,13,FALSE)</f>
        <v>#N/A</v>
      </c>
      <c r="N28" s="308" t="str">
        <f>IF(L28="x",VLOOKUP(D28,Acero!$A$12:$AB$209,6,FALSE),"--")</f>
        <v>--</v>
      </c>
      <c r="O28" s="324" t="str">
        <f>IF(L28="x",VLOOKUP(D28,Acero!$A$12:$AB$209,7,FALSE),"--")</f>
        <v>--</v>
      </c>
      <c r="P28" s="335" t="e">
        <f>IF((M28="Chapa negra doble recapado")*AND(L28&lt;&gt;"x"),"--",VLOOKUP(D28,Acero!$A$12:$AB$209,14,FALSE))</f>
        <v>#N/A</v>
      </c>
      <c r="Q28" s="335" t="e">
        <f>IF((M28="Chapa negra doble recapado")*AND(L28&lt;&gt;"x"),"--",VLOOKUP(D28,Acero!$A$12:$AB$209,15,FALSE))</f>
        <v>#N/A</v>
      </c>
      <c r="R28" s="335" t="str">
        <f>IF(L28="x",VLOOKUP(D28,Acero!$A$12:$AB$209,16,FALSE),"--")</f>
        <v>--</v>
      </c>
      <c r="S28" s="335" t="str">
        <f>IF(L28="x",VLOOKUP(D28,Acero!$A$12:$AB$209,17,FALSE),"--")</f>
        <v>--</v>
      </c>
      <c r="T28" s="335" t="e">
        <f>VLOOKUP(D28,Acero!$A$12:$AB$209,18,FALSE)</f>
        <v>#N/A</v>
      </c>
      <c r="U28" s="308" t="e">
        <f>VLOOKUP(D28,Acero!$A$12:$AB$209,19,FALSE)</f>
        <v>#N/A</v>
      </c>
      <c r="V28" s="319"/>
      <c r="W28" s="319"/>
      <c r="X28" s="322"/>
      <c r="Y28" s="334" t="e">
        <f t="shared" si="0"/>
        <v>#DIV/0!</v>
      </c>
      <c r="Z28">
        <f t="shared" si="1"/>
        <v>116</v>
      </c>
      <c r="AG28" s="345">
        <v>42468</v>
      </c>
      <c r="AH28" s="149"/>
      <c r="AI28" s="149"/>
      <c r="AJ28" s="149"/>
      <c r="AK28" s="149"/>
      <c r="AL28" s="343" t="e">
        <f t="shared" si="2"/>
        <v>#DIV/0!</v>
      </c>
      <c r="AM28" s="149"/>
      <c r="AN28" s="149"/>
      <c r="AO28" s="343" t="e">
        <f t="shared" si="3"/>
        <v>#DIV/0!</v>
      </c>
      <c r="AP28" s="149"/>
      <c r="AQ28" s="149"/>
      <c r="AR28" s="343" t="e">
        <f t="shared" si="4"/>
        <v>#DIV/0!</v>
      </c>
      <c r="BG28" s="312">
        <v>0.25</v>
      </c>
    </row>
    <row r="29" spans="1:59" ht="16.5" hidden="1" thickBot="1">
      <c r="A29" s="410"/>
      <c r="B29" s="336"/>
      <c r="C29" s="239" t="e">
        <f>VLOOKUP(A29,Piezas!$A$10:$F$604,2,FALSE)</f>
        <v>#N/A</v>
      </c>
      <c r="D29" s="407"/>
      <c r="E29" s="407"/>
      <c r="F29" s="407"/>
      <c r="G29" s="407"/>
      <c r="H29" s="407"/>
      <c r="I29" s="407"/>
      <c r="J29" s="407"/>
      <c r="K29" s="407"/>
      <c r="L29" s="339"/>
      <c r="M29" s="338"/>
      <c r="N29" s="338"/>
      <c r="O29" s="342"/>
      <c r="P29" s="340"/>
      <c r="Q29" s="340"/>
      <c r="R29" s="340"/>
      <c r="S29" s="340"/>
      <c r="T29" s="340"/>
      <c r="U29" s="336"/>
      <c r="V29" s="336"/>
      <c r="W29" s="336"/>
      <c r="X29" s="339"/>
      <c r="Y29" s="339"/>
      <c r="Z29" s="333"/>
      <c r="AA29" s="333"/>
      <c r="AG29" s="345"/>
      <c r="AL29" s="344"/>
      <c r="AO29" s="344"/>
      <c r="AR29" s="344"/>
      <c r="BG29" s="312">
        <v>0.25</v>
      </c>
    </row>
    <row r="30" spans="1:59" ht="46.5" hidden="1" thickTop="1" thickBot="1">
      <c r="A30" s="411" t="s">
        <v>305</v>
      </c>
      <c r="B30" s="308">
        <v>12</v>
      </c>
      <c r="C30" s="239" t="str">
        <f>VLOOKUP(A30,Piezas!$A$10:$F$604,2,FALSE)</f>
        <v xml:space="preserve">Gabinete lateral izquierdo  </v>
      </c>
      <c r="D30" s="317"/>
      <c r="E30" s="331"/>
      <c r="F30" s="308" t="e">
        <f>VLOOKUP(D30,Acero!$A$12:$AB$209,4,FALSE)</f>
        <v>#N/A</v>
      </c>
      <c r="G30" s="317"/>
      <c r="H30" s="317"/>
      <c r="I30" s="317"/>
      <c r="J30" s="310"/>
      <c r="K30" s="149"/>
      <c r="L30" s="331"/>
      <c r="M30" s="308" t="e">
        <f>VLOOKUP(D30,Acero!$A$12:$AB$209,13,FALSE)</f>
        <v>#N/A</v>
      </c>
      <c r="N30" s="308" t="str">
        <f>IF(L30="x",VLOOKUP(D30,Acero!$A$12:$AB$209,6,FALSE),"--")</f>
        <v>--</v>
      </c>
      <c r="O30" s="324" t="str">
        <f>IF(L30="x",VLOOKUP(D30,Acero!$A$12:$AB$209,7,FALSE),"--")</f>
        <v>--</v>
      </c>
      <c r="P30" s="335" t="e">
        <f>IF((M30="Chapa negra doble recapado")*AND(L30&lt;&gt;"x"),"--",VLOOKUP(D30,Acero!$A$12:$AB$209,14,FALSE))</f>
        <v>#N/A</v>
      </c>
      <c r="Q30" s="335" t="e">
        <f>IF((M30="Chapa negra doble recapado")*AND(L30&lt;&gt;"x"),"--",VLOOKUP(D30,Acero!$A$12:$AB$209,15,FALSE))</f>
        <v>#N/A</v>
      </c>
      <c r="R30" s="335" t="str">
        <f>IF(L30="x",VLOOKUP(D30,Acero!$A$12:$AB$209,16,FALSE),"--")</f>
        <v>--</v>
      </c>
      <c r="S30" s="335" t="str">
        <f>IF(L30="x",VLOOKUP(D30,Acero!$A$12:$AB$209,17,FALSE),"--")</f>
        <v>--</v>
      </c>
      <c r="T30" s="335" t="e">
        <f>VLOOKUP(D30,Acero!$A$12:$AB$209,18,FALSE)</f>
        <v>#N/A</v>
      </c>
      <c r="U30" s="308" t="e">
        <f>VLOOKUP(D30,Acero!$A$12:$AB$209,19,FALSE)</f>
        <v>#N/A</v>
      </c>
      <c r="V30" s="317"/>
      <c r="W30" s="317">
        <v>19.3333333333333</v>
      </c>
      <c r="X30" s="331">
        <v>25.1666666666667</v>
      </c>
      <c r="Y30" s="334">
        <f t="shared" ref="Y30:Y40" si="5">(X30-W30)/W30</f>
        <v>0.30172413793103842</v>
      </c>
      <c r="Z30" s="149">
        <f>(V30+W30)*E30</f>
        <v>0</v>
      </c>
      <c r="AA30" s="149"/>
      <c r="AB30" s="149"/>
      <c r="AC30" s="149"/>
      <c r="AD30" s="149"/>
      <c r="AE30" s="149"/>
      <c r="AF30" s="149"/>
      <c r="AG30" s="345">
        <v>42469</v>
      </c>
      <c r="AH30" s="149"/>
      <c r="AI30" s="149"/>
      <c r="AJ30" s="149"/>
      <c r="AK30" s="149"/>
      <c r="AL30" s="343" t="e">
        <f t="shared" ref="AL30:AL40" si="6">(AH30-AK30)/AH30</f>
        <v>#DIV/0!</v>
      </c>
      <c r="AM30" s="149"/>
      <c r="AN30" s="149"/>
      <c r="AO30" s="343" t="e">
        <f t="shared" ref="AO30:AO40" si="7">(AK30-AN30)/AK30</f>
        <v>#DIV/0!</v>
      </c>
      <c r="AP30" s="149"/>
      <c r="AQ30" s="149"/>
      <c r="AR30" s="343" t="e">
        <f t="shared" ref="AR30:AR40" si="8">(AN30-AQ30)/AN30</f>
        <v>#DIV/0!</v>
      </c>
      <c r="BG30" s="312">
        <v>0.25</v>
      </c>
    </row>
    <row r="31" spans="1:59" ht="45.75" hidden="1" thickBot="1">
      <c r="A31" s="309" t="s">
        <v>305</v>
      </c>
      <c r="B31" s="308">
        <v>13</v>
      </c>
      <c r="C31" s="239" t="str">
        <f>VLOOKUP(A31,Piezas!$A$10:$F$604,2,FALSE)</f>
        <v xml:space="preserve">Gabinete lateral izquierdo  </v>
      </c>
      <c r="D31" s="317" t="s">
        <v>1016</v>
      </c>
      <c r="E31" s="322"/>
      <c r="F31" s="308">
        <f>VLOOKUP(D31,Acero!$A$12:$AB$209,4,FALSE)</f>
        <v>0</v>
      </c>
      <c r="G31" s="317"/>
      <c r="H31" s="317"/>
      <c r="I31" s="317"/>
      <c r="J31" s="311"/>
      <c r="L31" s="317"/>
      <c r="M31" s="308">
        <f>VLOOKUP(D31,Acero!$A$12:$AB$209,13,FALSE)</f>
        <v>0</v>
      </c>
      <c r="N31" s="308" t="str">
        <f>IF(L31="x",VLOOKUP(D31,Acero!$A$12:$AB$209,6,FALSE),"--")</f>
        <v>--</v>
      </c>
      <c r="O31" s="324" t="str">
        <f>IF(L31="x",VLOOKUP(D31,Acero!$A$12:$AB$209,7,FALSE),"--")</f>
        <v>--</v>
      </c>
      <c r="P31" s="335">
        <f>IF((M31="Chapa negra doble recapado")*AND(L31&lt;&gt;"x"),"--",VLOOKUP(D31,Acero!$A$12:$AB$209,14,FALSE))</f>
        <v>0</v>
      </c>
      <c r="Q31" s="335">
        <f>IF((M31="Chapa negra doble recapado")*AND(L31&lt;&gt;"x"),"--",VLOOKUP(D31,Acero!$A$12:$AB$209,15,FALSE))</f>
        <v>0</v>
      </c>
      <c r="R31" s="335" t="str">
        <f>IF(L31="x",VLOOKUP(D31,Acero!$A$12:$AB$209,16,FALSE),"--")</f>
        <v>--</v>
      </c>
      <c r="S31" s="335" t="str">
        <f>IF(L31="x",VLOOKUP(D31,Acero!$A$12:$AB$209,17,FALSE),"--")</f>
        <v>--</v>
      </c>
      <c r="T31" s="335">
        <f>VLOOKUP(D31,Acero!$A$12:$AB$209,18,FALSE)</f>
        <v>0</v>
      </c>
      <c r="U31" s="308" t="str">
        <f>VLOOKUP(D31,Acero!$A$12:$AB$209,19,FALSE)</f>
        <v>----</v>
      </c>
      <c r="V31" s="317"/>
      <c r="W31" s="317">
        <v>25.8333333333333</v>
      </c>
      <c r="X31" s="322">
        <v>33.6666666666667</v>
      </c>
      <c r="Y31" s="334">
        <f t="shared" si="5"/>
        <v>0.30322580645161584</v>
      </c>
      <c r="Z31">
        <f t="shared" ref="Z31:Z40" si="9">(V31+W31)*E31+Z30</f>
        <v>0</v>
      </c>
      <c r="AG31" s="345">
        <v>42470</v>
      </c>
      <c r="AH31" s="149"/>
      <c r="AI31" s="149"/>
      <c r="AJ31" s="149"/>
      <c r="AK31" s="149"/>
      <c r="AL31" s="343" t="e">
        <f t="shared" si="6"/>
        <v>#DIV/0!</v>
      </c>
      <c r="AM31" s="149"/>
      <c r="AN31" s="149"/>
      <c r="AO31" s="343" t="e">
        <f t="shared" si="7"/>
        <v>#DIV/0!</v>
      </c>
      <c r="AP31" s="149"/>
      <c r="AQ31" s="149"/>
      <c r="AR31" s="343" t="e">
        <f t="shared" si="8"/>
        <v>#DIV/0!</v>
      </c>
      <c r="BG31" s="312">
        <v>0.25</v>
      </c>
    </row>
    <row r="32" spans="1:59" ht="46.5" hidden="1" thickTop="1" thickBot="1">
      <c r="A32" s="411" t="s">
        <v>305</v>
      </c>
      <c r="B32" s="308">
        <v>14</v>
      </c>
      <c r="C32" s="239" t="str">
        <f>VLOOKUP(A32,Piezas!$A$10:$F$604,2,FALSE)</f>
        <v xml:space="preserve">Gabinete lateral izquierdo  </v>
      </c>
      <c r="D32" s="317"/>
      <c r="E32" s="322"/>
      <c r="F32" s="308" t="e">
        <f>VLOOKUP(D32,Acero!$A$12:$AB$209,4,FALSE)</f>
        <v>#N/A</v>
      </c>
      <c r="G32" s="317"/>
      <c r="H32" s="317"/>
      <c r="I32" s="317"/>
      <c r="J32" s="311" t="s">
        <v>1472</v>
      </c>
      <c r="L32" s="322"/>
      <c r="M32" s="308" t="e">
        <f>VLOOKUP(D32,Acero!$A$12:$AB$209,13,FALSE)</f>
        <v>#N/A</v>
      </c>
      <c r="N32" s="308" t="str">
        <f>IF(L32="x",VLOOKUP(D32,Acero!$A$12:$AB$209,6,FALSE),"--")</f>
        <v>--</v>
      </c>
      <c r="O32" s="324" t="str">
        <f>IF(L32="x",VLOOKUP(D32,Acero!$A$12:$AB$209,7,FALSE),"--")</f>
        <v>--</v>
      </c>
      <c r="P32" s="335" t="e">
        <f>IF((M32="Chapa negra doble recapado")*AND(L32&lt;&gt;"x"),"--",VLOOKUP(D32,Acero!$A$12:$AB$209,14,FALSE))</f>
        <v>#N/A</v>
      </c>
      <c r="Q32" s="335" t="e">
        <f>IF((M32="Chapa negra doble recapado")*AND(L32&lt;&gt;"x"),"--",VLOOKUP(D32,Acero!$A$12:$AB$209,15,FALSE))</f>
        <v>#N/A</v>
      </c>
      <c r="R32" s="335" t="str">
        <f>IF(L32="x",VLOOKUP(D32,Acero!$A$12:$AB$209,16,FALSE),"--")</f>
        <v>--</v>
      </c>
      <c r="S32" s="335" t="str">
        <f>IF(L32="x",VLOOKUP(D32,Acero!$A$12:$AB$209,17,FALSE),"--")</f>
        <v>--</v>
      </c>
      <c r="T32" s="335" t="e">
        <f>VLOOKUP(D32,Acero!$A$12:$AB$209,18,FALSE)</f>
        <v>#N/A</v>
      </c>
      <c r="U32" s="308" t="e">
        <f>VLOOKUP(D32,Acero!$A$12:$AB$209,19,FALSE)</f>
        <v>#N/A</v>
      </c>
      <c r="V32" s="318">
        <v>1</v>
      </c>
      <c r="W32" s="318">
        <v>32.3333333333333</v>
      </c>
      <c r="X32" s="322">
        <v>42.1666666666667</v>
      </c>
      <c r="Y32" s="334">
        <f t="shared" si="5"/>
        <v>0.30412371134020855</v>
      </c>
      <c r="Z32">
        <f t="shared" si="9"/>
        <v>0</v>
      </c>
      <c r="AG32" s="345">
        <v>42471</v>
      </c>
      <c r="AH32" s="149"/>
      <c r="AI32" s="149"/>
      <c r="AJ32" s="149"/>
      <c r="AK32" s="149"/>
      <c r="AL32" s="343" t="e">
        <f t="shared" si="6"/>
        <v>#DIV/0!</v>
      </c>
      <c r="AM32" s="149"/>
      <c r="AN32" s="149"/>
      <c r="AO32" s="343" t="e">
        <f t="shared" si="7"/>
        <v>#DIV/0!</v>
      </c>
      <c r="AP32" s="149"/>
      <c r="AQ32" s="149"/>
      <c r="AR32" s="343" t="e">
        <f t="shared" si="8"/>
        <v>#DIV/0!</v>
      </c>
    </row>
    <row r="33" spans="1:44" ht="45.75" hidden="1" thickBot="1">
      <c r="A33" s="309" t="s">
        <v>305</v>
      </c>
      <c r="B33" s="308">
        <v>15</v>
      </c>
      <c r="C33" s="239" t="str">
        <f>VLOOKUP(A33,Piezas!$A$10:$F$604,2,FALSE)</f>
        <v xml:space="preserve">Gabinete lateral izquierdo  </v>
      </c>
      <c r="D33" s="317"/>
      <c r="E33" s="322"/>
      <c r="F33" s="308" t="e">
        <f>VLOOKUP(D33,Acero!$A$12:$AB$209,4,FALSE)</f>
        <v>#N/A</v>
      </c>
      <c r="G33" s="317"/>
      <c r="H33" s="317"/>
      <c r="I33" s="317"/>
      <c r="J33" s="311"/>
      <c r="L33" s="322"/>
      <c r="M33" s="308" t="e">
        <f>VLOOKUP(D33,Acero!$A$12:$AB$209,13,FALSE)</f>
        <v>#N/A</v>
      </c>
      <c r="N33" s="308" t="str">
        <f>IF(L33="x",VLOOKUP(D33,Acero!$A$12:$AB$209,6,FALSE),"--")</f>
        <v>--</v>
      </c>
      <c r="O33" s="324" t="str">
        <f>IF(L33="x",VLOOKUP(D33,Acero!$A$12:$AB$209,7,FALSE),"--")</f>
        <v>--</v>
      </c>
      <c r="P33" s="335" t="e">
        <f>IF((M33="Chapa negra doble recapado")*AND(L33&lt;&gt;"x"),"--",VLOOKUP(D33,Acero!$A$12:$AB$209,14,FALSE))</f>
        <v>#N/A</v>
      </c>
      <c r="Q33" s="335" t="e">
        <f>IF((M33="Chapa negra doble recapado")*AND(L33&lt;&gt;"x"),"--",VLOOKUP(D33,Acero!$A$12:$AB$209,15,FALSE))</f>
        <v>#N/A</v>
      </c>
      <c r="R33" s="335" t="str">
        <f>IF(L33="x",VLOOKUP(D33,Acero!$A$12:$AB$209,16,FALSE),"--")</f>
        <v>--</v>
      </c>
      <c r="S33" s="335" t="str">
        <f>IF(L33="x",VLOOKUP(D33,Acero!$A$12:$AB$209,17,FALSE),"--")</f>
        <v>--</v>
      </c>
      <c r="T33" s="335" t="e">
        <f>VLOOKUP(D33,Acero!$A$12:$AB$209,18,FALSE)</f>
        <v>#N/A</v>
      </c>
      <c r="U33" s="308" t="e">
        <f>VLOOKUP(D33,Acero!$A$12:$AB$209,19,FALSE)</f>
        <v>#N/A</v>
      </c>
      <c r="V33" s="319"/>
      <c r="W33" s="319"/>
      <c r="X33" s="322"/>
      <c r="Y33" s="334" t="e">
        <f t="shared" si="5"/>
        <v>#DIV/0!</v>
      </c>
      <c r="Z33">
        <f t="shared" si="9"/>
        <v>0</v>
      </c>
      <c r="AG33" s="345">
        <v>42472</v>
      </c>
      <c r="AH33" s="149"/>
      <c r="AI33" s="149"/>
      <c r="AJ33" s="149"/>
      <c r="AK33" s="149"/>
      <c r="AL33" s="343" t="e">
        <f t="shared" si="6"/>
        <v>#DIV/0!</v>
      </c>
      <c r="AM33" s="149"/>
      <c r="AN33" s="149"/>
      <c r="AO33" s="343" t="e">
        <f t="shared" si="7"/>
        <v>#DIV/0!</v>
      </c>
      <c r="AP33" s="149"/>
      <c r="AQ33" s="149"/>
      <c r="AR33" s="343" t="e">
        <f t="shared" si="8"/>
        <v>#DIV/0!</v>
      </c>
    </row>
    <row r="34" spans="1:44" ht="46.5" hidden="1" thickTop="1" thickBot="1">
      <c r="A34" s="411" t="s">
        <v>305</v>
      </c>
      <c r="B34" s="308">
        <v>16</v>
      </c>
      <c r="C34" s="239" t="str">
        <f>VLOOKUP(A34,Piezas!$A$10:$F$604,2,FALSE)</f>
        <v xml:space="preserve">Gabinete lateral izquierdo  </v>
      </c>
      <c r="D34" s="317"/>
      <c r="E34" s="322"/>
      <c r="F34" s="308" t="e">
        <f>VLOOKUP(D34,Acero!$A$12:$AB$209,4,FALSE)</f>
        <v>#N/A</v>
      </c>
      <c r="G34" s="317"/>
      <c r="H34" s="317"/>
      <c r="I34" s="317"/>
      <c r="J34" s="311"/>
      <c r="L34" s="322"/>
      <c r="M34" s="308" t="e">
        <f>VLOOKUP(D34,Acero!$A$12:$AB$209,13,FALSE)</f>
        <v>#N/A</v>
      </c>
      <c r="N34" s="308" t="str">
        <f>IF(L34="x",VLOOKUP(D34,Acero!$A$12:$AB$209,6,FALSE),"--")</f>
        <v>--</v>
      </c>
      <c r="O34" s="324" t="str">
        <f>IF(L34="x",VLOOKUP(D34,Acero!$A$12:$AB$209,7,FALSE),"--")</f>
        <v>--</v>
      </c>
      <c r="P34" s="335" t="e">
        <f>IF((M34="Chapa negra doble recapado")*AND(L34&lt;&gt;"x"),"--",VLOOKUP(D34,Acero!$A$12:$AB$209,14,FALSE))</f>
        <v>#N/A</v>
      </c>
      <c r="Q34" s="335" t="e">
        <f>IF((M34="Chapa negra doble recapado")*AND(L34&lt;&gt;"x"),"--",VLOOKUP(D34,Acero!$A$12:$AB$209,15,FALSE))</f>
        <v>#N/A</v>
      </c>
      <c r="R34" s="335" t="str">
        <f>IF(L34="x",VLOOKUP(D34,Acero!$A$12:$AB$209,16,FALSE),"--")</f>
        <v>--</v>
      </c>
      <c r="S34" s="335" t="str">
        <f>IF(L34="x",VLOOKUP(D34,Acero!$A$12:$AB$209,17,FALSE),"--")</f>
        <v>--</v>
      </c>
      <c r="T34" s="335" t="e">
        <f>VLOOKUP(D34,Acero!$A$12:$AB$209,18,FALSE)</f>
        <v>#N/A</v>
      </c>
      <c r="U34" s="308" t="e">
        <f>VLOOKUP(D34,Acero!$A$12:$AB$209,19,FALSE)</f>
        <v>#N/A</v>
      </c>
      <c r="V34" s="318"/>
      <c r="W34" s="318"/>
      <c r="X34" s="322"/>
      <c r="Y34" s="334" t="e">
        <f t="shared" si="5"/>
        <v>#DIV/0!</v>
      </c>
      <c r="Z34">
        <f t="shared" si="9"/>
        <v>0</v>
      </c>
      <c r="AG34" s="345">
        <v>42473</v>
      </c>
      <c r="AH34" s="149"/>
      <c r="AI34" s="149"/>
      <c r="AJ34" s="149"/>
      <c r="AK34" s="149"/>
      <c r="AL34" s="343" t="e">
        <f t="shared" si="6"/>
        <v>#DIV/0!</v>
      </c>
      <c r="AM34" s="149"/>
      <c r="AN34" s="149"/>
      <c r="AO34" s="343" t="e">
        <f t="shared" si="7"/>
        <v>#DIV/0!</v>
      </c>
      <c r="AP34" s="149"/>
      <c r="AQ34" s="149"/>
      <c r="AR34" s="343" t="e">
        <f t="shared" si="8"/>
        <v>#DIV/0!</v>
      </c>
    </row>
    <row r="35" spans="1:44" ht="45.75" hidden="1" thickBot="1">
      <c r="A35" s="309" t="s">
        <v>305</v>
      </c>
      <c r="B35" s="308">
        <v>17</v>
      </c>
      <c r="C35" s="239" t="str">
        <f>VLOOKUP(A35,Piezas!$A$10:$F$604,2,FALSE)</f>
        <v xml:space="preserve">Gabinete lateral izquierdo  </v>
      </c>
      <c r="D35" s="317"/>
      <c r="E35" s="322"/>
      <c r="F35" s="308" t="e">
        <f>VLOOKUP(D35,Acero!$A$12:$AB$209,4,FALSE)</f>
        <v>#N/A</v>
      </c>
      <c r="G35" s="317"/>
      <c r="H35" s="317"/>
      <c r="I35" s="317"/>
      <c r="J35" s="311"/>
      <c r="L35" s="322"/>
      <c r="M35" s="308" t="e">
        <f>VLOOKUP(D35,Acero!$A$12:$AB$209,13,FALSE)</f>
        <v>#N/A</v>
      </c>
      <c r="N35" s="308" t="str">
        <f>IF(L35="x",VLOOKUP(D35,Acero!$A$12:$AB$209,6,FALSE),"--")</f>
        <v>--</v>
      </c>
      <c r="O35" s="324" t="str">
        <f>IF(L35="x",VLOOKUP(D35,Acero!$A$12:$AB$209,7,FALSE),"--")</f>
        <v>--</v>
      </c>
      <c r="P35" s="335" t="e">
        <f>IF((M35="Chapa negra doble recapado")*AND(L35&lt;&gt;"x"),"--",VLOOKUP(D35,Acero!$A$12:$AB$209,14,FALSE))</f>
        <v>#N/A</v>
      </c>
      <c r="Q35" s="335" t="e">
        <f>IF((M35="Chapa negra doble recapado")*AND(L35&lt;&gt;"x"),"--",VLOOKUP(D35,Acero!$A$12:$AB$209,15,FALSE))</f>
        <v>#N/A</v>
      </c>
      <c r="R35" s="335" t="str">
        <f>IF(L35="x",VLOOKUP(D35,Acero!$A$12:$AB$209,16,FALSE),"--")</f>
        <v>--</v>
      </c>
      <c r="S35" s="335" t="str">
        <f>IF(L35="x",VLOOKUP(D35,Acero!$A$12:$AB$209,17,FALSE),"--")</f>
        <v>--</v>
      </c>
      <c r="T35" s="335" t="e">
        <f>VLOOKUP(D35,Acero!$A$12:$AB$209,18,FALSE)</f>
        <v>#N/A</v>
      </c>
      <c r="U35" s="308" t="e">
        <f>VLOOKUP(D35,Acero!$A$12:$AB$209,19,FALSE)</f>
        <v>#N/A</v>
      </c>
      <c r="V35" s="318"/>
      <c r="W35" s="318"/>
      <c r="X35" s="322"/>
      <c r="Y35" s="334" t="e">
        <f t="shared" si="5"/>
        <v>#DIV/0!</v>
      </c>
      <c r="Z35">
        <f t="shared" si="9"/>
        <v>0</v>
      </c>
      <c r="AG35" s="345">
        <v>42474</v>
      </c>
      <c r="AH35" s="149"/>
      <c r="AI35" s="149"/>
      <c r="AJ35" s="149"/>
      <c r="AK35" s="149"/>
      <c r="AL35" s="343" t="e">
        <f t="shared" si="6"/>
        <v>#DIV/0!</v>
      </c>
      <c r="AM35" s="149"/>
      <c r="AN35" s="149"/>
      <c r="AO35" s="343" t="e">
        <f t="shared" si="7"/>
        <v>#DIV/0!</v>
      </c>
      <c r="AP35" s="149"/>
      <c r="AQ35" s="149"/>
      <c r="AR35" s="343" t="e">
        <f t="shared" si="8"/>
        <v>#DIV/0!</v>
      </c>
    </row>
    <row r="36" spans="1:44" ht="46.5" hidden="1" thickTop="1" thickBot="1">
      <c r="A36" s="411" t="s">
        <v>305</v>
      </c>
      <c r="B36" s="308">
        <v>18</v>
      </c>
      <c r="C36" s="239" t="str">
        <f>VLOOKUP(A36,Piezas!$A$10:$F$604,2,FALSE)</f>
        <v xml:space="preserve">Gabinete lateral izquierdo  </v>
      </c>
      <c r="D36" s="317"/>
      <c r="E36" s="322"/>
      <c r="F36" s="308" t="e">
        <f>VLOOKUP(D36,Acero!$A$12:$AB$209,4,FALSE)</f>
        <v>#N/A</v>
      </c>
      <c r="G36" s="317"/>
      <c r="H36" s="317"/>
      <c r="I36" s="317"/>
      <c r="J36" s="311"/>
      <c r="L36" s="322"/>
      <c r="M36" s="308" t="e">
        <f>VLOOKUP(D36,Acero!$A$12:$AB$209,13,FALSE)</f>
        <v>#N/A</v>
      </c>
      <c r="N36" s="308" t="str">
        <f>IF(L36="x",VLOOKUP(D36,Acero!$A$12:$AB$209,6,FALSE),"--")</f>
        <v>--</v>
      </c>
      <c r="O36" s="324" t="str">
        <f>IF(L36="x",VLOOKUP(D36,Acero!$A$12:$AB$209,7,FALSE),"--")</f>
        <v>--</v>
      </c>
      <c r="P36" s="335" t="e">
        <f>IF((M36="Chapa negra doble recapado")*AND(L36&lt;&gt;"x"),"--",VLOOKUP(D36,Acero!$A$12:$AB$209,14,FALSE))</f>
        <v>#N/A</v>
      </c>
      <c r="Q36" s="335" t="e">
        <f>IF((M36="Chapa negra doble recapado")*AND(L36&lt;&gt;"x"),"--",VLOOKUP(D36,Acero!$A$12:$AB$209,15,FALSE))</f>
        <v>#N/A</v>
      </c>
      <c r="R36" s="335" t="str">
        <f>IF(L36="x",VLOOKUP(D36,Acero!$A$12:$AB$209,16,FALSE),"--")</f>
        <v>--</v>
      </c>
      <c r="S36" s="335" t="str">
        <f>IF(L36="x",VLOOKUP(D36,Acero!$A$12:$AB$209,17,FALSE),"--")</f>
        <v>--</v>
      </c>
      <c r="T36" s="335" t="e">
        <f>VLOOKUP(D36,Acero!$A$12:$AB$209,18,FALSE)</f>
        <v>#N/A</v>
      </c>
      <c r="U36" s="308" t="e">
        <f>VLOOKUP(D36,Acero!$A$12:$AB$209,19,FALSE)</f>
        <v>#N/A</v>
      </c>
      <c r="V36" s="319"/>
      <c r="W36" s="319"/>
      <c r="X36" s="322"/>
      <c r="Y36" s="334" t="e">
        <f t="shared" si="5"/>
        <v>#DIV/0!</v>
      </c>
      <c r="Z36">
        <f t="shared" si="9"/>
        <v>0</v>
      </c>
      <c r="AG36" s="345">
        <v>42475</v>
      </c>
      <c r="AH36" s="149"/>
      <c r="AI36" s="149"/>
      <c r="AJ36" s="149"/>
      <c r="AK36" s="149"/>
      <c r="AL36" s="343" t="e">
        <f t="shared" si="6"/>
        <v>#DIV/0!</v>
      </c>
      <c r="AM36" s="149"/>
      <c r="AN36" s="149"/>
      <c r="AO36" s="343" t="e">
        <f t="shared" si="7"/>
        <v>#DIV/0!</v>
      </c>
      <c r="AP36" s="149"/>
      <c r="AQ36" s="149"/>
      <c r="AR36" s="343" t="e">
        <f t="shared" si="8"/>
        <v>#DIV/0!</v>
      </c>
    </row>
    <row r="37" spans="1:44" ht="45.75" hidden="1" thickBot="1">
      <c r="A37" s="309" t="s">
        <v>305</v>
      </c>
      <c r="B37" s="308">
        <v>19</v>
      </c>
      <c r="C37" s="239" t="str">
        <f>VLOOKUP(A37,Piezas!$A$10:$F$604,2,FALSE)</f>
        <v xml:space="preserve">Gabinete lateral izquierdo  </v>
      </c>
      <c r="D37" s="317"/>
      <c r="E37" s="322"/>
      <c r="F37" s="308" t="e">
        <f>VLOOKUP(D37,Acero!$A$12:$AB$209,4,FALSE)</f>
        <v>#N/A</v>
      </c>
      <c r="G37" s="317"/>
      <c r="H37" s="317"/>
      <c r="I37" s="317"/>
      <c r="J37" s="311"/>
      <c r="L37" s="322"/>
      <c r="M37" s="308" t="e">
        <f>VLOOKUP(D37,Acero!$A$12:$AB$209,13,FALSE)</f>
        <v>#N/A</v>
      </c>
      <c r="N37" s="308" t="str">
        <f>IF(L37="x",VLOOKUP(D37,Acero!$A$12:$AB$209,6,FALSE),"--")</f>
        <v>--</v>
      </c>
      <c r="O37" s="324" t="str">
        <f>IF(L37="x",VLOOKUP(D37,Acero!$A$12:$AB$209,7,FALSE),"--")</f>
        <v>--</v>
      </c>
      <c r="P37" s="335" t="e">
        <f>IF((M37="Chapa negra doble recapado")*AND(L37&lt;&gt;"x"),"--",VLOOKUP(D37,Acero!$A$12:$AB$209,14,FALSE))</f>
        <v>#N/A</v>
      </c>
      <c r="Q37" s="335" t="e">
        <f>IF((M37="Chapa negra doble recapado")*AND(L37&lt;&gt;"x"),"--",VLOOKUP(D37,Acero!$A$12:$AB$209,15,FALSE))</f>
        <v>#N/A</v>
      </c>
      <c r="R37" s="335" t="str">
        <f>IF(L37="x",VLOOKUP(D37,Acero!$A$12:$AB$209,16,FALSE),"--")</f>
        <v>--</v>
      </c>
      <c r="S37" s="335" t="str">
        <f>IF(L37="x",VLOOKUP(D37,Acero!$A$12:$AB$209,17,FALSE),"--")</f>
        <v>--</v>
      </c>
      <c r="T37" s="335" t="e">
        <f>VLOOKUP(D37,Acero!$A$12:$AB$209,18,FALSE)</f>
        <v>#N/A</v>
      </c>
      <c r="U37" s="308" t="e">
        <f>VLOOKUP(D37,Acero!$A$12:$AB$209,19,FALSE)</f>
        <v>#N/A</v>
      </c>
      <c r="V37" s="318"/>
      <c r="W37" s="318"/>
      <c r="X37" s="322"/>
      <c r="Y37" s="334" t="e">
        <f t="shared" si="5"/>
        <v>#DIV/0!</v>
      </c>
      <c r="Z37">
        <f t="shared" si="9"/>
        <v>0</v>
      </c>
      <c r="AG37" s="345">
        <v>42476</v>
      </c>
      <c r="AH37" s="149"/>
      <c r="AI37" s="149"/>
      <c r="AJ37" s="149"/>
      <c r="AK37" s="149"/>
      <c r="AL37" s="343" t="e">
        <f t="shared" si="6"/>
        <v>#DIV/0!</v>
      </c>
      <c r="AM37" s="149"/>
      <c r="AN37" s="149"/>
      <c r="AO37" s="343" t="e">
        <f t="shared" si="7"/>
        <v>#DIV/0!</v>
      </c>
      <c r="AP37" s="149"/>
      <c r="AQ37" s="149"/>
      <c r="AR37" s="343" t="e">
        <f t="shared" si="8"/>
        <v>#DIV/0!</v>
      </c>
    </row>
    <row r="38" spans="1:44" ht="46.5" hidden="1" thickTop="1" thickBot="1">
      <c r="A38" s="411" t="s">
        <v>305</v>
      </c>
      <c r="B38" s="308">
        <v>20</v>
      </c>
      <c r="C38" s="239" t="str">
        <f>VLOOKUP(A38,Piezas!$A$10:$F$604,2,FALSE)</f>
        <v xml:space="preserve">Gabinete lateral izquierdo  </v>
      </c>
      <c r="D38" s="317"/>
      <c r="E38" s="322"/>
      <c r="F38" s="308" t="e">
        <f>VLOOKUP(D38,Acero!$A$12:$AB$209,4,FALSE)</f>
        <v>#N/A</v>
      </c>
      <c r="G38" s="317"/>
      <c r="H38" s="317"/>
      <c r="I38" s="317"/>
      <c r="J38" s="311"/>
      <c r="L38" s="322"/>
      <c r="M38" s="308" t="e">
        <f>VLOOKUP(D38,Acero!$A$12:$AB$209,13,FALSE)</f>
        <v>#N/A</v>
      </c>
      <c r="N38" s="308" t="str">
        <f>IF(L38="x",VLOOKUP(D38,Acero!$A$12:$AB$209,6,FALSE),"--")</f>
        <v>--</v>
      </c>
      <c r="O38" s="324" t="str">
        <f>IF(L38="x",VLOOKUP(D38,Acero!$A$12:$AB$209,7,FALSE),"--")</f>
        <v>--</v>
      </c>
      <c r="P38" s="335" t="e">
        <f>IF((M38="Chapa negra doble recapado")*AND(L38&lt;&gt;"x"),"--",VLOOKUP(D38,Acero!$A$12:$AB$209,14,FALSE))</f>
        <v>#N/A</v>
      </c>
      <c r="Q38" s="335" t="e">
        <f>IF((M38="Chapa negra doble recapado")*AND(L38&lt;&gt;"x"),"--",VLOOKUP(D38,Acero!$A$12:$AB$209,15,FALSE))</f>
        <v>#N/A</v>
      </c>
      <c r="R38" s="335" t="str">
        <f>IF(L38="x",VLOOKUP(D38,Acero!$A$12:$AB$209,16,FALSE),"--")</f>
        <v>--</v>
      </c>
      <c r="S38" s="335" t="str">
        <f>IF(L38="x",VLOOKUP(D38,Acero!$A$12:$AB$209,17,FALSE),"--")</f>
        <v>--</v>
      </c>
      <c r="T38" s="335" t="e">
        <f>VLOOKUP(D38,Acero!$A$12:$AB$209,18,FALSE)</f>
        <v>#N/A</v>
      </c>
      <c r="U38" s="308" t="e">
        <f>VLOOKUP(D38,Acero!$A$12:$AB$209,19,FALSE)</f>
        <v>#N/A</v>
      </c>
      <c r="V38" s="319"/>
      <c r="W38" s="319"/>
      <c r="X38" s="322"/>
      <c r="Y38" s="334" t="e">
        <f t="shared" si="5"/>
        <v>#DIV/0!</v>
      </c>
      <c r="Z38">
        <f t="shared" si="9"/>
        <v>0</v>
      </c>
      <c r="AG38" s="345">
        <v>42477</v>
      </c>
      <c r="AH38" s="149"/>
      <c r="AI38" s="149"/>
      <c r="AJ38" s="149"/>
      <c r="AK38" s="149"/>
      <c r="AL38" s="343" t="e">
        <f t="shared" si="6"/>
        <v>#DIV/0!</v>
      </c>
      <c r="AM38" s="149"/>
      <c r="AN38" s="149"/>
      <c r="AO38" s="343" t="e">
        <f t="shared" si="7"/>
        <v>#DIV/0!</v>
      </c>
      <c r="AP38" s="149"/>
      <c r="AQ38" s="149"/>
      <c r="AR38" s="343" t="e">
        <f t="shared" si="8"/>
        <v>#DIV/0!</v>
      </c>
    </row>
    <row r="39" spans="1:44" ht="45.75" hidden="1" thickBot="1">
      <c r="A39" s="309" t="s">
        <v>305</v>
      </c>
      <c r="B39" s="308">
        <v>21</v>
      </c>
      <c r="C39" s="239" t="str">
        <f>VLOOKUP(A39,Piezas!$A$10:$F$604,2,FALSE)</f>
        <v xml:space="preserve">Gabinete lateral izquierdo  </v>
      </c>
      <c r="D39" s="320"/>
      <c r="E39" s="322"/>
      <c r="F39" s="308" t="e">
        <f>VLOOKUP(D39,Acero!$A$12:$AB$209,4,FALSE)</f>
        <v>#N/A</v>
      </c>
      <c r="G39" s="317"/>
      <c r="H39" s="317"/>
      <c r="I39" s="317"/>
      <c r="J39" s="311"/>
      <c r="L39" s="322"/>
      <c r="M39" s="308" t="e">
        <f>VLOOKUP(D39,Acero!$A$12:$AB$209,13,FALSE)</f>
        <v>#N/A</v>
      </c>
      <c r="N39" s="308" t="str">
        <f>IF(L39="x",VLOOKUP(D39,Acero!$A$12:$AB$209,6,FALSE),"--")</f>
        <v>--</v>
      </c>
      <c r="O39" s="324" t="str">
        <f>IF(L39="x",VLOOKUP(D39,Acero!$A$12:$AB$209,7,FALSE),"--")</f>
        <v>--</v>
      </c>
      <c r="P39" s="335" t="e">
        <f>IF((M39="Chapa negra doble recapado")*AND(L39&lt;&gt;"x"),"--",VLOOKUP(D39,Acero!$A$12:$AB$209,14,FALSE))</f>
        <v>#N/A</v>
      </c>
      <c r="Q39" s="335" t="e">
        <f>IF((M39="Chapa negra doble recapado")*AND(L39&lt;&gt;"x"),"--",VLOOKUP(D39,Acero!$A$12:$AB$209,15,FALSE))</f>
        <v>#N/A</v>
      </c>
      <c r="R39" s="335" t="str">
        <f>IF(L39="x",VLOOKUP(D39,Acero!$A$12:$AB$209,16,FALSE),"--")</f>
        <v>--</v>
      </c>
      <c r="S39" s="335" t="str">
        <f>IF(L39="x",VLOOKUP(D39,Acero!$A$12:$AB$209,17,FALSE),"--")</f>
        <v>--</v>
      </c>
      <c r="T39" s="335" t="e">
        <f>VLOOKUP(D39,Acero!$A$12:$AB$209,18,FALSE)</f>
        <v>#N/A</v>
      </c>
      <c r="U39" s="308" t="e">
        <f>VLOOKUP(D39,Acero!$A$12:$AB$209,19,FALSE)</f>
        <v>#N/A</v>
      </c>
      <c r="V39" s="318"/>
      <c r="W39" s="318"/>
      <c r="X39" s="322"/>
      <c r="Y39" s="334" t="e">
        <f t="shared" si="5"/>
        <v>#DIV/0!</v>
      </c>
      <c r="Z39">
        <f t="shared" si="9"/>
        <v>0</v>
      </c>
      <c r="AG39" s="345">
        <v>42478</v>
      </c>
      <c r="AH39" s="149"/>
      <c r="AI39" s="149"/>
      <c r="AJ39" s="149"/>
      <c r="AK39" s="149"/>
      <c r="AL39" s="343" t="e">
        <f t="shared" si="6"/>
        <v>#DIV/0!</v>
      </c>
      <c r="AM39" s="149"/>
      <c r="AN39" s="149"/>
      <c r="AO39" s="343" t="e">
        <f t="shared" si="7"/>
        <v>#DIV/0!</v>
      </c>
      <c r="AP39" s="149"/>
      <c r="AQ39" s="149"/>
      <c r="AR39" s="343" t="e">
        <f t="shared" si="8"/>
        <v>#DIV/0!</v>
      </c>
    </row>
    <row r="40" spans="1:44" ht="46.5" hidden="1" thickTop="1" thickBot="1">
      <c r="A40" s="411" t="s">
        <v>305</v>
      </c>
      <c r="B40" s="308">
        <v>22</v>
      </c>
      <c r="C40" s="239" t="str">
        <f>VLOOKUP(A40,Piezas!$A$10:$F$604,2,FALSE)</f>
        <v xml:space="preserve">Gabinete lateral izquierdo  </v>
      </c>
      <c r="D40" s="321"/>
      <c r="E40" s="322"/>
      <c r="F40" s="308" t="e">
        <f>VLOOKUP(D40,Acero!$A$12:$AB$209,4,FALSE)</f>
        <v>#N/A</v>
      </c>
      <c r="G40" s="317"/>
      <c r="H40" s="317"/>
      <c r="I40" s="317"/>
      <c r="J40" s="311"/>
      <c r="L40" s="322"/>
      <c r="M40" s="308" t="e">
        <f>VLOOKUP(D40,Acero!$A$12:$AB$209,13,FALSE)</f>
        <v>#N/A</v>
      </c>
      <c r="N40" s="308" t="str">
        <f>IF(L40="x",VLOOKUP(D40,Acero!$A$12:$AB$209,6,FALSE),"--")</f>
        <v>--</v>
      </c>
      <c r="O40" s="324" t="str">
        <f>IF(L40="x",VLOOKUP(D40,Acero!$A$12:$AB$209,7,FALSE),"--")</f>
        <v>--</v>
      </c>
      <c r="P40" s="335" t="e">
        <f>IF((M40="Chapa negra doble recapado")*AND(L40&lt;&gt;"x"),"--",VLOOKUP(D40,Acero!$A$12:$AB$209,14,FALSE))</f>
        <v>#N/A</v>
      </c>
      <c r="Q40" s="335" t="e">
        <f>IF((M40="Chapa negra doble recapado")*AND(L40&lt;&gt;"x"),"--",VLOOKUP(D40,Acero!$A$12:$AB$209,15,FALSE))</f>
        <v>#N/A</v>
      </c>
      <c r="R40" s="335" t="str">
        <f>IF(L40="x",VLOOKUP(D40,Acero!$A$12:$AB$209,16,FALSE),"--")</f>
        <v>--</v>
      </c>
      <c r="S40" s="335" t="str">
        <f>IF(L40="x",VLOOKUP(D40,Acero!$A$12:$AB$209,17,FALSE),"--")</f>
        <v>--</v>
      </c>
      <c r="T40" s="335" t="e">
        <f>VLOOKUP(D40,Acero!$A$12:$AB$209,18,FALSE)</f>
        <v>#N/A</v>
      </c>
      <c r="U40" s="308" t="e">
        <f>VLOOKUP(D40,Acero!$A$12:$AB$209,19,FALSE)</f>
        <v>#N/A</v>
      </c>
      <c r="V40" s="319"/>
      <c r="W40" s="319"/>
      <c r="X40" s="322"/>
      <c r="Y40" s="334" t="e">
        <f t="shared" si="5"/>
        <v>#DIV/0!</v>
      </c>
      <c r="Z40">
        <f t="shared" si="9"/>
        <v>0</v>
      </c>
      <c r="AG40" s="345">
        <v>42479</v>
      </c>
      <c r="AH40" s="149"/>
      <c r="AI40" s="149"/>
      <c r="AJ40" s="149"/>
      <c r="AK40" s="149"/>
      <c r="AL40" s="343" t="e">
        <f t="shared" si="6"/>
        <v>#DIV/0!</v>
      </c>
      <c r="AM40" s="149"/>
      <c r="AN40" s="149"/>
      <c r="AO40" s="343" t="e">
        <f t="shared" si="7"/>
        <v>#DIV/0!</v>
      </c>
      <c r="AP40" s="149"/>
      <c r="AQ40" s="149"/>
      <c r="AR40" s="343" t="e">
        <f t="shared" si="8"/>
        <v>#DIV/0!</v>
      </c>
    </row>
    <row r="41" spans="1:44" ht="16.5" hidden="1" thickBot="1">
      <c r="A41" s="410"/>
      <c r="B41" s="336"/>
      <c r="C41" s="239" t="e">
        <f>VLOOKUP(A41,Piezas!$A$10:$F$604,2,FALSE)</f>
        <v>#N/A</v>
      </c>
      <c r="D41" s="407"/>
      <c r="E41" s="407"/>
      <c r="F41" s="407"/>
      <c r="G41" s="407"/>
      <c r="H41" s="407"/>
      <c r="I41" s="407"/>
      <c r="J41" s="407"/>
      <c r="K41" s="407"/>
      <c r="L41" s="339"/>
      <c r="M41" s="338"/>
      <c r="N41" s="338"/>
      <c r="O41" s="342"/>
      <c r="P41" s="340"/>
      <c r="Q41" s="340"/>
      <c r="R41" s="340"/>
      <c r="S41" s="340"/>
      <c r="T41" s="340"/>
      <c r="U41" s="336"/>
      <c r="V41" s="336"/>
      <c r="W41" s="336"/>
      <c r="X41" s="339"/>
      <c r="Y41" s="339"/>
      <c r="Z41" s="333"/>
      <c r="AA41" s="333"/>
      <c r="AG41" s="345"/>
      <c r="AL41" s="344"/>
      <c r="AO41" s="344"/>
      <c r="AR41" s="344"/>
    </row>
    <row r="42" spans="1:44" ht="31.5" hidden="1" thickTop="1" thickBot="1">
      <c r="A42" s="411" t="s">
        <v>306</v>
      </c>
      <c r="B42" s="308">
        <v>23</v>
      </c>
      <c r="C42" s="239" t="str">
        <f>VLOOKUP(A42,Piezas!$A$10:$F$604,2,FALSE)</f>
        <v>Bandeja superior</v>
      </c>
      <c r="D42" s="317" t="s">
        <v>1012</v>
      </c>
      <c r="E42" s="331">
        <v>46.3333333333333</v>
      </c>
      <c r="F42" s="308" t="str">
        <f>VLOOKUP(D42,Acero!$A$12:$AB$209,4,FALSE)</f>
        <v>Lateral</v>
      </c>
      <c r="G42" s="317"/>
      <c r="H42" s="317"/>
      <c r="I42" s="317"/>
      <c r="J42" s="310"/>
      <c r="K42" s="149"/>
      <c r="L42" s="331"/>
      <c r="M42" s="308" t="str">
        <f>VLOOKUP(D42,Acero!$A$12:$AB$209,13,FALSE)</f>
        <v>Chapa negra doble recapado</v>
      </c>
      <c r="N42" s="308" t="str">
        <f>IF(L42="x",VLOOKUP(D42,Acero!$A$12:$AB$209,6,FALSE),"--")</f>
        <v>--</v>
      </c>
      <c r="O42" s="324" t="str">
        <f>IF(L42="x",VLOOKUP(D42,Acero!$A$12:$AB$209,7,FALSE),"--")</f>
        <v>--</v>
      </c>
      <c r="P42" s="335" t="str">
        <f>IF((M42="Chapa negra doble recapado")*AND(L42&lt;&gt;"x"),"--",VLOOKUP(D42,Acero!$A$12:$AB$209,14,FALSE))</f>
        <v>--</v>
      </c>
      <c r="Q42" s="335" t="str">
        <f>IF((M42="Chapa negra doble recapado")*AND(L42&lt;&gt;"x"),"--",VLOOKUP(D42,Acero!$A$12:$AB$209,15,FALSE))</f>
        <v>--</v>
      </c>
      <c r="R42" s="335" t="str">
        <f>IF(L42="x",VLOOKUP(D42,Acero!$A$12:$AB$209,16,FALSE),"--")</f>
        <v>--</v>
      </c>
      <c r="S42" s="335" t="str">
        <f>IF(L42="x",VLOOKUP(D42,Acero!$A$12:$AB$209,17,FALSE),"--")</f>
        <v>--</v>
      </c>
      <c r="T42" s="335">
        <f>VLOOKUP(D42,Acero!$A$12:$AB$209,18,FALSE)</f>
        <v>1.2</v>
      </c>
      <c r="U42" s="308" t="str">
        <f>VLOOKUP(D42,Acero!$A$12:$AB$209,19,FALSE)</f>
        <v>mm</v>
      </c>
      <c r="V42" s="317"/>
      <c r="W42" s="317">
        <v>38.8333333333333</v>
      </c>
      <c r="X42" s="331">
        <v>50.6666666666667</v>
      </c>
      <c r="Y42" s="334">
        <f t="shared" ref="Y42:Y52" si="10">(X42-W42)/W42</f>
        <v>0.30472103004292045</v>
      </c>
      <c r="Z42" s="149">
        <f>(V42+W42)*E42</f>
        <v>1799.2777777777749</v>
      </c>
      <c r="AA42" s="149"/>
      <c r="AB42" s="149"/>
      <c r="AC42" s="149"/>
      <c r="AD42" s="149"/>
      <c r="AE42" s="149"/>
      <c r="AF42" s="149"/>
      <c r="AG42" s="345">
        <v>42480</v>
      </c>
      <c r="AH42" s="149"/>
      <c r="AI42" s="149"/>
      <c r="AJ42" s="149"/>
      <c r="AK42" s="149"/>
      <c r="AL42" s="343" t="e">
        <f t="shared" ref="AL42:AL52" si="11">(AH42-AK42)/AH42</f>
        <v>#DIV/0!</v>
      </c>
      <c r="AM42" s="149"/>
      <c r="AN42" s="149"/>
      <c r="AO42" s="343" t="e">
        <f t="shared" ref="AO42:AO52" si="12">(AK42-AN42)/AK42</f>
        <v>#DIV/0!</v>
      </c>
      <c r="AP42" s="149"/>
      <c r="AQ42" s="149"/>
      <c r="AR42" s="343" t="e">
        <f t="shared" ref="AR42:AR52" si="13">(AN42-AQ42)/AN42</f>
        <v>#DIV/0!</v>
      </c>
    </row>
    <row r="43" spans="1:44" ht="30.75" hidden="1" thickBot="1">
      <c r="A43" s="309" t="s">
        <v>306</v>
      </c>
      <c r="B43" s="308">
        <v>24</v>
      </c>
      <c r="C43" s="239" t="str">
        <f>VLOOKUP(A43,Piezas!$A$10:$F$604,2,FALSE)</f>
        <v>Bandeja superior</v>
      </c>
      <c r="D43" s="317" t="s">
        <v>1211</v>
      </c>
      <c r="E43" s="322">
        <v>54.3333333333333</v>
      </c>
      <c r="F43" s="308" t="str">
        <f>VLOOKUP(D43,Acero!$A$12:$AB$209,4,FALSE)</f>
        <v xml:space="preserve">Lonja </v>
      </c>
      <c r="G43" s="317"/>
      <c r="H43" s="317"/>
      <c r="I43" s="317"/>
      <c r="J43" s="311"/>
      <c r="L43" s="317"/>
      <c r="M43" s="308" t="str">
        <f>VLOOKUP(D43,Acero!$A$12:$AB$209,13,FALSE)</f>
        <v>Chapa negra doble recapado</v>
      </c>
      <c r="N43" s="308" t="str">
        <f>IF(L43="x",VLOOKUP(D43,Acero!$A$12:$AB$209,6,FALSE),"--")</f>
        <v>--</v>
      </c>
      <c r="O43" s="324" t="str">
        <f>IF(L43="x",VLOOKUP(D43,Acero!$A$12:$AB$209,7,FALSE),"--")</f>
        <v>--</v>
      </c>
      <c r="P43" s="335" t="str">
        <f>IF((M43="Chapa negra doble recapado")*AND(L43&lt;&gt;"x"),"--",VLOOKUP(D43,Acero!$A$12:$AB$209,14,FALSE))</f>
        <v>--</v>
      </c>
      <c r="Q43" s="335" t="str">
        <f>IF((M43="Chapa negra doble recapado")*AND(L43&lt;&gt;"x"),"--",VLOOKUP(D43,Acero!$A$12:$AB$209,15,FALSE))</f>
        <v>--</v>
      </c>
      <c r="R43" s="335" t="str">
        <f>IF(L43="x",VLOOKUP(D43,Acero!$A$12:$AB$209,16,FALSE),"--")</f>
        <v>--</v>
      </c>
      <c r="S43" s="335" t="str">
        <f>IF(L43="x",VLOOKUP(D43,Acero!$A$12:$AB$209,17,FALSE),"--")</f>
        <v>--</v>
      </c>
      <c r="T43" s="335">
        <f>VLOOKUP(D43,Acero!$A$12:$AB$209,18,FALSE)</f>
        <v>1.2</v>
      </c>
      <c r="U43" s="308" t="str">
        <f>VLOOKUP(D43,Acero!$A$12:$AB$209,19,FALSE)</f>
        <v>mm</v>
      </c>
      <c r="V43" s="317"/>
      <c r="W43" s="317">
        <v>45.3333333333333</v>
      </c>
      <c r="X43" s="322">
        <v>59.1666666666667</v>
      </c>
      <c r="Y43" s="334">
        <f t="shared" si="10"/>
        <v>0.3051470588235311</v>
      </c>
      <c r="Z43">
        <f t="shared" ref="Z43:Z52" si="14">(V43+W43)*E43+Z42</f>
        <v>4262.3888888888823</v>
      </c>
      <c r="AG43" s="345">
        <v>42481</v>
      </c>
      <c r="AH43" s="149"/>
      <c r="AI43" s="149"/>
      <c r="AJ43" s="149"/>
      <c r="AK43" s="149"/>
      <c r="AL43" s="343" t="e">
        <f t="shared" si="11"/>
        <v>#DIV/0!</v>
      </c>
      <c r="AM43" s="149"/>
      <c r="AN43" s="149"/>
      <c r="AO43" s="343" t="e">
        <f t="shared" si="12"/>
        <v>#DIV/0!</v>
      </c>
      <c r="AP43" s="149"/>
      <c r="AQ43" s="149"/>
      <c r="AR43" s="343" t="e">
        <f t="shared" si="13"/>
        <v>#DIV/0!</v>
      </c>
    </row>
    <row r="44" spans="1:44" ht="31.5" hidden="1" thickTop="1" thickBot="1">
      <c r="A44" s="411" t="s">
        <v>306</v>
      </c>
      <c r="B44" s="308">
        <v>25</v>
      </c>
      <c r="C44" s="239" t="str">
        <f>VLOOKUP(A44,Piezas!$A$10:$F$604,2,FALSE)</f>
        <v>Bandeja superior</v>
      </c>
      <c r="D44" s="317" t="s">
        <v>1014</v>
      </c>
      <c r="E44" s="322">
        <v>62.3333333333333</v>
      </c>
      <c r="F44" s="308" t="str">
        <f>VLOOKUP(D44,Acero!$A$12:$AB$209,4,FALSE)</f>
        <v>orejas</v>
      </c>
      <c r="G44" s="317"/>
      <c r="H44" s="317"/>
      <c r="I44" s="317"/>
      <c r="J44" s="311" t="s">
        <v>1473</v>
      </c>
      <c r="L44" s="322"/>
      <c r="M44" s="308" t="str">
        <f>VLOOKUP(D44,Acero!$A$12:$AB$209,13,FALSE)</f>
        <v>Chapa negra doble recapado</v>
      </c>
      <c r="N44" s="308" t="str">
        <f>IF(L44="x",VLOOKUP(D44,Acero!$A$12:$AB$209,6,FALSE),"--")</f>
        <v>--</v>
      </c>
      <c r="O44" s="324" t="str">
        <f>IF(L44="x",VLOOKUP(D44,Acero!$A$12:$AB$209,7,FALSE),"--")</f>
        <v>--</v>
      </c>
      <c r="P44" s="335" t="str">
        <f>IF((M44="Chapa negra doble recapado")*AND(L44&lt;&gt;"x"),"--",VLOOKUP(D44,Acero!$A$12:$AB$209,14,FALSE))</f>
        <v>--</v>
      </c>
      <c r="Q44" s="335" t="str">
        <f>IF((M44="Chapa negra doble recapado")*AND(L44&lt;&gt;"x"),"--",VLOOKUP(D44,Acero!$A$12:$AB$209,15,FALSE))</f>
        <v>--</v>
      </c>
      <c r="R44" s="335" t="str">
        <f>IF(L44="x",VLOOKUP(D44,Acero!$A$12:$AB$209,16,FALSE),"--")</f>
        <v>--</v>
      </c>
      <c r="S44" s="335" t="str">
        <f>IF(L44="x",VLOOKUP(D44,Acero!$A$12:$AB$209,17,FALSE),"--")</f>
        <v>--</v>
      </c>
      <c r="T44" s="335">
        <f>VLOOKUP(D44,Acero!$A$12:$AB$209,18,FALSE)</f>
        <v>1.2</v>
      </c>
      <c r="U44" s="308" t="str">
        <f>VLOOKUP(D44,Acero!$A$12:$AB$209,19,FALSE)</f>
        <v>mm</v>
      </c>
      <c r="V44" s="318">
        <v>1</v>
      </c>
      <c r="W44" s="318">
        <v>51.8333333333333</v>
      </c>
      <c r="X44" s="322">
        <v>67.6666666666667</v>
      </c>
      <c r="Y44" s="334">
        <f t="shared" si="10"/>
        <v>0.30546623794212369</v>
      </c>
      <c r="Z44">
        <f t="shared" si="14"/>
        <v>7555.6666666666561</v>
      </c>
      <c r="AG44" s="345">
        <v>42482</v>
      </c>
      <c r="AH44" s="149"/>
      <c r="AI44" s="149"/>
      <c r="AJ44" s="149"/>
      <c r="AK44" s="149"/>
      <c r="AL44" s="343" t="e">
        <f t="shared" si="11"/>
        <v>#DIV/0!</v>
      </c>
      <c r="AM44" s="149"/>
      <c r="AN44" s="149"/>
      <c r="AO44" s="343" t="e">
        <f t="shared" si="12"/>
        <v>#DIV/0!</v>
      </c>
      <c r="AP44" s="149"/>
      <c r="AQ44" s="149"/>
      <c r="AR44" s="343" t="e">
        <f t="shared" si="13"/>
        <v>#DIV/0!</v>
      </c>
    </row>
    <row r="45" spans="1:44" ht="30.75" hidden="1" thickBot="1">
      <c r="A45" s="309" t="s">
        <v>306</v>
      </c>
      <c r="B45" s="308">
        <v>26</v>
      </c>
      <c r="C45" s="239" t="str">
        <f>VLOOKUP(A45,Piezas!$A$10:$F$604,2,FALSE)</f>
        <v>Bandeja superior</v>
      </c>
      <c r="D45" s="317" t="s">
        <v>1015</v>
      </c>
      <c r="E45" s="322"/>
      <c r="F45" s="308">
        <f>VLOOKUP(D45,Acero!$A$12:$AB$209,4,FALSE)</f>
        <v>0</v>
      </c>
      <c r="G45" s="317"/>
      <c r="H45" s="317"/>
      <c r="I45" s="317"/>
      <c r="J45" s="311"/>
      <c r="L45" s="322"/>
      <c r="M45" s="308">
        <f>VLOOKUP(D45,Acero!$A$12:$AB$209,13,FALSE)</f>
        <v>0</v>
      </c>
      <c r="N45" s="308" t="str">
        <f>IF(L45="x",VLOOKUP(D45,Acero!$A$12:$AB$209,6,FALSE),"--")</f>
        <v>--</v>
      </c>
      <c r="O45" s="324" t="str">
        <f>IF(L45="x",VLOOKUP(D45,Acero!$A$12:$AB$209,7,FALSE),"--")</f>
        <v>--</v>
      </c>
      <c r="P45" s="335">
        <f>IF((M45="Chapa negra doble recapado")*AND(L45&lt;&gt;"x"),"--",VLOOKUP(D45,Acero!$A$12:$AB$209,14,FALSE))</f>
        <v>0</v>
      </c>
      <c r="Q45" s="335">
        <f>IF((M45="Chapa negra doble recapado")*AND(L45&lt;&gt;"x"),"--",VLOOKUP(D45,Acero!$A$12:$AB$209,15,FALSE))</f>
        <v>0</v>
      </c>
      <c r="R45" s="335" t="str">
        <f>IF(L45="x",VLOOKUP(D45,Acero!$A$12:$AB$209,16,FALSE),"--")</f>
        <v>--</v>
      </c>
      <c r="S45" s="335" t="str">
        <f>IF(L45="x",VLOOKUP(D45,Acero!$A$12:$AB$209,17,FALSE),"--")</f>
        <v>--</v>
      </c>
      <c r="T45" s="335">
        <f>VLOOKUP(D45,Acero!$A$12:$AB$209,18,FALSE)</f>
        <v>0</v>
      </c>
      <c r="U45" s="308" t="str">
        <f>VLOOKUP(D45,Acero!$A$12:$AB$209,19,FALSE)</f>
        <v>-----</v>
      </c>
      <c r="V45" s="319"/>
      <c r="W45" s="319"/>
      <c r="X45" s="322"/>
      <c r="Y45" s="334" t="e">
        <f t="shared" si="10"/>
        <v>#DIV/0!</v>
      </c>
      <c r="Z45">
        <f t="shared" si="14"/>
        <v>7555.6666666666561</v>
      </c>
      <c r="AG45" s="345">
        <v>42483</v>
      </c>
      <c r="AH45" s="149"/>
      <c r="AI45" s="149"/>
      <c r="AJ45" s="149"/>
      <c r="AK45" s="149"/>
      <c r="AL45" s="343" t="e">
        <f t="shared" si="11"/>
        <v>#DIV/0!</v>
      </c>
      <c r="AM45" s="149"/>
      <c r="AN45" s="149"/>
      <c r="AO45" s="343" t="e">
        <f t="shared" si="12"/>
        <v>#DIV/0!</v>
      </c>
      <c r="AP45" s="149"/>
      <c r="AQ45" s="149"/>
      <c r="AR45" s="343" t="e">
        <f t="shared" si="13"/>
        <v>#DIV/0!</v>
      </c>
    </row>
    <row r="46" spans="1:44" ht="31.5" hidden="1" thickTop="1" thickBot="1">
      <c r="A46" s="411" t="s">
        <v>306</v>
      </c>
      <c r="B46" s="308">
        <v>27</v>
      </c>
      <c r="C46" s="239" t="str">
        <f>VLOOKUP(A46,Piezas!$A$10:$F$604,2,FALSE)</f>
        <v>Bandeja superior</v>
      </c>
      <c r="D46" s="317" t="s">
        <v>1060</v>
      </c>
      <c r="E46" s="322"/>
      <c r="F46" s="308">
        <f>VLOOKUP(D46,Acero!$A$12:$AB$209,4,FALSE)</f>
        <v>0</v>
      </c>
      <c r="G46" s="317"/>
      <c r="H46" s="317"/>
      <c r="I46" s="317"/>
      <c r="J46" s="311"/>
      <c r="L46" s="322"/>
      <c r="M46" s="308" t="str">
        <f>VLOOKUP(D46,Acero!$A$12:$AB$209,13,FALSE)</f>
        <v>---------------</v>
      </c>
      <c r="N46" s="308" t="str">
        <f>IF(L46="x",VLOOKUP(D46,Acero!$A$12:$AB$209,6,FALSE),"--")</f>
        <v>--</v>
      </c>
      <c r="O46" s="324" t="str">
        <f>IF(L46="x",VLOOKUP(D46,Acero!$A$12:$AB$209,7,FALSE),"--")</f>
        <v>--</v>
      </c>
      <c r="P46" s="335">
        <f>IF((M46="Chapa negra doble recapado")*AND(L46&lt;&gt;"x"),"--",VLOOKUP(D46,Acero!$A$12:$AB$209,14,FALSE))</f>
        <v>28</v>
      </c>
      <c r="Q46" s="335" t="str">
        <f>IF((M46="Chapa negra doble recapado")*AND(L46&lt;&gt;"x"),"--",VLOOKUP(D46,Acero!$A$12:$AB$209,15,FALSE))</f>
        <v>----</v>
      </c>
      <c r="R46" s="335" t="str">
        <f>IF(L46="x",VLOOKUP(D46,Acero!$A$12:$AB$209,16,FALSE),"--")</f>
        <v>--</v>
      </c>
      <c r="S46" s="335" t="str">
        <f>IF(L46="x",VLOOKUP(D46,Acero!$A$12:$AB$209,17,FALSE),"--")</f>
        <v>--</v>
      </c>
      <c r="T46" s="335">
        <f>VLOOKUP(D46,Acero!$A$12:$AB$209,18,FALSE)</f>
        <v>0</v>
      </c>
      <c r="U46" s="308" t="str">
        <f>VLOOKUP(D46,Acero!$A$12:$AB$209,19,FALSE)</f>
        <v>----</v>
      </c>
      <c r="V46" s="318"/>
      <c r="W46" s="318"/>
      <c r="X46" s="322"/>
      <c r="Y46" s="334" t="e">
        <f t="shared" si="10"/>
        <v>#DIV/0!</v>
      </c>
      <c r="Z46">
        <f t="shared" si="14"/>
        <v>7555.6666666666561</v>
      </c>
      <c r="AG46" s="345">
        <v>42484</v>
      </c>
      <c r="AH46" s="149"/>
      <c r="AI46" s="149"/>
      <c r="AJ46" s="149"/>
      <c r="AK46" s="149"/>
      <c r="AL46" s="343" t="e">
        <f t="shared" si="11"/>
        <v>#DIV/0!</v>
      </c>
      <c r="AM46" s="149"/>
      <c r="AN46" s="149"/>
      <c r="AO46" s="343" t="e">
        <f t="shared" si="12"/>
        <v>#DIV/0!</v>
      </c>
      <c r="AP46" s="149"/>
      <c r="AQ46" s="149"/>
      <c r="AR46" s="343" t="e">
        <f t="shared" si="13"/>
        <v>#DIV/0!</v>
      </c>
    </row>
    <row r="47" spans="1:44" ht="30.75" hidden="1" thickBot="1">
      <c r="A47" s="309" t="s">
        <v>306</v>
      </c>
      <c r="B47" s="308">
        <v>28</v>
      </c>
      <c r="C47" s="239" t="str">
        <f>VLOOKUP(A47,Piezas!$A$10:$F$604,2,FALSE)</f>
        <v>Bandeja superior</v>
      </c>
      <c r="D47" s="317" t="s">
        <v>1228</v>
      </c>
      <c r="E47" s="322"/>
      <c r="F47" s="308">
        <f>VLOOKUP(D47,Acero!$A$12:$AB$209,4,FALSE)</f>
        <v>0</v>
      </c>
      <c r="G47" s="317"/>
      <c r="H47" s="317"/>
      <c r="I47" s="317"/>
      <c r="J47" s="311"/>
      <c r="L47" s="322"/>
      <c r="M47" s="308" t="str">
        <f>VLOOKUP(D47,Acero!$A$12:$AB$209,13,FALSE)</f>
        <v>---------------</v>
      </c>
      <c r="N47" s="308" t="str">
        <f>IF(L47="x",VLOOKUP(D47,Acero!$A$12:$AB$209,6,FALSE),"--")</f>
        <v>--</v>
      </c>
      <c r="O47" s="324" t="str">
        <f>IF(L47="x",VLOOKUP(D47,Acero!$A$12:$AB$209,7,FALSE),"--")</f>
        <v>--</v>
      </c>
      <c r="P47" s="335">
        <f>IF((M47="Chapa negra doble recapado")*AND(L47&lt;&gt;"x"),"--",VLOOKUP(D47,Acero!$A$12:$AB$209,14,FALSE))</f>
        <v>0.42</v>
      </c>
      <c r="Q47" s="335" t="str">
        <f>IF((M47="Chapa negra doble recapado")*AND(L47&lt;&gt;"x"),"--",VLOOKUP(D47,Acero!$A$12:$AB$209,15,FALSE))</f>
        <v>----</v>
      </c>
      <c r="R47" s="335" t="str">
        <f>IF(L47="x",VLOOKUP(D47,Acero!$A$12:$AB$209,16,FALSE),"--")</f>
        <v>--</v>
      </c>
      <c r="S47" s="335" t="str">
        <f>IF(L47="x",VLOOKUP(D47,Acero!$A$12:$AB$209,17,FALSE),"--")</f>
        <v>--</v>
      </c>
      <c r="T47" s="335">
        <f>VLOOKUP(D47,Acero!$A$12:$AB$209,18,FALSE)</f>
        <v>0.5</v>
      </c>
      <c r="U47" s="308" t="str">
        <f>VLOOKUP(D47,Acero!$A$12:$AB$209,19,FALSE)</f>
        <v>----</v>
      </c>
      <c r="V47" s="318"/>
      <c r="W47" s="318"/>
      <c r="X47" s="322"/>
      <c r="Y47" s="334" t="e">
        <f t="shared" si="10"/>
        <v>#DIV/0!</v>
      </c>
      <c r="Z47">
        <f t="shared" si="14"/>
        <v>7555.6666666666561</v>
      </c>
      <c r="AG47" s="345">
        <v>42485</v>
      </c>
      <c r="AH47" s="149"/>
      <c r="AI47" s="149"/>
      <c r="AJ47" s="149"/>
      <c r="AK47" s="149"/>
      <c r="AL47" s="343" t="e">
        <f t="shared" si="11"/>
        <v>#DIV/0!</v>
      </c>
      <c r="AM47" s="149"/>
      <c r="AN47" s="149"/>
      <c r="AO47" s="343" t="e">
        <f t="shared" si="12"/>
        <v>#DIV/0!</v>
      </c>
      <c r="AP47" s="149"/>
      <c r="AQ47" s="149"/>
      <c r="AR47" s="343" t="e">
        <f t="shared" si="13"/>
        <v>#DIV/0!</v>
      </c>
    </row>
    <row r="48" spans="1:44" ht="31.5" hidden="1" thickTop="1" thickBot="1">
      <c r="A48" s="411" t="s">
        <v>306</v>
      </c>
      <c r="B48" s="308">
        <v>29</v>
      </c>
      <c r="C48" s="239" t="str">
        <f>VLOOKUP(A48,Piezas!$A$10:$F$604,2,FALSE)</f>
        <v>Bandeja superior</v>
      </c>
      <c r="D48" s="317" t="s">
        <v>1229</v>
      </c>
      <c r="E48" s="322"/>
      <c r="F48" s="308">
        <f>VLOOKUP(D48,Acero!$A$12:$AB$209,4,FALSE)</f>
        <v>0</v>
      </c>
      <c r="G48" s="317"/>
      <c r="H48" s="317"/>
      <c r="I48" s="317"/>
      <c r="J48" s="311"/>
      <c r="L48" s="322"/>
      <c r="M48" s="308" t="str">
        <f>VLOOKUP(D48,Acero!$A$12:$AB$209,13,FALSE)</f>
        <v>---------------</v>
      </c>
      <c r="N48" s="308" t="str">
        <f>IF(L48="x",VLOOKUP(D48,Acero!$A$12:$AB$209,6,FALSE),"--")</f>
        <v>--</v>
      </c>
      <c r="O48" s="324" t="str">
        <f>IF(L48="x",VLOOKUP(D48,Acero!$A$12:$AB$209,7,FALSE),"--")</f>
        <v>--</v>
      </c>
      <c r="P48" s="335">
        <f>IF((M48="Chapa negra doble recapado")*AND(L48&lt;&gt;"x"),"--",VLOOKUP(D48,Acero!$A$12:$AB$209,14,FALSE))</f>
        <v>22</v>
      </c>
      <c r="Q48" s="335" t="str">
        <f>IF((M48="Chapa negra doble recapado")*AND(L48&lt;&gt;"x"),"--",VLOOKUP(D48,Acero!$A$12:$AB$209,15,FALSE))</f>
        <v>----</v>
      </c>
      <c r="R48" s="335" t="str">
        <f>IF(L48="x",VLOOKUP(D48,Acero!$A$12:$AB$209,16,FALSE),"--")</f>
        <v>--</v>
      </c>
      <c r="S48" s="335" t="str">
        <f>IF(L48="x",VLOOKUP(D48,Acero!$A$12:$AB$209,17,FALSE),"--")</f>
        <v>--</v>
      </c>
      <c r="T48" s="335">
        <f>VLOOKUP(D48,Acero!$A$12:$AB$209,18,FALSE)</f>
        <v>0</v>
      </c>
      <c r="U48" s="308" t="str">
        <f>VLOOKUP(D48,Acero!$A$12:$AB$209,19,FALSE)</f>
        <v>----</v>
      </c>
      <c r="V48" s="319"/>
      <c r="W48" s="319"/>
      <c r="X48" s="322"/>
      <c r="Y48" s="334" t="e">
        <f t="shared" si="10"/>
        <v>#DIV/0!</v>
      </c>
      <c r="Z48">
        <f t="shared" si="14"/>
        <v>7555.6666666666561</v>
      </c>
      <c r="AG48" s="345">
        <v>42486</v>
      </c>
      <c r="AH48" s="149"/>
      <c r="AI48" s="149"/>
      <c r="AJ48" s="149"/>
      <c r="AK48" s="149"/>
      <c r="AL48" s="343" t="e">
        <f t="shared" si="11"/>
        <v>#DIV/0!</v>
      </c>
      <c r="AM48" s="149"/>
      <c r="AN48" s="149"/>
      <c r="AO48" s="343" t="e">
        <f t="shared" si="12"/>
        <v>#DIV/0!</v>
      </c>
      <c r="AP48" s="149"/>
      <c r="AQ48" s="149"/>
      <c r="AR48" s="343" t="e">
        <f t="shared" si="13"/>
        <v>#DIV/0!</v>
      </c>
    </row>
    <row r="49" spans="1:44" ht="30.75" hidden="1" thickBot="1">
      <c r="A49" s="309" t="s">
        <v>306</v>
      </c>
      <c r="B49" s="308">
        <v>30</v>
      </c>
      <c r="C49" s="239" t="str">
        <f>VLOOKUP(A49,Piezas!$A$10:$F$604,2,FALSE)</f>
        <v>Bandeja superior</v>
      </c>
      <c r="D49" s="317" t="s">
        <v>1230</v>
      </c>
      <c r="E49" s="322"/>
      <c r="F49" s="308">
        <f>VLOOKUP(D49,Acero!$A$12:$AB$209,4,FALSE)</f>
        <v>0</v>
      </c>
      <c r="G49" s="317"/>
      <c r="H49" s="317"/>
      <c r="I49" s="317"/>
      <c r="J49" s="311"/>
      <c r="L49" s="322"/>
      <c r="M49" s="308" t="str">
        <f>VLOOKUP(D49,Acero!$A$12:$AB$209,13,FALSE)</f>
        <v>---------------</v>
      </c>
      <c r="N49" s="308" t="str">
        <f>IF(L49="x",VLOOKUP(D49,Acero!$A$12:$AB$209,6,FALSE),"--")</f>
        <v>--</v>
      </c>
      <c r="O49" s="324" t="str">
        <f>IF(L49="x",VLOOKUP(D49,Acero!$A$12:$AB$209,7,FALSE),"--")</f>
        <v>--</v>
      </c>
      <c r="P49" s="335">
        <f>IF((M49="Chapa negra doble recapado")*AND(L49&lt;&gt;"x"),"--",VLOOKUP(D49,Acero!$A$12:$AB$209,14,FALSE))</f>
        <v>12.7</v>
      </c>
      <c r="Q49" s="335" t="str">
        <f>IF((M49="Chapa negra doble recapado")*AND(L49&lt;&gt;"x"),"--",VLOOKUP(D49,Acero!$A$12:$AB$209,15,FALSE))</f>
        <v>----</v>
      </c>
      <c r="R49" s="335" t="str">
        <f>IF(L49="x",VLOOKUP(D49,Acero!$A$12:$AB$209,16,FALSE),"--")</f>
        <v>--</v>
      </c>
      <c r="S49" s="335" t="str">
        <f>IF(L49="x",VLOOKUP(D49,Acero!$A$12:$AB$209,17,FALSE),"--")</f>
        <v>--</v>
      </c>
      <c r="T49" s="335">
        <f>VLOOKUP(D49,Acero!$A$12:$AB$209,18,FALSE)</f>
        <v>0</v>
      </c>
      <c r="U49" s="308" t="str">
        <f>VLOOKUP(D49,Acero!$A$12:$AB$209,19,FALSE)</f>
        <v>----</v>
      </c>
      <c r="V49" s="318"/>
      <c r="W49" s="318"/>
      <c r="X49" s="322"/>
      <c r="Y49" s="334" t="e">
        <f t="shared" si="10"/>
        <v>#DIV/0!</v>
      </c>
      <c r="Z49">
        <f t="shared" si="14"/>
        <v>7555.6666666666561</v>
      </c>
      <c r="AG49" s="345">
        <v>42487</v>
      </c>
      <c r="AH49" s="149"/>
      <c r="AI49" s="149"/>
      <c r="AJ49" s="149"/>
      <c r="AK49" s="149"/>
      <c r="AL49" s="343" t="e">
        <f t="shared" si="11"/>
        <v>#DIV/0!</v>
      </c>
      <c r="AM49" s="149"/>
      <c r="AN49" s="149"/>
      <c r="AO49" s="343" t="e">
        <f t="shared" si="12"/>
        <v>#DIV/0!</v>
      </c>
      <c r="AP49" s="149"/>
      <c r="AQ49" s="149"/>
      <c r="AR49" s="343" t="e">
        <f t="shared" si="13"/>
        <v>#DIV/0!</v>
      </c>
    </row>
    <row r="50" spans="1:44" ht="31.5" hidden="1" thickTop="1" thickBot="1">
      <c r="A50" s="411" t="s">
        <v>306</v>
      </c>
      <c r="B50" s="308">
        <v>31</v>
      </c>
      <c r="C50" s="239" t="str">
        <f>VLOOKUP(A50,Piezas!$A$10:$F$604,2,FALSE)</f>
        <v>Bandeja superior</v>
      </c>
      <c r="D50" s="317"/>
      <c r="E50" s="322"/>
      <c r="F50" s="308" t="e">
        <f>VLOOKUP(D50,Acero!$A$12:$AB$209,4,FALSE)</f>
        <v>#N/A</v>
      </c>
      <c r="G50" s="317"/>
      <c r="H50" s="317"/>
      <c r="I50" s="317"/>
      <c r="J50" s="311"/>
      <c r="L50" s="322"/>
      <c r="M50" s="308" t="e">
        <f>VLOOKUP(D50,Acero!$A$12:$AB$209,13,FALSE)</f>
        <v>#N/A</v>
      </c>
      <c r="N50" s="308" t="str">
        <f>IF(L50="x",VLOOKUP(D50,Acero!$A$12:$AB$209,6,FALSE),"--")</f>
        <v>--</v>
      </c>
      <c r="O50" s="324" t="str">
        <f>IF(L50="x",VLOOKUP(D50,Acero!$A$12:$AB$209,7,FALSE),"--")</f>
        <v>--</v>
      </c>
      <c r="P50" s="335" t="e">
        <f>IF((M50="Chapa negra doble recapado")*AND(L50&lt;&gt;"x"),"--",VLOOKUP(D50,Acero!$A$12:$AB$209,14,FALSE))</f>
        <v>#N/A</v>
      </c>
      <c r="Q50" s="335" t="e">
        <f>IF((M50="Chapa negra doble recapado")*AND(L50&lt;&gt;"x"),"--",VLOOKUP(D50,Acero!$A$12:$AB$209,15,FALSE))</f>
        <v>#N/A</v>
      </c>
      <c r="R50" s="335" t="str">
        <f>IF(L50="x",VLOOKUP(D50,Acero!$A$12:$AB$209,16,FALSE),"--")</f>
        <v>--</v>
      </c>
      <c r="S50" s="335" t="str">
        <f>IF(L50="x",VLOOKUP(D50,Acero!$A$12:$AB$209,17,FALSE),"--")</f>
        <v>--</v>
      </c>
      <c r="T50" s="335" t="e">
        <f>VLOOKUP(D50,Acero!$A$12:$AB$209,18,FALSE)</f>
        <v>#N/A</v>
      </c>
      <c r="U50" s="308" t="e">
        <f>VLOOKUP(D50,Acero!$A$12:$AB$209,19,FALSE)</f>
        <v>#N/A</v>
      </c>
      <c r="V50" s="319"/>
      <c r="W50" s="319"/>
      <c r="X50" s="322"/>
      <c r="Y50" s="334" t="e">
        <f t="shared" si="10"/>
        <v>#DIV/0!</v>
      </c>
      <c r="Z50">
        <f t="shared" si="14"/>
        <v>7555.6666666666561</v>
      </c>
      <c r="AG50" s="345">
        <v>42488</v>
      </c>
      <c r="AH50" s="149"/>
      <c r="AI50" s="149"/>
      <c r="AJ50" s="149"/>
      <c r="AK50" s="149"/>
      <c r="AL50" s="343" t="e">
        <f t="shared" si="11"/>
        <v>#DIV/0!</v>
      </c>
      <c r="AM50" s="149"/>
      <c r="AN50" s="149"/>
      <c r="AO50" s="343" t="e">
        <f t="shared" si="12"/>
        <v>#DIV/0!</v>
      </c>
      <c r="AP50" s="149"/>
      <c r="AQ50" s="149"/>
      <c r="AR50" s="343" t="e">
        <f t="shared" si="13"/>
        <v>#DIV/0!</v>
      </c>
    </row>
    <row r="51" spans="1:44" ht="30.75" hidden="1" thickBot="1">
      <c r="A51" s="309" t="s">
        <v>306</v>
      </c>
      <c r="B51" s="308">
        <v>32</v>
      </c>
      <c r="C51" s="239" t="str">
        <f>VLOOKUP(A51,Piezas!$A$10:$F$604,2,FALSE)</f>
        <v>Bandeja superior</v>
      </c>
      <c r="D51" s="320"/>
      <c r="E51" s="322"/>
      <c r="F51" s="308" t="e">
        <f>VLOOKUP(D51,Acero!$A$12:$AB$209,4,FALSE)</f>
        <v>#N/A</v>
      </c>
      <c r="G51" s="317"/>
      <c r="H51" s="317"/>
      <c r="I51" s="317"/>
      <c r="J51" s="311"/>
      <c r="L51" s="322"/>
      <c r="M51" s="308" t="e">
        <f>VLOOKUP(D51,Acero!$A$12:$AB$209,13,FALSE)</f>
        <v>#N/A</v>
      </c>
      <c r="N51" s="308" t="str">
        <f>IF(L51="x",VLOOKUP(D51,Acero!$A$12:$AB$209,6,FALSE),"--")</f>
        <v>--</v>
      </c>
      <c r="O51" s="324" t="str">
        <f>IF(L51="x",VLOOKUP(D51,Acero!$A$12:$AB$209,7,FALSE),"--")</f>
        <v>--</v>
      </c>
      <c r="P51" s="335" t="e">
        <f>IF((M51="Chapa negra doble recapado")*AND(L51&lt;&gt;"x"),"--",VLOOKUP(D51,Acero!$A$12:$AB$209,14,FALSE))</f>
        <v>#N/A</v>
      </c>
      <c r="Q51" s="335" t="e">
        <f>IF((M51="Chapa negra doble recapado")*AND(L51&lt;&gt;"x"),"--",VLOOKUP(D51,Acero!$A$12:$AB$209,15,FALSE))</f>
        <v>#N/A</v>
      </c>
      <c r="R51" s="335" t="str">
        <f>IF(L51="x",VLOOKUP(D51,Acero!$A$12:$AB$209,16,FALSE),"--")</f>
        <v>--</v>
      </c>
      <c r="S51" s="335" t="str">
        <f>IF(L51="x",VLOOKUP(D51,Acero!$A$12:$AB$209,17,FALSE),"--")</f>
        <v>--</v>
      </c>
      <c r="T51" s="335" t="e">
        <f>VLOOKUP(D51,Acero!$A$12:$AB$209,18,FALSE)</f>
        <v>#N/A</v>
      </c>
      <c r="U51" s="308" t="e">
        <f>VLOOKUP(D51,Acero!$A$12:$AB$209,19,FALSE)</f>
        <v>#N/A</v>
      </c>
      <c r="V51" s="318"/>
      <c r="W51" s="318"/>
      <c r="X51" s="322"/>
      <c r="Y51" s="334" t="e">
        <f t="shared" si="10"/>
        <v>#DIV/0!</v>
      </c>
      <c r="Z51">
        <f t="shared" si="14"/>
        <v>7555.6666666666561</v>
      </c>
      <c r="AG51" s="345">
        <v>42489</v>
      </c>
      <c r="AH51" s="149"/>
      <c r="AI51" s="149"/>
      <c r="AJ51" s="149"/>
      <c r="AK51" s="149"/>
      <c r="AL51" s="343" t="e">
        <f t="shared" si="11"/>
        <v>#DIV/0!</v>
      </c>
      <c r="AM51" s="149"/>
      <c r="AN51" s="149"/>
      <c r="AO51" s="343" t="e">
        <f t="shared" si="12"/>
        <v>#DIV/0!</v>
      </c>
      <c r="AP51" s="149"/>
      <c r="AQ51" s="149"/>
      <c r="AR51" s="343" t="e">
        <f t="shared" si="13"/>
        <v>#DIV/0!</v>
      </c>
    </row>
    <row r="52" spans="1:44" ht="31.5" hidden="1" thickTop="1" thickBot="1">
      <c r="A52" s="411" t="s">
        <v>306</v>
      </c>
      <c r="B52" s="308">
        <v>33</v>
      </c>
      <c r="C52" s="239" t="str">
        <f>VLOOKUP(A52,Piezas!$A$10:$F$604,2,FALSE)</f>
        <v>Bandeja superior</v>
      </c>
      <c r="D52" s="321"/>
      <c r="E52" s="322"/>
      <c r="F52" s="308" t="e">
        <f>VLOOKUP(D52,Acero!$A$12:$AB$209,4,FALSE)</f>
        <v>#N/A</v>
      </c>
      <c r="G52" s="317"/>
      <c r="H52" s="317"/>
      <c r="I52" s="317"/>
      <c r="J52" s="311"/>
      <c r="L52" s="322"/>
      <c r="M52" s="308" t="e">
        <f>VLOOKUP(D52,Acero!$A$12:$AB$209,13,FALSE)</f>
        <v>#N/A</v>
      </c>
      <c r="N52" s="308" t="str">
        <f>IF(L52="x",VLOOKUP(D52,Acero!$A$12:$AB$209,6,FALSE),"--")</f>
        <v>--</v>
      </c>
      <c r="O52" s="324" t="str">
        <f>IF(L52="x",VLOOKUP(D52,Acero!$A$12:$AB$209,7,FALSE),"--")</f>
        <v>--</v>
      </c>
      <c r="P52" s="335" t="e">
        <f>IF((M52="Chapa negra doble recapado")*AND(L52&lt;&gt;"x"),"--",VLOOKUP(D52,Acero!$A$12:$AB$209,14,FALSE))</f>
        <v>#N/A</v>
      </c>
      <c r="Q52" s="335" t="e">
        <f>IF((M52="Chapa negra doble recapado")*AND(L52&lt;&gt;"x"),"--",VLOOKUP(D52,Acero!$A$12:$AB$209,15,FALSE))</f>
        <v>#N/A</v>
      </c>
      <c r="R52" s="335" t="str">
        <f>IF(L52="x",VLOOKUP(D52,Acero!$A$12:$AB$209,16,FALSE),"--")</f>
        <v>--</v>
      </c>
      <c r="S52" s="335" t="str">
        <f>IF(L52="x",VLOOKUP(D52,Acero!$A$12:$AB$209,17,FALSE),"--")</f>
        <v>--</v>
      </c>
      <c r="T52" s="335" t="e">
        <f>VLOOKUP(D52,Acero!$A$12:$AB$209,18,FALSE)</f>
        <v>#N/A</v>
      </c>
      <c r="U52" s="308" t="e">
        <f>VLOOKUP(D52,Acero!$A$12:$AB$209,19,FALSE)</f>
        <v>#N/A</v>
      </c>
      <c r="V52" s="319"/>
      <c r="W52" s="319"/>
      <c r="X52" s="322"/>
      <c r="Y52" s="334" t="e">
        <f t="shared" si="10"/>
        <v>#DIV/0!</v>
      </c>
      <c r="Z52">
        <f t="shared" si="14"/>
        <v>7555.6666666666561</v>
      </c>
      <c r="AG52" s="345">
        <v>42490</v>
      </c>
      <c r="AH52" s="149"/>
      <c r="AI52" s="149"/>
      <c r="AJ52" s="149"/>
      <c r="AK52" s="149"/>
      <c r="AL52" s="343" t="e">
        <f t="shared" si="11"/>
        <v>#DIV/0!</v>
      </c>
      <c r="AM52" s="149"/>
      <c r="AN52" s="149"/>
      <c r="AO52" s="343" t="e">
        <f t="shared" si="12"/>
        <v>#DIV/0!</v>
      </c>
      <c r="AP52" s="149"/>
      <c r="AQ52" s="149"/>
      <c r="AR52" s="343" t="e">
        <f t="shared" si="13"/>
        <v>#DIV/0!</v>
      </c>
    </row>
    <row r="53" spans="1:44" ht="16.5" hidden="1" thickBot="1">
      <c r="A53" s="410"/>
      <c r="B53" s="336"/>
      <c r="C53" s="239" t="e">
        <f>VLOOKUP(A53,Piezas!$A$10:$F$604,2,FALSE)</f>
        <v>#N/A</v>
      </c>
      <c r="D53" s="407"/>
      <c r="E53" s="407"/>
      <c r="F53" s="407"/>
      <c r="G53" s="407"/>
      <c r="H53" s="407"/>
      <c r="I53" s="407"/>
      <c r="J53" s="407"/>
      <c r="K53" s="407"/>
      <c r="L53" s="339"/>
      <c r="M53" s="338"/>
      <c r="N53" s="338"/>
      <c r="O53" s="342"/>
      <c r="P53" s="340"/>
      <c r="Q53" s="340"/>
      <c r="R53" s="340"/>
      <c r="S53" s="340"/>
      <c r="T53" s="340"/>
      <c r="U53" s="336"/>
      <c r="V53" s="336"/>
      <c r="W53" s="336"/>
      <c r="X53" s="339"/>
      <c r="Y53" s="339"/>
      <c r="Z53" s="333"/>
      <c r="AA53" s="333"/>
      <c r="AG53" s="345"/>
      <c r="AL53" s="344"/>
      <c r="AO53" s="344"/>
      <c r="AR53" s="344"/>
    </row>
    <row r="54" spans="1:44" ht="31.5" hidden="1" thickTop="1" thickBot="1">
      <c r="A54" s="411" t="s">
        <v>307</v>
      </c>
      <c r="B54" s="308">
        <v>34</v>
      </c>
      <c r="C54" s="239" t="str">
        <f>VLOOKUP(A54,Piezas!$A$10:$F$604,2,FALSE)</f>
        <v>Bandeja inferior</v>
      </c>
      <c r="D54" s="317" t="s">
        <v>1012</v>
      </c>
      <c r="E54" s="331">
        <v>70.3333333333333</v>
      </c>
      <c r="F54" s="308" t="str">
        <f>VLOOKUP(D54,Acero!$A$12:$AB$209,4,FALSE)</f>
        <v>Lateral</v>
      </c>
      <c r="G54" s="317"/>
      <c r="H54" s="317"/>
      <c r="I54" s="317"/>
      <c r="J54" s="310"/>
      <c r="K54" s="149"/>
      <c r="L54" s="331"/>
      <c r="M54" s="308" t="str">
        <f>VLOOKUP(D54,Acero!$A$12:$AB$209,13,FALSE)</f>
        <v>Chapa negra doble recapado</v>
      </c>
      <c r="N54" s="308" t="str">
        <f>IF(L54="x",VLOOKUP(D54,Acero!$A$12:$AB$209,6,FALSE),"--")</f>
        <v>--</v>
      </c>
      <c r="O54" s="324" t="str">
        <f>IF(L54="x",VLOOKUP(D54,Acero!$A$12:$AB$209,7,FALSE),"--")</f>
        <v>--</v>
      </c>
      <c r="P54" s="335" t="str">
        <f>IF((M54="Chapa negra doble recapado")*AND(L54&lt;&gt;"x"),"--",VLOOKUP(D54,Acero!$A$12:$AB$209,14,FALSE))</f>
        <v>--</v>
      </c>
      <c r="Q54" s="335" t="str">
        <f>IF((M54="Chapa negra doble recapado")*AND(L54&lt;&gt;"x"),"--",VLOOKUP(D54,Acero!$A$12:$AB$209,15,FALSE))</f>
        <v>--</v>
      </c>
      <c r="R54" s="335" t="str">
        <f>IF(L54="x",VLOOKUP(D54,Acero!$A$12:$AB$209,16,FALSE),"--")</f>
        <v>--</v>
      </c>
      <c r="S54" s="335" t="str">
        <f>IF(L54="x",VLOOKUP(D54,Acero!$A$12:$AB$209,17,FALSE),"--")</f>
        <v>--</v>
      </c>
      <c r="T54" s="335">
        <f>VLOOKUP(D54,Acero!$A$12:$AB$209,18,FALSE)</f>
        <v>1.2</v>
      </c>
      <c r="U54" s="308" t="str">
        <f>VLOOKUP(D54,Acero!$A$12:$AB$209,19,FALSE)</f>
        <v>mm</v>
      </c>
      <c r="V54" s="317"/>
      <c r="W54" s="317">
        <v>58.3333333333333</v>
      </c>
      <c r="X54" s="331">
        <v>76.1666666666667</v>
      </c>
      <c r="Y54" s="334">
        <f t="shared" ref="Y54:Y64" si="15">(X54-W54)/W54</f>
        <v>0.30571428571428705</v>
      </c>
      <c r="Z54" s="149">
        <f>(V54+W54)*E54</f>
        <v>4102.7777777777737</v>
      </c>
      <c r="AA54" s="149"/>
      <c r="AB54" s="149"/>
      <c r="AC54" s="149"/>
      <c r="AD54" s="149"/>
      <c r="AE54" s="149"/>
      <c r="AF54" s="149"/>
      <c r="AG54" s="345">
        <v>42491</v>
      </c>
      <c r="AH54" s="149"/>
      <c r="AI54" s="149"/>
      <c r="AJ54" s="149"/>
      <c r="AK54" s="149"/>
      <c r="AL54" s="343" t="e">
        <f t="shared" ref="AL54:AL64" si="16">(AH54-AK54)/AH54</f>
        <v>#DIV/0!</v>
      </c>
      <c r="AM54" s="149"/>
      <c r="AN54" s="149"/>
      <c r="AO54" s="343" t="e">
        <f t="shared" ref="AO54:AO64" si="17">(AK54-AN54)/AK54</f>
        <v>#DIV/0!</v>
      </c>
      <c r="AP54" s="149"/>
      <c r="AQ54" s="149"/>
      <c r="AR54" s="343" t="e">
        <f t="shared" ref="AR54:AR64" si="18">(AN54-AQ54)/AN54</f>
        <v>#DIV/0!</v>
      </c>
    </row>
    <row r="55" spans="1:44" ht="30.75" hidden="1" thickBot="1">
      <c r="A55" s="309" t="s">
        <v>307</v>
      </c>
      <c r="B55" s="308">
        <v>35</v>
      </c>
      <c r="C55" s="239" t="str">
        <f>VLOOKUP(A55,Piezas!$A$10:$F$604,2,FALSE)</f>
        <v>Bandeja inferior</v>
      </c>
      <c r="D55" s="317" t="s">
        <v>1211</v>
      </c>
      <c r="E55" s="322">
        <v>78.3333333333333</v>
      </c>
      <c r="F55" s="308" t="str">
        <f>VLOOKUP(D55,Acero!$A$12:$AB$209,4,FALSE)</f>
        <v xml:space="preserve">Lonja </v>
      </c>
      <c r="G55" s="317"/>
      <c r="H55" s="317"/>
      <c r="I55" s="317"/>
      <c r="J55" s="311"/>
      <c r="L55" s="317"/>
      <c r="M55" s="308" t="str">
        <f>VLOOKUP(D55,Acero!$A$12:$AB$209,13,FALSE)</f>
        <v>Chapa negra doble recapado</v>
      </c>
      <c r="N55" s="308" t="str">
        <f>IF(L55="x",VLOOKUP(D55,Acero!$A$12:$AB$209,6,FALSE),"--")</f>
        <v>--</v>
      </c>
      <c r="O55" s="324" t="str">
        <f>IF(L55="x",VLOOKUP(D55,Acero!$A$12:$AB$209,7,FALSE),"--")</f>
        <v>--</v>
      </c>
      <c r="P55" s="335" t="str">
        <f>IF((M55="Chapa negra doble recapado")*AND(L55&lt;&gt;"x"),"--",VLOOKUP(D55,Acero!$A$12:$AB$209,14,FALSE))</f>
        <v>--</v>
      </c>
      <c r="Q55" s="335" t="str">
        <f>IF((M55="Chapa negra doble recapado")*AND(L55&lt;&gt;"x"),"--",VLOOKUP(D55,Acero!$A$12:$AB$209,15,FALSE))</f>
        <v>--</v>
      </c>
      <c r="R55" s="335" t="str">
        <f>IF(L55="x",VLOOKUP(D55,Acero!$A$12:$AB$209,16,FALSE),"--")</f>
        <v>--</v>
      </c>
      <c r="S55" s="335" t="str">
        <f>IF(L55="x",VLOOKUP(D55,Acero!$A$12:$AB$209,17,FALSE),"--")</f>
        <v>--</v>
      </c>
      <c r="T55" s="335">
        <f>VLOOKUP(D55,Acero!$A$12:$AB$209,18,FALSE)</f>
        <v>1.2</v>
      </c>
      <c r="U55" s="308" t="str">
        <f>VLOOKUP(D55,Acero!$A$12:$AB$209,19,FALSE)</f>
        <v>mm</v>
      </c>
      <c r="V55" s="317"/>
      <c r="W55" s="317">
        <v>64.8333333333333</v>
      </c>
      <c r="X55" s="322">
        <v>84.6666666666667</v>
      </c>
      <c r="Y55" s="334">
        <f t="shared" si="15"/>
        <v>0.30591259640102947</v>
      </c>
      <c r="Z55">
        <f t="shared" ref="Z55:Z64" si="19">(V55+W55)*E55+Z54</f>
        <v>9181.3888888888796</v>
      </c>
      <c r="AG55" s="345">
        <v>42492</v>
      </c>
      <c r="AH55" s="149"/>
      <c r="AI55" s="149"/>
      <c r="AJ55" s="149"/>
      <c r="AK55" s="149"/>
      <c r="AL55" s="343" t="e">
        <f t="shared" si="16"/>
        <v>#DIV/0!</v>
      </c>
      <c r="AM55" s="149"/>
      <c r="AN55" s="149"/>
      <c r="AO55" s="343" t="e">
        <f t="shared" si="17"/>
        <v>#DIV/0!</v>
      </c>
      <c r="AP55" s="149"/>
      <c r="AQ55" s="149"/>
      <c r="AR55" s="343" t="e">
        <f t="shared" si="18"/>
        <v>#DIV/0!</v>
      </c>
    </row>
    <row r="56" spans="1:44" ht="31.5" hidden="1" thickTop="1" thickBot="1">
      <c r="A56" s="411" t="s">
        <v>307</v>
      </c>
      <c r="B56" s="308">
        <v>36</v>
      </c>
      <c r="C56" s="239" t="str">
        <f>VLOOKUP(A56,Piezas!$A$10:$F$604,2,FALSE)</f>
        <v>Bandeja inferior</v>
      </c>
      <c r="D56" s="317" t="s">
        <v>1014</v>
      </c>
      <c r="E56" s="322">
        <v>86.3333333333333</v>
      </c>
      <c r="F56" s="308" t="str">
        <f>VLOOKUP(D56,Acero!$A$12:$AB$209,4,FALSE)</f>
        <v>orejas</v>
      </c>
      <c r="G56" s="317"/>
      <c r="H56" s="317"/>
      <c r="I56" s="317"/>
      <c r="J56" s="311" t="s">
        <v>1474</v>
      </c>
      <c r="L56" s="322"/>
      <c r="M56" s="308" t="str">
        <f>VLOOKUP(D56,Acero!$A$12:$AB$209,13,FALSE)</f>
        <v>Chapa negra doble recapado</v>
      </c>
      <c r="N56" s="308" t="str">
        <f>IF(L56="x",VLOOKUP(D56,Acero!$A$12:$AB$209,6,FALSE),"--")</f>
        <v>--</v>
      </c>
      <c r="O56" s="324" t="str">
        <f>IF(L56="x",VLOOKUP(D56,Acero!$A$12:$AB$209,7,FALSE),"--")</f>
        <v>--</v>
      </c>
      <c r="P56" s="335" t="str">
        <f>IF((M56="Chapa negra doble recapado")*AND(L56&lt;&gt;"x"),"--",VLOOKUP(D56,Acero!$A$12:$AB$209,14,FALSE))</f>
        <v>--</v>
      </c>
      <c r="Q56" s="335" t="str">
        <f>IF((M56="Chapa negra doble recapado")*AND(L56&lt;&gt;"x"),"--",VLOOKUP(D56,Acero!$A$12:$AB$209,15,FALSE))</f>
        <v>--</v>
      </c>
      <c r="R56" s="335" t="str">
        <f>IF(L56="x",VLOOKUP(D56,Acero!$A$12:$AB$209,16,FALSE),"--")</f>
        <v>--</v>
      </c>
      <c r="S56" s="335" t="str">
        <f>IF(L56="x",VLOOKUP(D56,Acero!$A$12:$AB$209,17,FALSE),"--")</f>
        <v>--</v>
      </c>
      <c r="T56" s="335">
        <f>VLOOKUP(D56,Acero!$A$12:$AB$209,18,FALSE)</f>
        <v>1.2</v>
      </c>
      <c r="U56" s="308" t="str">
        <f>VLOOKUP(D56,Acero!$A$12:$AB$209,19,FALSE)</f>
        <v>mm</v>
      </c>
      <c r="V56" s="318">
        <v>1</v>
      </c>
      <c r="W56" s="318">
        <v>71.3333333333333</v>
      </c>
      <c r="X56" s="322">
        <v>93.1666666666667</v>
      </c>
      <c r="Y56" s="334">
        <f t="shared" si="15"/>
        <v>0.30607476635514125</v>
      </c>
      <c r="Z56">
        <f t="shared" si="19"/>
        <v>15426.166666666653</v>
      </c>
      <c r="AG56" s="345">
        <v>42493</v>
      </c>
      <c r="AH56" s="149"/>
      <c r="AI56" s="149"/>
      <c r="AJ56" s="149"/>
      <c r="AK56" s="149"/>
      <c r="AL56" s="343" t="e">
        <f t="shared" si="16"/>
        <v>#DIV/0!</v>
      </c>
      <c r="AM56" s="149"/>
      <c r="AN56" s="149"/>
      <c r="AO56" s="343" t="e">
        <f t="shared" si="17"/>
        <v>#DIV/0!</v>
      </c>
      <c r="AP56" s="149"/>
      <c r="AQ56" s="149"/>
      <c r="AR56" s="343" t="e">
        <f t="shared" si="18"/>
        <v>#DIV/0!</v>
      </c>
    </row>
    <row r="57" spans="1:44" ht="30.75" hidden="1" thickBot="1">
      <c r="A57" s="309" t="s">
        <v>307</v>
      </c>
      <c r="B57" s="308">
        <v>37</v>
      </c>
      <c r="C57" s="239" t="str">
        <f>VLOOKUP(A57,Piezas!$A$10:$F$604,2,FALSE)</f>
        <v>Bandeja inferior</v>
      </c>
      <c r="D57" s="317" t="s">
        <v>1015</v>
      </c>
      <c r="E57" s="322"/>
      <c r="F57" s="308">
        <f>VLOOKUP(D57,Acero!$A$12:$AB$209,4,FALSE)</f>
        <v>0</v>
      </c>
      <c r="G57" s="317"/>
      <c r="H57" s="317"/>
      <c r="I57" s="317"/>
      <c r="J57" s="311"/>
      <c r="L57" s="322"/>
      <c r="M57" s="308">
        <f>VLOOKUP(D57,Acero!$A$12:$AB$209,13,FALSE)</f>
        <v>0</v>
      </c>
      <c r="N57" s="308" t="str">
        <f>IF(L57="x",VLOOKUP(D57,Acero!$A$12:$AB$209,6,FALSE),"--")</f>
        <v>--</v>
      </c>
      <c r="O57" s="324" t="str">
        <f>IF(L57="x",VLOOKUP(D57,Acero!$A$12:$AB$209,7,FALSE),"--")</f>
        <v>--</v>
      </c>
      <c r="P57" s="335">
        <f>IF((M57="Chapa negra doble recapado")*AND(L57&lt;&gt;"x"),"--",VLOOKUP(D57,Acero!$A$12:$AB$209,14,FALSE))</f>
        <v>0</v>
      </c>
      <c r="Q57" s="335">
        <f>IF((M57="Chapa negra doble recapado")*AND(L57&lt;&gt;"x"),"--",VLOOKUP(D57,Acero!$A$12:$AB$209,15,FALSE))</f>
        <v>0</v>
      </c>
      <c r="R57" s="335" t="str">
        <f>IF(L57="x",VLOOKUP(D57,Acero!$A$12:$AB$209,16,FALSE),"--")</f>
        <v>--</v>
      </c>
      <c r="S57" s="335" t="str">
        <f>IF(L57="x",VLOOKUP(D57,Acero!$A$12:$AB$209,17,FALSE),"--")</f>
        <v>--</v>
      </c>
      <c r="T57" s="335">
        <f>VLOOKUP(D57,Acero!$A$12:$AB$209,18,FALSE)</f>
        <v>0</v>
      </c>
      <c r="U57" s="308" t="str">
        <f>VLOOKUP(D57,Acero!$A$12:$AB$209,19,FALSE)</f>
        <v>-----</v>
      </c>
      <c r="V57" s="319"/>
      <c r="W57" s="319"/>
      <c r="X57" s="322"/>
      <c r="Y57" s="334" t="e">
        <f t="shared" si="15"/>
        <v>#DIV/0!</v>
      </c>
      <c r="Z57">
        <f t="shared" si="19"/>
        <v>15426.166666666653</v>
      </c>
      <c r="AG57" s="345">
        <v>42494</v>
      </c>
      <c r="AH57" s="149"/>
      <c r="AI57" s="149"/>
      <c r="AJ57" s="149"/>
      <c r="AK57" s="149"/>
      <c r="AL57" s="343" t="e">
        <f t="shared" si="16"/>
        <v>#DIV/0!</v>
      </c>
      <c r="AM57" s="149"/>
      <c r="AN57" s="149"/>
      <c r="AO57" s="343" t="e">
        <f t="shared" si="17"/>
        <v>#DIV/0!</v>
      </c>
      <c r="AP57" s="149"/>
      <c r="AQ57" s="149"/>
      <c r="AR57" s="343" t="e">
        <f t="shared" si="18"/>
        <v>#DIV/0!</v>
      </c>
    </row>
    <row r="58" spans="1:44" ht="31.5" hidden="1" thickTop="1" thickBot="1">
      <c r="A58" s="411" t="s">
        <v>307</v>
      </c>
      <c r="B58" s="308">
        <v>38</v>
      </c>
      <c r="C58" s="239" t="str">
        <f>VLOOKUP(A58,Piezas!$A$10:$F$604,2,FALSE)</f>
        <v>Bandeja inferior</v>
      </c>
      <c r="D58" s="317" t="s">
        <v>1060</v>
      </c>
      <c r="E58" s="322"/>
      <c r="F58" s="308">
        <f>VLOOKUP(D58,Acero!$A$12:$AB$209,4,FALSE)</f>
        <v>0</v>
      </c>
      <c r="G58" s="317"/>
      <c r="H58" s="317"/>
      <c r="I58" s="317"/>
      <c r="J58" s="311"/>
      <c r="L58" s="322"/>
      <c r="M58" s="308" t="str">
        <f>VLOOKUP(D58,Acero!$A$12:$AB$209,13,FALSE)</f>
        <v>---------------</v>
      </c>
      <c r="N58" s="308" t="str">
        <f>IF(L58="x",VLOOKUP(D58,Acero!$A$12:$AB$209,6,FALSE),"--")</f>
        <v>--</v>
      </c>
      <c r="O58" s="324" t="str">
        <f>IF(L58="x",VLOOKUP(D58,Acero!$A$12:$AB$209,7,FALSE),"--")</f>
        <v>--</v>
      </c>
      <c r="P58" s="335">
        <f>IF((M58="Chapa negra doble recapado")*AND(L58&lt;&gt;"x"),"--",VLOOKUP(D58,Acero!$A$12:$AB$209,14,FALSE))</f>
        <v>28</v>
      </c>
      <c r="Q58" s="335" t="str">
        <f>IF((M58="Chapa negra doble recapado")*AND(L58&lt;&gt;"x"),"--",VLOOKUP(D58,Acero!$A$12:$AB$209,15,FALSE))</f>
        <v>----</v>
      </c>
      <c r="R58" s="335" t="str">
        <f>IF(L58="x",VLOOKUP(D58,Acero!$A$12:$AB$209,16,FALSE),"--")</f>
        <v>--</v>
      </c>
      <c r="S58" s="335" t="str">
        <f>IF(L58="x",VLOOKUP(D58,Acero!$A$12:$AB$209,17,FALSE),"--")</f>
        <v>--</v>
      </c>
      <c r="T58" s="335">
        <f>VLOOKUP(D58,Acero!$A$12:$AB$209,18,FALSE)</f>
        <v>0</v>
      </c>
      <c r="U58" s="308" t="str">
        <f>VLOOKUP(D58,Acero!$A$12:$AB$209,19,FALSE)</f>
        <v>----</v>
      </c>
      <c r="V58" s="318"/>
      <c r="W58" s="318"/>
      <c r="X58" s="322"/>
      <c r="Y58" s="334" t="e">
        <f t="shared" si="15"/>
        <v>#DIV/0!</v>
      </c>
      <c r="Z58">
        <f t="shared" si="19"/>
        <v>15426.166666666653</v>
      </c>
      <c r="AG58" s="345">
        <v>42495</v>
      </c>
      <c r="AH58" s="149"/>
      <c r="AI58" s="149"/>
      <c r="AJ58" s="149"/>
      <c r="AK58" s="149"/>
      <c r="AL58" s="343" t="e">
        <f t="shared" si="16"/>
        <v>#DIV/0!</v>
      </c>
      <c r="AM58" s="149"/>
      <c r="AN58" s="149"/>
      <c r="AO58" s="343" t="e">
        <f t="shared" si="17"/>
        <v>#DIV/0!</v>
      </c>
      <c r="AP58" s="149"/>
      <c r="AQ58" s="149"/>
      <c r="AR58" s="343" t="e">
        <f t="shared" si="18"/>
        <v>#DIV/0!</v>
      </c>
    </row>
    <row r="59" spans="1:44" ht="30.75" hidden="1" thickBot="1">
      <c r="A59" s="309" t="s">
        <v>307</v>
      </c>
      <c r="B59" s="308">
        <v>39</v>
      </c>
      <c r="C59" s="239" t="str">
        <f>VLOOKUP(A59,Piezas!$A$10:$F$604,2,FALSE)</f>
        <v>Bandeja inferior</v>
      </c>
      <c r="D59" s="317" t="s">
        <v>1228</v>
      </c>
      <c r="E59" s="322"/>
      <c r="F59" s="308">
        <f>VLOOKUP(D59,Acero!$A$12:$AB$209,4,FALSE)</f>
        <v>0</v>
      </c>
      <c r="G59" s="317"/>
      <c r="H59" s="317"/>
      <c r="I59" s="317"/>
      <c r="J59" s="311"/>
      <c r="L59" s="322"/>
      <c r="M59" s="308" t="str">
        <f>VLOOKUP(D59,Acero!$A$12:$AB$209,13,FALSE)</f>
        <v>---------------</v>
      </c>
      <c r="N59" s="308" t="str">
        <f>IF(L59="x",VLOOKUP(D59,Acero!$A$12:$AB$209,6,FALSE),"--")</f>
        <v>--</v>
      </c>
      <c r="O59" s="324" t="str">
        <f>IF(L59="x",VLOOKUP(D59,Acero!$A$12:$AB$209,7,FALSE),"--")</f>
        <v>--</v>
      </c>
      <c r="P59" s="335">
        <f>IF((M59="Chapa negra doble recapado")*AND(L59&lt;&gt;"x"),"--",VLOOKUP(D59,Acero!$A$12:$AB$209,14,FALSE))</f>
        <v>0.42</v>
      </c>
      <c r="Q59" s="335" t="str">
        <f>IF((M59="Chapa negra doble recapado")*AND(L59&lt;&gt;"x"),"--",VLOOKUP(D59,Acero!$A$12:$AB$209,15,FALSE))</f>
        <v>----</v>
      </c>
      <c r="R59" s="335" t="str">
        <f>IF(L59="x",VLOOKUP(D59,Acero!$A$12:$AB$209,16,FALSE),"--")</f>
        <v>--</v>
      </c>
      <c r="S59" s="335" t="str">
        <f>IF(L59="x",VLOOKUP(D59,Acero!$A$12:$AB$209,17,FALSE),"--")</f>
        <v>--</v>
      </c>
      <c r="T59" s="335">
        <f>VLOOKUP(D59,Acero!$A$12:$AB$209,18,FALSE)</f>
        <v>0.5</v>
      </c>
      <c r="U59" s="308" t="str">
        <f>VLOOKUP(D59,Acero!$A$12:$AB$209,19,FALSE)</f>
        <v>----</v>
      </c>
      <c r="V59" s="318"/>
      <c r="W59" s="318"/>
      <c r="X59" s="322"/>
      <c r="Y59" s="334" t="e">
        <f t="shared" si="15"/>
        <v>#DIV/0!</v>
      </c>
      <c r="Z59">
        <f t="shared" si="19"/>
        <v>15426.166666666653</v>
      </c>
      <c r="AG59" s="345">
        <v>42496</v>
      </c>
      <c r="AH59" s="149"/>
      <c r="AI59" s="149"/>
      <c r="AJ59" s="149"/>
      <c r="AK59" s="149"/>
      <c r="AL59" s="343" t="e">
        <f t="shared" si="16"/>
        <v>#DIV/0!</v>
      </c>
      <c r="AM59" s="149"/>
      <c r="AN59" s="149"/>
      <c r="AO59" s="343" t="e">
        <f t="shared" si="17"/>
        <v>#DIV/0!</v>
      </c>
      <c r="AP59" s="149"/>
      <c r="AQ59" s="149"/>
      <c r="AR59" s="343" t="e">
        <f t="shared" si="18"/>
        <v>#DIV/0!</v>
      </c>
    </row>
    <row r="60" spans="1:44" ht="31.5" hidden="1" thickTop="1" thickBot="1">
      <c r="A60" s="411" t="s">
        <v>307</v>
      </c>
      <c r="B60" s="308">
        <v>40</v>
      </c>
      <c r="C60" s="239" t="str">
        <f>VLOOKUP(A60,Piezas!$A$10:$F$604,2,FALSE)</f>
        <v>Bandeja inferior</v>
      </c>
      <c r="D60" s="317" t="s">
        <v>1229</v>
      </c>
      <c r="E60" s="322"/>
      <c r="F60" s="308">
        <f>VLOOKUP(D60,Acero!$A$12:$AB$209,4,FALSE)</f>
        <v>0</v>
      </c>
      <c r="G60" s="317"/>
      <c r="H60" s="317"/>
      <c r="I60" s="317"/>
      <c r="J60" s="311"/>
      <c r="L60" s="322"/>
      <c r="M60" s="308" t="str">
        <f>VLOOKUP(D60,Acero!$A$12:$AB$209,13,FALSE)</f>
        <v>---------------</v>
      </c>
      <c r="N60" s="308" t="str">
        <f>IF(L60="x",VLOOKUP(D60,Acero!$A$12:$AB$209,6,FALSE),"--")</f>
        <v>--</v>
      </c>
      <c r="O60" s="324" t="str">
        <f>IF(L60="x",VLOOKUP(D60,Acero!$A$12:$AB$209,7,FALSE),"--")</f>
        <v>--</v>
      </c>
      <c r="P60" s="335">
        <f>IF((M60="Chapa negra doble recapado")*AND(L60&lt;&gt;"x"),"--",VLOOKUP(D60,Acero!$A$12:$AB$209,14,FALSE))</f>
        <v>22</v>
      </c>
      <c r="Q60" s="335" t="str">
        <f>IF((M60="Chapa negra doble recapado")*AND(L60&lt;&gt;"x"),"--",VLOOKUP(D60,Acero!$A$12:$AB$209,15,FALSE))</f>
        <v>----</v>
      </c>
      <c r="R60" s="335" t="str">
        <f>IF(L60="x",VLOOKUP(D60,Acero!$A$12:$AB$209,16,FALSE),"--")</f>
        <v>--</v>
      </c>
      <c r="S60" s="335" t="str">
        <f>IF(L60="x",VLOOKUP(D60,Acero!$A$12:$AB$209,17,FALSE),"--")</f>
        <v>--</v>
      </c>
      <c r="T60" s="335">
        <f>VLOOKUP(D60,Acero!$A$12:$AB$209,18,FALSE)</f>
        <v>0</v>
      </c>
      <c r="U60" s="308" t="str">
        <f>VLOOKUP(D60,Acero!$A$12:$AB$209,19,FALSE)</f>
        <v>----</v>
      </c>
      <c r="V60" s="319"/>
      <c r="W60" s="319"/>
      <c r="X60" s="322"/>
      <c r="Y60" s="334" t="e">
        <f t="shared" si="15"/>
        <v>#DIV/0!</v>
      </c>
      <c r="Z60">
        <f t="shared" si="19"/>
        <v>15426.166666666653</v>
      </c>
      <c r="AG60" s="345">
        <v>42497</v>
      </c>
      <c r="AH60" s="149"/>
      <c r="AI60" s="149"/>
      <c r="AJ60" s="149"/>
      <c r="AK60" s="149"/>
      <c r="AL60" s="343" t="e">
        <f t="shared" si="16"/>
        <v>#DIV/0!</v>
      </c>
      <c r="AM60" s="149"/>
      <c r="AN60" s="149"/>
      <c r="AO60" s="343" t="e">
        <f t="shared" si="17"/>
        <v>#DIV/0!</v>
      </c>
      <c r="AP60" s="149"/>
      <c r="AQ60" s="149"/>
      <c r="AR60" s="343" t="e">
        <f t="shared" si="18"/>
        <v>#DIV/0!</v>
      </c>
    </row>
    <row r="61" spans="1:44" ht="30.75" hidden="1" thickBot="1">
      <c r="A61" s="309" t="s">
        <v>307</v>
      </c>
      <c r="B61" s="308">
        <v>41</v>
      </c>
      <c r="C61" s="239" t="str">
        <f>VLOOKUP(A61,Piezas!$A$10:$F$604,2,FALSE)</f>
        <v>Bandeja inferior</v>
      </c>
      <c r="D61" s="317" t="s">
        <v>1230</v>
      </c>
      <c r="E61" s="322"/>
      <c r="F61" s="308">
        <f>VLOOKUP(D61,Acero!$A$12:$AB$209,4,FALSE)</f>
        <v>0</v>
      </c>
      <c r="G61" s="317"/>
      <c r="H61" s="317"/>
      <c r="I61" s="317"/>
      <c r="J61" s="311"/>
      <c r="L61" s="322"/>
      <c r="M61" s="308" t="str">
        <f>VLOOKUP(D61,Acero!$A$12:$AB$209,13,FALSE)</f>
        <v>---------------</v>
      </c>
      <c r="N61" s="308" t="str">
        <f>IF(L61="x",VLOOKUP(D61,Acero!$A$12:$AB$209,6,FALSE),"--")</f>
        <v>--</v>
      </c>
      <c r="O61" s="324" t="str">
        <f>IF(L61="x",VLOOKUP(D61,Acero!$A$12:$AB$209,7,FALSE),"--")</f>
        <v>--</v>
      </c>
      <c r="P61" s="335">
        <f>IF((M61="Chapa negra doble recapado")*AND(L61&lt;&gt;"x"),"--",VLOOKUP(D61,Acero!$A$12:$AB$209,14,FALSE))</f>
        <v>12.7</v>
      </c>
      <c r="Q61" s="335" t="str">
        <f>IF((M61="Chapa negra doble recapado")*AND(L61&lt;&gt;"x"),"--",VLOOKUP(D61,Acero!$A$12:$AB$209,15,FALSE))</f>
        <v>----</v>
      </c>
      <c r="R61" s="335" t="str">
        <f>IF(L61="x",VLOOKUP(D61,Acero!$A$12:$AB$209,16,FALSE),"--")</f>
        <v>--</v>
      </c>
      <c r="S61" s="335" t="str">
        <f>IF(L61="x",VLOOKUP(D61,Acero!$A$12:$AB$209,17,FALSE),"--")</f>
        <v>--</v>
      </c>
      <c r="T61" s="335">
        <f>VLOOKUP(D61,Acero!$A$12:$AB$209,18,FALSE)</f>
        <v>0</v>
      </c>
      <c r="U61" s="308" t="str">
        <f>VLOOKUP(D61,Acero!$A$12:$AB$209,19,FALSE)</f>
        <v>----</v>
      </c>
      <c r="V61" s="318"/>
      <c r="W61" s="318"/>
      <c r="X61" s="322"/>
      <c r="Y61" s="334" t="e">
        <f t="shared" si="15"/>
        <v>#DIV/0!</v>
      </c>
      <c r="Z61">
        <f t="shared" si="19"/>
        <v>15426.166666666653</v>
      </c>
      <c r="AG61" s="345">
        <v>42498</v>
      </c>
      <c r="AH61" s="149"/>
      <c r="AI61" s="149"/>
      <c r="AJ61" s="149"/>
      <c r="AK61" s="149"/>
      <c r="AL61" s="343" t="e">
        <f t="shared" si="16"/>
        <v>#DIV/0!</v>
      </c>
      <c r="AM61" s="149"/>
      <c r="AN61" s="149"/>
      <c r="AO61" s="343" t="e">
        <f t="shared" si="17"/>
        <v>#DIV/0!</v>
      </c>
      <c r="AP61" s="149"/>
      <c r="AQ61" s="149"/>
      <c r="AR61" s="343" t="e">
        <f t="shared" si="18"/>
        <v>#DIV/0!</v>
      </c>
    </row>
    <row r="62" spans="1:44" ht="31.5" hidden="1" thickTop="1" thickBot="1">
      <c r="A62" s="411" t="s">
        <v>307</v>
      </c>
      <c r="B62" s="308">
        <v>42</v>
      </c>
      <c r="C62" s="239" t="str">
        <f>VLOOKUP(A62,Piezas!$A$10:$F$604,2,FALSE)</f>
        <v>Bandeja inferior</v>
      </c>
      <c r="D62" s="317"/>
      <c r="E62" s="322"/>
      <c r="F62" s="308" t="e">
        <f>VLOOKUP(D62,Acero!$A$12:$AB$209,4,FALSE)</f>
        <v>#N/A</v>
      </c>
      <c r="G62" s="317"/>
      <c r="H62" s="317"/>
      <c r="I62" s="317"/>
      <c r="J62" s="311"/>
      <c r="L62" s="322"/>
      <c r="M62" s="308" t="e">
        <f>VLOOKUP(D62,Acero!$A$12:$AB$209,13,FALSE)</f>
        <v>#N/A</v>
      </c>
      <c r="N62" s="308" t="str">
        <f>IF(L62="x",VLOOKUP(D62,Acero!$A$12:$AB$209,6,FALSE),"--")</f>
        <v>--</v>
      </c>
      <c r="O62" s="324" t="str">
        <f>IF(L62="x",VLOOKUP(D62,Acero!$A$12:$AB$209,7,FALSE),"--")</f>
        <v>--</v>
      </c>
      <c r="P62" s="335" t="e">
        <f>IF((M62="Chapa negra doble recapado")*AND(L62&lt;&gt;"x"),"--",VLOOKUP(D62,Acero!$A$12:$AB$209,14,FALSE))</f>
        <v>#N/A</v>
      </c>
      <c r="Q62" s="335" t="e">
        <f>IF((M62="Chapa negra doble recapado")*AND(L62&lt;&gt;"x"),"--",VLOOKUP(D62,Acero!$A$12:$AB$209,15,FALSE))</f>
        <v>#N/A</v>
      </c>
      <c r="R62" s="335" t="str">
        <f>IF(L62="x",VLOOKUP(D62,Acero!$A$12:$AB$209,16,FALSE),"--")</f>
        <v>--</v>
      </c>
      <c r="S62" s="335" t="str">
        <f>IF(L62="x",VLOOKUP(D62,Acero!$A$12:$AB$209,17,FALSE),"--")</f>
        <v>--</v>
      </c>
      <c r="T62" s="335" t="e">
        <f>VLOOKUP(D62,Acero!$A$12:$AB$209,18,FALSE)</f>
        <v>#N/A</v>
      </c>
      <c r="U62" s="308" t="e">
        <f>VLOOKUP(D62,Acero!$A$12:$AB$209,19,FALSE)</f>
        <v>#N/A</v>
      </c>
      <c r="V62" s="319"/>
      <c r="W62" s="319"/>
      <c r="X62" s="322"/>
      <c r="Y62" s="334" t="e">
        <f t="shared" si="15"/>
        <v>#DIV/0!</v>
      </c>
      <c r="Z62">
        <f t="shared" si="19"/>
        <v>15426.166666666653</v>
      </c>
      <c r="AG62" s="345">
        <v>42499</v>
      </c>
      <c r="AH62" s="149"/>
      <c r="AI62" s="149"/>
      <c r="AJ62" s="149"/>
      <c r="AK62" s="149"/>
      <c r="AL62" s="343" t="e">
        <f t="shared" si="16"/>
        <v>#DIV/0!</v>
      </c>
      <c r="AM62" s="149"/>
      <c r="AN62" s="149"/>
      <c r="AO62" s="343" t="e">
        <f t="shared" si="17"/>
        <v>#DIV/0!</v>
      </c>
      <c r="AP62" s="149"/>
      <c r="AQ62" s="149"/>
      <c r="AR62" s="343" t="e">
        <f t="shared" si="18"/>
        <v>#DIV/0!</v>
      </c>
    </row>
    <row r="63" spans="1:44" ht="30.75" hidden="1" thickBot="1">
      <c r="A63" s="309" t="s">
        <v>307</v>
      </c>
      <c r="B63" s="308">
        <v>43</v>
      </c>
      <c r="C63" s="239" t="str">
        <f>VLOOKUP(A63,Piezas!$A$10:$F$604,2,FALSE)</f>
        <v>Bandeja inferior</v>
      </c>
      <c r="D63" s="320"/>
      <c r="E63" s="322"/>
      <c r="F63" s="308" t="e">
        <f>VLOOKUP(D63,Acero!$A$12:$AB$209,4,FALSE)</f>
        <v>#N/A</v>
      </c>
      <c r="G63" s="317"/>
      <c r="H63" s="317"/>
      <c r="I63" s="317"/>
      <c r="J63" s="311"/>
      <c r="L63" s="322"/>
      <c r="M63" s="308" t="e">
        <f>VLOOKUP(D63,Acero!$A$12:$AB$209,13,FALSE)</f>
        <v>#N/A</v>
      </c>
      <c r="N63" s="308" t="str">
        <f>IF(L63="x",VLOOKUP(D63,Acero!$A$12:$AB$209,6,FALSE),"--")</f>
        <v>--</v>
      </c>
      <c r="O63" s="324" t="str">
        <f>IF(L63="x",VLOOKUP(D63,Acero!$A$12:$AB$209,7,FALSE),"--")</f>
        <v>--</v>
      </c>
      <c r="P63" s="335" t="e">
        <f>IF((M63="Chapa negra doble recapado")*AND(L63&lt;&gt;"x"),"--",VLOOKUP(D63,Acero!$A$12:$AB$209,14,FALSE))</f>
        <v>#N/A</v>
      </c>
      <c r="Q63" s="335" t="e">
        <f>IF((M63="Chapa negra doble recapado")*AND(L63&lt;&gt;"x"),"--",VLOOKUP(D63,Acero!$A$12:$AB$209,15,FALSE))</f>
        <v>#N/A</v>
      </c>
      <c r="R63" s="335" t="str">
        <f>IF(L63="x",VLOOKUP(D63,Acero!$A$12:$AB$209,16,FALSE),"--")</f>
        <v>--</v>
      </c>
      <c r="S63" s="335" t="str">
        <f>IF(L63="x",VLOOKUP(D63,Acero!$A$12:$AB$209,17,FALSE),"--")</f>
        <v>--</v>
      </c>
      <c r="T63" s="335" t="e">
        <f>VLOOKUP(D63,Acero!$A$12:$AB$209,18,FALSE)</f>
        <v>#N/A</v>
      </c>
      <c r="U63" s="308" t="e">
        <f>VLOOKUP(D63,Acero!$A$12:$AB$209,19,FALSE)</f>
        <v>#N/A</v>
      </c>
      <c r="V63" s="318"/>
      <c r="W63" s="318"/>
      <c r="X63" s="322"/>
      <c r="Y63" s="334" t="e">
        <f t="shared" si="15"/>
        <v>#DIV/0!</v>
      </c>
      <c r="Z63">
        <f t="shared" si="19"/>
        <v>15426.166666666653</v>
      </c>
      <c r="AG63" s="345">
        <v>42500</v>
      </c>
      <c r="AH63" s="149"/>
      <c r="AI63" s="149"/>
      <c r="AJ63" s="149"/>
      <c r="AK63" s="149"/>
      <c r="AL63" s="343" t="e">
        <f t="shared" si="16"/>
        <v>#DIV/0!</v>
      </c>
      <c r="AM63" s="149"/>
      <c r="AN63" s="149"/>
      <c r="AO63" s="343" t="e">
        <f t="shared" si="17"/>
        <v>#DIV/0!</v>
      </c>
      <c r="AP63" s="149"/>
      <c r="AQ63" s="149"/>
      <c r="AR63" s="343" t="e">
        <f t="shared" si="18"/>
        <v>#DIV/0!</v>
      </c>
    </row>
    <row r="64" spans="1:44" ht="31.5" hidden="1" thickTop="1" thickBot="1">
      <c r="A64" s="411" t="s">
        <v>307</v>
      </c>
      <c r="B64" s="308">
        <v>44</v>
      </c>
      <c r="C64" s="239" t="str">
        <f>VLOOKUP(A64,Piezas!$A$10:$F$604,2,FALSE)</f>
        <v>Bandeja inferior</v>
      </c>
      <c r="D64" s="321"/>
      <c r="E64" s="322"/>
      <c r="F64" s="308" t="e">
        <f>VLOOKUP(D64,Acero!$A$12:$AB$209,4,FALSE)</f>
        <v>#N/A</v>
      </c>
      <c r="G64" s="317"/>
      <c r="H64" s="317"/>
      <c r="I64" s="317"/>
      <c r="J64" s="311"/>
      <c r="L64" s="322"/>
      <c r="M64" s="308" t="e">
        <f>VLOOKUP(D64,Acero!$A$12:$AB$209,13,FALSE)</f>
        <v>#N/A</v>
      </c>
      <c r="N64" s="308" t="str">
        <f>IF(L64="x",VLOOKUP(D64,Acero!$A$12:$AB$209,6,FALSE),"--")</f>
        <v>--</v>
      </c>
      <c r="O64" s="324" t="str">
        <f>IF(L64="x",VLOOKUP(D64,Acero!$A$12:$AB$209,7,FALSE),"--")</f>
        <v>--</v>
      </c>
      <c r="P64" s="335" t="e">
        <f>IF((M64="Chapa negra doble recapado")*AND(L64&lt;&gt;"x"),"--",VLOOKUP(D64,Acero!$A$12:$AB$209,14,FALSE))</f>
        <v>#N/A</v>
      </c>
      <c r="Q64" s="335" t="e">
        <f>IF((M64="Chapa negra doble recapado")*AND(L64&lt;&gt;"x"),"--",VLOOKUP(D64,Acero!$A$12:$AB$209,15,FALSE))</f>
        <v>#N/A</v>
      </c>
      <c r="R64" s="335" t="str">
        <f>IF(L64="x",VLOOKUP(D64,Acero!$A$12:$AB$209,16,FALSE),"--")</f>
        <v>--</v>
      </c>
      <c r="S64" s="335" t="str">
        <f>IF(L64="x",VLOOKUP(D64,Acero!$A$12:$AB$209,17,FALSE),"--")</f>
        <v>--</v>
      </c>
      <c r="T64" s="335" t="e">
        <f>VLOOKUP(D64,Acero!$A$12:$AB$209,18,FALSE)</f>
        <v>#N/A</v>
      </c>
      <c r="U64" s="308" t="e">
        <f>VLOOKUP(D64,Acero!$A$12:$AB$209,19,FALSE)</f>
        <v>#N/A</v>
      </c>
      <c r="V64" s="319"/>
      <c r="W64" s="319"/>
      <c r="X64" s="322"/>
      <c r="Y64" s="334" t="e">
        <f t="shared" si="15"/>
        <v>#DIV/0!</v>
      </c>
      <c r="Z64">
        <f t="shared" si="19"/>
        <v>15426.166666666653</v>
      </c>
      <c r="AG64" s="345">
        <v>42501</v>
      </c>
      <c r="AH64" s="149"/>
      <c r="AI64" s="149"/>
      <c r="AJ64" s="149"/>
      <c r="AK64" s="149"/>
      <c r="AL64" s="343" t="e">
        <f t="shared" si="16"/>
        <v>#DIV/0!</v>
      </c>
      <c r="AM64" s="149"/>
      <c r="AN64" s="149"/>
      <c r="AO64" s="343" t="e">
        <f t="shared" si="17"/>
        <v>#DIV/0!</v>
      </c>
      <c r="AP64" s="149"/>
      <c r="AQ64" s="149"/>
      <c r="AR64" s="343" t="e">
        <f t="shared" si="18"/>
        <v>#DIV/0!</v>
      </c>
    </row>
    <row r="65" spans="1:44" ht="16.5" hidden="1" thickBot="1">
      <c r="A65" s="410"/>
      <c r="B65" s="336"/>
      <c r="C65" s="239" t="e">
        <f>VLOOKUP(A65,Piezas!$A$10:$F$604,2,FALSE)</f>
        <v>#N/A</v>
      </c>
      <c r="D65" s="407"/>
      <c r="E65" s="407"/>
      <c r="F65" s="407"/>
      <c r="G65" s="407"/>
      <c r="H65" s="407"/>
      <c r="I65" s="407"/>
      <c r="J65" s="407"/>
      <c r="K65" s="407"/>
      <c r="L65" s="339"/>
      <c r="M65" s="338"/>
      <c r="N65" s="338"/>
      <c r="O65" s="342"/>
      <c r="P65" s="340"/>
      <c r="Q65" s="340"/>
      <c r="R65" s="340"/>
      <c r="S65" s="340"/>
      <c r="T65" s="340"/>
      <c r="U65" s="336"/>
      <c r="V65" s="336"/>
      <c r="W65" s="336"/>
      <c r="X65" s="339"/>
      <c r="Y65" s="339"/>
      <c r="Z65" s="333"/>
      <c r="AA65" s="333"/>
      <c r="AG65" s="345"/>
      <c r="AL65" s="344"/>
      <c r="AO65" s="344"/>
      <c r="AR65" s="344"/>
    </row>
    <row r="66" spans="1:44" ht="31.5" hidden="1" thickTop="1" thickBot="1">
      <c r="A66" s="411" t="s">
        <v>308</v>
      </c>
      <c r="B66" s="308">
        <v>45</v>
      </c>
      <c r="C66" s="239" t="str">
        <f>VLOOKUP(A66,Piezas!$A$10:$F$604,2,FALSE)</f>
        <v>Bandeja de motor</v>
      </c>
      <c r="D66" s="317" t="s">
        <v>1012</v>
      </c>
      <c r="E66" s="331">
        <v>94.3333333333333</v>
      </c>
      <c r="F66" s="308" t="str">
        <f>VLOOKUP(D66,Acero!$A$12:$AB$209,4,FALSE)</f>
        <v>Lateral</v>
      </c>
      <c r="G66" s="317"/>
      <c r="H66" s="317"/>
      <c r="I66" s="317"/>
      <c r="J66" s="310"/>
      <c r="K66" s="149"/>
      <c r="L66" s="331"/>
      <c r="M66" s="308" t="str">
        <f>VLOOKUP(D66,Acero!$A$12:$AB$209,13,FALSE)</f>
        <v>Chapa negra doble recapado</v>
      </c>
      <c r="N66" s="308" t="str">
        <f>IF(L66="x",VLOOKUP(D66,Acero!$A$12:$AB$209,6,FALSE),"--")</f>
        <v>--</v>
      </c>
      <c r="O66" s="324" t="str">
        <f>IF(L66="x",VLOOKUP(D66,Acero!$A$12:$AB$209,7,FALSE),"--")</f>
        <v>--</v>
      </c>
      <c r="P66" s="335" t="str">
        <f>IF((M66="Chapa negra doble recapado")*AND(L66&lt;&gt;"x"),"--",VLOOKUP(D66,Acero!$A$12:$AB$209,14,FALSE))</f>
        <v>--</v>
      </c>
      <c r="Q66" s="335" t="str">
        <f>IF((M66="Chapa negra doble recapado")*AND(L66&lt;&gt;"x"),"--",VLOOKUP(D66,Acero!$A$12:$AB$209,15,FALSE))</f>
        <v>--</v>
      </c>
      <c r="R66" s="335" t="str">
        <f>IF(L66="x",VLOOKUP(D66,Acero!$A$12:$AB$209,16,FALSE),"--")</f>
        <v>--</v>
      </c>
      <c r="S66" s="335" t="str">
        <f>IF(L66="x",VLOOKUP(D66,Acero!$A$12:$AB$209,17,FALSE),"--")</f>
        <v>--</v>
      </c>
      <c r="T66" s="335">
        <f>VLOOKUP(D66,Acero!$A$12:$AB$209,18,FALSE)</f>
        <v>1.2</v>
      </c>
      <c r="U66" s="308" t="str">
        <f>VLOOKUP(D66,Acero!$A$12:$AB$209,19,FALSE)</f>
        <v>mm</v>
      </c>
      <c r="V66" s="317"/>
      <c r="W66" s="317">
        <v>77.8333333333333</v>
      </c>
      <c r="X66" s="331">
        <v>101.666666666667</v>
      </c>
      <c r="Y66" s="334">
        <f t="shared" ref="Y66:Y76" si="20">(X66-W66)/W66</f>
        <v>0.30620985010707119</v>
      </c>
      <c r="Z66" s="149">
        <f>(V66+W66)*E66</f>
        <v>7342.2777777777719</v>
      </c>
      <c r="AA66" s="149"/>
      <c r="AB66" s="149"/>
      <c r="AC66" s="149"/>
      <c r="AD66" s="149"/>
      <c r="AE66" s="149"/>
      <c r="AF66" s="149"/>
      <c r="AG66" s="345">
        <v>42502</v>
      </c>
      <c r="AH66" s="149"/>
      <c r="AI66" s="149"/>
      <c r="AJ66" s="149"/>
      <c r="AK66" s="149"/>
      <c r="AL66" s="343" t="e">
        <f t="shared" ref="AL66:AL76" si="21">(AH66-AK66)/AH66</f>
        <v>#DIV/0!</v>
      </c>
      <c r="AM66" s="149"/>
      <c r="AN66" s="149"/>
      <c r="AO66" s="343" t="e">
        <f t="shared" ref="AO66:AO76" si="22">(AK66-AN66)/AK66</f>
        <v>#DIV/0!</v>
      </c>
      <c r="AP66" s="149"/>
      <c r="AQ66" s="149"/>
      <c r="AR66" s="343" t="e">
        <f t="shared" ref="AR66:AR76" si="23">(AN66-AQ66)/AN66</f>
        <v>#DIV/0!</v>
      </c>
    </row>
    <row r="67" spans="1:44" ht="30.75" hidden="1" thickBot="1">
      <c r="A67" s="309" t="s">
        <v>308</v>
      </c>
      <c r="B67" s="308">
        <v>46</v>
      </c>
      <c r="C67" s="239" t="str">
        <f>VLOOKUP(A67,Piezas!$A$10:$F$604,2,FALSE)</f>
        <v>Bandeja de motor</v>
      </c>
      <c r="D67" s="317" t="s">
        <v>1211</v>
      </c>
      <c r="E67" s="322">
        <v>102.333333333333</v>
      </c>
      <c r="F67" s="308" t="str">
        <f>VLOOKUP(D67,Acero!$A$12:$AB$209,4,FALSE)</f>
        <v xml:space="preserve">Lonja </v>
      </c>
      <c r="G67" s="317"/>
      <c r="H67" s="317"/>
      <c r="I67" s="317"/>
      <c r="J67" s="311"/>
      <c r="L67" s="317"/>
      <c r="M67" s="308" t="str">
        <f>VLOOKUP(D67,Acero!$A$12:$AB$209,13,FALSE)</f>
        <v>Chapa negra doble recapado</v>
      </c>
      <c r="N67" s="308" t="str">
        <f>IF(L67="x",VLOOKUP(D67,Acero!$A$12:$AB$209,6,FALSE),"--")</f>
        <v>--</v>
      </c>
      <c r="O67" s="324" t="str">
        <f>IF(L67="x",VLOOKUP(D67,Acero!$A$12:$AB$209,7,FALSE),"--")</f>
        <v>--</v>
      </c>
      <c r="P67" s="335" t="str">
        <f>IF((M67="Chapa negra doble recapado")*AND(L67&lt;&gt;"x"),"--",VLOOKUP(D67,Acero!$A$12:$AB$209,14,FALSE))</f>
        <v>--</v>
      </c>
      <c r="Q67" s="335" t="str">
        <f>IF((M67="Chapa negra doble recapado")*AND(L67&lt;&gt;"x"),"--",VLOOKUP(D67,Acero!$A$12:$AB$209,15,FALSE))</f>
        <v>--</v>
      </c>
      <c r="R67" s="335" t="str">
        <f>IF(L67="x",VLOOKUP(D67,Acero!$A$12:$AB$209,16,FALSE),"--")</f>
        <v>--</v>
      </c>
      <c r="S67" s="335" t="str">
        <f>IF(L67="x",VLOOKUP(D67,Acero!$A$12:$AB$209,17,FALSE),"--")</f>
        <v>--</v>
      </c>
      <c r="T67" s="335">
        <f>VLOOKUP(D67,Acero!$A$12:$AB$209,18,FALSE)</f>
        <v>1.2</v>
      </c>
      <c r="U67" s="308" t="str">
        <f>VLOOKUP(D67,Acero!$A$12:$AB$209,19,FALSE)</f>
        <v>mm</v>
      </c>
      <c r="V67" s="317"/>
      <c r="W67" s="317">
        <v>84.3333333333333</v>
      </c>
      <c r="X67" s="322">
        <v>110.166666666667</v>
      </c>
      <c r="Y67" s="334">
        <f t="shared" si="20"/>
        <v>0.30632411067194121</v>
      </c>
      <c r="Z67">
        <f t="shared" ref="Z67:Z76" si="24">(V67+W67)*E67+Z66</f>
        <v>15972.388888888852</v>
      </c>
      <c r="AG67" s="345">
        <v>42503</v>
      </c>
      <c r="AH67" s="149"/>
      <c r="AI67" s="149"/>
      <c r="AJ67" s="149"/>
      <c r="AK67" s="149"/>
      <c r="AL67" s="343" t="e">
        <f t="shared" si="21"/>
        <v>#DIV/0!</v>
      </c>
      <c r="AM67" s="149"/>
      <c r="AN67" s="149"/>
      <c r="AO67" s="343" t="e">
        <f t="shared" si="22"/>
        <v>#DIV/0!</v>
      </c>
      <c r="AP67" s="149"/>
      <c r="AQ67" s="149"/>
      <c r="AR67" s="343" t="e">
        <f t="shared" si="23"/>
        <v>#DIV/0!</v>
      </c>
    </row>
    <row r="68" spans="1:44" ht="31.5" hidden="1" thickTop="1" thickBot="1">
      <c r="A68" s="411" t="s">
        <v>308</v>
      </c>
      <c r="B68" s="308">
        <v>47</v>
      </c>
      <c r="C68" s="239" t="str">
        <f>VLOOKUP(A68,Piezas!$A$10:$F$604,2,FALSE)</f>
        <v>Bandeja de motor</v>
      </c>
      <c r="D68" s="317" t="s">
        <v>1014</v>
      </c>
      <c r="E68" s="322">
        <v>110.333333333333</v>
      </c>
      <c r="F68" s="308" t="str">
        <f>VLOOKUP(D68,Acero!$A$12:$AB$209,4,FALSE)</f>
        <v>orejas</v>
      </c>
      <c r="G68" s="317"/>
      <c r="H68" s="317"/>
      <c r="I68" s="317"/>
      <c r="J68" s="311" t="s">
        <v>1475</v>
      </c>
      <c r="L68" s="322"/>
      <c r="M68" s="308" t="str">
        <f>VLOOKUP(D68,Acero!$A$12:$AB$209,13,FALSE)</f>
        <v>Chapa negra doble recapado</v>
      </c>
      <c r="N68" s="308" t="str">
        <f>IF(L68="x",VLOOKUP(D68,Acero!$A$12:$AB$209,6,FALSE),"--")</f>
        <v>--</v>
      </c>
      <c r="O68" s="324" t="str">
        <f>IF(L68="x",VLOOKUP(D68,Acero!$A$12:$AB$209,7,FALSE),"--")</f>
        <v>--</v>
      </c>
      <c r="P68" s="335" t="str">
        <f>IF((M68="Chapa negra doble recapado")*AND(L68&lt;&gt;"x"),"--",VLOOKUP(D68,Acero!$A$12:$AB$209,14,FALSE))</f>
        <v>--</v>
      </c>
      <c r="Q68" s="335" t="str">
        <f>IF((M68="Chapa negra doble recapado")*AND(L68&lt;&gt;"x"),"--",VLOOKUP(D68,Acero!$A$12:$AB$209,15,FALSE))</f>
        <v>--</v>
      </c>
      <c r="R68" s="335" t="str">
        <f>IF(L68="x",VLOOKUP(D68,Acero!$A$12:$AB$209,16,FALSE),"--")</f>
        <v>--</v>
      </c>
      <c r="S68" s="335" t="str">
        <f>IF(L68="x",VLOOKUP(D68,Acero!$A$12:$AB$209,17,FALSE),"--")</f>
        <v>--</v>
      </c>
      <c r="T68" s="335">
        <f>VLOOKUP(D68,Acero!$A$12:$AB$209,18,FALSE)</f>
        <v>1.2</v>
      </c>
      <c r="U68" s="308" t="str">
        <f>VLOOKUP(D68,Acero!$A$12:$AB$209,19,FALSE)</f>
        <v>mm</v>
      </c>
      <c r="V68" s="318">
        <v>1</v>
      </c>
      <c r="W68" s="318">
        <v>90.8333333333333</v>
      </c>
      <c r="X68" s="322">
        <v>118.666666666667</v>
      </c>
      <c r="Y68" s="334">
        <f t="shared" si="20"/>
        <v>0.30642201834862798</v>
      </c>
      <c r="Z68">
        <f t="shared" si="24"/>
        <v>26104.666666666595</v>
      </c>
      <c r="AG68" s="345">
        <v>42504</v>
      </c>
      <c r="AH68" s="149"/>
      <c r="AI68" s="149"/>
      <c r="AJ68" s="149"/>
      <c r="AK68" s="149"/>
      <c r="AL68" s="343" t="e">
        <f t="shared" si="21"/>
        <v>#DIV/0!</v>
      </c>
      <c r="AM68" s="149"/>
      <c r="AN68" s="149"/>
      <c r="AO68" s="343" t="e">
        <f t="shared" si="22"/>
        <v>#DIV/0!</v>
      </c>
      <c r="AP68" s="149"/>
      <c r="AQ68" s="149"/>
      <c r="AR68" s="343" t="e">
        <f t="shared" si="23"/>
        <v>#DIV/0!</v>
      </c>
    </row>
    <row r="69" spans="1:44" ht="30.75" hidden="1" thickBot="1">
      <c r="A69" s="309" t="s">
        <v>308</v>
      </c>
      <c r="B69" s="308">
        <v>48</v>
      </c>
      <c r="C69" s="239" t="str">
        <f>VLOOKUP(A69,Piezas!$A$10:$F$604,2,FALSE)</f>
        <v>Bandeja de motor</v>
      </c>
      <c r="D69" s="317" t="s">
        <v>1015</v>
      </c>
      <c r="E69" s="322"/>
      <c r="F69" s="308">
        <f>VLOOKUP(D69,Acero!$A$12:$AB$209,4,FALSE)</f>
        <v>0</v>
      </c>
      <c r="G69" s="317"/>
      <c r="H69" s="317"/>
      <c r="I69" s="317"/>
      <c r="J69" s="311"/>
      <c r="L69" s="322"/>
      <c r="M69" s="308">
        <f>VLOOKUP(D69,Acero!$A$12:$AB$209,13,FALSE)</f>
        <v>0</v>
      </c>
      <c r="N69" s="308" t="str">
        <f>IF(L69="x",VLOOKUP(D69,Acero!$A$12:$AB$209,6,FALSE),"--")</f>
        <v>--</v>
      </c>
      <c r="O69" s="324" t="str">
        <f>IF(L69="x",VLOOKUP(D69,Acero!$A$12:$AB$209,7,FALSE),"--")</f>
        <v>--</v>
      </c>
      <c r="P69" s="335">
        <f>IF((M69="Chapa negra doble recapado")*AND(L69&lt;&gt;"x"),"--",VLOOKUP(D69,Acero!$A$12:$AB$209,14,FALSE))</f>
        <v>0</v>
      </c>
      <c r="Q69" s="335">
        <f>IF((M69="Chapa negra doble recapado")*AND(L69&lt;&gt;"x"),"--",VLOOKUP(D69,Acero!$A$12:$AB$209,15,FALSE))</f>
        <v>0</v>
      </c>
      <c r="R69" s="335" t="str">
        <f>IF(L69="x",VLOOKUP(D69,Acero!$A$12:$AB$209,16,FALSE),"--")</f>
        <v>--</v>
      </c>
      <c r="S69" s="335" t="str">
        <f>IF(L69="x",VLOOKUP(D69,Acero!$A$12:$AB$209,17,FALSE),"--")</f>
        <v>--</v>
      </c>
      <c r="T69" s="335">
        <f>VLOOKUP(D69,Acero!$A$12:$AB$209,18,FALSE)</f>
        <v>0</v>
      </c>
      <c r="U69" s="308" t="str">
        <f>VLOOKUP(D69,Acero!$A$12:$AB$209,19,FALSE)</f>
        <v>-----</v>
      </c>
      <c r="V69" s="319"/>
      <c r="W69" s="319"/>
      <c r="X69" s="322"/>
      <c r="Y69" s="334" t="e">
        <f t="shared" si="20"/>
        <v>#DIV/0!</v>
      </c>
      <c r="Z69">
        <f t="shared" si="24"/>
        <v>26104.666666666595</v>
      </c>
      <c r="AG69" s="345">
        <v>42505</v>
      </c>
      <c r="AH69" s="149"/>
      <c r="AI69" s="149"/>
      <c r="AJ69" s="149"/>
      <c r="AK69" s="149"/>
      <c r="AL69" s="343" t="e">
        <f t="shared" si="21"/>
        <v>#DIV/0!</v>
      </c>
      <c r="AM69" s="149"/>
      <c r="AN69" s="149"/>
      <c r="AO69" s="343" t="e">
        <f t="shared" si="22"/>
        <v>#DIV/0!</v>
      </c>
      <c r="AP69" s="149"/>
      <c r="AQ69" s="149"/>
      <c r="AR69" s="343" t="e">
        <f t="shared" si="23"/>
        <v>#DIV/0!</v>
      </c>
    </row>
    <row r="70" spans="1:44" ht="31.5" hidden="1" thickTop="1" thickBot="1">
      <c r="A70" s="411" t="s">
        <v>308</v>
      </c>
      <c r="B70" s="308">
        <v>49</v>
      </c>
      <c r="C70" s="239" t="str">
        <f>VLOOKUP(A70,Piezas!$A$10:$F$604,2,FALSE)</f>
        <v>Bandeja de motor</v>
      </c>
      <c r="D70" s="317" t="s">
        <v>1060</v>
      </c>
      <c r="E70" s="322"/>
      <c r="F70" s="308">
        <f>VLOOKUP(D70,Acero!$A$12:$AB$209,4,FALSE)</f>
        <v>0</v>
      </c>
      <c r="G70" s="317"/>
      <c r="H70" s="317"/>
      <c r="I70" s="317"/>
      <c r="J70" s="311"/>
      <c r="L70" s="322"/>
      <c r="M70" s="308" t="str">
        <f>VLOOKUP(D70,Acero!$A$12:$AB$209,13,FALSE)</f>
        <v>---------------</v>
      </c>
      <c r="N70" s="308" t="str">
        <f>IF(L70="x",VLOOKUP(D70,Acero!$A$12:$AB$209,6,FALSE),"--")</f>
        <v>--</v>
      </c>
      <c r="O70" s="324" t="str">
        <f>IF(L70="x",VLOOKUP(D70,Acero!$A$12:$AB$209,7,FALSE),"--")</f>
        <v>--</v>
      </c>
      <c r="P70" s="335">
        <f>IF((M70="Chapa negra doble recapado")*AND(L70&lt;&gt;"x"),"--",VLOOKUP(D70,Acero!$A$12:$AB$209,14,FALSE))</f>
        <v>28</v>
      </c>
      <c r="Q70" s="335" t="str">
        <f>IF((M70="Chapa negra doble recapado")*AND(L70&lt;&gt;"x"),"--",VLOOKUP(D70,Acero!$A$12:$AB$209,15,FALSE))</f>
        <v>----</v>
      </c>
      <c r="R70" s="335" t="str">
        <f>IF(L70="x",VLOOKUP(D70,Acero!$A$12:$AB$209,16,FALSE),"--")</f>
        <v>--</v>
      </c>
      <c r="S70" s="335" t="str">
        <f>IF(L70="x",VLOOKUP(D70,Acero!$A$12:$AB$209,17,FALSE),"--")</f>
        <v>--</v>
      </c>
      <c r="T70" s="335">
        <f>VLOOKUP(D70,Acero!$A$12:$AB$209,18,FALSE)</f>
        <v>0</v>
      </c>
      <c r="U70" s="308" t="str">
        <f>VLOOKUP(D70,Acero!$A$12:$AB$209,19,FALSE)</f>
        <v>----</v>
      </c>
      <c r="V70" s="318"/>
      <c r="W70" s="318"/>
      <c r="X70" s="322"/>
      <c r="Y70" s="334" t="e">
        <f t="shared" si="20"/>
        <v>#DIV/0!</v>
      </c>
      <c r="Z70">
        <f t="shared" si="24"/>
        <v>26104.666666666595</v>
      </c>
      <c r="AG70" s="345">
        <v>42506</v>
      </c>
      <c r="AH70" s="149"/>
      <c r="AI70" s="149"/>
      <c r="AJ70" s="149"/>
      <c r="AK70" s="149"/>
      <c r="AL70" s="343" t="e">
        <f t="shared" si="21"/>
        <v>#DIV/0!</v>
      </c>
      <c r="AM70" s="149"/>
      <c r="AN70" s="149"/>
      <c r="AO70" s="343" t="e">
        <f t="shared" si="22"/>
        <v>#DIV/0!</v>
      </c>
      <c r="AP70" s="149"/>
      <c r="AQ70" s="149"/>
      <c r="AR70" s="343" t="e">
        <f t="shared" si="23"/>
        <v>#DIV/0!</v>
      </c>
    </row>
    <row r="71" spans="1:44" ht="30.75" hidden="1" thickBot="1">
      <c r="A71" s="309" t="s">
        <v>308</v>
      </c>
      <c r="B71" s="308">
        <v>50</v>
      </c>
      <c r="C71" s="239" t="str">
        <f>VLOOKUP(A71,Piezas!$A$10:$F$604,2,FALSE)</f>
        <v>Bandeja de motor</v>
      </c>
      <c r="D71" s="317" t="s">
        <v>1228</v>
      </c>
      <c r="E71" s="322"/>
      <c r="F71" s="308">
        <f>VLOOKUP(D71,Acero!$A$12:$AB$209,4,FALSE)</f>
        <v>0</v>
      </c>
      <c r="G71" s="317"/>
      <c r="H71" s="317"/>
      <c r="I71" s="317"/>
      <c r="J71" s="311"/>
      <c r="L71" s="322"/>
      <c r="M71" s="308" t="str">
        <f>VLOOKUP(D71,Acero!$A$12:$AB$209,13,FALSE)</f>
        <v>---------------</v>
      </c>
      <c r="N71" s="308" t="str">
        <f>IF(L71="x",VLOOKUP(D71,Acero!$A$12:$AB$209,6,FALSE),"--")</f>
        <v>--</v>
      </c>
      <c r="O71" s="324" t="str">
        <f>IF(L71="x",VLOOKUP(D71,Acero!$A$12:$AB$209,7,FALSE),"--")</f>
        <v>--</v>
      </c>
      <c r="P71" s="335">
        <f>IF((M71="Chapa negra doble recapado")*AND(L71&lt;&gt;"x"),"--",VLOOKUP(D71,Acero!$A$12:$AB$209,14,FALSE))</f>
        <v>0.42</v>
      </c>
      <c r="Q71" s="335" t="str">
        <f>IF((M71="Chapa negra doble recapado")*AND(L71&lt;&gt;"x"),"--",VLOOKUP(D71,Acero!$A$12:$AB$209,15,FALSE))</f>
        <v>----</v>
      </c>
      <c r="R71" s="335" t="str">
        <f>IF(L71="x",VLOOKUP(D71,Acero!$A$12:$AB$209,16,FALSE),"--")</f>
        <v>--</v>
      </c>
      <c r="S71" s="335" t="str">
        <f>IF(L71="x",VLOOKUP(D71,Acero!$A$12:$AB$209,17,FALSE),"--")</f>
        <v>--</v>
      </c>
      <c r="T71" s="335">
        <f>VLOOKUP(D71,Acero!$A$12:$AB$209,18,FALSE)</f>
        <v>0.5</v>
      </c>
      <c r="U71" s="308" t="str">
        <f>VLOOKUP(D71,Acero!$A$12:$AB$209,19,FALSE)</f>
        <v>----</v>
      </c>
      <c r="V71" s="318"/>
      <c r="W71" s="318"/>
      <c r="X71" s="322"/>
      <c r="Y71" s="334" t="e">
        <f t="shared" si="20"/>
        <v>#DIV/0!</v>
      </c>
      <c r="Z71">
        <f t="shared" si="24"/>
        <v>26104.666666666595</v>
      </c>
      <c r="AG71" s="345">
        <v>42507</v>
      </c>
      <c r="AH71" s="149"/>
      <c r="AI71" s="149"/>
      <c r="AJ71" s="149"/>
      <c r="AK71" s="149"/>
      <c r="AL71" s="343" t="e">
        <f t="shared" si="21"/>
        <v>#DIV/0!</v>
      </c>
      <c r="AM71" s="149"/>
      <c r="AN71" s="149"/>
      <c r="AO71" s="343" t="e">
        <f t="shared" si="22"/>
        <v>#DIV/0!</v>
      </c>
      <c r="AP71" s="149"/>
      <c r="AQ71" s="149"/>
      <c r="AR71" s="343" t="e">
        <f t="shared" si="23"/>
        <v>#DIV/0!</v>
      </c>
    </row>
    <row r="72" spans="1:44" ht="31.5" hidden="1" thickTop="1" thickBot="1">
      <c r="A72" s="411" t="s">
        <v>308</v>
      </c>
      <c r="B72" s="308">
        <v>51</v>
      </c>
      <c r="C72" s="239" t="str">
        <f>VLOOKUP(A72,Piezas!$A$10:$F$604,2,FALSE)</f>
        <v>Bandeja de motor</v>
      </c>
      <c r="D72" s="317" t="s">
        <v>1229</v>
      </c>
      <c r="E72" s="322"/>
      <c r="F72" s="308">
        <f>VLOOKUP(D72,Acero!$A$12:$AB$209,4,FALSE)</f>
        <v>0</v>
      </c>
      <c r="G72" s="317"/>
      <c r="H72" s="317"/>
      <c r="I72" s="317"/>
      <c r="J72" s="311"/>
      <c r="L72" s="322"/>
      <c r="M72" s="308" t="str">
        <f>VLOOKUP(D72,Acero!$A$12:$AB$209,13,FALSE)</f>
        <v>---------------</v>
      </c>
      <c r="N72" s="308" t="str">
        <f>IF(L72="x",VLOOKUP(D72,Acero!$A$12:$AB$209,6,FALSE),"--")</f>
        <v>--</v>
      </c>
      <c r="O72" s="324" t="str">
        <f>IF(L72="x",VLOOKUP(D72,Acero!$A$12:$AB$209,7,FALSE),"--")</f>
        <v>--</v>
      </c>
      <c r="P72" s="335">
        <f>IF((M72="Chapa negra doble recapado")*AND(L72&lt;&gt;"x"),"--",VLOOKUP(D72,Acero!$A$12:$AB$209,14,FALSE))</f>
        <v>22</v>
      </c>
      <c r="Q72" s="335" t="str">
        <f>IF((M72="Chapa negra doble recapado")*AND(L72&lt;&gt;"x"),"--",VLOOKUP(D72,Acero!$A$12:$AB$209,15,FALSE))</f>
        <v>----</v>
      </c>
      <c r="R72" s="335" t="str">
        <f>IF(L72="x",VLOOKUP(D72,Acero!$A$12:$AB$209,16,FALSE),"--")</f>
        <v>--</v>
      </c>
      <c r="S72" s="335" t="str">
        <f>IF(L72="x",VLOOKUP(D72,Acero!$A$12:$AB$209,17,FALSE),"--")</f>
        <v>--</v>
      </c>
      <c r="T72" s="335">
        <f>VLOOKUP(D72,Acero!$A$12:$AB$209,18,FALSE)</f>
        <v>0</v>
      </c>
      <c r="U72" s="308" t="str">
        <f>VLOOKUP(D72,Acero!$A$12:$AB$209,19,FALSE)</f>
        <v>----</v>
      </c>
      <c r="V72" s="319"/>
      <c r="W72" s="319"/>
      <c r="X72" s="322"/>
      <c r="Y72" s="334" t="e">
        <f t="shared" si="20"/>
        <v>#DIV/0!</v>
      </c>
      <c r="Z72">
        <f t="shared" si="24"/>
        <v>26104.666666666595</v>
      </c>
      <c r="AG72" s="345">
        <v>42508</v>
      </c>
      <c r="AH72" s="149"/>
      <c r="AI72" s="149"/>
      <c r="AJ72" s="149"/>
      <c r="AK72" s="149"/>
      <c r="AL72" s="343" t="e">
        <f t="shared" si="21"/>
        <v>#DIV/0!</v>
      </c>
      <c r="AM72" s="149"/>
      <c r="AN72" s="149"/>
      <c r="AO72" s="343" t="e">
        <f t="shared" si="22"/>
        <v>#DIV/0!</v>
      </c>
      <c r="AP72" s="149"/>
      <c r="AQ72" s="149"/>
      <c r="AR72" s="343" t="e">
        <f t="shared" si="23"/>
        <v>#DIV/0!</v>
      </c>
    </row>
    <row r="73" spans="1:44" ht="30.75" hidden="1" thickBot="1">
      <c r="A73" s="309" t="s">
        <v>308</v>
      </c>
      <c r="B73" s="308">
        <v>52</v>
      </c>
      <c r="C73" s="239" t="str">
        <f>VLOOKUP(A73,Piezas!$A$10:$F$604,2,FALSE)</f>
        <v>Bandeja de motor</v>
      </c>
      <c r="D73" s="317" t="s">
        <v>1230</v>
      </c>
      <c r="E73" s="322"/>
      <c r="F73" s="308">
        <f>VLOOKUP(D73,Acero!$A$12:$AB$209,4,FALSE)</f>
        <v>0</v>
      </c>
      <c r="G73" s="317"/>
      <c r="H73" s="317"/>
      <c r="I73" s="317"/>
      <c r="J73" s="311"/>
      <c r="L73" s="322"/>
      <c r="M73" s="308" t="str">
        <f>VLOOKUP(D73,Acero!$A$12:$AB$209,13,FALSE)</f>
        <v>---------------</v>
      </c>
      <c r="N73" s="308" t="str">
        <f>IF(L73="x",VLOOKUP(D73,Acero!$A$12:$AB$209,6,FALSE),"--")</f>
        <v>--</v>
      </c>
      <c r="O73" s="324" t="str">
        <f>IF(L73="x",VLOOKUP(D73,Acero!$A$12:$AB$209,7,FALSE),"--")</f>
        <v>--</v>
      </c>
      <c r="P73" s="335">
        <f>IF((M73="Chapa negra doble recapado")*AND(L73&lt;&gt;"x"),"--",VLOOKUP(D73,Acero!$A$12:$AB$209,14,FALSE))</f>
        <v>12.7</v>
      </c>
      <c r="Q73" s="335" t="str">
        <f>IF((M73="Chapa negra doble recapado")*AND(L73&lt;&gt;"x"),"--",VLOOKUP(D73,Acero!$A$12:$AB$209,15,FALSE))</f>
        <v>----</v>
      </c>
      <c r="R73" s="335" t="str">
        <f>IF(L73="x",VLOOKUP(D73,Acero!$A$12:$AB$209,16,FALSE),"--")</f>
        <v>--</v>
      </c>
      <c r="S73" s="335" t="str">
        <f>IF(L73="x",VLOOKUP(D73,Acero!$A$12:$AB$209,17,FALSE),"--")</f>
        <v>--</v>
      </c>
      <c r="T73" s="335">
        <f>VLOOKUP(D73,Acero!$A$12:$AB$209,18,FALSE)</f>
        <v>0</v>
      </c>
      <c r="U73" s="308" t="str">
        <f>VLOOKUP(D73,Acero!$A$12:$AB$209,19,FALSE)</f>
        <v>----</v>
      </c>
      <c r="V73" s="318"/>
      <c r="W73" s="318"/>
      <c r="X73" s="322"/>
      <c r="Y73" s="334" t="e">
        <f t="shared" si="20"/>
        <v>#DIV/0!</v>
      </c>
      <c r="Z73">
        <f t="shared" si="24"/>
        <v>26104.666666666595</v>
      </c>
      <c r="AG73" s="345">
        <v>42509</v>
      </c>
      <c r="AH73" s="149"/>
      <c r="AI73" s="149"/>
      <c r="AJ73" s="149"/>
      <c r="AK73" s="149"/>
      <c r="AL73" s="343" t="e">
        <f t="shared" si="21"/>
        <v>#DIV/0!</v>
      </c>
      <c r="AM73" s="149"/>
      <c r="AN73" s="149"/>
      <c r="AO73" s="343" t="e">
        <f t="shared" si="22"/>
        <v>#DIV/0!</v>
      </c>
      <c r="AP73" s="149"/>
      <c r="AQ73" s="149"/>
      <c r="AR73" s="343" t="e">
        <f t="shared" si="23"/>
        <v>#DIV/0!</v>
      </c>
    </row>
    <row r="74" spans="1:44" ht="31.5" hidden="1" thickTop="1" thickBot="1">
      <c r="A74" s="411" t="s">
        <v>308</v>
      </c>
      <c r="B74" s="308">
        <v>53</v>
      </c>
      <c r="C74" s="239" t="str">
        <f>VLOOKUP(A74,Piezas!$A$10:$F$604,2,FALSE)</f>
        <v>Bandeja de motor</v>
      </c>
      <c r="D74" s="317"/>
      <c r="E74" s="322"/>
      <c r="F74" s="308" t="e">
        <f>VLOOKUP(D74,Acero!$A$12:$AB$209,4,FALSE)</f>
        <v>#N/A</v>
      </c>
      <c r="G74" s="317"/>
      <c r="H74" s="317"/>
      <c r="I74" s="317"/>
      <c r="J74" s="311"/>
      <c r="L74" s="322"/>
      <c r="M74" s="308" t="e">
        <f>VLOOKUP(D74,Acero!$A$12:$AB$209,13,FALSE)</f>
        <v>#N/A</v>
      </c>
      <c r="N74" s="308" t="str">
        <f>IF(L74="x",VLOOKUP(D74,Acero!$A$12:$AB$209,6,FALSE),"--")</f>
        <v>--</v>
      </c>
      <c r="O74" s="324" t="str">
        <f>IF(L74="x",VLOOKUP(D74,Acero!$A$12:$AB$209,7,FALSE),"--")</f>
        <v>--</v>
      </c>
      <c r="P74" s="335" t="e">
        <f>IF((M74="Chapa negra doble recapado")*AND(L74&lt;&gt;"x"),"--",VLOOKUP(D74,Acero!$A$12:$AB$209,14,FALSE))</f>
        <v>#N/A</v>
      </c>
      <c r="Q74" s="335" t="e">
        <f>IF((M74="Chapa negra doble recapado")*AND(L74&lt;&gt;"x"),"--",VLOOKUP(D74,Acero!$A$12:$AB$209,15,FALSE))</f>
        <v>#N/A</v>
      </c>
      <c r="R74" s="335" t="str">
        <f>IF(L74="x",VLOOKUP(D74,Acero!$A$12:$AB$209,16,FALSE),"--")</f>
        <v>--</v>
      </c>
      <c r="S74" s="335" t="str">
        <f>IF(L74="x",VLOOKUP(D74,Acero!$A$12:$AB$209,17,FALSE),"--")</f>
        <v>--</v>
      </c>
      <c r="T74" s="335" t="e">
        <f>VLOOKUP(D74,Acero!$A$12:$AB$209,18,FALSE)</f>
        <v>#N/A</v>
      </c>
      <c r="U74" s="308" t="e">
        <f>VLOOKUP(D74,Acero!$A$12:$AB$209,19,FALSE)</f>
        <v>#N/A</v>
      </c>
      <c r="V74" s="319"/>
      <c r="W74" s="319"/>
      <c r="X74" s="322"/>
      <c r="Y74" s="334" t="e">
        <f t="shared" si="20"/>
        <v>#DIV/0!</v>
      </c>
      <c r="Z74">
        <f t="shared" si="24"/>
        <v>26104.666666666595</v>
      </c>
      <c r="AG74" s="345">
        <v>42510</v>
      </c>
      <c r="AH74" s="149"/>
      <c r="AI74" s="149"/>
      <c r="AJ74" s="149"/>
      <c r="AK74" s="149"/>
      <c r="AL74" s="343" t="e">
        <f t="shared" si="21"/>
        <v>#DIV/0!</v>
      </c>
      <c r="AM74" s="149"/>
      <c r="AN74" s="149"/>
      <c r="AO74" s="343" t="e">
        <f t="shared" si="22"/>
        <v>#DIV/0!</v>
      </c>
      <c r="AP74" s="149"/>
      <c r="AQ74" s="149"/>
      <c r="AR74" s="343" t="e">
        <f t="shared" si="23"/>
        <v>#DIV/0!</v>
      </c>
    </row>
    <row r="75" spans="1:44" ht="30.75" hidden="1" thickBot="1">
      <c r="A75" s="309" t="s">
        <v>308</v>
      </c>
      <c r="B75" s="308">
        <v>54</v>
      </c>
      <c r="C75" s="239" t="str">
        <f>VLOOKUP(A75,Piezas!$A$10:$F$604,2,FALSE)</f>
        <v>Bandeja de motor</v>
      </c>
      <c r="D75" s="320"/>
      <c r="E75" s="322"/>
      <c r="F75" s="308" t="e">
        <f>VLOOKUP(D75,Acero!$A$12:$AB$209,4,FALSE)</f>
        <v>#N/A</v>
      </c>
      <c r="G75" s="317"/>
      <c r="H75" s="317"/>
      <c r="I75" s="317"/>
      <c r="J75" s="311"/>
      <c r="L75" s="322"/>
      <c r="M75" s="308" t="e">
        <f>VLOOKUP(D75,Acero!$A$12:$AB$209,13,FALSE)</f>
        <v>#N/A</v>
      </c>
      <c r="N75" s="308" t="str">
        <f>IF(L75="x",VLOOKUP(D75,Acero!$A$12:$AB$209,6,FALSE),"--")</f>
        <v>--</v>
      </c>
      <c r="O75" s="324" t="str">
        <f>IF(L75="x",VLOOKUP(D75,Acero!$A$12:$AB$209,7,FALSE),"--")</f>
        <v>--</v>
      </c>
      <c r="P75" s="335" t="e">
        <f>IF((M75="Chapa negra doble recapado")*AND(L75&lt;&gt;"x"),"--",VLOOKUP(D75,Acero!$A$12:$AB$209,14,FALSE))</f>
        <v>#N/A</v>
      </c>
      <c r="Q75" s="335" t="e">
        <f>IF((M75="Chapa negra doble recapado")*AND(L75&lt;&gt;"x"),"--",VLOOKUP(D75,Acero!$A$12:$AB$209,15,FALSE))</f>
        <v>#N/A</v>
      </c>
      <c r="R75" s="335" t="str">
        <f>IF(L75="x",VLOOKUP(D75,Acero!$A$12:$AB$209,16,FALSE),"--")</f>
        <v>--</v>
      </c>
      <c r="S75" s="335" t="str">
        <f>IF(L75="x",VLOOKUP(D75,Acero!$A$12:$AB$209,17,FALSE),"--")</f>
        <v>--</v>
      </c>
      <c r="T75" s="335" t="e">
        <f>VLOOKUP(D75,Acero!$A$12:$AB$209,18,FALSE)</f>
        <v>#N/A</v>
      </c>
      <c r="U75" s="308" t="e">
        <f>VLOOKUP(D75,Acero!$A$12:$AB$209,19,FALSE)</f>
        <v>#N/A</v>
      </c>
      <c r="V75" s="318"/>
      <c r="W75" s="318"/>
      <c r="X75" s="322"/>
      <c r="Y75" s="334" t="e">
        <f t="shared" si="20"/>
        <v>#DIV/0!</v>
      </c>
      <c r="Z75">
        <f t="shared" si="24"/>
        <v>26104.666666666595</v>
      </c>
      <c r="AG75" s="345">
        <v>42511</v>
      </c>
      <c r="AH75" s="149"/>
      <c r="AI75" s="149"/>
      <c r="AJ75" s="149"/>
      <c r="AK75" s="149"/>
      <c r="AL75" s="343" t="e">
        <f t="shared" si="21"/>
        <v>#DIV/0!</v>
      </c>
      <c r="AM75" s="149"/>
      <c r="AN75" s="149"/>
      <c r="AO75" s="343" t="e">
        <f t="shared" si="22"/>
        <v>#DIV/0!</v>
      </c>
      <c r="AP75" s="149"/>
      <c r="AQ75" s="149"/>
      <c r="AR75" s="343" t="e">
        <f t="shared" si="23"/>
        <v>#DIV/0!</v>
      </c>
    </row>
    <row r="76" spans="1:44" ht="31.5" hidden="1" thickTop="1" thickBot="1">
      <c r="A76" s="411" t="s">
        <v>308</v>
      </c>
      <c r="B76" s="308">
        <v>55</v>
      </c>
      <c r="C76" s="239" t="str">
        <f>VLOOKUP(A76,Piezas!$A$10:$F$604,2,FALSE)</f>
        <v>Bandeja de motor</v>
      </c>
      <c r="D76" s="321"/>
      <c r="E76" s="322"/>
      <c r="F76" s="308" t="e">
        <f>VLOOKUP(D76,Acero!$A$12:$AB$209,4,FALSE)</f>
        <v>#N/A</v>
      </c>
      <c r="G76" s="317"/>
      <c r="H76" s="317"/>
      <c r="I76" s="317"/>
      <c r="J76" s="311"/>
      <c r="L76" s="322"/>
      <c r="M76" s="308" t="e">
        <f>VLOOKUP(D76,Acero!$A$12:$AB$209,13,FALSE)</f>
        <v>#N/A</v>
      </c>
      <c r="N76" s="308" t="str">
        <f>IF(L76="x",VLOOKUP(D76,Acero!$A$12:$AB$209,6,FALSE),"--")</f>
        <v>--</v>
      </c>
      <c r="O76" s="324" t="str">
        <f>IF(L76="x",VLOOKUP(D76,Acero!$A$12:$AB$209,7,FALSE),"--")</f>
        <v>--</v>
      </c>
      <c r="P76" s="335" t="e">
        <f>IF((M76="Chapa negra doble recapado")*AND(L76&lt;&gt;"x"),"--",VLOOKUP(D76,Acero!$A$12:$AB$209,14,FALSE))</f>
        <v>#N/A</v>
      </c>
      <c r="Q76" s="335" t="e">
        <f>IF((M76="Chapa negra doble recapado")*AND(L76&lt;&gt;"x"),"--",VLOOKUP(D76,Acero!$A$12:$AB$209,15,FALSE))</f>
        <v>#N/A</v>
      </c>
      <c r="R76" s="335" t="str">
        <f>IF(L76="x",VLOOKUP(D76,Acero!$A$12:$AB$209,16,FALSE),"--")</f>
        <v>--</v>
      </c>
      <c r="S76" s="335" t="str">
        <f>IF(L76="x",VLOOKUP(D76,Acero!$A$12:$AB$209,17,FALSE),"--")</f>
        <v>--</v>
      </c>
      <c r="T76" s="335" t="e">
        <f>VLOOKUP(D76,Acero!$A$12:$AB$209,18,FALSE)</f>
        <v>#N/A</v>
      </c>
      <c r="U76" s="308" t="e">
        <f>VLOOKUP(D76,Acero!$A$12:$AB$209,19,FALSE)</f>
        <v>#N/A</v>
      </c>
      <c r="V76" s="319"/>
      <c r="W76" s="319"/>
      <c r="X76" s="322"/>
      <c r="Y76" s="334" t="e">
        <f t="shared" si="20"/>
        <v>#DIV/0!</v>
      </c>
      <c r="Z76">
        <f t="shared" si="24"/>
        <v>26104.666666666595</v>
      </c>
      <c r="AG76" s="345">
        <v>42512</v>
      </c>
      <c r="AH76" s="149"/>
      <c r="AI76" s="149"/>
      <c r="AJ76" s="149"/>
      <c r="AK76" s="149"/>
      <c r="AL76" s="343" t="e">
        <f t="shared" si="21"/>
        <v>#DIV/0!</v>
      </c>
      <c r="AM76" s="149"/>
      <c r="AN76" s="149"/>
      <c r="AO76" s="343" t="e">
        <f t="shared" si="22"/>
        <v>#DIV/0!</v>
      </c>
      <c r="AP76" s="149"/>
      <c r="AQ76" s="149"/>
      <c r="AR76" s="343" t="e">
        <f t="shared" si="23"/>
        <v>#DIV/0!</v>
      </c>
    </row>
    <row r="77" spans="1:44" ht="16.5" hidden="1" thickBot="1">
      <c r="A77" s="410"/>
      <c r="B77" s="336"/>
      <c r="C77" s="239" t="e">
        <f>VLOOKUP(A77,Piezas!$A$10:$F$604,2,FALSE)</f>
        <v>#N/A</v>
      </c>
      <c r="D77" s="407"/>
      <c r="E77" s="407"/>
      <c r="F77" s="407"/>
      <c r="G77" s="407"/>
      <c r="H77" s="407"/>
      <c r="I77" s="407"/>
      <c r="J77" s="407"/>
      <c r="K77" s="407"/>
      <c r="L77" s="339"/>
      <c r="M77" s="338"/>
      <c r="N77" s="338"/>
      <c r="O77" s="342"/>
      <c r="P77" s="340"/>
      <c r="Q77" s="340"/>
      <c r="R77" s="340"/>
      <c r="S77" s="340"/>
      <c r="T77" s="340"/>
      <c r="U77" s="336"/>
      <c r="V77" s="336"/>
      <c r="W77" s="336"/>
      <c r="X77" s="339"/>
      <c r="Y77" s="339"/>
      <c r="Z77" s="333"/>
      <c r="AA77" s="333"/>
      <c r="AG77" s="345"/>
      <c r="AL77" s="344"/>
      <c r="AO77" s="344"/>
      <c r="AR77" s="344"/>
    </row>
    <row r="78" spans="1:44" ht="61.5" hidden="1" thickTop="1" thickBot="1">
      <c r="A78" s="411" t="s">
        <v>309</v>
      </c>
      <c r="B78" s="308">
        <v>56</v>
      </c>
      <c r="C78" s="239" t="str">
        <f>VLOOKUP(A78,Piezas!$A$10:$F$604,2,FALSE)</f>
        <v>Caja de aluminio rodamiento 6203</v>
      </c>
      <c r="D78" s="317" t="s">
        <v>1012</v>
      </c>
      <c r="E78" s="331">
        <v>118.333333333333</v>
      </c>
      <c r="F78" s="308" t="str">
        <f>VLOOKUP(D78,Acero!$A$12:$AB$209,4,FALSE)</f>
        <v>Lateral</v>
      </c>
      <c r="G78" s="317"/>
      <c r="H78" s="317"/>
      <c r="I78" s="317"/>
      <c r="J78" s="310"/>
      <c r="K78" s="149"/>
      <c r="L78" s="331"/>
      <c r="M78" s="308" t="str">
        <f>VLOOKUP(D78,Acero!$A$12:$AB$209,13,FALSE)</f>
        <v>Chapa negra doble recapado</v>
      </c>
      <c r="N78" s="308" t="str">
        <f>IF(L78="x",VLOOKUP(D78,Acero!$A$12:$AB$209,6,FALSE),"--")</f>
        <v>--</v>
      </c>
      <c r="O78" s="324" t="str">
        <f>IF(L78="x",VLOOKUP(D78,Acero!$A$12:$AB$209,7,FALSE),"--")</f>
        <v>--</v>
      </c>
      <c r="P78" s="335" t="str">
        <f>IF((M78="Chapa negra doble recapado")*AND(L78&lt;&gt;"x"),"--",VLOOKUP(D78,Acero!$A$12:$AB$209,14,FALSE))</f>
        <v>--</v>
      </c>
      <c r="Q78" s="335" t="str">
        <f>IF((M78="Chapa negra doble recapado")*AND(L78&lt;&gt;"x"),"--",VLOOKUP(D78,Acero!$A$12:$AB$209,15,FALSE))</f>
        <v>--</v>
      </c>
      <c r="R78" s="335" t="str">
        <f>IF(L78="x",VLOOKUP(D78,Acero!$A$12:$AB$209,16,FALSE),"--")</f>
        <v>--</v>
      </c>
      <c r="S78" s="335" t="str">
        <f>IF(L78="x",VLOOKUP(D78,Acero!$A$12:$AB$209,17,FALSE),"--")</f>
        <v>--</v>
      </c>
      <c r="T78" s="335">
        <f>VLOOKUP(D78,Acero!$A$12:$AB$209,18,FALSE)</f>
        <v>1.2</v>
      </c>
      <c r="U78" s="308" t="str">
        <f>VLOOKUP(D78,Acero!$A$12:$AB$209,19,FALSE)</f>
        <v>mm</v>
      </c>
      <c r="V78" s="317"/>
      <c r="W78" s="317">
        <v>97.3333333333333</v>
      </c>
      <c r="X78" s="331">
        <v>127.166666666667</v>
      </c>
      <c r="Y78" s="334">
        <f t="shared" ref="Y78:Y88" si="25">(X78-W78)/W78</f>
        <v>0.30650684931507233</v>
      </c>
      <c r="Z78" s="149">
        <f>(V78+W78)*E78</f>
        <v>11517.777777777741</v>
      </c>
      <c r="AA78" s="149"/>
      <c r="AB78" s="149"/>
      <c r="AC78" s="149"/>
      <c r="AD78" s="149"/>
      <c r="AE78" s="149"/>
      <c r="AF78" s="149"/>
      <c r="AG78" s="345">
        <v>42513</v>
      </c>
      <c r="AH78" s="149"/>
      <c r="AI78" s="149"/>
      <c r="AJ78" s="149"/>
      <c r="AK78" s="149"/>
      <c r="AL78" s="343" t="e">
        <f t="shared" ref="AL78:AL88" si="26">(AH78-AK78)/AH78</f>
        <v>#DIV/0!</v>
      </c>
      <c r="AM78" s="149"/>
      <c r="AN78" s="149"/>
      <c r="AO78" s="343" t="e">
        <f t="shared" ref="AO78:AO88" si="27">(AK78-AN78)/AK78</f>
        <v>#DIV/0!</v>
      </c>
      <c r="AP78" s="149"/>
      <c r="AQ78" s="149"/>
      <c r="AR78" s="343" t="e">
        <f t="shared" ref="AR78:AR88" si="28">(AN78-AQ78)/AN78</f>
        <v>#DIV/0!</v>
      </c>
    </row>
    <row r="79" spans="1:44" ht="60.75" hidden="1" thickBot="1">
      <c r="A79" s="309" t="s">
        <v>309</v>
      </c>
      <c r="B79" s="308">
        <v>57</v>
      </c>
      <c r="C79" s="239" t="str">
        <f>VLOOKUP(A79,Piezas!$A$10:$F$604,2,FALSE)</f>
        <v>Caja de aluminio rodamiento 6203</v>
      </c>
      <c r="D79" s="317" t="s">
        <v>1211</v>
      </c>
      <c r="E79" s="322">
        <v>126.333333333333</v>
      </c>
      <c r="F79" s="308" t="str">
        <f>VLOOKUP(D79,Acero!$A$12:$AB$209,4,FALSE)</f>
        <v xml:space="preserve">Lonja </v>
      </c>
      <c r="G79" s="317"/>
      <c r="H79" s="317"/>
      <c r="I79" s="317"/>
      <c r="J79" s="311"/>
      <c r="L79" s="317"/>
      <c r="M79" s="308" t="str">
        <f>VLOOKUP(D79,Acero!$A$12:$AB$209,13,FALSE)</f>
        <v>Chapa negra doble recapado</v>
      </c>
      <c r="N79" s="308" t="str">
        <f>IF(L79="x",VLOOKUP(D79,Acero!$A$12:$AB$209,6,FALSE),"--")</f>
        <v>--</v>
      </c>
      <c r="O79" s="324" t="str">
        <f>IF(L79="x",VLOOKUP(D79,Acero!$A$12:$AB$209,7,FALSE),"--")</f>
        <v>--</v>
      </c>
      <c r="P79" s="335" t="str">
        <f>IF((M79="Chapa negra doble recapado")*AND(L79&lt;&gt;"x"),"--",VLOOKUP(D79,Acero!$A$12:$AB$209,14,FALSE))</f>
        <v>--</v>
      </c>
      <c r="Q79" s="335" t="str">
        <f>IF((M79="Chapa negra doble recapado")*AND(L79&lt;&gt;"x"),"--",VLOOKUP(D79,Acero!$A$12:$AB$209,15,FALSE))</f>
        <v>--</v>
      </c>
      <c r="R79" s="335" t="str">
        <f>IF(L79="x",VLOOKUP(D79,Acero!$A$12:$AB$209,16,FALSE),"--")</f>
        <v>--</v>
      </c>
      <c r="S79" s="335" t="str">
        <f>IF(L79="x",VLOOKUP(D79,Acero!$A$12:$AB$209,17,FALSE),"--")</f>
        <v>--</v>
      </c>
      <c r="T79" s="335">
        <f>VLOOKUP(D79,Acero!$A$12:$AB$209,18,FALSE)</f>
        <v>1.2</v>
      </c>
      <c r="U79" s="308" t="str">
        <f>VLOOKUP(D79,Acero!$A$12:$AB$209,19,FALSE)</f>
        <v>mm</v>
      </c>
      <c r="V79" s="317"/>
      <c r="W79" s="317">
        <v>103.833333333333</v>
      </c>
      <c r="X79" s="322">
        <v>135.666666666667</v>
      </c>
      <c r="Y79" s="334">
        <f t="shared" si="25"/>
        <v>0.30658105939005553</v>
      </c>
      <c r="Z79">
        <f t="shared" ref="Z79:Z88" si="29">(V79+W79)*E79+Z78</f>
        <v>24635.388888888774</v>
      </c>
      <c r="AG79" s="345">
        <v>42514</v>
      </c>
      <c r="AH79" s="149"/>
      <c r="AI79" s="149"/>
      <c r="AJ79" s="149"/>
      <c r="AK79" s="149"/>
      <c r="AL79" s="343" t="e">
        <f t="shared" si="26"/>
        <v>#DIV/0!</v>
      </c>
      <c r="AM79" s="149"/>
      <c r="AN79" s="149"/>
      <c r="AO79" s="343" t="e">
        <f t="shared" si="27"/>
        <v>#DIV/0!</v>
      </c>
      <c r="AP79" s="149"/>
      <c r="AQ79" s="149"/>
      <c r="AR79" s="343" t="e">
        <f t="shared" si="28"/>
        <v>#DIV/0!</v>
      </c>
    </row>
    <row r="80" spans="1:44" ht="61.5" hidden="1" thickTop="1" thickBot="1">
      <c r="A80" s="411" t="s">
        <v>309</v>
      </c>
      <c r="B80" s="308">
        <v>58</v>
      </c>
      <c r="C80" s="239" t="str">
        <f>VLOOKUP(A80,Piezas!$A$10:$F$604,2,FALSE)</f>
        <v>Caja de aluminio rodamiento 6203</v>
      </c>
      <c r="D80" s="317" t="s">
        <v>1014</v>
      </c>
      <c r="E80" s="322">
        <v>134.333333333333</v>
      </c>
      <c r="F80" s="308" t="str">
        <f>VLOOKUP(D80,Acero!$A$12:$AB$209,4,FALSE)</f>
        <v>orejas</v>
      </c>
      <c r="G80" s="317"/>
      <c r="H80" s="317"/>
      <c r="I80" s="317"/>
      <c r="J80" s="311" t="s">
        <v>1476</v>
      </c>
      <c r="L80" s="322"/>
      <c r="M80" s="308" t="str">
        <f>VLOOKUP(D80,Acero!$A$12:$AB$209,13,FALSE)</f>
        <v>Chapa negra doble recapado</v>
      </c>
      <c r="N80" s="308" t="str">
        <f>IF(L80="x",VLOOKUP(D80,Acero!$A$12:$AB$209,6,FALSE),"--")</f>
        <v>--</v>
      </c>
      <c r="O80" s="324" t="str">
        <f>IF(L80="x",VLOOKUP(D80,Acero!$A$12:$AB$209,7,FALSE),"--")</f>
        <v>--</v>
      </c>
      <c r="P80" s="335" t="str">
        <f>IF((M80="Chapa negra doble recapado")*AND(L80&lt;&gt;"x"),"--",VLOOKUP(D80,Acero!$A$12:$AB$209,14,FALSE))</f>
        <v>--</v>
      </c>
      <c r="Q80" s="335" t="str">
        <f>IF((M80="Chapa negra doble recapado")*AND(L80&lt;&gt;"x"),"--",VLOOKUP(D80,Acero!$A$12:$AB$209,15,FALSE))</f>
        <v>--</v>
      </c>
      <c r="R80" s="335" t="str">
        <f>IF(L80="x",VLOOKUP(D80,Acero!$A$12:$AB$209,16,FALSE),"--")</f>
        <v>--</v>
      </c>
      <c r="S80" s="335" t="str">
        <f>IF(L80="x",VLOOKUP(D80,Acero!$A$12:$AB$209,17,FALSE),"--")</f>
        <v>--</v>
      </c>
      <c r="T80" s="335">
        <f>VLOOKUP(D80,Acero!$A$12:$AB$209,18,FALSE)</f>
        <v>1.2</v>
      </c>
      <c r="U80" s="308" t="str">
        <f>VLOOKUP(D80,Acero!$A$12:$AB$209,19,FALSE)</f>
        <v>mm</v>
      </c>
      <c r="V80" s="318">
        <v>1</v>
      </c>
      <c r="W80" s="318">
        <v>110.333333333333</v>
      </c>
      <c r="X80" s="322">
        <v>144.166666666667</v>
      </c>
      <c r="Y80" s="334">
        <f t="shared" si="25"/>
        <v>0.30664652567976525</v>
      </c>
      <c r="Z80">
        <f t="shared" si="29"/>
        <v>39591.166666666468</v>
      </c>
      <c r="AG80" s="345">
        <v>42515</v>
      </c>
      <c r="AH80" s="149"/>
      <c r="AI80" s="149"/>
      <c r="AJ80" s="149"/>
      <c r="AK80" s="149"/>
      <c r="AL80" s="343" t="e">
        <f t="shared" si="26"/>
        <v>#DIV/0!</v>
      </c>
      <c r="AM80" s="149"/>
      <c r="AN80" s="149"/>
      <c r="AO80" s="343" t="e">
        <f t="shared" si="27"/>
        <v>#DIV/0!</v>
      </c>
      <c r="AP80" s="149"/>
      <c r="AQ80" s="149"/>
      <c r="AR80" s="343" t="e">
        <f t="shared" si="28"/>
        <v>#DIV/0!</v>
      </c>
    </row>
    <row r="81" spans="1:44" ht="60.75" hidden="1" thickBot="1">
      <c r="A81" s="309" t="s">
        <v>309</v>
      </c>
      <c r="B81" s="308">
        <v>59</v>
      </c>
      <c r="C81" s="239" t="str">
        <f>VLOOKUP(A81,Piezas!$A$10:$F$604,2,FALSE)</f>
        <v>Caja de aluminio rodamiento 6203</v>
      </c>
      <c r="D81" s="317" t="s">
        <v>1015</v>
      </c>
      <c r="E81" s="322"/>
      <c r="F81" s="308">
        <f>VLOOKUP(D81,Acero!$A$12:$AB$209,4,FALSE)</f>
        <v>0</v>
      </c>
      <c r="G81" s="317"/>
      <c r="H81" s="317"/>
      <c r="I81" s="317"/>
      <c r="J81" s="311"/>
      <c r="L81" s="322"/>
      <c r="M81" s="308">
        <f>VLOOKUP(D81,Acero!$A$12:$AB$209,13,FALSE)</f>
        <v>0</v>
      </c>
      <c r="N81" s="308" t="str">
        <f>IF(L81="x",VLOOKUP(D81,Acero!$A$12:$AB$209,6,FALSE),"--")</f>
        <v>--</v>
      </c>
      <c r="O81" s="324" t="str">
        <f>IF(L81="x",VLOOKUP(D81,Acero!$A$12:$AB$209,7,FALSE),"--")</f>
        <v>--</v>
      </c>
      <c r="P81" s="335">
        <f>IF((M81="Chapa negra doble recapado")*AND(L81&lt;&gt;"x"),"--",VLOOKUP(D81,Acero!$A$12:$AB$209,14,FALSE))</f>
        <v>0</v>
      </c>
      <c r="Q81" s="335">
        <f>IF((M81="Chapa negra doble recapado")*AND(L81&lt;&gt;"x"),"--",VLOOKUP(D81,Acero!$A$12:$AB$209,15,FALSE))</f>
        <v>0</v>
      </c>
      <c r="R81" s="335" t="str">
        <f>IF(L81="x",VLOOKUP(D81,Acero!$A$12:$AB$209,16,FALSE),"--")</f>
        <v>--</v>
      </c>
      <c r="S81" s="335" t="str">
        <f>IF(L81="x",VLOOKUP(D81,Acero!$A$12:$AB$209,17,FALSE),"--")</f>
        <v>--</v>
      </c>
      <c r="T81" s="335">
        <f>VLOOKUP(D81,Acero!$A$12:$AB$209,18,FALSE)</f>
        <v>0</v>
      </c>
      <c r="U81" s="308" t="str">
        <f>VLOOKUP(D81,Acero!$A$12:$AB$209,19,FALSE)</f>
        <v>-----</v>
      </c>
      <c r="V81" s="319"/>
      <c r="W81" s="319"/>
      <c r="X81" s="322"/>
      <c r="Y81" s="334" t="e">
        <f t="shared" si="25"/>
        <v>#DIV/0!</v>
      </c>
      <c r="Z81">
        <f t="shared" si="29"/>
        <v>39591.166666666468</v>
      </c>
      <c r="AG81" s="345">
        <v>42516</v>
      </c>
      <c r="AH81" s="149"/>
      <c r="AI81" s="149"/>
      <c r="AJ81" s="149"/>
      <c r="AK81" s="149"/>
      <c r="AL81" s="343" t="e">
        <f t="shared" si="26"/>
        <v>#DIV/0!</v>
      </c>
      <c r="AM81" s="149"/>
      <c r="AN81" s="149"/>
      <c r="AO81" s="343" t="e">
        <f t="shared" si="27"/>
        <v>#DIV/0!</v>
      </c>
      <c r="AP81" s="149"/>
      <c r="AQ81" s="149"/>
      <c r="AR81" s="343" t="e">
        <f t="shared" si="28"/>
        <v>#DIV/0!</v>
      </c>
    </row>
    <row r="82" spans="1:44" ht="61.5" hidden="1" thickTop="1" thickBot="1">
      <c r="A82" s="411" t="s">
        <v>309</v>
      </c>
      <c r="B82" s="308">
        <v>60</v>
      </c>
      <c r="C82" s="239" t="str">
        <f>VLOOKUP(A82,Piezas!$A$10:$F$604,2,FALSE)</f>
        <v>Caja de aluminio rodamiento 6203</v>
      </c>
      <c r="D82" s="317" t="s">
        <v>1060</v>
      </c>
      <c r="E82" s="322"/>
      <c r="F82" s="308">
        <f>VLOOKUP(D82,Acero!$A$12:$AB$209,4,FALSE)</f>
        <v>0</v>
      </c>
      <c r="G82" s="317"/>
      <c r="H82" s="317"/>
      <c r="I82" s="317"/>
      <c r="J82" s="311"/>
      <c r="L82" s="322"/>
      <c r="M82" s="308" t="str">
        <f>VLOOKUP(D82,Acero!$A$12:$AB$209,13,FALSE)</f>
        <v>---------------</v>
      </c>
      <c r="N82" s="308" t="str">
        <f>IF(L82="x",VLOOKUP(D82,Acero!$A$12:$AB$209,6,FALSE),"--")</f>
        <v>--</v>
      </c>
      <c r="O82" s="324" t="str">
        <f>IF(L82="x",VLOOKUP(D82,Acero!$A$12:$AB$209,7,FALSE),"--")</f>
        <v>--</v>
      </c>
      <c r="P82" s="335">
        <f>IF((M82="Chapa negra doble recapado")*AND(L82&lt;&gt;"x"),"--",VLOOKUP(D82,Acero!$A$12:$AB$209,14,FALSE))</f>
        <v>28</v>
      </c>
      <c r="Q82" s="335" t="str">
        <f>IF((M82="Chapa negra doble recapado")*AND(L82&lt;&gt;"x"),"--",VLOOKUP(D82,Acero!$A$12:$AB$209,15,FALSE))</f>
        <v>----</v>
      </c>
      <c r="R82" s="335" t="str">
        <f>IF(L82="x",VLOOKUP(D82,Acero!$A$12:$AB$209,16,FALSE),"--")</f>
        <v>--</v>
      </c>
      <c r="S82" s="335" t="str">
        <f>IF(L82="x",VLOOKUP(D82,Acero!$A$12:$AB$209,17,FALSE),"--")</f>
        <v>--</v>
      </c>
      <c r="T82" s="335">
        <f>VLOOKUP(D82,Acero!$A$12:$AB$209,18,FALSE)</f>
        <v>0</v>
      </c>
      <c r="U82" s="308" t="str">
        <f>VLOOKUP(D82,Acero!$A$12:$AB$209,19,FALSE)</f>
        <v>----</v>
      </c>
      <c r="V82" s="318"/>
      <c r="W82" s="318"/>
      <c r="X82" s="322"/>
      <c r="Y82" s="334" t="e">
        <f t="shared" si="25"/>
        <v>#DIV/0!</v>
      </c>
      <c r="Z82">
        <f t="shared" si="29"/>
        <v>39591.166666666468</v>
      </c>
      <c r="AG82" s="345">
        <v>42517</v>
      </c>
      <c r="AH82" s="149"/>
      <c r="AI82" s="149"/>
      <c r="AJ82" s="149"/>
      <c r="AK82" s="149"/>
      <c r="AL82" s="343" t="e">
        <f t="shared" si="26"/>
        <v>#DIV/0!</v>
      </c>
      <c r="AM82" s="149"/>
      <c r="AN82" s="149"/>
      <c r="AO82" s="343" t="e">
        <f t="shared" si="27"/>
        <v>#DIV/0!</v>
      </c>
      <c r="AP82" s="149"/>
      <c r="AQ82" s="149"/>
      <c r="AR82" s="343" t="e">
        <f t="shared" si="28"/>
        <v>#DIV/0!</v>
      </c>
    </row>
    <row r="83" spans="1:44" ht="60.75" hidden="1" thickBot="1">
      <c r="A83" s="309" t="s">
        <v>309</v>
      </c>
      <c r="B83" s="308">
        <v>61</v>
      </c>
      <c r="C83" s="239" t="str">
        <f>VLOOKUP(A83,Piezas!$A$10:$F$604,2,FALSE)</f>
        <v>Caja de aluminio rodamiento 6203</v>
      </c>
      <c r="D83" s="317" t="s">
        <v>1228</v>
      </c>
      <c r="E83" s="322"/>
      <c r="F83" s="308">
        <f>VLOOKUP(D83,Acero!$A$12:$AB$209,4,FALSE)</f>
        <v>0</v>
      </c>
      <c r="G83" s="317"/>
      <c r="H83" s="317"/>
      <c r="I83" s="317"/>
      <c r="J83" s="311"/>
      <c r="L83" s="322"/>
      <c r="M83" s="308" t="str">
        <f>VLOOKUP(D83,Acero!$A$12:$AB$209,13,FALSE)</f>
        <v>---------------</v>
      </c>
      <c r="N83" s="308" t="str">
        <f>IF(L83="x",VLOOKUP(D83,Acero!$A$12:$AB$209,6,FALSE),"--")</f>
        <v>--</v>
      </c>
      <c r="O83" s="324" t="str">
        <f>IF(L83="x",VLOOKUP(D83,Acero!$A$12:$AB$209,7,FALSE),"--")</f>
        <v>--</v>
      </c>
      <c r="P83" s="335">
        <f>IF((M83="Chapa negra doble recapado")*AND(L83&lt;&gt;"x"),"--",VLOOKUP(D83,Acero!$A$12:$AB$209,14,FALSE))</f>
        <v>0.42</v>
      </c>
      <c r="Q83" s="335" t="str">
        <f>IF((M83="Chapa negra doble recapado")*AND(L83&lt;&gt;"x"),"--",VLOOKUP(D83,Acero!$A$12:$AB$209,15,FALSE))</f>
        <v>----</v>
      </c>
      <c r="R83" s="335" t="str">
        <f>IF(L83="x",VLOOKUP(D83,Acero!$A$12:$AB$209,16,FALSE),"--")</f>
        <v>--</v>
      </c>
      <c r="S83" s="335" t="str">
        <f>IF(L83="x",VLOOKUP(D83,Acero!$A$12:$AB$209,17,FALSE),"--")</f>
        <v>--</v>
      </c>
      <c r="T83" s="335">
        <f>VLOOKUP(D83,Acero!$A$12:$AB$209,18,FALSE)</f>
        <v>0.5</v>
      </c>
      <c r="U83" s="308" t="str">
        <f>VLOOKUP(D83,Acero!$A$12:$AB$209,19,FALSE)</f>
        <v>----</v>
      </c>
      <c r="V83" s="318"/>
      <c r="W83" s="318"/>
      <c r="X83" s="322"/>
      <c r="Y83" s="334" t="e">
        <f t="shared" si="25"/>
        <v>#DIV/0!</v>
      </c>
      <c r="Z83">
        <f t="shared" si="29"/>
        <v>39591.166666666468</v>
      </c>
      <c r="AG83" s="345">
        <v>42518</v>
      </c>
      <c r="AH83" s="149"/>
      <c r="AI83" s="149"/>
      <c r="AJ83" s="149"/>
      <c r="AK83" s="149"/>
      <c r="AL83" s="343" t="e">
        <f t="shared" si="26"/>
        <v>#DIV/0!</v>
      </c>
      <c r="AM83" s="149"/>
      <c r="AN83" s="149"/>
      <c r="AO83" s="343" t="e">
        <f t="shared" si="27"/>
        <v>#DIV/0!</v>
      </c>
      <c r="AP83" s="149"/>
      <c r="AQ83" s="149"/>
      <c r="AR83" s="343" t="e">
        <f t="shared" si="28"/>
        <v>#DIV/0!</v>
      </c>
    </row>
    <row r="84" spans="1:44" ht="61.5" hidden="1" thickTop="1" thickBot="1">
      <c r="A84" s="411" t="s">
        <v>309</v>
      </c>
      <c r="B84" s="308">
        <v>62</v>
      </c>
      <c r="C84" s="239" t="str">
        <f>VLOOKUP(A84,Piezas!$A$10:$F$604,2,FALSE)</f>
        <v>Caja de aluminio rodamiento 6203</v>
      </c>
      <c r="D84" s="317" t="s">
        <v>1229</v>
      </c>
      <c r="E84" s="322"/>
      <c r="F84" s="308">
        <f>VLOOKUP(D84,Acero!$A$12:$AB$209,4,FALSE)</f>
        <v>0</v>
      </c>
      <c r="G84" s="317"/>
      <c r="H84" s="317"/>
      <c r="I84" s="317"/>
      <c r="J84" s="311"/>
      <c r="L84" s="322"/>
      <c r="M84" s="308" t="str">
        <f>VLOOKUP(D84,Acero!$A$12:$AB$209,13,FALSE)</f>
        <v>---------------</v>
      </c>
      <c r="N84" s="308" t="str">
        <f>IF(L84="x",VLOOKUP(D84,Acero!$A$12:$AB$209,6,FALSE),"--")</f>
        <v>--</v>
      </c>
      <c r="O84" s="324" t="str">
        <f>IF(L84="x",VLOOKUP(D84,Acero!$A$12:$AB$209,7,FALSE),"--")</f>
        <v>--</v>
      </c>
      <c r="P84" s="335">
        <f>IF((M84="Chapa negra doble recapado")*AND(L84&lt;&gt;"x"),"--",VLOOKUP(D84,Acero!$A$12:$AB$209,14,FALSE))</f>
        <v>22</v>
      </c>
      <c r="Q84" s="335" t="str">
        <f>IF((M84="Chapa negra doble recapado")*AND(L84&lt;&gt;"x"),"--",VLOOKUP(D84,Acero!$A$12:$AB$209,15,FALSE))</f>
        <v>----</v>
      </c>
      <c r="R84" s="335" t="str">
        <f>IF(L84="x",VLOOKUP(D84,Acero!$A$12:$AB$209,16,FALSE),"--")</f>
        <v>--</v>
      </c>
      <c r="S84" s="335" t="str">
        <f>IF(L84="x",VLOOKUP(D84,Acero!$A$12:$AB$209,17,FALSE),"--")</f>
        <v>--</v>
      </c>
      <c r="T84" s="335">
        <f>VLOOKUP(D84,Acero!$A$12:$AB$209,18,FALSE)</f>
        <v>0</v>
      </c>
      <c r="U84" s="308" t="str">
        <f>VLOOKUP(D84,Acero!$A$12:$AB$209,19,FALSE)</f>
        <v>----</v>
      </c>
      <c r="V84" s="319"/>
      <c r="W84" s="319"/>
      <c r="X84" s="322"/>
      <c r="Y84" s="334" t="e">
        <f t="shared" si="25"/>
        <v>#DIV/0!</v>
      </c>
      <c r="Z84">
        <f t="shared" si="29"/>
        <v>39591.166666666468</v>
      </c>
      <c r="AG84" s="345">
        <v>42519</v>
      </c>
      <c r="AH84" s="149"/>
      <c r="AI84" s="149"/>
      <c r="AJ84" s="149"/>
      <c r="AK84" s="149"/>
      <c r="AL84" s="343" t="e">
        <f t="shared" si="26"/>
        <v>#DIV/0!</v>
      </c>
      <c r="AM84" s="149"/>
      <c r="AN84" s="149"/>
      <c r="AO84" s="343" t="e">
        <f t="shared" si="27"/>
        <v>#DIV/0!</v>
      </c>
      <c r="AP84" s="149"/>
      <c r="AQ84" s="149"/>
      <c r="AR84" s="343" t="e">
        <f t="shared" si="28"/>
        <v>#DIV/0!</v>
      </c>
    </row>
    <row r="85" spans="1:44" ht="60.75" hidden="1" thickBot="1">
      <c r="A85" s="309" t="s">
        <v>309</v>
      </c>
      <c r="B85" s="308">
        <v>63</v>
      </c>
      <c r="C85" s="239" t="str">
        <f>VLOOKUP(A85,Piezas!$A$10:$F$604,2,FALSE)</f>
        <v>Caja de aluminio rodamiento 6203</v>
      </c>
      <c r="D85" s="317" t="s">
        <v>1230</v>
      </c>
      <c r="E85" s="322"/>
      <c r="F85" s="308">
        <f>VLOOKUP(D85,Acero!$A$12:$AB$209,4,FALSE)</f>
        <v>0</v>
      </c>
      <c r="G85" s="317"/>
      <c r="H85" s="317"/>
      <c r="I85" s="317"/>
      <c r="J85" s="311"/>
      <c r="L85" s="322"/>
      <c r="M85" s="308" t="str">
        <f>VLOOKUP(D85,Acero!$A$12:$AB$209,13,FALSE)</f>
        <v>---------------</v>
      </c>
      <c r="N85" s="308" t="str">
        <f>IF(L85="x",VLOOKUP(D85,Acero!$A$12:$AB$209,6,FALSE),"--")</f>
        <v>--</v>
      </c>
      <c r="O85" s="324" t="str">
        <f>IF(L85="x",VLOOKUP(D85,Acero!$A$12:$AB$209,7,FALSE),"--")</f>
        <v>--</v>
      </c>
      <c r="P85" s="335">
        <f>IF((M85="Chapa negra doble recapado")*AND(L85&lt;&gt;"x"),"--",VLOOKUP(D85,Acero!$A$12:$AB$209,14,FALSE))</f>
        <v>12.7</v>
      </c>
      <c r="Q85" s="335" t="str">
        <f>IF((M85="Chapa negra doble recapado")*AND(L85&lt;&gt;"x"),"--",VLOOKUP(D85,Acero!$A$12:$AB$209,15,FALSE))</f>
        <v>----</v>
      </c>
      <c r="R85" s="335" t="str">
        <f>IF(L85="x",VLOOKUP(D85,Acero!$A$12:$AB$209,16,FALSE),"--")</f>
        <v>--</v>
      </c>
      <c r="S85" s="335" t="str">
        <f>IF(L85="x",VLOOKUP(D85,Acero!$A$12:$AB$209,17,FALSE),"--")</f>
        <v>--</v>
      </c>
      <c r="T85" s="335">
        <f>VLOOKUP(D85,Acero!$A$12:$AB$209,18,FALSE)</f>
        <v>0</v>
      </c>
      <c r="U85" s="308" t="str">
        <f>VLOOKUP(D85,Acero!$A$12:$AB$209,19,FALSE)</f>
        <v>----</v>
      </c>
      <c r="V85" s="318"/>
      <c r="W85" s="318"/>
      <c r="X85" s="322"/>
      <c r="Y85" s="334" t="e">
        <f t="shared" si="25"/>
        <v>#DIV/0!</v>
      </c>
      <c r="Z85">
        <f t="shared" si="29"/>
        <v>39591.166666666468</v>
      </c>
      <c r="AG85" s="345">
        <v>42520</v>
      </c>
      <c r="AH85" s="149"/>
      <c r="AI85" s="149"/>
      <c r="AJ85" s="149"/>
      <c r="AK85" s="149"/>
      <c r="AL85" s="343" t="e">
        <f t="shared" si="26"/>
        <v>#DIV/0!</v>
      </c>
      <c r="AM85" s="149"/>
      <c r="AN85" s="149"/>
      <c r="AO85" s="343" t="e">
        <f t="shared" si="27"/>
        <v>#DIV/0!</v>
      </c>
      <c r="AP85" s="149"/>
      <c r="AQ85" s="149"/>
      <c r="AR85" s="343" t="e">
        <f t="shared" si="28"/>
        <v>#DIV/0!</v>
      </c>
    </row>
    <row r="86" spans="1:44" ht="61.5" hidden="1" thickTop="1" thickBot="1">
      <c r="A86" s="411" t="s">
        <v>309</v>
      </c>
      <c r="B86" s="308">
        <v>64</v>
      </c>
      <c r="C86" s="239" t="str">
        <f>VLOOKUP(A86,Piezas!$A$10:$F$604,2,FALSE)</f>
        <v>Caja de aluminio rodamiento 6203</v>
      </c>
      <c r="D86" s="317"/>
      <c r="E86" s="322"/>
      <c r="F86" s="308" t="e">
        <f>VLOOKUP(D86,Acero!$A$12:$AB$209,4,FALSE)</f>
        <v>#N/A</v>
      </c>
      <c r="G86" s="317"/>
      <c r="H86" s="317"/>
      <c r="I86" s="317"/>
      <c r="J86" s="311"/>
      <c r="L86" s="322"/>
      <c r="M86" s="308" t="e">
        <f>VLOOKUP(D86,Acero!$A$12:$AB$209,13,FALSE)</f>
        <v>#N/A</v>
      </c>
      <c r="N86" s="308" t="str">
        <f>IF(L86="x",VLOOKUP(D86,Acero!$A$12:$AB$209,6,FALSE),"--")</f>
        <v>--</v>
      </c>
      <c r="O86" s="324" t="str">
        <f>IF(L86="x",VLOOKUP(D86,Acero!$A$12:$AB$209,7,FALSE),"--")</f>
        <v>--</v>
      </c>
      <c r="P86" s="335" t="e">
        <f>IF((M86="Chapa negra doble recapado")*AND(L86&lt;&gt;"x"),"--",VLOOKUP(D86,Acero!$A$12:$AB$209,14,FALSE))</f>
        <v>#N/A</v>
      </c>
      <c r="Q86" s="335" t="e">
        <f>IF((M86="Chapa negra doble recapado")*AND(L86&lt;&gt;"x"),"--",VLOOKUP(D86,Acero!$A$12:$AB$209,15,FALSE))</f>
        <v>#N/A</v>
      </c>
      <c r="R86" s="335" t="str">
        <f>IF(L86="x",VLOOKUP(D86,Acero!$A$12:$AB$209,16,FALSE),"--")</f>
        <v>--</v>
      </c>
      <c r="S86" s="335" t="str">
        <f>IF(L86="x",VLOOKUP(D86,Acero!$A$12:$AB$209,17,FALSE),"--")</f>
        <v>--</v>
      </c>
      <c r="T86" s="335" t="e">
        <f>VLOOKUP(D86,Acero!$A$12:$AB$209,18,FALSE)</f>
        <v>#N/A</v>
      </c>
      <c r="U86" s="308" t="e">
        <f>VLOOKUP(D86,Acero!$A$12:$AB$209,19,FALSE)</f>
        <v>#N/A</v>
      </c>
      <c r="V86" s="319"/>
      <c r="W86" s="319"/>
      <c r="X86" s="322"/>
      <c r="Y86" s="334" t="e">
        <f t="shared" si="25"/>
        <v>#DIV/0!</v>
      </c>
      <c r="Z86">
        <f t="shared" si="29"/>
        <v>39591.166666666468</v>
      </c>
      <c r="AG86" s="345">
        <v>42521</v>
      </c>
      <c r="AH86" s="149"/>
      <c r="AI86" s="149"/>
      <c r="AJ86" s="149"/>
      <c r="AK86" s="149"/>
      <c r="AL86" s="343" t="e">
        <f t="shared" si="26"/>
        <v>#DIV/0!</v>
      </c>
      <c r="AM86" s="149"/>
      <c r="AN86" s="149"/>
      <c r="AO86" s="343" t="e">
        <f t="shared" si="27"/>
        <v>#DIV/0!</v>
      </c>
      <c r="AP86" s="149"/>
      <c r="AQ86" s="149"/>
      <c r="AR86" s="343" t="e">
        <f t="shared" si="28"/>
        <v>#DIV/0!</v>
      </c>
    </row>
    <row r="87" spans="1:44" ht="60.75" hidden="1" thickBot="1">
      <c r="A87" s="309" t="s">
        <v>309</v>
      </c>
      <c r="B87" s="308">
        <v>65</v>
      </c>
      <c r="C87" s="239" t="str">
        <f>VLOOKUP(A87,Piezas!$A$10:$F$604,2,FALSE)</f>
        <v>Caja de aluminio rodamiento 6203</v>
      </c>
      <c r="D87" s="320"/>
      <c r="E87" s="322"/>
      <c r="F87" s="308" t="e">
        <f>VLOOKUP(D87,Acero!$A$12:$AB$209,4,FALSE)</f>
        <v>#N/A</v>
      </c>
      <c r="G87" s="317"/>
      <c r="H87" s="317"/>
      <c r="I87" s="317"/>
      <c r="J87" s="311"/>
      <c r="L87" s="322"/>
      <c r="M87" s="308" t="e">
        <f>VLOOKUP(D87,Acero!$A$12:$AB$209,13,FALSE)</f>
        <v>#N/A</v>
      </c>
      <c r="N87" s="308" t="str">
        <f>IF(L87="x",VLOOKUP(D87,Acero!$A$12:$AB$209,6,FALSE),"--")</f>
        <v>--</v>
      </c>
      <c r="O87" s="324" t="str">
        <f>IF(L87="x",VLOOKUP(D87,Acero!$A$12:$AB$209,7,FALSE),"--")</f>
        <v>--</v>
      </c>
      <c r="P87" s="335" t="e">
        <f>IF((M87="Chapa negra doble recapado")*AND(L87&lt;&gt;"x"),"--",VLOOKUP(D87,Acero!$A$12:$AB$209,14,FALSE))</f>
        <v>#N/A</v>
      </c>
      <c r="Q87" s="335" t="e">
        <f>IF((M87="Chapa negra doble recapado")*AND(L87&lt;&gt;"x"),"--",VLOOKUP(D87,Acero!$A$12:$AB$209,15,FALSE))</f>
        <v>#N/A</v>
      </c>
      <c r="R87" s="335" t="str">
        <f>IF(L87="x",VLOOKUP(D87,Acero!$A$12:$AB$209,16,FALSE),"--")</f>
        <v>--</v>
      </c>
      <c r="S87" s="335" t="str">
        <f>IF(L87="x",VLOOKUP(D87,Acero!$A$12:$AB$209,17,FALSE),"--")</f>
        <v>--</v>
      </c>
      <c r="T87" s="335" t="e">
        <f>VLOOKUP(D87,Acero!$A$12:$AB$209,18,FALSE)</f>
        <v>#N/A</v>
      </c>
      <c r="U87" s="308" t="e">
        <f>VLOOKUP(D87,Acero!$A$12:$AB$209,19,FALSE)</f>
        <v>#N/A</v>
      </c>
      <c r="V87" s="318"/>
      <c r="W87" s="318"/>
      <c r="X87" s="322"/>
      <c r="Y87" s="334" t="e">
        <f t="shared" si="25"/>
        <v>#DIV/0!</v>
      </c>
      <c r="Z87">
        <f t="shared" si="29"/>
        <v>39591.166666666468</v>
      </c>
      <c r="AG87" s="345">
        <v>42522</v>
      </c>
      <c r="AH87" s="149"/>
      <c r="AI87" s="149"/>
      <c r="AJ87" s="149"/>
      <c r="AK87" s="149"/>
      <c r="AL87" s="343" t="e">
        <f t="shared" si="26"/>
        <v>#DIV/0!</v>
      </c>
      <c r="AM87" s="149"/>
      <c r="AN87" s="149"/>
      <c r="AO87" s="343" t="e">
        <f t="shared" si="27"/>
        <v>#DIV/0!</v>
      </c>
      <c r="AP87" s="149"/>
      <c r="AQ87" s="149"/>
      <c r="AR87" s="343" t="e">
        <f t="shared" si="28"/>
        <v>#DIV/0!</v>
      </c>
    </row>
    <row r="88" spans="1:44" ht="61.5" hidden="1" thickTop="1" thickBot="1">
      <c r="A88" s="411" t="s">
        <v>309</v>
      </c>
      <c r="B88" s="308">
        <v>66</v>
      </c>
      <c r="C88" s="239" t="str">
        <f>VLOOKUP(A88,Piezas!$A$10:$F$604,2,FALSE)</f>
        <v>Caja de aluminio rodamiento 6203</v>
      </c>
      <c r="D88" s="321"/>
      <c r="E88" s="322"/>
      <c r="F88" s="308" t="e">
        <f>VLOOKUP(D88,Acero!$A$12:$AB$209,4,FALSE)</f>
        <v>#N/A</v>
      </c>
      <c r="G88" s="317"/>
      <c r="H88" s="317"/>
      <c r="I88" s="317"/>
      <c r="J88" s="311"/>
      <c r="L88" s="322"/>
      <c r="M88" s="308" t="e">
        <f>VLOOKUP(D88,Acero!$A$12:$AB$209,13,FALSE)</f>
        <v>#N/A</v>
      </c>
      <c r="N88" s="308" t="str">
        <f>IF(L88="x",VLOOKUP(D88,Acero!$A$12:$AB$209,6,FALSE),"--")</f>
        <v>--</v>
      </c>
      <c r="O88" s="324" t="str">
        <f>IF(L88="x",VLOOKUP(D88,Acero!$A$12:$AB$209,7,FALSE),"--")</f>
        <v>--</v>
      </c>
      <c r="P88" s="335" t="e">
        <f>IF((M88="Chapa negra doble recapado")*AND(L88&lt;&gt;"x"),"--",VLOOKUP(D88,Acero!$A$12:$AB$209,14,FALSE))</f>
        <v>#N/A</v>
      </c>
      <c r="Q88" s="335" t="e">
        <f>IF((M88="Chapa negra doble recapado")*AND(L88&lt;&gt;"x"),"--",VLOOKUP(D88,Acero!$A$12:$AB$209,15,FALSE))</f>
        <v>#N/A</v>
      </c>
      <c r="R88" s="335" t="str">
        <f>IF(L88="x",VLOOKUP(D88,Acero!$A$12:$AB$209,16,FALSE),"--")</f>
        <v>--</v>
      </c>
      <c r="S88" s="335" t="str">
        <f>IF(L88="x",VLOOKUP(D88,Acero!$A$12:$AB$209,17,FALSE),"--")</f>
        <v>--</v>
      </c>
      <c r="T88" s="335" t="e">
        <f>VLOOKUP(D88,Acero!$A$12:$AB$209,18,FALSE)</f>
        <v>#N/A</v>
      </c>
      <c r="U88" s="308" t="e">
        <f>VLOOKUP(D88,Acero!$A$12:$AB$209,19,FALSE)</f>
        <v>#N/A</v>
      </c>
      <c r="V88" s="319"/>
      <c r="W88" s="319"/>
      <c r="X88" s="322"/>
      <c r="Y88" s="334" t="e">
        <f t="shared" si="25"/>
        <v>#DIV/0!</v>
      </c>
      <c r="Z88">
        <f t="shared" si="29"/>
        <v>39591.166666666468</v>
      </c>
      <c r="AG88" s="345">
        <v>42523</v>
      </c>
      <c r="AH88" s="149"/>
      <c r="AI88" s="149"/>
      <c r="AJ88" s="149"/>
      <c r="AK88" s="149"/>
      <c r="AL88" s="343" t="e">
        <f t="shared" si="26"/>
        <v>#DIV/0!</v>
      </c>
      <c r="AM88" s="149"/>
      <c r="AN88" s="149"/>
      <c r="AO88" s="343" t="e">
        <f t="shared" si="27"/>
        <v>#DIV/0!</v>
      </c>
      <c r="AP88" s="149"/>
      <c r="AQ88" s="149"/>
      <c r="AR88" s="343" t="e">
        <f t="shared" si="28"/>
        <v>#DIV/0!</v>
      </c>
    </row>
    <row r="89" spans="1:44" ht="16.5" hidden="1" thickBot="1">
      <c r="A89" s="410"/>
      <c r="B89" s="336"/>
      <c r="C89" s="239" t="e">
        <f>VLOOKUP(A89,Piezas!$A$10:$F$604,2,FALSE)</f>
        <v>#N/A</v>
      </c>
      <c r="D89" s="407"/>
      <c r="E89" s="407"/>
      <c r="F89" s="407"/>
      <c r="G89" s="407"/>
      <c r="H89" s="407"/>
      <c r="I89" s="407"/>
      <c r="J89" s="407"/>
      <c r="K89" s="407"/>
      <c r="L89" s="339"/>
      <c r="M89" s="338"/>
      <c r="N89" s="338"/>
      <c r="O89" s="342"/>
      <c r="P89" s="340"/>
      <c r="Q89" s="340"/>
      <c r="R89" s="340"/>
      <c r="S89" s="340"/>
      <c r="T89" s="340"/>
      <c r="U89" s="336"/>
      <c r="V89" s="336"/>
      <c r="W89" s="336"/>
      <c r="X89" s="339"/>
      <c r="Y89" s="339"/>
      <c r="Z89" s="333"/>
      <c r="AA89" s="333"/>
      <c r="AG89" s="345"/>
      <c r="AL89" s="344"/>
      <c r="AO89" s="344"/>
      <c r="AR89" s="344"/>
    </row>
    <row r="90" spans="1:44" ht="31.5" hidden="1" thickTop="1" thickBot="1">
      <c r="A90" s="411" t="s">
        <v>310</v>
      </c>
      <c r="B90" s="308">
        <v>67</v>
      </c>
      <c r="C90" s="239" t="str">
        <f>VLOOKUP(A90,Piezas!$A$10:$F$604,2,FALSE)</f>
        <v>Caja tensor de paño</v>
      </c>
      <c r="D90" s="317" t="s">
        <v>1012</v>
      </c>
      <c r="E90" s="331">
        <v>142.333333333333</v>
      </c>
      <c r="F90" s="308" t="str">
        <f>VLOOKUP(D90,Acero!$A$12:$AB$209,4,FALSE)</f>
        <v>Lateral</v>
      </c>
      <c r="G90" s="317"/>
      <c r="H90" s="317"/>
      <c r="I90" s="317"/>
      <c r="J90" s="310"/>
      <c r="K90" s="149"/>
      <c r="L90" s="331"/>
      <c r="M90" s="308" t="str">
        <f>VLOOKUP(D90,Acero!$A$12:$AB$209,13,FALSE)</f>
        <v>Chapa negra doble recapado</v>
      </c>
      <c r="N90" s="308" t="str">
        <f>IF(L90="x",VLOOKUP(D90,Acero!$A$12:$AB$209,6,FALSE),"--")</f>
        <v>--</v>
      </c>
      <c r="O90" s="324" t="str">
        <f>IF(L90="x",VLOOKUP(D90,Acero!$A$12:$AB$209,7,FALSE),"--")</f>
        <v>--</v>
      </c>
      <c r="P90" s="335" t="str">
        <f>IF((M90="Chapa negra doble recapado")*AND(L90&lt;&gt;"x"),"--",VLOOKUP(D90,Acero!$A$12:$AB$209,14,FALSE))</f>
        <v>--</v>
      </c>
      <c r="Q90" s="335" t="str">
        <f>IF((M90="Chapa negra doble recapado")*AND(L90&lt;&gt;"x"),"--",VLOOKUP(D90,Acero!$A$12:$AB$209,15,FALSE))</f>
        <v>--</v>
      </c>
      <c r="R90" s="335" t="str">
        <f>IF(L90="x",VLOOKUP(D90,Acero!$A$12:$AB$209,16,FALSE),"--")</f>
        <v>--</v>
      </c>
      <c r="S90" s="335" t="str">
        <f>IF(L90="x",VLOOKUP(D90,Acero!$A$12:$AB$209,17,FALSE),"--")</f>
        <v>--</v>
      </c>
      <c r="T90" s="335">
        <f>VLOOKUP(D90,Acero!$A$12:$AB$209,18,FALSE)</f>
        <v>1.2</v>
      </c>
      <c r="U90" s="308" t="str">
        <f>VLOOKUP(D90,Acero!$A$12:$AB$209,19,FALSE)</f>
        <v>mm</v>
      </c>
      <c r="V90" s="317"/>
      <c r="W90" s="317">
        <v>116.833333333333</v>
      </c>
      <c r="X90" s="331">
        <v>152.666666666667</v>
      </c>
      <c r="Y90" s="334">
        <f t="shared" ref="Y90:Y100" si="30">(X90-W90)/W90</f>
        <v>0.30670470756063423</v>
      </c>
      <c r="Z90" s="149">
        <f>(V90+W90)*E90</f>
        <v>16629.27777777769</v>
      </c>
      <c r="AA90" s="149"/>
      <c r="AB90" s="149"/>
      <c r="AC90" s="149"/>
      <c r="AD90" s="149"/>
      <c r="AE90" s="149"/>
      <c r="AF90" s="149"/>
      <c r="AG90" s="345">
        <v>42524</v>
      </c>
      <c r="AH90" s="149"/>
      <c r="AI90" s="149"/>
      <c r="AJ90" s="149"/>
      <c r="AK90" s="149"/>
      <c r="AL90" s="343" t="e">
        <f t="shared" ref="AL90:AL100" si="31">(AH90-AK90)/AH90</f>
        <v>#DIV/0!</v>
      </c>
      <c r="AM90" s="149"/>
      <c r="AN90" s="149"/>
      <c r="AO90" s="343" t="e">
        <f t="shared" ref="AO90:AO100" si="32">(AK90-AN90)/AK90</f>
        <v>#DIV/0!</v>
      </c>
      <c r="AP90" s="149"/>
      <c r="AQ90" s="149"/>
      <c r="AR90" s="343" t="e">
        <f t="shared" ref="AR90:AR100" si="33">(AN90-AQ90)/AN90</f>
        <v>#DIV/0!</v>
      </c>
    </row>
    <row r="91" spans="1:44" ht="30.75" hidden="1" thickBot="1">
      <c r="A91" s="309" t="s">
        <v>310</v>
      </c>
      <c r="B91" s="308">
        <v>68</v>
      </c>
      <c r="C91" s="239" t="str">
        <f>VLOOKUP(A91,Piezas!$A$10:$F$604,2,FALSE)</f>
        <v>Caja tensor de paño</v>
      </c>
      <c r="D91" s="317" t="s">
        <v>1211</v>
      </c>
      <c r="E91" s="322">
        <v>150.333333333333</v>
      </c>
      <c r="F91" s="308" t="str">
        <f>VLOOKUP(D91,Acero!$A$12:$AB$209,4,FALSE)</f>
        <v xml:space="preserve">Lonja </v>
      </c>
      <c r="G91" s="317"/>
      <c r="H91" s="317"/>
      <c r="I91" s="317"/>
      <c r="J91" s="311"/>
      <c r="L91" s="317"/>
      <c r="M91" s="308" t="str">
        <f>VLOOKUP(D91,Acero!$A$12:$AB$209,13,FALSE)</f>
        <v>Chapa negra doble recapado</v>
      </c>
      <c r="N91" s="308" t="str">
        <f>IF(L91="x",VLOOKUP(D91,Acero!$A$12:$AB$209,6,FALSE),"--")</f>
        <v>--</v>
      </c>
      <c r="O91" s="324" t="str">
        <f>IF(L91="x",VLOOKUP(D91,Acero!$A$12:$AB$209,7,FALSE),"--")</f>
        <v>--</v>
      </c>
      <c r="P91" s="335" t="str">
        <f>IF((M91="Chapa negra doble recapado")*AND(L91&lt;&gt;"x"),"--",VLOOKUP(D91,Acero!$A$12:$AB$209,14,FALSE))</f>
        <v>--</v>
      </c>
      <c r="Q91" s="335" t="str">
        <f>IF((M91="Chapa negra doble recapado")*AND(L91&lt;&gt;"x"),"--",VLOOKUP(D91,Acero!$A$12:$AB$209,15,FALSE))</f>
        <v>--</v>
      </c>
      <c r="R91" s="335" t="str">
        <f>IF(L91="x",VLOOKUP(D91,Acero!$A$12:$AB$209,16,FALSE),"--")</f>
        <v>--</v>
      </c>
      <c r="S91" s="335" t="str">
        <f>IF(L91="x",VLOOKUP(D91,Acero!$A$12:$AB$209,17,FALSE),"--")</f>
        <v>--</v>
      </c>
      <c r="T91" s="335">
        <f>VLOOKUP(D91,Acero!$A$12:$AB$209,18,FALSE)</f>
        <v>1.2</v>
      </c>
      <c r="U91" s="308" t="str">
        <f>VLOOKUP(D91,Acero!$A$12:$AB$209,19,FALSE)</f>
        <v>mm</v>
      </c>
      <c r="V91" s="317"/>
      <c r="W91" s="317">
        <v>123.333333333333</v>
      </c>
      <c r="X91" s="322">
        <v>161.166666666667</v>
      </c>
      <c r="Y91" s="334">
        <f t="shared" si="30"/>
        <v>0.30675675675676295</v>
      </c>
      <c r="Z91">
        <f t="shared" ref="Z91:Z100" si="34">(V91+W91)*E91+Z90</f>
        <v>35170.388888888716</v>
      </c>
      <c r="AG91" s="345">
        <v>42525</v>
      </c>
      <c r="AH91" s="149"/>
      <c r="AI91" s="149"/>
      <c r="AJ91" s="149"/>
      <c r="AK91" s="149"/>
      <c r="AL91" s="343" t="e">
        <f t="shared" si="31"/>
        <v>#DIV/0!</v>
      </c>
      <c r="AM91" s="149"/>
      <c r="AN91" s="149"/>
      <c r="AO91" s="343" t="e">
        <f t="shared" si="32"/>
        <v>#DIV/0!</v>
      </c>
      <c r="AP91" s="149"/>
      <c r="AQ91" s="149"/>
      <c r="AR91" s="343" t="e">
        <f t="shared" si="33"/>
        <v>#DIV/0!</v>
      </c>
    </row>
    <row r="92" spans="1:44" ht="31.5" hidden="1" thickTop="1" thickBot="1">
      <c r="A92" s="411" t="s">
        <v>310</v>
      </c>
      <c r="B92" s="308">
        <v>69</v>
      </c>
      <c r="C92" s="239" t="str">
        <f>VLOOKUP(A92,Piezas!$A$10:$F$604,2,FALSE)</f>
        <v>Caja tensor de paño</v>
      </c>
      <c r="D92" s="317" t="s">
        <v>1014</v>
      </c>
      <c r="E92" s="322">
        <v>158.333333333333</v>
      </c>
      <c r="F92" s="308" t="str">
        <f>VLOOKUP(D92,Acero!$A$12:$AB$209,4,FALSE)</f>
        <v>orejas</v>
      </c>
      <c r="G92" s="317"/>
      <c r="H92" s="317"/>
      <c r="I92" s="317"/>
      <c r="J92" s="311" t="s">
        <v>1477</v>
      </c>
      <c r="L92" s="322"/>
      <c r="M92" s="308" t="str">
        <f>VLOOKUP(D92,Acero!$A$12:$AB$209,13,FALSE)</f>
        <v>Chapa negra doble recapado</v>
      </c>
      <c r="N92" s="308" t="str">
        <f>IF(L92="x",VLOOKUP(D92,Acero!$A$12:$AB$209,6,FALSE),"--")</f>
        <v>--</v>
      </c>
      <c r="O92" s="324" t="str">
        <f>IF(L92="x",VLOOKUP(D92,Acero!$A$12:$AB$209,7,FALSE),"--")</f>
        <v>--</v>
      </c>
      <c r="P92" s="335" t="str">
        <f>IF((M92="Chapa negra doble recapado")*AND(L92&lt;&gt;"x"),"--",VLOOKUP(D92,Acero!$A$12:$AB$209,14,FALSE))</f>
        <v>--</v>
      </c>
      <c r="Q92" s="335" t="str">
        <f>IF((M92="Chapa negra doble recapado")*AND(L92&lt;&gt;"x"),"--",VLOOKUP(D92,Acero!$A$12:$AB$209,15,FALSE))</f>
        <v>--</v>
      </c>
      <c r="R92" s="335" t="str">
        <f>IF(L92="x",VLOOKUP(D92,Acero!$A$12:$AB$209,16,FALSE),"--")</f>
        <v>--</v>
      </c>
      <c r="S92" s="335" t="str">
        <f>IF(L92="x",VLOOKUP(D92,Acero!$A$12:$AB$209,17,FALSE),"--")</f>
        <v>--</v>
      </c>
      <c r="T92" s="335">
        <f>VLOOKUP(D92,Acero!$A$12:$AB$209,18,FALSE)</f>
        <v>1.2</v>
      </c>
      <c r="U92" s="308" t="str">
        <f>VLOOKUP(D92,Acero!$A$12:$AB$209,19,FALSE)</f>
        <v>mm</v>
      </c>
      <c r="V92" s="318">
        <v>1</v>
      </c>
      <c r="W92" s="318">
        <v>129.833333333333</v>
      </c>
      <c r="X92" s="322">
        <v>169.666666666667</v>
      </c>
      <c r="Y92" s="334">
        <f t="shared" si="30"/>
        <v>0.30680359435173887</v>
      </c>
      <c r="Z92">
        <f t="shared" si="34"/>
        <v>55885.666666666395</v>
      </c>
      <c r="AG92" s="345">
        <v>42526</v>
      </c>
      <c r="AH92" s="149"/>
      <c r="AI92" s="149"/>
      <c r="AJ92" s="149"/>
      <c r="AK92" s="149"/>
      <c r="AL92" s="343" t="e">
        <f t="shared" si="31"/>
        <v>#DIV/0!</v>
      </c>
      <c r="AM92" s="149"/>
      <c r="AN92" s="149"/>
      <c r="AO92" s="343" t="e">
        <f t="shared" si="32"/>
        <v>#DIV/0!</v>
      </c>
      <c r="AP92" s="149"/>
      <c r="AQ92" s="149"/>
      <c r="AR92" s="343" t="e">
        <f t="shared" si="33"/>
        <v>#DIV/0!</v>
      </c>
    </row>
    <row r="93" spans="1:44" ht="30.75" hidden="1" thickBot="1">
      <c r="A93" s="309" t="s">
        <v>310</v>
      </c>
      <c r="B93" s="308">
        <v>70</v>
      </c>
      <c r="C93" s="239" t="str">
        <f>VLOOKUP(A93,Piezas!$A$10:$F$604,2,FALSE)</f>
        <v>Caja tensor de paño</v>
      </c>
      <c r="D93" s="317" t="s">
        <v>1015</v>
      </c>
      <c r="E93" s="322"/>
      <c r="F93" s="308">
        <f>VLOOKUP(D93,Acero!$A$12:$AB$209,4,FALSE)</f>
        <v>0</v>
      </c>
      <c r="G93" s="317"/>
      <c r="H93" s="317"/>
      <c r="I93" s="317"/>
      <c r="J93" s="311"/>
      <c r="L93" s="322"/>
      <c r="M93" s="308">
        <f>VLOOKUP(D93,Acero!$A$12:$AB$209,13,FALSE)</f>
        <v>0</v>
      </c>
      <c r="N93" s="308" t="str">
        <f>IF(L93="x",VLOOKUP(D93,Acero!$A$12:$AB$209,6,FALSE),"--")</f>
        <v>--</v>
      </c>
      <c r="O93" s="324" t="str">
        <f>IF(L93="x",VLOOKUP(D93,Acero!$A$12:$AB$209,7,FALSE),"--")</f>
        <v>--</v>
      </c>
      <c r="P93" s="335">
        <f>IF((M93="Chapa negra doble recapado")*AND(L93&lt;&gt;"x"),"--",VLOOKUP(D93,Acero!$A$12:$AB$209,14,FALSE))</f>
        <v>0</v>
      </c>
      <c r="Q93" s="335">
        <f>IF((M93="Chapa negra doble recapado")*AND(L93&lt;&gt;"x"),"--",VLOOKUP(D93,Acero!$A$12:$AB$209,15,FALSE))</f>
        <v>0</v>
      </c>
      <c r="R93" s="335" t="str">
        <f>IF(L93="x",VLOOKUP(D93,Acero!$A$12:$AB$209,16,FALSE),"--")</f>
        <v>--</v>
      </c>
      <c r="S93" s="335" t="str">
        <f>IF(L93="x",VLOOKUP(D93,Acero!$A$12:$AB$209,17,FALSE),"--")</f>
        <v>--</v>
      </c>
      <c r="T93" s="335">
        <f>VLOOKUP(D93,Acero!$A$12:$AB$209,18,FALSE)</f>
        <v>0</v>
      </c>
      <c r="U93" s="308" t="str">
        <f>VLOOKUP(D93,Acero!$A$12:$AB$209,19,FALSE)</f>
        <v>-----</v>
      </c>
      <c r="V93" s="319"/>
      <c r="W93" s="319"/>
      <c r="X93" s="322"/>
      <c r="Y93" s="334" t="e">
        <f t="shared" si="30"/>
        <v>#DIV/0!</v>
      </c>
      <c r="Z93">
        <f t="shared" si="34"/>
        <v>55885.666666666395</v>
      </c>
      <c r="AG93" s="345">
        <v>42527</v>
      </c>
      <c r="AH93" s="149"/>
      <c r="AI93" s="149"/>
      <c r="AJ93" s="149"/>
      <c r="AK93" s="149"/>
      <c r="AL93" s="343" t="e">
        <f t="shared" si="31"/>
        <v>#DIV/0!</v>
      </c>
      <c r="AM93" s="149"/>
      <c r="AN93" s="149"/>
      <c r="AO93" s="343" t="e">
        <f t="shared" si="32"/>
        <v>#DIV/0!</v>
      </c>
      <c r="AP93" s="149"/>
      <c r="AQ93" s="149"/>
      <c r="AR93" s="343" t="e">
        <f t="shared" si="33"/>
        <v>#DIV/0!</v>
      </c>
    </row>
    <row r="94" spans="1:44" ht="31.5" hidden="1" thickTop="1" thickBot="1">
      <c r="A94" s="411" t="s">
        <v>310</v>
      </c>
      <c r="B94" s="308">
        <v>71</v>
      </c>
      <c r="C94" s="239" t="str">
        <f>VLOOKUP(A94,Piezas!$A$10:$F$604,2,FALSE)</f>
        <v>Caja tensor de paño</v>
      </c>
      <c r="D94" s="317" t="s">
        <v>1060</v>
      </c>
      <c r="E94" s="322"/>
      <c r="F94" s="308">
        <f>VLOOKUP(D94,Acero!$A$12:$AB$209,4,FALSE)</f>
        <v>0</v>
      </c>
      <c r="G94" s="317"/>
      <c r="H94" s="317"/>
      <c r="I94" s="317"/>
      <c r="J94" s="311"/>
      <c r="L94" s="322"/>
      <c r="M94" s="308" t="str">
        <f>VLOOKUP(D94,Acero!$A$12:$AB$209,13,FALSE)</f>
        <v>---------------</v>
      </c>
      <c r="N94" s="308" t="str">
        <f>IF(L94="x",VLOOKUP(D94,Acero!$A$12:$AB$209,6,FALSE),"--")</f>
        <v>--</v>
      </c>
      <c r="O94" s="324" t="str">
        <f>IF(L94="x",VLOOKUP(D94,Acero!$A$12:$AB$209,7,FALSE),"--")</f>
        <v>--</v>
      </c>
      <c r="P94" s="335">
        <f>IF((M94="Chapa negra doble recapado")*AND(L94&lt;&gt;"x"),"--",VLOOKUP(D94,Acero!$A$12:$AB$209,14,FALSE))</f>
        <v>28</v>
      </c>
      <c r="Q94" s="335" t="str">
        <f>IF((M94="Chapa negra doble recapado")*AND(L94&lt;&gt;"x"),"--",VLOOKUP(D94,Acero!$A$12:$AB$209,15,FALSE))</f>
        <v>----</v>
      </c>
      <c r="R94" s="335" t="str">
        <f>IF(L94="x",VLOOKUP(D94,Acero!$A$12:$AB$209,16,FALSE),"--")</f>
        <v>--</v>
      </c>
      <c r="S94" s="335" t="str">
        <f>IF(L94="x",VLOOKUP(D94,Acero!$A$12:$AB$209,17,FALSE),"--")</f>
        <v>--</v>
      </c>
      <c r="T94" s="335">
        <f>VLOOKUP(D94,Acero!$A$12:$AB$209,18,FALSE)</f>
        <v>0</v>
      </c>
      <c r="U94" s="308" t="str">
        <f>VLOOKUP(D94,Acero!$A$12:$AB$209,19,FALSE)</f>
        <v>----</v>
      </c>
      <c r="V94" s="318"/>
      <c r="W94" s="318"/>
      <c r="X94" s="322"/>
      <c r="Y94" s="334" t="e">
        <f t="shared" si="30"/>
        <v>#DIV/0!</v>
      </c>
      <c r="Z94">
        <f t="shared" si="34"/>
        <v>55885.666666666395</v>
      </c>
      <c r="AG94" s="345">
        <v>42528</v>
      </c>
      <c r="AH94" s="149"/>
      <c r="AI94" s="149"/>
      <c r="AJ94" s="149"/>
      <c r="AK94" s="149"/>
      <c r="AL94" s="343" t="e">
        <f t="shared" si="31"/>
        <v>#DIV/0!</v>
      </c>
      <c r="AM94" s="149"/>
      <c r="AN94" s="149"/>
      <c r="AO94" s="343" t="e">
        <f t="shared" si="32"/>
        <v>#DIV/0!</v>
      </c>
      <c r="AP94" s="149"/>
      <c r="AQ94" s="149"/>
      <c r="AR94" s="343" t="e">
        <f t="shared" si="33"/>
        <v>#DIV/0!</v>
      </c>
    </row>
    <row r="95" spans="1:44" ht="30.75" hidden="1" thickBot="1">
      <c r="A95" s="309" t="s">
        <v>310</v>
      </c>
      <c r="B95" s="308">
        <v>72</v>
      </c>
      <c r="C95" s="239" t="str">
        <f>VLOOKUP(A95,Piezas!$A$10:$F$604,2,FALSE)</f>
        <v>Caja tensor de paño</v>
      </c>
      <c r="D95" s="317" t="s">
        <v>1228</v>
      </c>
      <c r="E95" s="322"/>
      <c r="F95" s="308">
        <f>VLOOKUP(D95,Acero!$A$12:$AB$209,4,FALSE)</f>
        <v>0</v>
      </c>
      <c r="G95" s="317"/>
      <c r="H95" s="317"/>
      <c r="I95" s="317"/>
      <c r="J95" s="311"/>
      <c r="L95" s="322"/>
      <c r="M95" s="308" t="str">
        <f>VLOOKUP(D95,Acero!$A$12:$AB$209,13,FALSE)</f>
        <v>---------------</v>
      </c>
      <c r="N95" s="308" t="str">
        <f>IF(L95="x",VLOOKUP(D95,Acero!$A$12:$AB$209,6,FALSE),"--")</f>
        <v>--</v>
      </c>
      <c r="O95" s="324" t="str">
        <f>IF(L95="x",VLOOKUP(D95,Acero!$A$12:$AB$209,7,FALSE),"--")</f>
        <v>--</v>
      </c>
      <c r="P95" s="335">
        <f>IF((M95="Chapa negra doble recapado")*AND(L95&lt;&gt;"x"),"--",VLOOKUP(D95,Acero!$A$12:$AB$209,14,FALSE))</f>
        <v>0.42</v>
      </c>
      <c r="Q95" s="335" t="str">
        <f>IF((M95="Chapa negra doble recapado")*AND(L95&lt;&gt;"x"),"--",VLOOKUP(D95,Acero!$A$12:$AB$209,15,FALSE))</f>
        <v>----</v>
      </c>
      <c r="R95" s="335" t="str">
        <f>IF(L95="x",VLOOKUP(D95,Acero!$A$12:$AB$209,16,FALSE),"--")</f>
        <v>--</v>
      </c>
      <c r="S95" s="335" t="str">
        <f>IF(L95="x",VLOOKUP(D95,Acero!$A$12:$AB$209,17,FALSE),"--")</f>
        <v>--</v>
      </c>
      <c r="T95" s="335">
        <f>VLOOKUP(D95,Acero!$A$12:$AB$209,18,FALSE)</f>
        <v>0.5</v>
      </c>
      <c r="U95" s="308" t="str">
        <f>VLOOKUP(D95,Acero!$A$12:$AB$209,19,FALSE)</f>
        <v>----</v>
      </c>
      <c r="V95" s="318"/>
      <c r="W95" s="318"/>
      <c r="X95" s="322"/>
      <c r="Y95" s="334" t="e">
        <f t="shared" si="30"/>
        <v>#DIV/0!</v>
      </c>
      <c r="Z95">
        <f t="shared" si="34"/>
        <v>55885.666666666395</v>
      </c>
      <c r="AG95" s="345">
        <v>42529</v>
      </c>
      <c r="AH95" s="149"/>
      <c r="AI95" s="149"/>
      <c r="AJ95" s="149"/>
      <c r="AK95" s="149"/>
      <c r="AL95" s="343" t="e">
        <f t="shared" si="31"/>
        <v>#DIV/0!</v>
      </c>
      <c r="AM95" s="149"/>
      <c r="AN95" s="149"/>
      <c r="AO95" s="343" t="e">
        <f t="shared" si="32"/>
        <v>#DIV/0!</v>
      </c>
      <c r="AP95" s="149"/>
      <c r="AQ95" s="149"/>
      <c r="AR95" s="343" t="e">
        <f t="shared" si="33"/>
        <v>#DIV/0!</v>
      </c>
    </row>
    <row r="96" spans="1:44" ht="31.5" hidden="1" thickTop="1" thickBot="1">
      <c r="A96" s="411" t="s">
        <v>310</v>
      </c>
      <c r="B96" s="308">
        <v>73</v>
      </c>
      <c r="C96" s="239" t="str">
        <f>VLOOKUP(A96,Piezas!$A$10:$F$604,2,FALSE)</f>
        <v>Caja tensor de paño</v>
      </c>
      <c r="D96" s="317" t="s">
        <v>1229</v>
      </c>
      <c r="E96" s="322"/>
      <c r="F96" s="308">
        <f>VLOOKUP(D96,Acero!$A$12:$AB$209,4,FALSE)</f>
        <v>0</v>
      </c>
      <c r="G96" s="317"/>
      <c r="H96" s="317"/>
      <c r="I96" s="317"/>
      <c r="J96" s="311"/>
      <c r="L96" s="322"/>
      <c r="M96" s="308" t="str">
        <f>VLOOKUP(D96,Acero!$A$12:$AB$209,13,FALSE)</f>
        <v>---------------</v>
      </c>
      <c r="N96" s="308" t="str">
        <f>IF(L96="x",VLOOKUP(D96,Acero!$A$12:$AB$209,6,FALSE),"--")</f>
        <v>--</v>
      </c>
      <c r="O96" s="324" t="str">
        <f>IF(L96="x",VLOOKUP(D96,Acero!$A$12:$AB$209,7,FALSE),"--")</f>
        <v>--</v>
      </c>
      <c r="P96" s="335">
        <f>IF((M96="Chapa negra doble recapado")*AND(L96&lt;&gt;"x"),"--",VLOOKUP(D96,Acero!$A$12:$AB$209,14,FALSE))</f>
        <v>22</v>
      </c>
      <c r="Q96" s="335" t="str">
        <f>IF((M96="Chapa negra doble recapado")*AND(L96&lt;&gt;"x"),"--",VLOOKUP(D96,Acero!$A$12:$AB$209,15,FALSE))</f>
        <v>----</v>
      </c>
      <c r="R96" s="335" t="str">
        <f>IF(L96="x",VLOOKUP(D96,Acero!$A$12:$AB$209,16,FALSE),"--")</f>
        <v>--</v>
      </c>
      <c r="S96" s="335" t="str">
        <f>IF(L96="x",VLOOKUP(D96,Acero!$A$12:$AB$209,17,FALSE),"--")</f>
        <v>--</v>
      </c>
      <c r="T96" s="335">
        <f>VLOOKUP(D96,Acero!$A$12:$AB$209,18,FALSE)</f>
        <v>0</v>
      </c>
      <c r="U96" s="308" t="str">
        <f>VLOOKUP(D96,Acero!$A$12:$AB$209,19,FALSE)</f>
        <v>----</v>
      </c>
      <c r="V96" s="319"/>
      <c r="W96" s="319"/>
      <c r="X96" s="322"/>
      <c r="Y96" s="334" t="e">
        <f t="shared" si="30"/>
        <v>#DIV/0!</v>
      </c>
      <c r="Z96">
        <f t="shared" si="34"/>
        <v>55885.666666666395</v>
      </c>
      <c r="AG96" s="345">
        <v>42530</v>
      </c>
      <c r="AH96" s="149"/>
      <c r="AI96" s="149"/>
      <c r="AJ96" s="149"/>
      <c r="AK96" s="149"/>
      <c r="AL96" s="343" t="e">
        <f t="shared" si="31"/>
        <v>#DIV/0!</v>
      </c>
      <c r="AM96" s="149"/>
      <c r="AN96" s="149"/>
      <c r="AO96" s="343" t="e">
        <f t="shared" si="32"/>
        <v>#DIV/0!</v>
      </c>
      <c r="AP96" s="149"/>
      <c r="AQ96" s="149"/>
      <c r="AR96" s="343" t="e">
        <f t="shared" si="33"/>
        <v>#DIV/0!</v>
      </c>
    </row>
    <row r="97" spans="1:44" ht="30.75" hidden="1" thickBot="1">
      <c r="A97" s="309" t="s">
        <v>310</v>
      </c>
      <c r="B97" s="308">
        <v>74</v>
      </c>
      <c r="C97" s="239" t="str">
        <f>VLOOKUP(A97,Piezas!$A$10:$F$604,2,FALSE)</f>
        <v>Caja tensor de paño</v>
      </c>
      <c r="D97" s="317" t="s">
        <v>1230</v>
      </c>
      <c r="E97" s="322"/>
      <c r="F97" s="308">
        <f>VLOOKUP(D97,Acero!$A$12:$AB$209,4,FALSE)</f>
        <v>0</v>
      </c>
      <c r="G97" s="317"/>
      <c r="H97" s="317"/>
      <c r="I97" s="317"/>
      <c r="J97" s="311"/>
      <c r="L97" s="322"/>
      <c r="M97" s="308" t="str">
        <f>VLOOKUP(D97,Acero!$A$12:$AB$209,13,FALSE)</f>
        <v>---------------</v>
      </c>
      <c r="N97" s="308" t="str">
        <f>IF(L97="x",VLOOKUP(D97,Acero!$A$12:$AB$209,6,FALSE),"--")</f>
        <v>--</v>
      </c>
      <c r="O97" s="324" t="str">
        <f>IF(L97="x",VLOOKUP(D97,Acero!$A$12:$AB$209,7,FALSE),"--")</f>
        <v>--</v>
      </c>
      <c r="P97" s="335">
        <f>IF((M97="Chapa negra doble recapado")*AND(L97&lt;&gt;"x"),"--",VLOOKUP(D97,Acero!$A$12:$AB$209,14,FALSE))</f>
        <v>12.7</v>
      </c>
      <c r="Q97" s="335" t="str">
        <f>IF((M97="Chapa negra doble recapado")*AND(L97&lt;&gt;"x"),"--",VLOOKUP(D97,Acero!$A$12:$AB$209,15,FALSE))</f>
        <v>----</v>
      </c>
      <c r="R97" s="335" t="str">
        <f>IF(L97="x",VLOOKUP(D97,Acero!$A$12:$AB$209,16,FALSE),"--")</f>
        <v>--</v>
      </c>
      <c r="S97" s="335" t="str">
        <f>IF(L97="x",VLOOKUP(D97,Acero!$A$12:$AB$209,17,FALSE),"--")</f>
        <v>--</v>
      </c>
      <c r="T97" s="335">
        <f>VLOOKUP(D97,Acero!$A$12:$AB$209,18,FALSE)</f>
        <v>0</v>
      </c>
      <c r="U97" s="308" t="str">
        <f>VLOOKUP(D97,Acero!$A$12:$AB$209,19,FALSE)</f>
        <v>----</v>
      </c>
      <c r="V97" s="318"/>
      <c r="W97" s="318"/>
      <c r="X97" s="322"/>
      <c r="Y97" s="334" t="e">
        <f t="shared" si="30"/>
        <v>#DIV/0!</v>
      </c>
      <c r="Z97">
        <f t="shared" si="34"/>
        <v>55885.666666666395</v>
      </c>
      <c r="AG97" s="345">
        <v>42531</v>
      </c>
      <c r="AH97" s="149"/>
      <c r="AI97" s="149"/>
      <c r="AJ97" s="149"/>
      <c r="AK97" s="149"/>
      <c r="AL97" s="343" t="e">
        <f t="shared" si="31"/>
        <v>#DIV/0!</v>
      </c>
      <c r="AM97" s="149"/>
      <c r="AN97" s="149"/>
      <c r="AO97" s="343" t="e">
        <f t="shared" si="32"/>
        <v>#DIV/0!</v>
      </c>
      <c r="AP97" s="149"/>
      <c r="AQ97" s="149"/>
      <c r="AR97" s="343" t="e">
        <f t="shared" si="33"/>
        <v>#DIV/0!</v>
      </c>
    </row>
    <row r="98" spans="1:44" ht="31.5" hidden="1" thickTop="1" thickBot="1">
      <c r="A98" s="411" t="s">
        <v>310</v>
      </c>
      <c r="B98" s="308">
        <v>75</v>
      </c>
      <c r="C98" s="239" t="str">
        <f>VLOOKUP(A98,Piezas!$A$10:$F$604,2,FALSE)</f>
        <v>Caja tensor de paño</v>
      </c>
      <c r="D98" s="317"/>
      <c r="E98" s="322"/>
      <c r="F98" s="308" t="e">
        <f>VLOOKUP(D98,Acero!$A$12:$AB$209,4,FALSE)</f>
        <v>#N/A</v>
      </c>
      <c r="G98" s="317"/>
      <c r="H98" s="317"/>
      <c r="I98" s="317"/>
      <c r="J98" s="311"/>
      <c r="L98" s="322"/>
      <c r="M98" s="308" t="e">
        <f>VLOOKUP(D98,Acero!$A$12:$AB$209,13,FALSE)</f>
        <v>#N/A</v>
      </c>
      <c r="N98" s="308" t="str">
        <f>IF(L98="x",VLOOKUP(D98,Acero!$A$12:$AB$209,6,FALSE),"--")</f>
        <v>--</v>
      </c>
      <c r="O98" s="324" t="str">
        <f>IF(L98="x",VLOOKUP(D98,Acero!$A$12:$AB$209,7,FALSE),"--")</f>
        <v>--</v>
      </c>
      <c r="P98" s="335" t="e">
        <f>IF((M98="Chapa negra doble recapado")*AND(L98&lt;&gt;"x"),"--",VLOOKUP(D98,Acero!$A$12:$AB$209,14,FALSE))</f>
        <v>#N/A</v>
      </c>
      <c r="Q98" s="335" t="e">
        <f>IF((M98="Chapa negra doble recapado")*AND(L98&lt;&gt;"x"),"--",VLOOKUP(D98,Acero!$A$12:$AB$209,15,FALSE))</f>
        <v>#N/A</v>
      </c>
      <c r="R98" s="335" t="str">
        <f>IF(L98="x",VLOOKUP(D98,Acero!$A$12:$AB$209,16,FALSE),"--")</f>
        <v>--</v>
      </c>
      <c r="S98" s="335" t="str">
        <f>IF(L98="x",VLOOKUP(D98,Acero!$A$12:$AB$209,17,FALSE),"--")</f>
        <v>--</v>
      </c>
      <c r="T98" s="335" t="e">
        <f>VLOOKUP(D98,Acero!$A$12:$AB$209,18,FALSE)</f>
        <v>#N/A</v>
      </c>
      <c r="U98" s="308" t="e">
        <f>VLOOKUP(D98,Acero!$A$12:$AB$209,19,FALSE)</f>
        <v>#N/A</v>
      </c>
      <c r="V98" s="319"/>
      <c r="W98" s="319"/>
      <c r="X98" s="322"/>
      <c r="Y98" s="334" t="e">
        <f t="shared" si="30"/>
        <v>#DIV/0!</v>
      </c>
      <c r="Z98">
        <f t="shared" si="34"/>
        <v>55885.666666666395</v>
      </c>
      <c r="AG98" s="345">
        <v>42532</v>
      </c>
      <c r="AH98" s="149"/>
      <c r="AI98" s="149"/>
      <c r="AJ98" s="149"/>
      <c r="AK98" s="149"/>
      <c r="AL98" s="343" t="e">
        <f t="shared" si="31"/>
        <v>#DIV/0!</v>
      </c>
      <c r="AM98" s="149"/>
      <c r="AN98" s="149"/>
      <c r="AO98" s="343" t="e">
        <f t="shared" si="32"/>
        <v>#DIV/0!</v>
      </c>
      <c r="AP98" s="149"/>
      <c r="AQ98" s="149"/>
      <c r="AR98" s="343" t="e">
        <f t="shared" si="33"/>
        <v>#DIV/0!</v>
      </c>
    </row>
    <row r="99" spans="1:44" ht="30.75" hidden="1" thickBot="1">
      <c r="A99" s="309" t="s">
        <v>310</v>
      </c>
      <c r="B99" s="308">
        <v>76</v>
      </c>
      <c r="C99" s="239" t="str">
        <f>VLOOKUP(A99,Piezas!$A$10:$F$604,2,FALSE)</f>
        <v>Caja tensor de paño</v>
      </c>
      <c r="D99" s="320"/>
      <c r="E99" s="322"/>
      <c r="F99" s="308" t="e">
        <f>VLOOKUP(D99,Acero!$A$12:$AB$209,4,FALSE)</f>
        <v>#N/A</v>
      </c>
      <c r="G99" s="317"/>
      <c r="H99" s="317"/>
      <c r="I99" s="317"/>
      <c r="J99" s="311"/>
      <c r="L99" s="322"/>
      <c r="M99" s="308" t="e">
        <f>VLOOKUP(D99,Acero!$A$12:$AB$209,13,FALSE)</f>
        <v>#N/A</v>
      </c>
      <c r="N99" s="308" t="str">
        <f>IF(L99="x",VLOOKUP(D99,Acero!$A$12:$AB$209,6,FALSE),"--")</f>
        <v>--</v>
      </c>
      <c r="O99" s="324" t="str">
        <f>IF(L99="x",VLOOKUP(D99,Acero!$A$12:$AB$209,7,FALSE),"--")</f>
        <v>--</v>
      </c>
      <c r="P99" s="335" t="e">
        <f>IF((M99="Chapa negra doble recapado")*AND(L99&lt;&gt;"x"),"--",VLOOKUP(D99,Acero!$A$12:$AB$209,14,FALSE))</f>
        <v>#N/A</v>
      </c>
      <c r="Q99" s="335" t="e">
        <f>IF((M99="Chapa negra doble recapado")*AND(L99&lt;&gt;"x"),"--",VLOOKUP(D99,Acero!$A$12:$AB$209,15,FALSE))</f>
        <v>#N/A</v>
      </c>
      <c r="R99" s="335" t="str">
        <f>IF(L99="x",VLOOKUP(D99,Acero!$A$12:$AB$209,16,FALSE),"--")</f>
        <v>--</v>
      </c>
      <c r="S99" s="335" t="str">
        <f>IF(L99="x",VLOOKUP(D99,Acero!$A$12:$AB$209,17,FALSE),"--")</f>
        <v>--</v>
      </c>
      <c r="T99" s="335" t="e">
        <f>VLOOKUP(D99,Acero!$A$12:$AB$209,18,FALSE)</f>
        <v>#N/A</v>
      </c>
      <c r="U99" s="308" t="e">
        <f>VLOOKUP(D99,Acero!$A$12:$AB$209,19,FALSE)</f>
        <v>#N/A</v>
      </c>
      <c r="V99" s="318"/>
      <c r="W99" s="318"/>
      <c r="X99" s="322"/>
      <c r="Y99" s="334" t="e">
        <f t="shared" si="30"/>
        <v>#DIV/0!</v>
      </c>
      <c r="Z99">
        <f t="shared" si="34"/>
        <v>55885.666666666395</v>
      </c>
      <c r="AG99" s="345">
        <v>42533</v>
      </c>
      <c r="AH99" s="149"/>
      <c r="AI99" s="149"/>
      <c r="AJ99" s="149"/>
      <c r="AK99" s="149"/>
      <c r="AL99" s="343" t="e">
        <f t="shared" si="31"/>
        <v>#DIV/0!</v>
      </c>
      <c r="AM99" s="149"/>
      <c r="AN99" s="149"/>
      <c r="AO99" s="343" t="e">
        <f t="shared" si="32"/>
        <v>#DIV/0!</v>
      </c>
      <c r="AP99" s="149"/>
      <c r="AQ99" s="149"/>
      <c r="AR99" s="343" t="e">
        <f t="shared" si="33"/>
        <v>#DIV/0!</v>
      </c>
    </row>
    <row r="100" spans="1:44" ht="31.5" hidden="1" thickTop="1" thickBot="1">
      <c r="A100" s="411" t="s">
        <v>310</v>
      </c>
      <c r="B100" s="308">
        <v>77</v>
      </c>
      <c r="C100" s="239" t="str">
        <f>VLOOKUP(A100,Piezas!$A$10:$F$604,2,FALSE)</f>
        <v>Caja tensor de paño</v>
      </c>
      <c r="D100" s="321"/>
      <c r="E100" s="322"/>
      <c r="F100" s="308" t="e">
        <f>VLOOKUP(D100,Acero!$A$12:$AB$209,4,FALSE)</f>
        <v>#N/A</v>
      </c>
      <c r="G100" s="317"/>
      <c r="H100" s="317"/>
      <c r="I100" s="317"/>
      <c r="J100" s="311"/>
      <c r="L100" s="322"/>
      <c r="M100" s="308" t="e">
        <f>VLOOKUP(D100,Acero!$A$12:$AB$209,13,FALSE)</f>
        <v>#N/A</v>
      </c>
      <c r="N100" s="308" t="str">
        <f>IF(L100="x",VLOOKUP(D100,Acero!$A$12:$AB$209,6,FALSE),"--")</f>
        <v>--</v>
      </c>
      <c r="O100" s="324" t="str">
        <f>IF(L100="x",VLOOKUP(D100,Acero!$A$12:$AB$209,7,FALSE),"--")</f>
        <v>--</v>
      </c>
      <c r="P100" s="335" t="e">
        <f>IF((M100="Chapa negra doble recapado")*AND(L100&lt;&gt;"x"),"--",VLOOKUP(D100,Acero!$A$12:$AB$209,14,FALSE))</f>
        <v>#N/A</v>
      </c>
      <c r="Q100" s="335" t="e">
        <f>IF((M100="Chapa negra doble recapado")*AND(L100&lt;&gt;"x"),"--",VLOOKUP(D100,Acero!$A$12:$AB$209,15,FALSE))</f>
        <v>#N/A</v>
      </c>
      <c r="R100" s="335" t="str">
        <f>IF(L100="x",VLOOKUP(D100,Acero!$A$12:$AB$209,16,FALSE),"--")</f>
        <v>--</v>
      </c>
      <c r="S100" s="335" t="str">
        <f>IF(L100="x",VLOOKUP(D100,Acero!$A$12:$AB$209,17,FALSE),"--")</f>
        <v>--</v>
      </c>
      <c r="T100" s="335" t="e">
        <f>VLOOKUP(D100,Acero!$A$12:$AB$209,18,FALSE)</f>
        <v>#N/A</v>
      </c>
      <c r="U100" s="308" t="e">
        <f>VLOOKUP(D100,Acero!$A$12:$AB$209,19,FALSE)</f>
        <v>#N/A</v>
      </c>
      <c r="V100" s="319"/>
      <c r="W100" s="319"/>
      <c r="X100" s="322"/>
      <c r="Y100" s="334" t="e">
        <f t="shared" si="30"/>
        <v>#DIV/0!</v>
      </c>
      <c r="Z100">
        <f t="shared" si="34"/>
        <v>55885.666666666395</v>
      </c>
      <c r="AG100" s="345">
        <v>42534</v>
      </c>
      <c r="AH100" s="149"/>
      <c r="AI100" s="149"/>
      <c r="AJ100" s="149"/>
      <c r="AK100" s="149"/>
      <c r="AL100" s="343" t="e">
        <f t="shared" si="31"/>
        <v>#DIV/0!</v>
      </c>
      <c r="AM100" s="149"/>
      <c r="AN100" s="149"/>
      <c r="AO100" s="343" t="e">
        <f t="shared" si="32"/>
        <v>#DIV/0!</v>
      </c>
      <c r="AP100" s="149"/>
      <c r="AQ100" s="149"/>
      <c r="AR100" s="343" t="e">
        <f t="shared" si="33"/>
        <v>#DIV/0!</v>
      </c>
    </row>
    <row r="101" spans="1:44" ht="16.5" hidden="1" thickBot="1">
      <c r="A101" s="410"/>
      <c r="B101" s="336"/>
      <c r="C101" s="239" t="e">
        <f>VLOOKUP(A101,Piezas!$A$10:$F$604,2,FALSE)</f>
        <v>#N/A</v>
      </c>
      <c r="D101" s="407"/>
      <c r="E101" s="407"/>
      <c r="F101" s="407"/>
      <c r="G101" s="407"/>
      <c r="H101" s="407"/>
      <c r="I101" s="407"/>
      <c r="J101" s="407"/>
      <c r="K101" s="407"/>
      <c r="L101" s="339"/>
      <c r="M101" s="338"/>
      <c r="N101" s="338"/>
      <c r="O101" s="342"/>
      <c r="P101" s="340"/>
      <c r="Q101" s="340"/>
      <c r="R101" s="340"/>
      <c r="S101" s="340"/>
      <c r="T101" s="340"/>
      <c r="U101" s="336"/>
      <c r="V101" s="336"/>
      <c r="W101" s="336"/>
      <c r="X101" s="339"/>
      <c r="Y101" s="339"/>
      <c r="Z101" s="333"/>
      <c r="AA101" s="333"/>
      <c r="AG101" s="345"/>
      <c r="AL101" s="344"/>
      <c r="AO101" s="344"/>
      <c r="AR101" s="344"/>
    </row>
    <row r="102" spans="1:44" ht="31.5" hidden="1" thickTop="1" thickBot="1">
      <c r="A102" s="411" t="s">
        <v>311</v>
      </c>
      <c r="B102" s="308">
        <v>78</v>
      </c>
      <c r="C102" s="239" t="str">
        <f>VLOOKUP(A102,Piezas!$A$10:$F$604,2,FALSE)</f>
        <v>Leva de aluminio</v>
      </c>
      <c r="D102" s="317" t="s">
        <v>1012</v>
      </c>
      <c r="E102" s="331">
        <v>166.333333333333</v>
      </c>
      <c r="F102" s="308" t="str">
        <f>VLOOKUP(D102,Acero!$A$12:$AB$209,4,FALSE)</f>
        <v>Lateral</v>
      </c>
      <c r="G102" s="317"/>
      <c r="H102" s="317"/>
      <c r="I102" s="317"/>
      <c r="J102" s="310"/>
      <c r="K102" s="149"/>
      <c r="L102" s="331"/>
      <c r="M102" s="308" t="str">
        <f>VLOOKUP(D102,Acero!$A$12:$AB$209,13,FALSE)</f>
        <v>Chapa negra doble recapado</v>
      </c>
      <c r="N102" s="308" t="str">
        <f>IF(L102="x",VLOOKUP(D102,Acero!$A$12:$AB$209,6,FALSE),"--")</f>
        <v>--</v>
      </c>
      <c r="O102" s="324" t="str">
        <f>IF(L102="x",VLOOKUP(D102,Acero!$A$12:$AB$209,7,FALSE),"--")</f>
        <v>--</v>
      </c>
      <c r="P102" s="335" t="str">
        <f>IF((M102="Chapa negra doble recapado")*AND(L102&lt;&gt;"x"),"--",VLOOKUP(D102,Acero!$A$12:$AB$209,14,FALSE))</f>
        <v>--</v>
      </c>
      <c r="Q102" s="335" t="str">
        <f>IF((M102="Chapa negra doble recapado")*AND(L102&lt;&gt;"x"),"--",VLOOKUP(D102,Acero!$A$12:$AB$209,15,FALSE))</f>
        <v>--</v>
      </c>
      <c r="R102" s="335" t="str">
        <f>IF(L102="x",VLOOKUP(D102,Acero!$A$12:$AB$209,16,FALSE),"--")</f>
        <v>--</v>
      </c>
      <c r="S102" s="335" t="str">
        <f>IF(L102="x",VLOOKUP(D102,Acero!$A$12:$AB$209,17,FALSE),"--")</f>
        <v>--</v>
      </c>
      <c r="T102" s="335">
        <f>VLOOKUP(D102,Acero!$A$12:$AB$209,18,FALSE)</f>
        <v>1.2</v>
      </c>
      <c r="U102" s="308" t="str">
        <f>VLOOKUP(D102,Acero!$A$12:$AB$209,19,FALSE)</f>
        <v>mm</v>
      </c>
      <c r="V102" s="317"/>
      <c r="W102" s="317">
        <v>136.333333333333</v>
      </c>
      <c r="X102" s="331">
        <v>178.166666666667</v>
      </c>
      <c r="Y102" s="334">
        <f t="shared" ref="Y102:Y112" si="35">(X102-W102)/W102</f>
        <v>0.30684596577017675</v>
      </c>
      <c r="Z102" s="149">
        <f>(V102+W102)*E102</f>
        <v>22676.777777777679</v>
      </c>
      <c r="AA102" s="149"/>
      <c r="AB102" s="149"/>
      <c r="AC102" s="149"/>
      <c r="AD102" s="149"/>
      <c r="AE102" s="149"/>
      <c r="AF102" s="149"/>
      <c r="AG102" s="345">
        <v>42535</v>
      </c>
      <c r="AH102" s="149"/>
      <c r="AI102" s="149"/>
      <c r="AJ102" s="149"/>
      <c r="AK102" s="149"/>
      <c r="AL102" s="343" t="e">
        <f t="shared" ref="AL102:AL112" si="36">(AH102-AK102)/AH102</f>
        <v>#DIV/0!</v>
      </c>
      <c r="AM102" s="149"/>
      <c r="AN102" s="149"/>
      <c r="AO102" s="343" t="e">
        <f t="shared" ref="AO102:AO112" si="37">(AK102-AN102)/AK102</f>
        <v>#DIV/0!</v>
      </c>
      <c r="AP102" s="149"/>
      <c r="AQ102" s="149"/>
      <c r="AR102" s="343" t="e">
        <f t="shared" ref="AR102:AR112" si="38">(AN102-AQ102)/AN102</f>
        <v>#DIV/0!</v>
      </c>
    </row>
    <row r="103" spans="1:44" ht="30.75" hidden="1" thickBot="1">
      <c r="A103" s="309" t="s">
        <v>311</v>
      </c>
      <c r="B103" s="308">
        <v>79</v>
      </c>
      <c r="C103" s="239" t="str">
        <f>VLOOKUP(A103,Piezas!$A$10:$F$604,2,FALSE)</f>
        <v>Leva de aluminio</v>
      </c>
      <c r="D103" s="317" t="s">
        <v>1211</v>
      </c>
      <c r="E103" s="322">
        <v>174.333333333333</v>
      </c>
      <c r="F103" s="308" t="str">
        <f>VLOOKUP(D103,Acero!$A$12:$AB$209,4,FALSE)</f>
        <v xml:space="preserve">Lonja </v>
      </c>
      <c r="G103" s="317"/>
      <c r="H103" s="317"/>
      <c r="I103" s="317"/>
      <c r="J103" s="311"/>
      <c r="L103" s="317"/>
      <c r="M103" s="308" t="str">
        <f>VLOOKUP(D103,Acero!$A$12:$AB$209,13,FALSE)</f>
        <v>Chapa negra doble recapado</v>
      </c>
      <c r="N103" s="308" t="str">
        <f>IF(L103="x",VLOOKUP(D103,Acero!$A$12:$AB$209,6,FALSE),"--")</f>
        <v>--</v>
      </c>
      <c r="O103" s="324" t="str">
        <f>IF(L103="x",VLOOKUP(D103,Acero!$A$12:$AB$209,7,FALSE),"--")</f>
        <v>--</v>
      </c>
      <c r="P103" s="335" t="str">
        <f>IF((M103="Chapa negra doble recapado")*AND(L103&lt;&gt;"x"),"--",VLOOKUP(D103,Acero!$A$12:$AB$209,14,FALSE))</f>
        <v>--</v>
      </c>
      <c r="Q103" s="335" t="str">
        <f>IF((M103="Chapa negra doble recapado")*AND(L103&lt;&gt;"x"),"--",VLOOKUP(D103,Acero!$A$12:$AB$209,15,FALSE))</f>
        <v>--</v>
      </c>
      <c r="R103" s="335" t="str">
        <f>IF(L103="x",VLOOKUP(D103,Acero!$A$12:$AB$209,16,FALSE),"--")</f>
        <v>--</v>
      </c>
      <c r="S103" s="335" t="str">
        <f>IF(L103="x",VLOOKUP(D103,Acero!$A$12:$AB$209,17,FALSE),"--")</f>
        <v>--</v>
      </c>
      <c r="T103" s="335">
        <f>VLOOKUP(D103,Acero!$A$12:$AB$209,18,FALSE)</f>
        <v>1.2</v>
      </c>
      <c r="U103" s="308" t="str">
        <f>VLOOKUP(D103,Acero!$A$12:$AB$209,19,FALSE)</f>
        <v>mm</v>
      </c>
      <c r="V103" s="317"/>
      <c r="W103" s="317">
        <v>142.833333333333</v>
      </c>
      <c r="X103" s="322">
        <v>186.666666666667</v>
      </c>
      <c r="Y103" s="334">
        <f t="shared" si="35"/>
        <v>0.30688448074679647</v>
      </c>
      <c r="Z103">
        <f t="shared" ref="Z103:Z112" si="39">(V103+W103)*E103+Z102</f>
        <v>47577.388888888687</v>
      </c>
      <c r="AG103" s="345">
        <v>42536</v>
      </c>
      <c r="AH103" s="149"/>
      <c r="AI103" s="149"/>
      <c r="AJ103" s="149"/>
      <c r="AK103" s="149"/>
      <c r="AL103" s="343" t="e">
        <f t="shared" si="36"/>
        <v>#DIV/0!</v>
      </c>
      <c r="AM103" s="149"/>
      <c r="AN103" s="149"/>
      <c r="AO103" s="343" t="e">
        <f t="shared" si="37"/>
        <v>#DIV/0!</v>
      </c>
      <c r="AP103" s="149"/>
      <c r="AQ103" s="149"/>
      <c r="AR103" s="343" t="e">
        <f t="shared" si="38"/>
        <v>#DIV/0!</v>
      </c>
    </row>
    <row r="104" spans="1:44" ht="31.5" hidden="1" thickTop="1" thickBot="1">
      <c r="A104" s="411" t="s">
        <v>311</v>
      </c>
      <c r="B104" s="308">
        <v>80</v>
      </c>
      <c r="C104" s="239" t="str">
        <f>VLOOKUP(A104,Piezas!$A$10:$F$604,2,FALSE)</f>
        <v>Leva de aluminio</v>
      </c>
      <c r="D104" s="317" t="s">
        <v>1014</v>
      </c>
      <c r="E104" s="322">
        <v>182.333333333333</v>
      </c>
      <c r="F104" s="308" t="str">
        <f>VLOOKUP(D104,Acero!$A$12:$AB$209,4,FALSE)</f>
        <v>orejas</v>
      </c>
      <c r="G104" s="317"/>
      <c r="H104" s="317"/>
      <c r="I104" s="317"/>
      <c r="J104" s="311" t="s">
        <v>1478</v>
      </c>
      <c r="L104" s="322"/>
      <c r="M104" s="308" t="str">
        <f>VLOOKUP(D104,Acero!$A$12:$AB$209,13,FALSE)</f>
        <v>Chapa negra doble recapado</v>
      </c>
      <c r="N104" s="308" t="str">
        <f>IF(L104="x",VLOOKUP(D104,Acero!$A$12:$AB$209,6,FALSE),"--")</f>
        <v>--</v>
      </c>
      <c r="O104" s="324" t="str">
        <f>IF(L104="x",VLOOKUP(D104,Acero!$A$12:$AB$209,7,FALSE),"--")</f>
        <v>--</v>
      </c>
      <c r="P104" s="335" t="str">
        <f>IF((M104="Chapa negra doble recapado")*AND(L104&lt;&gt;"x"),"--",VLOOKUP(D104,Acero!$A$12:$AB$209,14,FALSE))</f>
        <v>--</v>
      </c>
      <c r="Q104" s="335" t="str">
        <f>IF((M104="Chapa negra doble recapado")*AND(L104&lt;&gt;"x"),"--",VLOOKUP(D104,Acero!$A$12:$AB$209,15,FALSE))</f>
        <v>--</v>
      </c>
      <c r="R104" s="335" t="str">
        <f>IF(L104="x",VLOOKUP(D104,Acero!$A$12:$AB$209,16,FALSE),"--")</f>
        <v>--</v>
      </c>
      <c r="S104" s="335" t="str">
        <f>IF(L104="x",VLOOKUP(D104,Acero!$A$12:$AB$209,17,FALSE),"--")</f>
        <v>--</v>
      </c>
      <c r="T104" s="335">
        <f>VLOOKUP(D104,Acero!$A$12:$AB$209,18,FALSE)</f>
        <v>1.2</v>
      </c>
      <c r="U104" s="308" t="str">
        <f>VLOOKUP(D104,Acero!$A$12:$AB$209,19,FALSE)</f>
        <v>mm</v>
      </c>
      <c r="V104" s="318">
        <v>1</v>
      </c>
      <c r="W104" s="318">
        <v>149.333333333333</v>
      </c>
      <c r="X104" s="322">
        <v>195.166666666667</v>
      </c>
      <c r="Y104" s="334">
        <f t="shared" si="35"/>
        <v>0.30691964285714796</v>
      </c>
      <c r="Z104">
        <f t="shared" si="39"/>
        <v>74988.166666666351</v>
      </c>
      <c r="AG104" s="345">
        <v>42537</v>
      </c>
      <c r="AH104" s="149"/>
      <c r="AI104" s="149"/>
      <c r="AJ104" s="149"/>
      <c r="AK104" s="149"/>
      <c r="AL104" s="343" t="e">
        <f t="shared" si="36"/>
        <v>#DIV/0!</v>
      </c>
      <c r="AM104" s="149"/>
      <c r="AN104" s="149"/>
      <c r="AO104" s="343" t="e">
        <f t="shared" si="37"/>
        <v>#DIV/0!</v>
      </c>
      <c r="AP104" s="149"/>
      <c r="AQ104" s="149"/>
      <c r="AR104" s="343" t="e">
        <f t="shared" si="38"/>
        <v>#DIV/0!</v>
      </c>
    </row>
    <row r="105" spans="1:44" ht="30.75" hidden="1" thickBot="1">
      <c r="A105" s="309" t="s">
        <v>311</v>
      </c>
      <c r="B105" s="308">
        <v>81</v>
      </c>
      <c r="C105" s="239" t="str">
        <f>VLOOKUP(A105,Piezas!$A$10:$F$604,2,FALSE)</f>
        <v>Leva de aluminio</v>
      </c>
      <c r="D105" s="317" t="s">
        <v>1015</v>
      </c>
      <c r="E105" s="322"/>
      <c r="F105" s="308">
        <f>VLOOKUP(D105,Acero!$A$12:$AB$209,4,FALSE)</f>
        <v>0</v>
      </c>
      <c r="G105" s="317"/>
      <c r="H105" s="317"/>
      <c r="I105" s="317"/>
      <c r="J105" s="311"/>
      <c r="L105" s="322"/>
      <c r="M105" s="308">
        <f>VLOOKUP(D105,Acero!$A$12:$AB$209,13,FALSE)</f>
        <v>0</v>
      </c>
      <c r="N105" s="308" t="str">
        <f>IF(L105="x",VLOOKUP(D105,Acero!$A$12:$AB$209,6,FALSE),"--")</f>
        <v>--</v>
      </c>
      <c r="O105" s="324" t="str">
        <f>IF(L105="x",VLOOKUP(D105,Acero!$A$12:$AB$209,7,FALSE),"--")</f>
        <v>--</v>
      </c>
      <c r="P105" s="335">
        <f>IF((M105="Chapa negra doble recapado")*AND(L105&lt;&gt;"x"),"--",VLOOKUP(D105,Acero!$A$12:$AB$209,14,FALSE))</f>
        <v>0</v>
      </c>
      <c r="Q105" s="335">
        <f>IF((M105="Chapa negra doble recapado")*AND(L105&lt;&gt;"x"),"--",VLOOKUP(D105,Acero!$A$12:$AB$209,15,FALSE))</f>
        <v>0</v>
      </c>
      <c r="R105" s="335" t="str">
        <f>IF(L105="x",VLOOKUP(D105,Acero!$A$12:$AB$209,16,FALSE),"--")</f>
        <v>--</v>
      </c>
      <c r="S105" s="335" t="str">
        <f>IF(L105="x",VLOOKUP(D105,Acero!$A$12:$AB$209,17,FALSE),"--")</f>
        <v>--</v>
      </c>
      <c r="T105" s="335">
        <f>VLOOKUP(D105,Acero!$A$12:$AB$209,18,FALSE)</f>
        <v>0</v>
      </c>
      <c r="U105" s="308" t="str">
        <f>VLOOKUP(D105,Acero!$A$12:$AB$209,19,FALSE)</f>
        <v>-----</v>
      </c>
      <c r="V105" s="319"/>
      <c r="W105" s="319"/>
      <c r="X105" s="322"/>
      <c r="Y105" s="334" t="e">
        <f t="shared" si="35"/>
        <v>#DIV/0!</v>
      </c>
      <c r="Z105">
        <f t="shared" si="39"/>
        <v>74988.166666666351</v>
      </c>
      <c r="AG105" s="345">
        <v>42538</v>
      </c>
      <c r="AH105" s="149"/>
      <c r="AI105" s="149"/>
      <c r="AJ105" s="149"/>
      <c r="AK105" s="149"/>
      <c r="AL105" s="343" t="e">
        <f t="shared" si="36"/>
        <v>#DIV/0!</v>
      </c>
      <c r="AM105" s="149"/>
      <c r="AN105" s="149"/>
      <c r="AO105" s="343" t="e">
        <f t="shared" si="37"/>
        <v>#DIV/0!</v>
      </c>
      <c r="AP105" s="149"/>
      <c r="AQ105" s="149"/>
      <c r="AR105" s="343" t="e">
        <f t="shared" si="38"/>
        <v>#DIV/0!</v>
      </c>
    </row>
    <row r="106" spans="1:44" ht="31.5" hidden="1" thickTop="1" thickBot="1">
      <c r="A106" s="411" t="s">
        <v>311</v>
      </c>
      <c r="B106" s="308">
        <v>82</v>
      </c>
      <c r="C106" s="239" t="str">
        <f>VLOOKUP(A106,Piezas!$A$10:$F$604,2,FALSE)</f>
        <v>Leva de aluminio</v>
      </c>
      <c r="D106" s="317" t="s">
        <v>1060</v>
      </c>
      <c r="E106" s="322"/>
      <c r="F106" s="308">
        <f>VLOOKUP(D106,Acero!$A$12:$AB$209,4,FALSE)</f>
        <v>0</v>
      </c>
      <c r="G106" s="317"/>
      <c r="H106" s="317"/>
      <c r="I106" s="317"/>
      <c r="J106" s="311"/>
      <c r="L106" s="322"/>
      <c r="M106" s="308" t="str">
        <f>VLOOKUP(D106,Acero!$A$12:$AB$209,13,FALSE)</f>
        <v>---------------</v>
      </c>
      <c r="N106" s="308" t="str">
        <f>IF(L106="x",VLOOKUP(D106,Acero!$A$12:$AB$209,6,FALSE),"--")</f>
        <v>--</v>
      </c>
      <c r="O106" s="324" t="str">
        <f>IF(L106="x",VLOOKUP(D106,Acero!$A$12:$AB$209,7,FALSE),"--")</f>
        <v>--</v>
      </c>
      <c r="P106" s="335">
        <f>IF((M106="Chapa negra doble recapado")*AND(L106&lt;&gt;"x"),"--",VLOOKUP(D106,Acero!$A$12:$AB$209,14,FALSE))</f>
        <v>28</v>
      </c>
      <c r="Q106" s="335" t="str">
        <f>IF((M106="Chapa negra doble recapado")*AND(L106&lt;&gt;"x"),"--",VLOOKUP(D106,Acero!$A$12:$AB$209,15,FALSE))</f>
        <v>----</v>
      </c>
      <c r="R106" s="335" t="str">
        <f>IF(L106="x",VLOOKUP(D106,Acero!$A$12:$AB$209,16,FALSE),"--")</f>
        <v>--</v>
      </c>
      <c r="S106" s="335" t="str">
        <f>IF(L106="x",VLOOKUP(D106,Acero!$A$12:$AB$209,17,FALSE),"--")</f>
        <v>--</v>
      </c>
      <c r="T106" s="335">
        <f>VLOOKUP(D106,Acero!$A$12:$AB$209,18,FALSE)</f>
        <v>0</v>
      </c>
      <c r="U106" s="308" t="str">
        <f>VLOOKUP(D106,Acero!$A$12:$AB$209,19,FALSE)</f>
        <v>----</v>
      </c>
      <c r="V106" s="318"/>
      <c r="W106" s="318"/>
      <c r="X106" s="322"/>
      <c r="Y106" s="334" t="e">
        <f t="shared" si="35"/>
        <v>#DIV/0!</v>
      </c>
      <c r="Z106">
        <f t="shared" si="39"/>
        <v>74988.166666666351</v>
      </c>
      <c r="AG106" s="345">
        <v>42539</v>
      </c>
      <c r="AH106" s="149"/>
      <c r="AI106" s="149"/>
      <c r="AJ106" s="149"/>
      <c r="AK106" s="149"/>
      <c r="AL106" s="343" t="e">
        <f t="shared" si="36"/>
        <v>#DIV/0!</v>
      </c>
      <c r="AM106" s="149"/>
      <c r="AN106" s="149"/>
      <c r="AO106" s="343" t="e">
        <f t="shared" si="37"/>
        <v>#DIV/0!</v>
      </c>
      <c r="AP106" s="149"/>
      <c r="AQ106" s="149"/>
      <c r="AR106" s="343" t="e">
        <f t="shared" si="38"/>
        <v>#DIV/0!</v>
      </c>
    </row>
    <row r="107" spans="1:44" ht="30.75" hidden="1" thickBot="1">
      <c r="A107" s="309" t="s">
        <v>311</v>
      </c>
      <c r="B107" s="308">
        <v>83</v>
      </c>
      <c r="C107" s="239" t="str">
        <f>VLOOKUP(A107,Piezas!$A$10:$F$604,2,FALSE)</f>
        <v>Leva de aluminio</v>
      </c>
      <c r="D107" s="317" t="s">
        <v>1228</v>
      </c>
      <c r="E107" s="322"/>
      <c r="F107" s="308">
        <f>VLOOKUP(D107,Acero!$A$12:$AB$209,4,FALSE)</f>
        <v>0</v>
      </c>
      <c r="G107" s="317"/>
      <c r="H107" s="317"/>
      <c r="I107" s="317"/>
      <c r="J107" s="311"/>
      <c r="L107" s="322"/>
      <c r="M107" s="308" t="str">
        <f>VLOOKUP(D107,Acero!$A$12:$AB$209,13,FALSE)</f>
        <v>---------------</v>
      </c>
      <c r="N107" s="308" t="str">
        <f>IF(L107="x",VLOOKUP(D107,Acero!$A$12:$AB$209,6,FALSE),"--")</f>
        <v>--</v>
      </c>
      <c r="O107" s="324" t="str">
        <f>IF(L107="x",VLOOKUP(D107,Acero!$A$12:$AB$209,7,FALSE),"--")</f>
        <v>--</v>
      </c>
      <c r="P107" s="335">
        <f>IF((M107="Chapa negra doble recapado")*AND(L107&lt;&gt;"x"),"--",VLOOKUP(D107,Acero!$A$12:$AB$209,14,FALSE))</f>
        <v>0.42</v>
      </c>
      <c r="Q107" s="335" t="str">
        <f>IF((M107="Chapa negra doble recapado")*AND(L107&lt;&gt;"x"),"--",VLOOKUP(D107,Acero!$A$12:$AB$209,15,FALSE))</f>
        <v>----</v>
      </c>
      <c r="R107" s="335" t="str">
        <f>IF(L107="x",VLOOKUP(D107,Acero!$A$12:$AB$209,16,FALSE),"--")</f>
        <v>--</v>
      </c>
      <c r="S107" s="335" t="str">
        <f>IF(L107="x",VLOOKUP(D107,Acero!$A$12:$AB$209,17,FALSE),"--")</f>
        <v>--</v>
      </c>
      <c r="T107" s="335">
        <f>VLOOKUP(D107,Acero!$A$12:$AB$209,18,FALSE)</f>
        <v>0.5</v>
      </c>
      <c r="U107" s="308" t="str">
        <f>VLOOKUP(D107,Acero!$A$12:$AB$209,19,FALSE)</f>
        <v>----</v>
      </c>
      <c r="V107" s="318"/>
      <c r="W107" s="318"/>
      <c r="X107" s="322"/>
      <c r="Y107" s="334" t="e">
        <f t="shared" si="35"/>
        <v>#DIV/0!</v>
      </c>
      <c r="Z107">
        <f t="shared" si="39"/>
        <v>74988.166666666351</v>
      </c>
      <c r="AG107" s="345">
        <v>42540</v>
      </c>
      <c r="AH107" s="149"/>
      <c r="AI107" s="149"/>
      <c r="AJ107" s="149"/>
      <c r="AK107" s="149"/>
      <c r="AL107" s="343" t="e">
        <f t="shared" si="36"/>
        <v>#DIV/0!</v>
      </c>
      <c r="AM107" s="149"/>
      <c r="AN107" s="149"/>
      <c r="AO107" s="343" t="e">
        <f t="shared" si="37"/>
        <v>#DIV/0!</v>
      </c>
      <c r="AP107" s="149"/>
      <c r="AQ107" s="149"/>
      <c r="AR107" s="343" t="e">
        <f t="shared" si="38"/>
        <v>#DIV/0!</v>
      </c>
    </row>
    <row r="108" spans="1:44" ht="31.5" hidden="1" thickTop="1" thickBot="1">
      <c r="A108" s="411" t="s">
        <v>311</v>
      </c>
      <c r="B108" s="308">
        <v>84</v>
      </c>
      <c r="C108" s="239" t="str">
        <f>VLOOKUP(A108,Piezas!$A$10:$F$604,2,FALSE)</f>
        <v>Leva de aluminio</v>
      </c>
      <c r="D108" s="317" t="s">
        <v>1229</v>
      </c>
      <c r="E108" s="322"/>
      <c r="F108" s="308">
        <f>VLOOKUP(D108,Acero!$A$12:$AB$209,4,FALSE)</f>
        <v>0</v>
      </c>
      <c r="G108" s="317"/>
      <c r="H108" s="317"/>
      <c r="I108" s="317"/>
      <c r="J108" s="311"/>
      <c r="L108" s="322"/>
      <c r="M108" s="308" t="str">
        <f>VLOOKUP(D108,Acero!$A$12:$AB$209,13,FALSE)</f>
        <v>---------------</v>
      </c>
      <c r="N108" s="308" t="str">
        <f>IF(L108="x",VLOOKUP(D108,Acero!$A$12:$AB$209,6,FALSE),"--")</f>
        <v>--</v>
      </c>
      <c r="O108" s="324" t="str">
        <f>IF(L108="x",VLOOKUP(D108,Acero!$A$12:$AB$209,7,FALSE),"--")</f>
        <v>--</v>
      </c>
      <c r="P108" s="335">
        <f>IF((M108="Chapa negra doble recapado")*AND(L108&lt;&gt;"x"),"--",VLOOKUP(D108,Acero!$A$12:$AB$209,14,FALSE))</f>
        <v>22</v>
      </c>
      <c r="Q108" s="335" t="str">
        <f>IF((M108="Chapa negra doble recapado")*AND(L108&lt;&gt;"x"),"--",VLOOKUP(D108,Acero!$A$12:$AB$209,15,FALSE))</f>
        <v>----</v>
      </c>
      <c r="R108" s="335" t="str">
        <f>IF(L108="x",VLOOKUP(D108,Acero!$A$12:$AB$209,16,FALSE),"--")</f>
        <v>--</v>
      </c>
      <c r="S108" s="335" t="str">
        <f>IF(L108="x",VLOOKUP(D108,Acero!$A$12:$AB$209,17,FALSE),"--")</f>
        <v>--</v>
      </c>
      <c r="T108" s="335">
        <f>VLOOKUP(D108,Acero!$A$12:$AB$209,18,FALSE)</f>
        <v>0</v>
      </c>
      <c r="U108" s="308" t="str">
        <f>VLOOKUP(D108,Acero!$A$12:$AB$209,19,FALSE)</f>
        <v>----</v>
      </c>
      <c r="V108" s="319"/>
      <c r="W108" s="319"/>
      <c r="X108" s="322"/>
      <c r="Y108" s="334" t="e">
        <f t="shared" si="35"/>
        <v>#DIV/0!</v>
      </c>
      <c r="Z108">
        <f t="shared" si="39"/>
        <v>74988.166666666351</v>
      </c>
      <c r="AG108" s="345">
        <v>42541</v>
      </c>
      <c r="AH108" s="149"/>
      <c r="AI108" s="149"/>
      <c r="AJ108" s="149"/>
      <c r="AK108" s="149"/>
      <c r="AL108" s="343" t="e">
        <f t="shared" si="36"/>
        <v>#DIV/0!</v>
      </c>
      <c r="AM108" s="149"/>
      <c r="AN108" s="149"/>
      <c r="AO108" s="343" t="e">
        <f t="shared" si="37"/>
        <v>#DIV/0!</v>
      </c>
      <c r="AP108" s="149"/>
      <c r="AQ108" s="149"/>
      <c r="AR108" s="343" t="e">
        <f t="shared" si="38"/>
        <v>#DIV/0!</v>
      </c>
    </row>
    <row r="109" spans="1:44" ht="30.75" hidden="1" thickBot="1">
      <c r="A109" s="309" t="s">
        <v>311</v>
      </c>
      <c r="B109" s="308">
        <v>85</v>
      </c>
      <c r="C109" s="239" t="str">
        <f>VLOOKUP(A109,Piezas!$A$10:$F$604,2,FALSE)</f>
        <v>Leva de aluminio</v>
      </c>
      <c r="D109" s="317" t="s">
        <v>1230</v>
      </c>
      <c r="E109" s="322"/>
      <c r="F109" s="308">
        <f>VLOOKUP(D109,Acero!$A$12:$AB$209,4,FALSE)</f>
        <v>0</v>
      </c>
      <c r="G109" s="317"/>
      <c r="H109" s="317"/>
      <c r="I109" s="317"/>
      <c r="J109" s="311"/>
      <c r="L109" s="322"/>
      <c r="M109" s="308" t="str">
        <f>VLOOKUP(D109,Acero!$A$12:$AB$209,13,FALSE)</f>
        <v>---------------</v>
      </c>
      <c r="N109" s="308" t="str">
        <f>IF(L109="x",VLOOKUP(D109,Acero!$A$12:$AB$209,6,FALSE),"--")</f>
        <v>--</v>
      </c>
      <c r="O109" s="324" t="str">
        <f>IF(L109="x",VLOOKUP(D109,Acero!$A$12:$AB$209,7,FALSE),"--")</f>
        <v>--</v>
      </c>
      <c r="P109" s="335">
        <f>IF((M109="Chapa negra doble recapado")*AND(L109&lt;&gt;"x"),"--",VLOOKUP(D109,Acero!$A$12:$AB$209,14,FALSE))</f>
        <v>12.7</v>
      </c>
      <c r="Q109" s="335" t="str">
        <f>IF((M109="Chapa negra doble recapado")*AND(L109&lt;&gt;"x"),"--",VLOOKUP(D109,Acero!$A$12:$AB$209,15,FALSE))</f>
        <v>----</v>
      </c>
      <c r="R109" s="335" t="str">
        <f>IF(L109="x",VLOOKUP(D109,Acero!$A$12:$AB$209,16,FALSE),"--")</f>
        <v>--</v>
      </c>
      <c r="S109" s="335" t="str">
        <f>IF(L109="x",VLOOKUP(D109,Acero!$A$12:$AB$209,17,FALSE),"--")</f>
        <v>--</v>
      </c>
      <c r="T109" s="335">
        <f>VLOOKUP(D109,Acero!$A$12:$AB$209,18,FALSE)</f>
        <v>0</v>
      </c>
      <c r="U109" s="308" t="str">
        <f>VLOOKUP(D109,Acero!$A$12:$AB$209,19,FALSE)</f>
        <v>----</v>
      </c>
      <c r="V109" s="318"/>
      <c r="W109" s="318"/>
      <c r="X109" s="322"/>
      <c r="Y109" s="334" t="e">
        <f t="shared" si="35"/>
        <v>#DIV/0!</v>
      </c>
      <c r="Z109">
        <f t="shared" si="39"/>
        <v>74988.166666666351</v>
      </c>
      <c r="AG109" s="345">
        <v>42542</v>
      </c>
      <c r="AH109" s="149"/>
      <c r="AI109" s="149"/>
      <c r="AJ109" s="149"/>
      <c r="AK109" s="149"/>
      <c r="AL109" s="343" t="e">
        <f t="shared" si="36"/>
        <v>#DIV/0!</v>
      </c>
      <c r="AM109" s="149"/>
      <c r="AN109" s="149"/>
      <c r="AO109" s="343" t="e">
        <f t="shared" si="37"/>
        <v>#DIV/0!</v>
      </c>
      <c r="AP109" s="149"/>
      <c r="AQ109" s="149"/>
      <c r="AR109" s="343" t="e">
        <f t="shared" si="38"/>
        <v>#DIV/0!</v>
      </c>
    </row>
    <row r="110" spans="1:44" ht="31.5" hidden="1" thickTop="1" thickBot="1">
      <c r="A110" s="411" t="s">
        <v>311</v>
      </c>
      <c r="B110" s="308">
        <v>86</v>
      </c>
      <c r="C110" s="239" t="str">
        <f>VLOOKUP(A110,Piezas!$A$10:$F$604,2,FALSE)</f>
        <v>Leva de aluminio</v>
      </c>
      <c r="D110" s="317"/>
      <c r="E110" s="322"/>
      <c r="F110" s="308" t="e">
        <f>VLOOKUP(D110,Acero!$A$12:$AB$209,4,FALSE)</f>
        <v>#N/A</v>
      </c>
      <c r="G110" s="317"/>
      <c r="H110" s="317"/>
      <c r="I110" s="317"/>
      <c r="J110" s="311"/>
      <c r="L110" s="322"/>
      <c r="M110" s="308" t="e">
        <f>VLOOKUP(D110,Acero!$A$12:$AB$209,13,FALSE)</f>
        <v>#N/A</v>
      </c>
      <c r="N110" s="308" t="str">
        <f>IF(L110="x",VLOOKUP(D110,Acero!$A$12:$AB$209,6,FALSE),"--")</f>
        <v>--</v>
      </c>
      <c r="O110" s="324" t="str">
        <f>IF(L110="x",VLOOKUP(D110,Acero!$A$12:$AB$209,7,FALSE),"--")</f>
        <v>--</v>
      </c>
      <c r="P110" s="335" t="e">
        <f>IF((M110="Chapa negra doble recapado")*AND(L110&lt;&gt;"x"),"--",VLOOKUP(D110,Acero!$A$12:$AB$209,14,FALSE))</f>
        <v>#N/A</v>
      </c>
      <c r="Q110" s="335" t="e">
        <f>IF((M110="Chapa negra doble recapado")*AND(L110&lt;&gt;"x"),"--",VLOOKUP(D110,Acero!$A$12:$AB$209,15,FALSE))</f>
        <v>#N/A</v>
      </c>
      <c r="R110" s="335" t="str">
        <f>IF(L110="x",VLOOKUP(D110,Acero!$A$12:$AB$209,16,FALSE),"--")</f>
        <v>--</v>
      </c>
      <c r="S110" s="335" t="str">
        <f>IF(L110="x",VLOOKUP(D110,Acero!$A$12:$AB$209,17,FALSE),"--")</f>
        <v>--</v>
      </c>
      <c r="T110" s="335" t="e">
        <f>VLOOKUP(D110,Acero!$A$12:$AB$209,18,FALSE)</f>
        <v>#N/A</v>
      </c>
      <c r="U110" s="308" t="e">
        <f>VLOOKUP(D110,Acero!$A$12:$AB$209,19,FALSE)</f>
        <v>#N/A</v>
      </c>
      <c r="V110" s="319"/>
      <c r="W110" s="319"/>
      <c r="X110" s="322"/>
      <c r="Y110" s="334" t="e">
        <f t="shared" si="35"/>
        <v>#DIV/0!</v>
      </c>
      <c r="Z110">
        <f t="shared" si="39"/>
        <v>74988.166666666351</v>
      </c>
      <c r="AG110" s="345">
        <v>42543</v>
      </c>
      <c r="AH110" s="149"/>
      <c r="AI110" s="149"/>
      <c r="AJ110" s="149"/>
      <c r="AK110" s="149"/>
      <c r="AL110" s="343" t="e">
        <f t="shared" si="36"/>
        <v>#DIV/0!</v>
      </c>
      <c r="AM110" s="149"/>
      <c r="AN110" s="149"/>
      <c r="AO110" s="343" t="e">
        <f t="shared" si="37"/>
        <v>#DIV/0!</v>
      </c>
      <c r="AP110" s="149"/>
      <c r="AQ110" s="149"/>
      <c r="AR110" s="343" t="e">
        <f t="shared" si="38"/>
        <v>#DIV/0!</v>
      </c>
    </row>
    <row r="111" spans="1:44" ht="30.75" hidden="1" thickBot="1">
      <c r="A111" s="309" t="s">
        <v>311</v>
      </c>
      <c r="B111" s="308">
        <v>87</v>
      </c>
      <c r="C111" s="239" t="str">
        <f>VLOOKUP(A111,Piezas!$A$10:$F$604,2,FALSE)</f>
        <v>Leva de aluminio</v>
      </c>
      <c r="D111" s="320"/>
      <c r="E111" s="322"/>
      <c r="F111" s="308" t="e">
        <f>VLOOKUP(D111,Acero!$A$12:$AB$209,4,FALSE)</f>
        <v>#N/A</v>
      </c>
      <c r="G111" s="317"/>
      <c r="H111" s="317"/>
      <c r="I111" s="317"/>
      <c r="J111" s="311"/>
      <c r="L111" s="322"/>
      <c r="M111" s="308" t="e">
        <f>VLOOKUP(D111,Acero!$A$12:$AB$209,13,FALSE)</f>
        <v>#N/A</v>
      </c>
      <c r="N111" s="308" t="str">
        <f>IF(L111="x",VLOOKUP(D111,Acero!$A$12:$AB$209,6,FALSE),"--")</f>
        <v>--</v>
      </c>
      <c r="O111" s="324" t="str">
        <f>IF(L111="x",VLOOKUP(D111,Acero!$A$12:$AB$209,7,FALSE),"--")</f>
        <v>--</v>
      </c>
      <c r="P111" s="335" t="e">
        <f>IF((M111="Chapa negra doble recapado")*AND(L111&lt;&gt;"x"),"--",VLOOKUP(D111,Acero!$A$12:$AB$209,14,FALSE))</f>
        <v>#N/A</v>
      </c>
      <c r="Q111" s="335" t="e">
        <f>IF((M111="Chapa negra doble recapado")*AND(L111&lt;&gt;"x"),"--",VLOOKUP(D111,Acero!$A$12:$AB$209,15,FALSE))</f>
        <v>#N/A</v>
      </c>
      <c r="R111" s="335" t="str">
        <f>IF(L111="x",VLOOKUP(D111,Acero!$A$12:$AB$209,16,FALSE),"--")</f>
        <v>--</v>
      </c>
      <c r="S111" s="335" t="str">
        <f>IF(L111="x",VLOOKUP(D111,Acero!$A$12:$AB$209,17,FALSE),"--")</f>
        <v>--</v>
      </c>
      <c r="T111" s="335" t="e">
        <f>VLOOKUP(D111,Acero!$A$12:$AB$209,18,FALSE)</f>
        <v>#N/A</v>
      </c>
      <c r="U111" s="308" t="e">
        <f>VLOOKUP(D111,Acero!$A$12:$AB$209,19,FALSE)</f>
        <v>#N/A</v>
      </c>
      <c r="V111" s="318"/>
      <c r="W111" s="318"/>
      <c r="X111" s="322"/>
      <c r="Y111" s="334" t="e">
        <f t="shared" si="35"/>
        <v>#DIV/0!</v>
      </c>
      <c r="Z111">
        <f t="shared" si="39"/>
        <v>74988.166666666351</v>
      </c>
      <c r="AG111" s="345">
        <v>42544</v>
      </c>
      <c r="AH111" s="149"/>
      <c r="AI111" s="149"/>
      <c r="AJ111" s="149"/>
      <c r="AK111" s="149"/>
      <c r="AL111" s="343" t="e">
        <f t="shared" si="36"/>
        <v>#DIV/0!</v>
      </c>
      <c r="AM111" s="149"/>
      <c r="AN111" s="149"/>
      <c r="AO111" s="343" t="e">
        <f t="shared" si="37"/>
        <v>#DIV/0!</v>
      </c>
      <c r="AP111" s="149"/>
      <c r="AQ111" s="149"/>
      <c r="AR111" s="343" t="e">
        <f t="shared" si="38"/>
        <v>#DIV/0!</v>
      </c>
    </row>
    <row r="112" spans="1:44" ht="31.5" hidden="1" thickTop="1" thickBot="1">
      <c r="A112" s="411" t="s">
        <v>311</v>
      </c>
      <c r="B112" s="308">
        <v>88</v>
      </c>
      <c r="C112" s="239" t="str">
        <f>VLOOKUP(A112,Piezas!$A$10:$F$604,2,FALSE)</f>
        <v>Leva de aluminio</v>
      </c>
      <c r="D112" s="321"/>
      <c r="E112" s="322"/>
      <c r="F112" s="308" t="e">
        <f>VLOOKUP(D112,Acero!$A$12:$AB$209,4,FALSE)</f>
        <v>#N/A</v>
      </c>
      <c r="G112" s="317"/>
      <c r="H112" s="317"/>
      <c r="I112" s="317"/>
      <c r="J112" s="311"/>
      <c r="L112" s="322"/>
      <c r="M112" s="308" t="e">
        <f>VLOOKUP(D112,Acero!$A$12:$AB$209,13,FALSE)</f>
        <v>#N/A</v>
      </c>
      <c r="N112" s="308" t="str">
        <f>IF(L112="x",VLOOKUP(D112,Acero!$A$12:$AB$209,6,FALSE),"--")</f>
        <v>--</v>
      </c>
      <c r="O112" s="324" t="str">
        <f>IF(L112="x",VLOOKUP(D112,Acero!$A$12:$AB$209,7,FALSE),"--")</f>
        <v>--</v>
      </c>
      <c r="P112" s="335" t="e">
        <f>IF((M112="Chapa negra doble recapado")*AND(L112&lt;&gt;"x"),"--",VLOOKUP(D112,Acero!$A$12:$AB$209,14,FALSE))</f>
        <v>#N/A</v>
      </c>
      <c r="Q112" s="335" t="e">
        <f>IF((M112="Chapa negra doble recapado")*AND(L112&lt;&gt;"x"),"--",VLOOKUP(D112,Acero!$A$12:$AB$209,15,FALSE))</f>
        <v>#N/A</v>
      </c>
      <c r="R112" s="335" t="str">
        <f>IF(L112="x",VLOOKUP(D112,Acero!$A$12:$AB$209,16,FALSE),"--")</f>
        <v>--</v>
      </c>
      <c r="S112" s="335" t="str">
        <f>IF(L112="x",VLOOKUP(D112,Acero!$A$12:$AB$209,17,FALSE),"--")</f>
        <v>--</v>
      </c>
      <c r="T112" s="335" t="e">
        <f>VLOOKUP(D112,Acero!$A$12:$AB$209,18,FALSE)</f>
        <v>#N/A</v>
      </c>
      <c r="U112" s="308" t="e">
        <f>VLOOKUP(D112,Acero!$A$12:$AB$209,19,FALSE)</f>
        <v>#N/A</v>
      </c>
      <c r="V112" s="319"/>
      <c r="W112" s="319"/>
      <c r="X112" s="322"/>
      <c r="Y112" s="334" t="e">
        <f t="shared" si="35"/>
        <v>#DIV/0!</v>
      </c>
      <c r="Z112">
        <f t="shared" si="39"/>
        <v>74988.166666666351</v>
      </c>
      <c r="AG112" s="345">
        <v>42545</v>
      </c>
      <c r="AH112" s="149"/>
      <c r="AI112" s="149"/>
      <c r="AJ112" s="149"/>
      <c r="AK112" s="149"/>
      <c r="AL112" s="343" t="e">
        <f t="shared" si="36"/>
        <v>#DIV/0!</v>
      </c>
      <c r="AM112" s="149"/>
      <c r="AN112" s="149"/>
      <c r="AO112" s="343" t="e">
        <f t="shared" si="37"/>
        <v>#DIV/0!</v>
      </c>
      <c r="AP112" s="149"/>
      <c r="AQ112" s="149"/>
      <c r="AR112" s="343" t="e">
        <f t="shared" si="38"/>
        <v>#DIV/0!</v>
      </c>
    </row>
    <row r="113" spans="1:44" ht="16.5" hidden="1" thickBot="1">
      <c r="A113" s="410"/>
      <c r="B113" s="336"/>
      <c r="C113" s="239" t="e">
        <f>VLOOKUP(A113,Piezas!$A$10:$F$604,2,FALSE)</f>
        <v>#N/A</v>
      </c>
      <c r="D113" s="407"/>
      <c r="E113" s="407"/>
      <c r="F113" s="407"/>
      <c r="G113" s="407"/>
      <c r="H113" s="407"/>
      <c r="I113" s="407"/>
      <c r="J113" s="407"/>
      <c r="K113" s="407"/>
      <c r="L113" s="339"/>
      <c r="M113" s="338"/>
      <c r="N113" s="338"/>
      <c r="O113" s="342"/>
      <c r="P113" s="340"/>
      <c r="Q113" s="340"/>
      <c r="R113" s="340"/>
      <c r="S113" s="340"/>
      <c r="T113" s="340"/>
      <c r="U113" s="336"/>
      <c r="V113" s="336"/>
      <c r="W113" s="336"/>
      <c r="X113" s="339"/>
      <c r="Y113" s="339"/>
      <c r="Z113" s="333"/>
      <c r="AA113" s="333"/>
      <c r="AG113" s="345"/>
      <c r="AL113" s="344"/>
      <c r="AO113" s="344"/>
      <c r="AR113" s="344"/>
    </row>
    <row r="114" spans="1:44" ht="31.5" hidden="1" thickTop="1" thickBot="1">
      <c r="A114" s="411" t="s">
        <v>312</v>
      </c>
      <c r="B114" s="308">
        <v>89</v>
      </c>
      <c r="C114" s="239" t="str">
        <f>VLOOKUP(A114,Piezas!$A$10:$F$604,2,FALSE)</f>
        <v>Rolo tensor de paño</v>
      </c>
      <c r="D114" s="317" t="s">
        <v>1012</v>
      </c>
      <c r="E114" s="331">
        <v>190.333333333333</v>
      </c>
      <c r="F114" s="308" t="str">
        <f>VLOOKUP(D114,Acero!$A$12:$AB$209,4,FALSE)</f>
        <v>Lateral</v>
      </c>
      <c r="G114" s="317"/>
      <c r="H114" s="317"/>
      <c r="I114" s="317"/>
      <c r="J114" s="310"/>
      <c r="K114" s="149"/>
      <c r="L114" s="331"/>
      <c r="M114" s="308" t="str">
        <f>VLOOKUP(D114,Acero!$A$12:$AB$209,13,FALSE)</f>
        <v>Chapa negra doble recapado</v>
      </c>
      <c r="N114" s="308" t="str">
        <f>IF(L114="x",VLOOKUP(D114,Acero!$A$12:$AB$209,6,FALSE),"--")</f>
        <v>--</v>
      </c>
      <c r="O114" s="324" t="str">
        <f>IF(L114="x",VLOOKUP(D114,Acero!$A$12:$AB$209,7,FALSE),"--")</f>
        <v>--</v>
      </c>
      <c r="P114" s="335" t="str">
        <f>IF((M114="Chapa negra doble recapado")*AND(L114&lt;&gt;"x"),"--",VLOOKUP(D114,Acero!$A$12:$AB$209,14,FALSE))</f>
        <v>--</v>
      </c>
      <c r="Q114" s="335" t="str">
        <f>IF((M114="Chapa negra doble recapado")*AND(L114&lt;&gt;"x"),"--",VLOOKUP(D114,Acero!$A$12:$AB$209,15,FALSE))</f>
        <v>--</v>
      </c>
      <c r="R114" s="335" t="str">
        <f>IF(L114="x",VLOOKUP(D114,Acero!$A$12:$AB$209,16,FALSE),"--")</f>
        <v>--</v>
      </c>
      <c r="S114" s="335" t="str">
        <f>IF(L114="x",VLOOKUP(D114,Acero!$A$12:$AB$209,17,FALSE),"--")</f>
        <v>--</v>
      </c>
      <c r="T114" s="335">
        <f>VLOOKUP(D114,Acero!$A$12:$AB$209,18,FALSE)</f>
        <v>1.2</v>
      </c>
      <c r="U114" s="308" t="str">
        <f>VLOOKUP(D114,Acero!$A$12:$AB$209,19,FALSE)</f>
        <v>mm</v>
      </c>
      <c r="V114" s="317"/>
      <c r="W114" s="317">
        <v>155.833333333333</v>
      </c>
      <c r="X114" s="331">
        <v>203.666666666667</v>
      </c>
      <c r="Y114" s="334">
        <f t="shared" ref="Y114:Y124" si="40">(X114-W114)/W114</f>
        <v>0.30695187165775895</v>
      </c>
      <c r="Z114" s="149">
        <f>(V114+W114)*E114</f>
        <v>29660.277777777665</v>
      </c>
      <c r="AA114" s="149"/>
      <c r="AB114" s="149"/>
      <c r="AC114" s="149"/>
      <c r="AD114" s="149"/>
      <c r="AE114" s="149"/>
      <c r="AF114" s="149"/>
      <c r="AG114" s="345">
        <v>42546</v>
      </c>
      <c r="AH114" s="149"/>
      <c r="AI114" s="149"/>
      <c r="AJ114" s="149"/>
      <c r="AK114" s="149"/>
      <c r="AL114" s="343" t="e">
        <f t="shared" ref="AL114:AL124" si="41">(AH114-AK114)/AH114</f>
        <v>#DIV/0!</v>
      </c>
      <c r="AM114" s="149"/>
      <c r="AN114" s="149"/>
      <c r="AO114" s="343" t="e">
        <f t="shared" ref="AO114:AO124" si="42">(AK114-AN114)/AK114</f>
        <v>#DIV/0!</v>
      </c>
      <c r="AP114" s="149"/>
      <c r="AQ114" s="149"/>
      <c r="AR114" s="343" t="e">
        <f t="shared" ref="AR114:AR124" si="43">(AN114-AQ114)/AN114</f>
        <v>#DIV/0!</v>
      </c>
    </row>
    <row r="115" spans="1:44" ht="30.75" hidden="1" thickBot="1">
      <c r="A115" s="309" t="s">
        <v>312</v>
      </c>
      <c r="B115" s="308">
        <v>90</v>
      </c>
      <c r="C115" s="239" t="str">
        <f>VLOOKUP(A115,Piezas!$A$10:$F$604,2,FALSE)</f>
        <v>Rolo tensor de paño</v>
      </c>
      <c r="D115" s="317" t="s">
        <v>1211</v>
      </c>
      <c r="E115" s="322">
        <v>198.333333333333</v>
      </c>
      <c r="F115" s="308" t="str">
        <f>VLOOKUP(D115,Acero!$A$12:$AB$209,4,FALSE)</f>
        <v xml:space="preserve">Lonja </v>
      </c>
      <c r="G115" s="317"/>
      <c r="H115" s="317"/>
      <c r="I115" s="317"/>
      <c r="J115" s="311"/>
      <c r="L115" s="317"/>
      <c r="M115" s="308" t="str">
        <f>VLOOKUP(D115,Acero!$A$12:$AB$209,13,FALSE)</f>
        <v>Chapa negra doble recapado</v>
      </c>
      <c r="N115" s="308" t="str">
        <f>IF(L115="x",VLOOKUP(D115,Acero!$A$12:$AB$209,6,FALSE),"--")</f>
        <v>--</v>
      </c>
      <c r="O115" s="324" t="str">
        <f>IF(L115="x",VLOOKUP(D115,Acero!$A$12:$AB$209,7,FALSE),"--")</f>
        <v>--</v>
      </c>
      <c r="P115" s="335" t="str">
        <f>IF((M115="Chapa negra doble recapado")*AND(L115&lt;&gt;"x"),"--",VLOOKUP(D115,Acero!$A$12:$AB$209,14,FALSE))</f>
        <v>--</v>
      </c>
      <c r="Q115" s="335" t="str">
        <f>IF((M115="Chapa negra doble recapado")*AND(L115&lt;&gt;"x"),"--",VLOOKUP(D115,Acero!$A$12:$AB$209,15,FALSE))</f>
        <v>--</v>
      </c>
      <c r="R115" s="335" t="str">
        <f>IF(L115="x",VLOOKUP(D115,Acero!$A$12:$AB$209,16,FALSE),"--")</f>
        <v>--</v>
      </c>
      <c r="S115" s="335" t="str">
        <f>IF(L115="x",VLOOKUP(D115,Acero!$A$12:$AB$209,17,FALSE),"--")</f>
        <v>--</v>
      </c>
      <c r="T115" s="335">
        <f>VLOOKUP(D115,Acero!$A$12:$AB$209,18,FALSE)</f>
        <v>1.2</v>
      </c>
      <c r="U115" s="308" t="str">
        <f>VLOOKUP(D115,Acero!$A$12:$AB$209,19,FALSE)</f>
        <v>mm</v>
      </c>
      <c r="V115" s="317"/>
      <c r="W115" s="317">
        <v>162.333333333333</v>
      </c>
      <c r="X115" s="322">
        <v>212.166666666667</v>
      </c>
      <c r="Y115" s="334">
        <f t="shared" si="40"/>
        <v>0.30698151950719155</v>
      </c>
      <c r="Z115">
        <f t="shared" ref="Z115:Z124" si="44">(V115+W115)*E115+Z114</f>
        <v>61856.388888888658</v>
      </c>
      <c r="AG115" s="345">
        <v>42547</v>
      </c>
      <c r="AH115" s="149"/>
      <c r="AI115" s="149"/>
      <c r="AJ115" s="149"/>
      <c r="AK115" s="149"/>
      <c r="AL115" s="343" t="e">
        <f t="shared" si="41"/>
        <v>#DIV/0!</v>
      </c>
      <c r="AM115" s="149"/>
      <c r="AN115" s="149"/>
      <c r="AO115" s="343" t="e">
        <f t="shared" si="42"/>
        <v>#DIV/0!</v>
      </c>
      <c r="AP115" s="149"/>
      <c r="AQ115" s="149"/>
      <c r="AR115" s="343" t="e">
        <f t="shared" si="43"/>
        <v>#DIV/0!</v>
      </c>
    </row>
    <row r="116" spans="1:44" ht="31.5" hidden="1" thickTop="1" thickBot="1">
      <c r="A116" s="411" t="s">
        <v>312</v>
      </c>
      <c r="B116" s="308">
        <v>91</v>
      </c>
      <c r="C116" s="239" t="str">
        <f>VLOOKUP(A116,Piezas!$A$10:$F$604,2,FALSE)</f>
        <v>Rolo tensor de paño</v>
      </c>
      <c r="D116" s="317" t="s">
        <v>1014</v>
      </c>
      <c r="E116" s="322">
        <v>206.333333333333</v>
      </c>
      <c r="F116" s="308" t="str">
        <f>VLOOKUP(D116,Acero!$A$12:$AB$209,4,FALSE)</f>
        <v>orejas</v>
      </c>
      <c r="G116" s="317"/>
      <c r="H116" s="317"/>
      <c r="I116" s="317"/>
      <c r="J116" s="311" t="s">
        <v>1479</v>
      </c>
      <c r="L116" s="322"/>
      <c r="M116" s="308" t="str">
        <f>VLOOKUP(D116,Acero!$A$12:$AB$209,13,FALSE)</f>
        <v>Chapa negra doble recapado</v>
      </c>
      <c r="N116" s="308" t="str">
        <f>IF(L116="x",VLOOKUP(D116,Acero!$A$12:$AB$209,6,FALSE),"--")</f>
        <v>--</v>
      </c>
      <c r="O116" s="324" t="str">
        <f>IF(L116="x",VLOOKUP(D116,Acero!$A$12:$AB$209,7,FALSE),"--")</f>
        <v>--</v>
      </c>
      <c r="P116" s="335" t="str">
        <f>IF((M116="Chapa negra doble recapado")*AND(L116&lt;&gt;"x"),"--",VLOOKUP(D116,Acero!$A$12:$AB$209,14,FALSE))</f>
        <v>--</v>
      </c>
      <c r="Q116" s="335" t="str">
        <f>IF((M116="Chapa negra doble recapado")*AND(L116&lt;&gt;"x"),"--",VLOOKUP(D116,Acero!$A$12:$AB$209,15,FALSE))</f>
        <v>--</v>
      </c>
      <c r="R116" s="335" t="str">
        <f>IF(L116="x",VLOOKUP(D116,Acero!$A$12:$AB$209,16,FALSE),"--")</f>
        <v>--</v>
      </c>
      <c r="S116" s="335" t="str">
        <f>IF(L116="x",VLOOKUP(D116,Acero!$A$12:$AB$209,17,FALSE),"--")</f>
        <v>--</v>
      </c>
      <c r="T116" s="335">
        <f>VLOOKUP(D116,Acero!$A$12:$AB$209,18,FALSE)</f>
        <v>1.2</v>
      </c>
      <c r="U116" s="308" t="str">
        <f>VLOOKUP(D116,Acero!$A$12:$AB$209,19,FALSE)</f>
        <v>mm</v>
      </c>
      <c r="V116" s="318">
        <v>1</v>
      </c>
      <c r="W116" s="318">
        <v>168.833333333333</v>
      </c>
      <c r="X116" s="322">
        <v>220.666666666667</v>
      </c>
      <c r="Y116" s="334">
        <f t="shared" si="40"/>
        <v>0.30700888450148528</v>
      </c>
      <c r="Z116">
        <f t="shared" si="44"/>
        <v>96898.666666666308</v>
      </c>
      <c r="AG116" s="345">
        <v>42548</v>
      </c>
      <c r="AH116" s="149"/>
      <c r="AI116" s="149"/>
      <c r="AJ116" s="149"/>
      <c r="AK116" s="149"/>
      <c r="AL116" s="343" t="e">
        <f t="shared" si="41"/>
        <v>#DIV/0!</v>
      </c>
      <c r="AM116" s="149"/>
      <c r="AN116" s="149"/>
      <c r="AO116" s="343" t="e">
        <f t="shared" si="42"/>
        <v>#DIV/0!</v>
      </c>
      <c r="AP116" s="149"/>
      <c r="AQ116" s="149"/>
      <c r="AR116" s="343" t="e">
        <f t="shared" si="43"/>
        <v>#DIV/0!</v>
      </c>
    </row>
    <row r="117" spans="1:44" ht="30.75" hidden="1" thickBot="1">
      <c r="A117" s="309" t="s">
        <v>312</v>
      </c>
      <c r="B117" s="308">
        <v>92</v>
      </c>
      <c r="C117" s="239" t="str">
        <f>VLOOKUP(A117,Piezas!$A$10:$F$604,2,FALSE)</f>
        <v>Rolo tensor de paño</v>
      </c>
      <c r="D117" s="317" t="s">
        <v>1015</v>
      </c>
      <c r="E117" s="322"/>
      <c r="F117" s="308">
        <f>VLOOKUP(D117,Acero!$A$12:$AB$209,4,FALSE)</f>
        <v>0</v>
      </c>
      <c r="G117" s="317"/>
      <c r="H117" s="317"/>
      <c r="I117" s="317"/>
      <c r="J117" s="311"/>
      <c r="L117" s="322"/>
      <c r="M117" s="308">
        <f>VLOOKUP(D117,Acero!$A$12:$AB$209,13,FALSE)</f>
        <v>0</v>
      </c>
      <c r="N117" s="308" t="str">
        <f>IF(L117="x",VLOOKUP(D117,Acero!$A$12:$AB$209,6,FALSE),"--")</f>
        <v>--</v>
      </c>
      <c r="O117" s="324" t="str">
        <f>IF(L117="x",VLOOKUP(D117,Acero!$A$12:$AB$209,7,FALSE),"--")</f>
        <v>--</v>
      </c>
      <c r="P117" s="335">
        <f>IF((M117="Chapa negra doble recapado")*AND(L117&lt;&gt;"x"),"--",VLOOKUP(D117,Acero!$A$12:$AB$209,14,FALSE))</f>
        <v>0</v>
      </c>
      <c r="Q117" s="335">
        <f>IF((M117="Chapa negra doble recapado")*AND(L117&lt;&gt;"x"),"--",VLOOKUP(D117,Acero!$A$12:$AB$209,15,FALSE))</f>
        <v>0</v>
      </c>
      <c r="R117" s="335" t="str">
        <f>IF(L117="x",VLOOKUP(D117,Acero!$A$12:$AB$209,16,FALSE),"--")</f>
        <v>--</v>
      </c>
      <c r="S117" s="335" t="str">
        <f>IF(L117="x",VLOOKUP(D117,Acero!$A$12:$AB$209,17,FALSE),"--")</f>
        <v>--</v>
      </c>
      <c r="T117" s="335">
        <f>VLOOKUP(D117,Acero!$A$12:$AB$209,18,FALSE)</f>
        <v>0</v>
      </c>
      <c r="U117" s="308" t="str">
        <f>VLOOKUP(D117,Acero!$A$12:$AB$209,19,FALSE)</f>
        <v>-----</v>
      </c>
      <c r="V117" s="319"/>
      <c r="W117" s="319"/>
      <c r="X117" s="322"/>
      <c r="Y117" s="334" t="e">
        <f t="shared" si="40"/>
        <v>#DIV/0!</v>
      </c>
      <c r="Z117">
        <f t="shared" si="44"/>
        <v>96898.666666666308</v>
      </c>
      <c r="AG117" s="345">
        <v>42549</v>
      </c>
      <c r="AH117" s="149"/>
      <c r="AI117" s="149"/>
      <c r="AJ117" s="149"/>
      <c r="AK117" s="149"/>
      <c r="AL117" s="343" t="e">
        <f t="shared" si="41"/>
        <v>#DIV/0!</v>
      </c>
      <c r="AM117" s="149"/>
      <c r="AN117" s="149"/>
      <c r="AO117" s="343" t="e">
        <f t="shared" si="42"/>
        <v>#DIV/0!</v>
      </c>
      <c r="AP117" s="149"/>
      <c r="AQ117" s="149"/>
      <c r="AR117" s="343" t="e">
        <f t="shared" si="43"/>
        <v>#DIV/0!</v>
      </c>
    </row>
    <row r="118" spans="1:44" ht="31.5" hidden="1" thickTop="1" thickBot="1">
      <c r="A118" s="411" t="s">
        <v>312</v>
      </c>
      <c r="B118" s="308">
        <v>93</v>
      </c>
      <c r="C118" s="239" t="str">
        <f>VLOOKUP(A118,Piezas!$A$10:$F$604,2,FALSE)</f>
        <v>Rolo tensor de paño</v>
      </c>
      <c r="D118" s="317" t="s">
        <v>1060</v>
      </c>
      <c r="E118" s="322"/>
      <c r="F118" s="308">
        <f>VLOOKUP(D118,Acero!$A$12:$AB$209,4,FALSE)</f>
        <v>0</v>
      </c>
      <c r="G118" s="317"/>
      <c r="H118" s="317"/>
      <c r="I118" s="317"/>
      <c r="J118" s="311"/>
      <c r="L118" s="322"/>
      <c r="M118" s="308" t="str">
        <f>VLOOKUP(D118,Acero!$A$12:$AB$209,13,FALSE)</f>
        <v>---------------</v>
      </c>
      <c r="N118" s="308" t="str">
        <f>IF(L118="x",VLOOKUP(D118,Acero!$A$12:$AB$209,6,FALSE),"--")</f>
        <v>--</v>
      </c>
      <c r="O118" s="324" t="str">
        <f>IF(L118="x",VLOOKUP(D118,Acero!$A$12:$AB$209,7,FALSE),"--")</f>
        <v>--</v>
      </c>
      <c r="P118" s="335">
        <f>IF((M118="Chapa negra doble recapado")*AND(L118&lt;&gt;"x"),"--",VLOOKUP(D118,Acero!$A$12:$AB$209,14,FALSE))</f>
        <v>28</v>
      </c>
      <c r="Q118" s="335" t="str">
        <f>IF((M118="Chapa negra doble recapado")*AND(L118&lt;&gt;"x"),"--",VLOOKUP(D118,Acero!$A$12:$AB$209,15,FALSE))</f>
        <v>----</v>
      </c>
      <c r="R118" s="335" t="str">
        <f>IF(L118="x",VLOOKUP(D118,Acero!$A$12:$AB$209,16,FALSE),"--")</f>
        <v>--</v>
      </c>
      <c r="S118" s="335" t="str">
        <f>IF(L118="x",VLOOKUP(D118,Acero!$A$12:$AB$209,17,FALSE),"--")</f>
        <v>--</v>
      </c>
      <c r="T118" s="335">
        <f>VLOOKUP(D118,Acero!$A$12:$AB$209,18,FALSE)</f>
        <v>0</v>
      </c>
      <c r="U118" s="308" t="str">
        <f>VLOOKUP(D118,Acero!$A$12:$AB$209,19,FALSE)</f>
        <v>----</v>
      </c>
      <c r="V118" s="318"/>
      <c r="W118" s="318"/>
      <c r="X118" s="322"/>
      <c r="Y118" s="334" t="e">
        <f t="shared" si="40"/>
        <v>#DIV/0!</v>
      </c>
      <c r="Z118">
        <f t="shared" si="44"/>
        <v>96898.666666666308</v>
      </c>
      <c r="AG118" s="345">
        <v>42550</v>
      </c>
      <c r="AH118" s="149"/>
      <c r="AI118" s="149"/>
      <c r="AJ118" s="149"/>
      <c r="AK118" s="149"/>
      <c r="AL118" s="343" t="e">
        <f t="shared" si="41"/>
        <v>#DIV/0!</v>
      </c>
      <c r="AM118" s="149"/>
      <c r="AN118" s="149"/>
      <c r="AO118" s="343" t="e">
        <f t="shared" si="42"/>
        <v>#DIV/0!</v>
      </c>
      <c r="AP118" s="149"/>
      <c r="AQ118" s="149"/>
      <c r="AR118" s="343" t="e">
        <f t="shared" si="43"/>
        <v>#DIV/0!</v>
      </c>
    </row>
    <row r="119" spans="1:44" ht="30.75" hidden="1" thickBot="1">
      <c r="A119" s="309" t="s">
        <v>312</v>
      </c>
      <c r="B119" s="308">
        <v>94</v>
      </c>
      <c r="C119" s="239" t="str">
        <f>VLOOKUP(A119,Piezas!$A$10:$F$604,2,FALSE)</f>
        <v>Rolo tensor de paño</v>
      </c>
      <c r="D119" s="317" t="s">
        <v>1228</v>
      </c>
      <c r="E119" s="322"/>
      <c r="F119" s="308">
        <f>VLOOKUP(D119,Acero!$A$12:$AB$209,4,FALSE)</f>
        <v>0</v>
      </c>
      <c r="G119" s="317"/>
      <c r="H119" s="317"/>
      <c r="I119" s="317"/>
      <c r="J119" s="311"/>
      <c r="L119" s="322"/>
      <c r="M119" s="308" t="str">
        <f>VLOOKUP(D119,Acero!$A$12:$AB$209,13,FALSE)</f>
        <v>---------------</v>
      </c>
      <c r="N119" s="308" t="str">
        <f>IF(L119="x",VLOOKUP(D119,Acero!$A$12:$AB$209,6,FALSE),"--")</f>
        <v>--</v>
      </c>
      <c r="O119" s="324" t="str">
        <f>IF(L119="x",VLOOKUP(D119,Acero!$A$12:$AB$209,7,FALSE),"--")</f>
        <v>--</v>
      </c>
      <c r="P119" s="335">
        <f>IF((M119="Chapa negra doble recapado")*AND(L119&lt;&gt;"x"),"--",VLOOKUP(D119,Acero!$A$12:$AB$209,14,FALSE))</f>
        <v>0.42</v>
      </c>
      <c r="Q119" s="335" t="str">
        <f>IF((M119="Chapa negra doble recapado")*AND(L119&lt;&gt;"x"),"--",VLOOKUP(D119,Acero!$A$12:$AB$209,15,FALSE))</f>
        <v>----</v>
      </c>
      <c r="R119" s="335" t="str">
        <f>IF(L119="x",VLOOKUP(D119,Acero!$A$12:$AB$209,16,FALSE),"--")</f>
        <v>--</v>
      </c>
      <c r="S119" s="335" t="str">
        <f>IF(L119="x",VLOOKUP(D119,Acero!$A$12:$AB$209,17,FALSE),"--")</f>
        <v>--</v>
      </c>
      <c r="T119" s="335">
        <f>VLOOKUP(D119,Acero!$A$12:$AB$209,18,FALSE)</f>
        <v>0.5</v>
      </c>
      <c r="U119" s="308" t="str">
        <f>VLOOKUP(D119,Acero!$A$12:$AB$209,19,FALSE)</f>
        <v>----</v>
      </c>
      <c r="V119" s="318"/>
      <c r="W119" s="318"/>
      <c r="X119" s="322"/>
      <c r="Y119" s="334" t="e">
        <f t="shared" si="40"/>
        <v>#DIV/0!</v>
      </c>
      <c r="Z119">
        <f t="shared" si="44"/>
        <v>96898.666666666308</v>
      </c>
      <c r="AG119" s="345">
        <v>42551</v>
      </c>
      <c r="AH119" s="149"/>
      <c r="AI119" s="149"/>
      <c r="AJ119" s="149"/>
      <c r="AK119" s="149"/>
      <c r="AL119" s="343" t="e">
        <f t="shared" si="41"/>
        <v>#DIV/0!</v>
      </c>
      <c r="AM119" s="149"/>
      <c r="AN119" s="149"/>
      <c r="AO119" s="343" t="e">
        <f t="shared" si="42"/>
        <v>#DIV/0!</v>
      </c>
      <c r="AP119" s="149"/>
      <c r="AQ119" s="149"/>
      <c r="AR119" s="343" t="e">
        <f t="shared" si="43"/>
        <v>#DIV/0!</v>
      </c>
    </row>
    <row r="120" spans="1:44" ht="31.5" hidden="1" thickTop="1" thickBot="1">
      <c r="A120" s="411" t="s">
        <v>312</v>
      </c>
      <c r="B120" s="308">
        <v>95</v>
      </c>
      <c r="C120" s="239" t="str">
        <f>VLOOKUP(A120,Piezas!$A$10:$F$604,2,FALSE)</f>
        <v>Rolo tensor de paño</v>
      </c>
      <c r="D120" s="317" t="s">
        <v>1229</v>
      </c>
      <c r="E120" s="322"/>
      <c r="F120" s="308">
        <f>VLOOKUP(D120,Acero!$A$12:$AB$209,4,FALSE)</f>
        <v>0</v>
      </c>
      <c r="G120" s="317"/>
      <c r="H120" s="317"/>
      <c r="I120" s="317"/>
      <c r="J120" s="311"/>
      <c r="L120" s="322"/>
      <c r="M120" s="308" t="str">
        <f>VLOOKUP(D120,Acero!$A$12:$AB$209,13,FALSE)</f>
        <v>---------------</v>
      </c>
      <c r="N120" s="308" t="str">
        <f>IF(L120="x",VLOOKUP(D120,Acero!$A$12:$AB$209,6,FALSE),"--")</f>
        <v>--</v>
      </c>
      <c r="O120" s="324" t="str">
        <f>IF(L120="x",VLOOKUP(D120,Acero!$A$12:$AB$209,7,FALSE),"--")</f>
        <v>--</v>
      </c>
      <c r="P120" s="335">
        <f>IF((M120="Chapa negra doble recapado")*AND(L120&lt;&gt;"x"),"--",VLOOKUP(D120,Acero!$A$12:$AB$209,14,FALSE))</f>
        <v>22</v>
      </c>
      <c r="Q120" s="335" t="str">
        <f>IF((M120="Chapa negra doble recapado")*AND(L120&lt;&gt;"x"),"--",VLOOKUP(D120,Acero!$A$12:$AB$209,15,FALSE))</f>
        <v>----</v>
      </c>
      <c r="R120" s="335" t="str">
        <f>IF(L120="x",VLOOKUP(D120,Acero!$A$12:$AB$209,16,FALSE),"--")</f>
        <v>--</v>
      </c>
      <c r="S120" s="335" t="str">
        <f>IF(L120="x",VLOOKUP(D120,Acero!$A$12:$AB$209,17,FALSE),"--")</f>
        <v>--</v>
      </c>
      <c r="T120" s="335">
        <f>VLOOKUP(D120,Acero!$A$12:$AB$209,18,FALSE)</f>
        <v>0</v>
      </c>
      <c r="U120" s="308" t="str">
        <f>VLOOKUP(D120,Acero!$A$12:$AB$209,19,FALSE)</f>
        <v>----</v>
      </c>
      <c r="V120" s="319"/>
      <c r="W120" s="319"/>
      <c r="X120" s="322"/>
      <c r="Y120" s="334" t="e">
        <f t="shared" si="40"/>
        <v>#DIV/0!</v>
      </c>
      <c r="Z120">
        <f t="shared" si="44"/>
        <v>96898.666666666308</v>
      </c>
      <c r="AG120" s="345">
        <v>42552</v>
      </c>
      <c r="AH120" s="149"/>
      <c r="AI120" s="149"/>
      <c r="AJ120" s="149"/>
      <c r="AK120" s="149"/>
      <c r="AL120" s="343" t="e">
        <f t="shared" si="41"/>
        <v>#DIV/0!</v>
      </c>
      <c r="AM120" s="149"/>
      <c r="AN120" s="149"/>
      <c r="AO120" s="343" t="e">
        <f t="shared" si="42"/>
        <v>#DIV/0!</v>
      </c>
      <c r="AP120" s="149"/>
      <c r="AQ120" s="149"/>
      <c r="AR120" s="343" t="e">
        <f t="shared" si="43"/>
        <v>#DIV/0!</v>
      </c>
    </row>
    <row r="121" spans="1:44" ht="30.75" hidden="1" thickBot="1">
      <c r="A121" s="309" t="s">
        <v>312</v>
      </c>
      <c r="B121" s="308">
        <v>96</v>
      </c>
      <c r="C121" s="239" t="str">
        <f>VLOOKUP(A121,Piezas!$A$10:$F$604,2,FALSE)</f>
        <v>Rolo tensor de paño</v>
      </c>
      <c r="D121" s="317" t="s">
        <v>1230</v>
      </c>
      <c r="E121" s="322"/>
      <c r="F121" s="308">
        <f>VLOOKUP(D121,Acero!$A$12:$AB$209,4,FALSE)</f>
        <v>0</v>
      </c>
      <c r="G121" s="317"/>
      <c r="H121" s="317"/>
      <c r="I121" s="317"/>
      <c r="J121" s="311"/>
      <c r="L121" s="322"/>
      <c r="M121" s="308" t="str">
        <f>VLOOKUP(D121,Acero!$A$12:$AB$209,13,FALSE)</f>
        <v>---------------</v>
      </c>
      <c r="N121" s="308" t="str">
        <f>IF(L121="x",VLOOKUP(D121,Acero!$A$12:$AB$209,6,FALSE),"--")</f>
        <v>--</v>
      </c>
      <c r="O121" s="324" t="str">
        <f>IF(L121="x",VLOOKUP(D121,Acero!$A$12:$AB$209,7,FALSE),"--")</f>
        <v>--</v>
      </c>
      <c r="P121" s="335">
        <f>IF((M121="Chapa negra doble recapado")*AND(L121&lt;&gt;"x"),"--",VLOOKUP(D121,Acero!$A$12:$AB$209,14,FALSE))</f>
        <v>12.7</v>
      </c>
      <c r="Q121" s="335" t="str">
        <f>IF((M121="Chapa negra doble recapado")*AND(L121&lt;&gt;"x"),"--",VLOOKUP(D121,Acero!$A$12:$AB$209,15,FALSE))</f>
        <v>----</v>
      </c>
      <c r="R121" s="335" t="str">
        <f>IF(L121="x",VLOOKUP(D121,Acero!$A$12:$AB$209,16,FALSE),"--")</f>
        <v>--</v>
      </c>
      <c r="S121" s="335" t="str">
        <f>IF(L121="x",VLOOKUP(D121,Acero!$A$12:$AB$209,17,FALSE),"--")</f>
        <v>--</v>
      </c>
      <c r="T121" s="335">
        <f>VLOOKUP(D121,Acero!$A$12:$AB$209,18,FALSE)</f>
        <v>0</v>
      </c>
      <c r="U121" s="308" t="str">
        <f>VLOOKUP(D121,Acero!$A$12:$AB$209,19,FALSE)</f>
        <v>----</v>
      </c>
      <c r="V121" s="318"/>
      <c r="W121" s="318"/>
      <c r="X121" s="322"/>
      <c r="Y121" s="334" t="e">
        <f t="shared" si="40"/>
        <v>#DIV/0!</v>
      </c>
      <c r="Z121">
        <f t="shared" si="44"/>
        <v>96898.666666666308</v>
      </c>
      <c r="AG121" s="345">
        <v>42553</v>
      </c>
      <c r="AH121" s="149"/>
      <c r="AI121" s="149"/>
      <c r="AJ121" s="149"/>
      <c r="AK121" s="149"/>
      <c r="AL121" s="343" t="e">
        <f t="shared" si="41"/>
        <v>#DIV/0!</v>
      </c>
      <c r="AM121" s="149"/>
      <c r="AN121" s="149"/>
      <c r="AO121" s="343" t="e">
        <f t="shared" si="42"/>
        <v>#DIV/0!</v>
      </c>
      <c r="AP121" s="149"/>
      <c r="AQ121" s="149"/>
      <c r="AR121" s="343" t="e">
        <f t="shared" si="43"/>
        <v>#DIV/0!</v>
      </c>
    </row>
    <row r="122" spans="1:44" ht="31.5" hidden="1" thickTop="1" thickBot="1">
      <c r="A122" s="411" t="s">
        <v>312</v>
      </c>
      <c r="B122" s="308">
        <v>97</v>
      </c>
      <c r="C122" s="239" t="str">
        <f>VLOOKUP(A122,Piezas!$A$10:$F$604,2,FALSE)</f>
        <v>Rolo tensor de paño</v>
      </c>
      <c r="D122" s="317"/>
      <c r="E122" s="322"/>
      <c r="F122" s="308" t="e">
        <f>VLOOKUP(D122,Acero!$A$12:$AB$209,4,FALSE)</f>
        <v>#N/A</v>
      </c>
      <c r="G122" s="317"/>
      <c r="H122" s="317"/>
      <c r="I122" s="317"/>
      <c r="J122" s="311"/>
      <c r="L122" s="322"/>
      <c r="M122" s="308" t="e">
        <f>VLOOKUP(D122,Acero!$A$12:$AB$209,13,FALSE)</f>
        <v>#N/A</v>
      </c>
      <c r="N122" s="308" t="str">
        <f>IF(L122="x",VLOOKUP(D122,Acero!$A$12:$AB$209,6,FALSE),"--")</f>
        <v>--</v>
      </c>
      <c r="O122" s="324" t="str">
        <f>IF(L122="x",VLOOKUP(D122,Acero!$A$12:$AB$209,7,FALSE),"--")</f>
        <v>--</v>
      </c>
      <c r="P122" s="335" t="e">
        <f>IF((M122="Chapa negra doble recapado")*AND(L122&lt;&gt;"x"),"--",VLOOKUP(D122,Acero!$A$12:$AB$209,14,FALSE))</f>
        <v>#N/A</v>
      </c>
      <c r="Q122" s="335" t="e">
        <f>IF((M122="Chapa negra doble recapado")*AND(L122&lt;&gt;"x"),"--",VLOOKUP(D122,Acero!$A$12:$AB$209,15,FALSE))</f>
        <v>#N/A</v>
      </c>
      <c r="R122" s="335" t="str">
        <f>IF(L122="x",VLOOKUP(D122,Acero!$A$12:$AB$209,16,FALSE),"--")</f>
        <v>--</v>
      </c>
      <c r="S122" s="335" t="str">
        <f>IF(L122="x",VLOOKUP(D122,Acero!$A$12:$AB$209,17,FALSE),"--")</f>
        <v>--</v>
      </c>
      <c r="T122" s="335" t="e">
        <f>VLOOKUP(D122,Acero!$A$12:$AB$209,18,FALSE)</f>
        <v>#N/A</v>
      </c>
      <c r="U122" s="308" t="e">
        <f>VLOOKUP(D122,Acero!$A$12:$AB$209,19,FALSE)</f>
        <v>#N/A</v>
      </c>
      <c r="V122" s="319"/>
      <c r="W122" s="319"/>
      <c r="X122" s="322"/>
      <c r="Y122" s="334" t="e">
        <f t="shared" si="40"/>
        <v>#DIV/0!</v>
      </c>
      <c r="Z122">
        <f t="shared" si="44"/>
        <v>96898.666666666308</v>
      </c>
      <c r="AG122" s="345">
        <v>42554</v>
      </c>
      <c r="AH122" s="149"/>
      <c r="AI122" s="149"/>
      <c r="AJ122" s="149"/>
      <c r="AK122" s="149"/>
      <c r="AL122" s="343" t="e">
        <f t="shared" si="41"/>
        <v>#DIV/0!</v>
      </c>
      <c r="AM122" s="149"/>
      <c r="AN122" s="149"/>
      <c r="AO122" s="343" t="e">
        <f t="shared" si="42"/>
        <v>#DIV/0!</v>
      </c>
      <c r="AP122" s="149"/>
      <c r="AQ122" s="149"/>
      <c r="AR122" s="343" t="e">
        <f t="shared" si="43"/>
        <v>#DIV/0!</v>
      </c>
    </row>
    <row r="123" spans="1:44" ht="30.75" hidden="1" thickBot="1">
      <c r="A123" s="309" t="s">
        <v>312</v>
      </c>
      <c r="B123" s="308">
        <v>98</v>
      </c>
      <c r="C123" s="239" t="str">
        <f>VLOOKUP(A123,Piezas!$A$10:$F$604,2,FALSE)</f>
        <v>Rolo tensor de paño</v>
      </c>
      <c r="D123" s="320"/>
      <c r="E123" s="322"/>
      <c r="F123" s="308" t="e">
        <f>VLOOKUP(D123,Acero!$A$12:$AB$209,4,FALSE)</f>
        <v>#N/A</v>
      </c>
      <c r="G123" s="317"/>
      <c r="H123" s="317"/>
      <c r="I123" s="317"/>
      <c r="J123" s="311"/>
      <c r="L123" s="322"/>
      <c r="M123" s="308" t="e">
        <f>VLOOKUP(D123,Acero!$A$12:$AB$209,13,FALSE)</f>
        <v>#N/A</v>
      </c>
      <c r="N123" s="308" t="str">
        <f>IF(L123="x",VLOOKUP(D123,Acero!$A$12:$AB$209,6,FALSE),"--")</f>
        <v>--</v>
      </c>
      <c r="O123" s="324" t="str">
        <f>IF(L123="x",VLOOKUP(D123,Acero!$A$12:$AB$209,7,FALSE),"--")</f>
        <v>--</v>
      </c>
      <c r="P123" s="335" t="e">
        <f>IF((M123="Chapa negra doble recapado")*AND(L123&lt;&gt;"x"),"--",VLOOKUP(D123,Acero!$A$12:$AB$209,14,FALSE))</f>
        <v>#N/A</v>
      </c>
      <c r="Q123" s="335" t="e">
        <f>IF((M123="Chapa negra doble recapado")*AND(L123&lt;&gt;"x"),"--",VLOOKUP(D123,Acero!$A$12:$AB$209,15,FALSE))</f>
        <v>#N/A</v>
      </c>
      <c r="R123" s="335" t="str">
        <f>IF(L123="x",VLOOKUP(D123,Acero!$A$12:$AB$209,16,FALSE),"--")</f>
        <v>--</v>
      </c>
      <c r="S123" s="335" t="str">
        <f>IF(L123="x",VLOOKUP(D123,Acero!$A$12:$AB$209,17,FALSE),"--")</f>
        <v>--</v>
      </c>
      <c r="T123" s="335" t="e">
        <f>VLOOKUP(D123,Acero!$A$12:$AB$209,18,FALSE)</f>
        <v>#N/A</v>
      </c>
      <c r="U123" s="308" t="e">
        <f>VLOOKUP(D123,Acero!$A$12:$AB$209,19,FALSE)</f>
        <v>#N/A</v>
      </c>
      <c r="V123" s="318"/>
      <c r="W123" s="318"/>
      <c r="X123" s="322"/>
      <c r="Y123" s="334" t="e">
        <f t="shared" si="40"/>
        <v>#DIV/0!</v>
      </c>
      <c r="Z123">
        <f t="shared" si="44"/>
        <v>96898.666666666308</v>
      </c>
      <c r="AG123" s="345">
        <v>42555</v>
      </c>
      <c r="AH123" s="149"/>
      <c r="AI123" s="149"/>
      <c r="AJ123" s="149"/>
      <c r="AK123" s="149"/>
      <c r="AL123" s="343" t="e">
        <f t="shared" si="41"/>
        <v>#DIV/0!</v>
      </c>
      <c r="AM123" s="149"/>
      <c r="AN123" s="149"/>
      <c r="AO123" s="343" t="e">
        <f t="shared" si="42"/>
        <v>#DIV/0!</v>
      </c>
      <c r="AP123" s="149"/>
      <c r="AQ123" s="149"/>
      <c r="AR123" s="343" t="e">
        <f t="shared" si="43"/>
        <v>#DIV/0!</v>
      </c>
    </row>
    <row r="124" spans="1:44" ht="31.5" hidden="1" thickTop="1" thickBot="1">
      <c r="A124" s="411" t="s">
        <v>312</v>
      </c>
      <c r="B124" s="308">
        <v>99</v>
      </c>
      <c r="C124" s="239" t="str">
        <f>VLOOKUP(A124,Piezas!$A$10:$F$604,2,FALSE)</f>
        <v>Rolo tensor de paño</v>
      </c>
      <c r="D124" s="321"/>
      <c r="E124" s="322"/>
      <c r="F124" s="308" t="e">
        <f>VLOOKUP(D124,Acero!$A$12:$AB$209,4,FALSE)</f>
        <v>#N/A</v>
      </c>
      <c r="G124" s="317"/>
      <c r="H124" s="317"/>
      <c r="I124" s="317"/>
      <c r="J124" s="311"/>
      <c r="L124" s="322"/>
      <c r="M124" s="308" t="e">
        <f>VLOOKUP(D124,Acero!$A$12:$AB$209,13,FALSE)</f>
        <v>#N/A</v>
      </c>
      <c r="N124" s="308" t="str">
        <f>IF(L124="x",VLOOKUP(D124,Acero!$A$12:$AB$209,6,FALSE),"--")</f>
        <v>--</v>
      </c>
      <c r="O124" s="324" t="str">
        <f>IF(L124="x",VLOOKUP(D124,Acero!$A$12:$AB$209,7,FALSE),"--")</f>
        <v>--</v>
      </c>
      <c r="P124" s="335" t="e">
        <f>IF((M124="Chapa negra doble recapado")*AND(L124&lt;&gt;"x"),"--",VLOOKUP(D124,Acero!$A$12:$AB$209,14,FALSE))</f>
        <v>#N/A</v>
      </c>
      <c r="Q124" s="335" t="e">
        <f>IF((M124="Chapa negra doble recapado")*AND(L124&lt;&gt;"x"),"--",VLOOKUP(D124,Acero!$A$12:$AB$209,15,FALSE))</f>
        <v>#N/A</v>
      </c>
      <c r="R124" s="335" t="str">
        <f>IF(L124="x",VLOOKUP(D124,Acero!$A$12:$AB$209,16,FALSE),"--")</f>
        <v>--</v>
      </c>
      <c r="S124" s="335" t="str">
        <f>IF(L124="x",VLOOKUP(D124,Acero!$A$12:$AB$209,17,FALSE),"--")</f>
        <v>--</v>
      </c>
      <c r="T124" s="335" t="e">
        <f>VLOOKUP(D124,Acero!$A$12:$AB$209,18,FALSE)</f>
        <v>#N/A</v>
      </c>
      <c r="U124" s="308" t="e">
        <f>VLOOKUP(D124,Acero!$A$12:$AB$209,19,FALSE)</f>
        <v>#N/A</v>
      </c>
      <c r="V124" s="319"/>
      <c r="W124" s="319"/>
      <c r="X124" s="322"/>
      <c r="Y124" s="334" t="e">
        <f t="shared" si="40"/>
        <v>#DIV/0!</v>
      </c>
      <c r="Z124">
        <f t="shared" si="44"/>
        <v>96898.666666666308</v>
      </c>
      <c r="AG124" s="345">
        <v>42556</v>
      </c>
      <c r="AH124" s="149"/>
      <c r="AI124" s="149"/>
      <c r="AJ124" s="149"/>
      <c r="AK124" s="149"/>
      <c r="AL124" s="343" t="e">
        <f t="shared" si="41"/>
        <v>#DIV/0!</v>
      </c>
      <c r="AM124" s="149"/>
      <c r="AN124" s="149"/>
      <c r="AO124" s="343" t="e">
        <f t="shared" si="42"/>
        <v>#DIV/0!</v>
      </c>
      <c r="AP124" s="149"/>
      <c r="AQ124" s="149"/>
      <c r="AR124" s="343" t="e">
        <f t="shared" si="43"/>
        <v>#DIV/0!</v>
      </c>
    </row>
    <row r="125" spans="1:44" ht="16.5" hidden="1" thickBot="1">
      <c r="A125" s="410"/>
      <c r="B125" s="336"/>
      <c r="C125" s="239" t="e">
        <f>VLOOKUP(A125,Piezas!$A$10:$F$604,2,FALSE)</f>
        <v>#N/A</v>
      </c>
      <c r="D125" s="407"/>
      <c r="E125" s="407"/>
      <c r="F125" s="407"/>
      <c r="G125" s="407"/>
      <c r="H125" s="407"/>
      <c r="I125" s="407"/>
      <c r="J125" s="407"/>
      <c r="K125" s="407"/>
      <c r="L125" s="339"/>
      <c r="M125" s="338"/>
      <c r="N125" s="338"/>
      <c r="O125" s="342"/>
      <c r="P125" s="340"/>
      <c r="Q125" s="340"/>
      <c r="R125" s="340"/>
      <c r="S125" s="340"/>
      <c r="T125" s="340"/>
      <c r="U125" s="336"/>
      <c r="V125" s="336"/>
      <c r="W125" s="336"/>
      <c r="X125" s="339"/>
      <c r="Y125" s="339"/>
      <c r="Z125" s="333"/>
      <c r="AA125" s="333"/>
      <c r="AG125" s="345"/>
      <c r="AL125" s="344"/>
      <c r="AO125" s="344"/>
      <c r="AR125" s="344"/>
    </row>
    <row r="126" spans="1:44" ht="26.25" thickTop="1">
      <c r="A126" s="411" t="s">
        <v>313</v>
      </c>
      <c r="B126" s="308">
        <v>100</v>
      </c>
      <c r="C126" s="239" t="str">
        <f>VLOOKUP(A126,Piezas!$A$10:$F$604,2,FALSE)</f>
        <v>Rolo de Paño</v>
      </c>
      <c r="D126" s="317" t="s">
        <v>1066</v>
      </c>
      <c r="E126" s="331">
        <v>1</v>
      </c>
      <c r="F126" s="308" t="str">
        <f>VLOOKUP(D126,Acero!$A$12:$AB$209,4,FALSE)</f>
        <v>Caño exterior</v>
      </c>
      <c r="G126" s="317" t="s">
        <v>858</v>
      </c>
      <c r="H126" s="317" t="s">
        <v>428</v>
      </c>
      <c r="I126" s="317"/>
      <c r="J126" s="310"/>
      <c r="K126" s="149"/>
      <c r="L126" s="331" t="s">
        <v>1204</v>
      </c>
      <c r="M126" s="308" t="str">
        <f>VLOOKUP(D126,Acero!$A$12:$AB$209,13,FALSE)</f>
        <v>Caño estructural redondo</v>
      </c>
      <c r="N126" s="308">
        <f>IF(L126="x",VLOOKUP(D126,Acero!$A$12:$AB$209,6,FALSE),"--")</f>
        <v>235</v>
      </c>
      <c r="O126" s="324" t="str">
        <f>IF(L126="x",VLOOKUP(D126,Acero!$A$12:$AB$209,7,FALSE),"--")</f>
        <v>mm</v>
      </c>
      <c r="P126" s="335">
        <f>IF((M126="Chapa negra doble recapado")*AND(L126&lt;&gt;"x"),"--",VLOOKUP(D126,Acero!$A$12:$AB$209,14,FALSE))</f>
        <v>101</v>
      </c>
      <c r="Q126" s="335" t="str">
        <f>IF((M126="Chapa negra doble recapado")*AND(L126&lt;&gt;"x"),"--",VLOOKUP(D126,Acero!$A$12:$AB$209,15,FALSE))</f>
        <v>----</v>
      </c>
      <c r="R126" s="335">
        <f>IF(L126="x",VLOOKUP(D126,Acero!$A$12:$AB$209,16,FALSE),"--")</f>
        <v>0</v>
      </c>
      <c r="S126" s="335" t="str">
        <f>IF(L126="x",VLOOKUP(D126,Acero!$A$12:$AB$209,17,FALSE),"--")</f>
        <v>mm</v>
      </c>
      <c r="T126" s="335">
        <f>VLOOKUP(D126,Acero!$A$12:$AB$209,18,FALSE)</f>
        <v>2</v>
      </c>
      <c r="U126" s="308" t="str">
        <f>VLOOKUP(D126,Acero!$A$12:$AB$209,19,FALSE)</f>
        <v>mm</v>
      </c>
      <c r="V126" s="317"/>
      <c r="W126" s="317">
        <v>175.333333333333</v>
      </c>
      <c r="X126" s="331">
        <v>229.166666666667</v>
      </c>
      <c r="Y126" s="334">
        <f t="shared" ref="Y126:Y136" si="45">(X126-W126)/W126</f>
        <v>0.30703422053232376</v>
      </c>
      <c r="Z126" s="149">
        <f>(V126+W126)*E126</f>
        <v>175.333333333333</v>
      </c>
      <c r="AA126" s="149"/>
      <c r="AB126" s="149"/>
      <c r="AC126" s="149"/>
      <c r="AD126" s="149"/>
      <c r="AE126" s="149"/>
      <c r="AF126" s="149"/>
      <c r="AG126" s="345">
        <v>42557</v>
      </c>
      <c r="AH126" s="149"/>
      <c r="AI126" s="149"/>
      <c r="AJ126" s="149"/>
      <c r="AK126" s="149"/>
      <c r="AL126" s="343" t="e">
        <f t="shared" ref="AL126:AL136" si="46">(AH126-AK126)/AH126</f>
        <v>#DIV/0!</v>
      </c>
      <c r="AM126" s="149"/>
      <c r="AN126" s="149"/>
      <c r="AO126" s="343" t="e">
        <f t="shared" ref="AO126:AO136" si="47">(AK126-AN126)/AK126</f>
        <v>#DIV/0!</v>
      </c>
      <c r="AP126" s="149"/>
      <c r="AQ126" s="149"/>
      <c r="AR126" s="343" t="e">
        <f t="shared" ref="AR126:AR136" si="48">(AN126-AQ126)/AN126</f>
        <v>#DIV/0!</v>
      </c>
    </row>
    <row r="127" spans="1:44" ht="26.25" thickBot="1">
      <c r="A127" s="309" t="s">
        <v>313</v>
      </c>
      <c r="B127" s="308">
        <v>101</v>
      </c>
      <c r="C127" s="239" t="str">
        <f>VLOOKUP(A127,Piezas!$A$10:$F$604,2,FALSE)</f>
        <v>Rolo de Paño</v>
      </c>
      <c r="D127" s="317" t="s">
        <v>1659</v>
      </c>
      <c r="E127" s="322">
        <v>1</v>
      </c>
      <c r="F127" s="308" t="str">
        <f>VLOOKUP(D127,Acero!$A$12:$AB$209,4,FALSE)</f>
        <v>Caño exterior</v>
      </c>
      <c r="G127" s="317" t="s">
        <v>1154</v>
      </c>
      <c r="H127" s="317" t="s">
        <v>1207</v>
      </c>
      <c r="I127" s="317"/>
      <c r="J127" s="311"/>
      <c r="L127" s="317" t="s">
        <v>1204</v>
      </c>
      <c r="M127" s="308" t="str">
        <f>VLOOKUP(D127,Acero!$A$12:$AB$209,13,FALSE)</f>
        <v>Caño estructural redondo</v>
      </c>
      <c r="N127" s="308">
        <f>IF(L127="x",VLOOKUP(D127,Acero!$A$12:$AB$209,6,FALSE),"--")</f>
        <v>235</v>
      </c>
      <c r="O127" s="324" t="str">
        <f>IF(L127="x",VLOOKUP(D127,Acero!$A$12:$AB$209,7,FALSE),"--")</f>
        <v>mm</v>
      </c>
      <c r="P127" s="335">
        <f>IF((M127="Chapa negra doble recapado")*AND(L127&lt;&gt;"x"),"--",VLOOKUP(D127,Acero!$A$12:$AB$209,14,FALSE))</f>
        <v>101</v>
      </c>
      <c r="Q127" s="335" t="str">
        <f>IF((M127="Chapa negra doble recapado")*AND(L127&lt;&gt;"x"),"--",VLOOKUP(D127,Acero!$A$12:$AB$209,15,FALSE))</f>
        <v>----</v>
      </c>
      <c r="R127" s="335">
        <f>IF(L127="x",VLOOKUP(D127,Acero!$A$12:$AB$209,16,FALSE),"--")</f>
        <v>0</v>
      </c>
      <c r="S127" s="335" t="str">
        <f>IF(L127="x",VLOOKUP(D127,Acero!$A$12:$AB$209,17,FALSE),"--")</f>
        <v>mm</v>
      </c>
      <c r="T127" s="335">
        <f>VLOOKUP(D127,Acero!$A$12:$AB$209,18,FALSE)</f>
        <v>2</v>
      </c>
      <c r="U127" s="308" t="str">
        <f>VLOOKUP(D127,Acero!$A$12:$AB$209,19,FALSE)</f>
        <v>mm</v>
      </c>
      <c r="V127" s="317"/>
      <c r="W127" s="317">
        <v>181.833333333333</v>
      </c>
      <c r="X127" s="322">
        <v>237.666666666667</v>
      </c>
      <c r="Y127" s="334">
        <f t="shared" si="45"/>
        <v>0.30705774518790524</v>
      </c>
      <c r="Z127">
        <f t="shared" ref="Z127:Z136" si="49">(V127+W127)*E127+Z126</f>
        <v>357.166666666666</v>
      </c>
      <c r="AG127" s="345">
        <v>42558</v>
      </c>
      <c r="AH127" s="149"/>
      <c r="AI127" s="149"/>
      <c r="AJ127" s="149"/>
      <c r="AK127" s="149"/>
      <c r="AL127" s="343" t="e">
        <f t="shared" si="46"/>
        <v>#DIV/0!</v>
      </c>
      <c r="AM127" s="149"/>
      <c r="AN127" s="149"/>
      <c r="AO127" s="343" t="e">
        <f t="shared" si="47"/>
        <v>#DIV/0!</v>
      </c>
      <c r="AP127" s="149"/>
      <c r="AQ127" s="149"/>
      <c r="AR127" s="343" t="e">
        <f t="shared" si="48"/>
        <v>#DIV/0!</v>
      </c>
    </row>
    <row r="128" spans="1:44" ht="26.25" thickTop="1">
      <c r="A128" s="411" t="s">
        <v>313</v>
      </c>
      <c r="B128" s="308">
        <v>102</v>
      </c>
      <c r="C128" s="239" t="str">
        <f>VLOOKUP(A128,Piezas!$A$10:$F$604,2,FALSE)</f>
        <v>Rolo de Paño</v>
      </c>
      <c r="D128" s="317" t="s">
        <v>1661</v>
      </c>
      <c r="E128" s="322">
        <v>2</v>
      </c>
      <c r="F128" s="308" t="str">
        <f>VLOOKUP(D128,Acero!$A$12:$AB$209,4,FALSE)</f>
        <v>Tapas de rolo</v>
      </c>
      <c r="G128" s="317" t="s">
        <v>858</v>
      </c>
      <c r="H128" s="317" t="s">
        <v>1153</v>
      </c>
      <c r="I128" s="317" t="s">
        <v>1196</v>
      </c>
      <c r="J128" s="311" t="s">
        <v>1663</v>
      </c>
      <c r="K128" t="s">
        <v>1662</v>
      </c>
      <c r="L128" s="322"/>
      <c r="M128" s="308" t="str">
        <f>VLOOKUP(D128,Acero!$A$12:$AB$209,13,FALSE)</f>
        <v>Chapa negra doble recapado</v>
      </c>
      <c r="N128" s="308" t="str">
        <f>IF(L128="x",VLOOKUP(D128,Acero!$A$12:$AB$209,6,FALSE),"--")</f>
        <v>--</v>
      </c>
      <c r="O128" s="324" t="str">
        <f>IF(L128="x",VLOOKUP(D128,Acero!$A$12:$AB$209,7,FALSE),"--")</f>
        <v>--</v>
      </c>
      <c r="P128" s="335" t="str">
        <f>IF((M128="Chapa negra doble recapado")*AND(L128&lt;&gt;"x"),"--",VLOOKUP(D128,Acero!$A$12:$AB$209,14,FALSE))</f>
        <v>--</v>
      </c>
      <c r="Q128" s="335" t="str">
        <f>IF((M128="Chapa negra doble recapado")*AND(L128&lt;&gt;"x"),"--",VLOOKUP(D128,Acero!$A$12:$AB$209,15,FALSE))</f>
        <v>--</v>
      </c>
      <c r="R128" s="335" t="str">
        <f>IF(L128="x",VLOOKUP(D128,Acero!$A$12:$AB$209,16,FALSE),"--")</f>
        <v>--</v>
      </c>
      <c r="S128" s="335" t="str">
        <f>IF(L128="x",VLOOKUP(D128,Acero!$A$12:$AB$209,17,FALSE),"--")</f>
        <v>--</v>
      </c>
      <c r="T128" s="335">
        <f>VLOOKUP(D128,Acero!$A$12:$AB$209,18,FALSE)</f>
        <v>2</v>
      </c>
      <c r="U128" s="308" t="str">
        <f>VLOOKUP(D128,Acero!$A$12:$AB$209,19,FALSE)</f>
        <v>mm</v>
      </c>
      <c r="V128" s="318">
        <v>1</v>
      </c>
      <c r="W128" s="318">
        <v>188.333333333333</v>
      </c>
      <c r="X128" s="322">
        <v>246.166666666667</v>
      </c>
      <c r="Y128" s="334">
        <f t="shared" si="45"/>
        <v>0.30707964601770316</v>
      </c>
      <c r="Z128">
        <f t="shared" si="49"/>
        <v>735.83333333333201</v>
      </c>
      <c r="AG128" s="345">
        <v>42559</v>
      </c>
      <c r="AH128" s="149"/>
      <c r="AI128" s="149"/>
      <c r="AJ128" s="149"/>
      <c r="AK128" s="149"/>
      <c r="AL128" s="343" t="e">
        <f t="shared" si="46"/>
        <v>#DIV/0!</v>
      </c>
      <c r="AM128" s="149"/>
      <c r="AN128" s="149"/>
      <c r="AO128" s="343" t="e">
        <f t="shared" si="47"/>
        <v>#DIV/0!</v>
      </c>
      <c r="AP128" s="149"/>
      <c r="AQ128" s="149"/>
      <c r="AR128" s="343" t="e">
        <f t="shared" si="48"/>
        <v>#DIV/0!</v>
      </c>
    </row>
    <row r="129" spans="1:44" ht="26.25" thickBot="1">
      <c r="A129" s="309" t="s">
        <v>313</v>
      </c>
      <c r="B129" s="308">
        <v>103</v>
      </c>
      <c r="C129" s="239" t="str">
        <f>VLOOKUP(A129,Piezas!$A$10:$F$604,2,FALSE)</f>
        <v>Rolo de Paño</v>
      </c>
      <c r="D129" s="317" t="s">
        <v>1661</v>
      </c>
      <c r="E129" s="322">
        <v>2</v>
      </c>
      <c r="F129" s="308" t="str">
        <f>VLOOKUP(D129,Acero!$A$12:$AB$209,4,FALSE)</f>
        <v>Tapas de rolo</v>
      </c>
      <c r="G129" s="317" t="s">
        <v>1154</v>
      </c>
      <c r="H129" s="317" t="s">
        <v>1207</v>
      </c>
      <c r="I129" s="317"/>
      <c r="J129" s="311"/>
      <c r="K129" t="s">
        <v>1206</v>
      </c>
      <c r="L129" s="322"/>
      <c r="M129" s="308" t="str">
        <f>VLOOKUP(D129,Acero!$A$12:$AB$209,13,FALSE)</f>
        <v>Chapa negra doble recapado</v>
      </c>
      <c r="N129" s="308" t="str">
        <f>IF(L129="x",VLOOKUP(D129,Acero!$A$12:$AB$209,6,FALSE),"--")</f>
        <v>--</v>
      </c>
      <c r="O129" s="324" t="str">
        <f>IF(L129="x",VLOOKUP(D129,Acero!$A$12:$AB$209,7,FALSE),"--")</f>
        <v>--</v>
      </c>
      <c r="P129" s="335" t="str">
        <f>IF((M129="Chapa negra doble recapado")*AND(L129&lt;&gt;"x"),"--",VLOOKUP(D129,Acero!$A$12:$AB$209,14,FALSE))</f>
        <v>--</v>
      </c>
      <c r="Q129" s="335" t="str">
        <f>IF((M129="Chapa negra doble recapado")*AND(L129&lt;&gt;"x"),"--",VLOOKUP(D129,Acero!$A$12:$AB$209,15,FALSE))</f>
        <v>--</v>
      </c>
      <c r="R129" s="335" t="str">
        <f>IF(L129="x",VLOOKUP(D129,Acero!$A$12:$AB$209,16,FALSE),"--")</f>
        <v>--</v>
      </c>
      <c r="S129" s="335" t="str">
        <f>IF(L129="x",VLOOKUP(D129,Acero!$A$12:$AB$209,17,FALSE),"--")</f>
        <v>--</v>
      </c>
      <c r="T129" s="335">
        <f>VLOOKUP(D129,Acero!$A$12:$AB$209,18,FALSE)</f>
        <v>2</v>
      </c>
      <c r="U129" s="308" t="str">
        <f>VLOOKUP(D129,Acero!$A$12:$AB$209,19,FALSE)</f>
        <v>mm</v>
      </c>
      <c r="V129" s="319"/>
      <c r="W129" s="319"/>
      <c r="X129" s="322"/>
      <c r="Y129" s="334" t="e">
        <f t="shared" si="45"/>
        <v>#DIV/0!</v>
      </c>
      <c r="Z129">
        <f t="shared" si="49"/>
        <v>735.83333333333201</v>
      </c>
      <c r="AG129" s="345">
        <v>42560</v>
      </c>
      <c r="AH129" s="149"/>
      <c r="AI129" s="149"/>
      <c r="AJ129" s="149"/>
      <c r="AK129" s="149"/>
      <c r="AL129" s="343" t="e">
        <f t="shared" si="46"/>
        <v>#DIV/0!</v>
      </c>
      <c r="AM129" s="149"/>
      <c r="AN129" s="149"/>
      <c r="AO129" s="343" t="e">
        <f t="shared" si="47"/>
        <v>#DIV/0!</v>
      </c>
      <c r="AP129" s="149"/>
      <c r="AQ129" s="149"/>
      <c r="AR129" s="343" t="e">
        <f t="shared" si="48"/>
        <v>#DIV/0!</v>
      </c>
    </row>
    <row r="130" spans="1:44" ht="26.25" thickTop="1">
      <c r="A130" s="411" t="s">
        <v>313</v>
      </c>
      <c r="B130" s="308">
        <v>104</v>
      </c>
      <c r="C130" s="239" t="str">
        <f>VLOOKUP(A130,Piezas!$A$10:$F$604,2,FALSE)</f>
        <v>Rolo de Paño</v>
      </c>
      <c r="D130" s="317" t="s">
        <v>1664</v>
      </c>
      <c r="E130" s="322">
        <v>1</v>
      </c>
      <c r="F130" s="308" t="str">
        <f>VLOOKUP(D130,Acero!$A$12:$AB$209,4,FALSE)</f>
        <v>Eje de rolo de paño</v>
      </c>
      <c r="G130" s="317" t="s">
        <v>858</v>
      </c>
      <c r="H130" s="317" t="s">
        <v>1187</v>
      </c>
      <c r="I130" s="317"/>
      <c r="J130" s="311"/>
      <c r="L130" s="322" t="s">
        <v>1204</v>
      </c>
      <c r="M130" s="308" t="str">
        <f>VLOOKUP(D130,Acero!$A$12:$AB$209,13,FALSE)</f>
        <v>Terfilado redondo 1045</v>
      </c>
      <c r="N130" s="308">
        <f>IF(L130="x",VLOOKUP(D130,Acero!$A$12:$AB$209,6,FALSE),"--")</f>
        <v>330</v>
      </c>
      <c r="O130" s="324" t="str">
        <f>IF(L130="x",VLOOKUP(D130,Acero!$A$12:$AB$209,7,FALSE),"--")</f>
        <v>mm</v>
      </c>
      <c r="P130" s="335">
        <f>IF((M130="Chapa negra doble recapado")*AND(L130&lt;&gt;"x"),"--",VLOOKUP(D130,Acero!$A$12:$AB$209,14,FALSE))</f>
        <v>22</v>
      </c>
      <c r="Q130" s="335" t="str">
        <f>IF((M130="Chapa negra doble recapado")*AND(L130&lt;&gt;"x"),"--",VLOOKUP(D130,Acero!$A$12:$AB$209,15,FALSE))</f>
        <v>Diam</v>
      </c>
      <c r="R130" s="335">
        <f>IF(L130="x",VLOOKUP(D130,Acero!$A$12:$AB$209,16,FALSE),"--")</f>
        <v>0</v>
      </c>
      <c r="S130" s="335" t="str">
        <f>IF(L130="x",VLOOKUP(D130,Acero!$A$12:$AB$209,17,FALSE),"--")</f>
        <v>mm</v>
      </c>
      <c r="T130" s="335">
        <f>VLOOKUP(D130,Acero!$A$12:$AB$209,18,FALSE)</f>
        <v>0</v>
      </c>
      <c r="U130" s="308" t="str">
        <f>VLOOKUP(D130,Acero!$A$12:$AB$209,19,FALSE)</f>
        <v>-----</v>
      </c>
      <c r="V130" s="318"/>
      <c r="W130" s="318"/>
      <c r="X130" s="322"/>
      <c r="Y130" s="334" t="e">
        <f t="shared" si="45"/>
        <v>#DIV/0!</v>
      </c>
      <c r="Z130">
        <f t="shared" si="49"/>
        <v>735.83333333333201</v>
      </c>
      <c r="AG130" s="345">
        <v>42561</v>
      </c>
      <c r="AH130" s="149"/>
      <c r="AI130" s="149"/>
      <c r="AJ130" s="149"/>
      <c r="AK130" s="149"/>
      <c r="AL130" s="343" t="e">
        <f t="shared" si="46"/>
        <v>#DIV/0!</v>
      </c>
      <c r="AM130" s="149"/>
      <c r="AN130" s="149"/>
      <c r="AO130" s="343" t="e">
        <f t="shared" si="47"/>
        <v>#DIV/0!</v>
      </c>
      <c r="AP130" s="149"/>
      <c r="AQ130" s="149"/>
      <c r="AR130" s="343" t="e">
        <f t="shared" si="48"/>
        <v>#DIV/0!</v>
      </c>
    </row>
    <row r="131" spans="1:44" ht="26.25" thickBot="1">
      <c r="A131" s="309" t="s">
        <v>313</v>
      </c>
      <c r="B131" s="308">
        <v>105</v>
      </c>
      <c r="C131" s="239" t="str">
        <f>VLOOKUP(A131,Piezas!$A$10:$F$604,2,FALSE)</f>
        <v>Rolo de Paño</v>
      </c>
      <c r="D131" s="317" t="s">
        <v>1664</v>
      </c>
      <c r="E131" s="322">
        <v>2</v>
      </c>
      <c r="F131" s="308" t="str">
        <f>VLOOKUP(D131,Acero!$A$12:$AB$209,4,FALSE)</f>
        <v>Eje de rolo de paño</v>
      </c>
      <c r="G131" s="317" t="s">
        <v>167</v>
      </c>
      <c r="H131" s="317" t="s">
        <v>1203</v>
      </c>
      <c r="I131" s="317" t="s">
        <v>213</v>
      </c>
      <c r="J131" s="311"/>
      <c r="L131" s="322" t="s">
        <v>1204</v>
      </c>
      <c r="M131" s="308" t="str">
        <f>VLOOKUP(D131,Acero!$A$12:$AB$209,13,FALSE)</f>
        <v>Terfilado redondo 1045</v>
      </c>
      <c r="N131" s="308">
        <f>IF(L131="x",VLOOKUP(D131,Acero!$A$12:$AB$209,6,FALSE),"--")</f>
        <v>330</v>
      </c>
      <c r="O131" s="324" t="str">
        <f>IF(L131="x",VLOOKUP(D131,Acero!$A$12:$AB$209,7,FALSE),"--")</f>
        <v>mm</v>
      </c>
      <c r="P131" s="335">
        <f>IF((M131="Chapa negra doble recapado")*AND(L131&lt;&gt;"x"),"--",VLOOKUP(D131,Acero!$A$12:$AB$209,14,FALSE))</f>
        <v>22</v>
      </c>
      <c r="Q131" s="335" t="str">
        <f>IF((M131="Chapa negra doble recapado")*AND(L131&lt;&gt;"x"),"--",VLOOKUP(D131,Acero!$A$12:$AB$209,15,FALSE))</f>
        <v>Diam</v>
      </c>
      <c r="R131" s="335">
        <f>IF(L131="x",VLOOKUP(D131,Acero!$A$12:$AB$209,16,FALSE),"--")</f>
        <v>0</v>
      </c>
      <c r="S131" s="335" t="str">
        <f>IF(L131="x",VLOOKUP(D131,Acero!$A$12:$AB$209,17,FALSE),"--")</f>
        <v>mm</v>
      </c>
      <c r="T131" s="335">
        <f>VLOOKUP(D131,Acero!$A$12:$AB$209,18,FALSE)</f>
        <v>0</v>
      </c>
      <c r="U131" s="308" t="str">
        <f>VLOOKUP(D131,Acero!$A$12:$AB$209,19,FALSE)</f>
        <v>-----</v>
      </c>
      <c r="V131" s="318"/>
      <c r="W131" s="318"/>
      <c r="X131" s="322"/>
      <c r="Y131" s="334" t="e">
        <f t="shared" si="45"/>
        <v>#DIV/0!</v>
      </c>
      <c r="Z131">
        <f t="shared" si="49"/>
        <v>735.83333333333201</v>
      </c>
      <c r="AG131" s="345">
        <v>42562</v>
      </c>
      <c r="AH131" s="149"/>
      <c r="AI131" s="149"/>
      <c r="AJ131" s="149"/>
      <c r="AK131" s="149"/>
      <c r="AL131" s="343" t="e">
        <f t="shared" si="46"/>
        <v>#DIV/0!</v>
      </c>
      <c r="AM131" s="149"/>
      <c r="AN131" s="149"/>
      <c r="AO131" s="343" t="e">
        <f t="shared" si="47"/>
        <v>#DIV/0!</v>
      </c>
      <c r="AP131" s="149"/>
      <c r="AQ131" s="149"/>
      <c r="AR131" s="343" t="e">
        <f t="shared" si="48"/>
        <v>#DIV/0!</v>
      </c>
    </row>
    <row r="132" spans="1:44" ht="26.25" thickTop="1">
      <c r="A132" s="411" t="s">
        <v>313</v>
      </c>
      <c r="B132" s="308">
        <v>106</v>
      </c>
      <c r="C132" s="239" t="str">
        <f>VLOOKUP(A132,Piezas!$A$10:$F$604,2,FALSE)</f>
        <v>Rolo de Paño</v>
      </c>
      <c r="D132" s="317" t="s">
        <v>1664</v>
      </c>
      <c r="E132" s="322">
        <v>2</v>
      </c>
      <c r="F132" s="308" t="str">
        <f>VLOOKUP(D132,Acero!$A$12:$AB$209,4,FALSE)</f>
        <v>Eje de rolo de paño</v>
      </c>
      <c r="G132" s="317" t="s">
        <v>167</v>
      </c>
      <c r="H132" s="317" t="s">
        <v>1203</v>
      </c>
      <c r="I132" s="317" t="s">
        <v>1174</v>
      </c>
      <c r="J132" s="311"/>
      <c r="L132" s="322" t="s">
        <v>1204</v>
      </c>
      <c r="M132" s="308" t="str">
        <f>VLOOKUP(D132,Acero!$A$12:$AB$209,13,FALSE)</f>
        <v>Terfilado redondo 1045</v>
      </c>
      <c r="N132" s="308">
        <f>IF(L132="x",VLOOKUP(D132,Acero!$A$12:$AB$209,6,FALSE),"--")</f>
        <v>330</v>
      </c>
      <c r="O132" s="324" t="str">
        <f>IF(L132="x",VLOOKUP(D132,Acero!$A$12:$AB$209,7,FALSE),"--")</f>
        <v>mm</v>
      </c>
      <c r="P132" s="335">
        <f>IF((M132="Chapa negra doble recapado")*AND(L132&lt;&gt;"x"),"--",VLOOKUP(D132,Acero!$A$12:$AB$209,14,FALSE))</f>
        <v>22</v>
      </c>
      <c r="Q132" s="335" t="str">
        <f>IF((M132="Chapa negra doble recapado")*AND(L132&lt;&gt;"x"),"--",VLOOKUP(D132,Acero!$A$12:$AB$209,15,FALSE))</f>
        <v>Diam</v>
      </c>
      <c r="R132" s="335">
        <f>IF(L132="x",VLOOKUP(D132,Acero!$A$12:$AB$209,16,FALSE),"--")</f>
        <v>0</v>
      </c>
      <c r="S132" s="335" t="str">
        <f>IF(L132="x",VLOOKUP(D132,Acero!$A$12:$AB$209,17,FALSE),"--")</f>
        <v>mm</v>
      </c>
      <c r="T132" s="335">
        <f>VLOOKUP(D132,Acero!$A$12:$AB$209,18,FALSE)</f>
        <v>0</v>
      </c>
      <c r="U132" s="308" t="str">
        <f>VLOOKUP(D132,Acero!$A$12:$AB$209,19,FALSE)</f>
        <v>-----</v>
      </c>
      <c r="V132" s="319"/>
      <c r="W132" s="319"/>
      <c r="X132" s="322"/>
      <c r="Y132" s="334" t="e">
        <f t="shared" si="45"/>
        <v>#DIV/0!</v>
      </c>
      <c r="Z132">
        <f t="shared" si="49"/>
        <v>735.83333333333201</v>
      </c>
      <c r="AG132" s="345">
        <v>42563</v>
      </c>
      <c r="AH132" s="149"/>
      <c r="AI132" s="149"/>
      <c r="AJ132" s="149"/>
      <c r="AK132" s="149"/>
      <c r="AL132" s="343" t="e">
        <f t="shared" si="46"/>
        <v>#DIV/0!</v>
      </c>
      <c r="AM132" s="149"/>
      <c r="AN132" s="149"/>
      <c r="AO132" s="343" t="e">
        <f t="shared" si="47"/>
        <v>#DIV/0!</v>
      </c>
      <c r="AP132" s="149"/>
      <c r="AQ132" s="149"/>
      <c r="AR132" s="343" t="e">
        <f t="shared" si="48"/>
        <v>#DIV/0!</v>
      </c>
    </row>
    <row r="133" spans="1:44" ht="26.25" thickBot="1">
      <c r="A133" s="309" t="s">
        <v>313</v>
      </c>
      <c r="B133" s="308">
        <v>107</v>
      </c>
      <c r="C133" s="239" t="str">
        <f>VLOOKUP(A133,Piezas!$A$10:$F$604,2,FALSE)</f>
        <v>Rolo de Paño</v>
      </c>
      <c r="D133" s="317" t="s">
        <v>1664</v>
      </c>
      <c r="E133" s="322">
        <v>1</v>
      </c>
      <c r="F133" s="308" t="str">
        <f>VLOOKUP(D133,Acero!$A$12:$AB$209,4,FALSE)</f>
        <v>Eje de rolo de paño</v>
      </c>
      <c r="G133" s="317" t="s">
        <v>167</v>
      </c>
      <c r="H133" s="317" t="s">
        <v>1202</v>
      </c>
      <c r="I133" s="317" t="s">
        <v>1181</v>
      </c>
      <c r="J133" s="311"/>
      <c r="K133" t="s">
        <v>1171</v>
      </c>
      <c r="L133" s="322"/>
      <c r="M133" s="308" t="str">
        <f>VLOOKUP(D133,Acero!$A$12:$AB$209,13,FALSE)</f>
        <v>Terfilado redondo 1045</v>
      </c>
      <c r="N133" s="308" t="str">
        <f>IF(L133="x",VLOOKUP(D133,Acero!$A$12:$AB$209,6,FALSE),"--")</f>
        <v>--</v>
      </c>
      <c r="O133" s="324" t="str">
        <f>IF(L133="x",VLOOKUP(D133,Acero!$A$12:$AB$209,7,FALSE),"--")</f>
        <v>--</v>
      </c>
      <c r="P133" s="335">
        <f>IF((M133="Chapa negra doble recapado")*AND(L133&lt;&gt;"x"),"--",VLOOKUP(D133,Acero!$A$12:$AB$209,14,FALSE))</f>
        <v>22</v>
      </c>
      <c r="Q133" s="335" t="str">
        <f>IF((M133="Chapa negra doble recapado")*AND(L133&lt;&gt;"x"),"--",VLOOKUP(D133,Acero!$A$12:$AB$209,15,FALSE))</f>
        <v>Diam</v>
      </c>
      <c r="R133" s="335" t="str">
        <f>IF(L133="x",VLOOKUP(D133,Acero!$A$12:$AB$209,16,FALSE),"--")</f>
        <v>--</v>
      </c>
      <c r="S133" s="335" t="str">
        <f>IF(L133="x",VLOOKUP(D133,Acero!$A$12:$AB$209,17,FALSE),"--")</f>
        <v>--</v>
      </c>
      <c r="T133" s="335">
        <f>VLOOKUP(D133,Acero!$A$12:$AB$209,18,FALSE)</f>
        <v>0</v>
      </c>
      <c r="U133" s="308" t="str">
        <f>VLOOKUP(D133,Acero!$A$12:$AB$209,19,FALSE)</f>
        <v>-----</v>
      </c>
      <c r="V133" s="318"/>
      <c r="W133" s="318"/>
      <c r="X133" s="322"/>
      <c r="Y133" s="334" t="e">
        <f t="shared" si="45"/>
        <v>#DIV/0!</v>
      </c>
      <c r="Z133">
        <f t="shared" si="49"/>
        <v>735.83333333333201</v>
      </c>
      <c r="AG133" s="345">
        <v>42564</v>
      </c>
      <c r="AH133" s="149"/>
      <c r="AI133" s="149"/>
      <c r="AJ133" s="149"/>
      <c r="AK133" s="149"/>
      <c r="AL133" s="343" t="e">
        <f t="shared" si="46"/>
        <v>#DIV/0!</v>
      </c>
      <c r="AM133" s="149"/>
      <c r="AN133" s="149"/>
      <c r="AO133" s="343" t="e">
        <f t="shared" si="47"/>
        <v>#DIV/0!</v>
      </c>
      <c r="AP133" s="149"/>
      <c r="AQ133" s="149"/>
      <c r="AR133" s="343" t="e">
        <f t="shared" si="48"/>
        <v>#DIV/0!</v>
      </c>
    </row>
    <row r="134" spans="1:44" ht="26.25" thickTop="1">
      <c r="A134" s="411" t="s">
        <v>313</v>
      </c>
      <c r="B134" s="308">
        <v>108</v>
      </c>
      <c r="C134" s="239" t="str">
        <f>VLOOKUP(A134,Piezas!$A$10:$F$604,2,FALSE)</f>
        <v>Rolo de Paño</v>
      </c>
      <c r="D134" s="317" t="s">
        <v>1664</v>
      </c>
      <c r="E134" s="322">
        <v>1</v>
      </c>
      <c r="F134" s="308" t="str">
        <f>VLOOKUP(D134,Acero!$A$12:$AB$209,4,FALSE)</f>
        <v>Eje de rolo de paño</v>
      </c>
      <c r="G134" s="317" t="s">
        <v>167</v>
      </c>
      <c r="H134" s="317" t="s">
        <v>1203</v>
      </c>
      <c r="I134" s="317" t="s">
        <v>1179</v>
      </c>
      <c r="J134" s="311"/>
      <c r="K134" t="s">
        <v>1665</v>
      </c>
      <c r="L134" s="322"/>
      <c r="M134" s="308" t="str">
        <f>VLOOKUP(D134,Acero!$A$12:$AB$209,13,FALSE)</f>
        <v>Terfilado redondo 1045</v>
      </c>
      <c r="N134" s="308" t="str">
        <f>IF(L134="x",VLOOKUP(D134,Acero!$A$12:$AB$209,6,FALSE),"--")</f>
        <v>--</v>
      </c>
      <c r="O134" s="324" t="str">
        <f>IF(L134="x",VLOOKUP(D134,Acero!$A$12:$AB$209,7,FALSE),"--")</f>
        <v>--</v>
      </c>
      <c r="P134" s="335">
        <f>IF((M134="Chapa negra doble recapado")*AND(L134&lt;&gt;"x"),"--",VLOOKUP(D134,Acero!$A$12:$AB$209,14,FALSE))</f>
        <v>22</v>
      </c>
      <c r="Q134" s="335" t="str">
        <f>IF((M134="Chapa negra doble recapado")*AND(L134&lt;&gt;"x"),"--",VLOOKUP(D134,Acero!$A$12:$AB$209,15,FALSE))</f>
        <v>Diam</v>
      </c>
      <c r="R134" s="335" t="str">
        <f>IF(L134="x",VLOOKUP(D134,Acero!$A$12:$AB$209,16,FALSE),"--")</f>
        <v>--</v>
      </c>
      <c r="S134" s="335" t="str">
        <f>IF(L134="x",VLOOKUP(D134,Acero!$A$12:$AB$209,17,FALSE),"--")</f>
        <v>--</v>
      </c>
      <c r="T134" s="335">
        <f>VLOOKUP(D134,Acero!$A$12:$AB$209,18,FALSE)</f>
        <v>0</v>
      </c>
      <c r="U134" s="308" t="str">
        <f>VLOOKUP(D134,Acero!$A$12:$AB$209,19,FALSE)</f>
        <v>-----</v>
      </c>
      <c r="V134" s="319"/>
      <c r="W134" s="319"/>
      <c r="X134" s="322"/>
      <c r="Y134" s="334" t="e">
        <f t="shared" si="45"/>
        <v>#DIV/0!</v>
      </c>
      <c r="Z134">
        <f t="shared" si="49"/>
        <v>735.83333333333201</v>
      </c>
      <c r="AG134" s="345">
        <v>42565</v>
      </c>
      <c r="AH134" s="149"/>
      <c r="AI134" s="149"/>
      <c r="AJ134" s="149"/>
      <c r="AK134" s="149"/>
      <c r="AL134" s="343" t="e">
        <f t="shared" si="46"/>
        <v>#DIV/0!</v>
      </c>
      <c r="AM134" s="149"/>
      <c r="AN134" s="149"/>
      <c r="AO134" s="343" t="e">
        <f t="shared" si="47"/>
        <v>#DIV/0!</v>
      </c>
      <c r="AP134" s="149"/>
      <c r="AQ134" s="149"/>
      <c r="AR134" s="343" t="e">
        <f t="shared" si="48"/>
        <v>#DIV/0!</v>
      </c>
    </row>
    <row r="135" spans="1:44" ht="15.75" thickBot="1">
      <c r="A135" s="309" t="s">
        <v>313</v>
      </c>
      <c r="B135" s="308">
        <v>109</v>
      </c>
      <c r="C135" s="239" t="str">
        <f>VLOOKUP(A135,Piezas!$A$10:$F$604,2,FALSE)</f>
        <v>Rolo de Paño</v>
      </c>
      <c r="D135" s="320"/>
      <c r="E135" s="322"/>
      <c r="F135" s="308" t="e">
        <f>VLOOKUP(D135,Acero!$A$12:$AB$209,4,FALSE)</f>
        <v>#N/A</v>
      </c>
      <c r="G135" s="317"/>
      <c r="H135" s="317"/>
      <c r="I135" s="317"/>
      <c r="J135" s="311"/>
      <c r="L135" s="322"/>
      <c r="M135" s="308" t="e">
        <f>VLOOKUP(D135,Acero!$A$12:$AB$209,13,FALSE)</f>
        <v>#N/A</v>
      </c>
      <c r="N135" s="308" t="str">
        <f>IF(L135="x",VLOOKUP(D135,Acero!$A$12:$AB$209,6,FALSE),"--")</f>
        <v>--</v>
      </c>
      <c r="O135" s="324" t="str">
        <f>IF(L135="x",VLOOKUP(D135,Acero!$A$12:$AB$209,7,FALSE),"--")</f>
        <v>--</v>
      </c>
      <c r="P135" s="335" t="e">
        <f>IF((M135="Chapa negra doble recapado")*AND(L135&lt;&gt;"x"),"--",VLOOKUP(D135,Acero!$A$12:$AB$209,14,FALSE))</f>
        <v>#N/A</v>
      </c>
      <c r="Q135" s="335" t="e">
        <f>IF((M135="Chapa negra doble recapado")*AND(L135&lt;&gt;"x"),"--",VLOOKUP(D135,Acero!$A$12:$AB$209,15,FALSE))</f>
        <v>#N/A</v>
      </c>
      <c r="R135" s="335" t="str">
        <f>IF(L135="x",VLOOKUP(D135,Acero!$A$12:$AB$209,16,FALSE),"--")</f>
        <v>--</v>
      </c>
      <c r="S135" s="335" t="str">
        <f>IF(L135="x",VLOOKUP(D135,Acero!$A$12:$AB$209,17,FALSE),"--")</f>
        <v>--</v>
      </c>
      <c r="T135" s="335" t="e">
        <f>VLOOKUP(D135,Acero!$A$12:$AB$209,18,FALSE)</f>
        <v>#N/A</v>
      </c>
      <c r="U135" s="308" t="e">
        <f>VLOOKUP(D135,Acero!$A$12:$AB$209,19,FALSE)</f>
        <v>#N/A</v>
      </c>
      <c r="V135" s="318"/>
      <c r="W135" s="318"/>
      <c r="X135" s="322"/>
      <c r="Y135" s="334" t="e">
        <f t="shared" si="45"/>
        <v>#DIV/0!</v>
      </c>
      <c r="Z135">
        <f t="shared" si="49"/>
        <v>735.83333333333201</v>
      </c>
      <c r="AG135" s="345">
        <v>42566</v>
      </c>
      <c r="AH135" s="149"/>
      <c r="AI135" s="149"/>
      <c r="AJ135" s="149"/>
      <c r="AK135" s="149"/>
      <c r="AL135" s="343" t="e">
        <f t="shared" si="46"/>
        <v>#DIV/0!</v>
      </c>
      <c r="AM135" s="149"/>
      <c r="AN135" s="149"/>
      <c r="AO135" s="343" t="e">
        <f t="shared" si="47"/>
        <v>#DIV/0!</v>
      </c>
      <c r="AP135" s="149"/>
      <c r="AQ135" s="149"/>
      <c r="AR135" s="343" t="e">
        <f t="shared" si="48"/>
        <v>#DIV/0!</v>
      </c>
    </row>
    <row r="136" spans="1:44" ht="16.5" thickTop="1" thickBot="1">
      <c r="A136" s="411" t="s">
        <v>313</v>
      </c>
      <c r="B136" s="308">
        <v>110</v>
      </c>
      <c r="C136" s="239" t="str">
        <f>VLOOKUP(A136,Piezas!$A$10:$F$604,2,FALSE)</f>
        <v>Rolo de Paño</v>
      </c>
      <c r="D136" s="321"/>
      <c r="E136" s="322"/>
      <c r="F136" s="308" t="e">
        <f>VLOOKUP(D136,Acero!$A$12:$AB$209,4,FALSE)</f>
        <v>#N/A</v>
      </c>
      <c r="G136" s="317"/>
      <c r="H136" s="317"/>
      <c r="I136" s="317"/>
      <c r="J136" s="311"/>
      <c r="L136" s="322"/>
      <c r="M136" s="308" t="e">
        <f>VLOOKUP(D136,Acero!$A$12:$AB$209,13,FALSE)</f>
        <v>#N/A</v>
      </c>
      <c r="N136" s="308" t="str">
        <f>IF(L136="x",VLOOKUP(D136,Acero!$A$12:$AB$209,6,FALSE),"--")</f>
        <v>--</v>
      </c>
      <c r="O136" s="324" t="str">
        <f>IF(L136="x",VLOOKUP(D136,Acero!$A$12:$AB$209,7,FALSE),"--")</f>
        <v>--</v>
      </c>
      <c r="P136" s="335" t="e">
        <f>IF((M136="Chapa negra doble recapado")*AND(L136&lt;&gt;"x"),"--",VLOOKUP(D136,Acero!$A$12:$AB$209,14,FALSE))</f>
        <v>#N/A</v>
      </c>
      <c r="Q136" s="335" t="e">
        <f>IF((M136="Chapa negra doble recapado")*AND(L136&lt;&gt;"x"),"--",VLOOKUP(D136,Acero!$A$12:$AB$209,15,FALSE))</f>
        <v>#N/A</v>
      </c>
      <c r="R136" s="335" t="str">
        <f>IF(L136="x",VLOOKUP(D136,Acero!$A$12:$AB$209,16,FALSE),"--")</f>
        <v>--</v>
      </c>
      <c r="S136" s="335" t="str">
        <f>IF(L136="x",VLOOKUP(D136,Acero!$A$12:$AB$209,17,FALSE),"--")</f>
        <v>--</v>
      </c>
      <c r="T136" s="335" t="e">
        <f>VLOOKUP(D136,Acero!$A$12:$AB$209,18,FALSE)</f>
        <v>#N/A</v>
      </c>
      <c r="U136" s="308" t="e">
        <f>VLOOKUP(D136,Acero!$A$12:$AB$209,19,FALSE)</f>
        <v>#N/A</v>
      </c>
      <c r="V136" s="319"/>
      <c r="W136" s="319"/>
      <c r="X136" s="322"/>
      <c r="Y136" s="334" t="e">
        <f t="shared" si="45"/>
        <v>#DIV/0!</v>
      </c>
      <c r="Z136">
        <f t="shared" si="49"/>
        <v>735.83333333333201</v>
      </c>
      <c r="AG136" s="345">
        <v>42567</v>
      </c>
      <c r="AH136" s="149"/>
      <c r="AI136" s="149"/>
      <c r="AJ136" s="149"/>
      <c r="AK136" s="149"/>
      <c r="AL136" s="343" t="e">
        <f t="shared" si="46"/>
        <v>#DIV/0!</v>
      </c>
      <c r="AM136" s="149"/>
      <c r="AN136" s="149"/>
      <c r="AO136" s="343" t="e">
        <f t="shared" si="47"/>
        <v>#DIV/0!</v>
      </c>
      <c r="AP136" s="149"/>
      <c r="AQ136" s="149"/>
      <c r="AR136" s="343" t="e">
        <f t="shared" si="48"/>
        <v>#DIV/0!</v>
      </c>
    </row>
    <row r="137" spans="1:44" ht="16.5" hidden="1" thickBot="1">
      <c r="A137" s="410"/>
      <c r="B137" s="336"/>
      <c r="C137" s="239" t="e">
        <f>VLOOKUP(A137,Piezas!$A$10:$F$604,2,FALSE)</f>
        <v>#N/A</v>
      </c>
      <c r="D137" s="407"/>
      <c r="E137" s="407"/>
      <c r="F137" s="407"/>
      <c r="G137" s="407"/>
      <c r="H137" s="407"/>
      <c r="I137" s="407"/>
      <c r="J137" s="407"/>
      <c r="K137" s="407"/>
      <c r="L137" s="339"/>
      <c r="M137" s="338"/>
      <c r="N137" s="338"/>
      <c r="O137" s="342"/>
      <c r="P137" s="340"/>
      <c r="Q137" s="340"/>
      <c r="R137" s="340"/>
      <c r="S137" s="340"/>
      <c r="T137" s="340"/>
      <c r="U137" s="336"/>
      <c r="V137" s="336"/>
      <c r="W137" s="336"/>
      <c r="X137" s="339"/>
      <c r="Y137" s="339"/>
      <c r="Z137" s="333"/>
      <c r="AA137" s="333"/>
      <c r="AG137" s="345"/>
      <c r="AL137" s="344"/>
      <c r="AO137" s="344"/>
      <c r="AR137" s="344"/>
    </row>
    <row r="138" spans="1:44" ht="27" hidden="1" thickTop="1" thickBot="1">
      <c r="A138" s="411" t="s">
        <v>314</v>
      </c>
      <c r="B138" s="308">
        <v>111</v>
      </c>
      <c r="C138" s="239" t="str">
        <f>VLOOKUP(A138,Piezas!$A$10:$F$604,2,FALSE)</f>
        <v>Rolo laminador</v>
      </c>
      <c r="D138" s="317" t="s">
        <v>1012</v>
      </c>
      <c r="E138" s="331">
        <v>238.333333333333</v>
      </c>
      <c r="F138" s="308" t="str">
        <f>VLOOKUP(D138,Acero!$A$12:$AB$209,4,FALSE)</f>
        <v>Lateral</v>
      </c>
      <c r="G138" s="317"/>
      <c r="H138" s="317"/>
      <c r="I138" s="317"/>
      <c r="J138" s="310"/>
      <c r="K138" s="149"/>
      <c r="L138" s="331"/>
      <c r="M138" s="308" t="str">
        <f>VLOOKUP(D138,Acero!$A$12:$AB$209,13,FALSE)</f>
        <v>Chapa negra doble recapado</v>
      </c>
      <c r="N138" s="308" t="str">
        <f>IF(L138="x",VLOOKUP(D138,Acero!$A$12:$AB$209,6,FALSE),"--")</f>
        <v>--</v>
      </c>
      <c r="O138" s="324" t="str">
        <f>IF(L138="x",VLOOKUP(D138,Acero!$A$12:$AB$209,7,FALSE),"--")</f>
        <v>--</v>
      </c>
      <c r="P138" s="335" t="str">
        <f>IF((M138="Chapa negra doble recapado")*AND(L138&lt;&gt;"x"),"--",VLOOKUP(D138,Acero!$A$12:$AB$209,14,FALSE))</f>
        <v>--</v>
      </c>
      <c r="Q138" s="335" t="str">
        <f>IF((M138="Chapa negra doble recapado")*AND(L138&lt;&gt;"x"),"--",VLOOKUP(D138,Acero!$A$12:$AB$209,15,FALSE))</f>
        <v>--</v>
      </c>
      <c r="R138" s="335" t="str">
        <f>IF(L138="x",VLOOKUP(D138,Acero!$A$12:$AB$209,16,FALSE),"--")</f>
        <v>--</v>
      </c>
      <c r="S138" s="335" t="str">
        <f>IF(L138="x",VLOOKUP(D138,Acero!$A$12:$AB$209,17,FALSE),"--")</f>
        <v>--</v>
      </c>
      <c r="T138" s="335">
        <f>VLOOKUP(D138,Acero!$A$12:$AB$209,18,FALSE)</f>
        <v>1.2</v>
      </c>
      <c r="U138" s="308" t="str">
        <f>VLOOKUP(D138,Acero!$A$12:$AB$209,19,FALSE)</f>
        <v>mm</v>
      </c>
      <c r="V138" s="317"/>
      <c r="W138" s="317">
        <v>194.833333333333</v>
      </c>
      <c r="X138" s="331">
        <v>254.666666666667</v>
      </c>
      <c r="Y138" s="334">
        <f t="shared" ref="Y138:Y148" si="50">(X138-W138)/W138</f>
        <v>0.30710008554320323</v>
      </c>
      <c r="Z138" s="149">
        <f>(V138+W138)*E138</f>
        <v>46435.277777777635</v>
      </c>
      <c r="AA138" s="149"/>
      <c r="AB138" s="149"/>
      <c r="AC138" s="149"/>
      <c r="AD138" s="149"/>
      <c r="AE138" s="149"/>
      <c r="AF138" s="149"/>
      <c r="AG138" s="345">
        <v>42568</v>
      </c>
      <c r="AH138" s="149"/>
      <c r="AI138" s="149"/>
      <c r="AJ138" s="149"/>
      <c r="AK138" s="149"/>
      <c r="AL138" s="343" t="e">
        <f t="shared" ref="AL138:AL148" si="51">(AH138-AK138)/AH138</f>
        <v>#DIV/0!</v>
      </c>
      <c r="AM138" s="149"/>
      <c r="AN138" s="149"/>
      <c r="AO138" s="343" t="e">
        <f t="shared" ref="AO138:AO148" si="52">(AK138-AN138)/AK138</f>
        <v>#DIV/0!</v>
      </c>
      <c r="AP138" s="149"/>
      <c r="AQ138" s="149"/>
      <c r="AR138" s="343" t="e">
        <f t="shared" ref="AR138:AR148" si="53">(AN138-AQ138)/AN138</f>
        <v>#DIV/0!</v>
      </c>
    </row>
    <row r="139" spans="1:44" ht="26.25" hidden="1" thickBot="1">
      <c r="A139" s="309" t="s">
        <v>314</v>
      </c>
      <c r="B139" s="308">
        <v>112</v>
      </c>
      <c r="C139" s="239" t="str">
        <f>VLOOKUP(A139,Piezas!$A$10:$F$604,2,FALSE)</f>
        <v>Rolo laminador</v>
      </c>
      <c r="D139" s="317" t="s">
        <v>1211</v>
      </c>
      <c r="E139" s="322">
        <v>246.333333333333</v>
      </c>
      <c r="F139" s="308" t="str">
        <f>VLOOKUP(D139,Acero!$A$12:$AB$209,4,FALSE)</f>
        <v xml:space="preserve">Lonja </v>
      </c>
      <c r="G139" s="317"/>
      <c r="H139" s="317"/>
      <c r="I139" s="317"/>
      <c r="J139" s="311"/>
      <c r="L139" s="317"/>
      <c r="M139" s="308" t="str">
        <f>VLOOKUP(D139,Acero!$A$12:$AB$209,13,FALSE)</f>
        <v>Chapa negra doble recapado</v>
      </c>
      <c r="N139" s="308" t="str">
        <f>IF(L139="x",VLOOKUP(D139,Acero!$A$12:$AB$209,6,FALSE),"--")</f>
        <v>--</v>
      </c>
      <c r="O139" s="324" t="str">
        <f>IF(L139="x",VLOOKUP(D139,Acero!$A$12:$AB$209,7,FALSE),"--")</f>
        <v>--</v>
      </c>
      <c r="P139" s="335" t="str">
        <f>IF((M139="Chapa negra doble recapado")*AND(L139&lt;&gt;"x"),"--",VLOOKUP(D139,Acero!$A$12:$AB$209,14,FALSE))</f>
        <v>--</v>
      </c>
      <c r="Q139" s="335" t="str">
        <f>IF((M139="Chapa negra doble recapado")*AND(L139&lt;&gt;"x"),"--",VLOOKUP(D139,Acero!$A$12:$AB$209,15,FALSE))</f>
        <v>--</v>
      </c>
      <c r="R139" s="335" t="str">
        <f>IF(L139="x",VLOOKUP(D139,Acero!$A$12:$AB$209,16,FALSE),"--")</f>
        <v>--</v>
      </c>
      <c r="S139" s="335" t="str">
        <f>IF(L139="x",VLOOKUP(D139,Acero!$A$12:$AB$209,17,FALSE),"--")</f>
        <v>--</v>
      </c>
      <c r="T139" s="335">
        <f>VLOOKUP(D139,Acero!$A$12:$AB$209,18,FALSE)</f>
        <v>1.2</v>
      </c>
      <c r="U139" s="308" t="str">
        <f>VLOOKUP(D139,Acero!$A$12:$AB$209,19,FALSE)</f>
        <v>mm</v>
      </c>
      <c r="V139" s="317"/>
      <c r="W139" s="317">
        <v>201.333333333333</v>
      </c>
      <c r="X139" s="322">
        <v>263.16666666666703</v>
      </c>
      <c r="Y139" s="334">
        <f t="shared" si="50"/>
        <v>0.30711920529801717</v>
      </c>
      <c r="Z139">
        <f t="shared" ref="Z139:Z148" si="54">(V139+W139)*E139+Z138</f>
        <v>96030.388888888599</v>
      </c>
      <c r="AG139" s="345">
        <v>42569</v>
      </c>
      <c r="AH139" s="149"/>
      <c r="AI139" s="149"/>
      <c r="AJ139" s="149"/>
      <c r="AK139" s="149"/>
      <c r="AL139" s="343" t="e">
        <f t="shared" si="51"/>
        <v>#DIV/0!</v>
      </c>
      <c r="AM139" s="149"/>
      <c r="AN139" s="149"/>
      <c r="AO139" s="343" t="e">
        <f t="shared" si="52"/>
        <v>#DIV/0!</v>
      </c>
      <c r="AP139" s="149"/>
      <c r="AQ139" s="149"/>
      <c r="AR139" s="343" t="e">
        <f t="shared" si="53"/>
        <v>#DIV/0!</v>
      </c>
    </row>
    <row r="140" spans="1:44" ht="27" hidden="1" thickTop="1" thickBot="1">
      <c r="A140" s="411" t="s">
        <v>314</v>
      </c>
      <c r="B140" s="308">
        <v>113</v>
      </c>
      <c r="C140" s="239" t="str">
        <f>VLOOKUP(A140,Piezas!$A$10:$F$604,2,FALSE)</f>
        <v>Rolo laminador</v>
      </c>
      <c r="D140" s="317" t="s">
        <v>1014</v>
      </c>
      <c r="E140" s="322">
        <v>254.333333333333</v>
      </c>
      <c r="F140" s="308" t="str">
        <f>VLOOKUP(D140,Acero!$A$12:$AB$209,4,FALSE)</f>
        <v>orejas</v>
      </c>
      <c r="G140" s="317"/>
      <c r="H140" s="317"/>
      <c r="I140" s="317"/>
      <c r="J140" s="311" t="s">
        <v>1480</v>
      </c>
      <c r="L140" s="322"/>
      <c r="M140" s="308" t="str">
        <f>VLOOKUP(D140,Acero!$A$12:$AB$209,13,FALSE)</f>
        <v>Chapa negra doble recapado</v>
      </c>
      <c r="N140" s="308" t="str">
        <f>IF(L140="x",VLOOKUP(D140,Acero!$A$12:$AB$209,6,FALSE),"--")</f>
        <v>--</v>
      </c>
      <c r="O140" s="324" t="str">
        <f>IF(L140="x",VLOOKUP(D140,Acero!$A$12:$AB$209,7,FALSE),"--")</f>
        <v>--</v>
      </c>
      <c r="P140" s="335" t="str">
        <f>IF((M140="Chapa negra doble recapado")*AND(L140&lt;&gt;"x"),"--",VLOOKUP(D140,Acero!$A$12:$AB$209,14,FALSE))</f>
        <v>--</v>
      </c>
      <c r="Q140" s="335" t="str">
        <f>IF((M140="Chapa negra doble recapado")*AND(L140&lt;&gt;"x"),"--",VLOOKUP(D140,Acero!$A$12:$AB$209,15,FALSE))</f>
        <v>--</v>
      </c>
      <c r="R140" s="335" t="str">
        <f>IF(L140="x",VLOOKUP(D140,Acero!$A$12:$AB$209,16,FALSE),"--")</f>
        <v>--</v>
      </c>
      <c r="S140" s="335" t="str">
        <f>IF(L140="x",VLOOKUP(D140,Acero!$A$12:$AB$209,17,FALSE),"--")</f>
        <v>--</v>
      </c>
      <c r="T140" s="335">
        <f>VLOOKUP(D140,Acero!$A$12:$AB$209,18,FALSE)</f>
        <v>1.2</v>
      </c>
      <c r="U140" s="308" t="str">
        <f>VLOOKUP(D140,Acero!$A$12:$AB$209,19,FALSE)</f>
        <v>mm</v>
      </c>
      <c r="V140" s="318">
        <v>1</v>
      </c>
      <c r="W140" s="318">
        <v>207.833333333333</v>
      </c>
      <c r="X140" s="322">
        <v>271.66666666666703</v>
      </c>
      <c r="Y140" s="334">
        <f t="shared" si="50"/>
        <v>0.30713712910986751</v>
      </c>
      <c r="Z140">
        <f t="shared" si="54"/>
        <v>149143.66666666622</v>
      </c>
      <c r="AG140" s="345">
        <v>42570</v>
      </c>
      <c r="AH140" s="149"/>
      <c r="AI140" s="149"/>
      <c r="AJ140" s="149"/>
      <c r="AK140" s="149"/>
      <c r="AL140" s="343" t="e">
        <f t="shared" si="51"/>
        <v>#DIV/0!</v>
      </c>
      <c r="AM140" s="149"/>
      <c r="AN140" s="149"/>
      <c r="AO140" s="343" t="e">
        <f t="shared" si="52"/>
        <v>#DIV/0!</v>
      </c>
      <c r="AP140" s="149"/>
      <c r="AQ140" s="149"/>
      <c r="AR140" s="343" t="e">
        <f t="shared" si="53"/>
        <v>#DIV/0!</v>
      </c>
    </row>
    <row r="141" spans="1:44" ht="15.75" hidden="1" thickBot="1">
      <c r="A141" s="309" t="s">
        <v>314</v>
      </c>
      <c r="B141" s="308">
        <v>114</v>
      </c>
      <c r="C141" s="239" t="str">
        <f>VLOOKUP(A141,Piezas!$A$10:$F$604,2,FALSE)</f>
        <v>Rolo laminador</v>
      </c>
      <c r="D141" s="317" t="s">
        <v>1015</v>
      </c>
      <c r="E141" s="322"/>
      <c r="F141" s="308">
        <f>VLOOKUP(D141,Acero!$A$12:$AB$209,4,FALSE)</f>
        <v>0</v>
      </c>
      <c r="G141" s="317"/>
      <c r="H141" s="317"/>
      <c r="I141" s="317"/>
      <c r="J141" s="311"/>
      <c r="L141" s="322"/>
      <c r="M141" s="308">
        <f>VLOOKUP(D141,Acero!$A$12:$AB$209,13,FALSE)</f>
        <v>0</v>
      </c>
      <c r="N141" s="308" t="str">
        <f>IF(L141="x",VLOOKUP(D141,Acero!$A$12:$AB$209,6,FALSE),"--")</f>
        <v>--</v>
      </c>
      <c r="O141" s="324" t="str">
        <f>IF(L141="x",VLOOKUP(D141,Acero!$A$12:$AB$209,7,FALSE),"--")</f>
        <v>--</v>
      </c>
      <c r="P141" s="335">
        <f>IF((M141="Chapa negra doble recapado")*AND(L141&lt;&gt;"x"),"--",VLOOKUP(D141,Acero!$A$12:$AB$209,14,FALSE))</f>
        <v>0</v>
      </c>
      <c r="Q141" s="335">
        <f>IF((M141="Chapa negra doble recapado")*AND(L141&lt;&gt;"x"),"--",VLOOKUP(D141,Acero!$A$12:$AB$209,15,FALSE))</f>
        <v>0</v>
      </c>
      <c r="R141" s="335" t="str">
        <f>IF(L141="x",VLOOKUP(D141,Acero!$A$12:$AB$209,16,FALSE),"--")</f>
        <v>--</v>
      </c>
      <c r="S141" s="335" t="str">
        <f>IF(L141="x",VLOOKUP(D141,Acero!$A$12:$AB$209,17,FALSE),"--")</f>
        <v>--</v>
      </c>
      <c r="T141" s="335">
        <f>VLOOKUP(D141,Acero!$A$12:$AB$209,18,FALSE)</f>
        <v>0</v>
      </c>
      <c r="U141" s="308" t="str">
        <f>VLOOKUP(D141,Acero!$A$12:$AB$209,19,FALSE)</f>
        <v>-----</v>
      </c>
      <c r="V141" s="319"/>
      <c r="W141" s="319"/>
      <c r="X141" s="322"/>
      <c r="Y141" s="334" t="e">
        <f t="shared" si="50"/>
        <v>#DIV/0!</v>
      </c>
      <c r="Z141">
        <f t="shared" si="54"/>
        <v>149143.66666666622</v>
      </c>
      <c r="AG141" s="345">
        <v>42571</v>
      </c>
      <c r="AH141" s="149"/>
      <c r="AI141" s="149"/>
      <c r="AJ141" s="149"/>
      <c r="AK141" s="149"/>
      <c r="AL141" s="343" t="e">
        <f t="shared" si="51"/>
        <v>#DIV/0!</v>
      </c>
      <c r="AM141" s="149"/>
      <c r="AN141" s="149"/>
      <c r="AO141" s="343" t="e">
        <f t="shared" si="52"/>
        <v>#DIV/0!</v>
      </c>
      <c r="AP141" s="149"/>
      <c r="AQ141" s="149"/>
      <c r="AR141" s="343" t="e">
        <f t="shared" si="53"/>
        <v>#DIV/0!</v>
      </c>
    </row>
    <row r="142" spans="1:44" ht="16.5" hidden="1" thickTop="1" thickBot="1">
      <c r="A142" s="411" t="s">
        <v>314</v>
      </c>
      <c r="B142" s="308">
        <v>115</v>
      </c>
      <c r="C142" s="239" t="str">
        <f>VLOOKUP(A142,Piezas!$A$10:$F$604,2,FALSE)</f>
        <v>Rolo laminador</v>
      </c>
      <c r="D142" s="317" t="s">
        <v>1060</v>
      </c>
      <c r="E142" s="322"/>
      <c r="F142" s="308">
        <f>VLOOKUP(D142,Acero!$A$12:$AB$209,4,FALSE)</f>
        <v>0</v>
      </c>
      <c r="G142" s="317"/>
      <c r="H142" s="317"/>
      <c r="I142" s="317"/>
      <c r="J142" s="311"/>
      <c r="L142" s="322"/>
      <c r="M142" s="308" t="str">
        <f>VLOOKUP(D142,Acero!$A$12:$AB$209,13,FALSE)</f>
        <v>---------------</v>
      </c>
      <c r="N142" s="308" t="str">
        <f>IF(L142="x",VLOOKUP(D142,Acero!$A$12:$AB$209,6,FALSE),"--")</f>
        <v>--</v>
      </c>
      <c r="O142" s="324" t="str">
        <f>IF(L142="x",VLOOKUP(D142,Acero!$A$12:$AB$209,7,FALSE),"--")</f>
        <v>--</v>
      </c>
      <c r="P142" s="335">
        <f>IF((M142="Chapa negra doble recapado")*AND(L142&lt;&gt;"x"),"--",VLOOKUP(D142,Acero!$A$12:$AB$209,14,FALSE))</f>
        <v>28</v>
      </c>
      <c r="Q142" s="335" t="str">
        <f>IF((M142="Chapa negra doble recapado")*AND(L142&lt;&gt;"x"),"--",VLOOKUP(D142,Acero!$A$12:$AB$209,15,FALSE))</f>
        <v>----</v>
      </c>
      <c r="R142" s="335" t="str">
        <f>IF(L142="x",VLOOKUP(D142,Acero!$A$12:$AB$209,16,FALSE),"--")</f>
        <v>--</v>
      </c>
      <c r="S142" s="335" t="str">
        <f>IF(L142="x",VLOOKUP(D142,Acero!$A$12:$AB$209,17,FALSE),"--")</f>
        <v>--</v>
      </c>
      <c r="T142" s="335">
        <f>VLOOKUP(D142,Acero!$A$12:$AB$209,18,FALSE)</f>
        <v>0</v>
      </c>
      <c r="U142" s="308" t="str">
        <f>VLOOKUP(D142,Acero!$A$12:$AB$209,19,FALSE)</f>
        <v>----</v>
      </c>
      <c r="V142" s="318"/>
      <c r="W142" s="318"/>
      <c r="X142" s="322"/>
      <c r="Y142" s="334" t="e">
        <f t="shared" si="50"/>
        <v>#DIV/0!</v>
      </c>
      <c r="Z142">
        <f t="shared" si="54"/>
        <v>149143.66666666622</v>
      </c>
      <c r="AG142" s="345">
        <v>42572</v>
      </c>
      <c r="AH142" s="149"/>
      <c r="AI142" s="149"/>
      <c r="AJ142" s="149"/>
      <c r="AK142" s="149"/>
      <c r="AL142" s="343" t="e">
        <f t="shared" si="51"/>
        <v>#DIV/0!</v>
      </c>
      <c r="AM142" s="149"/>
      <c r="AN142" s="149"/>
      <c r="AO142" s="343" t="e">
        <f t="shared" si="52"/>
        <v>#DIV/0!</v>
      </c>
      <c r="AP142" s="149"/>
      <c r="AQ142" s="149"/>
      <c r="AR142" s="343" t="e">
        <f t="shared" si="53"/>
        <v>#DIV/0!</v>
      </c>
    </row>
    <row r="143" spans="1:44" ht="15.75" hidden="1" thickBot="1">
      <c r="A143" s="309" t="s">
        <v>314</v>
      </c>
      <c r="B143" s="308">
        <v>116</v>
      </c>
      <c r="C143" s="239" t="str">
        <f>VLOOKUP(A143,Piezas!$A$10:$F$604,2,FALSE)</f>
        <v>Rolo laminador</v>
      </c>
      <c r="D143" s="317" t="s">
        <v>1228</v>
      </c>
      <c r="E143" s="322"/>
      <c r="F143" s="308">
        <f>VLOOKUP(D143,Acero!$A$12:$AB$209,4,FALSE)</f>
        <v>0</v>
      </c>
      <c r="G143" s="317"/>
      <c r="H143" s="317"/>
      <c r="I143" s="317"/>
      <c r="J143" s="311"/>
      <c r="L143" s="322"/>
      <c r="M143" s="308" t="str">
        <f>VLOOKUP(D143,Acero!$A$12:$AB$209,13,FALSE)</f>
        <v>---------------</v>
      </c>
      <c r="N143" s="308" t="str">
        <f>IF(L143="x",VLOOKUP(D143,Acero!$A$12:$AB$209,6,FALSE),"--")</f>
        <v>--</v>
      </c>
      <c r="O143" s="324" t="str">
        <f>IF(L143="x",VLOOKUP(D143,Acero!$A$12:$AB$209,7,FALSE),"--")</f>
        <v>--</v>
      </c>
      <c r="P143" s="335">
        <f>IF((M143="Chapa negra doble recapado")*AND(L143&lt;&gt;"x"),"--",VLOOKUP(D143,Acero!$A$12:$AB$209,14,FALSE))</f>
        <v>0.42</v>
      </c>
      <c r="Q143" s="335" t="str">
        <f>IF((M143="Chapa negra doble recapado")*AND(L143&lt;&gt;"x"),"--",VLOOKUP(D143,Acero!$A$12:$AB$209,15,FALSE))</f>
        <v>----</v>
      </c>
      <c r="R143" s="335" t="str">
        <f>IF(L143="x",VLOOKUP(D143,Acero!$A$12:$AB$209,16,FALSE),"--")</f>
        <v>--</v>
      </c>
      <c r="S143" s="335" t="str">
        <f>IF(L143="x",VLOOKUP(D143,Acero!$A$12:$AB$209,17,FALSE),"--")</f>
        <v>--</v>
      </c>
      <c r="T143" s="335">
        <f>VLOOKUP(D143,Acero!$A$12:$AB$209,18,FALSE)</f>
        <v>0.5</v>
      </c>
      <c r="U143" s="308" t="str">
        <f>VLOOKUP(D143,Acero!$A$12:$AB$209,19,FALSE)</f>
        <v>----</v>
      </c>
      <c r="V143" s="318"/>
      <c r="W143" s="318"/>
      <c r="X143" s="322"/>
      <c r="Y143" s="334" t="e">
        <f t="shared" si="50"/>
        <v>#DIV/0!</v>
      </c>
      <c r="Z143">
        <f t="shared" si="54"/>
        <v>149143.66666666622</v>
      </c>
      <c r="AG143" s="345">
        <v>42573</v>
      </c>
      <c r="AH143" s="149"/>
      <c r="AI143" s="149"/>
      <c r="AJ143" s="149"/>
      <c r="AK143" s="149"/>
      <c r="AL143" s="343" t="e">
        <f t="shared" si="51"/>
        <v>#DIV/0!</v>
      </c>
      <c r="AM143" s="149"/>
      <c r="AN143" s="149"/>
      <c r="AO143" s="343" t="e">
        <f t="shared" si="52"/>
        <v>#DIV/0!</v>
      </c>
      <c r="AP143" s="149"/>
      <c r="AQ143" s="149"/>
      <c r="AR143" s="343" t="e">
        <f t="shared" si="53"/>
        <v>#DIV/0!</v>
      </c>
    </row>
    <row r="144" spans="1:44" ht="16.5" hidden="1" thickTop="1" thickBot="1">
      <c r="A144" s="411" t="s">
        <v>314</v>
      </c>
      <c r="B144" s="308">
        <v>117</v>
      </c>
      <c r="C144" s="239" t="str">
        <f>VLOOKUP(A144,Piezas!$A$10:$F$604,2,FALSE)</f>
        <v>Rolo laminador</v>
      </c>
      <c r="D144" s="317" t="s">
        <v>1229</v>
      </c>
      <c r="E144" s="322"/>
      <c r="F144" s="308">
        <f>VLOOKUP(D144,Acero!$A$12:$AB$209,4,FALSE)</f>
        <v>0</v>
      </c>
      <c r="G144" s="317"/>
      <c r="H144" s="317"/>
      <c r="I144" s="317"/>
      <c r="J144" s="311"/>
      <c r="L144" s="322"/>
      <c r="M144" s="308" t="str">
        <f>VLOOKUP(D144,Acero!$A$12:$AB$209,13,FALSE)</f>
        <v>---------------</v>
      </c>
      <c r="N144" s="308" t="str">
        <f>IF(L144="x",VLOOKUP(D144,Acero!$A$12:$AB$209,6,FALSE),"--")</f>
        <v>--</v>
      </c>
      <c r="O144" s="324" t="str">
        <f>IF(L144="x",VLOOKUP(D144,Acero!$A$12:$AB$209,7,FALSE),"--")</f>
        <v>--</v>
      </c>
      <c r="P144" s="335">
        <f>IF((M144="Chapa negra doble recapado")*AND(L144&lt;&gt;"x"),"--",VLOOKUP(D144,Acero!$A$12:$AB$209,14,FALSE))</f>
        <v>22</v>
      </c>
      <c r="Q144" s="335" t="str">
        <f>IF((M144="Chapa negra doble recapado")*AND(L144&lt;&gt;"x"),"--",VLOOKUP(D144,Acero!$A$12:$AB$209,15,FALSE))</f>
        <v>----</v>
      </c>
      <c r="R144" s="335" t="str">
        <f>IF(L144="x",VLOOKUP(D144,Acero!$A$12:$AB$209,16,FALSE),"--")</f>
        <v>--</v>
      </c>
      <c r="S144" s="335" t="str">
        <f>IF(L144="x",VLOOKUP(D144,Acero!$A$12:$AB$209,17,FALSE),"--")</f>
        <v>--</v>
      </c>
      <c r="T144" s="335">
        <f>VLOOKUP(D144,Acero!$A$12:$AB$209,18,FALSE)</f>
        <v>0</v>
      </c>
      <c r="U144" s="308" t="str">
        <f>VLOOKUP(D144,Acero!$A$12:$AB$209,19,FALSE)</f>
        <v>----</v>
      </c>
      <c r="V144" s="319"/>
      <c r="W144" s="319"/>
      <c r="X144" s="322"/>
      <c r="Y144" s="334" t="e">
        <f t="shared" si="50"/>
        <v>#DIV/0!</v>
      </c>
      <c r="Z144">
        <f t="shared" si="54"/>
        <v>149143.66666666622</v>
      </c>
      <c r="AG144" s="345">
        <v>42574</v>
      </c>
      <c r="AH144" s="149"/>
      <c r="AI144" s="149"/>
      <c r="AJ144" s="149"/>
      <c r="AK144" s="149"/>
      <c r="AL144" s="343" t="e">
        <f t="shared" si="51"/>
        <v>#DIV/0!</v>
      </c>
      <c r="AM144" s="149"/>
      <c r="AN144" s="149"/>
      <c r="AO144" s="343" t="e">
        <f t="shared" si="52"/>
        <v>#DIV/0!</v>
      </c>
      <c r="AP144" s="149"/>
      <c r="AQ144" s="149"/>
      <c r="AR144" s="343" t="e">
        <f t="shared" si="53"/>
        <v>#DIV/0!</v>
      </c>
    </row>
    <row r="145" spans="1:44" ht="15.75" hidden="1" thickBot="1">
      <c r="A145" s="309" t="s">
        <v>314</v>
      </c>
      <c r="B145" s="308">
        <v>118</v>
      </c>
      <c r="C145" s="239" t="str">
        <f>VLOOKUP(A145,Piezas!$A$10:$F$604,2,FALSE)</f>
        <v>Rolo laminador</v>
      </c>
      <c r="D145" s="317" t="s">
        <v>1230</v>
      </c>
      <c r="E145" s="322"/>
      <c r="F145" s="308">
        <f>VLOOKUP(D145,Acero!$A$12:$AB$209,4,FALSE)</f>
        <v>0</v>
      </c>
      <c r="G145" s="317"/>
      <c r="H145" s="317"/>
      <c r="I145" s="317"/>
      <c r="J145" s="311"/>
      <c r="L145" s="322"/>
      <c r="M145" s="308" t="str">
        <f>VLOOKUP(D145,Acero!$A$12:$AB$209,13,FALSE)</f>
        <v>---------------</v>
      </c>
      <c r="N145" s="308" t="str">
        <f>IF(L145="x",VLOOKUP(D145,Acero!$A$12:$AB$209,6,FALSE),"--")</f>
        <v>--</v>
      </c>
      <c r="O145" s="324" t="str">
        <f>IF(L145="x",VLOOKUP(D145,Acero!$A$12:$AB$209,7,FALSE),"--")</f>
        <v>--</v>
      </c>
      <c r="P145" s="335">
        <f>IF((M145="Chapa negra doble recapado")*AND(L145&lt;&gt;"x"),"--",VLOOKUP(D145,Acero!$A$12:$AB$209,14,FALSE))</f>
        <v>12.7</v>
      </c>
      <c r="Q145" s="335" t="str">
        <f>IF((M145="Chapa negra doble recapado")*AND(L145&lt;&gt;"x"),"--",VLOOKUP(D145,Acero!$A$12:$AB$209,15,FALSE))</f>
        <v>----</v>
      </c>
      <c r="R145" s="335" t="str">
        <f>IF(L145="x",VLOOKUP(D145,Acero!$A$12:$AB$209,16,FALSE),"--")</f>
        <v>--</v>
      </c>
      <c r="S145" s="335" t="str">
        <f>IF(L145="x",VLOOKUP(D145,Acero!$A$12:$AB$209,17,FALSE),"--")</f>
        <v>--</v>
      </c>
      <c r="T145" s="335">
        <f>VLOOKUP(D145,Acero!$A$12:$AB$209,18,FALSE)</f>
        <v>0</v>
      </c>
      <c r="U145" s="308" t="str">
        <f>VLOOKUP(D145,Acero!$A$12:$AB$209,19,FALSE)</f>
        <v>----</v>
      </c>
      <c r="V145" s="318"/>
      <c r="W145" s="318"/>
      <c r="X145" s="322"/>
      <c r="Y145" s="334" t="e">
        <f t="shared" si="50"/>
        <v>#DIV/0!</v>
      </c>
      <c r="Z145">
        <f t="shared" si="54"/>
        <v>149143.66666666622</v>
      </c>
      <c r="AG145" s="345">
        <v>42575</v>
      </c>
      <c r="AH145" s="149"/>
      <c r="AI145" s="149"/>
      <c r="AJ145" s="149"/>
      <c r="AK145" s="149"/>
      <c r="AL145" s="343" t="e">
        <f t="shared" si="51"/>
        <v>#DIV/0!</v>
      </c>
      <c r="AM145" s="149"/>
      <c r="AN145" s="149"/>
      <c r="AO145" s="343" t="e">
        <f t="shared" si="52"/>
        <v>#DIV/0!</v>
      </c>
      <c r="AP145" s="149"/>
      <c r="AQ145" s="149"/>
      <c r="AR145" s="343" t="e">
        <f t="shared" si="53"/>
        <v>#DIV/0!</v>
      </c>
    </row>
    <row r="146" spans="1:44" ht="16.5" hidden="1" thickTop="1" thickBot="1">
      <c r="A146" s="411" t="s">
        <v>314</v>
      </c>
      <c r="B146" s="308">
        <v>119</v>
      </c>
      <c r="C146" s="239" t="str">
        <f>VLOOKUP(A146,Piezas!$A$10:$F$604,2,FALSE)</f>
        <v>Rolo laminador</v>
      </c>
      <c r="D146" s="317"/>
      <c r="E146" s="322"/>
      <c r="F146" s="308" t="e">
        <f>VLOOKUP(D146,Acero!$A$12:$AB$209,4,FALSE)</f>
        <v>#N/A</v>
      </c>
      <c r="G146" s="317"/>
      <c r="H146" s="317"/>
      <c r="I146" s="317"/>
      <c r="J146" s="311"/>
      <c r="L146" s="322"/>
      <c r="M146" s="308" t="e">
        <f>VLOOKUP(D146,Acero!$A$12:$AB$209,13,FALSE)</f>
        <v>#N/A</v>
      </c>
      <c r="N146" s="308" t="str">
        <f>IF(L146="x",VLOOKUP(D146,Acero!$A$12:$AB$209,6,FALSE),"--")</f>
        <v>--</v>
      </c>
      <c r="O146" s="324" t="str">
        <f>IF(L146="x",VLOOKUP(D146,Acero!$A$12:$AB$209,7,FALSE),"--")</f>
        <v>--</v>
      </c>
      <c r="P146" s="335" t="e">
        <f>IF((M146="Chapa negra doble recapado")*AND(L146&lt;&gt;"x"),"--",VLOOKUP(D146,Acero!$A$12:$AB$209,14,FALSE))</f>
        <v>#N/A</v>
      </c>
      <c r="Q146" s="335" t="e">
        <f>IF((M146="Chapa negra doble recapado")*AND(L146&lt;&gt;"x"),"--",VLOOKUP(D146,Acero!$A$12:$AB$209,15,FALSE))</f>
        <v>#N/A</v>
      </c>
      <c r="R146" s="335" t="str">
        <f>IF(L146="x",VLOOKUP(D146,Acero!$A$12:$AB$209,16,FALSE),"--")</f>
        <v>--</v>
      </c>
      <c r="S146" s="335" t="str">
        <f>IF(L146="x",VLOOKUP(D146,Acero!$A$12:$AB$209,17,FALSE),"--")</f>
        <v>--</v>
      </c>
      <c r="T146" s="335" t="e">
        <f>VLOOKUP(D146,Acero!$A$12:$AB$209,18,FALSE)</f>
        <v>#N/A</v>
      </c>
      <c r="U146" s="308" t="e">
        <f>VLOOKUP(D146,Acero!$A$12:$AB$209,19,FALSE)</f>
        <v>#N/A</v>
      </c>
      <c r="V146" s="319"/>
      <c r="W146" s="319"/>
      <c r="X146" s="322"/>
      <c r="Y146" s="334" t="e">
        <f t="shared" si="50"/>
        <v>#DIV/0!</v>
      </c>
      <c r="Z146">
        <f t="shared" si="54"/>
        <v>149143.66666666622</v>
      </c>
      <c r="AG146" s="345">
        <v>42576</v>
      </c>
      <c r="AH146" s="149"/>
      <c r="AI146" s="149"/>
      <c r="AJ146" s="149"/>
      <c r="AK146" s="149"/>
      <c r="AL146" s="343" t="e">
        <f t="shared" si="51"/>
        <v>#DIV/0!</v>
      </c>
      <c r="AM146" s="149"/>
      <c r="AN146" s="149"/>
      <c r="AO146" s="343" t="e">
        <f t="shared" si="52"/>
        <v>#DIV/0!</v>
      </c>
      <c r="AP146" s="149"/>
      <c r="AQ146" s="149"/>
      <c r="AR146" s="343" t="e">
        <f t="shared" si="53"/>
        <v>#DIV/0!</v>
      </c>
    </row>
    <row r="147" spans="1:44" ht="15.75" hidden="1" thickBot="1">
      <c r="A147" s="309" t="s">
        <v>314</v>
      </c>
      <c r="B147" s="308">
        <v>120</v>
      </c>
      <c r="C147" s="239" t="str">
        <f>VLOOKUP(A147,Piezas!$A$10:$F$604,2,FALSE)</f>
        <v>Rolo laminador</v>
      </c>
      <c r="D147" s="320"/>
      <c r="E147" s="322"/>
      <c r="F147" s="308" t="e">
        <f>VLOOKUP(D147,Acero!$A$12:$AB$209,4,FALSE)</f>
        <v>#N/A</v>
      </c>
      <c r="G147" s="317"/>
      <c r="H147" s="317"/>
      <c r="I147" s="317"/>
      <c r="J147" s="311"/>
      <c r="L147" s="322"/>
      <c r="M147" s="308" t="e">
        <f>VLOOKUP(D147,Acero!$A$12:$AB$209,13,FALSE)</f>
        <v>#N/A</v>
      </c>
      <c r="N147" s="308" t="str">
        <f>IF(L147="x",VLOOKUP(D147,Acero!$A$12:$AB$209,6,FALSE),"--")</f>
        <v>--</v>
      </c>
      <c r="O147" s="324" t="str">
        <f>IF(L147="x",VLOOKUP(D147,Acero!$A$12:$AB$209,7,FALSE),"--")</f>
        <v>--</v>
      </c>
      <c r="P147" s="335" t="e">
        <f>IF((M147="Chapa negra doble recapado")*AND(L147&lt;&gt;"x"),"--",VLOOKUP(D147,Acero!$A$12:$AB$209,14,FALSE))</f>
        <v>#N/A</v>
      </c>
      <c r="Q147" s="335" t="e">
        <f>IF((M147="Chapa negra doble recapado")*AND(L147&lt;&gt;"x"),"--",VLOOKUP(D147,Acero!$A$12:$AB$209,15,FALSE))</f>
        <v>#N/A</v>
      </c>
      <c r="R147" s="335" t="str">
        <f>IF(L147="x",VLOOKUP(D147,Acero!$A$12:$AB$209,16,FALSE),"--")</f>
        <v>--</v>
      </c>
      <c r="S147" s="335" t="str">
        <f>IF(L147="x",VLOOKUP(D147,Acero!$A$12:$AB$209,17,FALSE),"--")</f>
        <v>--</v>
      </c>
      <c r="T147" s="335" t="e">
        <f>VLOOKUP(D147,Acero!$A$12:$AB$209,18,FALSE)</f>
        <v>#N/A</v>
      </c>
      <c r="U147" s="308" t="e">
        <f>VLOOKUP(D147,Acero!$A$12:$AB$209,19,FALSE)</f>
        <v>#N/A</v>
      </c>
      <c r="V147" s="318"/>
      <c r="W147" s="318"/>
      <c r="X147" s="322"/>
      <c r="Y147" s="334" t="e">
        <f t="shared" si="50"/>
        <v>#DIV/0!</v>
      </c>
      <c r="Z147">
        <f t="shared" si="54"/>
        <v>149143.66666666622</v>
      </c>
      <c r="AG147" s="345">
        <v>42577</v>
      </c>
      <c r="AH147" s="149"/>
      <c r="AI147" s="149"/>
      <c r="AJ147" s="149"/>
      <c r="AK147" s="149"/>
      <c r="AL147" s="343" t="e">
        <f t="shared" si="51"/>
        <v>#DIV/0!</v>
      </c>
      <c r="AM147" s="149"/>
      <c r="AN147" s="149"/>
      <c r="AO147" s="343" t="e">
        <f t="shared" si="52"/>
        <v>#DIV/0!</v>
      </c>
      <c r="AP147" s="149"/>
      <c r="AQ147" s="149"/>
      <c r="AR147" s="343" t="e">
        <f t="shared" si="53"/>
        <v>#DIV/0!</v>
      </c>
    </row>
    <row r="148" spans="1:44" ht="16.5" hidden="1" thickTop="1" thickBot="1">
      <c r="A148" s="411" t="s">
        <v>314</v>
      </c>
      <c r="B148" s="308">
        <v>121</v>
      </c>
      <c r="C148" s="239" t="str">
        <f>VLOOKUP(A148,Piezas!$A$10:$F$604,2,FALSE)</f>
        <v>Rolo laminador</v>
      </c>
      <c r="D148" s="321"/>
      <c r="E148" s="322"/>
      <c r="F148" s="308" t="e">
        <f>VLOOKUP(D148,Acero!$A$12:$AB$209,4,FALSE)</f>
        <v>#N/A</v>
      </c>
      <c r="G148" s="317"/>
      <c r="H148" s="317"/>
      <c r="I148" s="317"/>
      <c r="J148" s="311"/>
      <c r="L148" s="322"/>
      <c r="M148" s="308" t="e">
        <f>VLOOKUP(D148,Acero!$A$12:$AB$209,13,FALSE)</f>
        <v>#N/A</v>
      </c>
      <c r="N148" s="308" t="str">
        <f>IF(L148="x",VLOOKUP(D148,Acero!$A$12:$AB$209,6,FALSE),"--")</f>
        <v>--</v>
      </c>
      <c r="O148" s="324" t="str">
        <f>IF(L148="x",VLOOKUP(D148,Acero!$A$12:$AB$209,7,FALSE),"--")</f>
        <v>--</v>
      </c>
      <c r="P148" s="335" t="e">
        <f>IF((M148="Chapa negra doble recapado")*AND(L148&lt;&gt;"x"),"--",VLOOKUP(D148,Acero!$A$12:$AB$209,14,FALSE))</f>
        <v>#N/A</v>
      </c>
      <c r="Q148" s="335" t="e">
        <f>IF((M148="Chapa negra doble recapado")*AND(L148&lt;&gt;"x"),"--",VLOOKUP(D148,Acero!$A$12:$AB$209,15,FALSE))</f>
        <v>#N/A</v>
      </c>
      <c r="R148" s="335" t="str">
        <f>IF(L148="x",VLOOKUP(D148,Acero!$A$12:$AB$209,16,FALSE),"--")</f>
        <v>--</v>
      </c>
      <c r="S148" s="335" t="str">
        <f>IF(L148="x",VLOOKUP(D148,Acero!$A$12:$AB$209,17,FALSE),"--")</f>
        <v>--</v>
      </c>
      <c r="T148" s="335" t="e">
        <f>VLOOKUP(D148,Acero!$A$12:$AB$209,18,FALSE)</f>
        <v>#N/A</v>
      </c>
      <c r="U148" s="308" t="e">
        <f>VLOOKUP(D148,Acero!$A$12:$AB$209,19,FALSE)</f>
        <v>#N/A</v>
      </c>
      <c r="V148" s="319"/>
      <c r="W148" s="319"/>
      <c r="X148" s="322"/>
      <c r="Y148" s="334" t="e">
        <f t="shared" si="50"/>
        <v>#DIV/0!</v>
      </c>
      <c r="Z148">
        <f t="shared" si="54"/>
        <v>149143.66666666622</v>
      </c>
      <c r="AG148" s="345">
        <v>42578</v>
      </c>
      <c r="AH148" s="149"/>
      <c r="AI148" s="149"/>
      <c r="AJ148" s="149"/>
      <c r="AK148" s="149"/>
      <c r="AL148" s="343" t="e">
        <f t="shared" si="51"/>
        <v>#DIV/0!</v>
      </c>
      <c r="AM148" s="149"/>
      <c r="AN148" s="149"/>
      <c r="AO148" s="343" t="e">
        <f t="shared" si="52"/>
        <v>#DIV/0!</v>
      </c>
      <c r="AP148" s="149"/>
      <c r="AQ148" s="149"/>
      <c r="AR148" s="343" t="e">
        <f t="shared" si="53"/>
        <v>#DIV/0!</v>
      </c>
    </row>
    <row r="149" spans="1:44" ht="16.5" hidden="1" thickBot="1">
      <c r="A149" s="410"/>
      <c r="B149" s="336"/>
      <c r="C149" s="239" t="e">
        <f>VLOOKUP(A149,Piezas!$A$10:$F$604,2,FALSE)</f>
        <v>#N/A</v>
      </c>
      <c r="D149" s="407"/>
      <c r="E149" s="407"/>
      <c r="F149" s="407"/>
      <c r="G149" s="407"/>
      <c r="H149" s="407"/>
      <c r="I149" s="407"/>
      <c r="J149" s="407"/>
      <c r="K149" s="407"/>
      <c r="L149" s="339"/>
      <c r="M149" s="338"/>
      <c r="N149" s="338"/>
      <c r="O149" s="342"/>
      <c r="P149" s="340"/>
      <c r="Q149" s="340"/>
      <c r="R149" s="340"/>
      <c r="S149" s="340"/>
      <c r="T149" s="340"/>
      <c r="U149" s="336"/>
      <c r="V149" s="336"/>
      <c r="W149" s="336"/>
      <c r="X149" s="339"/>
      <c r="Y149" s="339"/>
      <c r="Z149" s="333"/>
      <c r="AA149" s="333"/>
      <c r="AG149" s="345"/>
      <c r="AL149" s="344"/>
      <c r="AO149" s="344"/>
      <c r="AR149" s="344"/>
    </row>
    <row r="150" spans="1:44" ht="31.5" hidden="1" thickTop="1" thickBot="1">
      <c r="A150" s="411" t="s">
        <v>315</v>
      </c>
      <c r="B150" s="308">
        <v>122</v>
      </c>
      <c r="C150" s="239" t="str">
        <f>VLOOKUP(A150,Piezas!$A$10:$F$604,2,FALSE)</f>
        <v>Ele leva de aluminio</v>
      </c>
      <c r="D150" s="317" t="s">
        <v>1012</v>
      </c>
      <c r="E150" s="331">
        <v>262.33333333333297</v>
      </c>
      <c r="F150" s="308" t="str">
        <f>VLOOKUP(D150,Acero!$A$12:$AB$209,4,FALSE)</f>
        <v>Lateral</v>
      </c>
      <c r="G150" s="317"/>
      <c r="H150" s="317"/>
      <c r="I150" s="317"/>
      <c r="J150" s="310"/>
      <c r="K150" s="149"/>
      <c r="L150" s="331"/>
      <c r="M150" s="308" t="str">
        <f>VLOOKUP(D150,Acero!$A$12:$AB$209,13,FALSE)</f>
        <v>Chapa negra doble recapado</v>
      </c>
      <c r="N150" s="308" t="str">
        <f>IF(L150="x",VLOOKUP(D150,Acero!$A$12:$AB$209,6,FALSE),"--")</f>
        <v>--</v>
      </c>
      <c r="O150" s="324" t="str">
        <f>IF(L150="x",VLOOKUP(D150,Acero!$A$12:$AB$209,7,FALSE),"--")</f>
        <v>--</v>
      </c>
      <c r="P150" s="335" t="str">
        <f>IF((M150="Chapa negra doble recapado")*AND(L150&lt;&gt;"x"),"--",VLOOKUP(D150,Acero!$A$12:$AB$209,14,FALSE))</f>
        <v>--</v>
      </c>
      <c r="Q150" s="335" t="str">
        <f>IF((M150="Chapa negra doble recapado")*AND(L150&lt;&gt;"x"),"--",VLOOKUP(D150,Acero!$A$12:$AB$209,15,FALSE))</f>
        <v>--</v>
      </c>
      <c r="R150" s="335" t="str">
        <f>IF(L150="x",VLOOKUP(D150,Acero!$A$12:$AB$209,16,FALSE),"--")</f>
        <v>--</v>
      </c>
      <c r="S150" s="335" t="str">
        <f>IF(L150="x",VLOOKUP(D150,Acero!$A$12:$AB$209,17,FALSE),"--")</f>
        <v>--</v>
      </c>
      <c r="T150" s="335">
        <f>VLOOKUP(D150,Acero!$A$12:$AB$209,18,FALSE)</f>
        <v>1.2</v>
      </c>
      <c r="U150" s="308" t="str">
        <f>VLOOKUP(D150,Acero!$A$12:$AB$209,19,FALSE)</f>
        <v>mm</v>
      </c>
      <c r="V150" s="317"/>
      <c r="W150" s="317">
        <v>214.333333333333</v>
      </c>
      <c r="X150" s="331">
        <v>280.16666666666703</v>
      </c>
      <c r="Y150" s="334">
        <f t="shared" ref="Y150:Y160" si="55">(X150-W150)/W150</f>
        <v>0.30715396578538473</v>
      </c>
      <c r="Z150" s="149">
        <f>(V150+W150)*E150</f>
        <v>56226.777777777614</v>
      </c>
      <c r="AA150" s="149"/>
      <c r="AB150" s="149"/>
      <c r="AC150" s="149"/>
      <c r="AD150" s="149"/>
      <c r="AE150" s="149"/>
      <c r="AF150" s="149"/>
      <c r="AG150" s="345">
        <v>42579</v>
      </c>
      <c r="AH150" s="149"/>
      <c r="AI150" s="149"/>
      <c r="AJ150" s="149"/>
      <c r="AK150" s="149"/>
      <c r="AL150" s="343" t="e">
        <f t="shared" ref="AL150:AL160" si="56">(AH150-AK150)/AH150</f>
        <v>#DIV/0!</v>
      </c>
      <c r="AM150" s="149"/>
      <c r="AN150" s="149"/>
      <c r="AO150" s="343" t="e">
        <f t="shared" ref="AO150:AO160" si="57">(AK150-AN150)/AK150</f>
        <v>#DIV/0!</v>
      </c>
      <c r="AP150" s="149"/>
      <c r="AQ150" s="149"/>
      <c r="AR150" s="343" t="e">
        <f t="shared" ref="AR150:AR160" si="58">(AN150-AQ150)/AN150</f>
        <v>#DIV/0!</v>
      </c>
    </row>
    <row r="151" spans="1:44" ht="30.75" hidden="1" thickBot="1">
      <c r="A151" s="309" t="s">
        <v>315</v>
      </c>
      <c r="B151" s="308">
        <v>123</v>
      </c>
      <c r="C151" s="239" t="str">
        <f>VLOOKUP(A151,Piezas!$A$10:$F$604,2,FALSE)</f>
        <v>Ele leva de aluminio</v>
      </c>
      <c r="D151" s="317" t="s">
        <v>1211</v>
      </c>
      <c r="E151" s="322">
        <v>270.33333333333297</v>
      </c>
      <c r="F151" s="308" t="str">
        <f>VLOOKUP(D151,Acero!$A$12:$AB$209,4,FALSE)</f>
        <v xml:space="preserve">Lonja </v>
      </c>
      <c r="G151" s="317"/>
      <c r="H151" s="317"/>
      <c r="I151" s="317"/>
      <c r="J151" s="311"/>
      <c r="L151" s="317"/>
      <c r="M151" s="308" t="str">
        <f>VLOOKUP(D151,Acero!$A$12:$AB$209,13,FALSE)</f>
        <v>Chapa negra doble recapado</v>
      </c>
      <c r="N151" s="308" t="str">
        <f>IF(L151="x",VLOOKUP(D151,Acero!$A$12:$AB$209,6,FALSE),"--")</f>
        <v>--</v>
      </c>
      <c r="O151" s="324" t="str">
        <f>IF(L151="x",VLOOKUP(D151,Acero!$A$12:$AB$209,7,FALSE),"--")</f>
        <v>--</v>
      </c>
      <c r="P151" s="335" t="str">
        <f>IF((M151="Chapa negra doble recapado")*AND(L151&lt;&gt;"x"),"--",VLOOKUP(D151,Acero!$A$12:$AB$209,14,FALSE))</f>
        <v>--</v>
      </c>
      <c r="Q151" s="335" t="str">
        <f>IF((M151="Chapa negra doble recapado")*AND(L151&lt;&gt;"x"),"--",VLOOKUP(D151,Acero!$A$12:$AB$209,15,FALSE))</f>
        <v>--</v>
      </c>
      <c r="R151" s="335" t="str">
        <f>IF(L151="x",VLOOKUP(D151,Acero!$A$12:$AB$209,16,FALSE),"--")</f>
        <v>--</v>
      </c>
      <c r="S151" s="335" t="str">
        <f>IF(L151="x",VLOOKUP(D151,Acero!$A$12:$AB$209,17,FALSE),"--")</f>
        <v>--</v>
      </c>
      <c r="T151" s="335">
        <f>VLOOKUP(D151,Acero!$A$12:$AB$209,18,FALSE)</f>
        <v>1.2</v>
      </c>
      <c r="U151" s="308" t="str">
        <f>VLOOKUP(D151,Acero!$A$12:$AB$209,19,FALSE)</f>
        <v>mm</v>
      </c>
      <c r="V151" s="317"/>
      <c r="W151" s="317">
        <v>220.833333333333</v>
      </c>
      <c r="X151" s="322">
        <v>288.66666666666703</v>
      </c>
      <c r="Y151" s="334">
        <f t="shared" si="55"/>
        <v>0.30716981132075832</v>
      </c>
      <c r="Z151">
        <f t="shared" ref="Z151:Z160" si="59">(V151+W151)*E151+Z150</f>
        <v>115925.38888888856</v>
      </c>
      <c r="AG151" s="345">
        <v>42580</v>
      </c>
      <c r="AH151" s="149"/>
      <c r="AI151" s="149"/>
      <c r="AJ151" s="149"/>
      <c r="AK151" s="149"/>
      <c r="AL151" s="343" t="e">
        <f t="shared" si="56"/>
        <v>#DIV/0!</v>
      </c>
      <c r="AM151" s="149"/>
      <c r="AN151" s="149"/>
      <c r="AO151" s="343" t="e">
        <f t="shared" si="57"/>
        <v>#DIV/0!</v>
      </c>
      <c r="AP151" s="149"/>
      <c r="AQ151" s="149"/>
      <c r="AR151" s="343" t="e">
        <f t="shared" si="58"/>
        <v>#DIV/0!</v>
      </c>
    </row>
    <row r="152" spans="1:44" ht="31.5" hidden="1" thickTop="1" thickBot="1">
      <c r="A152" s="411" t="s">
        <v>315</v>
      </c>
      <c r="B152" s="308">
        <v>124</v>
      </c>
      <c r="C152" s="239" t="str">
        <f>VLOOKUP(A152,Piezas!$A$10:$F$604,2,FALSE)</f>
        <v>Ele leva de aluminio</v>
      </c>
      <c r="D152" s="317" t="s">
        <v>1014</v>
      </c>
      <c r="E152" s="322">
        <v>278.33333333333297</v>
      </c>
      <c r="F152" s="308" t="str">
        <f>VLOOKUP(D152,Acero!$A$12:$AB$209,4,FALSE)</f>
        <v>orejas</v>
      </c>
      <c r="G152" s="317"/>
      <c r="H152" s="317"/>
      <c r="I152" s="317"/>
      <c r="J152" s="311" t="s">
        <v>1481</v>
      </c>
      <c r="L152" s="322"/>
      <c r="M152" s="308" t="str">
        <f>VLOOKUP(D152,Acero!$A$12:$AB$209,13,FALSE)</f>
        <v>Chapa negra doble recapado</v>
      </c>
      <c r="N152" s="308" t="str">
        <f>IF(L152="x",VLOOKUP(D152,Acero!$A$12:$AB$209,6,FALSE),"--")</f>
        <v>--</v>
      </c>
      <c r="O152" s="324" t="str">
        <f>IF(L152="x",VLOOKUP(D152,Acero!$A$12:$AB$209,7,FALSE),"--")</f>
        <v>--</v>
      </c>
      <c r="P152" s="335" t="str">
        <f>IF((M152="Chapa negra doble recapado")*AND(L152&lt;&gt;"x"),"--",VLOOKUP(D152,Acero!$A$12:$AB$209,14,FALSE))</f>
        <v>--</v>
      </c>
      <c r="Q152" s="335" t="str">
        <f>IF((M152="Chapa negra doble recapado")*AND(L152&lt;&gt;"x"),"--",VLOOKUP(D152,Acero!$A$12:$AB$209,15,FALSE))</f>
        <v>--</v>
      </c>
      <c r="R152" s="335" t="str">
        <f>IF(L152="x",VLOOKUP(D152,Acero!$A$12:$AB$209,16,FALSE),"--")</f>
        <v>--</v>
      </c>
      <c r="S152" s="335" t="str">
        <f>IF(L152="x",VLOOKUP(D152,Acero!$A$12:$AB$209,17,FALSE),"--")</f>
        <v>--</v>
      </c>
      <c r="T152" s="335">
        <f>VLOOKUP(D152,Acero!$A$12:$AB$209,18,FALSE)</f>
        <v>1.2</v>
      </c>
      <c r="U152" s="308" t="str">
        <f>VLOOKUP(D152,Acero!$A$12:$AB$209,19,FALSE)</f>
        <v>mm</v>
      </c>
      <c r="V152" s="318">
        <v>1</v>
      </c>
      <c r="W152" s="318">
        <v>227.333333333333</v>
      </c>
      <c r="X152" s="322">
        <v>297.16666666666703</v>
      </c>
      <c r="Y152" s="334">
        <f t="shared" si="55"/>
        <v>0.30718475073314133</v>
      </c>
      <c r="Z152">
        <f t="shared" si="59"/>
        <v>179478.16666666616</v>
      </c>
      <c r="AG152" s="345">
        <v>42581</v>
      </c>
      <c r="AH152" s="149"/>
      <c r="AI152" s="149"/>
      <c r="AJ152" s="149"/>
      <c r="AK152" s="149"/>
      <c r="AL152" s="343" t="e">
        <f t="shared" si="56"/>
        <v>#DIV/0!</v>
      </c>
      <c r="AM152" s="149"/>
      <c r="AN152" s="149"/>
      <c r="AO152" s="343" t="e">
        <f t="shared" si="57"/>
        <v>#DIV/0!</v>
      </c>
      <c r="AP152" s="149"/>
      <c r="AQ152" s="149"/>
      <c r="AR152" s="343" t="e">
        <f t="shared" si="58"/>
        <v>#DIV/0!</v>
      </c>
    </row>
    <row r="153" spans="1:44" ht="30.75" hidden="1" thickBot="1">
      <c r="A153" s="309" t="s">
        <v>315</v>
      </c>
      <c r="B153" s="308">
        <v>125</v>
      </c>
      <c r="C153" s="239" t="str">
        <f>VLOOKUP(A153,Piezas!$A$10:$F$604,2,FALSE)</f>
        <v>Ele leva de aluminio</v>
      </c>
      <c r="D153" s="317" t="s">
        <v>1015</v>
      </c>
      <c r="E153" s="322"/>
      <c r="F153" s="308">
        <f>VLOOKUP(D153,Acero!$A$12:$AB$209,4,FALSE)</f>
        <v>0</v>
      </c>
      <c r="G153" s="317"/>
      <c r="H153" s="317"/>
      <c r="I153" s="317"/>
      <c r="J153" s="311"/>
      <c r="L153" s="322"/>
      <c r="M153" s="308">
        <f>VLOOKUP(D153,Acero!$A$12:$AB$209,13,FALSE)</f>
        <v>0</v>
      </c>
      <c r="N153" s="308" t="str">
        <f>IF(L153="x",VLOOKUP(D153,Acero!$A$12:$AB$209,6,FALSE),"--")</f>
        <v>--</v>
      </c>
      <c r="O153" s="324" t="str">
        <f>IF(L153="x",VLOOKUP(D153,Acero!$A$12:$AB$209,7,FALSE),"--")</f>
        <v>--</v>
      </c>
      <c r="P153" s="335">
        <f>IF((M153="Chapa negra doble recapado")*AND(L153&lt;&gt;"x"),"--",VLOOKUP(D153,Acero!$A$12:$AB$209,14,FALSE))</f>
        <v>0</v>
      </c>
      <c r="Q153" s="335">
        <f>IF((M153="Chapa negra doble recapado")*AND(L153&lt;&gt;"x"),"--",VLOOKUP(D153,Acero!$A$12:$AB$209,15,FALSE))</f>
        <v>0</v>
      </c>
      <c r="R153" s="335" t="str">
        <f>IF(L153="x",VLOOKUP(D153,Acero!$A$12:$AB$209,16,FALSE),"--")</f>
        <v>--</v>
      </c>
      <c r="S153" s="335" t="str">
        <f>IF(L153="x",VLOOKUP(D153,Acero!$A$12:$AB$209,17,FALSE),"--")</f>
        <v>--</v>
      </c>
      <c r="T153" s="335">
        <f>VLOOKUP(D153,Acero!$A$12:$AB$209,18,FALSE)</f>
        <v>0</v>
      </c>
      <c r="U153" s="308" t="str">
        <f>VLOOKUP(D153,Acero!$A$12:$AB$209,19,FALSE)</f>
        <v>-----</v>
      </c>
      <c r="V153" s="319"/>
      <c r="W153" s="319"/>
      <c r="X153" s="322"/>
      <c r="Y153" s="334" t="e">
        <f t="shared" si="55"/>
        <v>#DIV/0!</v>
      </c>
      <c r="Z153">
        <f t="shared" si="59"/>
        <v>179478.16666666616</v>
      </c>
      <c r="AG153" s="345">
        <v>42582</v>
      </c>
      <c r="AH153" s="149"/>
      <c r="AI153" s="149"/>
      <c r="AJ153" s="149"/>
      <c r="AK153" s="149"/>
      <c r="AL153" s="343" t="e">
        <f t="shared" si="56"/>
        <v>#DIV/0!</v>
      </c>
      <c r="AM153" s="149"/>
      <c r="AN153" s="149"/>
      <c r="AO153" s="343" t="e">
        <f t="shared" si="57"/>
        <v>#DIV/0!</v>
      </c>
      <c r="AP153" s="149"/>
      <c r="AQ153" s="149"/>
      <c r="AR153" s="343" t="e">
        <f t="shared" si="58"/>
        <v>#DIV/0!</v>
      </c>
    </row>
    <row r="154" spans="1:44" ht="31.5" hidden="1" thickTop="1" thickBot="1">
      <c r="A154" s="411" t="s">
        <v>315</v>
      </c>
      <c r="B154" s="308">
        <v>126</v>
      </c>
      <c r="C154" s="239" t="str">
        <f>VLOOKUP(A154,Piezas!$A$10:$F$604,2,FALSE)</f>
        <v>Ele leva de aluminio</v>
      </c>
      <c r="D154" s="317" t="s">
        <v>1060</v>
      </c>
      <c r="E154" s="322"/>
      <c r="F154" s="308">
        <f>VLOOKUP(D154,Acero!$A$12:$AB$209,4,FALSE)</f>
        <v>0</v>
      </c>
      <c r="G154" s="317"/>
      <c r="H154" s="317"/>
      <c r="I154" s="317"/>
      <c r="J154" s="311"/>
      <c r="L154" s="322"/>
      <c r="M154" s="308" t="str">
        <f>VLOOKUP(D154,Acero!$A$12:$AB$209,13,FALSE)</f>
        <v>---------------</v>
      </c>
      <c r="N154" s="308" t="str">
        <f>IF(L154="x",VLOOKUP(D154,Acero!$A$12:$AB$209,6,FALSE),"--")</f>
        <v>--</v>
      </c>
      <c r="O154" s="324" t="str">
        <f>IF(L154="x",VLOOKUP(D154,Acero!$A$12:$AB$209,7,FALSE),"--")</f>
        <v>--</v>
      </c>
      <c r="P154" s="335">
        <f>IF((M154="Chapa negra doble recapado")*AND(L154&lt;&gt;"x"),"--",VLOOKUP(D154,Acero!$A$12:$AB$209,14,FALSE))</f>
        <v>28</v>
      </c>
      <c r="Q154" s="335" t="str">
        <f>IF((M154="Chapa negra doble recapado")*AND(L154&lt;&gt;"x"),"--",VLOOKUP(D154,Acero!$A$12:$AB$209,15,FALSE))</f>
        <v>----</v>
      </c>
      <c r="R154" s="335" t="str">
        <f>IF(L154="x",VLOOKUP(D154,Acero!$A$12:$AB$209,16,FALSE),"--")</f>
        <v>--</v>
      </c>
      <c r="S154" s="335" t="str">
        <f>IF(L154="x",VLOOKUP(D154,Acero!$A$12:$AB$209,17,FALSE),"--")</f>
        <v>--</v>
      </c>
      <c r="T154" s="335">
        <f>VLOOKUP(D154,Acero!$A$12:$AB$209,18,FALSE)</f>
        <v>0</v>
      </c>
      <c r="U154" s="308" t="str">
        <f>VLOOKUP(D154,Acero!$A$12:$AB$209,19,FALSE)</f>
        <v>----</v>
      </c>
      <c r="V154" s="318"/>
      <c r="W154" s="318"/>
      <c r="X154" s="322"/>
      <c r="Y154" s="334" t="e">
        <f t="shared" si="55"/>
        <v>#DIV/0!</v>
      </c>
      <c r="Z154">
        <f t="shared" si="59"/>
        <v>179478.16666666616</v>
      </c>
      <c r="AG154" s="345">
        <v>42583</v>
      </c>
      <c r="AH154" s="149"/>
      <c r="AI154" s="149"/>
      <c r="AJ154" s="149"/>
      <c r="AK154" s="149"/>
      <c r="AL154" s="343" t="e">
        <f t="shared" si="56"/>
        <v>#DIV/0!</v>
      </c>
      <c r="AM154" s="149"/>
      <c r="AN154" s="149"/>
      <c r="AO154" s="343" t="e">
        <f t="shared" si="57"/>
        <v>#DIV/0!</v>
      </c>
      <c r="AP154" s="149"/>
      <c r="AQ154" s="149"/>
      <c r="AR154" s="343" t="e">
        <f t="shared" si="58"/>
        <v>#DIV/0!</v>
      </c>
    </row>
    <row r="155" spans="1:44" ht="30.75" hidden="1" thickBot="1">
      <c r="A155" s="309" t="s">
        <v>315</v>
      </c>
      <c r="B155" s="308">
        <v>127</v>
      </c>
      <c r="C155" s="239" t="str">
        <f>VLOOKUP(A155,Piezas!$A$10:$F$604,2,FALSE)</f>
        <v>Ele leva de aluminio</v>
      </c>
      <c r="D155" s="317" t="s">
        <v>1228</v>
      </c>
      <c r="E155" s="322"/>
      <c r="F155" s="308">
        <f>VLOOKUP(D155,Acero!$A$12:$AB$209,4,FALSE)</f>
        <v>0</v>
      </c>
      <c r="G155" s="317"/>
      <c r="H155" s="317"/>
      <c r="I155" s="317"/>
      <c r="J155" s="311"/>
      <c r="L155" s="322"/>
      <c r="M155" s="308" t="str">
        <f>VLOOKUP(D155,Acero!$A$12:$AB$209,13,FALSE)</f>
        <v>---------------</v>
      </c>
      <c r="N155" s="308" t="str">
        <f>IF(L155="x",VLOOKUP(D155,Acero!$A$12:$AB$209,6,FALSE),"--")</f>
        <v>--</v>
      </c>
      <c r="O155" s="324" t="str">
        <f>IF(L155="x",VLOOKUP(D155,Acero!$A$12:$AB$209,7,FALSE),"--")</f>
        <v>--</v>
      </c>
      <c r="P155" s="335">
        <f>IF((M155="Chapa negra doble recapado")*AND(L155&lt;&gt;"x"),"--",VLOOKUP(D155,Acero!$A$12:$AB$209,14,FALSE))</f>
        <v>0.42</v>
      </c>
      <c r="Q155" s="335" t="str">
        <f>IF((M155="Chapa negra doble recapado")*AND(L155&lt;&gt;"x"),"--",VLOOKUP(D155,Acero!$A$12:$AB$209,15,FALSE))</f>
        <v>----</v>
      </c>
      <c r="R155" s="335" t="str">
        <f>IF(L155="x",VLOOKUP(D155,Acero!$A$12:$AB$209,16,FALSE),"--")</f>
        <v>--</v>
      </c>
      <c r="S155" s="335" t="str">
        <f>IF(L155="x",VLOOKUP(D155,Acero!$A$12:$AB$209,17,FALSE),"--")</f>
        <v>--</v>
      </c>
      <c r="T155" s="335">
        <f>VLOOKUP(D155,Acero!$A$12:$AB$209,18,FALSE)</f>
        <v>0.5</v>
      </c>
      <c r="U155" s="308" t="str">
        <f>VLOOKUP(D155,Acero!$A$12:$AB$209,19,FALSE)</f>
        <v>----</v>
      </c>
      <c r="V155" s="318"/>
      <c r="W155" s="318"/>
      <c r="X155" s="322"/>
      <c r="Y155" s="334" t="e">
        <f t="shared" si="55"/>
        <v>#DIV/0!</v>
      </c>
      <c r="Z155">
        <f t="shared" si="59"/>
        <v>179478.16666666616</v>
      </c>
      <c r="AG155" s="345">
        <v>42584</v>
      </c>
      <c r="AH155" s="149"/>
      <c r="AI155" s="149"/>
      <c r="AJ155" s="149"/>
      <c r="AK155" s="149"/>
      <c r="AL155" s="343" t="e">
        <f t="shared" si="56"/>
        <v>#DIV/0!</v>
      </c>
      <c r="AM155" s="149"/>
      <c r="AN155" s="149"/>
      <c r="AO155" s="343" t="e">
        <f t="shared" si="57"/>
        <v>#DIV/0!</v>
      </c>
      <c r="AP155" s="149"/>
      <c r="AQ155" s="149"/>
      <c r="AR155" s="343" t="e">
        <f t="shared" si="58"/>
        <v>#DIV/0!</v>
      </c>
    </row>
    <row r="156" spans="1:44" ht="31.5" hidden="1" thickTop="1" thickBot="1">
      <c r="A156" s="411" t="s">
        <v>315</v>
      </c>
      <c r="B156" s="308">
        <v>128</v>
      </c>
      <c r="C156" s="239" t="str">
        <f>VLOOKUP(A156,Piezas!$A$10:$F$604,2,FALSE)</f>
        <v>Ele leva de aluminio</v>
      </c>
      <c r="D156" s="317" t="s">
        <v>1229</v>
      </c>
      <c r="E156" s="322"/>
      <c r="F156" s="308">
        <f>VLOOKUP(D156,Acero!$A$12:$AB$209,4,FALSE)</f>
        <v>0</v>
      </c>
      <c r="G156" s="317"/>
      <c r="H156" s="317"/>
      <c r="I156" s="317"/>
      <c r="J156" s="311"/>
      <c r="L156" s="322"/>
      <c r="M156" s="308" t="str">
        <f>VLOOKUP(D156,Acero!$A$12:$AB$209,13,FALSE)</f>
        <v>---------------</v>
      </c>
      <c r="N156" s="308" t="str">
        <f>IF(L156="x",VLOOKUP(D156,Acero!$A$12:$AB$209,6,FALSE),"--")</f>
        <v>--</v>
      </c>
      <c r="O156" s="324" t="str">
        <f>IF(L156="x",VLOOKUP(D156,Acero!$A$12:$AB$209,7,FALSE),"--")</f>
        <v>--</v>
      </c>
      <c r="P156" s="335">
        <f>IF((M156="Chapa negra doble recapado")*AND(L156&lt;&gt;"x"),"--",VLOOKUP(D156,Acero!$A$12:$AB$209,14,FALSE))</f>
        <v>22</v>
      </c>
      <c r="Q156" s="335" t="str">
        <f>IF((M156="Chapa negra doble recapado")*AND(L156&lt;&gt;"x"),"--",VLOOKUP(D156,Acero!$A$12:$AB$209,15,FALSE))</f>
        <v>----</v>
      </c>
      <c r="R156" s="335" t="str">
        <f>IF(L156="x",VLOOKUP(D156,Acero!$A$12:$AB$209,16,FALSE),"--")</f>
        <v>--</v>
      </c>
      <c r="S156" s="335" t="str">
        <f>IF(L156="x",VLOOKUP(D156,Acero!$A$12:$AB$209,17,FALSE),"--")</f>
        <v>--</v>
      </c>
      <c r="T156" s="335">
        <f>VLOOKUP(D156,Acero!$A$12:$AB$209,18,FALSE)</f>
        <v>0</v>
      </c>
      <c r="U156" s="308" t="str">
        <f>VLOOKUP(D156,Acero!$A$12:$AB$209,19,FALSE)</f>
        <v>----</v>
      </c>
      <c r="V156" s="319"/>
      <c r="W156" s="319"/>
      <c r="X156" s="322"/>
      <c r="Y156" s="334" t="e">
        <f t="shared" si="55"/>
        <v>#DIV/0!</v>
      </c>
      <c r="Z156">
        <f t="shared" si="59"/>
        <v>179478.16666666616</v>
      </c>
      <c r="AG156" s="345">
        <v>42585</v>
      </c>
      <c r="AH156" s="149"/>
      <c r="AI156" s="149"/>
      <c r="AJ156" s="149"/>
      <c r="AK156" s="149"/>
      <c r="AL156" s="343" t="e">
        <f t="shared" si="56"/>
        <v>#DIV/0!</v>
      </c>
      <c r="AM156" s="149"/>
      <c r="AN156" s="149"/>
      <c r="AO156" s="343" t="e">
        <f t="shared" si="57"/>
        <v>#DIV/0!</v>
      </c>
      <c r="AP156" s="149"/>
      <c r="AQ156" s="149"/>
      <c r="AR156" s="343" t="e">
        <f t="shared" si="58"/>
        <v>#DIV/0!</v>
      </c>
    </row>
    <row r="157" spans="1:44" ht="30.75" hidden="1" thickBot="1">
      <c r="A157" s="309" t="s">
        <v>315</v>
      </c>
      <c r="B157" s="308">
        <v>129</v>
      </c>
      <c r="C157" s="239" t="str">
        <f>VLOOKUP(A157,Piezas!$A$10:$F$604,2,FALSE)</f>
        <v>Ele leva de aluminio</v>
      </c>
      <c r="D157" s="317" t="s">
        <v>1230</v>
      </c>
      <c r="E157" s="322"/>
      <c r="F157" s="308">
        <f>VLOOKUP(D157,Acero!$A$12:$AB$209,4,FALSE)</f>
        <v>0</v>
      </c>
      <c r="G157" s="317"/>
      <c r="H157" s="317"/>
      <c r="I157" s="317"/>
      <c r="J157" s="311"/>
      <c r="L157" s="322"/>
      <c r="M157" s="308" t="str">
        <f>VLOOKUP(D157,Acero!$A$12:$AB$209,13,FALSE)</f>
        <v>---------------</v>
      </c>
      <c r="N157" s="308" t="str">
        <f>IF(L157="x",VLOOKUP(D157,Acero!$A$12:$AB$209,6,FALSE),"--")</f>
        <v>--</v>
      </c>
      <c r="O157" s="324" t="str">
        <f>IF(L157="x",VLOOKUP(D157,Acero!$A$12:$AB$209,7,FALSE),"--")</f>
        <v>--</v>
      </c>
      <c r="P157" s="335">
        <f>IF((M157="Chapa negra doble recapado")*AND(L157&lt;&gt;"x"),"--",VLOOKUP(D157,Acero!$A$12:$AB$209,14,FALSE))</f>
        <v>12.7</v>
      </c>
      <c r="Q157" s="335" t="str">
        <f>IF((M157="Chapa negra doble recapado")*AND(L157&lt;&gt;"x"),"--",VLOOKUP(D157,Acero!$A$12:$AB$209,15,FALSE))</f>
        <v>----</v>
      </c>
      <c r="R157" s="335" t="str">
        <f>IF(L157="x",VLOOKUP(D157,Acero!$A$12:$AB$209,16,FALSE),"--")</f>
        <v>--</v>
      </c>
      <c r="S157" s="335" t="str">
        <f>IF(L157="x",VLOOKUP(D157,Acero!$A$12:$AB$209,17,FALSE),"--")</f>
        <v>--</v>
      </c>
      <c r="T157" s="335">
        <f>VLOOKUP(D157,Acero!$A$12:$AB$209,18,FALSE)</f>
        <v>0</v>
      </c>
      <c r="U157" s="308" t="str">
        <f>VLOOKUP(D157,Acero!$A$12:$AB$209,19,FALSE)</f>
        <v>----</v>
      </c>
      <c r="V157" s="318"/>
      <c r="W157" s="318"/>
      <c r="X157" s="322"/>
      <c r="Y157" s="334" t="e">
        <f t="shared" si="55"/>
        <v>#DIV/0!</v>
      </c>
      <c r="Z157">
        <f t="shared" si="59"/>
        <v>179478.16666666616</v>
      </c>
      <c r="AG157" s="345">
        <v>42586</v>
      </c>
      <c r="AH157" s="149"/>
      <c r="AI157" s="149"/>
      <c r="AJ157" s="149"/>
      <c r="AK157" s="149"/>
      <c r="AL157" s="343" t="e">
        <f t="shared" si="56"/>
        <v>#DIV/0!</v>
      </c>
      <c r="AM157" s="149"/>
      <c r="AN157" s="149"/>
      <c r="AO157" s="343" t="e">
        <f t="shared" si="57"/>
        <v>#DIV/0!</v>
      </c>
      <c r="AP157" s="149"/>
      <c r="AQ157" s="149"/>
      <c r="AR157" s="343" t="e">
        <f t="shared" si="58"/>
        <v>#DIV/0!</v>
      </c>
    </row>
    <row r="158" spans="1:44" ht="31.5" hidden="1" thickTop="1" thickBot="1">
      <c r="A158" s="411" t="s">
        <v>315</v>
      </c>
      <c r="B158" s="308">
        <v>130</v>
      </c>
      <c r="C158" s="239" t="str">
        <f>VLOOKUP(A158,Piezas!$A$10:$F$604,2,FALSE)</f>
        <v>Ele leva de aluminio</v>
      </c>
      <c r="D158" s="317"/>
      <c r="E158" s="322"/>
      <c r="F158" s="308" t="e">
        <f>VLOOKUP(D158,Acero!$A$12:$AB$209,4,FALSE)</f>
        <v>#N/A</v>
      </c>
      <c r="G158" s="317"/>
      <c r="H158" s="317"/>
      <c r="I158" s="317"/>
      <c r="J158" s="311"/>
      <c r="L158" s="322"/>
      <c r="M158" s="308" t="e">
        <f>VLOOKUP(D158,Acero!$A$12:$AB$209,13,FALSE)</f>
        <v>#N/A</v>
      </c>
      <c r="N158" s="308" t="str">
        <f>IF(L158="x",VLOOKUP(D158,Acero!$A$12:$AB$209,6,FALSE),"--")</f>
        <v>--</v>
      </c>
      <c r="O158" s="324" t="str">
        <f>IF(L158="x",VLOOKUP(D158,Acero!$A$12:$AB$209,7,FALSE),"--")</f>
        <v>--</v>
      </c>
      <c r="P158" s="335" t="e">
        <f>IF((M158="Chapa negra doble recapado")*AND(L158&lt;&gt;"x"),"--",VLOOKUP(D158,Acero!$A$12:$AB$209,14,FALSE))</f>
        <v>#N/A</v>
      </c>
      <c r="Q158" s="335" t="e">
        <f>IF((M158="Chapa negra doble recapado")*AND(L158&lt;&gt;"x"),"--",VLOOKUP(D158,Acero!$A$12:$AB$209,15,FALSE))</f>
        <v>#N/A</v>
      </c>
      <c r="R158" s="335" t="str">
        <f>IF(L158="x",VLOOKUP(D158,Acero!$A$12:$AB$209,16,FALSE),"--")</f>
        <v>--</v>
      </c>
      <c r="S158" s="335" t="str">
        <f>IF(L158="x",VLOOKUP(D158,Acero!$A$12:$AB$209,17,FALSE),"--")</f>
        <v>--</v>
      </c>
      <c r="T158" s="335" t="e">
        <f>VLOOKUP(D158,Acero!$A$12:$AB$209,18,FALSE)</f>
        <v>#N/A</v>
      </c>
      <c r="U158" s="308" t="e">
        <f>VLOOKUP(D158,Acero!$A$12:$AB$209,19,FALSE)</f>
        <v>#N/A</v>
      </c>
      <c r="V158" s="319"/>
      <c r="W158" s="319"/>
      <c r="X158" s="322"/>
      <c r="Y158" s="334" t="e">
        <f t="shared" si="55"/>
        <v>#DIV/0!</v>
      </c>
      <c r="Z158">
        <f t="shared" si="59"/>
        <v>179478.16666666616</v>
      </c>
      <c r="AG158" s="345">
        <v>42587</v>
      </c>
      <c r="AH158" s="149"/>
      <c r="AI158" s="149"/>
      <c r="AJ158" s="149"/>
      <c r="AK158" s="149"/>
      <c r="AL158" s="343" t="e">
        <f t="shared" si="56"/>
        <v>#DIV/0!</v>
      </c>
      <c r="AM158" s="149"/>
      <c r="AN158" s="149"/>
      <c r="AO158" s="343" t="e">
        <f t="shared" si="57"/>
        <v>#DIV/0!</v>
      </c>
      <c r="AP158" s="149"/>
      <c r="AQ158" s="149"/>
      <c r="AR158" s="343" t="e">
        <f t="shared" si="58"/>
        <v>#DIV/0!</v>
      </c>
    </row>
    <row r="159" spans="1:44" ht="30.75" hidden="1" thickBot="1">
      <c r="A159" s="309" t="s">
        <v>315</v>
      </c>
      <c r="B159" s="308">
        <v>131</v>
      </c>
      <c r="C159" s="239" t="str">
        <f>VLOOKUP(A159,Piezas!$A$10:$F$604,2,FALSE)</f>
        <v>Ele leva de aluminio</v>
      </c>
      <c r="D159" s="320"/>
      <c r="E159" s="322"/>
      <c r="F159" s="308" t="e">
        <f>VLOOKUP(D159,Acero!$A$12:$AB$209,4,FALSE)</f>
        <v>#N/A</v>
      </c>
      <c r="G159" s="317"/>
      <c r="H159" s="317"/>
      <c r="I159" s="317"/>
      <c r="J159" s="311"/>
      <c r="L159" s="322"/>
      <c r="M159" s="308" t="e">
        <f>VLOOKUP(D159,Acero!$A$12:$AB$209,13,FALSE)</f>
        <v>#N/A</v>
      </c>
      <c r="N159" s="308" t="str">
        <f>IF(L159="x",VLOOKUP(D159,Acero!$A$12:$AB$209,6,FALSE),"--")</f>
        <v>--</v>
      </c>
      <c r="O159" s="324" t="str">
        <f>IF(L159="x",VLOOKUP(D159,Acero!$A$12:$AB$209,7,FALSE),"--")</f>
        <v>--</v>
      </c>
      <c r="P159" s="335" t="e">
        <f>IF((M159="Chapa negra doble recapado")*AND(L159&lt;&gt;"x"),"--",VLOOKUP(D159,Acero!$A$12:$AB$209,14,FALSE))</f>
        <v>#N/A</v>
      </c>
      <c r="Q159" s="335" t="e">
        <f>IF((M159="Chapa negra doble recapado")*AND(L159&lt;&gt;"x"),"--",VLOOKUP(D159,Acero!$A$12:$AB$209,15,FALSE))</f>
        <v>#N/A</v>
      </c>
      <c r="R159" s="335" t="str">
        <f>IF(L159="x",VLOOKUP(D159,Acero!$A$12:$AB$209,16,FALSE),"--")</f>
        <v>--</v>
      </c>
      <c r="S159" s="335" t="str">
        <f>IF(L159="x",VLOOKUP(D159,Acero!$A$12:$AB$209,17,FALSE),"--")</f>
        <v>--</v>
      </c>
      <c r="T159" s="335" t="e">
        <f>VLOOKUP(D159,Acero!$A$12:$AB$209,18,FALSE)</f>
        <v>#N/A</v>
      </c>
      <c r="U159" s="308" t="e">
        <f>VLOOKUP(D159,Acero!$A$12:$AB$209,19,FALSE)</f>
        <v>#N/A</v>
      </c>
      <c r="V159" s="318"/>
      <c r="W159" s="318"/>
      <c r="X159" s="322"/>
      <c r="Y159" s="334" t="e">
        <f t="shared" si="55"/>
        <v>#DIV/0!</v>
      </c>
      <c r="Z159">
        <f t="shared" si="59"/>
        <v>179478.16666666616</v>
      </c>
      <c r="AG159" s="345">
        <v>42588</v>
      </c>
      <c r="AH159" s="149"/>
      <c r="AI159" s="149"/>
      <c r="AJ159" s="149"/>
      <c r="AK159" s="149"/>
      <c r="AL159" s="343" t="e">
        <f t="shared" si="56"/>
        <v>#DIV/0!</v>
      </c>
      <c r="AM159" s="149"/>
      <c r="AN159" s="149"/>
      <c r="AO159" s="343" t="e">
        <f t="shared" si="57"/>
        <v>#DIV/0!</v>
      </c>
      <c r="AP159" s="149"/>
      <c r="AQ159" s="149"/>
      <c r="AR159" s="343" t="e">
        <f t="shared" si="58"/>
        <v>#DIV/0!</v>
      </c>
    </row>
    <row r="160" spans="1:44" ht="31.5" hidden="1" thickTop="1" thickBot="1">
      <c r="A160" s="411" t="s">
        <v>315</v>
      </c>
      <c r="B160" s="308">
        <v>132</v>
      </c>
      <c r="C160" s="239" t="str">
        <f>VLOOKUP(A160,Piezas!$A$10:$F$604,2,FALSE)</f>
        <v>Ele leva de aluminio</v>
      </c>
      <c r="D160" s="321"/>
      <c r="E160" s="322"/>
      <c r="F160" s="308" t="e">
        <f>VLOOKUP(D160,Acero!$A$12:$AB$209,4,FALSE)</f>
        <v>#N/A</v>
      </c>
      <c r="G160" s="317"/>
      <c r="H160" s="317"/>
      <c r="I160" s="317"/>
      <c r="J160" s="311"/>
      <c r="L160" s="322"/>
      <c r="M160" s="308" t="e">
        <f>VLOOKUP(D160,Acero!$A$12:$AB$209,13,FALSE)</f>
        <v>#N/A</v>
      </c>
      <c r="N160" s="308" t="str">
        <f>IF(L160="x",VLOOKUP(D160,Acero!$A$12:$AB$209,6,FALSE),"--")</f>
        <v>--</v>
      </c>
      <c r="O160" s="324" t="str">
        <f>IF(L160="x",VLOOKUP(D160,Acero!$A$12:$AB$209,7,FALSE),"--")</f>
        <v>--</v>
      </c>
      <c r="P160" s="335" t="e">
        <f>IF((M160="Chapa negra doble recapado")*AND(L160&lt;&gt;"x"),"--",VLOOKUP(D160,Acero!$A$12:$AB$209,14,FALSE))</f>
        <v>#N/A</v>
      </c>
      <c r="Q160" s="335" t="e">
        <f>IF((M160="Chapa negra doble recapado")*AND(L160&lt;&gt;"x"),"--",VLOOKUP(D160,Acero!$A$12:$AB$209,15,FALSE))</f>
        <v>#N/A</v>
      </c>
      <c r="R160" s="335" t="str">
        <f>IF(L160="x",VLOOKUP(D160,Acero!$A$12:$AB$209,16,FALSE),"--")</f>
        <v>--</v>
      </c>
      <c r="S160" s="335" t="str">
        <f>IF(L160="x",VLOOKUP(D160,Acero!$A$12:$AB$209,17,FALSE),"--")</f>
        <v>--</v>
      </c>
      <c r="T160" s="335" t="e">
        <f>VLOOKUP(D160,Acero!$A$12:$AB$209,18,FALSE)</f>
        <v>#N/A</v>
      </c>
      <c r="U160" s="308" t="e">
        <f>VLOOKUP(D160,Acero!$A$12:$AB$209,19,FALSE)</f>
        <v>#N/A</v>
      </c>
      <c r="V160" s="319"/>
      <c r="W160" s="319"/>
      <c r="X160" s="322"/>
      <c r="Y160" s="334" t="e">
        <f t="shared" si="55"/>
        <v>#DIV/0!</v>
      </c>
      <c r="Z160">
        <f t="shared" si="59"/>
        <v>179478.16666666616</v>
      </c>
      <c r="AG160" s="345">
        <v>42589</v>
      </c>
      <c r="AH160" s="149"/>
      <c r="AI160" s="149"/>
      <c r="AJ160" s="149"/>
      <c r="AK160" s="149"/>
      <c r="AL160" s="343" t="e">
        <f t="shared" si="56"/>
        <v>#DIV/0!</v>
      </c>
      <c r="AM160" s="149"/>
      <c r="AN160" s="149"/>
      <c r="AO160" s="343" t="e">
        <f t="shared" si="57"/>
        <v>#DIV/0!</v>
      </c>
      <c r="AP160" s="149"/>
      <c r="AQ160" s="149"/>
      <c r="AR160" s="343" t="e">
        <f t="shared" si="58"/>
        <v>#DIV/0!</v>
      </c>
    </row>
    <row r="161" spans="1:44" ht="15.75" hidden="1" thickBot="1">
      <c r="A161" s="410"/>
      <c r="B161" s="336"/>
      <c r="C161" s="239" t="e">
        <f>VLOOKUP(A161,Piezas!$A$10:$F$604,2,FALSE)</f>
        <v>#N/A</v>
      </c>
      <c r="D161" s="338"/>
      <c r="E161" s="338"/>
      <c r="F161" s="338"/>
      <c r="G161" s="338"/>
      <c r="H161" s="338"/>
      <c r="I161" s="338"/>
      <c r="J161" s="338"/>
      <c r="K161" s="338"/>
      <c r="L161" s="339"/>
      <c r="M161" s="338"/>
      <c r="N161" s="338"/>
      <c r="O161" s="342"/>
      <c r="P161" s="340"/>
      <c r="Q161" s="340"/>
      <c r="R161" s="340"/>
      <c r="S161" s="340"/>
      <c r="T161" s="340"/>
      <c r="U161" s="336"/>
      <c r="V161" s="336"/>
      <c r="W161" s="336"/>
      <c r="X161" s="339"/>
      <c r="Y161" s="339"/>
      <c r="Z161" s="333"/>
      <c r="AA161" s="333"/>
      <c r="AG161" s="345"/>
      <c r="AL161" s="344"/>
      <c r="AO161" s="344"/>
      <c r="AR161" s="344"/>
    </row>
    <row r="162" spans="1:44" ht="31.5" hidden="1" thickTop="1" thickBot="1">
      <c r="A162" s="411" t="s">
        <v>316</v>
      </c>
      <c r="B162" s="308">
        <v>133</v>
      </c>
      <c r="C162" s="239" t="str">
        <f>VLOOKUP(A162,Piezas!$A$10:$F$604,2,FALSE)</f>
        <v>Eje leva de acero</v>
      </c>
      <c r="D162" s="317" t="s">
        <v>1012</v>
      </c>
      <c r="E162" s="331">
        <v>286.33333333333297</v>
      </c>
      <c r="F162" s="308" t="str">
        <f>VLOOKUP(D162,Acero!$A$12:$AB$209,4,FALSE)</f>
        <v>Lateral</v>
      </c>
      <c r="G162" s="317"/>
      <c r="H162" s="317"/>
      <c r="I162" s="317"/>
      <c r="J162" s="310"/>
      <c r="K162" s="149"/>
      <c r="L162" s="331"/>
      <c r="M162" s="308" t="str">
        <f>VLOOKUP(D162,Acero!$A$12:$AB$209,13,FALSE)</f>
        <v>Chapa negra doble recapado</v>
      </c>
      <c r="N162" s="308" t="str">
        <f>IF(L162="x",VLOOKUP(D162,Acero!$A$12:$AB$209,6,FALSE),"--")</f>
        <v>--</v>
      </c>
      <c r="O162" s="324" t="str">
        <f>IF(L162="x",VLOOKUP(D162,Acero!$A$12:$AB$209,7,FALSE),"--")</f>
        <v>--</v>
      </c>
      <c r="P162" s="335" t="str">
        <f>IF((M162="Chapa negra doble recapado")*AND(L162&lt;&gt;"x"),"--",VLOOKUP(D162,Acero!$A$12:$AB$209,14,FALSE))</f>
        <v>--</v>
      </c>
      <c r="Q162" s="335" t="str">
        <f>IF((M162="Chapa negra doble recapado")*AND(L162&lt;&gt;"x"),"--",VLOOKUP(D162,Acero!$A$12:$AB$209,15,FALSE))</f>
        <v>--</v>
      </c>
      <c r="R162" s="335" t="str">
        <f>IF(L162="x",VLOOKUP(D162,Acero!$A$12:$AB$209,16,FALSE),"--")</f>
        <v>--</v>
      </c>
      <c r="S162" s="335" t="str">
        <f>IF(L162="x",VLOOKUP(D162,Acero!$A$12:$AB$209,17,FALSE),"--")</f>
        <v>--</v>
      </c>
      <c r="T162" s="335">
        <f>VLOOKUP(D162,Acero!$A$12:$AB$209,18,FALSE)</f>
        <v>1.2</v>
      </c>
      <c r="U162" s="308" t="str">
        <f>VLOOKUP(D162,Acero!$A$12:$AB$209,19,FALSE)</f>
        <v>mm</v>
      </c>
      <c r="V162" s="317"/>
      <c r="W162" s="317">
        <v>233.833333333333</v>
      </c>
      <c r="X162" s="331">
        <v>305.66666666666703</v>
      </c>
      <c r="Y162" s="334">
        <f t="shared" ref="Y162:Y172" si="60">(X162-W162)/W162</f>
        <v>0.30719885958660353</v>
      </c>
      <c r="Z162" s="149">
        <f>(V162+W162)*E162</f>
        <v>66954.277777777592</v>
      </c>
      <c r="AA162" s="149"/>
      <c r="AB162" s="149"/>
      <c r="AC162" s="149"/>
      <c r="AD162" s="149"/>
      <c r="AE162" s="149"/>
      <c r="AF162" s="149"/>
      <c r="AG162" s="345">
        <v>42590</v>
      </c>
      <c r="AH162" s="149"/>
      <c r="AI162" s="149"/>
      <c r="AJ162" s="149"/>
      <c r="AK162" s="149"/>
      <c r="AL162" s="343" t="e">
        <f t="shared" ref="AL162:AL172" si="61">(AH162-AK162)/AH162</f>
        <v>#DIV/0!</v>
      </c>
      <c r="AM162" s="149"/>
      <c r="AN162" s="149"/>
      <c r="AO162" s="343" t="e">
        <f t="shared" ref="AO162:AO172" si="62">(AK162-AN162)/AK162</f>
        <v>#DIV/0!</v>
      </c>
      <c r="AP162" s="149"/>
      <c r="AQ162" s="149"/>
      <c r="AR162" s="343" t="e">
        <f t="shared" ref="AR162:AR172" si="63">(AN162-AQ162)/AN162</f>
        <v>#DIV/0!</v>
      </c>
    </row>
    <row r="163" spans="1:44" ht="30.75" hidden="1" thickBot="1">
      <c r="A163" s="309" t="s">
        <v>316</v>
      </c>
      <c r="B163" s="308">
        <v>134</v>
      </c>
      <c r="C163" s="239" t="str">
        <f>VLOOKUP(A163,Piezas!$A$10:$F$604,2,FALSE)</f>
        <v>Eje leva de acero</v>
      </c>
      <c r="D163" s="317" t="s">
        <v>1211</v>
      </c>
      <c r="E163" s="322">
        <v>294.33333333333297</v>
      </c>
      <c r="F163" s="308" t="str">
        <f>VLOOKUP(D163,Acero!$A$12:$AB$209,4,FALSE)</f>
        <v xml:space="preserve">Lonja </v>
      </c>
      <c r="G163" s="317"/>
      <c r="H163" s="317"/>
      <c r="I163" s="317"/>
      <c r="J163" s="311"/>
      <c r="L163" s="317"/>
      <c r="M163" s="308" t="str">
        <f>VLOOKUP(D163,Acero!$A$12:$AB$209,13,FALSE)</f>
        <v>Chapa negra doble recapado</v>
      </c>
      <c r="N163" s="308" t="str">
        <f>IF(L163="x",VLOOKUP(D163,Acero!$A$12:$AB$209,6,FALSE),"--")</f>
        <v>--</v>
      </c>
      <c r="O163" s="324" t="str">
        <f>IF(L163="x",VLOOKUP(D163,Acero!$A$12:$AB$209,7,FALSE),"--")</f>
        <v>--</v>
      </c>
      <c r="P163" s="335" t="str">
        <f>IF((M163="Chapa negra doble recapado")*AND(L163&lt;&gt;"x"),"--",VLOOKUP(D163,Acero!$A$12:$AB$209,14,FALSE))</f>
        <v>--</v>
      </c>
      <c r="Q163" s="335" t="str">
        <f>IF((M163="Chapa negra doble recapado")*AND(L163&lt;&gt;"x"),"--",VLOOKUP(D163,Acero!$A$12:$AB$209,15,FALSE))</f>
        <v>--</v>
      </c>
      <c r="R163" s="335" t="str">
        <f>IF(L163="x",VLOOKUP(D163,Acero!$A$12:$AB$209,16,FALSE),"--")</f>
        <v>--</v>
      </c>
      <c r="S163" s="335" t="str">
        <f>IF(L163="x",VLOOKUP(D163,Acero!$A$12:$AB$209,17,FALSE),"--")</f>
        <v>--</v>
      </c>
      <c r="T163" s="335">
        <f>VLOOKUP(D163,Acero!$A$12:$AB$209,18,FALSE)</f>
        <v>1.2</v>
      </c>
      <c r="U163" s="308" t="str">
        <f>VLOOKUP(D163,Acero!$A$12:$AB$209,19,FALSE)</f>
        <v>mm</v>
      </c>
      <c r="V163" s="317"/>
      <c r="W163" s="317">
        <v>240.333333333333</v>
      </c>
      <c r="X163" s="322">
        <v>314.16666666666703</v>
      </c>
      <c r="Y163" s="334">
        <f t="shared" si="60"/>
        <v>0.307212205270461</v>
      </c>
      <c r="Z163">
        <f t="shared" ref="Z163:Z172" si="64">(V163+W163)*E163+Z162</f>
        <v>137692.38888888853</v>
      </c>
      <c r="AG163" s="345">
        <v>42591</v>
      </c>
      <c r="AH163" s="149"/>
      <c r="AI163" s="149"/>
      <c r="AJ163" s="149"/>
      <c r="AK163" s="149"/>
      <c r="AL163" s="343" t="e">
        <f t="shared" si="61"/>
        <v>#DIV/0!</v>
      </c>
      <c r="AM163" s="149"/>
      <c r="AN163" s="149"/>
      <c r="AO163" s="343" t="e">
        <f t="shared" si="62"/>
        <v>#DIV/0!</v>
      </c>
      <c r="AP163" s="149"/>
      <c r="AQ163" s="149"/>
      <c r="AR163" s="343" t="e">
        <f t="shared" si="63"/>
        <v>#DIV/0!</v>
      </c>
    </row>
    <row r="164" spans="1:44" ht="31.5" hidden="1" thickTop="1" thickBot="1">
      <c r="A164" s="411" t="s">
        <v>316</v>
      </c>
      <c r="B164" s="308">
        <v>135</v>
      </c>
      <c r="C164" s="239" t="str">
        <f>VLOOKUP(A164,Piezas!$A$10:$F$604,2,FALSE)</f>
        <v>Eje leva de acero</v>
      </c>
      <c r="D164" s="317" t="s">
        <v>1014</v>
      </c>
      <c r="E164" s="322">
        <v>302.33333333333297</v>
      </c>
      <c r="F164" s="308" t="str">
        <f>VLOOKUP(D164,Acero!$A$12:$AB$209,4,FALSE)</f>
        <v>orejas</v>
      </c>
      <c r="G164" s="317"/>
      <c r="H164" s="317"/>
      <c r="I164" s="317"/>
      <c r="J164" s="311" t="s">
        <v>1482</v>
      </c>
      <c r="L164" s="322"/>
      <c r="M164" s="308" t="str">
        <f>VLOOKUP(D164,Acero!$A$12:$AB$209,13,FALSE)</f>
        <v>Chapa negra doble recapado</v>
      </c>
      <c r="N164" s="308" t="str">
        <f>IF(L164="x",VLOOKUP(D164,Acero!$A$12:$AB$209,6,FALSE),"--")</f>
        <v>--</v>
      </c>
      <c r="O164" s="324" t="str">
        <f>IF(L164="x",VLOOKUP(D164,Acero!$A$12:$AB$209,7,FALSE),"--")</f>
        <v>--</v>
      </c>
      <c r="P164" s="335" t="str">
        <f>IF((M164="Chapa negra doble recapado")*AND(L164&lt;&gt;"x"),"--",VLOOKUP(D164,Acero!$A$12:$AB$209,14,FALSE))</f>
        <v>--</v>
      </c>
      <c r="Q164" s="335" t="str">
        <f>IF((M164="Chapa negra doble recapado")*AND(L164&lt;&gt;"x"),"--",VLOOKUP(D164,Acero!$A$12:$AB$209,15,FALSE))</f>
        <v>--</v>
      </c>
      <c r="R164" s="335" t="str">
        <f>IF(L164="x",VLOOKUP(D164,Acero!$A$12:$AB$209,16,FALSE),"--")</f>
        <v>--</v>
      </c>
      <c r="S164" s="335" t="str">
        <f>IF(L164="x",VLOOKUP(D164,Acero!$A$12:$AB$209,17,FALSE),"--")</f>
        <v>--</v>
      </c>
      <c r="T164" s="335">
        <f>VLOOKUP(D164,Acero!$A$12:$AB$209,18,FALSE)</f>
        <v>1.2</v>
      </c>
      <c r="U164" s="308" t="str">
        <f>VLOOKUP(D164,Acero!$A$12:$AB$209,19,FALSE)</f>
        <v>mm</v>
      </c>
      <c r="V164" s="318">
        <v>1</v>
      </c>
      <c r="W164" s="318">
        <v>246.833333333333</v>
      </c>
      <c r="X164" s="322">
        <v>322.66666666666703</v>
      </c>
      <c r="Y164" s="334">
        <f t="shared" si="60"/>
        <v>0.30722484807562778</v>
      </c>
      <c r="Z164">
        <f t="shared" si="64"/>
        <v>212620.6666666661</v>
      </c>
      <c r="AG164" s="345">
        <v>42592</v>
      </c>
      <c r="AH164" s="149"/>
      <c r="AI164" s="149"/>
      <c r="AJ164" s="149"/>
      <c r="AK164" s="149"/>
      <c r="AL164" s="343" t="e">
        <f t="shared" si="61"/>
        <v>#DIV/0!</v>
      </c>
      <c r="AM164" s="149"/>
      <c r="AN164" s="149"/>
      <c r="AO164" s="343" t="e">
        <f t="shared" si="62"/>
        <v>#DIV/0!</v>
      </c>
      <c r="AP164" s="149"/>
      <c r="AQ164" s="149"/>
      <c r="AR164" s="343" t="e">
        <f t="shared" si="63"/>
        <v>#DIV/0!</v>
      </c>
    </row>
    <row r="165" spans="1:44" ht="30.75" hidden="1" thickBot="1">
      <c r="A165" s="309" t="s">
        <v>316</v>
      </c>
      <c r="B165" s="308">
        <v>136</v>
      </c>
      <c r="C165" s="239" t="str">
        <f>VLOOKUP(A165,Piezas!$A$10:$F$604,2,FALSE)</f>
        <v>Eje leva de acero</v>
      </c>
      <c r="D165" s="317" t="s">
        <v>1015</v>
      </c>
      <c r="E165" s="322"/>
      <c r="F165" s="308">
        <f>VLOOKUP(D165,Acero!$A$12:$AB$209,4,FALSE)</f>
        <v>0</v>
      </c>
      <c r="G165" s="317"/>
      <c r="H165" s="317"/>
      <c r="I165" s="317"/>
      <c r="J165" s="311"/>
      <c r="L165" s="322"/>
      <c r="M165" s="308">
        <f>VLOOKUP(D165,Acero!$A$12:$AB$209,13,FALSE)</f>
        <v>0</v>
      </c>
      <c r="N165" s="308" t="str">
        <f>IF(L165="x",VLOOKUP(D165,Acero!$A$12:$AB$209,6,FALSE),"--")</f>
        <v>--</v>
      </c>
      <c r="O165" s="324" t="str">
        <f>IF(L165="x",VLOOKUP(D165,Acero!$A$12:$AB$209,7,FALSE),"--")</f>
        <v>--</v>
      </c>
      <c r="P165" s="335">
        <f>IF((M165="Chapa negra doble recapado")*AND(L165&lt;&gt;"x"),"--",VLOOKUP(D165,Acero!$A$12:$AB$209,14,FALSE))</f>
        <v>0</v>
      </c>
      <c r="Q165" s="335">
        <f>IF((M165="Chapa negra doble recapado")*AND(L165&lt;&gt;"x"),"--",VLOOKUP(D165,Acero!$A$12:$AB$209,15,FALSE))</f>
        <v>0</v>
      </c>
      <c r="R165" s="335" t="str">
        <f>IF(L165="x",VLOOKUP(D165,Acero!$A$12:$AB$209,16,FALSE),"--")</f>
        <v>--</v>
      </c>
      <c r="S165" s="335" t="str">
        <f>IF(L165="x",VLOOKUP(D165,Acero!$A$12:$AB$209,17,FALSE),"--")</f>
        <v>--</v>
      </c>
      <c r="T165" s="335">
        <f>VLOOKUP(D165,Acero!$A$12:$AB$209,18,FALSE)</f>
        <v>0</v>
      </c>
      <c r="U165" s="308" t="str">
        <f>VLOOKUP(D165,Acero!$A$12:$AB$209,19,FALSE)</f>
        <v>-----</v>
      </c>
      <c r="V165" s="319"/>
      <c r="W165" s="319"/>
      <c r="X165" s="322"/>
      <c r="Y165" s="334" t="e">
        <f t="shared" si="60"/>
        <v>#DIV/0!</v>
      </c>
      <c r="Z165">
        <f t="shared" si="64"/>
        <v>212620.6666666661</v>
      </c>
      <c r="AG165" s="345">
        <v>42593</v>
      </c>
      <c r="AH165" s="149"/>
      <c r="AI165" s="149"/>
      <c r="AJ165" s="149"/>
      <c r="AK165" s="149"/>
      <c r="AL165" s="343" t="e">
        <f t="shared" si="61"/>
        <v>#DIV/0!</v>
      </c>
      <c r="AM165" s="149"/>
      <c r="AN165" s="149"/>
      <c r="AO165" s="343" t="e">
        <f t="shared" si="62"/>
        <v>#DIV/0!</v>
      </c>
      <c r="AP165" s="149"/>
      <c r="AQ165" s="149"/>
      <c r="AR165" s="343" t="e">
        <f t="shared" si="63"/>
        <v>#DIV/0!</v>
      </c>
    </row>
    <row r="166" spans="1:44" ht="31.5" hidden="1" thickTop="1" thickBot="1">
      <c r="A166" s="411" t="s">
        <v>316</v>
      </c>
      <c r="B166" s="308">
        <v>137</v>
      </c>
      <c r="C166" s="239" t="str">
        <f>VLOOKUP(A166,Piezas!$A$10:$F$604,2,FALSE)</f>
        <v>Eje leva de acero</v>
      </c>
      <c r="D166" s="317" t="s">
        <v>1060</v>
      </c>
      <c r="E166" s="322"/>
      <c r="F166" s="308">
        <f>VLOOKUP(D166,Acero!$A$12:$AB$209,4,FALSE)</f>
        <v>0</v>
      </c>
      <c r="G166" s="317"/>
      <c r="H166" s="317"/>
      <c r="I166" s="317"/>
      <c r="J166" s="311"/>
      <c r="L166" s="322"/>
      <c r="M166" s="308" t="str">
        <f>VLOOKUP(D166,Acero!$A$12:$AB$209,13,FALSE)</f>
        <v>---------------</v>
      </c>
      <c r="N166" s="308" t="str">
        <f>IF(L166="x",VLOOKUP(D166,Acero!$A$12:$AB$209,6,FALSE),"--")</f>
        <v>--</v>
      </c>
      <c r="O166" s="324" t="str">
        <f>IF(L166="x",VLOOKUP(D166,Acero!$A$12:$AB$209,7,FALSE),"--")</f>
        <v>--</v>
      </c>
      <c r="P166" s="335">
        <f>IF((M166="Chapa negra doble recapado")*AND(L166&lt;&gt;"x"),"--",VLOOKUP(D166,Acero!$A$12:$AB$209,14,FALSE))</f>
        <v>28</v>
      </c>
      <c r="Q166" s="335" t="str">
        <f>IF((M166="Chapa negra doble recapado")*AND(L166&lt;&gt;"x"),"--",VLOOKUP(D166,Acero!$A$12:$AB$209,15,FALSE))</f>
        <v>----</v>
      </c>
      <c r="R166" s="335" t="str">
        <f>IF(L166="x",VLOOKUP(D166,Acero!$A$12:$AB$209,16,FALSE),"--")</f>
        <v>--</v>
      </c>
      <c r="S166" s="335" t="str">
        <f>IF(L166="x",VLOOKUP(D166,Acero!$A$12:$AB$209,17,FALSE),"--")</f>
        <v>--</v>
      </c>
      <c r="T166" s="335">
        <f>VLOOKUP(D166,Acero!$A$12:$AB$209,18,FALSE)</f>
        <v>0</v>
      </c>
      <c r="U166" s="308" t="str">
        <f>VLOOKUP(D166,Acero!$A$12:$AB$209,19,FALSE)</f>
        <v>----</v>
      </c>
      <c r="V166" s="318"/>
      <c r="W166" s="318"/>
      <c r="X166" s="322"/>
      <c r="Y166" s="334" t="e">
        <f t="shared" si="60"/>
        <v>#DIV/0!</v>
      </c>
      <c r="Z166">
        <f t="shared" si="64"/>
        <v>212620.6666666661</v>
      </c>
      <c r="AG166" s="345">
        <v>42594</v>
      </c>
      <c r="AH166" s="149"/>
      <c r="AI166" s="149"/>
      <c r="AJ166" s="149"/>
      <c r="AK166" s="149"/>
      <c r="AL166" s="343" t="e">
        <f t="shared" si="61"/>
        <v>#DIV/0!</v>
      </c>
      <c r="AM166" s="149"/>
      <c r="AN166" s="149"/>
      <c r="AO166" s="343" t="e">
        <f t="shared" si="62"/>
        <v>#DIV/0!</v>
      </c>
      <c r="AP166" s="149"/>
      <c r="AQ166" s="149"/>
      <c r="AR166" s="343" t="e">
        <f t="shared" si="63"/>
        <v>#DIV/0!</v>
      </c>
    </row>
    <row r="167" spans="1:44" ht="30.75" hidden="1" thickBot="1">
      <c r="A167" s="309" t="s">
        <v>316</v>
      </c>
      <c r="B167" s="308">
        <v>138</v>
      </c>
      <c r="C167" s="239" t="str">
        <f>VLOOKUP(A167,Piezas!$A$10:$F$604,2,FALSE)</f>
        <v>Eje leva de acero</v>
      </c>
      <c r="D167" s="317" t="s">
        <v>1228</v>
      </c>
      <c r="E167" s="322"/>
      <c r="F167" s="308">
        <f>VLOOKUP(D167,Acero!$A$12:$AB$209,4,FALSE)</f>
        <v>0</v>
      </c>
      <c r="G167" s="317"/>
      <c r="H167" s="317"/>
      <c r="I167" s="317"/>
      <c r="J167" s="311"/>
      <c r="L167" s="322"/>
      <c r="M167" s="308" t="str">
        <f>VLOOKUP(D167,Acero!$A$12:$AB$209,13,FALSE)</f>
        <v>---------------</v>
      </c>
      <c r="N167" s="308" t="str">
        <f>IF(L167="x",VLOOKUP(D167,Acero!$A$12:$AB$209,6,FALSE),"--")</f>
        <v>--</v>
      </c>
      <c r="O167" s="324" t="str">
        <f>IF(L167="x",VLOOKUP(D167,Acero!$A$12:$AB$209,7,FALSE),"--")</f>
        <v>--</v>
      </c>
      <c r="P167" s="335">
        <f>IF((M167="Chapa negra doble recapado")*AND(L167&lt;&gt;"x"),"--",VLOOKUP(D167,Acero!$A$12:$AB$209,14,FALSE))</f>
        <v>0.42</v>
      </c>
      <c r="Q167" s="335" t="str">
        <f>IF((M167="Chapa negra doble recapado")*AND(L167&lt;&gt;"x"),"--",VLOOKUP(D167,Acero!$A$12:$AB$209,15,FALSE))</f>
        <v>----</v>
      </c>
      <c r="R167" s="335" t="str">
        <f>IF(L167="x",VLOOKUP(D167,Acero!$A$12:$AB$209,16,FALSE),"--")</f>
        <v>--</v>
      </c>
      <c r="S167" s="335" t="str">
        <f>IF(L167="x",VLOOKUP(D167,Acero!$A$12:$AB$209,17,FALSE),"--")</f>
        <v>--</v>
      </c>
      <c r="T167" s="335">
        <f>VLOOKUP(D167,Acero!$A$12:$AB$209,18,FALSE)</f>
        <v>0.5</v>
      </c>
      <c r="U167" s="308" t="str">
        <f>VLOOKUP(D167,Acero!$A$12:$AB$209,19,FALSE)</f>
        <v>----</v>
      </c>
      <c r="V167" s="318"/>
      <c r="W167" s="318"/>
      <c r="X167" s="322"/>
      <c r="Y167" s="334" t="e">
        <f t="shared" si="60"/>
        <v>#DIV/0!</v>
      </c>
      <c r="Z167">
        <f t="shared" si="64"/>
        <v>212620.6666666661</v>
      </c>
      <c r="AG167" s="345">
        <v>42595</v>
      </c>
      <c r="AH167" s="149"/>
      <c r="AI167" s="149"/>
      <c r="AJ167" s="149"/>
      <c r="AK167" s="149"/>
      <c r="AL167" s="343" t="e">
        <f t="shared" si="61"/>
        <v>#DIV/0!</v>
      </c>
      <c r="AM167" s="149"/>
      <c r="AN167" s="149"/>
      <c r="AO167" s="343" t="e">
        <f t="shared" si="62"/>
        <v>#DIV/0!</v>
      </c>
      <c r="AP167" s="149"/>
      <c r="AQ167" s="149"/>
      <c r="AR167" s="343" t="e">
        <f t="shared" si="63"/>
        <v>#DIV/0!</v>
      </c>
    </row>
    <row r="168" spans="1:44" ht="31.5" hidden="1" thickTop="1" thickBot="1">
      <c r="A168" s="411" t="s">
        <v>316</v>
      </c>
      <c r="B168" s="308">
        <v>139</v>
      </c>
      <c r="C168" s="239" t="str">
        <f>VLOOKUP(A168,Piezas!$A$10:$F$604,2,FALSE)</f>
        <v>Eje leva de acero</v>
      </c>
      <c r="D168" s="317" t="s">
        <v>1229</v>
      </c>
      <c r="E168" s="322"/>
      <c r="F168" s="308">
        <f>VLOOKUP(D168,Acero!$A$12:$AB$209,4,FALSE)</f>
        <v>0</v>
      </c>
      <c r="G168" s="317"/>
      <c r="H168" s="317"/>
      <c r="I168" s="317"/>
      <c r="J168" s="311"/>
      <c r="L168" s="322"/>
      <c r="M168" s="308" t="str">
        <f>VLOOKUP(D168,Acero!$A$12:$AB$209,13,FALSE)</f>
        <v>---------------</v>
      </c>
      <c r="N168" s="308" t="str">
        <f>IF(L168="x",VLOOKUP(D168,Acero!$A$12:$AB$209,6,FALSE),"--")</f>
        <v>--</v>
      </c>
      <c r="O168" s="324" t="str">
        <f>IF(L168="x",VLOOKUP(D168,Acero!$A$12:$AB$209,7,FALSE),"--")</f>
        <v>--</v>
      </c>
      <c r="P168" s="335">
        <f>IF((M168="Chapa negra doble recapado")*AND(L168&lt;&gt;"x"),"--",VLOOKUP(D168,Acero!$A$12:$AB$209,14,FALSE))</f>
        <v>22</v>
      </c>
      <c r="Q168" s="335" t="str">
        <f>IF((M168="Chapa negra doble recapado")*AND(L168&lt;&gt;"x"),"--",VLOOKUP(D168,Acero!$A$12:$AB$209,15,FALSE))</f>
        <v>----</v>
      </c>
      <c r="R168" s="335" t="str">
        <f>IF(L168="x",VLOOKUP(D168,Acero!$A$12:$AB$209,16,FALSE),"--")</f>
        <v>--</v>
      </c>
      <c r="S168" s="335" t="str">
        <f>IF(L168="x",VLOOKUP(D168,Acero!$A$12:$AB$209,17,FALSE),"--")</f>
        <v>--</v>
      </c>
      <c r="T168" s="335">
        <f>VLOOKUP(D168,Acero!$A$12:$AB$209,18,FALSE)</f>
        <v>0</v>
      </c>
      <c r="U168" s="308" t="str">
        <f>VLOOKUP(D168,Acero!$A$12:$AB$209,19,FALSE)</f>
        <v>----</v>
      </c>
      <c r="V168" s="319"/>
      <c r="W168" s="319"/>
      <c r="X168" s="322"/>
      <c r="Y168" s="334" t="e">
        <f t="shared" si="60"/>
        <v>#DIV/0!</v>
      </c>
      <c r="Z168">
        <f t="shared" si="64"/>
        <v>212620.6666666661</v>
      </c>
      <c r="AG168" s="345">
        <v>42596</v>
      </c>
      <c r="AH168" s="149"/>
      <c r="AI168" s="149"/>
      <c r="AJ168" s="149"/>
      <c r="AK168" s="149"/>
      <c r="AL168" s="343" t="e">
        <f t="shared" si="61"/>
        <v>#DIV/0!</v>
      </c>
      <c r="AM168" s="149"/>
      <c r="AN168" s="149"/>
      <c r="AO168" s="343" t="e">
        <f t="shared" si="62"/>
        <v>#DIV/0!</v>
      </c>
      <c r="AP168" s="149"/>
      <c r="AQ168" s="149"/>
      <c r="AR168" s="343" t="e">
        <f t="shared" si="63"/>
        <v>#DIV/0!</v>
      </c>
    </row>
    <row r="169" spans="1:44" ht="30.75" hidden="1" thickBot="1">
      <c r="A169" s="309" t="s">
        <v>316</v>
      </c>
      <c r="B169" s="308">
        <v>140</v>
      </c>
      <c r="C169" s="239" t="str">
        <f>VLOOKUP(A169,Piezas!$A$10:$F$604,2,FALSE)</f>
        <v>Eje leva de acero</v>
      </c>
      <c r="D169" s="317" t="s">
        <v>1230</v>
      </c>
      <c r="E169" s="322"/>
      <c r="F169" s="308">
        <f>VLOOKUP(D169,Acero!$A$12:$AB$209,4,FALSE)</f>
        <v>0</v>
      </c>
      <c r="G169" s="317"/>
      <c r="H169" s="317"/>
      <c r="I169" s="317"/>
      <c r="J169" s="311"/>
      <c r="L169" s="322"/>
      <c r="M169" s="308" t="str">
        <f>VLOOKUP(D169,Acero!$A$12:$AB$209,13,FALSE)</f>
        <v>---------------</v>
      </c>
      <c r="N169" s="308" t="str">
        <f>IF(L169="x",VLOOKUP(D169,Acero!$A$12:$AB$209,6,FALSE),"--")</f>
        <v>--</v>
      </c>
      <c r="O169" s="324" t="str">
        <f>IF(L169="x",VLOOKUP(D169,Acero!$A$12:$AB$209,7,FALSE),"--")</f>
        <v>--</v>
      </c>
      <c r="P169" s="335">
        <f>IF((M169="Chapa negra doble recapado")*AND(L169&lt;&gt;"x"),"--",VLOOKUP(D169,Acero!$A$12:$AB$209,14,FALSE))</f>
        <v>12.7</v>
      </c>
      <c r="Q169" s="335" t="str">
        <f>IF((M169="Chapa negra doble recapado")*AND(L169&lt;&gt;"x"),"--",VLOOKUP(D169,Acero!$A$12:$AB$209,15,FALSE))</f>
        <v>----</v>
      </c>
      <c r="R169" s="335" t="str">
        <f>IF(L169="x",VLOOKUP(D169,Acero!$A$12:$AB$209,16,FALSE),"--")</f>
        <v>--</v>
      </c>
      <c r="S169" s="335" t="str">
        <f>IF(L169="x",VLOOKUP(D169,Acero!$A$12:$AB$209,17,FALSE),"--")</f>
        <v>--</v>
      </c>
      <c r="T169" s="335">
        <f>VLOOKUP(D169,Acero!$A$12:$AB$209,18,FALSE)</f>
        <v>0</v>
      </c>
      <c r="U169" s="308" t="str">
        <f>VLOOKUP(D169,Acero!$A$12:$AB$209,19,FALSE)</f>
        <v>----</v>
      </c>
      <c r="V169" s="318"/>
      <c r="W169" s="318"/>
      <c r="X169" s="322"/>
      <c r="Y169" s="334" t="e">
        <f t="shared" si="60"/>
        <v>#DIV/0!</v>
      </c>
      <c r="Z169">
        <f t="shared" si="64"/>
        <v>212620.6666666661</v>
      </c>
      <c r="AG169" s="345">
        <v>42597</v>
      </c>
      <c r="AH169" s="149"/>
      <c r="AI169" s="149"/>
      <c r="AJ169" s="149"/>
      <c r="AK169" s="149"/>
      <c r="AL169" s="343" t="e">
        <f t="shared" si="61"/>
        <v>#DIV/0!</v>
      </c>
      <c r="AM169" s="149"/>
      <c r="AN169" s="149"/>
      <c r="AO169" s="343" t="e">
        <f t="shared" si="62"/>
        <v>#DIV/0!</v>
      </c>
      <c r="AP169" s="149"/>
      <c r="AQ169" s="149"/>
      <c r="AR169" s="343" t="e">
        <f t="shared" si="63"/>
        <v>#DIV/0!</v>
      </c>
    </row>
    <row r="170" spans="1:44" ht="31.5" hidden="1" thickTop="1" thickBot="1">
      <c r="A170" s="411" t="s">
        <v>316</v>
      </c>
      <c r="B170" s="308">
        <v>141</v>
      </c>
      <c r="C170" s="239" t="str">
        <f>VLOOKUP(A170,Piezas!$A$10:$F$604,2,FALSE)</f>
        <v>Eje leva de acero</v>
      </c>
      <c r="D170" s="317"/>
      <c r="E170" s="322"/>
      <c r="F170" s="308" t="e">
        <f>VLOOKUP(D170,Acero!$A$12:$AB$209,4,FALSE)</f>
        <v>#N/A</v>
      </c>
      <c r="G170" s="317"/>
      <c r="H170" s="317"/>
      <c r="I170" s="317"/>
      <c r="J170" s="311"/>
      <c r="L170" s="322"/>
      <c r="M170" s="308" t="e">
        <f>VLOOKUP(D170,Acero!$A$12:$AB$209,13,FALSE)</f>
        <v>#N/A</v>
      </c>
      <c r="N170" s="308" t="str">
        <f>IF(L170="x",VLOOKUP(D170,Acero!$A$12:$AB$209,6,FALSE),"--")</f>
        <v>--</v>
      </c>
      <c r="O170" s="324" t="str">
        <f>IF(L170="x",VLOOKUP(D170,Acero!$A$12:$AB$209,7,FALSE),"--")</f>
        <v>--</v>
      </c>
      <c r="P170" s="335" t="e">
        <f>IF((M170="Chapa negra doble recapado")*AND(L170&lt;&gt;"x"),"--",VLOOKUP(D170,Acero!$A$12:$AB$209,14,FALSE))</f>
        <v>#N/A</v>
      </c>
      <c r="Q170" s="335" t="e">
        <f>IF((M170="Chapa negra doble recapado")*AND(L170&lt;&gt;"x"),"--",VLOOKUP(D170,Acero!$A$12:$AB$209,15,FALSE))</f>
        <v>#N/A</v>
      </c>
      <c r="R170" s="335" t="str">
        <f>IF(L170="x",VLOOKUP(D170,Acero!$A$12:$AB$209,16,FALSE),"--")</f>
        <v>--</v>
      </c>
      <c r="S170" s="335" t="str">
        <f>IF(L170="x",VLOOKUP(D170,Acero!$A$12:$AB$209,17,FALSE),"--")</f>
        <v>--</v>
      </c>
      <c r="T170" s="335" t="e">
        <f>VLOOKUP(D170,Acero!$A$12:$AB$209,18,FALSE)</f>
        <v>#N/A</v>
      </c>
      <c r="U170" s="308" t="e">
        <f>VLOOKUP(D170,Acero!$A$12:$AB$209,19,FALSE)</f>
        <v>#N/A</v>
      </c>
      <c r="V170" s="319"/>
      <c r="W170" s="319"/>
      <c r="X170" s="322"/>
      <c r="Y170" s="334" t="e">
        <f t="shared" si="60"/>
        <v>#DIV/0!</v>
      </c>
      <c r="Z170">
        <f t="shared" si="64"/>
        <v>212620.6666666661</v>
      </c>
      <c r="AG170" s="345">
        <v>42598</v>
      </c>
      <c r="AH170" s="149"/>
      <c r="AI170" s="149"/>
      <c r="AJ170" s="149"/>
      <c r="AK170" s="149"/>
      <c r="AL170" s="343" t="e">
        <f t="shared" si="61"/>
        <v>#DIV/0!</v>
      </c>
      <c r="AM170" s="149"/>
      <c r="AN170" s="149"/>
      <c r="AO170" s="343" t="e">
        <f t="shared" si="62"/>
        <v>#DIV/0!</v>
      </c>
      <c r="AP170" s="149"/>
      <c r="AQ170" s="149"/>
      <c r="AR170" s="343" t="e">
        <f t="shared" si="63"/>
        <v>#DIV/0!</v>
      </c>
    </row>
    <row r="171" spans="1:44" ht="30.75" hidden="1" thickBot="1">
      <c r="A171" s="309" t="s">
        <v>316</v>
      </c>
      <c r="B171" s="308">
        <v>142</v>
      </c>
      <c r="C171" s="239" t="str">
        <f>VLOOKUP(A171,Piezas!$A$10:$F$604,2,FALSE)</f>
        <v>Eje leva de acero</v>
      </c>
      <c r="D171" s="320"/>
      <c r="E171" s="322"/>
      <c r="F171" s="308" t="e">
        <f>VLOOKUP(D171,Acero!$A$12:$AB$209,4,FALSE)</f>
        <v>#N/A</v>
      </c>
      <c r="G171" s="317"/>
      <c r="H171" s="317"/>
      <c r="I171" s="317"/>
      <c r="J171" s="311"/>
      <c r="L171" s="322"/>
      <c r="M171" s="308" t="e">
        <f>VLOOKUP(D171,Acero!$A$12:$AB$209,13,FALSE)</f>
        <v>#N/A</v>
      </c>
      <c r="N171" s="308" t="str">
        <f>IF(L171="x",VLOOKUP(D171,Acero!$A$12:$AB$209,6,FALSE),"--")</f>
        <v>--</v>
      </c>
      <c r="O171" s="324" t="str">
        <f>IF(L171="x",VLOOKUP(D171,Acero!$A$12:$AB$209,7,FALSE),"--")</f>
        <v>--</v>
      </c>
      <c r="P171" s="335" t="e">
        <f>IF((M171="Chapa negra doble recapado")*AND(L171&lt;&gt;"x"),"--",VLOOKUP(D171,Acero!$A$12:$AB$209,14,FALSE))</f>
        <v>#N/A</v>
      </c>
      <c r="Q171" s="335" t="e">
        <f>IF((M171="Chapa negra doble recapado")*AND(L171&lt;&gt;"x"),"--",VLOOKUP(D171,Acero!$A$12:$AB$209,15,FALSE))</f>
        <v>#N/A</v>
      </c>
      <c r="R171" s="335" t="str">
        <f>IF(L171="x",VLOOKUP(D171,Acero!$A$12:$AB$209,16,FALSE),"--")</f>
        <v>--</v>
      </c>
      <c r="S171" s="335" t="str">
        <f>IF(L171="x",VLOOKUP(D171,Acero!$A$12:$AB$209,17,FALSE),"--")</f>
        <v>--</v>
      </c>
      <c r="T171" s="335" t="e">
        <f>VLOOKUP(D171,Acero!$A$12:$AB$209,18,FALSE)</f>
        <v>#N/A</v>
      </c>
      <c r="U171" s="308" t="e">
        <f>VLOOKUP(D171,Acero!$A$12:$AB$209,19,FALSE)</f>
        <v>#N/A</v>
      </c>
      <c r="V171" s="318"/>
      <c r="W171" s="318"/>
      <c r="X171" s="322"/>
      <c r="Y171" s="334" t="e">
        <f t="shared" si="60"/>
        <v>#DIV/0!</v>
      </c>
      <c r="Z171">
        <f t="shared" si="64"/>
        <v>212620.6666666661</v>
      </c>
      <c r="AG171" s="345">
        <v>42599</v>
      </c>
      <c r="AH171" s="149"/>
      <c r="AI171" s="149"/>
      <c r="AJ171" s="149"/>
      <c r="AK171" s="149"/>
      <c r="AL171" s="343" t="e">
        <f t="shared" si="61"/>
        <v>#DIV/0!</v>
      </c>
      <c r="AM171" s="149"/>
      <c r="AN171" s="149"/>
      <c r="AO171" s="343" t="e">
        <f t="shared" si="62"/>
        <v>#DIV/0!</v>
      </c>
      <c r="AP171" s="149"/>
      <c r="AQ171" s="149"/>
      <c r="AR171" s="343" t="e">
        <f t="shared" si="63"/>
        <v>#DIV/0!</v>
      </c>
    </row>
    <row r="172" spans="1:44" ht="31.5" hidden="1" thickTop="1" thickBot="1">
      <c r="A172" s="411" t="s">
        <v>316</v>
      </c>
      <c r="B172" s="308">
        <v>143</v>
      </c>
      <c r="C172" s="239" t="str">
        <f>VLOOKUP(A172,Piezas!$A$10:$F$604,2,FALSE)</f>
        <v>Eje leva de acero</v>
      </c>
      <c r="D172" s="321"/>
      <c r="E172" s="322"/>
      <c r="F172" s="308" t="e">
        <f>VLOOKUP(D172,Acero!$A$12:$AB$209,4,FALSE)</f>
        <v>#N/A</v>
      </c>
      <c r="G172" s="317"/>
      <c r="H172" s="317"/>
      <c r="I172" s="317"/>
      <c r="J172" s="311"/>
      <c r="L172" s="322"/>
      <c r="M172" s="308" t="e">
        <f>VLOOKUP(D172,Acero!$A$12:$AB$209,13,FALSE)</f>
        <v>#N/A</v>
      </c>
      <c r="N172" s="308" t="str">
        <f>IF(L172="x",VLOOKUP(D172,Acero!$A$12:$AB$209,6,FALSE),"--")</f>
        <v>--</v>
      </c>
      <c r="O172" s="324" t="str">
        <f>IF(L172="x",VLOOKUP(D172,Acero!$A$12:$AB$209,7,FALSE),"--")</f>
        <v>--</v>
      </c>
      <c r="P172" s="335" t="e">
        <f>IF((M172="Chapa negra doble recapado")*AND(L172&lt;&gt;"x"),"--",VLOOKUP(D172,Acero!$A$12:$AB$209,14,FALSE))</f>
        <v>#N/A</v>
      </c>
      <c r="Q172" s="335" t="e">
        <f>IF((M172="Chapa negra doble recapado")*AND(L172&lt;&gt;"x"),"--",VLOOKUP(D172,Acero!$A$12:$AB$209,15,FALSE))</f>
        <v>#N/A</v>
      </c>
      <c r="R172" s="335" t="str">
        <f>IF(L172="x",VLOOKUP(D172,Acero!$A$12:$AB$209,16,FALSE),"--")</f>
        <v>--</v>
      </c>
      <c r="S172" s="335" t="str">
        <f>IF(L172="x",VLOOKUP(D172,Acero!$A$12:$AB$209,17,FALSE),"--")</f>
        <v>--</v>
      </c>
      <c r="T172" s="335" t="e">
        <f>VLOOKUP(D172,Acero!$A$12:$AB$209,18,FALSE)</f>
        <v>#N/A</v>
      </c>
      <c r="U172" s="308" t="e">
        <f>VLOOKUP(D172,Acero!$A$12:$AB$209,19,FALSE)</f>
        <v>#N/A</v>
      </c>
      <c r="V172" s="319"/>
      <c r="W172" s="319"/>
      <c r="X172" s="322"/>
      <c r="Y172" s="334" t="e">
        <f t="shared" si="60"/>
        <v>#DIV/0!</v>
      </c>
      <c r="Z172">
        <f t="shared" si="64"/>
        <v>212620.6666666661</v>
      </c>
      <c r="AG172" s="345">
        <v>42600</v>
      </c>
      <c r="AH172" s="149"/>
      <c r="AI172" s="149"/>
      <c r="AJ172" s="149"/>
      <c r="AK172" s="149"/>
      <c r="AL172" s="343" t="e">
        <f t="shared" si="61"/>
        <v>#DIV/0!</v>
      </c>
      <c r="AM172" s="149"/>
      <c r="AN172" s="149"/>
      <c r="AO172" s="343" t="e">
        <f t="shared" si="62"/>
        <v>#DIV/0!</v>
      </c>
      <c r="AP172" s="149"/>
      <c r="AQ172" s="149"/>
      <c r="AR172" s="343" t="e">
        <f t="shared" si="63"/>
        <v>#DIV/0!</v>
      </c>
    </row>
    <row r="173" spans="1:44" ht="16.5" hidden="1" thickBot="1">
      <c r="A173" s="410"/>
      <c r="B173" s="336"/>
      <c r="C173" s="239" t="e">
        <f>VLOOKUP(A173,Piezas!$A$10:$F$604,2,FALSE)</f>
        <v>#N/A</v>
      </c>
      <c r="D173" s="407"/>
      <c r="E173" s="407"/>
      <c r="F173" s="407"/>
      <c r="G173" s="407"/>
      <c r="H173" s="407"/>
      <c r="I173" s="407"/>
      <c r="J173" s="407"/>
      <c r="K173" s="407"/>
      <c r="L173" s="339"/>
      <c r="M173" s="338"/>
      <c r="N173" s="338"/>
      <c r="O173" s="342"/>
      <c r="P173" s="340"/>
      <c r="Q173" s="340"/>
      <c r="R173" s="340"/>
      <c r="S173" s="340"/>
      <c r="T173" s="340"/>
      <c r="U173" s="336"/>
      <c r="V173" s="336"/>
      <c r="W173" s="336"/>
      <c r="X173" s="339"/>
      <c r="Y173" s="339"/>
      <c r="Z173" s="333"/>
      <c r="AA173" s="333"/>
      <c r="AG173" s="345"/>
      <c r="AL173" s="344"/>
      <c r="AO173" s="344"/>
      <c r="AR173" s="344"/>
    </row>
    <row r="174" spans="1:44" ht="31.5" hidden="1" thickTop="1" thickBot="1">
      <c r="A174" s="411" t="s">
        <v>317</v>
      </c>
      <c r="B174" s="308">
        <v>144</v>
      </c>
      <c r="C174" s="239" t="str">
        <f>VLOOKUP(A174,Piezas!$A$10:$F$604,2,FALSE)</f>
        <v>Soporte de estructura</v>
      </c>
      <c r="D174" s="317" t="s">
        <v>1012</v>
      </c>
      <c r="E174" s="331">
        <v>310.33333333333297</v>
      </c>
      <c r="F174" s="308" t="str">
        <f>VLOOKUP(D174,Acero!$A$12:$AB$209,4,FALSE)</f>
        <v>Lateral</v>
      </c>
      <c r="G174" s="317"/>
      <c r="H174" s="317"/>
      <c r="I174" s="317"/>
      <c r="J174" s="310"/>
      <c r="K174" s="149"/>
      <c r="L174" s="331"/>
      <c r="M174" s="308" t="str">
        <f>VLOOKUP(D174,Acero!$A$12:$AB$209,13,FALSE)</f>
        <v>Chapa negra doble recapado</v>
      </c>
      <c r="N174" s="308" t="str">
        <f>IF(L174="x",VLOOKUP(D174,Acero!$A$12:$AB$209,6,FALSE),"--")</f>
        <v>--</v>
      </c>
      <c r="O174" s="324" t="str">
        <f>IF(L174="x",VLOOKUP(D174,Acero!$A$12:$AB$209,7,FALSE),"--")</f>
        <v>--</v>
      </c>
      <c r="P174" s="335" t="str">
        <f>IF((M174="Chapa negra doble recapado")*AND(L174&lt;&gt;"x"),"--",VLOOKUP(D174,Acero!$A$12:$AB$209,14,FALSE))</f>
        <v>--</v>
      </c>
      <c r="Q174" s="335" t="str">
        <f>IF((M174="Chapa negra doble recapado")*AND(L174&lt;&gt;"x"),"--",VLOOKUP(D174,Acero!$A$12:$AB$209,15,FALSE))</f>
        <v>--</v>
      </c>
      <c r="R174" s="335" t="str">
        <f>IF(L174="x",VLOOKUP(D174,Acero!$A$12:$AB$209,16,FALSE),"--")</f>
        <v>--</v>
      </c>
      <c r="S174" s="335" t="str">
        <f>IF(L174="x",VLOOKUP(D174,Acero!$A$12:$AB$209,17,FALSE),"--")</f>
        <v>--</v>
      </c>
      <c r="T174" s="335">
        <f>VLOOKUP(D174,Acero!$A$12:$AB$209,18,FALSE)</f>
        <v>1.2</v>
      </c>
      <c r="U174" s="308" t="str">
        <f>VLOOKUP(D174,Acero!$A$12:$AB$209,19,FALSE)</f>
        <v>mm</v>
      </c>
      <c r="V174" s="317"/>
      <c r="W174" s="317">
        <v>253.333333333333</v>
      </c>
      <c r="X174" s="331">
        <v>331.16666666666703</v>
      </c>
      <c r="Y174" s="334">
        <f t="shared" ref="Y174:Y184" si="65">(X174-W174)/W174</f>
        <v>0.30723684210526631</v>
      </c>
      <c r="Z174" s="149">
        <f>(V174+W174)*E174</f>
        <v>78617.777777777577</v>
      </c>
      <c r="AA174" s="149"/>
      <c r="AB174" s="149"/>
      <c r="AC174" s="149"/>
      <c r="AD174" s="149"/>
      <c r="AE174" s="149"/>
      <c r="AF174" s="149"/>
      <c r="AG174" s="345">
        <v>42601</v>
      </c>
      <c r="AH174" s="149"/>
      <c r="AI174" s="149"/>
      <c r="AJ174" s="149"/>
      <c r="AK174" s="149"/>
      <c r="AL174" s="343" t="e">
        <f t="shared" ref="AL174:AL184" si="66">(AH174-AK174)/AH174</f>
        <v>#DIV/0!</v>
      </c>
      <c r="AM174" s="149"/>
      <c r="AN174" s="149"/>
      <c r="AO174" s="343" t="e">
        <f t="shared" ref="AO174:AO184" si="67">(AK174-AN174)/AK174</f>
        <v>#DIV/0!</v>
      </c>
      <c r="AP174" s="149"/>
      <c r="AQ174" s="149"/>
      <c r="AR174" s="343" t="e">
        <f t="shared" ref="AR174:AR184" si="68">(AN174-AQ174)/AN174</f>
        <v>#DIV/0!</v>
      </c>
    </row>
    <row r="175" spans="1:44" ht="30.75" hidden="1" thickBot="1">
      <c r="A175" s="309" t="s">
        <v>317</v>
      </c>
      <c r="B175" s="308">
        <v>145</v>
      </c>
      <c r="C175" s="239" t="str">
        <f>VLOOKUP(A175,Piezas!$A$10:$F$604,2,FALSE)</f>
        <v>Soporte de estructura</v>
      </c>
      <c r="D175" s="317" t="s">
        <v>1211</v>
      </c>
      <c r="E175" s="322">
        <v>318.33333333333297</v>
      </c>
      <c r="F175" s="308" t="str">
        <f>VLOOKUP(D175,Acero!$A$12:$AB$209,4,FALSE)</f>
        <v xml:space="preserve">Lonja </v>
      </c>
      <c r="G175" s="317"/>
      <c r="H175" s="317"/>
      <c r="I175" s="317"/>
      <c r="J175" s="311"/>
      <c r="L175" s="317"/>
      <c r="M175" s="308" t="str">
        <f>VLOOKUP(D175,Acero!$A$12:$AB$209,13,FALSE)</f>
        <v>Chapa negra doble recapado</v>
      </c>
      <c r="N175" s="308" t="str">
        <f>IF(L175="x",VLOOKUP(D175,Acero!$A$12:$AB$209,6,FALSE),"--")</f>
        <v>--</v>
      </c>
      <c r="O175" s="324" t="str">
        <f>IF(L175="x",VLOOKUP(D175,Acero!$A$12:$AB$209,7,FALSE),"--")</f>
        <v>--</v>
      </c>
      <c r="P175" s="335" t="str">
        <f>IF((M175="Chapa negra doble recapado")*AND(L175&lt;&gt;"x"),"--",VLOOKUP(D175,Acero!$A$12:$AB$209,14,FALSE))</f>
        <v>--</v>
      </c>
      <c r="Q175" s="335" t="str">
        <f>IF((M175="Chapa negra doble recapado")*AND(L175&lt;&gt;"x"),"--",VLOOKUP(D175,Acero!$A$12:$AB$209,15,FALSE))</f>
        <v>--</v>
      </c>
      <c r="R175" s="335" t="str">
        <f>IF(L175="x",VLOOKUP(D175,Acero!$A$12:$AB$209,16,FALSE),"--")</f>
        <v>--</v>
      </c>
      <c r="S175" s="335" t="str">
        <f>IF(L175="x",VLOOKUP(D175,Acero!$A$12:$AB$209,17,FALSE),"--")</f>
        <v>--</v>
      </c>
      <c r="T175" s="335">
        <f>VLOOKUP(D175,Acero!$A$12:$AB$209,18,FALSE)</f>
        <v>1.2</v>
      </c>
      <c r="U175" s="308" t="str">
        <f>VLOOKUP(D175,Acero!$A$12:$AB$209,19,FALSE)</f>
        <v>mm</v>
      </c>
      <c r="V175" s="317"/>
      <c r="W175" s="317">
        <v>259.83333333333297</v>
      </c>
      <c r="X175" s="322">
        <v>339.66666666666703</v>
      </c>
      <c r="Y175" s="334">
        <f t="shared" si="65"/>
        <v>0.3072482360487524</v>
      </c>
      <c r="Z175">
        <f t="shared" ref="Z175:Z184" si="69">(V175+W175)*E175+Z174</f>
        <v>161331.38888888847</v>
      </c>
      <c r="AG175" s="345">
        <v>42602</v>
      </c>
      <c r="AH175" s="149"/>
      <c r="AI175" s="149"/>
      <c r="AJ175" s="149"/>
      <c r="AK175" s="149"/>
      <c r="AL175" s="343" t="e">
        <f t="shared" si="66"/>
        <v>#DIV/0!</v>
      </c>
      <c r="AM175" s="149"/>
      <c r="AN175" s="149"/>
      <c r="AO175" s="343" t="e">
        <f t="shared" si="67"/>
        <v>#DIV/0!</v>
      </c>
      <c r="AP175" s="149"/>
      <c r="AQ175" s="149"/>
      <c r="AR175" s="343" t="e">
        <f t="shared" si="68"/>
        <v>#DIV/0!</v>
      </c>
    </row>
    <row r="176" spans="1:44" ht="31.5" hidden="1" thickTop="1" thickBot="1">
      <c r="A176" s="411" t="s">
        <v>317</v>
      </c>
      <c r="B176" s="308">
        <v>146</v>
      </c>
      <c r="C176" s="239" t="str">
        <f>VLOOKUP(A176,Piezas!$A$10:$F$604,2,FALSE)</f>
        <v>Soporte de estructura</v>
      </c>
      <c r="D176" s="317" t="s">
        <v>1014</v>
      </c>
      <c r="E176" s="322">
        <v>326.33333333333297</v>
      </c>
      <c r="F176" s="308" t="str">
        <f>VLOOKUP(D176,Acero!$A$12:$AB$209,4,FALSE)</f>
        <v>orejas</v>
      </c>
      <c r="G176" s="317"/>
      <c r="H176" s="317"/>
      <c r="I176" s="317"/>
      <c r="J176" s="311" t="s">
        <v>1483</v>
      </c>
      <c r="L176" s="322"/>
      <c r="M176" s="308" t="str">
        <f>VLOOKUP(D176,Acero!$A$12:$AB$209,13,FALSE)</f>
        <v>Chapa negra doble recapado</v>
      </c>
      <c r="N176" s="308" t="str">
        <f>IF(L176="x",VLOOKUP(D176,Acero!$A$12:$AB$209,6,FALSE),"--")</f>
        <v>--</v>
      </c>
      <c r="O176" s="324" t="str">
        <f>IF(L176="x",VLOOKUP(D176,Acero!$A$12:$AB$209,7,FALSE),"--")</f>
        <v>--</v>
      </c>
      <c r="P176" s="335" t="str">
        <f>IF((M176="Chapa negra doble recapado")*AND(L176&lt;&gt;"x"),"--",VLOOKUP(D176,Acero!$A$12:$AB$209,14,FALSE))</f>
        <v>--</v>
      </c>
      <c r="Q176" s="335" t="str">
        <f>IF((M176="Chapa negra doble recapado")*AND(L176&lt;&gt;"x"),"--",VLOOKUP(D176,Acero!$A$12:$AB$209,15,FALSE))</f>
        <v>--</v>
      </c>
      <c r="R176" s="335" t="str">
        <f>IF(L176="x",VLOOKUP(D176,Acero!$A$12:$AB$209,16,FALSE),"--")</f>
        <v>--</v>
      </c>
      <c r="S176" s="335" t="str">
        <f>IF(L176="x",VLOOKUP(D176,Acero!$A$12:$AB$209,17,FALSE),"--")</f>
        <v>--</v>
      </c>
      <c r="T176" s="335">
        <f>VLOOKUP(D176,Acero!$A$12:$AB$209,18,FALSE)</f>
        <v>1.2</v>
      </c>
      <c r="U176" s="308" t="str">
        <f>VLOOKUP(D176,Acero!$A$12:$AB$209,19,FALSE)</f>
        <v>mm</v>
      </c>
      <c r="V176" s="318">
        <v>1</v>
      </c>
      <c r="W176" s="318">
        <v>266.33333333333297</v>
      </c>
      <c r="X176" s="322">
        <v>348.16666666666703</v>
      </c>
      <c r="Y176" s="334">
        <f t="shared" si="65"/>
        <v>0.307259073842306</v>
      </c>
      <c r="Z176">
        <f t="shared" si="69"/>
        <v>248571.16666666605</v>
      </c>
      <c r="AG176" s="345">
        <v>42603</v>
      </c>
      <c r="AH176" s="149"/>
      <c r="AI176" s="149"/>
      <c r="AJ176" s="149"/>
      <c r="AK176" s="149"/>
      <c r="AL176" s="343" t="e">
        <f t="shared" si="66"/>
        <v>#DIV/0!</v>
      </c>
      <c r="AM176" s="149"/>
      <c r="AN176" s="149"/>
      <c r="AO176" s="343" t="e">
        <f t="shared" si="67"/>
        <v>#DIV/0!</v>
      </c>
      <c r="AP176" s="149"/>
      <c r="AQ176" s="149"/>
      <c r="AR176" s="343" t="e">
        <f t="shared" si="68"/>
        <v>#DIV/0!</v>
      </c>
    </row>
    <row r="177" spans="1:44" ht="30.75" hidden="1" thickBot="1">
      <c r="A177" s="309" t="s">
        <v>317</v>
      </c>
      <c r="B177" s="308">
        <v>147</v>
      </c>
      <c r="C177" s="239" t="str">
        <f>VLOOKUP(A177,Piezas!$A$10:$F$604,2,FALSE)</f>
        <v>Soporte de estructura</v>
      </c>
      <c r="D177" s="317" t="s">
        <v>1015</v>
      </c>
      <c r="E177" s="322"/>
      <c r="F177" s="308">
        <f>VLOOKUP(D177,Acero!$A$12:$AB$209,4,FALSE)</f>
        <v>0</v>
      </c>
      <c r="G177" s="317"/>
      <c r="H177" s="317"/>
      <c r="I177" s="317"/>
      <c r="J177" s="311"/>
      <c r="L177" s="322"/>
      <c r="M177" s="308">
        <f>VLOOKUP(D177,Acero!$A$12:$AB$209,13,FALSE)</f>
        <v>0</v>
      </c>
      <c r="N177" s="308" t="str">
        <f>IF(L177="x",VLOOKUP(D177,Acero!$A$12:$AB$209,6,FALSE),"--")</f>
        <v>--</v>
      </c>
      <c r="O177" s="324" t="str">
        <f>IF(L177="x",VLOOKUP(D177,Acero!$A$12:$AB$209,7,FALSE),"--")</f>
        <v>--</v>
      </c>
      <c r="P177" s="335">
        <f>IF((M177="Chapa negra doble recapado")*AND(L177&lt;&gt;"x"),"--",VLOOKUP(D177,Acero!$A$12:$AB$209,14,FALSE))</f>
        <v>0</v>
      </c>
      <c r="Q177" s="335">
        <f>IF((M177="Chapa negra doble recapado")*AND(L177&lt;&gt;"x"),"--",VLOOKUP(D177,Acero!$A$12:$AB$209,15,FALSE))</f>
        <v>0</v>
      </c>
      <c r="R177" s="335" t="str">
        <f>IF(L177="x",VLOOKUP(D177,Acero!$A$12:$AB$209,16,FALSE),"--")</f>
        <v>--</v>
      </c>
      <c r="S177" s="335" t="str">
        <f>IF(L177="x",VLOOKUP(D177,Acero!$A$12:$AB$209,17,FALSE),"--")</f>
        <v>--</v>
      </c>
      <c r="T177" s="335">
        <f>VLOOKUP(D177,Acero!$A$12:$AB$209,18,FALSE)</f>
        <v>0</v>
      </c>
      <c r="U177" s="308" t="str">
        <f>VLOOKUP(D177,Acero!$A$12:$AB$209,19,FALSE)</f>
        <v>-----</v>
      </c>
      <c r="V177" s="319"/>
      <c r="W177" s="319"/>
      <c r="X177" s="322"/>
      <c r="Y177" s="334" t="e">
        <f t="shared" si="65"/>
        <v>#DIV/0!</v>
      </c>
      <c r="Z177">
        <f t="shared" si="69"/>
        <v>248571.16666666605</v>
      </c>
      <c r="AG177" s="345">
        <v>42604</v>
      </c>
      <c r="AH177" s="149"/>
      <c r="AI177" s="149"/>
      <c r="AJ177" s="149"/>
      <c r="AK177" s="149"/>
      <c r="AL177" s="343" t="e">
        <f t="shared" si="66"/>
        <v>#DIV/0!</v>
      </c>
      <c r="AM177" s="149"/>
      <c r="AN177" s="149"/>
      <c r="AO177" s="343" t="e">
        <f t="shared" si="67"/>
        <v>#DIV/0!</v>
      </c>
      <c r="AP177" s="149"/>
      <c r="AQ177" s="149"/>
      <c r="AR177" s="343" t="e">
        <f t="shared" si="68"/>
        <v>#DIV/0!</v>
      </c>
    </row>
    <row r="178" spans="1:44" ht="31.5" hidden="1" thickTop="1" thickBot="1">
      <c r="A178" s="411" t="s">
        <v>317</v>
      </c>
      <c r="B178" s="308">
        <v>148</v>
      </c>
      <c r="C178" s="239" t="str">
        <f>VLOOKUP(A178,Piezas!$A$10:$F$604,2,FALSE)</f>
        <v>Soporte de estructura</v>
      </c>
      <c r="D178" s="317" t="s">
        <v>1060</v>
      </c>
      <c r="E178" s="322"/>
      <c r="F178" s="308">
        <f>VLOOKUP(D178,Acero!$A$12:$AB$209,4,FALSE)</f>
        <v>0</v>
      </c>
      <c r="G178" s="317"/>
      <c r="H178" s="317"/>
      <c r="I178" s="317"/>
      <c r="J178" s="311"/>
      <c r="L178" s="322"/>
      <c r="M178" s="308" t="str">
        <f>VLOOKUP(D178,Acero!$A$12:$AB$209,13,FALSE)</f>
        <v>---------------</v>
      </c>
      <c r="N178" s="308" t="str">
        <f>IF(L178="x",VLOOKUP(D178,Acero!$A$12:$AB$209,6,FALSE),"--")</f>
        <v>--</v>
      </c>
      <c r="O178" s="324" t="str">
        <f>IF(L178="x",VLOOKUP(D178,Acero!$A$12:$AB$209,7,FALSE),"--")</f>
        <v>--</v>
      </c>
      <c r="P178" s="335">
        <f>IF((M178="Chapa negra doble recapado")*AND(L178&lt;&gt;"x"),"--",VLOOKUP(D178,Acero!$A$12:$AB$209,14,FALSE))</f>
        <v>28</v>
      </c>
      <c r="Q178" s="335" t="str">
        <f>IF((M178="Chapa negra doble recapado")*AND(L178&lt;&gt;"x"),"--",VLOOKUP(D178,Acero!$A$12:$AB$209,15,FALSE))</f>
        <v>----</v>
      </c>
      <c r="R178" s="335" t="str">
        <f>IF(L178="x",VLOOKUP(D178,Acero!$A$12:$AB$209,16,FALSE),"--")</f>
        <v>--</v>
      </c>
      <c r="S178" s="335" t="str">
        <f>IF(L178="x",VLOOKUP(D178,Acero!$A$12:$AB$209,17,FALSE),"--")</f>
        <v>--</v>
      </c>
      <c r="T178" s="335">
        <f>VLOOKUP(D178,Acero!$A$12:$AB$209,18,FALSE)</f>
        <v>0</v>
      </c>
      <c r="U178" s="308" t="str">
        <f>VLOOKUP(D178,Acero!$A$12:$AB$209,19,FALSE)</f>
        <v>----</v>
      </c>
      <c r="V178" s="318"/>
      <c r="W178" s="318"/>
      <c r="X178" s="322"/>
      <c r="Y178" s="334" t="e">
        <f t="shared" si="65"/>
        <v>#DIV/0!</v>
      </c>
      <c r="Z178">
        <f t="shared" si="69"/>
        <v>248571.16666666605</v>
      </c>
      <c r="AG178" s="345">
        <v>42605</v>
      </c>
      <c r="AH178" s="149"/>
      <c r="AI178" s="149"/>
      <c r="AJ178" s="149"/>
      <c r="AK178" s="149"/>
      <c r="AL178" s="343" t="e">
        <f t="shared" si="66"/>
        <v>#DIV/0!</v>
      </c>
      <c r="AM178" s="149"/>
      <c r="AN178" s="149"/>
      <c r="AO178" s="343" t="e">
        <f t="shared" si="67"/>
        <v>#DIV/0!</v>
      </c>
      <c r="AP178" s="149"/>
      <c r="AQ178" s="149"/>
      <c r="AR178" s="343" t="e">
        <f t="shared" si="68"/>
        <v>#DIV/0!</v>
      </c>
    </row>
    <row r="179" spans="1:44" ht="30.75" hidden="1" thickBot="1">
      <c r="A179" s="309" t="s">
        <v>317</v>
      </c>
      <c r="B179" s="308">
        <v>149</v>
      </c>
      <c r="C179" s="239" t="str">
        <f>VLOOKUP(A179,Piezas!$A$10:$F$604,2,FALSE)</f>
        <v>Soporte de estructura</v>
      </c>
      <c r="D179" s="317" t="s">
        <v>1228</v>
      </c>
      <c r="E179" s="322"/>
      <c r="F179" s="308">
        <f>VLOOKUP(D179,Acero!$A$12:$AB$209,4,FALSE)</f>
        <v>0</v>
      </c>
      <c r="G179" s="317"/>
      <c r="H179" s="317"/>
      <c r="I179" s="317"/>
      <c r="J179" s="311"/>
      <c r="L179" s="322"/>
      <c r="M179" s="308" t="str">
        <f>VLOOKUP(D179,Acero!$A$12:$AB$209,13,FALSE)</f>
        <v>---------------</v>
      </c>
      <c r="N179" s="308" t="str">
        <f>IF(L179="x",VLOOKUP(D179,Acero!$A$12:$AB$209,6,FALSE),"--")</f>
        <v>--</v>
      </c>
      <c r="O179" s="324" t="str">
        <f>IF(L179="x",VLOOKUP(D179,Acero!$A$12:$AB$209,7,FALSE),"--")</f>
        <v>--</v>
      </c>
      <c r="P179" s="335">
        <f>IF((M179="Chapa negra doble recapado")*AND(L179&lt;&gt;"x"),"--",VLOOKUP(D179,Acero!$A$12:$AB$209,14,FALSE))</f>
        <v>0.42</v>
      </c>
      <c r="Q179" s="335" t="str">
        <f>IF((M179="Chapa negra doble recapado")*AND(L179&lt;&gt;"x"),"--",VLOOKUP(D179,Acero!$A$12:$AB$209,15,FALSE))</f>
        <v>----</v>
      </c>
      <c r="R179" s="335" t="str">
        <f>IF(L179="x",VLOOKUP(D179,Acero!$A$12:$AB$209,16,FALSE),"--")</f>
        <v>--</v>
      </c>
      <c r="S179" s="335" t="str">
        <f>IF(L179="x",VLOOKUP(D179,Acero!$A$12:$AB$209,17,FALSE),"--")</f>
        <v>--</v>
      </c>
      <c r="T179" s="335">
        <f>VLOOKUP(D179,Acero!$A$12:$AB$209,18,FALSE)</f>
        <v>0.5</v>
      </c>
      <c r="U179" s="308" t="str">
        <f>VLOOKUP(D179,Acero!$A$12:$AB$209,19,FALSE)</f>
        <v>----</v>
      </c>
      <c r="V179" s="318"/>
      <c r="W179" s="318"/>
      <c r="X179" s="322"/>
      <c r="Y179" s="334" t="e">
        <f t="shared" si="65"/>
        <v>#DIV/0!</v>
      </c>
      <c r="Z179">
        <f t="shared" si="69"/>
        <v>248571.16666666605</v>
      </c>
      <c r="AG179" s="345">
        <v>42606</v>
      </c>
      <c r="AH179" s="149"/>
      <c r="AI179" s="149"/>
      <c r="AJ179" s="149"/>
      <c r="AK179" s="149"/>
      <c r="AL179" s="343" t="e">
        <f t="shared" si="66"/>
        <v>#DIV/0!</v>
      </c>
      <c r="AM179" s="149"/>
      <c r="AN179" s="149"/>
      <c r="AO179" s="343" t="e">
        <f t="shared" si="67"/>
        <v>#DIV/0!</v>
      </c>
      <c r="AP179" s="149"/>
      <c r="AQ179" s="149"/>
      <c r="AR179" s="343" t="e">
        <f t="shared" si="68"/>
        <v>#DIV/0!</v>
      </c>
    </row>
    <row r="180" spans="1:44" ht="31.5" hidden="1" thickTop="1" thickBot="1">
      <c r="A180" s="411" t="s">
        <v>317</v>
      </c>
      <c r="B180" s="308">
        <v>150</v>
      </c>
      <c r="C180" s="239" t="str">
        <f>VLOOKUP(A180,Piezas!$A$10:$F$604,2,FALSE)</f>
        <v>Soporte de estructura</v>
      </c>
      <c r="D180" s="317" t="s">
        <v>1229</v>
      </c>
      <c r="E180" s="322"/>
      <c r="F180" s="308">
        <f>VLOOKUP(D180,Acero!$A$12:$AB$209,4,FALSE)</f>
        <v>0</v>
      </c>
      <c r="G180" s="317"/>
      <c r="H180" s="317"/>
      <c r="I180" s="317"/>
      <c r="J180" s="311"/>
      <c r="L180" s="322"/>
      <c r="M180" s="308" t="str">
        <f>VLOOKUP(D180,Acero!$A$12:$AB$209,13,FALSE)</f>
        <v>---------------</v>
      </c>
      <c r="N180" s="308" t="str">
        <f>IF(L180="x",VLOOKUP(D180,Acero!$A$12:$AB$209,6,FALSE),"--")</f>
        <v>--</v>
      </c>
      <c r="O180" s="324" t="str">
        <f>IF(L180="x",VLOOKUP(D180,Acero!$A$12:$AB$209,7,FALSE),"--")</f>
        <v>--</v>
      </c>
      <c r="P180" s="335">
        <f>IF((M180="Chapa negra doble recapado")*AND(L180&lt;&gt;"x"),"--",VLOOKUP(D180,Acero!$A$12:$AB$209,14,FALSE))</f>
        <v>22</v>
      </c>
      <c r="Q180" s="335" t="str">
        <f>IF((M180="Chapa negra doble recapado")*AND(L180&lt;&gt;"x"),"--",VLOOKUP(D180,Acero!$A$12:$AB$209,15,FALSE))</f>
        <v>----</v>
      </c>
      <c r="R180" s="335" t="str">
        <f>IF(L180="x",VLOOKUP(D180,Acero!$A$12:$AB$209,16,FALSE),"--")</f>
        <v>--</v>
      </c>
      <c r="S180" s="335" t="str">
        <f>IF(L180="x",VLOOKUP(D180,Acero!$A$12:$AB$209,17,FALSE),"--")</f>
        <v>--</v>
      </c>
      <c r="T180" s="335">
        <f>VLOOKUP(D180,Acero!$A$12:$AB$209,18,FALSE)</f>
        <v>0</v>
      </c>
      <c r="U180" s="308" t="str">
        <f>VLOOKUP(D180,Acero!$A$12:$AB$209,19,FALSE)</f>
        <v>----</v>
      </c>
      <c r="V180" s="319"/>
      <c r="W180" s="319"/>
      <c r="X180" s="322"/>
      <c r="Y180" s="334" t="e">
        <f t="shared" si="65"/>
        <v>#DIV/0!</v>
      </c>
      <c r="Z180">
        <f t="shared" si="69"/>
        <v>248571.16666666605</v>
      </c>
      <c r="AG180" s="345">
        <v>42607</v>
      </c>
      <c r="AH180" s="149"/>
      <c r="AI180" s="149"/>
      <c r="AJ180" s="149"/>
      <c r="AK180" s="149"/>
      <c r="AL180" s="343" t="e">
        <f t="shared" si="66"/>
        <v>#DIV/0!</v>
      </c>
      <c r="AM180" s="149"/>
      <c r="AN180" s="149"/>
      <c r="AO180" s="343" t="e">
        <f t="shared" si="67"/>
        <v>#DIV/0!</v>
      </c>
      <c r="AP180" s="149"/>
      <c r="AQ180" s="149"/>
      <c r="AR180" s="343" t="e">
        <f t="shared" si="68"/>
        <v>#DIV/0!</v>
      </c>
    </row>
    <row r="181" spans="1:44" ht="30.75" hidden="1" thickBot="1">
      <c r="A181" s="309" t="s">
        <v>317</v>
      </c>
      <c r="B181" s="308">
        <v>151</v>
      </c>
      <c r="C181" s="239" t="str">
        <f>VLOOKUP(A181,Piezas!$A$10:$F$604,2,FALSE)</f>
        <v>Soporte de estructura</v>
      </c>
      <c r="D181" s="317" t="s">
        <v>1230</v>
      </c>
      <c r="E181" s="322"/>
      <c r="F181" s="308">
        <f>VLOOKUP(D181,Acero!$A$12:$AB$209,4,FALSE)</f>
        <v>0</v>
      </c>
      <c r="G181" s="317"/>
      <c r="H181" s="317"/>
      <c r="I181" s="317"/>
      <c r="J181" s="311"/>
      <c r="L181" s="322"/>
      <c r="M181" s="308" t="str">
        <f>VLOOKUP(D181,Acero!$A$12:$AB$209,13,FALSE)</f>
        <v>---------------</v>
      </c>
      <c r="N181" s="308" t="str">
        <f>IF(L181="x",VLOOKUP(D181,Acero!$A$12:$AB$209,6,FALSE),"--")</f>
        <v>--</v>
      </c>
      <c r="O181" s="324" t="str">
        <f>IF(L181="x",VLOOKUP(D181,Acero!$A$12:$AB$209,7,FALSE),"--")</f>
        <v>--</v>
      </c>
      <c r="P181" s="335">
        <f>IF((M181="Chapa negra doble recapado")*AND(L181&lt;&gt;"x"),"--",VLOOKUP(D181,Acero!$A$12:$AB$209,14,FALSE))</f>
        <v>12.7</v>
      </c>
      <c r="Q181" s="335" t="str">
        <f>IF((M181="Chapa negra doble recapado")*AND(L181&lt;&gt;"x"),"--",VLOOKUP(D181,Acero!$A$12:$AB$209,15,FALSE))</f>
        <v>----</v>
      </c>
      <c r="R181" s="335" t="str">
        <f>IF(L181="x",VLOOKUP(D181,Acero!$A$12:$AB$209,16,FALSE),"--")</f>
        <v>--</v>
      </c>
      <c r="S181" s="335" t="str">
        <f>IF(L181="x",VLOOKUP(D181,Acero!$A$12:$AB$209,17,FALSE),"--")</f>
        <v>--</v>
      </c>
      <c r="T181" s="335">
        <f>VLOOKUP(D181,Acero!$A$12:$AB$209,18,FALSE)</f>
        <v>0</v>
      </c>
      <c r="U181" s="308" t="str">
        <f>VLOOKUP(D181,Acero!$A$12:$AB$209,19,FALSE)</f>
        <v>----</v>
      </c>
      <c r="V181" s="318"/>
      <c r="W181" s="318"/>
      <c r="X181" s="322"/>
      <c r="Y181" s="334" t="e">
        <f t="shared" si="65"/>
        <v>#DIV/0!</v>
      </c>
      <c r="Z181">
        <f t="shared" si="69"/>
        <v>248571.16666666605</v>
      </c>
      <c r="AG181" s="345">
        <v>42608</v>
      </c>
      <c r="AH181" s="149"/>
      <c r="AI181" s="149"/>
      <c r="AJ181" s="149"/>
      <c r="AK181" s="149"/>
      <c r="AL181" s="343" t="e">
        <f t="shared" si="66"/>
        <v>#DIV/0!</v>
      </c>
      <c r="AM181" s="149"/>
      <c r="AN181" s="149"/>
      <c r="AO181" s="343" t="e">
        <f t="shared" si="67"/>
        <v>#DIV/0!</v>
      </c>
      <c r="AP181" s="149"/>
      <c r="AQ181" s="149"/>
      <c r="AR181" s="343" t="e">
        <f t="shared" si="68"/>
        <v>#DIV/0!</v>
      </c>
    </row>
    <row r="182" spans="1:44" ht="31.5" hidden="1" thickTop="1" thickBot="1">
      <c r="A182" s="411" t="s">
        <v>317</v>
      </c>
      <c r="B182" s="308">
        <v>152</v>
      </c>
      <c r="C182" s="239" t="str">
        <f>VLOOKUP(A182,Piezas!$A$10:$F$604,2,FALSE)</f>
        <v>Soporte de estructura</v>
      </c>
      <c r="D182" s="317"/>
      <c r="E182" s="322"/>
      <c r="F182" s="308" t="e">
        <f>VLOOKUP(D182,Acero!$A$12:$AB$209,4,FALSE)</f>
        <v>#N/A</v>
      </c>
      <c r="G182" s="317"/>
      <c r="H182" s="317"/>
      <c r="I182" s="317"/>
      <c r="J182" s="311"/>
      <c r="L182" s="322"/>
      <c r="M182" s="308" t="e">
        <f>VLOOKUP(D182,Acero!$A$12:$AB$209,13,FALSE)</f>
        <v>#N/A</v>
      </c>
      <c r="N182" s="308" t="str">
        <f>IF(L182="x",VLOOKUP(D182,Acero!$A$12:$AB$209,6,FALSE),"--")</f>
        <v>--</v>
      </c>
      <c r="O182" s="324" t="str">
        <f>IF(L182="x",VLOOKUP(D182,Acero!$A$12:$AB$209,7,FALSE),"--")</f>
        <v>--</v>
      </c>
      <c r="P182" s="335" t="e">
        <f>IF((M182="Chapa negra doble recapado")*AND(L182&lt;&gt;"x"),"--",VLOOKUP(D182,Acero!$A$12:$AB$209,14,FALSE))</f>
        <v>#N/A</v>
      </c>
      <c r="Q182" s="335" t="e">
        <f>IF((M182="Chapa negra doble recapado")*AND(L182&lt;&gt;"x"),"--",VLOOKUP(D182,Acero!$A$12:$AB$209,15,FALSE))</f>
        <v>#N/A</v>
      </c>
      <c r="R182" s="335" t="str">
        <f>IF(L182="x",VLOOKUP(D182,Acero!$A$12:$AB$209,16,FALSE),"--")</f>
        <v>--</v>
      </c>
      <c r="S182" s="335" t="str">
        <f>IF(L182="x",VLOOKUP(D182,Acero!$A$12:$AB$209,17,FALSE),"--")</f>
        <v>--</v>
      </c>
      <c r="T182" s="335" t="e">
        <f>VLOOKUP(D182,Acero!$A$12:$AB$209,18,FALSE)</f>
        <v>#N/A</v>
      </c>
      <c r="U182" s="308" t="e">
        <f>VLOOKUP(D182,Acero!$A$12:$AB$209,19,FALSE)</f>
        <v>#N/A</v>
      </c>
      <c r="V182" s="319"/>
      <c r="W182" s="319"/>
      <c r="X182" s="322"/>
      <c r="Y182" s="334" t="e">
        <f t="shared" si="65"/>
        <v>#DIV/0!</v>
      </c>
      <c r="Z182">
        <f t="shared" si="69"/>
        <v>248571.16666666605</v>
      </c>
      <c r="AG182" s="345">
        <v>42609</v>
      </c>
      <c r="AH182" s="149"/>
      <c r="AI182" s="149"/>
      <c r="AJ182" s="149"/>
      <c r="AK182" s="149"/>
      <c r="AL182" s="343" t="e">
        <f t="shared" si="66"/>
        <v>#DIV/0!</v>
      </c>
      <c r="AM182" s="149"/>
      <c r="AN182" s="149"/>
      <c r="AO182" s="343" t="e">
        <f t="shared" si="67"/>
        <v>#DIV/0!</v>
      </c>
      <c r="AP182" s="149"/>
      <c r="AQ182" s="149"/>
      <c r="AR182" s="343" t="e">
        <f t="shared" si="68"/>
        <v>#DIV/0!</v>
      </c>
    </row>
    <row r="183" spans="1:44" ht="30.75" hidden="1" thickBot="1">
      <c r="A183" s="309" t="s">
        <v>317</v>
      </c>
      <c r="B183" s="308">
        <v>153</v>
      </c>
      <c r="C183" s="239" t="str">
        <f>VLOOKUP(A183,Piezas!$A$10:$F$604,2,FALSE)</f>
        <v>Soporte de estructura</v>
      </c>
      <c r="D183" s="320"/>
      <c r="E183" s="322"/>
      <c r="F183" s="308" t="e">
        <f>VLOOKUP(D183,Acero!$A$12:$AB$209,4,FALSE)</f>
        <v>#N/A</v>
      </c>
      <c r="G183" s="317"/>
      <c r="H183" s="317"/>
      <c r="I183" s="317"/>
      <c r="J183" s="311"/>
      <c r="L183" s="322"/>
      <c r="M183" s="308" t="e">
        <f>VLOOKUP(D183,Acero!$A$12:$AB$209,13,FALSE)</f>
        <v>#N/A</v>
      </c>
      <c r="N183" s="308" t="str">
        <f>IF(L183="x",VLOOKUP(D183,Acero!$A$12:$AB$209,6,FALSE),"--")</f>
        <v>--</v>
      </c>
      <c r="O183" s="324" t="str">
        <f>IF(L183="x",VLOOKUP(D183,Acero!$A$12:$AB$209,7,FALSE),"--")</f>
        <v>--</v>
      </c>
      <c r="P183" s="335" t="e">
        <f>IF((M183="Chapa negra doble recapado")*AND(L183&lt;&gt;"x"),"--",VLOOKUP(D183,Acero!$A$12:$AB$209,14,FALSE))</f>
        <v>#N/A</v>
      </c>
      <c r="Q183" s="335" t="e">
        <f>IF((M183="Chapa negra doble recapado")*AND(L183&lt;&gt;"x"),"--",VLOOKUP(D183,Acero!$A$12:$AB$209,15,FALSE))</f>
        <v>#N/A</v>
      </c>
      <c r="R183" s="335" t="str">
        <f>IF(L183="x",VLOOKUP(D183,Acero!$A$12:$AB$209,16,FALSE),"--")</f>
        <v>--</v>
      </c>
      <c r="S183" s="335" t="str">
        <f>IF(L183="x",VLOOKUP(D183,Acero!$A$12:$AB$209,17,FALSE),"--")</f>
        <v>--</v>
      </c>
      <c r="T183" s="335" t="e">
        <f>VLOOKUP(D183,Acero!$A$12:$AB$209,18,FALSE)</f>
        <v>#N/A</v>
      </c>
      <c r="U183" s="308" t="e">
        <f>VLOOKUP(D183,Acero!$A$12:$AB$209,19,FALSE)</f>
        <v>#N/A</v>
      </c>
      <c r="V183" s="318"/>
      <c r="W183" s="318"/>
      <c r="X183" s="322"/>
      <c r="Y183" s="334" t="e">
        <f t="shared" si="65"/>
        <v>#DIV/0!</v>
      </c>
      <c r="Z183">
        <f t="shared" si="69"/>
        <v>248571.16666666605</v>
      </c>
      <c r="AG183" s="345">
        <v>42610</v>
      </c>
      <c r="AH183" s="149"/>
      <c r="AI183" s="149"/>
      <c r="AJ183" s="149"/>
      <c r="AK183" s="149"/>
      <c r="AL183" s="343" t="e">
        <f t="shared" si="66"/>
        <v>#DIV/0!</v>
      </c>
      <c r="AM183" s="149"/>
      <c r="AN183" s="149"/>
      <c r="AO183" s="343" t="e">
        <f t="shared" si="67"/>
        <v>#DIV/0!</v>
      </c>
      <c r="AP183" s="149"/>
      <c r="AQ183" s="149"/>
      <c r="AR183" s="343" t="e">
        <f t="shared" si="68"/>
        <v>#DIV/0!</v>
      </c>
    </row>
    <row r="184" spans="1:44" ht="31.5" hidden="1" thickTop="1" thickBot="1">
      <c r="A184" s="411" t="s">
        <v>317</v>
      </c>
      <c r="B184" s="308">
        <v>154</v>
      </c>
      <c r="C184" s="239" t="str">
        <f>VLOOKUP(A184,Piezas!$A$10:$F$604,2,FALSE)</f>
        <v>Soporte de estructura</v>
      </c>
      <c r="D184" s="321"/>
      <c r="E184" s="322"/>
      <c r="F184" s="308" t="e">
        <f>VLOOKUP(D184,Acero!$A$12:$AB$209,4,FALSE)</f>
        <v>#N/A</v>
      </c>
      <c r="G184" s="317"/>
      <c r="H184" s="317"/>
      <c r="I184" s="317"/>
      <c r="J184" s="311"/>
      <c r="L184" s="322"/>
      <c r="M184" s="308" t="e">
        <f>VLOOKUP(D184,Acero!$A$12:$AB$209,13,FALSE)</f>
        <v>#N/A</v>
      </c>
      <c r="N184" s="308" t="str">
        <f>IF(L184="x",VLOOKUP(D184,Acero!$A$12:$AB$209,6,FALSE),"--")</f>
        <v>--</v>
      </c>
      <c r="O184" s="324" t="str">
        <f>IF(L184="x",VLOOKUP(D184,Acero!$A$12:$AB$209,7,FALSE),"--")</f>
        <v>--</v>
      </c>
      <c r="P184" s="335" t="e">
        <f>IF((M184="Chapa negra doble recapado")*AND(L184&lt;&gt;"x"),"--",VLOOKUP(D184,Acero!$A$12:$AB$209,14,FALSE))</f>
        <v>#N/A</v>
      </c>
      <c r="Q184" s="335" t="e">
        <f>IF((M184="Chapa negra doble recapado")*AND(L184&lt;&gt;"x"),"--",VLOOKUP(D184,Acero!$A$12:$AB$209,15,FALSE))</f>
        <v>#N/A</v>
      </c>
      <c r="R184" s="335" t="str">
        <f>IF(L184="x",VLOOKUP(D184,Acero!$A$12:$AB$209,16,FALSE),"--")</f>
        <v>--</v>
      </c>
      <c r="S184" s="335" t="str">
        <f>IF(L184="x",VLOOKUP(D184,Acero!$A$12:$AB$209,17,FALSE),"--")</f>
        <v>--</v>
      </c>
      <c r="T184" s="335" t="e">
        <f>VLOOKUP(D184,Acero!$A$12:$AB$209,18,FALSE)</f>
        <v>#N/A</v>
      </c>
      <c r="U184" s="308" t="e">
        <f>VLOOKUP(D184,Acero!$A$12:$AB$209,19,FALSE)</f>
        <v>#N/A</v>
      </c>
      <c r="V184" s="319"/>
      <c r="W184" s="319"/>
      <c r="X184" s="322"/>
      <c r="Y184" s="334" t="e">
        <f t="shared" si="65"/>
        <v>#DIV/0!</v>
      </c>
      <c r="Z184">
        <f t="shared" si="69"/>
        <v>248571.16666666605</v>
      </c>
      <c r="AG184" s="345">
        <v>42611</v>
      </c>
      <c r="AH184" s="149"/>
      <c r="AI184" s="149"/>
      <c r="AJ184" s="149"/>
      <c r="AK184" s="149"/>
      <c r="AL184" s="343" t="e">
        <f t="shared" si="66"/>
        <v>#DIV/0!</v>
      </c>
      <c r="AM184" s="149"/>
      <c r="AN184" s="149"/>
      <c r="AO184" s="343" t="e">
        <f t="shared" si="67"/>
        <v>#DIV/0!</v>
      </c>
      <c r="AP184" s="149"/>
      <c r="AQ184" s="149"/>
      <c r="AR184" s="343" t="e">
        <f t="shared" si="68"/>
        <v>#DIV/0!</v>
      </c>
    </row>
    <row r="185" spans="1:44" ht="16.5" hidden="1" thickBot="1">
      <c r="A185" s="410"/>
      <c r="B185" s="336"/>
      <c r="C185" s="239" t="e">
        <f>VLOOKUP(A185,Piezas!$A$10:$F$604,2,FALSE)</f>
        <v>#N/A</v>
      </c>
      <c r="D185" s="407"/>
      <c r="E185" s="407"/>
      <c r="F185" s="407"/>
      <c r="G185" s="407"/>
      <c r="H185" s="407"/>
      <c r="I185" s="407"/>
      <c r="J185" s="407"/>
      <c r="K185" s="407"/>
      <c r="L185" s="339"/>
      <c r="M185" s="338"/>
      <c r="N185" s="338"/>
      <c r="O185" s="342"/>
      <c r="P185" s="340"/>
      <c r="Q185" s="340"/>
      <c r="R185" s="340"/>
      <c r="S185" s="340"/>
      <c r="T185" s="340"/>
      <c r="U185" s="336"/>
      <c r="V185" s="336"/>
      <c r="W185" s="336"/>
      <c r="X185" s="339"/>
      <c r="Y185" s="339"/>
      <c r="Z185" s="333"/>
      <c r="AA185" s="333"/>
      <c r="AG185" s="345"/>
      <c r="AL185" s="344"/>
      <c r="AO185" s="344"/>
      <c r="AR185" s="344"/>
    </row>
    <row r="186" spans="1:44" ht="27" hidden="1" thickTop="1" thickBot="1">
      <c r="A186" s="411" t="s">
        <v>318</v>
      </c>
      <c r="B186" s="308">
        <v>155</v>
      </c>
      <c r="C186" s="239" t="str">
        <f>VLOOKUP(A186,Piezas!$A$10:$F$604,2,FALSE)</f>
        <v>Rasqueta</v>
      </c>
      <c r="D186" s="317" t="s">
        <v>1012</v>
      </c>
      <c r="E186" s="331">
        <v>334.33333333333297</v>
      </c>
      <c r="F186" s="308" t="str">
        <f>VLOOKUP(D186,Acero!$A$12:$AB$209,4,FALSE)</f>
        <v>Lateral</v>
      </c>
      <c r="G186" s="317"/>
      <c r="H186" s="317"/>
      <c r="I186" s="317"/>
      <c r="J186" s="310"/>
      <c r="K186" s="149"/>
      <c r="L186" s="331"/>
      <c r="M186" s="308" t="str">
        <f>VLOOKUP(D186,Acero!$A$12:$AB$209,13,FALSE)</f>
        <v>Chapa negra doble recapado</v>
      </c>
      <c r="N186" s="308" t="str">
        <f>IF(L186="x",VLOOKUP(D186,Acero!$A$12:$AB$209,6,FALSE),"--")</f>
        <v>--</v>
      </c>
      <c r="O186" s="324" t="str">
        <f>IF(L186="x",VLOOKUP(D186,Acero!$A$12:$AB$209,7,FALSE),"--")</f>
        <v>--</v>
      </c>
      <c r="P186" s="335" t="str">
        <f>IF((M186="Chapa negra doble recapado")*AND(L186&lt;&gt;"x"),"--",VLOOKUP(D186,Acero!$A$12:$AB$209,14,FALSE))</f>
        <v>--</v>
      </c>
      <c r="Q186" s="335" t="str">
        <f>IF((M186="Chapa negra doble recapado")*AND(L186&lt;&gt;"x"),"--",VLOOKUP(D186,Acero!$A$12:$AB$209,15,FALSE))</f>
        <v>--</v>
      </c>
      <c r="R186" s="335" t="str">
        <f>IF(L186="x",VLOOKUP(D186,Acero!$A$12:$AB$209,16,FALSE),"--")</f>
        <v>--</v>
      </c>
      <c r="S186" s="335" t="str">
        <f>IF(L186="x",VLOOKUP(D186,Acero!$A$12:$AB$209,17,FALSE),"--")</f>
        <v>--</v>
      </c>
      <c r="T186" s="335">
        <f>VLOOKUP(D186,Acero!$A$12:$AB$209,18,FALSE)</f>
        <v>1.2</v>
      </c>
      <c r="U186" s="308" t="str">
        <f>VLOOKUP(D186,Acero!$A$12:$AB$209,19,FALSE)</f>
        <v>mm</v>
      </c>
      <c r="V186" s="317"/>
      <c r="W186" s="317">
        <v>272.83333333333297</v>
      </c>
      <c r="X186" s="331">
        <v>356.66666666666703</v>
      </c>
      <c r="Y186" s="334">
        <f t="shared" ref="Y186:Y196" si="70">(X186-W186)/W186</f>
        <v>0.30726939523518937</v>
      </c>
      <c r="Z186" s="149">
        <f>(V186+W186)*E186</f>
        <v>91217.277777777563</v>
      </c>
      <c r="AA186" s="149"/>
      <c r="AB186" s="149"/>
      <c r="AC186" s="149"/>
      <c r="AD186" s="149"/>
      <c r="AE186" s="149"/>
      <c r="AF186" s="149"/>
      <c r="AG186" s="345">
        <v>42612</v>
      </c>
      <c r="AH186" s="149"/>
      <c r="AI186" s="149"/>
      <c r="AJ186" s="149"/>
      <c r="AK186" s="149"/>
      <c r="AL186" s="343" t="e">
        <f t="shared" ref="AL186:AL196" si="71">(AH186-AK186)/AH186</f>
        <v>#DIV/0!</v>
      </c>
      <c r="AM186" s="149"/>
      <c r="AN186" s="149"/>
      <c r="AO186" s="343" t="e">
        <f t="shared" ref="AO186:AO196" si="72">(AK186-AN186)/AK186</f>
        <v>#DIV/0!</v>
      </c>
      <c r="AP186" s="149"/>
      <c r="AQ186" s="149"/>
      <c r="AR186" s="343" t="e">
        <f t="shared" ref="AR186:AR196" si="73">(AN186-AQ186)/AN186</f>
        <v>#DIV/0!</v>
      </c>
    </row>
    <row r="187" spans="1:44" ht="26.25" hidden="1" thickBot="1">
      <c r="A187" s="309" t="s">
        <v>318</v>
      </c>
      <c r="B187" s="308">
        <v>156</v>
      </c>
      <c r="C187" s="239" t="str">
        <f>VLOOKUP(A187,Piezas!$A$10:$F$604,2,FALSE)</f>
        <v>Rasqueta</v>
      </c>
      <c r="D187" s="317" t="s">
        <v>1211</v>
      </c>
      <c r="E187" s="322">
        <v>342.33333333333297</v>
      </c>
      <c r="F187" s="308" t="str">
        <f>VLOOKUP(D187,Acero!$A$12:$AB$209,4,FALSE)</f>
        <v xml:space="preserve">Lonja </v>
      </c>
      <c r="G187" s="317"/>
      <c r="H187" s="317"/>
      <c r="I187" s="317"/>
      <c r="J187" s="311"/>
      <c r="L187" s="317"/>
      <c r="M187" s="308" t="str">
        <f>VLOOKUP(D187,Acero!$A$12:$AB$209,13,FALSE)</f>
        <v>Chapa negra doble recapado</v>
      </c>
      <c r="N187" s="308" t="str">
        <f>IF(L187="x",VLOOKUP(D187,Acero!$A$12:$AB$209,6,FALSE),"--")</f>
        <v>--</v>
      </c>
      <c r="O187" s="324" t="str">
        <f>IF(L187="x",VLOOKUP(D187,Acero!$A$12:$AB$209,7,FALSE),"--")</f>
        <v>--</v>
      </c>
      <c r="P187" s="335" t="str">
        <f>IF((M187="Chapa negra doble recapado")*AND(L187&lt;&gt;"x"),"--",VLOOKUP(D187,Acero!$A$12:$AB$209,14,FALSE))</f>
        <v>--</v>
      </c>
      <c r="Q187" s="335" t="str">
        <f>IF((M187="Chapa negra doble recapado")*AND(L187&lt;&gt;"x"),"--",VLOOKUP(D187,Acero!$A$12:$AB$209,15,FALSE))</f>
        <v>--</v>
      </c>
      <c r="R187" s="335" t="str">
        <f>IF(L187="x",VLOOKUP(D187,Acero!$A$12:$AB$209,16,FALSE),"--")</f>
        <v>--</v>
      </c>
      <c r="S187" s="335" t="str">
        <f>IF(L187="x",VLOOKUP(D187,Acero!$A$12:$AB$209,17,FALSE),"--")</f>
        <v>--</v>
      </c>
      <c r="T187" s="335">
        <f>VLOOKUP(D187,Acero!$A$12:$AB$209,18,FALSE)</f>
        <v>1.2</v>
      </c>
      <c r="U187" s="308" t="str">
        <f>VLOOKUP(D187,Acero!$A$12:$AB$209,19,FALSE)</f>
        <v>mm</v>
      </c>
      <c r="V187" s="317"/>
      <c r="W187" s="317">
        <v>279.33333333333297</v>
      </c>
      <c r="X187" s="322">
        <v>365.16666666666703</v>
      </c>
      <c r="Y187" s="334">
        <f t="shared" si="70"/>
        <v>0.30727923627685261</v>
      </c>
      <c r="Z187">
        <f t="shared" ref="Z187:Z196" si="74">(V187+W187)*E187+Z186</f>
        <v>186842.38888888847</v>
      </c>
      <c r="AG187" s="345">
        <v>42613</v>
      </c>
      <c r="AH187" s="149"/>
      <c r="AI187" s="149"/>
      <c r="AJ187" s="149"/>
      <c r="AK187" s="149"/>
      <c r="AL187" s="343" t="e">
        <f t="shared" si="71"/>
        <v>#DIV/0!</v>
      </c>
      <c r="AM187" s="149"/>
      <c r="AN187" s="149"/>
      <c r="AO187" s="343" t="e">
        <f t="shared" si="72"/>
        <v>#DIV/0!</v>
      </c>
      <c r="AP187" s="149"/>
      <c r="AQ187" s="149"/>
      <c r="AR187" s="343" t="e">
        <f t="shared" si="73"/>
        <v>#DIV/0!</v>
      </c>
    </row>
    <row r="188" spans="1:44" ht="27" hidden="1" thickTop="1" thickBot="1">
      <c r="A188" s="411" t="s">
        <v>318</v>
      </c>
      <c r="B188" s="308">
        <v>157</v>
      </c>
      <c r="C188" s="239" t="str">
        <f>VLOOKUP(A188,Piezas!$A$10:$F$604,2,FALSE)</f>
        <v>Rasqueta</v>
      </c>
      <c r="D188" s="317" t="s">
        <v>1014</v>
      </c>
      <c r="E188" s="322">
        <v>350.33333333333297</v>
      </c>
      <c r="F188" s="308" t="str">
        <f>VLOOKUP(D188,Acero!$A$12:$AB$209,4,FALSE)</f>
        <v>orejas</v>
      </c>
      <c r="G188" s="317"/>
      <c r="H188" s="317"/>
      <c r="I188" s="317"/>
      <c r="J188" s="311" t="s">
        <v>1484</v>
      </c>
      <c r="L188" s="322"/>
      <c r="M188" s="308" t="str">
        <f>VLOOKUP(D188,Acero!$A$12:$AB$209,13,FALSE)</f>
        <v>Chapa negra doble recapado</v>
      </c>
      <c r="N188" s="308" t="str">
        <f>IF(L188="x",VLOOKUP(D188,Acero!$A$12:$AB$209,6,FALSE),"--")</f>
        <v>--</v>
      </c>
      <c r="O188" s="324" t="str">
        <f>IF(L188="x",VLOOKUP(D188,Acero!$A$12:$AB$209,7,FALSE),"--")</f>
        <v>--</v>
      </c>
      <c r="P188" s="335" t="str">
        <f>IF((M188="Chapa negra doble recapado")*AND(L188&lt;&gt;"x"),"--",VLOOKUP(D188,Acero!$A$12:$AB$209,14,FALSE))</f>
        <v>--</v>
      </c>
      <c r="Q188" s="335" t="str">
        <f>IF((M188="Chapa negra doble recapado")*AND(L188&lt;&gt;"x"),"--",VLOOKUP(D188,Acero!$A$12:$AB$209,15,FALSE))</f>
        <v>--</v>
      </c>
      <c r="R188" s="335" t="str">
        <f>IF(L188="x",VLOOKUP(D188,Acero!$A$12:$AB$209,16,FALSE),"--")</f>
        <v>--</v>
      </c>
      <c r="S188" s="335" t="str">
        <f>IF(L188="x",VLOOKUP(D188,Acero!$A$12:$AB$209,17,FALSE),"--")</f>
        <v>--</v>
      </c>
      <c r="T188" s="335">
        <f>VLOOKUP(D188,Acero!$A$12:$AB$209,18,FALSE)</f>
        <v>1.2</v>
      </c>
      <c r="U188" s="308" t="str">
        <f>VLOOKUP(D188,Acero!$A$12:$AB$209,19,FALSE)</f>
        <v>mm</v>
      </c>
      <c r="V188" s="318">
        <v>1</v>
      </c>
      <c r="W188" s="318">
        <v>285.83333333333297</v>
      </c>
      <c r="X188" s="322">
        <v>373.66666666666703</v>
      </c>
      <c r="Y188" s="334">
        <f t="shared" si="70"/>
        <v>0.30728862973761223</v>
      </c>
      <c r="Z188">
        <f t="shared" si="74"/>
        <v>287329.66666666605</v>
      </c>
      <c r="AG188" s="345">
        <v>42614</v>
      </c>
      <c r="AH188" s="149"/>
      <c r="AI188" s="149"/>
      <c r="AJ188" s="149"/>
      <c r="AK188" s="149"/>
      <c r="AL188" s="343" t="e">
        <f t="shared" si="71"/>
        <v>#DIV/0!</v>
      </c>
      <c r="AM188" s="149"/>
      <c r="AN188" s="149"/>
      <c r="AO188" s="343" t="e">
        <f t="shared" si="72"/>
        <v>#DIV/0!</v>
      </c>
      <c r="AP188" s="149"/>
      <c r="AQ188" s="149"/>
      <c r="AR188" s="343" t="e">
        <f t="shared" si="73"/>
        <v>#DIV/0!</v>
      </c>
    </row>
    <row r="189" spans="1:44" ht="15.75" hidden="1" thickBot="1">
      <c r="A189" s="309" t="s">
        <v>318</v>
      </c>
      <c r="B189" s="308">
        <v>158</v>
      </c>
      <c r="C189" s="239" t="str">
        <f>VLOOKUP(A189,Piezas!$A$10:$F$604,2,FALSE)</f>
        <v>Rasqueta</v>
      </c>
      <c r="D189" s="317" t="s">
        <v>1015</v>
      </c>
      <c r="E189" s="322"/>
      <c r="F189" s="308">
        <f>VLOOKUP(D189,Acero!$A$12:$AB$209,4,FALSE)</f>
        <v>0</v>
      </c>
      <c r="G189" s="317"/>
      <c r="H189" s="317"/>
      <c r="I189" s="317"/>
      <c r="J189" s="311"/>
      <c r="L189" s="322"/>
      <c r="M189" s="308">
        <f>VLOOKUP(D189,Acero!$A$12:$AB$209,13,FALSE)</f>
        <v>0</v>
      </c>
      <c r="N189" s="308" t="str">
        <f>IF(L189="x",VLOOKUP(D189,Acero!$A$12:$AB$209,6,FALSE),"--")</f>
        <v>--</v>
      </c>
      <c r="O189" s="324" t="str">
        <f>IF(L189="x",VLOOKUP(D189,Acero!$A$12:$AB$209,7,FALSE),"--")</f>
        <v>--</v>
      </c>
      <c r="P189" s="335">
        <f>IF((M189="Chapa negra doble recapado")*AND(L189&lt;&gt;"x"),"--",VLOOKUP(D189,Acero!$A$12:$AB$209,14,FALSE))</f>
        <v>0</v>
      </c>
      <c r="Q189" s="335">
        <f>IF((M189="Chapa negra doble recapado")*AND(L189&lt;&gt;"x"),"--",VLOOKUP(D189,Acero!$A$12:$AB$209,15,FALSE))</f>
        <v>0</v>
      </c>
      <c r="R189" s="335" t="str">
        <f>IF(L189="x",VLOOKUP(D189,Acero!$A$12:$AB$209,16,FALSE),"--")</f>
        <v>--</v>
      </c>
      <c r="S189" s="335" t="str">
        <f>IF(L189="x",VLOOKUP(D189,Acero!$A$12:$AB$209,17,FALSE),"--")</f>
        <v>--</v>
      </c>
      <c r="T189" s="335">
        <f>VLOOKUP(D189,Acero!$A$12:$AB$209,18,FALSE)</f>
        <v>0</v>
      </c>
      <c r="U189" s="308" t="str">
        <f>VLOOKUP(D189,Acero!$A$12:$AB$209,19,FALSE)</f>
        <v>-----</v>
      </c>
      <c r="V189" s="319"/>
      <c r="W189" s="319"/>
      <c r="X189" s="322"/>
      <c r="Y189" s="334" t="e">
        <f t="shared" si="70"/>
        <v>#DIV/0!</v>
      </c>
      <c r="Z189">
        <f t="shared" si="74"/>
        <v>287329.66666666605</v>
      </c>
      <c r="AG189" s="345">
        <v>42615</v>
      </c>
      <c r="AH189" s="149"/>
      <c r="AI189" s="149"/>
      <c r="AJ189" s="149"/>
      <c r="AK189" s="149"/>
      <c r="AL189" s="343" t="e">
        <f t="shared" si="71"/>
        <v>#DIV/0!</v>
      </c>
      <c r="AM189" s="149"/>
      <c r="AN189" s="149"/>
      <c r="AO189" s="343" t="e">
        <f t="shared" si="72"/>
        <v>#DIV/0!</v>
      </c>
      <c r="AP189" s="149"/>
      <c r="AQ189" s="149"/>
      <c r="AR189" s="343" t="e">
        <f t="shared" si="73"/>
        <v>#DIV/0!</v>
      </c>
    </row>
    <row r="190" spans="1:44" ht="16.5" hidden="1" thickTop="1" thickBot="1">
      <c r="A190" s="411" t="s">
        <v>318</v>
      </c>
      <c r="B190" s="308">
        <v>159</v>
      </c>
      <c r="C190" s="239" t="str">
        <f>VLOOKUP(A190,Piezas!$A$10:$F$604,2,FALSE)</f>
        <v>Rasqueta</v>
      </c>
      <c r="D190" s="317" t="s">
        <v>1060</v>
      </c>
      <c r="E190" s="322"/>
      <c r="F190" s="308">
        <f>VLOOKUP(D190,Acero!$A$12:$AB$209,4,FALSE)</f>
        <v>0</v>
      </c>
      <c r="G190" s="317"/>
      <c r="H190" s="317"/>
      <c r="I190" s="317"/>
      <c r="J190" s="311"/>
      <c r="L190" s="322"/>
      <c r="M190" s="308" t="str">
        <f>VLOOKUP(D190,Acero!$A$12:$AB$209,13,FALSE)</f>
        <v>---------------</v>
      </c>
      <c r="N190" s="308" t="str">
        <f>IF(L190="x",VLOOKUP(D190,Acero!$A$12:$AB$209,6,FALSE),"--")</f>
        <v>--</v>
      </c>
      <c r="O190" s="324" t="str">
        <f>IF(L190="x",VLOOKUP(D190,Acero!$A$12:$AB$209,7,FALSE),"--")</f>
        <v>--</v>
      </c>
      <c r="P190" s="335">
        <f>IF((M190="Chapa negra doble recapado")*AND(L190&lt;&gt;"x"),"--",VLOOKUP(D190,Acero!$A$12:$AB$209,14,FALSE))</f>
        <v>28</v>
      </c>
      <c r="Q190" s="335" t="str">
        <f>IF((M190="Chapa negra doble recapado")*AND(L190&lt;&gt;"x"),"--",VLOOKUP(D190,Acero!$A$12:$AB$209,15,FALSE))</f>
        <v>----</v>
      </c>
      <c r="R190" s="335" t="str">
        <f>IF(L190="x",VLOOKUP(D190,Acero!$A$12:$AB$209,16,FALSE),"--")</f>
        <v>--</v>
      </c>
      <c r="S190" s="335" t="str">
        <f>IF(L190="x",VLOOKUP(D190,Acero!$A$12:$AB$209,17,FALSE),"--")</f>
        <v>--</v>
      </c>
      <c r="T190" s="335">
        <f>VLOOKUP(D190,Acero!$A$12:$AB$209,18,FALSE)</f>
        <v>0</v>
      </c>
      <c r="U190" s="308" t="str">
        <f>VLOOKUP(D190,Acero!$A$12:$AB$209,19,FALSE)</f>
        <v>----</v>
      </c>
      <c r="V190" s="318"/>
      <c r="W190" s="318"/>
      <c r="X190" s="322"/>
      <c r="Y190" s="334" t="e">
        <f t="shared" si="70"/>
        <v>#DIV/0!</v>
      </c>
      <c r="Z190">
        <f t="shared" si="74"/>
        <v>287329.66666666605</v>
      </c>
      <c r="AG190" s="345">
        <v>42616</v>
      </c>
      <c r="AH190" s="149"/>
      <c r="AI190" s="149"/>
      <c r="AJ190" s="149"/>
      <c r="AK190" s="149"/>
      <c r="AL190" s="343" t="e">
        <f t="shared" si="71"/>
        <v>#DIV/0!</v>
      </c>
      <c r="AM190" s="149"/>
      <c r="AN190" s="149"/>
      <c r="AO190" s="343" t="e">
        <f t="shared" si="72"/>
        <v>#DIV/0!</v>
      </c>
      <c r="AP190" s="149"/>
      <c r="AQ190" s="149"/>
      <c r="AR190" s="343" t="e">
        <f t="shared" si="73"/>
        <v>#DIV/0!</v>
      </c>
    </row>
    <row r="191" spans="1:44" ht="15.75" hidden="1" thickBot="1">
      <c r="A191" s="309" t="s">
        <v>318</v>
      </c>
      <c r="B191" s="308">
        <v>160</v>
      </c>
      <c r="C191" s="239" t="str">
        <f>VLOOKUP(A191,Piezas!$A$10:$F$604,2,FALSE)</f>
        <v>Rasqueta</v>
      </c>
      <c r="D191" s="317" t="s">
        <v>1228</v>
      </c>
      <c r="E191" s="322"/>
      <c r="F191" s="308">
        <f>VLOOKUP(D191,Acero!$A$12:$AB$209,4,FALSE)</f>
        <v>0</v>
      </c>
      <c r="G191" s="317"/>
      <c r="H191" s="317"/>
      <c r="I191" s="317"/>
      <c r="J191" s="311"/>
      <c r="L191" s="322"/>
      <c r="M191" s="308" t="str">
        <f>VLOOKUP(D191,Acero!$A$12:$AB$209,13,FALSE)</f>
        <v>---------------</v>
      </c>
      <c r="N191" s="308" t="str">
        <f>IF(L191="x",VLOOKUP(D191,Acero!$A$12:$AB$209,6,FALSE),"--")</f>
        <v>--</v>
      </c>
      <c r="O191" s="324" t="str">
        <f>IF(L191="x",VLOOKUP(D191,Acero!$A$12:$AB$209,7,FALSE),"--")</f>
        <v>--</v>
      </c>
      <c r="P191" s="335">
        <f>IF((M191="Chapa negra doble recapado")*AND(L191&lt;&gt;"x"),"--",VLOOKUP(D191,Acero!$A$12:$AB$209,14,FALSE))</f>
        <v>0.42</v>
      </c>
      <c r="Q191" s="335" t="str">
        <f>IF((M191="Chapa negra doble recapado")*AND(L191&lt;&gt;"x"),"--",VLOOKUP(D191,Acero!$A$12:$AB$209,15,FALSE))</f>
        <v>----</v>
      </c>
      <c r="R191" s="335" t="str">
        <f>IF(L191="x",VLOOKUP(D191,Acero!$A$12:$AB$209,16,FALSE),"--")</f>
        <v>--</v>
      </c>
      <c r="S191" s="335" t="str">
        <f>IF(L191="x",VLOOKUP(D191,Acero!$A$12:$AB$209,17,FALSE),"--")</f>
        <v>--</v>
      </c>
      <c r="T191" s="335">
        <f>VLOOKUP(D191,Acero!$A$12:$AB$209,18,FALSE)</f>
        <v>0.5</v>
      </c>
      <c r="U191" s="308" t="str">
        <f>VLOOKUP(D191,Acero!$A$12:$AB$209,19,FALSE)</f>
        <v>----</v>
      </c>
      <c r="V191" s="318"/>
      <c r="W191" s="318"/>
      <c r="X191" s="322"/>
      <c r="Y191" s="334" t="e">
        <f t="shared" si="70"/>
        <v>#DIV/0!</v>
      </c>
      <c r="Z191">
        <f t="shared" si="74"/>
        <v>287329.66666666605</v>
      </c>
      <c r="AG191" s="345">
        <v>42617</v>
      </c>
      <c r="AH191" s="149"/>
      <c r="AI191" s="149"/>
      <c r="AJ191" s="149"/>
      <c r="AK191" s="149"/>
      <c r="AL191" s="343" t="e">
        <f t="shared" si="71"/>
        <v>#DIV/0!</v>
      </c>
      <c r="AM191" s="149"/>
      <c r="AN191" s="149"/>
      <c r="AO191" s="343" t="e">
        <f t="shared" si="72"/>
        <v>#DIV/0!</v>
      </c>
      <c r="AP191" s="149"/>
      <c r="AQ191" s="149"/>
      <c r="AR191" s="343" t="e">
        <f t="shared" si="73"/>
        <v>#DIV/0!</v>
      </c>
    </row>
    <row r="192" spans="1:44" ht="16.5" hidden="1" thickTop="1" thickBot="1">
      <c r="A192" s="411" t="s">
        <v>318</v>
      </c>
      <c r="B192" s="308">
        <v>161</v>
      </c>
      <c r="C192" s="239" t="str">
        <f>VLOOKUP(A192,Piezas!$A$10:$F$604,2,FALSE)</f>
        <v>Rasqueta</v>
      </c>
      <c r="D192" s="317" t="s">
        <v>1229</v>
      </c>
      <c r="E192" s="322"/>
      <c r="F192" s="308">
        <f>VLOOKUP(D192,Acero!$A$12:$AB$209,4,FALSE)</f>
        <v>0</v>
      </c>
      <c r="G192" s="317"/>
      <c r="H192" s="317"/>
      <c r="I192" s="317"/>
      <c r="J192" s="311"/>
      <c r="L192" s="322"/>
      <c r="M192" s="308" t="str">
        <f>VLOOKUP(D192,Acero!$A$12:$AB$209,13,FALSE)</f>
        <v>---------------</v>
      </c>
      <c r="N192" s="308" t="str">
        <f>IF(L192="x",VLOOKUP(D192,Acero!$A$12:$AB$209,6,FALSE),"--")</f>
        <v>--</v>
      </c>
      <c r="O192" s="324" t="str">
        <f>IF(L192="x",VLOOKUP(D192,Acero!$A$12:$AB$209,7,FALSE),"--")</f>
        <v>--</v>
      </c>
      <c r="P192" s="335">
        <f>IF((M192="Chapa negra doble recapado")*AND(L192&lt;&gt;"x"),"--",VLOOKUP(D192,Acero!$A$12:$AB$209,14,FALSE))</f>
        <v>22</v>
      </c>
      <c r="Q192" s="335" t="str">
        <f>IF((M192="Chapa negra doble recapado")*AND(L192&lt;&gt;"x"),"--",VLOOKUP(D192,Acero!$A$12:$AB$209,15,FALSE))</f>
        <v>----</v>
      </c>
      <c r="R192" s="335" t="str">
        <f>IF(L192="x",VLOOKUP(D192,Acero!$A$12:$AB$209,16,FALSE),"--")</f>
        <v>--</v>
      </c>
      <c r="S192" s="335" t="str">
        <f>IF(L192="x",VLOOKUP(D192,Acero!$A$12:$AB$209,17,FALSE),"--")</f>
        <v>--</v>
      </c>
      <c r="T192" s="335">
        <f>VLOOKUP(D192,Acero!$A$12:$AB$209,18,FALSE)</f>
        <v>0</v>
      </c>
      <c r="U192" s="308" t="str">
        <f>VLOOKUP(D192,Acero!$A$12:$AB$209,19,FALSE)</f>
        <v>----</v>
      </c>
      <c r="V192" s="319"/>
      <c r="W192" s="319"/>
      <c r="X192" s="322"/>
      <c r="Y192" s="334" t="e">
        <f t="shared" si="70"/>
        <v>#DIV/0!</v>
      </c>
      <c r="Z192">
        <f t="shared" si="74"/>
        <v>287329.66666666605</v>
      </c>
      <c r="AG192" s="345">
        <v>42618</v>
      </c>
      <c r="AH192" s="149"/>
      <c r="AI192" s="149"/>
      <c r="AJ192" s="149"/>
      <c r="AK192" s="149"/>
      <c r="AL192" s="343" t="e">
        <f t="shared" si="71"/>
        <v>#DIV/0!</v>
      </c>
      <c r="AM192" s="149"/>
      <c r="AN192" s="149"/>
      <c r="AO192" s="343" t="e">
        <f t="shared" si="72"/>
        <v>#DIV/0!</v>
      </c>
      <c r="AP192" s="149"/>
      <c r="AQ192" s="149"/>
      <c r="AR192" s="343" t="e">
        <f t="shared" si="73"/>
        <v>#DIV/0!</v>
      </c>
    </row>
    <row r="193" spans="1:44" ht="15.75" hidden="1" thickBot="1">
      <c r="A193" s="309" t="s">
        <v>318</v>
      </c>
      <c r="B193" s="308">
        <v>162</v>
      </c>
      <c r="C193" s="239" t="str">
        <f>VLOOKUP(A193,Piezas!$A$10:$F$604,2,FALSE)</f>
        <v>Rasqueta</v>
      </c>
      <c r="D193" s="317" t="s">
        <v>1230</v>
      </c>
      <c r="E193" s="322"/>
      <c r="F193" s="308">
        <f>VLOOKUP(D193,Acero!$A$12:$AB$209,4,FALSE)</f>
        <v>0</v>
      </c>
      <c r="G193" s="317"/>
      <c r="H193" s="317"/>
      <c r="I193" s="317"/>
      <c r="J193" s="311"/>
      <c r="L193" s="322"/>
      <c r="M193" s="308" t="str">
        <f>VLOOKUP(D193,Acero!$A$12:$AB$209,13,FALSE)</f>
        <v>---------------</v>
      </c>
      <c r="N193" s="308" t="str">
        <f>IF(L193="x",VLOOKUP(D193,Acero!$A$12:$AB$209,6,FALSE),"--")</f>
        <v>--</v>
      </c>
      <c r="O193" s="324" t="str">
        <f>IF(L193="x",VLOOKUP(D193,Acero!$A$12:$AB$209,7,FALSE),"--")</f>
        <v>--</v>
      </c>
      <c r="P193" s="335">
        <f>IF((M193="Chapa negra doble recapado")*AND(L193&lt;&gt;"x"),"--",VLOOKUP(D193,Acero!$A$12:$AB$209,14,FALSE))</f>
        <v>12.7</v>
      </c>
      <c r="Q193" s="335" t="str">
        <f>IF((M193="Chapa negra doble recapado")*AND(L193&lt;&gt;"x"),"--",VLOOKUP(D193,Acero!$A$12:$AB$209,15,FALSE))</f>
        <v>----</v>
      </c>
      <c r="R193" s="335" t="str">
        <f>IF(L193="x",VLOOKUP(D193,Acero!$A$12:$AB$209,16,FALSE),"--")</f>
        <v>--</v>
      </c>
      <c r="S193" s="335" t="str">
        <f>IF(L193="x",VLOOKUP(D193,Acero!$A$12:$AB$209,17,FALSE),"--")</f>
        <v>--</v>
      </c>
      <c r="T193" s="335">
        <f>VLOOKUP(D193,Acero!$A$12:$AB$209,18,FALSE)</f>
        <v>0</v>
      </c>
      <c r="U193" s="308" t="str">
        <f>VLOOKUP(D193,Acero!$A$12:$AB$209,19,FALSE)</f>
        <v>----</v>
      </c>
      <c r="V193" s="318"/>
      <c r="W193" s="318"/>
      <c r="X193" s="322"/>
      <c r="Y193" s="334" t="e">
        <f t="shared" si="70"/>
        <v>#DIV/0!</v>
      </c>
      <c r="Z193">
        <f t="shared" si="74"/>
        <v>287329.66666666605</v>
      </c>
      <c r="AG193" s="345">
        <v>42619</v>
      </c>
      <c r="AH193" s="149"/>
      <c r="AI193" s="149"/>
      <c r="AJ193" s="149"/>
      <c r="AK193" s="149"/>
      <c r="AL193" s="343" t="e">
        <f t="shared" si="71"/>
        <v>#DIV/0!</v>
      </c>
      <c r="AM193" s="149"/>
      <c r="AN193" s="149"/>
      <c r="AO193" s="343" t="e">
        <f t="shared" si="72"/>
        <v>#DIV/0!</v>
      </c>
      <c r="AP193" s="149"/>
      <c r="AQ193" s="149"/>
      <c r="AR193" s="343" t="e">
        <f t="shared" si="73"/>
        <v>#DIV/0!</v>
      </c>
    </row>
    <row r="194" spans="1:44" ht="16.5" hidden="1" thickTop="1" thickBot="1">
      <c r="A194" s="411" t="s">
        <v>318</v>
      </c>
      <c r="B194" s="308">
        <v>163</v>
      </c>
      <c r="C194" s="239" t="str">
        <f>VLOOKUP(A194,Piezas!$A$10:$F$604,2,FALSE)</f>
        <v>Rasqueta</v>
      </c>
      <c r="D194" s="317"/>
      <c r="E194" s="322"/>
      <c r="F194" s="308" t="e">
        <f>VLOOKUP(D194,Acero!$A$12:$AB$209,4,FALSE)</f>
        <v>#N/A</v>
      </c>
      <c r="G194" s="317"/>
      <c r="H194" s="317"/>
      <c r="I194" s="317"/>
      <c r="J194" s="311"/>
      <c r="L194" s="322"/>
      <c r="M194" s="308" t="e">
        <f>VLOOKUP(D194,Acero!$A$12:$AB$209,13,FALSE)</f>
        <v>#N/A</v>
      </c>
      <c r="N194" s="308" t="str">
        <f>IF(L194="x",VLOOKUP(D194,Acero!$A$12:$AB$209,6,FALSE),"--")</f>
        <v>--</v>
      </c>
      <c r="O194" s="324" t="str">
        <f>IF(L194="x",VLOOKUP(D194,Acero!$A$12:$AB$209,7,FALSE),"--")</f>
        <v>--</v>
      </c>
      <c r="P194" s="335" t="e">
        <f>IF((M194="Chapa negra doble recapado")*AND(L194&lt;&gt;"x"),"--",VLOOKUP(D194,Acero!$A$12:$AB$209,14,FALSE))</f>
        <v>#N/A</v>
      </c>
      <c r="Q194" s="335" t="e">
        <f>IF((M194="Chapa negra doble recapado")*AND(L194&lt;&gt;"x"),"--",VLOOKUP(D194,Acero!$A$12:$AB$209,15,FALSE))</f>
        <v>#N/A</v>
      </c>
      <c r="R194" s="335" t="str">
        <f>IF(L194="x",VLOOKUP(D194,Acero!$A$12:$AB$209,16,FALSE),"--")</f>
        <v>--</v>
      </c>
      <c r="S194" s="335" t="str">
        <f>IF(L194="x",VLOOKUP(D194,Acero!$A$12:$AB$209,17,FALSE),"--")</f>
        <v>--</v>
      </c>
      <c r="T194" s="335" t="e">
        <f>VLOOKUP(D194,Acero!$A$12:$AB$209,18,FALSE)</f>
        <v>#N/A</v>
      </c>
      <c r="U194" s="308" t="e">
        <f>VLOOKUP(D194,Acero!$A$12:$AB$209,19,FALSE)</f>
        <v>#N/A</v>
      </c>
      <c r="V194" s="319"/>
      <c r="W194" s="319"/>
      <c r="X194" s="322"/>
      <c r="Y194" s="334" t="e">
        <f t="shared" si="70"/>
        <v>#DIV/0!</v>
      </c>
      <c r="Z194">
        <f t="shared" si="74"/>
        <v>287329.66666666605</v>
      </c>
      <c r="AG194" s="345">
        <v>42620</v>
      </c>
      <c r="AH194" s="149"/>
      <c r="AI194" s="149"/>
      <c r="AJ194" s="149"/>
      <c r="AK194" s="149"/>
      <c r="AL194" s="343" t="e">
        <f t="shared" si="71"/>
        <v>#DIV/0!</v>
      </c>
      <c r="AM194" s="149"/>
      <c r="AN194" s="149"/>
      <c r="AO194" s="343" t="e">
        <f t="shared" si="72"/>
        <v>#DIV/0!</v>
      </c>
      <c r="AP194" s="149"/>
      <c r="AQ194" s="149"/>
      <c r="AR194" s="343" t="e">
        <f t="shared" si="73"/>
        <v>#DIV/0!</v>
      </c>
    </row>
    <row r="195" spans="1:44" ht="15.75" hidden="1" thickBot="1">
      <c r="A195" s="309" t="s">
        <v>318</v>
      </c>
      <c r="B195" s="308">
        <v>164</v>
      </c>
      <c r="C195" s="239" t="str">
        <f>VLOOKUP(A195,Piezas!$A$10:$F$604,2,FALSE)</f>
        <v>Rasqueta</v>
      </c>
      <c r="D195" s="320"/>
      <c r="E195" s="322"/>
      <c r="F195" s="308" t="e">
        <f>VLOOKUP(D195,Acero!$A$12:$AB$209,4,FALSE)</f>
        <v>#N/A</v>
      </c>
      <c r="G195" s="317"/>
      <c r="H195" s="317"/>
      <c r="I195" s="317"/>
      <c r="J195" s="311"/>
      <c r="L195" s="322"/>
      <c r="M195" s="308" t="e">
        <f>VLOOKUP(D195,Acero!$A$12:$AB$209,13,FALSE)</f>
        <v>#N/A</v>
      </c>
      <c r="N195" s="308" t="str">
        <f>IF(L195="x",VLOOKUP(D195,Acero!$A$12:$AB$209,6,FALSE),"--")</f>
        <v>--</v>
      </c>
      <c r="O195" s="324" t="str">
        <f>IF(L195="x",VLOOKUP(D195,Acero!$A$12:$AB$209,7,FALSE),"--")</f>
        <v>--</v>
      </c>
      <c r="P195" s="335" t="e">
        <f>IF((M195="Chapa negra doble recapado")*AND(L195&lt;&gt;"x"),"--",VLOOKUP(D195,Acero!$A$12:$AB$209,14,FALSE))</f>
        <v>#N/A</v>
      </c>
      <c r="Q195" s="335" t="e">
        <f>IF((M195="Chapa negra doble recapado")*AND(L195&lt;&gt;"x"),"--",VLOOKUP(D195,Acero!$A$12:$AB$209,15,FALSE))</f>
        <v>#N/A</v>
      </c>
      <c r="R195" s="335" t="str">
        <f>IF(L195="x",VLOOKUP(D195,Acero!$A$12:$AB$209,16,FALSE),"--")</f>
        <v>--</v>
      </c>
      <c r="S195" s="335" t="str">
        <f>IF(L195="x",VLOOKUP(D195,Acero!$A$12:$AB$209,17,FALSE),"--")</f>
        <v>--</v>
      </c>
      <c r="T195" s="335" t="e">
        <f>VLOOKUP(D195,Acero!$A$12:$AB$209,18,FALSE)</f>
        <v>#N/A</v>
      </c>
      <c r="U195" s="308" t="e">
        <f>VLOOKUP(D195,Acero!$A$12:$AB$209,19,FALSE)</f>
        <v>#N/A</v>
      </c>
      <c r="V195" s="318"/>
      <c r="W195" s="318"/>
      <c r="X195" s="322"/>
      <c r="Y195" s="334" t="e">
        <f t="shared" si="70"/>
        <v>#DIV/0!</v>
      </c>
      <c r="Z195">
        <f t="shared" si="74"/>
        <v>287329.66666666605</v>
      </c>
      <c r="AG195" s="345">
        <v>42621</v>
      </c>
      <c r="AH195" s="149"/>
      <c r="AI195" s="149"/>
      <c r="AJ195" s="149"/>
      <c r="AK195" s="149"/>
      <c r="AL195" s="343" t="e">
        <f t="shared" si="71"/>
        <v>#DIV/0!</v>
      </c>
      <c r="AM195" s="149"/>
      <c r="AN195" s="149"/>
      <c r="AO195" s="343" t="e">
        <f t="shared" si="72"/>
        <v>#DIV/0!</v>
      </c>
      <c r="AP195" s="149"/>
      <c r="AQ195" s="149"/>
      <c r="AR195" s="343" t="e">
        <f t="shared" si="73"/>
        <v>#DIV/0!</v>
      </c>
    </row>
    <row r="196" spans="1:44" ht="16.5" hidden="1" thickTop="1" thickBot="1">
      <c r="A196" s="411" t="s">
        <v>318</v>
      </c>
      <c r="B196" s="308">
        <v>165</v>
      </c>
      <c r="C196" s="239" t="str">
        <f>VLOOKUP(A196,Piezas!$A$10:$F$604,2,FALSE)</f>
        <v>Rasqueta</v>
      </c>
      <c r="D196" s="321"/>
      <c r="E196" s="322"/>
      <c r="F196" s="308" t="e">
        <f>VLOOKUP(D196,Acero!$A$12:$AB$209,4,FALSE)</f>
        <v>#N/A</v>
      </c>
      <c r="G196" s="317"/>
      <c r="H196" s="317"/>
      <c r="I196" s="317"/>
      <c r="J196" s="311"/>
      <c r="L196" s="322"/>
      <c r="M196" s="308" t="e">
        <f>VLOOKUP(D196,Acero!$A$12:$AB$209,13,FALSE)</f>
        <v>#N/A</v>
      </c>
      <c r="N196" s="308" t="str">
        <f>IF(L196="x",VLOOKUP(D196,Acero!$A$12:$AB$209,6,FALSE),"--")</f>
        <v>--</v>
      </c>
      <c r="O196" s="324" t="str">
        <f>IF(L196="x",VLOOKUP(D196,Acero!$A$12:$AB$209,7,FALSE),"--")</f>
        <v>--</v>
      </c>
      <c r="P196" s="335" t="e">
        <f>IF((M196="Chapa negra doble recapado")*AND(L196&lt;&gt;"x"),"--",VLOOKUP(D196,Acero!$A$12:$AB$209,14,FALSE))</f>
        <v>#N/A</v>
      </c>
      <c r="Q196" s="335" t="e">
        <f>IF((M196="Chapa negra doble recapado")*AND(L196&lt;&gt;"x"),"--",VLOOKUP(D196,Acero!$A$12:$AB$209,15,FALSE))</f>
        <v>#N/A</v>
      </c>
      <c r="R196" s="335" t="str">
        <f>IF(L196="x",VLOOKUP(D196,Acero!$A$12:$AB$209,16,FALSE),"--")</f>
        <v>--</v>
      </c>
      <c r="S196" s="335" t="str">
        <f>IF(L196="x",VLOOKUP(D196,Acero!$A$12:$AB$209,17,FALSE),"--")</f>
        <v>--</v>
      </c>
      <c r="T196" s="335" t="e">
        <f>VLOOKUP(D196,Acero!$A$12:$AB$209,18,FALSE)</f>
        <v>#N/A</v>
      </c>
      <c r="U196" s="308" t="e">
        <f>VLOOKUP(D196,Acero!$A$12:$AB$209,19,FALSE)</f>
        <v>#N/A</v>
      </c>
      <c r="V196" s="319"/>
      <c r="W196" s="319"/>
      <c r="X196" s="322"/>
      <c r="Y196" s="334" t="e">
        <f t="shared" si="70"/>
        <v>#DIV/0!</v>
      </c>
      <c r="Z196">
        <f t="shared" si="74"/>
        <v>287329.66666666605</v>
      </c>
      <c r="AG196" s="345">
        <v>42622</v>
      </c>
      <c r="AH196" s="149"/>
      <c r="AI196" s="149"/>
      <c r="AJ196" s="149"/>
      <c r="AK196" s="149"/>
      <c r="AL196" s="343" t="e">
        <f t="shared" si="71"/>
        <v>#DIV/0!</v>
      </c>
      <c r="AM196" s="149"/>
      <c r="AN196" s="149"/>
      <c r="AO196" s="343" t="e">
        <f t="shared" si="72"/>
        <v>#DIV/0!</v>
      </c>
      <c r="AP196" s="149"/>
      <c r="AQ196" s="149"/>
      <c r="AR196" s="343" t="e">
        <f t="shared" si="73"/>
        <v>#DIV/0!</v>
      </c>
    </row>
    <row r="197" spans="1:44" ht="16.5" hidden="1" thickBot="1">
      <c r="A197" s="410"/>
      <c r="B197" s="336"/>
      <c r="C197" s="239" t="e">
        <f>VLOOKUP(A197,Piezas!$A$10:$F$604,2,FALSE)</f>
        <v>#N/A</v>
      </c>
      <c r="D197" s="407"/>
      <c r="E197" s="407"/>
      <c r="F197" s="407"/>
      <c r="G197" s="407"/>
      <c r="H197" s="407"/>
      <c r="I197" s="407"/>
      <c r="J197" s="407"/>
      <c r="K197" s="407"/>
      <c r="L197" s="339"/>
      <c r="M197" s="338"/>
      <c r="N197" s="338"/>
      <c r="O197" s="342"/>
      <c r="P197" s="340"/>
      <c r="Q197" s="340"/>
      <c r="R197" s="340"/>
      <c r="S197" s="340"/>
      <c r="T197" s="340"/>
      <c r="U197" s="336"/>
      <c r="V197" s="336"/>
      <c r="W197" s="336"/>
      <c r="X197" s="339"/>
      <c r="Y197" s="339"/>
      <c r="Z197" s="333"/>
      <c r="AA197" s="333"/>
      <c r="AG197" s="345"/>
      <c r="AL197" s="344"/>
      <c r="AO197" s="344"/>
      <c r="AR197" s="344"/>
    </row>
    <row r="198" spans="1:44" ht="27" hidden="1" thickTop="1" thickBot="1">
      <c r="A198" s="411" t="s">
        <v>319</v>
      </c>
      <c r="B198" s="308">
        <v>166</v>
      </c>
      <c r="C198" s="239" t="str">
        <f>VLOOKUP(A198,Piezas!$A$10:$F$604,2,FALSE)</f>
        <v>Flejes</v>
      </c>
      <c r="D198" s="317" t="s">
        <v>1012</v>
      </c>
      <c r="E198" s="331">
        <v>358.33333333333297</v>
      </c>
      <c r="F198" s="308" t="str">
        <f>VLOOKUP(D198,Acero!$A$12:$AB$209,4,FALSE)</f>
        <v>Lateral</v>
      </c>
      <c r="G198" s="317"/>
      <c r="H198" s="317"/>
      <c r="I198" s="317"/>
      <c r="J198" s="310"/>
      <c r="K198" s="149"/>
      <c r="L198" s="331"/>
      <c r="M198" s="308" t="str">
        <f>VLOOKUP(D198,Acero!$A$12:$AB$209,13,FALSE)</f>
        <v>Chapa negra doble recapado</v>
      </c>
      <c r="N198" s="308" t="str">
        <f>IF(L198="x",VLOOKUP(D198,Acero!$A$12:$AB$209,6,FALSE),"--")</f>
        <v>--</v>
      </c>
      <c r="O198" s="324" t="str">
        <f>IF(L198="x",VLOOKUP(D198,Acero!$A$12:$AB$209,7,FALSE),"--")</f>
        <v>--</v>
      </c>
      <c r="P198" s="335" t="str">
        <f>IF((M198="Chapa negra doble recapado")*AND(L198&lt;&gt;"x"),"--",VLOOKUP(D198,Acero!$A$12:$AB$209,14,FALSE))</f>
        <v>--</v>
      </c>
      <c r="Q198" s="335" t="str">
        <f>IF((M198="Chapa negra doble recapado")*AND(L198&lt;&gt;"x"),"--",VLOOKUP(D198,Acero!$A$12:$AB$209,15,FALSE))</f>
        <v>--</v>
      </c>
      <c r="R198" s="335" t="str">
        <f>IF(L198="x",VLOOKUP(D198,Acero!$A$12:$AB$209,16,FALSE),"--")</f>
        <v>--</v>
      </c>
      <c r="S198" s="335" t="str">
        <f>IF(L198="x",VLOOKUP(D198,Acero!$A$12:$AB$209,17,FALSE),"--")</f>
        <v>--</v>
      </c>
      <c r="T198" s="335">
        <f>VLOOKUP(D198,Acero!$A$12:$AB$209,18,FALSE)</f>
        <v>1.2</v>
      </c>
      <c r="U198" s="308" t="str">
        <f>VLOOKUP(D198,Acero!$A$12:$AB$209,19,FALSE)</f>
        <v>mm</v>
      </c>
      <c r="V198" s="317"/>
      <c r="W198" s="317">
        <v>292.33333333333297</v>
      </c>
      <c r="X198" s="331">
        <v>382.16666666666703</v>
      </c>
      <c r="Y198" s="334">
        <f t="shared" ref="Y198:Y208" si="75">(X198-W198)/W198</f>
        <v>0.30729760547320695</v>
      </c>
      <c r="Z198" s="149">
        <f>(V198+W198)*E198</f>
        <v>104752.77777777755</v>
      </c>
      <c r="AA198" s="149"/>
      <c r="AB198" s="149"/>
      <c r="AC198" s="149"/>
      <c r="AD198" s="149"/>
      <c r="AE198" s="149"/>
      <c r="AF198" s="149"/>
      <c r="AG198" s="345">
        <v>42623</v>
      </c>
      <c r="AH198" s="149"/>
      <c r="AI198" s="149"/>
      <c r="AJ198" s="149"/>
      <c r="AK198" s="149"/>
      <c r="AL198" s="343" t="e">
        <f t="shared" ref="AL198:AL208" si="76">(AH198-AK198)/AH198</f>
        <v>#DIV/0!</v>
      </c>
      <c r="AM198" s="149"/>
      <c r="AN198" s="149"/>
      <c r="AO198" s="343" t="e">
        <f t="shared" ref="AO198:AO208" si="77">(AK198-AN198)/AK198</f>
        <v>#DIV/0!</v>
      </c>
      <c r="AP198" s="149"/>
      <c r="AQ198" s="149"/>
      <c r="AR198" s="343" t="e">
        <f t="shared" ref="AR198:AR208" si="78">(AN198-AQ198)/AN198</f>
        <v>#DIV/0!</v>
      </c>
    </row>
    <row r="199" spans="1:44" ht="26.25" hidden="1" thickBot="1">
      <c r="A199" s="309" t="s">
        <v>319</v>
      </c>
      <c r="B199" s="308">
        <v>167</v>
      </c>
      <c r="C199" s="239" t="str">
        <f>VLOOKUP(A199,Piezas!$A$10:$F$604,2,FALSE)</f>
        <v>Flejes</v>
      </c>
      <c r="D199" s="317" t="s">
        <v>1211</v>
      </c>
      <c r="E199" s="322">
        <v>366.33333333333297</v>
      </c>
      <c r="F199" s="308" t="str">
        <f>VLOOKUP(D199,Acero!$A$12:$AB$209,4,FALSE)</f>
        <v xml:space="preserve">Lonja </v>
      </c>
      <c r="G199" s="317"/>
      <c r="H199" s="317"/>
      <c r="I199" s="317"/>
      <c r="J199" s="311"/>
      <c r="L199" s="317"/>
      <c r="M199" s="308" t="str">
        <f>VLOOKUP(D199,Acero!$A$12:$AB$209,13,FALSE)</f>
        <v>Chapa negra doble recapado</v>
      </c>
      <c r="N199" s="308" t="str">
        <f>IF(L199="x",VLOOKUP(D199,Acero!$A$12:$AB$209,6,FALSE),"--")</f>
        <v>--</v>
      </c>
      <c r="O199" s="324" t="str">
        <f>IF(L199="x",VLOOKUP(D199,Acero!$A$12:$AB$209,7,FALSE),"--")</f>
        <v>--</v>
      </c>
      <c r="P199" s="335" t="str">
        <f>IF((M199="Chapa negra doble recapado")*AND(L199&lt;&gt;"x"),"--",VLOOKUP(D199,Acero!$A$12:$AB$209,14,FALSE))</f>
        <v>--</v>
      </c>
      <c r="Q199" s="335" t="str">
        <f>IF((M199="Chapa negra doble recapado")*AND(L199&lt;&gt;"x"),"--",VLOOKUP(D199,Acero!$A$12:$AB$209,15,FALSE))</f>
        <v>--</v>
      </c>
      <c r="R199" s="335" t="str">
        <f>IF(L199="x",VLOOKUP(D199,Acero!$A$12:$AB$209,16,FALSE),"--")</f>
        <v>--</v>
      </c>
      <c r="S199" s="335" t="str">
        <f>IF(L199="x",VLOOKUP(D199,Acero!$A$12:$AB$209,17,FALSE),"--")</f>
        <v>--</v>
      </c>
      <c r="T199" s="335">
        <f>VLOOKUP(D199,Acero!$A$12:$AB$209,18,FALSE)</f>
        <v>1.2</v>
      </c>
      <c r="U199" s="308" t="str">
        <f>VLOOKUP(D199,Acero!$A$12:$AB$209,19,FALSE)</f>
        <v>mm</v>
      </c>
      <c r="V199" s="317"/>
      <c r="W199" s="317">
        <v>298.83333333333297</v>
      </c>
      <c r="X199" s="322">
        <v>390.66666666666703</v>
      </c>
      <c r="Y199" s="334">
        <f t="shared" si="75"/>
        <v>0.30730619074177634</v>
      </c>
      <c r="Z199">
        <f t="shared" ref="Z199:Z208" si="79">(V199+W199)*E199+Z198</f>
        <v>214225.38888888841</v>
      </c>
      <c r="AG199" s="345">
        <v>42624</v>
      </c>
      <c r="AH199" s="149"/>
      <c r="AI199" s="149"/>
      <c r="AJ199" s="149"/>
      <c r="AK199" s="149"/>
      <c r="AL199" s="343" t="e">
        <f t="shared" si="76"/>
        <v>#DIV/0!</v>
      </c>
      <c r="AM199" s="149"/>
      <c r="AN199" s="149"/>
      <c r="AO199" s="343" t="e">
        <f t="shared" si="77"/>
        <v>#DIV/0!</v>
      </c>
      <c r="AP199" s="149"/>
      <c r="AQ199" s="149"/>
      <c r="AR199" s="343" t="e">
        <f t="shared" si="78"/>
        <v>#DIV/0!</v>
      </c>
    </row>
    <row r="200" spans="1:44" ht="27" hidden="1" thickTop="1" thickBot="1">
      <c r="A200" s="411" t="s">
        <v>319</v>
      </c>
      <c r="B200" s="308">
        <v>168</v>
      </c>
      <c r="C200" s="239" t="str">
        <f>VLOOKUP(A200,Piezas!$A$10:$F$604,2,FALSE)</f>
        <v>Flejes</v>
      </c>
      <c r="D200" s="317" t="s">
        <v>1014</v>
      </c>
      <c r="E200" s="322">
        <v>374.33333333333297</v>
      </c>
      <c r="F200" s="308" t="str">
        <f>VLOOKUP(D200,Acero!$A$12:$AB$209,4,FALSE)</f>
        <v>orejas</v>
      </c>
      <c r="G200" s="317"/>
      <c r="H200" s="317"/>
      <c r="I200" s="317"/>
      <c r="J200" s="311" t="s">
        <v>1485</v>
      </c>
      <c r="L200" s="322"/>
      <c r="M200" s="308" t="str">
        <f>VLOOKUP(D200,Acero!$A$12:$AB$209,13,FALSE)</f>
        <v>Chapa negra doble recapado</v>
      </c>
      <c r="N200" s="308" t="str">
        <f>IF(L200="x",VLOOKUP(D200,Acero!$A$12:$AB$209,6,FALSE),"--")</f>
        <v>--</v>
      </c>
      <c r="O200" s="324" t="str">
        <f>IF(L200="x",VLOOKUP(D200,Acero!$A$12:$AB$209,7,FALSE),"--")</f>
        <v>--</v>
      </c>
      <c r="P200" s="335" t="str">
        <f>IF((M200="Chapa negra doble recapado")*AND(L200&lt;&gt;"x"),"--",VLOOKUP(D200,Acero!$A$12:$AB$209,14,FALSE))</f>
        <v>--</v>
      </c>
      <c r="Q200" s="335" t="str">
        <f>IF((M200="Chapa negra doble recapado")*AND(L200&lt;&gt;"x"),"--",VLOOKUP(D200,Acero!$A$12:$AB$209,15,FALSE))</f>
        <v>--</v>
      </c>
      <c r="R200" s="335" t="str">
        <f>IF(L200="x",VLOOKUP(D200,Acero!$A$12:$AB$209,16,FALSE),"--")</f>
        <v>--</v>
      </c>
      <c r="S200" s="335" t="str">
        <f>IF(L200="x",VLOOKUP(D200,Acero!$A$12:$AB$209,17,FALSE),"--")</f>
        <v>--</v>
      </c>
      <c r="T200" s="335">
        <f>VLOOKUP(D200,Acero!$A$12:$AB$209,18,FALSE)</f>
        <v>1.2</v>
      </c>
      <c r="U200" s="308" t="str">
        <f>VLOOKUP(D200,Acero!$A$12:$AB$209,19,FALSE)</f>
        <v>mm</v>
      </c>
      <c r="V200" s="318">
        <v>1</v>
      </c>
      <c r="W200" s="318">
        <v>305.33333333333297</v>
      </c>
      <c r="X200" s="322">
        <v>399.16666666666703</v>
      </c>
      <c r="Y200" s="334">
        <f t="shared" si="75"/>
        <v>0.30731441048035207</v>
      </c>
      <c r="Z200">
        <f t="shared" si="79"/>
        <v>328896.16666666593</v>
      </c>
      <c r="AG200" s="345">
        <v>42625</v>
      </c>
      <c r="AH200" s="149"/>
      <c r="AI200" s="149"/>
      <c r="AJ200" s="149"/>
      <c r="AK200" s="149"/>
      <c r="AL200" s="343" t="e">
        <f t="shared" si="76"/>
        <v>#DIV/0!</v>
      </c>
      <c r="AM200" s="149"/>
      <c r="AN200" s="149"/>
      <c r="AO200" s="343" t="e">
        <f t="shared" si="77"/>
        <v>#DIV/0!</v>
      </c>
      <c r="AP200" s="149"/>
      <c r="AQ200" s="149"/>
      <c r="AR200" s="343" t="e">
        <f t="shared" si="78"/>
        <v>#DIV/0!</v>
      </c>
    </row>
    <row r="201" spans="1:44" ht="15.75" hidden="1" thickBot="1">
      <c r="A201" s="309" t="s">
        <v>319</v>
      </c>
      <c r="B201" s="308">
        <v>169</v>
      </c>
      <c r="C201" s="239" t="str">
        <f>VLOOKUP(A201,Piezas!$A$10:$F$604,2,FALSE)</f>
        <v>Flejes</v>
      </c>
      <c r="D201" s="317" t="s">
        <v>1015</v>
      </c>
      <c r="E201" s="322"/>
      <c r="F201" s="308">
        <f>VLOOKUP(D201,Acero!$A$12:$AB$209,4,FALSE)</f>
        <v>0</v>
      </c>
      <c r="G201" s="317"/>
      <c r="H201" s="317"/>
      <c r="I201" s="317"/>
      <c r="J201" s="311"/>
      <c r="L201" s="322"/>
      <c r="M201" s="308">
        <f>VLOOKUP(D201,Acero!$A$12:$AB$209,13,FALSE)</f>
        <v>0</v>
      </c>
      <c r="N201" s="308" t="str">
        <f>IF(L201="x",VLOOKUP(D201,Acero!$A$12:$AB$209,6,FALSE),"--")</f>
        <v>--</v>
      </c>
      <c r="O201" s="324" t="str">
        <f>IF(L201="x",VLOOKUP(D201,Acero!$A$12:$AB$209,7,FALSE),"--")</f>
        <v>--</v>
      </c>
      <c r="P201" s="335">
        <f>IF((M201="Chapa negra doble recapado")*AND(L201&lt;&gt;"x"),"--",VLOOKUP(D201,Acero!$A$12:$AB$209,14,FALSE))</f>
        <v>0</v>
      </c>
      <c r="Q201" s="335">
        <f>IF((M201="Chapa negra doble recapado")*AND(L201&lt;&gt;"x"),"--",VLOOKUP(D201,Acero!$A$12:$AB$209,15,FALSE))</f>
        <v>0</v>
      </c>
      <c r="R201" s="335" t="str">
        <f>IF(L201="x",VLOOKUP(D201,Acero!$A$12:$AB$209,16,FALSE),"--")</f>
        <v>--</v>
      </c>
      <c r="S201" s="335" t="str">
        <f>IF(L201="x",VLOOKUP(D201,Acero!$A$12:$AB$209,17,FALSE),"--")</f>
        <v>--</v>
      </c>
      <c r="T201" s="335">
        <f>VLOOKUP(D201,Acero!$A$12:$AB$209,18,FALSE)</f>
        <v>0</v>
      </c>
      <c r="U201" s="308" t="str">
        <f>VLOOKUP(D201,Acero!$A$12:$AB$209,19,FALSE)</f>
        <v>-----</v>
      </c>
      <c r="V201" s="319"/>
      <c r="W201" s="319"/>
      <c r="X201" s="322"/>
      <c r="Y201" s="334" t="e">
        <f t="shared" si="75"/>
        <v>#DIV/0!</v>
      </c>
      <c r="Z201">
        <f t="shared" si="79"/>
        <v>328896.16666666593</v>
      </c>
      <c r="AG201" s="345">
        <v>42626</v>
      </c>
      <c r="AH201" s="149"/>
      <c r="AI201" s="149"/>
      <c r="AJ201" s="149"/>
      <c r="AK201" s="149"/>
      <c r="AL201" s="343" t="e">
        <f t="shared" si="76"/>
        <v>#DIV/0!</v>
      </c>
      <c r="AM201" s="149"/>
      <c r="AN201" s="149"/>
      <c r="AO201" s="343" t="e">
        <f t="shared" si="77"/>
        <v>#DIV/0!</v>
      </c>
      <c r="AP201" s="149"/>
      <c r="AQ201" s="149"/>
      <c r="AR201" s="343" t="e">
        <f t="shared" si="78"/>
        <v>#DIV/0!</v>
      </c>
    </row>
    <row r="202" spans="1:44" ht="16.5" hidden="1" thickTop="1" thickBot="1">
      <c r="A202" s="411" t="s">
        <v>319</v>
      </c>
      <c r="B202" s="308">
        <v>170</v>
      </c>
      <c r="C202" s="239" t="str">
        <f>VLOOKUP(A202,Piezas!$A$10:$F$604,2,FALSE)</f>
        <v>Flejes</v>
      </c>
      <c r="D202" s="317" t="s">
        <v>1060</v>
      </c>
      <c r="E202" s="322"/>
      <c r="F202" s="308">
        <f>VLOOKUP(D202,Acero!$A$12:$AB$209,4,FALSE)</f>
        <v>0</v>
      </c>
      <c r="G202" s="317"/>
      <c r="H202" s="317"/>
      <c r="I202" s="317"/>
      <c r="J202" s="311"/>
      <c r="L202" s="322"/>
      <c r="M202" s="308" t="str">
        <f>VLOOKUP(D202,Acero!$A$12:$AB$209,13,FALSE)</f>
        <v>---------------</v>
      </c>
      <c r="N202" s="308" t="str">
        <f>IF(L202="x",VLOOKUP(D202,Acero!$A$12:$AB$209,6,FALSE),"--")</f>
        <v>--</v>
      </c>
      <c r="O202" s="324" t="str">
        <f>IF(L202="x",VLOOKUP(D202,Acero!$A$12:$AB$209,7,FALSE),"--")</f>
        <v>--</v>
      </c>
      <c r="P202" s="335">
        <f>IF((M202="Chapa negra doble recapado")*AND(L202&lt;&gt;"x"),"--",VLOOKUP(D202,Acero!$A$12:$AB$209,14,FALSE))</f>
        <v>28</v>
      </c>
      <c r="Q202" s="335" t="str">
        <f>IF((M202="Chapa negra doble recapado")*AND(L202&lt;&gt;"x"),"--",VLOOKUP(D202,Acero!$A$12:$AB$209,15,FALSE))</f>
        <v>----</v>
      </c>
      <c r="R202" s="335" t="str">
        <f>IF(L202="x",VLOOKUP(D202,Acero!$A$12:$AB$209,16,FALSE),"--")</f>
        <v>--</v>
      </c>
      <c r="S202" s="335" t="str">
        <f>IF(L202="x",VLOOKUP(D202,Acero!$A$12:$AB$209,17,FALSE),"--")</f>
        <v>--</v>
      </c>
      <c r="T202" s="335">
        <f>VLOOKUP(D202,Acero!$A$12:$AB$209,18,FALSE)</f>
        <v>0</v>
      </c>
      <c r="U202" s="308" t="str">
        <f>VLOOKUP(D202,Acero!$A$12:$AB$209,19,FALSE)</f>
        <v>----</v>
      </c>
      <c r="V202" s="318"/>
      <c r="W202" s="318"/>
      <c r="X202" s="322"/>
      <c r="Y202" s="334" t="e">
        <f t="shared" si="75"/>
        <v>#DIV/0!</v>
      </c>
      <c r="Z202">
        <f t="shared" si="79"/>
        <v>328896.16666666593</v>
      </c>
      <c r="AG202" s="345">
        <v>42627</v>
      </c>
      <c r="AH202" s="149"/>
      <c r="AI202" s="149"/>
      <c r="AJ202" s="149"/>
      <c r="AK202" s="149"/>
      <c r="AL202" s="343" t="e">
        <f t="shared" si="76"/>
        <v>#DIV/0!</v>
      </c>
      <c r="AM202" s="149"/>
      <c r="AN202" s="149"/>
      <c r="AO202" s="343" t="e">
        <f t="shared" si="77"/>
        <v>#DIV/0!</v>
      </c>
      <c r="AP202" s="149"/>
      <c r="AQ202" s="149"/>
      <c r="AR202" s="343" t="e">
        <f t="shared" si="78"/>
        <v>#DIV/0!</v>
      </c>
    </row>
    <row r="203" spans="1:44" ht="15.75" hidden="1" thickBot="1">
      <c r="A203" s="309" t="s">
        <v>319</v>
      </c>
      <c r="B203" s="308">
        <v>171</v>
      </c>
      <c r="C203" s="239" t="str">
        <f>VLOOKUP(A203,Piezas!$A$10:$F$604,2,FALSE)</f>
        <v>Flejes</v>
      </c>
      <c r="D203" s="317" t="s">
        <v>1228</v>
      </c>
      <c r="E203" s="322"/>
      <c r="F203" s="308">
        <f>VLOOKUP(D203,Acero!$A$12:$AB$209,4,FALSE)</f>
        <v>0</v>
      </c>
      <c r="G203" s="317"/>
      <c r="H203" s="317"/>
      <c r="I203" s="317"/>
      <c r="J203" s="311"/>
      <c r="L203" s="322"/>
      <c r="M203" s="308" t="str">
        <f>VLOOKUP(D203,Acero!$A$12:$AB$209,13,FALSE)</f>
        <v>---------------</v>
      </c>
      <c r="N203" s="308" t="str">
        <f>IF(L203="x",VLOOKUP(D203,Acero!$A$12:$AB$209,6,FALSE),"--")</f>
        <v>--</v>
      </c>
      <c r="O203" s="324" t="str">
        <f>IF(L203="x",VLOOKUP(D203,Acero!$A$12:$AB$209,7,FALSE),"--")</f>
        <v>--</v>
      </c>
      <c r="P203" s="335">
        <f>IF((M203="Chapa negra doble recapado")*AND(L203&lt;&gt;"x"),"--",VLOOKUP(D203,Acero!$A$12:$AB$209,14,FALSE))</f>
        <v>0.42</v>
      </c>
      <c r="Q203" s="335" t="str">
        <f>IF((M203="Chapa negra doble recapado")*AND(L203&lt;&gt;"x"),"--",VLOOKUP(D203,Acero!$A$12:$AB$209,15,FALSE))</f>
        <v>----</v>
      </c>
      <c r="R203" s="335" t="str">
        <f>IF(L203="x",VLOOKUP(D203,Acero!$A$12:$AB$209,16,FALSE),"--")</f>
        <v>--</v>
      </c>
      <c r="S203" s="335" t="str">
        <f>IF(L203="x",VLOOKUP(D203,Acero!$A$12:$AB$209,17,FALSE),"--")</f>
        <v>--</v>
      </c>
      <c r="T203" s="335">
        <f>VLOOKUP(D203,Acero!$A$12:$AB$209,18,FALSE)</f>
        <v>0.5</v>
      </c>
      <c r="U203" s="308" t="str">
        <f>VLOOKUP(D203,Acero!$A$12:$AB$209,19,FALSE)</f>
        <v>----</v>
      </c>
      <c r="V203" s="318"/>
      <c r="W203" s="318"/>
      <c r="X203" s="322"/>
      <c r="Y203" s="334" t="e">
        <f t="shared" si="75"/>
        <v>#DIV/0!</v>
      </c>
      <c r="Z203">
        <f t="shared" si="79"/>
        <v>328896.16666666593</v>
      </c>
      <c r="AG203" s="345">
        <v>42628</v>
      </c>
      <c r="AH203" s="149"/>
      <c r="AI203" s="149"/>
      <c r="AJ203" s="149"/>
      <c r="AK203" s="149"/>
      <c r="AL203" s="343" t="e">
        <f t="shared" si="76"/>
        <v>#DIV/0!</v>
      </c>
      <c r="AM203" s="149"/>
      <c r="AN203" s="149"/>
      <c r="AO203" s="343" t="e">
        <f t="shared" si="77"/>
        <v>#DIV/0!</v>
      </c>
      <c r="AP203" s="149"/>
      <c r="AQ203" s="149"/>
      <c r="AR203" s="343" t="e">
        <f t="shared" si="78"/>
        <v>#DIV/0!</v>
      </c>
    </row>
    <row r="204" spans="1:44" ht="16.5" hidden="1" thickTop="1" thickBot="1">
      <c r="A204" s="411" t="s">
        <v>319</v>
      </c>
      <c r="B204" s="308">
        <v>172</v>
      </c>
      <c r="C204" s="239" t="str">
        <f>VLOOKUP(A204,Piezas!$A$10:$F$604,2,FALSE)</f>
        <v>Flejes</v>
      </c>
      <c r="D204" s="317" t="s">
        <v>1229</v>
      </c>
      <c r="E204" s="322"/>
      <c r="F204" s="308">
        <f>VLOOKUP(D204,Acero!$A$12:$AB$209,4,FALSE)</f>
        <v>0</v>
      </c>
      <c r="G204" s="317"/>
      <c r="H204" s="317"/>
      <c r="I204" s="317"/>
      <c r="J204" s="311"/>
      <c r="L204" s="322"/>
      <c r="M204" s="308" t="str">
        <f>VLOOKUP(D204,Acero!$A$12:$AB$209,13,FALSE)</f>
        <v>---------------</v>
      </c>
      <c r="N204" s="308" t="str">
        <f>IF(L204="x",VLOOKUP(D204,Acero!$A$12:$AB$209,6,FALSE),"--")</f>
        <v>--</v>
      </c>
      <c r="O204" s="324" t="str">
        <f>IF(L204="x",VLOOKUP(D204,Acero!$A$12:$AB$209,7,FALSE),"--")</f>
        <v>--</v>
      </c>
      <c r="P204" s="335">
        <f>IF((M204="Chapa negra doble recapado")*AND(L204&lt;&gt;"x"),"--",VLOOKUP(D204,Acero!$A$12:$AB$209,14,FALSE))</f>
        <v>22</v>
      </c>
      <c r="Q204" s="335" t="str">
        <f>IF((M204="Chapa negra doble recapado")*AND(L204&lt;&gt;"x"),"--",VLOOKUP(D204,Acero!$A$12:$AB$209,15,FALSE))</f>
        <v>----</v>
      </c>
      <c r="R204" s="335" t="str">
        <f>IF(L204="x",VLOOKUP(D204,Acero!$A$12:$AB$209,16,FALSE),"--")</f>
        <v>--</v>
      </c>
      <c r="S204" s="335" t="str">
        <f>IF(L204="x",VLOOKUP(D204,Acero!$A$12:$AB$209,17,FALSE),"--")</f>
        <v>--</v>
      </c>
      <c r="T204" s="335">
        <f>VLOOKUP(D204,Acero!$A$12:$AB$209,18,FALSE)</f>
        <v>0</v>
      </c>
      <c r="U204" s="308" t="str">
        <f>VLOOKUP(D204,Acero!$A$12:$AB$209,19,FALSE)</f>
        <v>----</v>
      </c>
      <c r="V204" s="319"/>
      <c r="W204" s="319"/>
      <c r="X204" s="322"/>
      <c r="Y204" s="334" t="e">
        <f t="shared" si="75"/>
        <v>#DIV/0!</v>
      </c>
      <c r="Z204">
        <f t="shared" si="79"/>
        <v>328896.16666666593</v>
      </c>
      <c r="AG204" s="345">
        <v>42629</v>
      </c>
      <c r="AH204" s="149"/>
      <c r="AI204" s="149"/>
      <c r="AJ204" s="149"/>
      <c r="AK204" s="149"/>
      <c r="AL204" s="343" t="e">
        <f t="shared" si="76"/>
        <v>#DIV/0!</v>
      </c>
      <c r="AM204" s="149"/>
      <c r="AN204" s="149"/>
      <c r="AO204" s="343" t="e">
        <f t="shared" si="77"/>
        <v>#DIV/0!</v>
      </c>
      <c r="AP204" s="149"/>
      <c r="AQ204" s="149"/>
      <c r="AR204" s="343" t="e">
        <f t="shared" si="78"/>
        <v>#DIV/0!</v>
      </c>
    </row>
    <row r="205" spans="1:44" ht="15.75" hidden="1" thickBot="1">
      <c r="A205" s="309" t="s">
        <v>319</v>
      </c>
      <c r="B205" s="308">
        <v>173</v>
      </c>
      <c r="C205" s="239" t="str">
        <f>VLOOKUP(A205,Piezas!$A$10:$F$604,2,FALSE)</f>
        <v>Flejes</v>
      </c>
      <c r="D205" s="317" t="s">
        <v>1230</v>
      </c>
      <c r="E205" s="322"/>
      <c r="F205" s="308">
        <f>VLOOKUP(D205,Acero!$A$12:$AB$209,4,FALSE)</f>
        <v>0</v>
      </c>
      <c r="G205" s="317"/>
      <c r="H205" s="317"/>
      <c r="I205" s="317"/>
      <c r="J205" s="311"/>
      <c r="L205" s="322"/>
      <c r="M205" s="308" t="str">
        <f>VLOOKUP(D205,Acero!$A$12:$AB$209,13,FALSE)</f>
        <v>---------------</v>
      </c>
      <c r="N205" s="308" t="str">
        <f>IF(L205="x",VLOOKUP(D205,Acero!$A$12:$AB$209,6,FALSE),"--")</f>
        <v>--</v>
      </c>
      <c r="O205" s="324" t="str">
        <f>IF(L205="x",VLOOKUP(D205,Acero!$A$12:$AB$209,7,FALSE),"--")</f>
        <v>--</v>
      </c>
      <c r="P205" s="335">
        <f>IF((M205="Chapa negra doble recapado")*AND(L205&lt;&gt;"x"),"--",VLOOKUP(D205,Acero!$A$12:$AB$209,14,FALSE))</f>
        <v>12.7</v>
      </c>
      <c r="Q205" s="335" t="str">
        <f>IF((M205="Chapa negra doble recapado")*AND(L205&lt;&gt;"x"),"--",VLOOKUP(D205,Acero!$A$12:$AB$209,15,FALSE))</f>
        <v>----</v>
      </c>
      <c r="R205" s="335" t="str">
        <f>IF(L205="x",VLOOKUP(D205,Acero!$A$12:$AB$209,16,FALSE),"--")</f>
        <v>--</v>
      </c>
      <c r="S205" s="335" t="str">
        <f>IF(L205="x",VLOOKUP(D205,Acero!$A$12:$AB$209,17,FALSE),"--")</f>
        <v>--</v>
      </c>
      <c r="T205" s="335">
        <f>VLOOKUP(D205,Acero!$A$12:$AB$209,18,FALSE)</f>
        <v>0</v>
      </c>
      <c r="U205" s="308" t="str">
        <f>VLOOKUP(D205,Acero!$A$12:$AB$209,19,FALSE)</f>
        <v>----</v>
      </c>
      <c r="V205" s="318"/>
      <c r="W205" s="318"/>
      <c r="X205" s="322"/>
      <c r="Y205" s="334" t="e">
        <f t="shared" si="75"/>
        <v>#DIV/0!</v>
      </c>
      <c r="Z205">
        <f t="shared" si="79"/>
        <v>328896.16666666593</v>
      </c>
      <c r="AG205" s="345">
        <v>42630</v>
      </c>
      <c r="AH205" s="149"/>
      <c r="AI205" s="149"/>
      <c r="AJ205" s="149"/>
      <c r="AK205" s="149"/>
      <c r="AL205" s="343" t="e">
        <f t="shared" si="76"/>
        <v>#DIV/0!</v>
      </c>
      <c r="AM205" s="149"/>
      <c r="AN205" s="149"/>
      <c r="AO205" s="343" t="e">
        <f t="shared" si="77"/>
        <v>#DIV/0!</v>
      </c>
      <c r="AP205" s="149"/>
      <c r="AQ205" s="149"/>
      <c r="AR205" s="343" t="e">
        <f t="shared" si="78"/>
        <v>#DIV/0!</v>
      </c>
    </row>
    <row r="206" spans="1:44" ht="16.5" hidden="1" thickTop="1" thickBot="1">
      <c r="A206" s="411" t="s">
        <v>319</v>
      </c>
      <c r="B206" s="308">
        <v>174</v>
      </c>
      <c r="C206" s="239" t="str">
        <f>VLOOKUP(A206,Piezas!$A$10:$F$604,2,FALSE)</f>
        <v>Flejes</v>
      </c>
      <c r="D206" s="317"/>
      <c r="E206" s="322"/>
      <c r="F206" s="308" t="e">
        <f>VLOOKUP(D206,Acero!$A$12:$AB$209,4,FALSE)</f>
        <v>#N/A</v>
      </c>
      <c r="G206" s="317"/>
      <c r="H206" s="317"/>
      <c r="I206" s="317"/>
      <c r="J206" s="311"/>
      <c r="L206" s="322"/>
      <c r="M206" s="308" t="e">
        <f>VLOOKUP(D206,Acero!$A$12:$AB$209,13,FALSE)</f>
        <v>#N/A</v>
      </c>
      <c r="N206" s="308" t="str">
        <f>IF(L206="x",VLOOKUP(D206,Acero!$A$12:$AB$209,6,FALSE),"--")</f>
        <v>--</v>
      </c>
      <c r="O206" s="324" t="str">
        <f>IF(L206="x",VLOOKUP(D206,Acero!$A$12:$AB$209,7,FALSE),"--")</f>
        <v>--</v>
      </c>
      <c r="P206" s="335" t="e">
        <f>IF((M206="Chapa negra doble recapado")*AND(L206&lt;&gt;"x"),"--",VLOOKUP(D206,Acero!$A$12:$AB$209,14,FALSE))</f>
        <v>#N/A</v>
      </c>
      <c r="Q206" s="335" t="e">
        <f>IF((M206="Chapa negra doble recapado")*AND(L206&lt;&gt;"x"),"--",VLOOKUP(D206,Acero!$A$12:$AB$209,15,FALSE))</f>
        <v>#N/A</v>
      </c>
      <c r="R206" s="335" t="str">
        <f>IF(L206="x",VLOOKUP(D206,Acero!$A$12:$AB$209,16,FALSE),"--")</f>
        <v>--</v>
      </c>
      <c r="S206" s="335" t="str">
        <f>IF(L206="x",VLOOKUP(D206,Acero!$A$12:$AB$209,17,FALSE),"--")</f>
        <v>--</v>
      </c>
      <c r="T206" s="335" t="e">
        <f>VLOOKUP(D206,Acero!$A$12:$AB$209,18,FALSE)</f>
        <v>#N/A</v>
      </c>
      <c r="U206" s="308" t="e">
        <f>VLOOKUP(D206,Acero!$A$12:$AB$209,19,FALSE)</f>
        <v>#N/A</v>
      </c>
      <c r="V206" s="319"/>
      <c r="W206" s="319"/>
      <c r="X206" s="322"/>
      <c r="Y206" s="334" t="e">
        <f t="shared" si="75"/>
        <v>#DIV/0!</v>
      </c>
      <c r="Z206">
        <f t="shared" si="79"/>
        <v>328896.16666666593</v>
      </c>
      <c r="AG206" s="345">
        <v>42631</v>
      </c>
      <c r="AH206" s="149"/>
      <c r="AI206" s="149"/>
      <c r="AJ206" s="149"/>
      <c r="AK206" s="149"/>
      <c r="AL206" s="343" t="e">
        <f t="shared" si="76"/>
        <v>#DIV/0!</v>
      </c>
      <c r="AM206" s="149"/>
      <c r="AN206" s="149"/>
      <c r="AO206" s="343" t="e">
        <f t="shared" si="77"/>
        <v>#DIV/0!</v>
      </c>
      <c r="AP206" s="149"/>
      <c r="AQ206" s="149"/>
      <c r="AR206" s="343" t="e">
        <f t="shared" si="78"/>
        <v>#DIV/0!</v>
      </c>
    </row>
    <row r="207" spans="1:44" ht="15.75" hidden="1" thickBot="1">
      <c r="A207" s="309" t="s">
        <v>319</v>
      </c>
      <c r="B207" s="308">
        <v>175</v>
      </c>
      <c r="C207" s="239" t="str">
        <f>VLOOKUP(A207,Piezas!$A$10:$F$604,2,FALSE)</f>
        <v>Flejes</v>
      </c>
      <c r="D207" s="320"/>
      <c r="E207" s="322"/>
      <c r="F207" s="308" t="e">
        <f>VLOOKUP(D207,Acero!$A$12:$AB$209,4,FALSE)</f>
        <v>#N/A</v>
      </c>
      <c r="G207" s="317"/>
      <c r="H207" s="317"/>
      <c r="I207" s="317"/>
      <c r="J207" s="311"/>
      <c r="L207" s="322"/>
      <c r="M207" s="308" t="e">
        <f>VLOOKUP(D207,Acero!$A$12:$AB$209,13,FALSE)</f>
        <v>#N/A</v>
      </c>
      <c r="N207" s="308" t="str">
        <f>IF(L207="x",VLOOKUP(D207,Acero!$A$12:$AB$209,6,FALSE),"--")</f>
        <v>--</v>
      </c>
      <c r="O207" s="324" t="str">
        <f>IF(L207="x",VLOOKUP(D207,Acero!$A$12:$AB$209,7,FALSE),"--")</f>
        <v>--</v>
      </c>
      <c r="P207" s="335" t="e">
        <f>IF((M207="Chapa negra doble recapado")*AND(L207&lt;&gt;"x"),"--",VLOOKUP(D207,Acero!$A$12:$AB$209,14,FALSE))</f>
        <v>#N/A</v>
      </c>
      <c r="Q207" s="335" t="e">
        <f>IF((M207="Chapa negra doble recapado")*AND(L207&lt;&gt;"x"),"--",VLOOKUP(D207,Acero!$A$12:$AB$209,15,FALSE))</f>
        <v>#N/A</v>
      </c>
      <c r="R207" s="335" t="str">
        <f>IF(L207="x",VLOOKUP(D207,Acero!$A$12:$AB$209,16,FALSE),"--")</f>
        <v>--</v>
      </c>
      <c r="S207" s="335" t="str">
        <f>IF(L207="x",VLOOKUP(D207,Acero!$A$12:$AB$209,17,FALSE),"--")</f>
        <v>--</v>
      </c>
      <c r="T207" s="335" t="e">
        <f>VLOOKUP(D207,Acero!$A$12:$AB$209,18,FALSE)</f>
        <v>#N/A</v>
      </c>
      <c r="U207" s="308" t="e">
        <f>VLOOKUP(D207,Acero!$A$12:$AB$209,19,FALSE)</f>
        <v>#N/A</v>
      </c>
      <c r="V207" s="318"/>
      <c r="W207" s="318"/>
      <c r="X207" s="322"/>
      <c r="Y207" s="334" t="e">
        <f t="shared" si="75"/>
        <v>#DIV/0!</v>
      </c>
      <c r="Z207">
        <f t="shared" si="79"/>
        <v>328896.16666666593</v>
      </c>
      <c r="AG207" s="345">
        <v>42632</v>
      </c>
      <c r="AH207" s="149"/>
      <c r="AI207" s="149"/>
      <c r="AJ207" s="149"/>
      <c r="AK207" s="149"/>
      <c r="AL207" s="343" t="e">
        <f t="shared" si="76"/>
        <v>#DIV/0!</v>
      </c>
      <c r="AM207" s="149"/>
      <c r="AN207" s="149"/>
      <c r="AO207" s="343" t="e">
        <f t="shared" si="77"/>
        <v>#DIV/0!</v>
      </c>
      <c r="AP207" s="149"/>
      <c r="AQ207" s="149"/>
      <c r="AR207" s="343" t="e">
        <f t="shared" si="78"/>
        <v>#DIV/0!</v>
      </c>
    </row>
    <row r="208" spans="1:44" ht="16.5" hidden="1" thickTop="1" thickBot="1">
      <c r="A208" s="411" t="s">
        <v>319</v>
      </c>
      <c r="B208" s="308">
        <v>176</v>
      </c>
      <c r="C208" s="239" t="str">
        <f>VLOOKUP(A208,Piezas!$A$10:$F$604,2,FALSE)</f>
        <v>Flejes</v>
      </c>
      <c r="D208" s="321"/>
      <c r="E208" s="322"/>
      <c r="F208" s="308" t="e">
        <f>VLOOKUP(D208,Acero!$A$12:$AB$209,4,FALSE)</f>
        <v>#N/A</v>
      </c>
      <c r="G208" s="317"/>
      <c r="H208" s="317"/>
      <c r="I208" s="317"/>
      <c r="J208" s="311"/>
      <c r="L208" s="322"/>
      <c r="M208" s="308" t="e">
        <f>VLOOKUP(D208,Acero!$A$12:$AB$209,13,FALSE)</f>
        <v>#N/A</v>
      </c>
      <c r="N208" s="308" t="str">
        <f>IF(L208="x",VLOOKUP(D208,Acero!$A$12:$AB$209,6,FALSE),"--")</f>
        <v>--</v>
      </c>
      <c r="O208" s="324" t="str">
        <f>IF(L208="x",VLOOKUP(D208,Acero!$A$12:$AB$209,7,FALSE),"--")</f>
        <v>--</v>
      </c>
      <c r="P208" s="335" t="e">
        <f>IF((M208="Chapa negra doble recapado")*AND(L208&lt;&gt;"x"),"--",VLOOKUP(D208,Acero!$A$12:$AB$209,14,FALSE))</f>
        <v>#N/A</v>
      </c>
      <c r="Q208" s="335" t="e">
        <f>IF((M208="Chapa negra doble recapado")*AND(L208&lt;&gt;"x"),"--",VLOOKUP(D208,Acero!$A$12:$AB$209,15,FALSE))</f>
        <v>#N/A</v>
      </c>
      <c r="R208" s="335" t="str">
        <f>IF(L208="x",VLOOKUP(D208,Acero!$A$12:$AB$209,16,FALSE),"--")</f>
        <v>--</v>
      </c>
      <c r="S208" s="335" t="str">
        <f>IF(L208="x",VLOOKUP(D208,Acero!$A$12:$AB$209,17,FALSE),"--")</f>
        <v>--</v>
      </c>
      <c r="T208" s="335" t="e">
        <f>VLOOKUP(D208,Acero!$A$12:$AB$209,18,FALSE)</f>
        <v>#N/A</v>
      </c>
      <c r="U208" s="308" t="e">
        <f>VLOOKUP(D208,Acero!$A$12:$AB$209,19,FALSE)</f>
        <v>#N/A</v>
      </c>
      <c r="V208" s="319"/>
      <c r="W208" s="319"/>
      <c r="X208" s="322"/>
      <c r="Y208" s="334" t="e">
        <f t="shared" si="75"/>
        <v>#DIV/0!</v>
      </c>
      <c r="Z208">
        <f t="shared" si="79"/>
        <v>328896.16666666593</v>
      </c>
      <c r="AG208" s="345">
        <v>42633</v>
      </c>
      <c r="AH208" s="149"/>
      <c r="AI208" s="149"/>
      <c r="AJ208" s="149"/>
      <c r="AK208" s="149"/>
      <c r="AL208" s="343" t="e">
        <f t="shared" si="76"/>
        <v>#DIV/0!</v>
      </c>
      <c r="AM208" s="149"/>
      <c r="AN208" s="149"/>
      <c r="AO208" s="343" t="e">
        <f t="shared" si="77"/>
        <v>#DIV/0!</v>
      </c>
      <c r="AP208" s="149"/>
      <c r="AQ208" s="149"/>
      <c r="AR208" s="343" t="e">
        <f t="shared" si="78"/>
        <v>#DIV/0!</v>
      </c>
    </row>
    <row r="209" spans="1:44" ht="16.5" hidden="1" thickBot="1">
      <c r="A209" s="410"/>
      <c r="B209" s="336"/>
      <c r="C209" s="239" t="e">
        <f>VLOOKUP(A209,Piezas!$A$10:$F$604,2,FALSE)</f>
        <v>#N/A</v>
      </c>
      <c r="D209" s="407"/>
      <c r="E209" s="407"/>
      <c r="F209" s="407"/>
      <c r="G209" s="407"/>
      <c r="H209" s="407"/>
      <c r="I209" s="407"/>
      <c r="J209" s="407"/>
      <c r="K209" s="407"/>
      <c r="L209" s="339"/>
      <c r="M209" s="338"/>
      <c r="N209" s="338"/>
      <c r="O209" s="342"/>
      <c r="P209" s="340"/>
      <c r="Q209" s="340"/>
      <c r="R209" s="340"/>
      <c r="S209" s="340"/>
      <c r="T209" s="340"/>
      <c r="U209" s="336"/>
      <c r="V209" s="336"/>
      <c r="W209" s="336"/>
      <c r="X209" s="339"/>
      <c r="Y209" s="339"/>
      <c r="Z209" s="333"/>
      <c r="AA209" s="333"/>
      <c r="AG209" s="345"/>
      <c r="AL209" s="344"/>
      <c r="AO209" s="344"/>
      <c r="AR209" s="344"/>
    </row>
    <row r="210" spans="1:44" ht="31.5" hidden="1" thickTop="1" thickBot="1">
      <c r="A210" s="411" t="s">
        <v>320</v>
      </c>
      <c r="B210" s="308">
        <v>177</v>
      </c>
      <c r="C210" s="239" t="str">
        <f>VLOOKUP(A210,Piezas!$A$10:$F$604,2,FALSE)</f>
        <v xml:space="preserve">Movimiento de manija </v>
      </c>
      <c r="D210" s="317" t="s">
        <v>1012</v>
      </c>
      <c r="E210" s="331">
        <v>382.33333333333297</v>
      </c>
      <c r="F210" s="308" t="str">
        <f>VLOOKUP(D210,Acero!$A$12:$AB$209,4,FALSE)</f>
        <v>Lateral</v>
      </c>
      <c r="G210" s="317"/>
      <c r="H210" s="317"/>
      <c r="I210" s="317"/>
      <c r="J210" s="310"/>
      <c r="K210" s="149"/>
      <c r="L210" s="331"/>
      <c r="M210" s="308" t="str">
        <f>VLOOKUP(D210,Acero!$A$12:$AB$209,13,FALSE)</f>
        <v>Chapa negra doble recapado</v>
      </c>
      <c r="N210" s="308" t="str">
        <f>IF(L210="x",VLOOKUP(D210,Acero!$A$12:$AB$209,6,FALSE),"--")</f>
        <v>--</v>
      </c>
      <c r="O210" s="324" t="str">
        <f>IF(L210="x",VLOOKUP(D210,Acero!$A$12:$AB$209,7,FALSE),"--")</f>
        <v>--</v>
      </c>
      <c r="P210" s="335" t="str">
        <f>IF((M210="Chapa negra doble recapado")*AND(L210&lt;&gt;"x"),"--",VLOOKUP(D210,Acero!$A$12:$AB$209,14,FALSE))</f>
        <v>--</v>
      </c>
      <c r="Q210" s="335" t="str">
        <f>IF((M210="Chapa negra doble recapado")*AND(L210&lt;&gt;"x"),"--",VLOOKUP(D210,Acero!$A$12:$AB$209,15,FALSE))</f>
        <v>--</v>
      </c>
      <c r="R210" s="335" t="str">
        <f>IF(L210="x",VLOOKUP(D210,Acero!$A$12:$AB$209,16,FALSE),"--")</f>
        <v>--</v>
      </c>
      <c r="S210" s="335" t="str">
        <f>IF(L210="x",VLOOKUP(D210,Acero!$A$12:$AB$209,17,FALSE),"--")</f>
        <v>--</v>
      </c>
      <c r="T210" s="335">
        <f>VLOOKUP(D210,Acero!$A$12:$AB$209,18,FALSE)</f>
        <v>1.2</v>
      </c>
      <c r="U210" s="308" t="str">
        <f>VLOOKUP(D210,Acero!$A$12:$AB$209,19,FALSE)</f>
        <v>mm</v>
      </c>
      <c r="V210" s="317"/>
      <c r="W210" s="317">
        <v>311.83333333333297</v>
      </c>
      <c r="X210" s="331">
        <v>407.66666666666703</v>
      </c>
      <c r="Y210" s="334">
        <f t="shared" ref="Y210:Y220" si="80">(X210-W210)/W210</f>
        <v>0.3073222875467691</v>
      </c>
      <c r="Z210" s="149">
        <f>(V210+W210)*E210</f>
        <v>119224.27777777753</v>
      </c>
      <c r="AA210" s="149"/>
      <c r="AB210" s="149"/>
      <c r="AC210" s="149"/>
      <c r="AD210" s="149"/>
      <c r="AE210" s="149"/>
      <c r="AF210" s="149"/>
      <c r="AG210" s="345">
        <v>42634</v>
      </c>
      <c r="AH210" s="149"/>
      <c r="AI210" s="149"/>
      <c r="AJ210" s="149"/>
      <c r="AK210" s="149"/>
      <c r="AL210" s="343" t="e">
        <f t="shared" ref="AL210:AL220" si="81">(AH210-AK210)/AH210</f>
        <v>#DIV/0!</v>
      </c>
      <c r="AM210" s="149"/>
      <c r="AN210" s="149"/>
      <c r="AO210" s="343" t="e">
        <f t="shared" ref="AO210:AO220" si="82">(AK210-AN210)/AK210</f>
        <v>#DIV/0!</v>
      </c>
      <c r="AP210" s="149"/>
      <c r="AQ210" s="149"/>
      <c r="AR210" s="343" t="e">
        <f t="shared" ref="AR210:AR220" si="83">(AN210-AQ210)/AN210</f>
        <v>#DIV/0!</v>
      </c>
    </row>
    <row r="211" spans="1:44" ht="30.75" hidden="1" thickBot="1">
      <c r="A211" s="309" t="s">
        <v>320</v>
      </c>
      <c r="B211" s="308">
        <v>178</v>
      </c>
      <c r="C211" s="239" t="str">
        <f>VLOOKUP(A211,Piezas!$A$10:$F$604,2,FALSE)</f>
        <v xml:space="preserve">Movimiento de manija </v>
      </c>
      <c r="D211" s="317" t="s">
        <v>1211</v>
      </c>
      <c r="E211" s="322">
        <v>390.33333333333297</v>
      </c>
      <c r="F211" s="308" t="str">
        <f>VLOOKUP(D211,Acero!$A$12:$AB$209,4,FALSE)</f>
        <v xml:space="preserve">Lonja </v>
      </c>
      <c r="G211" s="317"/>
      <c r="H211" s="317"/>
      <c r="I211" s="317"/>
      <c r="J211" s="311"/>
      <c r="L211" s="317"/>
      <c r="M211" s="308" t="str">
        <f>VLOOKUP(D211,Acero!$A$12:$AB$209,13,FALSE)</f>
        <v>Chapa negra doble recapado</v>
      </c>
      <c r="N211" s="308" t="str">
        <f>IF(L211="x",VLOOKUP(D211,Acero!$A$12:$AB$209,6,FALSE),"--")</f>
        <v>--</v>
      </c>
      <c r="O211" s="324" t="str">
        <f>IF(L211="x",VLOOKUP(D211,Acero!$A$12:$AB$209,7,FALSE),"--")</f>
        <v>--</v>
      </c>
      <c r="P211" s="335" t="str">
        <f>IF((M211="Chapa negra doble recapado")*AND(L211&lt;&gt;"x"),"--",VLOOKUP(D211,Acero!$A$12:$AB$209,14,FALSE))</f>
        <v>--</v>
      </c>
      <c r="Q211" s="335" t="str">
        <f>IF((M211="Chapa negra doble recapado")*AND(L211&lt;&gt;"x"),"--",VLOOKUP(D211,Acero!$A$12:$AB$209,15,FALSE))</f>
        <v>--</v>
      </c>
      <c r="R211" s="335" t="str">
        <f>IF(L211="x",VLOOKUP(D211,Acero!$A$12:$AB$209,16,FALSE),"--")</f>
        <v>--</v>
      </c>
      <c r="S211" s="335" t="str">
        <f>IF(L211="x",VLOOKUP(D211,Acero!$A$12:$AB$209,17,FALSE),"--")</f>
        <v>--</v>
      </c>
      <c r="T211" s="335">
        <f>VLOOKUP(D211,Acero!$A$12:$AB$209,18,FALSE)</f>
        <v>1.2</v>
      </c>
      <c r="U211" s="308" t="str">
        <f>VLOOKUP(D211,Acero!$A$12:$AB$209,19,FALSE)</f>
        <v>mm</v>
      </c>
      <c r="V211" s="317"/>
      <c r="W211" s="317">
        <v>318.33333333333297</v>
      </c>
      <c r="X211" s="322">
        <v>416.16666666666703</v>
      </c>
      <c r="Y211" s="334">
        <f t="shared" si="80"/>
        <v>0.30732984293193977</v>
      </c>
      <c r="Z211">
        <f t="shared" ref="Z211:Z220" si="84">(V211+W211)*E211+Z210</f>
        <v>243480.38888888841</v>
      </c>
      <c r="AG211" s="345">
        <v>42635</v>
      </c>
      <c r="AH211" s="149"/>
      <c r="AI211" s="149"/>
      <c r="AJ211" s="149"/>
      <c r="AK211" s="149"/>
      <c r="AL211" s="343" t="e">
        <f t="shared" si="81"/>
        <v>#DIV/0!</v>
      </c>
      <c r="AM211" s="149"/>
      <c r="AN211" s="149"/>
      <c r="AO211" s="343" t="e">
        <f t="shared" si="82"/>
        <v>#DIV/0!</v>
      </c>
      <c r="AP211" s="149"/>
      <c r="AQ211" s="149"/>
      <c r="AR211" s="343" t="e">
        <f t="shared" si="83"/>
        <v>#DIV/0!</v>
      </c>
    </row>
    <row r="212" spans="1:44" ht="26.25" hidden="1" thickBot="1">
      <c r="A212" s="309"/>
      <c r="B212" s="308">
        <v>179</v>
      </c>
      <c r="C212" s="239" t="e">
        <f>VLOOKUP(A212,Piezas!$A$10:$F$604,2,FALSE)</f>
        <v>#N/A</v>
      </c>
      <c r="D212" s="317" t="s">
        <v>1014</v>
      </c>
      <c r="E212" s="322">
        <v>398.33333333333297</v>
      </c>
      <c r="F212" s="308" t="str">
        <f>VLOOKUP(D212,Acero!$A$12:$AB$209,4,FALSE)</f>
        <v>orejas</v>
      </c>
      <c r="G212" s="317"/>
      <c r="H212" s="317"/>
      <c r="I212" s="317"/>
      <c r="J212" s="311" t="s">
        <v>1486</v>
      </c>
      <c r="L212" s="322"/>
      <c r="M212" s="308" t="str">
        <f>VLOOKUP(D212,Acero!$A$12:$AB$209,13,FALSE)</f>
        <v>Chapa negra doble recapado</v>
      </c>
      <c r="N212" s="308" t="str">
        <f>IF(L212="x",VLOOKUP(D212,Acero!$A$12:$AB$209,6,FALSE),"--")</f>
        <v>--</v>
      </c>
      <c r="O212" s="324" t="str">
        <f>IF(L212="x",VLOOKUP(D212,Acero!$A$12:$AB$209,7,FALSE),"--")</f>
        <v>--</v>
      </c>
      <c r="P212" s="335" t="str">
        <f>IF((M212="Chapa negra doble recapado")*AND(L212&lt;&gt;"x"),"--",VLOOKUP(D212,Acero!$A$12:$AB$209,14,FALSE))</f>
        <v>--</v>
      </c>
      <c r="Q212" s="335" t="str">
        <f>IF((M212="Chapa negra doble recapado")*AND(L212&lt;&gt;"x"),"--",VLOOKUP(D212,Acero!$A$12:$AB$209,15,FALSE))</f>
        <v>--</v>
      </c>
      <c r="R212" s="335" t="str">
        <f>IF(L212="x",VLOOKUP(D212,Acero!$A$12:$AB$209,16,FALSE),"--")</f>
        <v>--</v>
      </c>
      <c r="S212" s="335" t="str">
        <f>IF(L212="x",VLOOKUP(D212,Acero!$A$12:$AB$209,17,FALSE),"--")</f>
        <v>--</v>
      </c>
      <c r="T212" s="335">
        <f>VLOOKUP(D212,Acero!$A$12:$AB$209,18,FALSE)</f>
        <v>1.2</v>
      </c>
      <c r="U212" s="308" t="str">
        <f>VLOOKUP(D212,Acero!$A$12:$AB$209,19,FALSE)</f>
        <v>mm</v>
      </c>
      <c r="V212" s="318">
        <v>1</v>
      </c>
      <c r="W212" s="318">
        <v>324.83333333333297</v>
      </c>
      <c r="X212" s="322">
        <v>424.66666666666703</v>
      </c>
      <c r="Y212" s="334">
        <f t="shared" si="80"/>
        <v>0.30733709594664188</v>
      </c>
      <c r="Z212">
        <f t="shared" si="84"/>
        <v>373270.66666666593</v>
      </c>
      <c r="AG212" s="345">
        <v>42636</v>
      </c>
      <c r="AH212" s="149"/>
      <c r="AI212" s="149"/>
      <c r="AJ212" s="149"/>
      <c r="AK212" s="149"/>
      <c r="AL212" s="343" t="e">
        <f t="shared" si="81"/>
        <v>#DIV/0!</v>
      </c>
      <c r="AM212" s="149"/>
      <c r="AN212" s="149"/>
      <c r="AO212" s="343" t="e">
        <f t="shared" si="82"/>
        <v>#DIV/0!</v>
      </c>
      <c r="AP212" s="149"/>
      <c r="AQ212" s="149"/>
      <c r="AR212" s="343" t="e">
        <f t="shared" si="83"/>
        <v>#DIV/0!</v>
      </c>
    </row>
    <row r="213" spans="1:44" ht="15.75" hidden="1" thickBot="1">
      <c r="A213" s="309"/>
      <c r="B213" s="308">
        <v>180</v>
      </c>
      <c r="C213" s="239" t="e">
        <f>VLOOKUP(A213,Piezas!$A$10:$F$604,2,FALSE)</f>
        <v>#N/A</v>
      </c>
      <c r="D213" s="317" t="s">
        <v>1015</v>
      </c>
      <c r="E213" s="322"/>
      <c r="F213" s="308">
        <f>VLOOKUP(D213,Acero!$A$12:$AB$209,4,FALSE)</f>
        <v>0</v>
      </c>
      <c r="G213" s="317"/>
      <c r="H213" s="317"/>
      <c r="I213" s="317"/>
      <c r="J213" s="311"/>
      <c r="L213" s="322"/>
      <c r="M213" s="308">
        <f>VLOOKUP(D213,Acero!$A$12:$AB$209,13,FALSE)</f>
        <v>0</v>
      </c>
      <c r="N213" s="308" t="str">
        <f>IF(L213="x",VLOOKUP(D213,Acero!$A$12:$AB$209,6,FALSE),"--")</f>
        <v>--</v>
      </c>
      <c r="O213" s="324" t="str">
        <f>IF(L213="x",VLOOKUP(D213,Acero!$A$12:$AB$209,7,FALSE),"--")</f>
        <v>--</v>
      </c>
      <c r="P213" s="335">
        <f>IF((M213="Chapa negra doble recapado")*AND(L213&lt;&gt;"x"),"--",VLOOKUP(D213,Acero!$A$12:$AB$209,14,FALSE))</f>
        <v>0</v>
      </c>
      <c r="Q213" s="335">
        <f>IF((M213="Chapa negra doble recapado")*AND(L213&lt;&gt;"x"),"--",VLOOKUP(D213,Acero!$A$12:$AB$209,15,FALSE))</f>
        <v>0</v>
      </c>
      <c r="R213" s="335" t="str">
        <f>IF(L213="x",VLOOKUP(D213,Acero!$A$12:$AB$209,16,FALSE),"--")</f>
        <v>--</v>
      </c>
      <c r="S213" s="335" t="str">
        <f>IF(L213="x",VLOOKUP(D213,Acero!$A$12:$AB$209,17,FALSE),"--")</f>
        <v>--</v>
      </c>
      <c r="T213" s="335">
        <f>VLOOKUP(D213,Acero!$A$12:$AB$209,18,FALSE)</f>
        <v>0</v>
      </c>
      <c r="U213" s="308" t="str">
        <f>VLOOKUP(D213,Acero!$A$12:$AB$209,19,FALSE)</f>
        <v>-----</v>
      </c>
      <c r="V213" s="319"/>
      <c r="W213" s="319"/>
      <c r="X213" s="322"/>
      <c r="Y213" s="334" t="e">
        <f t="shared" si="80"/>
        <v>#DIV/0!</v>
      </c>
      <c r="Z213">
        <f t="shared" si="84"/>
        <v>373270.66666666593</v>
      </c>
      <c r="AG213" s="345">
        <v>42637</v>
      </c>
      <c r="AH213" s="149"/>
      <c r="AI213" s="149"/>
      <c r="AJ213" s="149"/>
      <c r="AK213" s="149"/>
      <c r="AL213" s="343" t="e">
        <f t="shared" si="81"/>
        <v>#DIV/0!</v>
      </c>
      <c r="AM213" s="149"/>
      <c r="AN213" s="149"/>
      <c r="AO213" s="343" t="e">
        <f t="shared" si="82"/>
        <v>#DIV/0!</v>
      </c>
      <c r="AP213" s="149"/>
      <c r="AQ213" s="149"/>
      <c r="AR213" s="343" t="e">
        <f t="shared" si="83"/>
        <v>#DIV/0!</v>
      </c>
    </row>
    <row r="214" spans="1:44" ht="15.75" hidden="1" thickBot="1">
      <c r="A214" s="309"/>
      <c r="B214" s="308">
        <v>181</v>
      </c>
      <c r="C214" s="239" t="e">
        <f>VLOOKUP(A214,Piezas!$A$10:$F$604,2,FALSE)</f>
        <v>#N/A</v>
      </c>
      <c r="D214" s="317" t="s">
        <v>1060</v>
      </c>
      <c r="E214" s="322"/>
      <c r="F214" s="308">
        <f>VLOOKUP(D214,Acero!$A$12:$AB$209,4,FALSE)</f>
        <v>0</v>
      </c>
      <c r="G214" s="317"/>
      <c r="H214" s="317"/>
      <c r="I214" s="317"/>
      <c r="J214" s="311"/>
      <c r="L214" s="322"/>
      <c r="M214" s="308" t="str">
        <f>VLOOKUP(D214,Acero!$A$12:$AB$209,13,FALSE)</f>
        <v>---------------</v>
      </c>
      <c r="N214" s="308" t="str">
        <f>IF(L214="x",VLOOKUP(D214,Acero!$A$12:$AB$209,6,FALSE),"--")</f>
        <v>--</v>
      </c>
      <c r="O214" s="324" t="str">
        <f>IF(L214="x",VLOOKUP(D214,Acero!$A$12:$AB$209,7,FALSE),"--")</f>
        <v>--</v>
      </c>
      <c r="P214" s="335">
        <f>IF((M214="Chapa negra doble recapado")*AND(L214&lt;&gt;"x"),"--",VLOOKUP(D214,Acero!$A$12:$AB$209,14,FALSE))</f>
        <v>28</v>
      </c>
      <c r="Q214" s="335" t="str">
        <f>IF((M214="Chapa negra doble recapado")*AND(L214&lt;&gt;"x"),"--",VLOOKUP(D214,Acero!$A$12:$AB$209,15,FALSE))</f>
        <v>----</v>
      </c>
      <c r="R214" s="335" t="str">
        <f>IF(L214="x",VLOOKUP(D214,Acero!$A$12:$AB$209,16,FALSE),"--")</f>
        <v>--</v>
      </c>
      <c r="S214" s="335" t="str">
        <f>IF(L214="x",VLOOKUP(D214,Acero!$A$12:$AB$209,17,FALSE),"--")</f>
        <v>--</v>
      </c>
      <c r="T214" s="335">
        <f>VLOOKUP(D214,Acero!$A$12:$AB$209,18,FALSE)</f>
        <v>0</v>
      </c>
      <c r="U214" s="308" t="str">
        <f>VLOOKUP(D214,Acero!$A$12:$AB$209,19,FALSE)</f>
        <v>----</v>
      </c>
      <c r="V214" s="318"/>
      <c r="W214" s="318"/>
      <c r="X214" s="322"/>
      <c r="Y214" s="334" t="e">
        <f t="shared" si="80"/>
        <v>#DIV/0!</v>
      </c>
      <c r="Z214">
        <f t="shared" si="84"/>
        <v>373270.66666666593</v>
      </c>
      <c r="AG214" s="345">
        <v>42638</v>
      </c>
      <c r="AH214" s="149"/>
      <c r="AI214" s="149"/>
      <c r="AJ214" s="149"/>
      <c r="AK214" s="149"/>
      <c r="AL214" s="343" t="e">
        <f t="shared" si="81"/>
        <v>#DIV/0!</v>
      </c>
      <c r="AM214" s="149"/>
      <c r="AN214" s="149"/>
      <c r="AO214" s="343" t="e">
        <f t="shared" si="82"/>
        <v>#DIV/0!</v>
      </c>
      <c r="AP214" s="149"/>
      <c r="AQ214" s="149"/>
      <c r="AR214" s="343" t="e">
        <f t="shared" si="83"/>
        <v>#DIV/0!</v>
      </c>
    </row>
    <row r="215" spans="1:44" ht="15.75" hidden="1" thickBot="1">
      <c r="A215" s="309"/>
      <c r="B215" s="308">
        <v>182</v>
      </c>
      <c r="C215" s="239" t="e">
        <f>VLOOKUP(A215,Piezas!$A$10:$F$604,2,FALSE)</f>
        <v>#N/A</v>
      </c>
      <c r="D215" s="317" t="s">
        <v>1228</v>
      </c>
      <c r="E215" s="322"/>
      <c r="F215" s="308">
        <f>VLOOKUP(D215,Acero!$A$12:$AB$209,4,FALSE)</f>
        <v>0</v>
      </c>
      <c r="G215" s="317"/>
      <c r="H215" s="317"/>
      <c r="I215" s="317"/>
      <c r="J215" s="311"/>
      <c r="L215" s="322"/>
      <c r="M215" s="308" t="str">
        <f>VLOOKUP(D215,Acero!$A$12:$AB$209,13,FALSE)</f>
        <v>---------------</v>
      </c>
      <c r="N215" s="308" t="str">
        <f>IF(L215="x",VLOOKUP(D215,Acero!$A$12:$AB$209,6,FALSE),"--")</f>
        <v>--</v>
      </c>
      <c r="O215" s="324" t="str">
        <f>IF(L215="x",VLOOKUP(D215,Acero!$A$12:$AB$209,7,FALSE),"--")</f>
        <v>--</v>
      </c>
      <c r="P215" s="335">
        <f>IF((M215="Chapa negra doble recapado")*AND(L215&lt;&gt;"x"),"--",VLOOKUP(D215,Acero!$A$12:$AB$209,14,FALSE))</f>
        <v>0.42</v>
      </c>
      <c r="Q215" s="335" t="str">
        <f>IF((M215="Chapa negra doble recapado")*AND(L215&lt;&gt;"x"),"--",VLOOKUP(D215,Acero!$A$12:$AB$209,15,FALSE))</f>
        <v>----</v>
      </c>
      <c r="R215" s="335" t="str">
        <f>IF(L215="x",VLOOKUP(D215,Acero!$A$12:$AB$209,16,FALSE),"--")</f>
        <v>--</v>
      </c>
      <c r="S215" s="335" t="str">
        <f>IF(L215="x",VLOOKUP(D215,Acero!$A$12:$AB$209,17,FALSE),"--")</f>
        <v>--</v>
      </c>
      <c r="T215" s="335">
        <f>VLOOKUP(D215,Acero!$A$12:$AB$209,18,FALSE)</f>
        <v>0.5</v>
      </c>
      <c r="U215" s="308" t="str">
        <f>VLOOKUP(D215,Acero!$A$12:$AB$209,19,FALSE)</f>
        <v>----</v>
      </c>
      <c r="V215" s="318"/>
      <c r="W215" s="318"/>
      <c r="X215" s="322"/>
      <c r="Y215" s="334" t="e">
        <f t="shared" si="80"/>
        <v>#DIV/0!</v>
      </c>
      <c r="Z215">
        <f t="shared" si="84"/>
        <v>373270.66666666593</v>
      </c>
      <c r="AG215" s="345">
        <v>42639</v>
      </c>
      <c r="AH215" s="149"/>
      <c r="AI215" s="149"/>
      <c r="AJ215" s="149"/>
      <c r="AK215" s="149"/>
      <c r="AL215" s="343" t="e">
        <f t="shared" si="81"/>
        <v>#DIV/0!</v>
      </c>
      <c r="AM215" s="149"/>
      <c r="AN215" s="149"/>
      <c r="AO215" s="343" t="e">
        <f t="shared" si="82"/>
        <v>#DIV/0!</v>
      </c>
      <c r="AP215" s="149"/>
      <c r="AQ215" s="149"/>
      <c r="AR215" s="343" t="e">
        <f t="shared" si="83"/>
        <v>#DIV/0!</v>
      </c>
    </row>
    <row r="216" spans="1:44" ht="15.75" hidden="1" thickBot="1">
      <c r="A216" s="309"/>
      <c r="B216" s="308">
        <v>183</v>
      </c>
      <c r="C216" s="239" t="e">
        <f>VLOOKUP(A216,Piezas!$A$10:$F$604,2,FALSE)</f>
        <v>#N/A</v>
      </c>
      <c r="D216" s="317" t="s">
        <v>1229</v>
      </c>
      <c r="E216" s="322"/>
      <c r="F216" s="308">
        <f>VLOOKUP(D216,Acero!$A$12:$AB$209,4,FALSE)</f>
        <v>0</v>
      </c>
      <c r="G216" s="317"/>
      <c r="H216" s="317"/>
      <c r="I216" s="317"/>
      <c r="J216" s="311"/>
      <c r="L216" s="322"/>
      <c r="M216" s="308" t="str">
        <f>VLOOKUP(D216,Acero!$A$12:$AB$209,13,FALSE)</f>
        <v>---------------</v>
      </c>
      <c r="N216" s="308" t="str">
        <f>IF(L216="x",VLOOKUP(D216,Acero!$A$12:$AB$209,6,FALSE),"--")</f>
        <v>--</v>
      </c>
      <c r="O216" s="324" t="str">
        <f>IF(L216="x",VLOOKUP(D216,Acero!$A$12:$AB$209,7,FALSE),"--")</f>
        <v>--</v>
      </c>
      <c r="P216" s="335">
        <f>IF((M216="Chapa negra doble recapado")*AND(L216&lt;&gt;"x"),"--",VLOOKUP(D216,Acero!$A$12:$AB$209,14,FALSE))</f>
        <v>22</v>
      </c>
      <c r="Q216" s="335" t="str">
        <f>IF((M216="Chapa negra doble recapado")*AND(L216&lt;&gt;"x"),"--",VLOOKUP(D216,Acero!$A$12:$AB$209,15,FALSE))</f>
        <v>----</v>
      </c>
      <c r="R216" s="335" t="str">
        <f>IF(L216="x",VLOOKUP(D216,Acero!$A$12:$AB$209,16,FALSE),"--")</f>
        <v>--</v>
      </c>
      <c r="S216" s="335" t="str">
        <f>IF(L216="x",VLOOKUP(D216,Acero!$A$12:$AB$209,17,FALSE),"--")</f>
        <v>--</v>
      </c>
      <c r="T216" s="335">
        <f>VLOOKUP(D216,Acero!$A$12:$AB$209,18,FALSE)</f>
        <v>0</v>
      </c>
      <c r="U216" s="308" t="str">
        <f>VLOOKUP(D216,Acero!$A$12:$AB$209,19,FALSE)</f>
        <v>----</v>
      </c>
      <c r="V216" s="319"/>
      <c r="W216" s="319"/>
      <c r="X216" s="322"/>
      <c r="Y216" s="334" t="e">
        <f t="shared" si="80"/>
        <v>#DIV/0!</v>
      </c>
      <c r="Z216">
        <f t="shared" si="84"/>
        <v>373270.66666666593</v>
      </c>
      <c r="AG216" s="345">
        <v>42640</v>
      </c>
      <c r="AH216" s="149"/>
      <c r="AI216" s="149"/>
      <c r="AJ216" s="149"/>
      <c r="AK216" s="149"/>
      <c r="AL216" s="343" t="e">
        <f t="shared" si="81"/>
        <v>#DIV/0!</v>
      </c>
      <c r="AM216" s="149"/>
      <c r="AN216" s="149"/>
      <c r="AO216" s="343" t="e">
        <f t="shared" si="82"/>
        <v>#DIV/0!</v>
      </c>
      <c r="AP216" s="149"/>
      <c r="AQ216" s="149"/>
      <c r="AR216" s="343" t="e">
        <f t="shared" si="83"/>
        <v>#DIV/0!</v>
      </c>
    </row>
    <row r="217" spans="1:44" ht="15.75" hidden="1" thickBot="1">
      <c r="A217" s="309"/>
      <c r="B217" s="308">
        <v>184</v>
      </c>
      <c r="C217" s="239" t="e">
        <f>VLOOKUP(A217,Piezas!$A$10:$F$604,2,FALSE)</f>
        <v>#N/A</v>
      </c>
      <c r="D217" s="317" t="s">
        <v>1230</v>
      </c>
      <c r="E217" s="322"/>
      <c r="F217" s="308">
        <f>VLOOKUP(D217,Acero!$A$12:$AB$209,4,FALSE)</f>
        <v>0</v>
      </c>
      <c r="G217" s="317"/>
      <c r="H217" s="317"/>
      <c r="I217" s="317"/>
      <c r="J217" s="311"/>
      <c r="L217" s="322"/>
      <c r="M217" s="308" t="str">
        <f>VLOOKUP(D217,Acero!$A$12:$AB$209,13,FALSE)</f>
        <v>---------------</v>
      </c>
      <c r="N217" s="308" t="str">
        <f>IF(L217="x",VLOOKUP(D217,Acero!$A$12:$AB$209,6,FALSE),"--")</f>
        <v>--</v>
      </c>
      <c r="O217" s="324" t="str">
        <f>IF(L217="x",VLOOKUP(D217,Acero!$A$12:$AB$209,7,FALSE),"--")</f>
        <v>--</v>
      </c>
      <c r="P217" s="335">
        <f>IF((M217="Chapa negra doble recapado")*AND(L217&lt;&gt;"x"),"--",VLOOKUP(D217,Acero!$A$12:$AB$209,14,FALSE))</f>
        <v>12.7</v>
      </c>
      <c r="Q217" s="335" t="str">
        <f>IF((M217="Chapa negra doble recapado")*AND(L217&lt;&gt;"x"),"--",VLOOKUP(D217,Acero!$A$12:$AB$209,15,FALSE))</f>
        <v>----</v>
      </c>
      <c r="R217" s="335" t="str">
        <f>IF(L217="x",VLOOKUP(D217,Acero!$A$12:$AB$209,16,FALSE),"--")</f>
        <v>--</v>
      </c>
      <c r="S217" s="335" t="str">
        <f>IF(L217="x",VLOOKUP(D217,Acero!$A$12:$AB$209,17,FALSE),"--")</f>
        <v>--</v>
      </c>
      <c r="T217" s="335">
        <f>VLOOKUP(D217,Acero!$A$12:$AB$209,18,FALSE)</f>
        <v>0</v>
      </c>
      <c r="U217" s="308" t="str">
        <f>VLOOKUP(D217,Acero!$A$12:$AB$209,19,FALSE)</f>
        <v>----</v>
      </c>
      <c r="V217" s="318"/>
      <c r="W217" s="318"/>
      <c r="X217" s="322"/>
      <c r="Y217" s="334" t="e">
        <f t="shared" si="80"/>
        <v>#DIV/0!</v>
      </c>
      <c r="Z217">
        <f t="shared" si="84"/>
        <v>373270.66666666593</v>
      </c>
      <c r="AG217" s="345">
        <v>42641</v>
      </c>
      <c r="AH217" s="149"/>
      <c r="AI217" s="149"/>
      <c r="AJ217" s="149"/>
      <c r="AK217" s="149"/>
      <c r="AL217" s="343" t="e">
        <f t="shared" si="81"/>
        <v>#DIV/0!</v>
      </c>
      <c r="AM217" s="149"/>
      <c r="AN217" s="149"/>
      <c r="AO217" s="343" t="e">
        <f t="shared" si="82"/>
        <v>#DIV/0!</v>
      </c>
      <c r="AP217" s="149"/>
      <c r="AQ217" s="149"/>
      <c r="AR217" s="343" t="e">
        <f t="shared" si="83"/>
        <v>#DIV/0!</v>
      </c>
    </row>
    <row r="218" spans="1:44" ht="15.75" hidden="1" thickBot="1">
      <c r="A218" s="309"/>
      <c r="B218" s="308">
        <v>185</v>
      </c>
      <c r="C218" s="239" t="e">
        <f>VLOOKUP(A218,Piezas!$A$10:$F$604,2,FALSE)</f>
        <v>#N/A</v>
      </c>
      <c r="D218" s="317"/>
      <c r="E218" s="322"/>
      <c r="F218" s="308" t="e">
        <f>VLOOKUP(D218,Acero!$A$12:$AB$209,4,FALSE)</f>
        <v>#N/A</v>
      </c>
      <c r="G218" s="317"/>
      <c r="H218" s="317"/>
      <c r="I218" s="317"/>
      <c r="J218" s="311"/>
      <c r="L218" s="322"/>
      <c r="M218" s="308" t="e">
        <f>VLOOKUP(D218,Acero!$A$12:$AB$209,13,FALSE)</f>
        <v>#N/A</v>
      </c>
      <c r="N218" s="308" t="str">
        <f>IF(L218="x",VLOOKUP(D218,Acero!$A$12:$AB$209,6,FALSE),"--")</f>
        <v>--</v>
      </c>
      <c r="O218" s="324" t="str">
        <f>IF(L218="x",VLOOKUP(D218,Acero!$A$12:$AB$209,7,FALSE),"--")</f>
        <v>--</v>
      </c>
      <c r="P218" s="335" t="e">
        <f>IF((M218="Chapa negra doble recapado")*AND(L218&lt;&gt;"x"),"--",VLOOKUP(D218,Acero!$A$12:$AB$209,14,FALSE))</f>
        <v>#N/A</v>
      </c>
      <c r="Q218" s="335" t="e">
        <f>IF((M218="Chapa negra doble recapado")*AND(L218&lt;&gt;"x"),"--",VLOOKUP(D218,Acero!$A$12:$AB$209,15,FALSE))</f>
        <v>#N/A</v>
      </c>
      <c r="R218" s="335" t="str">
        <f>IF(L218="x",VLOOKUP(D218,Acero!$A$12:$AB$209,16,FALSE),"--")</f>
        <v>--</v>
      </c>
      <c r="S218" s="335" t="str">
        <f>IF(L218="x",VLOOKUP(D218,Acero!$A$12:$AB$209,17,FALSE),"--")</f>
        <v>--</v>
      </c>
      <c r="T218" s="335" t="e">
        <f>VLOOKUP(D218,Acero!$A$12:$AB$209,18,FALSE)</f>
        <v>#N/A</v>
      </c>
      <c r="U218" s="308" t="e">
        <f>VLOOKUP(D218,Acero!$A$12:$AB$209,19,FALSE)</f>
        <v>#N/A</v>
      </c>
      <c r="V218" s="319"/>
      <c r="W218" s="319"/>
      <c r="X218" s="322"/>
      <c r="Y218" s="334" t="e">
        <f t="shared" si="80"/>
        <v>#DIV/0!</v>
      </c>
      <c r="Z218">
        <f t="shared" si="84"/>
        <v>373270.66666666593</v>
      </c>
      <c r="AG218" s="345">
        <v>42642</v>
      </c>
      <c r="AH218" s="149"/>
      <c r="AI218" s="149"/>
      <c r="AJ218" s="149"/>
      <c r="AK218" s="149"/>
      <c r="AL218" s="343" t="e">
        <f t="shared" si="81"/>
        <v>#DIV/0!</v>
      </c>
      <c r="AM218" s="149"/>
      <c r="AN218" s="149"/>
      <c r="AO218" s="343" t="e">
        <f t="shared" si="82"/>
        <v>#DIV/0!</v>
      </c>
      <c r="AP218" s="149"/>
      <c r="AQ218" s="149"/>
      <c r="AR218" s="343" t="e">
        <f t="shared" si="83"/>
        <v>#DIV/0!</v>
      </c>
    </row>
    <row r="219" spans="1:44" ht="15.75" hidden="1" thickBot="1">
      <c r="A219" s="309"/>
      <c r="B219" s="308">
        <v>186</v>
      </c>
      <c r="C219" s="239" t="e">
        <f>VLOOKUP(A219,Piezas!$A$10:$F$604,2,FALSE)</f>
        <v>#N/A</v>
      </c>
      <c r="D219" s="320"/>
      <c r="E219" s="322"/>
      <c r="F219" s="308" t="e">
        <f>VLOOKUP(D219,Acero!$A$12:$AB$209,4,FALSE)</f>
        <v>#N/A</v>
      </c>
      <c r="G219" s="317"/>
      <c r="H219" s="317"/>
      <c r="I219" s="317"/>
      <c r="J219" s="311"/>
      <c r="L219" s="322"/>
      <c r="M219" s="308" t="e">
        <f>VLOOKUP(D219,Acero!$A$12:$AB$209,13,FALSE)</f>
        <v>#N/A</v>
      </c>
      <c r="N219" s="308" t="str">
        <f>IF(L219="x",VLOOKUP(D219,Acero!$A$12:$AB$209,6,FALSE),"--")</f>
        <v>--</v>
      </c>
      <c r="O219" s="324" t="str">
        <f>IF(L219="x",VLOOKUP(D219,Acero!$A$12:$AB$209,7,FALSE),"--")</f>
        <v>--</v>
      </c>
      <c r="P219" s="335" t="e">
        <f>IF((M219="Chapa negra doble recapado")*AND(L219&lt;&gt;"x"),"--",VLOOKUP(D219,Acero!$A$12:$AB$209,14,FALSE))</f>
        <v>#N/A</v>
      </c>
      <c r="Q219" s="335" t="e">
        <f>IF((M219="Chapa negra doble recapado")*AND(L219&lt;&gt;"x"),"--",VLOOKUP(D219,Acero!$A$12:$AB$209,15,FALSE))</f>
        <v>#N/A</v>
      </c>
      <c r="R219" s="335" t="str">
        <f>IF(L219="x",VLOOKUP(D219,Acero!$A$12:$AB$209,16,FALSE),"--")</f>
        <v>--</v>
      </c>
      <c r="S219" s="335" t="str">
        <f>IF(L219="x",VLOOKUP(D219,Acero!$A$12:$AB$209,17,FALSE),"--")</f>
        <v>--</v>
      </c>
      <c r="T219" s="335" t="e">
        <f>VLOOKUP(D219,Acero!$A$12:$AB$209,18,FALSE)</f>
        <v>#N/A</v>
      </c>
      <c r="U219" s="308" t="e">
        <f>VLOOKUP(D219,Acero!$A$12:$AB$209,19,FALSE)</f>
        <v>#N/A</v>
      </c>
      <c r="V219" s="318"/>
      <c r="W219" s="318"/>
      <c r="X219" s="322"/>
      <c r="Y219" s="334" t="e">
        <f t="shared" si="80"/>
        <v>#DIV/0!</v>
      </c>
      <c r="Z219">
        <f t="shared" si="84"/>
        <v>373270.66666666593</v>
      </c>
      <c r="AG219" s="345">
        <v>42643</v>
      </c>
      <c r="AH219" s="149"/>
      <c r="AI219" s="149"/>
      <c r="AJ219" s="149"/>
      <c r="AK219" s="149"/>
      <c r="AL219" s="343" t="e">
        <f t="shared" si="81"/>
        <v>#DIV/0!</v>
      </c>
      <c r="AM219" s="149"/>
      <c r="AN219" s="149"/>
      <c r="AO219" s="343" t="e">
        <f t="shared" si="82"/>
        <v>#DIV/0!</v>
      </c>
      <c r="AP219" s="149"/>
      <c r="AQ219" s="149"/>
      <c r="AR219" s="343" t="e">
        <f t="shared" si="83"/>
        <v>#DIV/0!</v>
      </c>
    </row>
    <row r="220" spans="1:44" ht="15.75" hidden="1" thickBot="1">
      <c r="A220" s="412"/>
      <c r="B220" s="308">
        <v>187</v>
      </c>
      <c r="C220" s="239" t="e">
        <f>VLOOKUP(A220,Piezas!$A$10:$F$604,2,FALSE)</f>
        <v>#N/A</v>
      </c>
      <c r="D220" s="321"/>
      <c r="E220" s="322"/>
      <c r="F220" s="308" t="e">
        <f>VLOOKUP(D220,Acero!$A$12:$AB$209,4,FALSE)</f>
        <v>#N/A</v>
      </c>
      <c r="G220" s="317"/>
      <c r="H220" s="317"/>
      <c r="I220" s="317"/>
      <c r="J220" s="311"/>
      <c r="L220" s="322"/>
      <c r="M220" s="308" t="e">
        <f>VLOOKUP(D220,Acero!$A$12:$AB$209,13,FALSE)</f>
        <v>#N/A</v>
      </c>
      <c r="N220" s="308" t="str">
        <f>IF(L220="x",VLOOKUP(D220,Acero!$A$12:$AB$209,6,FALSE),"--")</f>
        <v>--</v>
      </c>
      <c r="O220" s="324" t="str">
        <f>IF(L220="x",VLOOKUP(D220,Acero!$A$12:$AB$209,7,FALSE),"--")</f>
        <v>--</v>
      </c>
      <c r="P220" s="335" t="e">
        <f>IF((M220="Chapa negra doble recapado")*AND(L220&lt;&gt;"x"),"--",VLOOKUP(D220,Acero!$A$12:$AB$209,14,FALSE))</f>
        <v>#N/A</v>
      </c>
      <c r="Q220" s="335" t="e">
        <f>IF((M220="Chapa negra doble recapado")*AND(L220&lt;&gt;"x"),"--",VLOOKUP(D220,Acero!$A$12:$AB$209,15,FALSE))</f>
        <v>#N/A</v>
      </c>
      <c r="R220" s="335" t="str">
        <f>IF(L220="x",VLOOKUP(D220,Acero!$A$12:$AB$209,16,FALSE),"--")</f>
        <v>--</v>
      </c>
      <c r="S220" s="335" t="str">
        <f>IF(L220="x",VLOOKUP(D220,Acero!$A$12:$AB$209,17,FALSE),"--")</f>
        <v>--</v>
      </c>
      <c r="T220" s="335" t="e">
        <f>VLOOKUP(D220,Acero!$A$12:$AB$209,18,FALSE)</f>
        <v>#N/A</v>
      </c>
      <c r="U220" s="308" t="e">
        <f>VLOOKUP(D220,Acero!$A$12:$AB$209,19,FALSE)</f>
        <v>#N/A</v>
      </c>
      <c r="V220" s="319"/>
      <c r="W220" s="319"/>
      <c r="X220" s="322"/>
      <c r="Y220" s="334" t="e">
        <f t="shared" si="80"/>
        <v>#DIV/0!</v>
      </c>
      <c r="Z220">
        <f t="shared" si="84"/>
        <v>373270.66666666593</v>
      </c>
      <c r="AG220" s="345">
        <v>42644</v>
      </c>
      <c r="AH220" s="149"/>
      <c r="AI220" s="149"/>
      <c r="AJ220" s="149"/>
      <c r="AK220" s="149"/>
      <c r="AL220" s="343" t="e">
        <f t="shared" si="81"/>
        <v>#DIV/0!</v>
      </c>
      <c r="AM220" s="149"/>
      <c r="AN220" s="149"/>
      <c r="AO220" s="343" t="e">
        <f t="shared" si="82"/>
        <v>#DIV/0!</v>
      </c>
      <c r="AP220" s="149"/>
      <c r="AQ220" s="149"/>
      <c r="AR220" s="343" t="e">
        <f t="shared" si="83"/>
        <v>#DIV/0!</v>
      </c>
    </row>
    <row r="221" spans="1:44" ht="16.5" hidden="1" thickBot="1">
      <c r="A221" s="410"/>
      <c r="B221" s="336"/>
      <c r="C221" s="239" t="e">
        <f>VLOOKUP(A221,Piezas!$A$10:$F$604,2,FALSE)</f>
        <v>#N/A</v>
      </c>
      <c r="D221" s="407"/>
      <c r="E221" s="407"/>
      <c r="F221" s="407"/>
      <c r="G221" s="407"/>
      <c r="H221" s="407"/>
      <c r="I221" s="407"/>
      <c r="J221" s="407"/>
      <c r="K221" s="407"/>
      <c r="L221" s="339"/>
      <c r="M221" s="338"/>
      <c r="N221" s="338"/>
      <c r="O221" s="342"/>
      <c r="P221" s="340"/>
      <c r="Q221" s="340"/>
      <c r="R221" s="340"/>
      <c r="S221" s="340"/>
      <c r="T221" s="340"/>
      <c r="U221" s="336"/>
      <c r="V221" s="336"/>
      <c r="W221" s="336"/>
      <c r="X221" s="339"/>
      <c r="Y221" s="339"/>
      <c r="Z221" s="333"/>
      <c r="AA221" s="333"/>
      <c r="AG221" s="345"/>
      <c r="AL221" s="344"/>
      <c r="AO221" s="344"/>
      <c r="AR221" s="344"/>
    </row>
    <row r="222" spans="1:44" ht="27" hidden="1" thickTop="1" thickBot="1">
      <c r="A222" s="411" t="s">
        <v>321</v>
      </c>
      <c r="B222" s="308">
        <v>188</v>
      </c>
      <c r="C222" s="239" t="str">
        <f>VLOOKUP(A222,Piezas!$A$10:$F$604,2,FALSE)</f>
        <v>Manija</v>
      </c>
      <c r="D222" s="317" t="s">
        <v>1012</v>
      </c>
      <c r="E222" s="331">
        <v>406.33333333333297</v>
      </c>
      <c r="F222" s="308" t="str">
        <f>VLOOKUP(D222,Acero!$A$12:$AB$209,4,FALSE)</f>
        <v>Lateral</v>
      </c>
      <c r="G222" s="317"/>
      <c r="H222" s="317"/>
      <c r="I222" s="317"/>
      <c r="J222" s="310"/>
      <c r="K222" s="149"/>
      <c r="L222" s="331"/>
      <c r="M222" s="308" t="str">
        <f>VLOOKUP(D222,Acero!$A$12:$AB$209,13,FALSE)</f>
        <v>Chapa negra doble recapado</v>
      </c>
      <c r="N222" s="308" t="str">
        <f>IF(L222="x",VLOOKUP(D222,Acero!$A$12:$AB$209,6,FALSE),"--")</f>
        <v>--</v>
      </c>
      <c r="O222" s="324" t="str">
        <f>IF(L222="x",VLOOKUP(D222,Acero!$A$12:$AB$209,7,FALSE),"--")</f>
        <v>--</v>
      </c>
      <c r="P222" s="335" t="str">
        <f>IF((M222="Chapa negra doble recapado")*AND(L222&lt;&gt;"x"),"--",VLOOKUP(D222,Acero!$A$12:$AB$209,14,FALSE))</f>
        <v>--</v>
      </c>
      <c r="Q222" s="335" t="str">
        <f>IF((M222="Chapa negra doble recapado")*AND(L222&lt;&gt;"x"),"--",VLOOKUP(D222,Acero!$A$12:$AB$209,15,FALSE))</f>
        <v>--</v>
      </c>
      <c r="R222" s="335" t="str">
        <f>IF(L222="x",VLOOKUP(D222,Acero!$A$12:$AB$209,16,FALSE),"--")</f>
        <v>--</v>
      </c>
      <c r="S222" s="335" t="str">
        <f>IF(L222="x",VLOOKUP(D222,Acero!$A$12:$AB$209,17,FALSE),"--")</f>
        <v>--</v>
      </c>
      <c r="T222" s="335">
        <f>VLOOKUP(D222,Acero!$A$12:$AB$209,18,FALSE)</f>
        <v>1.2</v>
      </c>
      <c r="U222" s="308" t="str">
        <f>VLOOKUP(D222,Acero!$A$12:$AB$209,19,FALSE)</f>
        <v>mm</v>
      </c>
      <c r="V222" s="317"/>
      <c r="W222" s="317">
        <v>331.33333333333297</v>
      </c>
      <c r="X222" s="331">
        <v>433.16666666666703</v>
      </c>
      <c r="Y222" s="334">
        <f t="shared" ref="Y222:Y232" si="85">(X222-W222)/W222</f>
        <v>0.30734406438632039</v>
      </c>
      <c r="Z222" s="149">
        <f>(V222+W222)*E222</f>
        <v>134631.77777777752</v>
      </c>
      <c r="AA222" s="149"/>
      <c r="AB222" s="149"/>
      <c r="AC222" s="149"/>
      <c r="AD222" s="149"/>
      <c r="AE222" s="149"/>
      <c r="AF222" s="149"/>
      <c r="AG222" s="345">
        <v>42645</v>
      </c>
      <c r="AH222" s="149"/>
      <c r="AI222" s="149"/>
      <c r="AJ222" s="149"/>
      <c r="AK222" s="149"/>
      <c r="AL222" s="343" t="e">
        <f t="shared" ref="AL222:AL232" si="86">(AH222-AK222)/AH222</f>
        <v>#DIV/0!</v>
      </c>
      <c r="AM222" s="149"/>
      <c r="AN222" s="149"/>
      <c r="AO222" s="343" t="e">
        <f t="shared" ref="AO222:AO232" si="87">(AK222-AN222)/AK222</f>
        <v>#DIV/0!</v>
      </c>
      <c r="AP222" s="149"/>
      <c r="AQ222" s="149"/>
      <c r="AR222" s="343" t="e">
        <f t="shared" ref="AR222:AR232" si="88">(AN222-AQ222)/AN222</f>
        <v>#DIV/0!</v>
      </c>
    </row>
    <row r="223" spans="1:44" ht="26.25" hidden="1" thickBot="1">
      <c r="A223" s="309"/>
      <c r="B223" s="308">
        <v>189</v>
      </c>
      <c r="C223" s="239" t="e">
        <f>VLOOKUP(A223,Piezas!$A$10:$F$604,2,FALSE)</f>
        <v>#N/A</v>
      </c>
      <c r="D223" s="317" t="s">
        <v>1211</v>
      </c>
      <c r="E223" s="322">
        <v>414.33333333333297</v>
      </c>
      <c r="F223" s="308" t="str">
        <f>VLOOKUP(D223,Acero!$A$12:$AB$209,4,FALSE)</f>
        <v xml:space="preserve">Lonja </v>
      </c>
      <c r="G223" s="317"/>
      <c r="H223" s="317"/>
      <c r="I223" s="317"/>
      <c r="J223" s="311"/>
      <c r="L223" s="317"/>
      <c r="M223" s="308" t="str">
        <f>VLOOKUP(D223,Acero!$A$12:$AB$209,13,FALSE)</f>
        <v>Chapa negra doble recapado</v>
      </c>
      <c r="N223" s="308" t="str">
        <f>IF(L223="x",VLOOKUP(D223,Acero!$A$12:$AB$209,6,FALSE),"--")</f>
        <v>--</v>
      </c>
      <c r="O223" s="324" t="str">
        <f>IF(L223="x",VLOOKUP(D223,Acero!$A$12:$AB$209,7,FALSE),"--")</f>
        <v>--</v>
      </c>
      <c r="P223" s="335" t="str">
        <f>IF((M223="Chapa negra doble recapado")*AND(L223&lt;&gt;"x"),"--",VLOOKUP(D223,Acero!$A$12:$AB$209,14,FALSE))</f>
        <v>--</v>
      </c>
      <c r="Q223" s="335" t="str">
        <f>IF((M223="Chapa negra doble recapado")*AND(L223&lt;&gt;"x"),"--",VLOOKUP(D223,Acero!$A$12:$AB$209,15,FALSE))</f>
        <v>--</v>
      </c>
      <c r="R223" s="335" t="str">
        <f>IF(L223="x",VLOOKUP(D223,Acero!$A$12:$AB$209,16,FALSE),"--")</f>
        <v>--</v>
      </c>
      <c r="S223" s="335" t="str">
        <f>IF(L223="x",VLOOKUP(D223,Acero!$A$12:$AB$209,17,FALSE),"--")</f>
        <v>--</v>
      </c>
      <c r="T223" s="335">
        <f>VLOOKUP(D223,Acero!$A$12:$AB$209,18,FALSE)</f>
        <v>1.2</v>
      </c>
      <c r="U223" s="308" t="str">
        <f>VLOOKUP(D223,Acero!$A$12:$AB$209,19,FALSE)</f>
        <v>mm</v>
      </c>
      <c r="V223" s="317"/>
      <c r="W223" s="317">
        <v>337.83333333333297</v>
      </c>
      <c r="X223" s="322">
        <v>441.66666666666703</v>
      </c>
      <c r="Y223" s="334">
        <f t="shared" si="85"/>
        <v>0.30735076467686484</v>
      </c>
      <c r="Z223">
        <f t="shared" ref="Z223:Z232" si="89">(V223+W223)*E223+Z222</f>
        <v>274607.38888888835</v>
      </c>
      <c r="AG223" s="345">
        <v>42646</v>
      </c>
      <c r="AH223" s="149"/>
      <c r="AI223" s="149"/>
      <c r="AJ223" s="149"/>
      <c r="AK223" s="149"/>
      <c r="AL223" s="343" t="e">
        <f t="shared" si="86"/>
        <v>#DIV/0!</v>
      </c>
      <c r="AM223" s="149"/>
      <c r="AN223" s="149"/>
      <c r="AO223" s="343" t="e">
        <f t="shared" si="87"/>
        <v>#DIV/0!</v>
      </c>
      <c r="AP223" s="149"/>
      <c r="AQ223" s="149"/>
      <c r="AR223" s="343" t="e">
        <f t="shared" si="88"/>
        <v>#DIV/0!</v>
      </c>
    </row>
    <row r="224" spans="1:44" ht="26.25" hidden="1" thickBot="1">
      <c r="A224" s="309"/>
      <c r="B224" s="308">
        <v>190</v>
      </c>
      <c r="C224" s="239" t="e">
        <f>VLOOKUP(A224,Piezas!$A$10:$F$604,2,FALSE)</f>
        <v>#N/A</v>
      </c>
      <c r="D224" s="317" t="s">
        <v>1014</v>
      </c>
      <c r="E224" s="322">
        <v>422.33333333333297</v>
      </c>
      <c r="F224" s="308" t="str">
        <f>VLOOKUP(D224,Acero!$A$12:$AB$209,4,FALSE)</f>
        <v>orejas</v>
      </c>
      <c r="G224" s="317"/>
      <c r="H224" s="317"/>
      <c r="I224" s="317"/>
      <c r="J224" s="311" t="s">
        <v>1487</v>
      </c>
      <c r="L224" s="322"/>
      <c r="M224" s="308" t="str">
        <f>VLOOKUP(D224,Acero!$A$12:$AB$209,13,FALSE)</f>
        <v>Chapa negra doble recapado</v>
      </c>
      <c r="N224" s="308" t="str">
        <f>IF(L224="x",VLOOKUP(D224,Acero!$A$12:$AB$209,6,FALSE),"--")</f>
        <v>--</v>
      </c>
      <c r="O224" s="324" t="str">
        <f>IF(L224="x",VLOOKUP(D224,Acero!$A$12:$AB$209,7,FALSE),"--")</f>
        <v>--</v>
      </c>
      <c r="P224" s="335" t="str">
        <f>IF((M224="Chapa negra doble recapado")*AND(L224&lt;&gt;"x"),"--",VLOOKUP(D224,Acero!$A$12:$AB$209,14,FALSE))</f>
        <v>--</v>
      </c>
      <c r="Q224" s="335" t="str">
        <f>IF((M224="Chapa negra doble recapado")*AND(L224&lt;&gt;"x"),"--",VLOOKUP(D224,Acero!$A$12:$AB$209,15,FALSE))</f>
        <v>--</v>
      </c>
      <c r="R224" s="335" t="str">
        <f>IF(L224="x",VLOOKUP(D224,Acero!$A$12:$AB$209,16,FALSE),"--")</f>
        <v>--</v>
      </c>
      <c r="S224" s="335" t="str">
        <f>IF(L224="x",VLOOKUP(D224,Acero!$A$12:$AB$209,17,FALSE),"--")</f>
        <v>--</v>
      </c>
      <c r="T224" s="335">
        <f>VLOOKUP(D224,Acero!$A$12:$AB$209,18,FALSE)</f>
        <v>1.2</v>
      </c>
      <c r="U224" s="308" t="str">
        <f>VLOOKUP(D224,Acero!$A$12:$AB$209,19,FALSE)</f>
        <v>mm</v>
      </c>
      <c r="V224" s="318">
        <v>1</v>
      </c>
      <c r="W224" s="318">
        <v>344.33333333333297</v>
      </c>
      <c r="X224" s="322">
        <v>450.16666666666703</v>
      </c>
      <c r="Y224" s="334">
        <f t="shared" si="85"/>
        <v>0.30735721200387461</v>
      </c>
      <c r="Z224">
        <f t="shared" si="89"/>
        <v>420453.16666666581</v>
      </c>
      <c r="AG224" s="345">
        <v>42647</v>
      </c>
      <c r="AH224" s="149"/>
      <c r="AI224" s="149"/>
      <c r="AJ224" s="149"/>
      <c r="AK224" s="149"/>
      <c r="AL224" s="343" t="e">
        <f t="shared" si="86"/>
        <v>#DIV/0!</v>
      </c>
      <c r="AM224" s="149"/>
      <c r="AN224" s="149"/>
      <c r="AO224" s="343" t="e">
        <f t="shared" si="87"/>
        <v>#DIV/0!</v>
      </c>
      <c r="AP224" s="149"/>
      <c r="AQ224" s="149"/>
      <c r="AR224" s="343" t="e">
        <f t="shared" si="88"/>
        <v>#DIV/0!</v>
      </c>
    </row>
    <row r="225" spans="1:44" ht="15.75" hidden="1" thickBot="1">
      <c r="A225" s="309"/>
      <c r="B225" s="308">
        <v>191</v>
      </c>
      <c r="C225" s="239" t="e">
        <f>VLOOKUP(A225,Piezas!$A$10:$F$604,2,FALSE)</f>
        <v>#N/A</v>
      </c>
      <c r="D225" s="317" t="s">
        <v>1015</v>
      </c>
      <c r="E225" s="322"/>
      <c r="F225" s="308">
        <f>VLOOKUP(D225,Acero!$A$12:$AB$209,4,FALSE)</f>
        <v>0</v>
      </c>
      <c r="G225" s="317"/>
      <c r="H225" s="317"/>
      <c r="I225" s="317"/>
      <c r="J225" s="311"/>
      <c r="L225" s="322"/>
      <c r="M225" s="308">
        <f>VLOOKUP(D225,Acero!$A$12:$AB$209,13,FALSE)</f>
        <v>0</v>
      </c>
      <c r="N225" s="308" t="str">
        <f>IF(L225="x",VLOOKUP(D225,Acero!$A$12:$AB$209,6,FALSE),"--")</f>
        <v>--</v>
      </c>
      <c r="O225" s="324" t="str">
        <f>IF(L225="x",VLOOKUP(D225,Acero!$A$12:$AB$209,7,FALSE),"--")</f>
        <v>--</v>
      </c>
      <c r="P225" s="335">
        <f>IF((M225="Chapa negra doble recapado")*AND(L225&lt;&gt;"x"),"--",VLOOKUP(D225,Acero!$A$12:$AB$209,14,FALSE))</f>
        <v>0</v>
      </c>
      <c r="Q225" s="335">
        <f>IF((M225="Chapa negra doble recapado")*AND(L225&lt;&gt;"x"),"--",VLOOKUP(D225,Acero!$A$12:$AB$209,15,FALSE))</f>
        <v>0</v>
      </c>
      <c r="R225" s="335" t="str">
        <f>IF(L225="x",VLOOKUP(D225,Acero!$A$12:$AB$209,16,FALSE),"--")</f>
        <v>--</v>
      </c>
      <c r="S225" s="335" t="str">
        <f>IF(L225="x",VLOOKUP(D225,Acero!$A$12:$AB$209,17,FALSE),"--")</f>
        <v>--</v>
      </c>
      <c r="T225" s="335">
        <f>VLOOKUP(D225,Acero!$A$12:$AB$209,18,FALSE)</f>
        <v>0</v>
      </c>
      <c r="U225" s="308" t="str">
        <f>VLOOKUP(D225,Acero!$A$12:$AB$209,19,FALSE)</f>
        <v>-----</v>
      </c>
      <c r="V225" s="319"/>
      <c r="W225" s="319"/>
      <c r="X225" s="322"/>
      <c r="Y225" s="334" t="e">
        <f t="shared" si="85"/>
        <v>#DIV/0!</v>
      </c>
      <c r="Z225">
        <f t="shared" si="89"/>
        <v>420453.16666666581</v>
      </c>
      <c r="AG225" s="345">
        <v>42648</v>
      </c>
      <c r="AH225" s="149"/>
      <c r="AI225" s="149"/>
      <c r="AJ225" s="149"/>
      <c r="AK225" s="149"/>
      <c r="AL225" s="343" t="e">
        <f t="shared" si="86"/>
        <v>#DIV/0!</v>
      </c>
      <c r="AM225" s="149"/>
      <c r="AN225" s="149"/>
      <c r="AO225" s="343" t="e">
        <f t="shared" si="87"/>
        <v>#DIV/0!</v>
      </c>
      <c r="AP225" s="149"/>
      <c r="AQ225" s="149"/>
      <c r="AR225" s="343" t="e">
        <f t="shared" si="88"/>
        <v>#DIV/0!</v>
      </c>
    </row>
    <row r="226" spans="1:44" ht="15.75" hidden="1" thickBot="1">
      <c r="A226" s="309"/>
      <c r="B226" s="308">
        <v>192</v>
      </c>
      <c r="C226" s="239" t="e">
        <f>VLOOKUP(A226,Piezas!$A$10:$F$604,2,FALSE)</f>
        <v>#N/A</v>
      </c>
      <c r="D226" s="317" t="s">
        <v>1060</v>
      </c>
      <c r="E226" s="322"/>
      <c r="F226" s="308">
        <f>VLOOKUP(D226,Acero!$A$12:$AB$209,4,FALSE)</f>
        <v>0</v>
      </c>
      <c r="G226" s="317"/>
      <c r="H226" s="317"/>
      <c r="I226" s="317"/>
      <c r="J226" s="311"/>
      <c r="L226" s="322"/>
      <c r="M226" s="308" t="str">
        <f>VLOOKUP(D226,Acero!$A$12:$AB$209,13,FALSE)</f>
        <v>---------------</v>
      </c>
      <c r="N226" s="308" t="str">
        <f>IF(L226="x",VLOOKUP(D226,Acero!$A$12:$AB$209,6,FALSE),"--")</f>
        <v>--</v>
      </c>
      <c r="O226" s="324" t="str">
        <f>IF(L226="x",VLOOKUP(D226,Acero!$A$12:$AB$209,7,FALSE),"--")</f>
        <v>--</v>
      </c>
      <c r="P226" s="335">
        <f>IF((M226="Chapa negra doble recapado")*AND(L226&lt;&gt;"x"),"--",VLOOKUP(D226,Acero!$A$12:$AB$209,14,FALSE))</f>
        <v>28</v>
      </c>
      <c r="Q226" s="335" t="str">
        <f>IF((M226="Chapa negra doble recapado")*AND(L226&lt;&gt;"x"),"--",VLOOKUP(D226,Acero!$A$12:$AB$209,15,FALSE))</f>
        <v>----</v>
      </c>
      <c r="R226" s="335" t="str">
        <f>IF(L226="x",VLOOKUP(D226,Acero!$A$12:$AB$209,16,FALSE),"--")</f>
        <v>--</v>
      </c>
      <c r="S226" s="335" t="str">
        <f>IF(L226="x",VLOOKUP(D226,Acero!$A$12:$AB$209,17,FALSE),"--")</f>
        <v>--</v>
      </c>
      <c r="T226" s="335">
        <f>VLOOKUP(D226,Acero!$A$12:$AB$209,18,FALSE)</f>
        <v>0</v>
      </c>
      <c r="U226" s="308" t="str">
        <f>VLOOKUP(D226,Acero!$A$12:$AB$209,19,FALSE)</f>
        <v>----</v>
      </c>
      <c r="V226" s="318"/>
      <c r="W226" s="318"/>
      <c r="X226" s="322"/>
      <c r="Y226" s="334" t="e">
        <f t="shared" si="85"/>
        <v>#DIV/0!</v>
      </c>
      <c r="Z226">
        <f t="shared" si="89"/>
        <v>420453.16666666581</v>
      </c>
      <c r="AG226" s="345">
        <v>42649</v>
      </c>
      <c r="AH226" s="149"/>
      <c r="AI226" s="149"/>
      <c r="AJ226" s="149"/>
      <c r="AK226" s="149"/>
      <c r="AL226" s="343" t="e">
        <f t="shared" si="86"/>
        <v>#DIV/0!</v>
      </c>
      <c r="AM226" s="149"/>
      <c r="AN226" s="149"/>
      <c r="AO226" s="343" t="e">
        <f t="shared" si="87"/>
        <v>#DIV/0!</v>
      </c>
      <c r="AP226" s="149"/>
      <c r="AQ226" s="149"/>
      <c r="AR226" s="343" t="e">
        <f t="shared" si="88"/>
        <v>#DIV/0!</v>
      </c>
    </row>
    <row r="227" spans="1:44" ht="15.75" hidden="1" thickBot="1">
      <c r="A227" s="309"/>
      <c r="B227" s="308">
        <v>193</v>
      </c>
      <c r="C227" s="239" t="e">
        <f>VLOOKUP(A227,Piezas!$A$10:$F$604,2,FALSE)</f>
        <v>#N/A</v>
      </c>
      <c r="D227" s="317" t="s">
        <v>1228</v>
      </c>
      <c r="E227" s="322"/>
      <c r="F227" s="308">
        <f>VLOOKUP(D227,Acero!$A$12:$AB$209,4,FALSE)</f>
        <v>0</v>
      </c>
      <c r="G227" s="317"/>
      <c r="H227" s="317"/>
      <c r="I227" s="317"/>
      <c r="J227" s="311"/>
      <c r="L227" s="322"/>
      <c r="M227" s="308" t="str">
        <f>VLOOKUP(D227,Acero!$A$12:$AB$209,13,FALSE)</f>
        <v>---------------</v>
      </c>
      <c r="N227" s="308" t="str">
        <f>IF(L227="x",VLOOKUP(D227,Acero!$A$12:$AB$209,6,FALSE),"--")</f>
        <v>--</v>
      </c>
      <c r="O227" s="324" t="str">
        <f>IF(L227="x",VLOOKUP(D227,Acero!$A$12:$AB$209,7,FALSE),"--")</f>
        <v>--</v>
      </c>
      <c r="P227" s="335">
        <f>IF((M227="Chapa negra doble recapado")*AND(L227&lt;&gt;"x"),"--",VLOOKUP(D227,Acero!$A$12:$AB$209,14,FALSE))</f>
        <v>0.42</v>
      </c>
      <c r="Q227" s="335" t="str">
        <f>IF((M227="Chapa negra doble recapado")*AND(L227&lt;&gt;"x"),"--",VLOOKUP(D227,Acero!$A$12:$AB$209,15,FALSE))</f>
        <v>----</v>
      </c>
      <c r="R227" s="335" t="str">
        <f>IF(L227="x",VLOOKUP(D227,Acero!$A$12:$AB$209,16,FALSE),"--")</f>
        <v>--</v>
      </c>
      <c r="S227" s="335" t="str">
        <f>IF(L227="x",VLOOKUP(D227,Acero!$A$12:$AB$209,17,FALSE),"--")</f>
        <v>--</v>
      </c>
      <c r="T227" s="335">
        <f>VLOOKUP(D227,Acero!$A$12:$AB$209,18,FALSE)</f>
        <v>0.5</v>
      </c>
      <c r="U227" s="308" t="str">
        <f>VLOOKUP(D227,Acero!$A$12:$AB$209,19,FALSE)</f>
        <v>----</v>
      </c>
      <c r="V227" s="318"/>
      <c r="W227" s="318"/>
      <c r="X227" s="322"/>
      <c r="Y227" s="334" t="e">
        <f t="shared" si="85"/>
        <v>#DIV/0!</v>
      </c>
      <c r="Z227">
        <f t="shared" si="89"/>
        <v>420453.16666666581</v>
      </c>
      <c r="AG227" s="345">
        <v>42650</v>
      </c>
      <c r="AH227" s="149"/>
      <c r="AI227" s="149"/>
      <c r="AJ227" s="149"/>
      <c r="AK227" s="149"/>
      <c r="AL227" s="343" t="e">
        <f t="shared" si="86"/>
        <v>#DIV/0!</v>
      </c>
      <c r="AM227" s="149"/>
      <c r="AN227" s="149"/>
      <c r="AO227" s="343" t="e">
        <f t="shared" si="87"/>
        <v>#DIV/0!</v>
      </c>
      <c r="AP227" s="149"/>
      <c r="AQ227" s="149"/>
      <c r="AR227" s="343" t="e">
        <f t="shared" si="88"/>
        <v>#DIV/0!</v>
      </c>
    </row>
    <row r="228" spans="1:44" ht="15.75" hidden="1" thickBot="1">
      <c r="A228" s="309"/>
      <c r="B228" s="308">
        <v>194</v>
      </c>
      <c r="C228" s="239" t="e">
        <f>VLOOKUP(A228,Piezas!$A$10:$F$604,2,FALSE)</f>
        <v>#N/A</v>
      </c>
      <c r="D228" s="317" t="s">
        <v>1229</v>
      </c>
      <c r="E228" s="322"/>
      <c r="F228" s="308">
        <f>VLOOKUP(D228,Acero!$A$12:$AB$209,4,FALSE)</f>
        <v>0</v>
      </c>
      <c r="G228" s="317"/>
      <c r="H228" s="317"/>
      <c r="I228" s="317"/>
      <c r="J228" s="311"/>
      <c r="L228" s="322"/>
      <c r="M228" s="308" t="str">
        <f>VLOOKUP(D228,Acero!$A$12:$AB$209,13,FALSE)</f>
        <v>---------------</v>
      </c>
      <c r="N228" s="308" t="str">
        <f>IF(L228="x",VLOOKUP(D228,Acero!$A$12:$AB$209,6,FALSE),"--")</f>
        <v>--</v>
      </c>
      <c r="O228" s="324" t="str">
        <f>IF(L228="x",VLOOKUP(D228,Acero!$A$12:$AB$209,7,FALSE),"--")</f>
        <v>--</v>
      </c>
      <c r="P228" s="335">
        <f>IF((M228="Chapa negra doble recapado")*AND(L228&lt;&gt;"x"),"--",VLOOKUP(D228,Acero!$A$12:$AB$209,14,FALSE))</f>
        <v>22</v>
      </c>
      <c r="Q228" s="335" t="str">
        <f>IF((M228="Chapa negra doble recapado")*AND(L228&lt;&gt;"x"),"--",VLOOKUP(D228,Acero!$A$12:$AB$209,15,FALSE))</f>
        <v>----</v>
      </c>
      <c r="R228" s="335" t="str">
        <f>IF(L228="x",VLOOKUP(D228,Acero!$A$12:$AB$209,16,FALSE),"--")</f>
        <v>--</v>
      </c>
      <c r="S228" s="335" t="str">
        <f>IF(L228="x",VLOOKUP(D228,Acero!$A$12:$AB$209,17,FALSE),"--")</f>
        <v>--</v>
      </c>
      <c r="T228" s="335">
        <f>VLOOKUP(D228,Acero!$A$12:$AB$209,18,FALSE)</f>
        <v>0</v>
      </c>
      <c r="U228" s="308" t="str">
        <f>VLOOKUP(D228,Acero!$A$12:$AB$209,19,FALSE)</f>
        <v>----</v>
      </c>
      <c r="V228" s="319"/>
      <c r="W228" s="319"/>
      <c r="X228" s="322"/>
      <c r="Y228" s="334" t="e">
        <f t="shared" si="85"/>
        <v>#DIV/0!</v>
      </c>
      <c r="Z228">
        <f t="shared" si="89"/>
        <v>420453.16666666581</v>
      </c>
      <c r="AG228" s="345">
        <v>42651</v>
      </c>
      <c r="AH228" s="149"/>
      <c r="AI228" s="149"/>
      <c r="AJ228" s="149"/>
      <c r="AK228" s="149"/>
      <c r="AL228" s="343" t="e">
        <f t="shared" si="86"/>
        <v>#DIV/0!</v>
      </c>
      <c r="AM228" s="149"/>
      <c r="AN228" s="149"/>
      <c r="AO228" s="343" t="e">
        <f t="shared" si="87"/>
        <v>#DIV/0!</v>
      </c>
      <c r="AP228" s="149"/>
      <c r="AQ228" s="149"/>
      <c r="AR228" s="343" t="e">
        <f t="shared" si="88"/>
        <v>#DIV/0!</v>
      </c>
    </row>
    <row r="229" spans="1:44" ht="15.75" hidden="1" thickBot="1">
      <c r="A229" s="309"/>
      <c r="B229" s="308">
        <v>195</v>
      </c>
      <c r="C229" s="239" t="e">
        <f>VLOOKUP(A229,Piezas!$A$10:$F$604,2,FALSE)</f>
        <v>#N/A</v>
      </c>
      <c r="D229" s="317" t="s">
        <v>1230</v>
      </c>
      <c r="E229" s="322"/>
      <c r="F229" s="308">
        <f>VLOOKUP(D229,Acero!$A$12:$AB$209,4,FALSE)</f>
        <v>0</v>
      </c>
      <c r="G229" s="317"/>
      <c r="H229" s="317"/>
      <c r="I229" s="317"/>
      <c r="J229" s="311"/>
      <c r="L229" s="322"/>
      <c r="M229" s="308" t="str">
        <f>VLOOKUP(D229,Acero!$A$12:$AB$209,13,FALSE)</f>
        <v>---------------</v>
      </c>
      <c r="N229" s="308" t="str">
        <f>IF(L229="x",VLOOKUP(D229,Acero!$A$12:$AB$209,6,FALSE),"--")</f>
        <v>--</v>
      </c>
      <c r="O229" s="324" t="str">
        <f>IF(L229="x",VLOOKUP(D229,Acero!$A$12:$AB$209,7,FALSE),"--")</f>
        <v>--</v>
      </c>
      <c r="P229" s="335">
        <f>IF((M229="Chapa negra doble recapado")*AND(L229&lt;&gt;"x"),"--",VLOOKUP(D229,Acero!$A$12:$AB$209,14,FALSE))</f>
        <v>12.7</v>
      </c>
      <c r="Q229" s="335" t="str">
        <f>IF((M229="Chapa negra doble recapado")*AND(L229&lt;&gt;"x"),"--",VLOOKUP(D229,Acero!$A$12:$AB$209,15,FALSE))</f>
        <v>----</v>
      </c>
      <c r="R229" s="335" t="str">
        <f>IF(L229="x",VLOOKUP(D229,Acero!$A$12:$AB$209,16,FALSE),"--")</f>
        <v>--</v>
      </c>
      <c r="S229" s="335" t="str">
        <f>IF(L229="x",VLOOKUP(D229,Acero!$A$12:$AB$209,17,FALSE),"--")</f>
        <v>--</v>
      </c>
      <c r="T229" s="335">
        <f>VLOOKUP(D229,Acero!$A$12:$AB$209,18,FALSE)</f>
        <v>0</v>
      </c>
      <c r="U229" s="308" t="str">
        <f>VLOOKUP(D229,Acero!$A$12:$AB$209,19,FALSE)</f>
        <v>----</v>
      </c>
      <c r="V229" s="318"/>
      <c r="W229" s="318"/>
      <c r="X229" s="322"/>
      <c r="Y229" s="334" t="e">
        <f t="shared" si="85"/>
        <v>#DIV/0!</v>
      </c>
      <c r="Z229">
        <f t="shared" si="89"/>
        <v>420453.16666666581</v>
      </c>
      <c r="AG229" s="345">
        <v>42652</v>
      </c>
      <c r="AH229" s="149"/>
      <c r="AI229" s="149"/>
      <c r="AJ229" s="149"/>
      <c r="AK229" s="149"/>
      <c r="AL229" s="343" t="e">
        <f t="shared" si="86"/>
        <v>#DIV/0!</v>
      </c>
      <c r="AM229" s="149"/>
      <c r="AN229" s="149"/>
      <c r="AO229" s="343" t="e">
        <f t="shared" si="87"/>
        <v>#DIV/0!</v>
      </c>
      <c r="AP229" s="149"/>
      <c r="AQ229" s="149"/>
      <c r="AR229" s="343" t="e">
        <f t="shared" si="88"/>
        <v>#DIV/0!</v>
      </c>
    </row>
    <row r="230" spans="1:44" ht="15.75" hidden="1" thickBot="1">
      <c r="A230" s="309"/>
      <c r="B230" s="308">
        <v>196</v>
      </c>
      <c r="C230" s="239" t="e">
        <f>VLOOKUP(A230,Piezas!$A$10:$F$604,2,FALSE)</f>
        <v>#N/A</v>
      </c>
      <c r="D230" s="317"/>
      <c r="E230" s="322"/>
      <c r="F230" s="308" t="e">
        <f>VLOOKUP(D230,Acero!$A$12:$AB$209,4,FALSE)</f>
        <v>#N/A</v>
      </c>
      <c r="G230" s="317"/>
      <c r="H230" s="317"/>
      <c r="I230" s="317"/>
      <c r="J230" s="311"/>
      <c r="L230" s="322"/>
      <c r="M230" s="308" t="e">
        <f>VLOOKUP(D230,Acero!$A$12:$AB$209,13,FALSE)</f>
        <v>#N/A</v>
      </c>
      <c r="N230" s="308" t="str">
        <f>IF(L230="x",VLOOKUP(D230,Acero!$A$12:$AB$209,6,FALSE),"--")</f>
        <v>--</v>
      </c>
      <c r="O230" s="324" t="str">
        <f>IF(L230="x",VLOOKUP(D230,Acero!$A$12:$AB$209,7,FALSE),"--")</f>
        <v>--</v>
      </c>
      <c r="P230" s="335" t="e">
        <f>IF((M230="Chapa negra doble recapado")*AND(L230&lt;&gt;"x"),"--",VLOOKUP(D230,Acero!$A$12:$AB$209,14,FALSE))</f>
        <v>#N/A</v>
      </c>
      <c r="Q230" s="335" t="e">
        <f>IF((M230="Chapa negra doble recapado")*AND(L230&lt;&gt;"x"),"--",VLOOKUP(D230,Acero!$A$12:$AB$209,15,FALSE))</f>
        <v>#N/A</v>
      </c>
      <c r="R230" s="335" t="str">
        <f>IF(L230="x",VLOOKUP(D230,Acero!$A$12:$AB$209,16,FALSE),"--")</f>
        <v>--</v>
      </c>
      <c r="S230" s="335" t="str">
        <f>IF(L230="x",VLOOKUP(D230,Acero!$A$12:$AB$209,17,FALSE),"--")</f>
        <v>--</v>
      </c>
      <c r="T230" s="335" t="e">
        <f>VLOOKUP(D230,Acero!$A$12:$AB$209,18,FALSE)</f>
        <v>#N/A</v>
      </c>
      <c r="U230" s="308" t="e">
        <f>VLOOKUP(D230,Acero!$A$12:$AB$209,19,FALSE)</f>
        <v>#N/A</v>
      </c>
      <c r="V230" s="319"/>
      <c r="W230" s="319"/>
      <c r="X230" s="322"/>
      <c r="Y230" s="334" t="e">
        <f t="shared" si="85"/>
        <v>#DIV/0!</v>
      </c>
      <c r="Z230">
        <f t="shared" si="89"/>
        <v>420453.16666666581</v>
      </c>
      <c r="AG230" s="345">
        <v>42653</v>
      </c>
      <c r="AH230" s="149"/>
      <c r="AI230" s="149"/>
      <c r="AJ230" s="149"/>
      <c r="AK230" s="149"/>
      <c r="AL230" s="343" t="e">
        <f t="shared" si="86"/>
        <v>#DIV/0!</v>
      </c>
      <c r="AM230" s="149"/>
      <c r="AN230" s="149"/>
      <c r="AO230" s="343" t="e">
        <f t="shared" si="87"/>
        <v>#DIV/0!</v>
      </c>
      <c r="AP230" s="149"/>
      <c r="AQ230" s="149"/>
      <c r="AR230" s="343" t="e">
        <f t="shared" si="88"/>
        <v>#DIV/0!</v>
      </c>
    </row>
    <row r="231" spans="1:44" ht="15.75" hidden="1" thickBot="1">
      <c r="A231" s="309"/>
      <c r="B231" s="308">
        <v>197</v>
      </c>
      <c r="C231" s="239" t="e">
        <f>VLOOKUP(A231,Piezas!$A$10:$F$604,2,FALSE)</f>
        <v>#N/A</v>
      </c>
      <c r="D231" s="320"/>
      <c r="E231" s="322"/>
      <c r="F231" s="308" t="e">
        <f>VLOOKUP(D231,Acero!$A$12:$AB$209,4,FALSE)</f>
        <v>#N/A</v>
      </c>
      <c r="G231" s="317"/>
      <c r="H231" s="317"/>
      <c r="I231" s="317"/>
      <c r="J231" s="311"/>
      <c r="L231" s="322"/>
      <c r="M231" s="308" t="e">
        <f>VLOOKUP(D231,Acero!$A$12:$AB$209,13,FALSE)</f>
        <v>#N/A</v>
      </c>
      <c r="N231" s="308" t="str">
        <f>IF(L231="x",VLOOKUP(D231,Acero!$A$12:$AB$209,6,FALSE),"--")</f>
        <v>--</v>
      </c>
      <c r="O231" s="324" t="str">
        <f>IF(L231="x",VLOOKUP(D231,Acero!$A$12:$AB$209,7,FALSE),"--")</f>
        <v>--</v>
      </c>
      <c r="P231" s="335" t="e">
        <f>IF((M231="Chapa negra doble recapado")*AND(L231&lt;&gt;"x"),"--",VLOOKUP(D231,Acero!$A$12:$AB$209,14,FALSE))</f>
        <v>#N/A</v>
      </c>
      <c r="Q231" s="335" t="e">
        <f>IF((M231="Chapa negra doble recapado")*AND(L231&lt;&gt;"x"),"--",VLOOKUP(D231,Acero!$A$12:$AB$209,15,FALSE))</f>
        <v>#N/A</v>
      </c>
      <c r="R231" s="335" t="str">
        <f>IF(L231="x",VLOOKUP(D231,Acero!$A$12:$AB$209,16,FALSE),"--")</f>
        <v>--</v>
      </c>
      <c r="S231" s="335" t="str">
        <f>IF(L231="x",VLOOKUP(D231,Acero!$A$12:$AB$209,17,FALSE),"--")</f>
        <v>--</v>
      </c>
      <c r="T231" s="335" t="e">
        <f>VLOOKUP(D231,Acero!$A$12:$AB$209,18,FALSE)</f>
        <v>#N/A</v>
      </c>
      <c r="U231" s="308" t="e">
        <f>VLOOKUP(D231,Acero!$A$12:$AB$209,19,FALSE)</f>
        <v>#N/A</v>
      </c>
      <c r="V231" s="318"/>
      <c r="W231" s="318"/>
      <c r="X231" s="322"/>
      <c r="Y231" s="334" t="e">
        <f t="shared" si="85"/>
        <v>#DIV/0!</v>
      </c>
      <c r="Z231">
        <f t="shared" si="89"/>
        <v>420453.16666666581</v>
      </c>
      <c r="AG231" s="345">
        <v>42654</v>
      </c>
      <c r="AH231" s="149"/>
      <c r="AI231" s="149"/>
      <c r="AJ231" s="149"/>
      <c r="AK231" s="149"/>
      <c r="AL231" s="343" t="e">
        <f t="shared" si="86"/>
        <v>#DIV/0!</v>
      </c>
      <c r="AM231" s="149"/>
      <c r="AN231" s="149"/>
      <c r="AO231" s="343" t="e">
        <f t="shared" si="87"/>
        <v>#DIV/0!</v>
      </c>
      <c r="AP231" s="149"/>
      <c r="AQ231" s="149"/>
      <c r="AR231" s="343" t="e">
        <f t="shared" si="88"/>
        <v>#DIV/0!</v>
      </c>
    </row>
    <row r="232" spans="1:44" ht="15.75" hidden="1" thickBot="1">
      <c r="A232" s="412"/>
      <c r="B232" s="308">
        <v>198</v>
      </c>
      <c r="C232" s="239" t="e">
        <f>VLOOKUP(A232,Piezas!$A$10:$F$604,2,FALSE)</f>
        <v>#N/A</v>
      </c>
      <c r="D232" s="321"/>
      <c r="E232" s="322"/>
      <c r="F232" s="308" t="e">
        <f>VLOOKUP(D232,Acero!$A$12:$AB$209,4,FALSE)</f>
        <v>#N/A</v>
      </c>
      <c r="G232" s="317"/>
      <c r="H232" s="317"/>
      <c r="I232" s="317"/>
      <c r="J232" s="311"/>
      <c r="L232" s="322"/>
      <c r="M232" s="308" t="e">
        <f>VLOOKUP(D232,Acero!$A$12:$AB$209,13,FALSE)</f>
        <v>#N/A</v>
      </c>
      <c r="N232" s="308" t="str">
        <f>IF(L232="x",VLOOKUP(D232,Acero!$A$12:$AB$209,6,FALSE),"--")</f>
        <v>--</v>
      </c>
      <c r="O232" s="324" t="str">
        <f>IF(L232="x",VLOOKUP(D232,Acero!$A$12:$AB$209,7,FALSE),"--")</f>
        <v>--</v>
      </c>
      <c r="P232" s="335" t="e">
        <f>IF((M232="Chapa negra doble recapado")*AND(L232&lt;&gt;"x"),"--",VLOOKUP(D232,Acero!$A$12:$AB$209,14,FALSE))</f>
        <v>#N/A</v>
      </c>
      <c r="Q232" s="335" t="e">
        <f>IF((M232="Chapa negra doble recapado")*AND(L232&lt;&gt;"x"),"--",VLOOKUP(D232,Acero!$A$12:$AB$209,15,FALSE))</f>
        <v>#N/A</v>
      </c>
      <c r="R232" s="335" t="str">
        <f>IF(L232="x",VLOOKUP(D232,Acero!$A$12:$AB$209,16,FALSE),"--")</f>
        <v>--</v>
      </c>
      <c r="S232" s="335" t="str">
        <f>IF(L232="x",VLOOKUP(D232,Acero!$A$12:$AB$209,17,FALSE),"--")</f>
        <v>--</v>
      </c>
      <c r="T232" s="335" t="e">
        <f>VLOOKUP(D232,Acero!$A$12:$AB$209,18,FALSE)</f>
        <v>#N/A</v>
      </c>
      <c r="U232" s="308" t="e">
        <f>VLOOKUP(D232,Acero!$A$12:$AB$209,19,FALSE)</f>
        <v>#N/A</v>
      </c>
      <c r="V232" s="319"/>
      <c r="W232" s="319"/>
      <c r="X232" s="322"/>
      <c r="Y232" s="334" t="e">
        <f t="shared" si="85"/>
        <v>#DIV/0!</v>
      </c>
      <c r="Z232">
        <f t="shared" si="89"/>
        <v>420453.16666666581</v>
      </c>
      <c r="AG232" s="345">
        <v>42655</v>
      </c>
      <c r="AH232" s="149"/>
      <c r="AI232" s="149"/>
      <c r="AJ232" s="149"/>
      <c r="AK232" s="149"/>
      <c r="AL232" s="343" t="e">
        <f t="shared" si="86"/>
        <v>#DIV/0!</v>
      </c>
      <c r="AM232" s="149"/>
      <c r="AN232" s="149"/>
      <c r="AO232" s="343" t="e">
        <f t="shared" si="87"/>
        <v>#DIV/0!</v>
      </c>
      <c r="AP232" s="149"/>
      <c r="AQ232" s="149"/>
      <c r="AR232" s="343" t="e">
        <f t="shared" si="88"/>
        <v>#DIV/0!</v>
      </c>
    </row>
    <row r="233" spans="1:44" ht="16.5" hidden="1" thickBot="1">
      <c r="A233" s="410"/>
      <c r="B233" s="336"/>
      <c r="C233" s="239" t="e">
        <f>VLOOKUP(A233,Piezas!$A$10:$F$604,2,FALSE)</f>
        <v>#N/A</v>
      </c>
      <c r="D233" s="407"/>
      <c r="E233" s="407"/>
      <c r="F233" s="407"/>
      <c r="G233" s="407"/>
      <c r="H233" s="407"/>
      <c r="I233" s="407"/>
      <c r="J233" s="407"/>
      <c r="K233" s="407"/>
      <c r="L233" s="339"/>
      <c r="M233" s="338"/>
      <c r="N233" s="338"/>
      <c r="O233" s="342"/>
      <c r="P233" s="340"/>
      <c r="Q233" s="340"/>
      <c r="R233" s="340"/>
      <c r="S233" s="340"/>
      <c r="T233" s="340"/>
      <c r="U233" s="336"/>
      <c r="V233" s="336"/>
      <c r="W233" s="336"/>
      <c r="X233" s="339"/>
      <c r="Y233" s="339"/>
      <c r="Z233" s="333"/>
      <c r="AA233" s="333"/>
      <c r="AG233" s="345"/>
      <c r="AL233" s="344"/>
      <c r="AO233" s="344"/>
      <c r="AR233" s="344"/>
    </row>
    <row r="234" spans="1:44" ht="27" hidden="1" thickTop="1" thickBot="1">
      <c r="A234" s="411" t="s">
        <v>322</v>
      </c>
      <c r="B234" s="308">
        <v>199</v>
      </c>
      <c r="C234" s="239" t="str">
        <f>VLOOKUP(A234,Piezas!$A$10:$F$604,2,FALSE)</f>
        <v>tensor cadena</v>
      </c>
      <c r="D234" s="317" t="s">
        <v>1012</v>
      </c>
      <c r="E234" s="331">
        <v>430.33333333333297</v>
      </c>
      <c r="F234" s="308" t="str">
        <f>VLOOKUP(D234,Acero!$A$12:$AB$209,4,FALSE)</f>
        <v>Lateral</v>
      </c>
      <c r="G234" s="317"/>
      <c r="H234" s="317"/>
      <c r="I234" s="317"/>
      <c r="J234" s="310"/>
      <c r="K234" s="149"/>
      <c r="L234" s="331"/>
      <c r="M234" s="308" t="str">
        <f>VLOOKUP(D234,Acero!$A$12:$AB$209,13,FALSE)</f>
        <v>Chapa negra doble recapado</v>
      </c>
      <c r="N234" s="308" t="str">
        <f>IF(L234="x",VLOOKUP(D234,Acero!$A$12:$AB$209,6,FALSE),"--")</f>
        <v>--</v>
      </c>
      <c r="O234" s="324" t="str">
        <f>IF(L234="x",VLOOKUP(D234,Acero!$A$12:$AB$209,7,FALSE),"--")</f>
        <v>--</v>
      </c>
      <c r="P234" s="335" t="str">
        <f>IF((M234="Chapa negra doble recapado")*AND(L234&lt;&gt;"x"),"--",VLOOKUP(D234,Acero!$A$12:$AB$209,14,FALSE))</f>
        <v>--</v>
      </c>
      <c r="Q234" s="335" t="str">
        <f>IF((M234="Chapa negra doble recapado")*AND(L234&lt;&gt;"x"),"--",VLOOKUP(D234,Acero!$A$12:$AB$209,15,FALSE))</f>
        <v>--</v>
      </c>
      <c r="R234" s="335" t="str">
        <f>IF(L234="x",VLOOKUP(D234,Acero!$A$12:$AB$209,16,FALSE),"--")</f>
        <v>--</v>
      </c>
      <c r="S234" s="335" t="str">
        <f>IF(L234="x",VLOOKUP(D234,Acero!$A$12:$AB$209,17,FALSE),"--")</f>
        <v>--</v>
      </c>
      <c r="T234" s="335">
        <f>VLOOKUP(D234,Acero!$A$12:$AB$209,18,FALSE)</f>
        <v>1.2</v>
      </c>
      <c r="U234" s="308" t="str">
        <f>VLOOKUP(D234,Acero!$A$12:$AB$209,19,FALSE)</f>
        <v>mm</v>
      </c>
      <c r="V234" s="317"/>
      <c r="W234" s="317">
        <v>350.83333333333297</v>
      </c>
      <c r="X234" s="331">
        <v>458.66666666666703</v>
      </c>
      <c r="Y234" s="334">
        <f t="shared" ref="Y234:Y244" si="90">(X234-W234)/W234</f>
        <v>0.30736342042755582</v>
      </c>
      <c r="Z234" s="149">
        <f>(V234+W234)*E234</f>
        <v>150975.27777777749</v>
      </c>
      <c r="AA234" s="149"/>
      <c r="AB234" s="149"/>
      <c r="AC234" s="149"/>
      <c r="AD234" s="149"/>
      <c r="AE234" s="149"/>
      <c r="AF234" s="149"/>
      <c r="AG234" s="345">
        <v>42656</v>
      </c>
      <c r="AH234" s="149"/>
      <c r="AI234" s="149"/>
      <c r="AJ234" s="149"/>
      <c r="AK234" s="149"/>
      <c r="AL234" s="343" t="e">
        <f t="shared" ref="AL234:AL244" si="91">(AH234-AK234)/AH234</f>
        <v>#DIV/0!</v>
      </c>
      <c r="AM234" s="149"/>
      <c r="AN234" s="149"/>
      <c r="AO234" s="343" t="e">
        <f t="shared" ref="AO234:AO244" si="92">(AK234-AN234)/AK234</f>
        <v>#DIV/0!</v>
      </c>
      <c r="AP234" s="149"/>
      <c r="AQ234" s="149"/>
      <c r="AR234" s="343" t="e">
        <f t="shared" ref="AR234:AR244" si="93">(AN234-AQ234)/AN234</f>
        <v>#DIV/0!</v>
      </c>
    </row>
    <row r="235" spans="1:44" ht="26.25" hidden="1" thickBot="1">
      <c r="A235" s="309"/>
      <c r="B235" s="308">
        <v>200</v>
      </c>
      <c r="C235" s="239" t="e">
        <f>VLOOKUP(A235,Piezas!$A$10:$F$604,2,FALSE)</f>
        <v>#N/A</v>
      </c>
      <c r="D235" s="317" t="s">
        <v>1211</v>
      </c>
      <c r="E235" s="322">
        <v>438.33333333333297</v>
      </c>
      <c r="F235" s="308" t="str">
        <f>VLOOKUP(D235,Acero!$A$12:$AB$209,4,FALSE)</f>
        <v xml:space="preserve">Lonja </v>
      </c>
      <c r="G235" s="317"/>
      <c r="H235" s="317"/>
      <c r="I235" s="317"/>
      <c r="J235" s="311"/>
      <c r="L235" s="317"/>
      <c r="M235" s="308" t="str">
        <f>VLOOKUP(D235,Acero!$A$12:$AB$209,13,FALSE)</f>
        <v>Chapa negra doble recapado</v>
      </c>
      <c r="N235" s="308" t="str">
        <f>IF(L235="x",VLOOKUP(D235,Acero!$A$12:$AB$209,6,FALSE),"--")</f>
        <v>--</v>
      </c>
      <c r="O235" s="324" t="str">
        <f>IF(L235="x",VLOOKUP(D235,Acero!$A$12:$AB$209,7,FALSE),"--")</f>
        <v>--</v>
      </c>
      <c r="P235" s="335" t="str">
        <f>IF((M235="Chapa negra doble recapado")*AND(L235&lt;&gt;"x"),"--",VLOOKUP(D235,Acero!$A$12:$AB$209,14,FALSE))</f>
        <v>--</v>
      </c>
      <c r="Q235" s="335" t="str">
        <f>IF((M235="Chapa negra doble recapado")*AND(L235&lt;&gt;"x"),"--",VLOOKUP(D235,Acero!$A$12:$AB$209,15,FALSE))</f>
        <v>--</v>
      </c>
      <c r="R235" s="335" t="str">
        <f>IF(L235="x",VLOOKUP(D235,Acero!$A$12:$AB$209,16,FALSE),"--")</f>
        <v>--</v>
      </c>
      <c r="S235" s="335" t="str">
        <f>IF(L235="x",VLOOKUP(D235,Acero!$A$12:$AB$209,17,FALSE),"--")</f>
        <v>--</v>
      </c>
      <c r="T235" s="335">
        <f>VLOOKUP(D235,Acero!$A$12:$AB$209,18,FALSE)</f>
        <v>1.2</v>
      </c>
      <c r="U235" s="308" t="str">
        <f>VLOOKUP(D235,Acero!$A$12:$AB$209,19,FALSE)</f>
        <v>mm</v>
      </c>
      <c r="V235" s="317"/>
      <c r="W235" s="317">
        <v>357.33333333333297</v>
      </c>
      <c r="X235" s="322">
        <v>467.16666666666703</v>
      </c>
      <c r="Y235" s="334">
        <f t="shared" si="90"/>
        <v>0.30736940298507698</v>
      </c>
      <c r="Z235">
        <f t="shared" ref="Z235:Z244" si="94">(V235+W235)*E235+Z234</f>
        <v>307606.38888888829</v>
      </c>
      <c r="AG235" s="345">
        <v>42657</v>
      </c>
      <c r="AH235" s="149"/>
      <c r="AI235" s="149"/>
      <c r="AJ235" s="149"/>
      <c r="AK235" s="149"/>
      <c r="AL235" s="343" t="e">
        <f t="shared" si="91"/>
        <v>#DIV/0!</v>
      </c>
      <c r="AM235" s="149"/>
      <c r="AN235" s="149"/>
      <c r="AO235" s="343" t="e">
        <f t="shared" si="92"/>
        <v>#DIV/0!</v>
      </c>
      <c r="AP235" s="149"/>
      <c r="AQ235" s="149"/>
      <c r="AR235" s="343" t="e">
        <f t="shared" si="93"/>
        <v>#DIV/0!</v>
      </c>
    </row>
    <row r="236" spans="1:44" ht="26.25" hidden="1" thickBot="1">
      <c r="A236" s="309"/>
      <c r="B236" s="308">
        <v>201</v>
      </c>
      <c r="C236" s="239" t="e">
        <f>VLOOKUP(A236,Piezas!$A$10:$F$604,2,FALSE)</f>
        <v>#N/A</v>
      </c>
      <c r="D236" s="317" t="s">
        <v>1014</v>
      </c>
      <c r="E236" s="322">
        <v>446.33333333333297</v>
      </c>
      <c r="F236" s="308" t="str">
        <f>VLOOKUP(D236,Acero!$A$12:$AB$209,4,FALSE)</f>
        <v>orejas</v>
      </c>
      <c r="G236" s="317"/>
      <c r="H236" s="317"/>
      <c r="I236" s="317"/>
      <c r="J236" s="311" t="s">
        <v>1488</v>
      </c>
      <c r="L236" s="322"/>
      <c r="M236" s="308" t="str">
        <f>VLOOKUP(D236,Acero!$A$12:$AB$209,13,FALSE)</f>
        <v>Chapa negra doble recapado</v>
      </c>
      <c r="N236" s="308" t="str">
        <f>IF(L236="x",VLOOKUP(D236,Acero!$A$12:$AB$209,6,FALSE),"--")</f>
        <v>--</v>
      </c>
      <c r="O236" s="324" t="str">
        <f>IF(L236="x",VLOOKUP(D236,Acero!$A$12:$AB$209,7,FALSE),"--")</f>
        <v>--</v>
      </c>
      <c r="P236" s="335" t="str">
        <f>IF((M236="Chapa negra doble recapado")*AND(L236&lt;&gt;"x"),"--",VLOOKUP(D236,Acero!$A$12:$AB$209,14,FALSE))</f>
        <v>--</v>
      </c>
      <c r="Q236" s="335" t="str">
        <f>IF((M236="Chapa negra doble recapado")*AND(L236&lt;&gt;"x"),"--",VLOOKUP(D236,Acero!$A$12:$AB$209,15,FALSE))</f>
        <v>--</v>
      </c>
      <c r="R236" s="335" t="str">
        <f>IF(L236="x",VLOOKUP(D236,Acero!$A$12:$AB$209,16,FALSE),"--")</f>
        <v>--</v>
      </c>
      <c r="S236" s="335" t="str">
        <f>IF(L236="x",VLOOKUP(D236,Acero!$A$12:$AB$209,17,FALSE),"--")</f>
        <v>--</v>
      </c>
      <c r="T236" s="335">
        <f>VLOOKUP(D236,Acero!$A$12:$AB$209,18,FALSE)</f>
        <v>1.2</v>
      </c>
      <c r="U236" s="308" t="str">
        <f>VLOOKUP(D236,Acero!$A$12:$AB$209,19,FALSE)</f>
        <v>mm</v>
      </c>
      <c r="V236" s="318">
        <v>1</v>
      </c>
      <c r="W236" s="318">
        <v>363.83333333333297</v>
      </c>
      <c r="X236" s="322">
        <v>475.66666666666703</v>
      </c>
      <c r="Y236" s="334">
        <f t="shared" si="90"/>
        <v>0.30737517178195373</v>
      </c>
      <c r="Z236">
        <f t="shared" si="94"/>
        <v>470443.66666666581</v>
      </c>
      <c r="AG236" s="345">
        <v>42658</v>
      </c>
      <c r="AH236" s="149"/>
      <c r="AI236" s="149"/>
      <c r="AJ236" s="149"/>
      <c r="AK236" s="149"/>
      <c r="AL236" s="343" t="e">
        <f t="shared" si="91"/>
        <v>#DIV/0!</v>
      </c>
      <c r="AM236" s="149"/>
      <c r="AN236" s="149"/>
      <c r="AO236" s="343" t="e">
        <f t="shared" si="92"/>
        <v>#DIV/0!</v>
      </c>
      <c r="AP236" s="149"/>
      <c r="AQ236" s="149"/>
      <c r="AR236" s="343" t="e">
        <f t="shared" si="93"/>
        <v>#DIV/0!</v>
      </c>
    </row>
    <row r="237" spans="1:44" ht="15.75" hidden="1" thickBot="1">
      <c r="A237" s="309"/>
      <c r="B237" s="308">
        <v>202</v>
      </c>
      <c r="C237" s="239" t="e">
        <f>VLOOKUP(A237,Piezas!$A$10:$F$604,2,FALSE)</f>
        <v>#N/A</v>
      </c>
      <c r="D237" s="317" t="s">
        <v>1015</v>
      </c>
      <c r="E237" s="322"/>
      <c r="F237" s="308">
        <f>VLOOKUP(D237,Acero!$A$12:$AB$209,4,FALSE)</f>
        <v>0</v>
      </c>
      <c r="G237" s="317"/>
      <c r="H237" s="317"/>
      <c r="I237" s="317"/>
      <c r="J237" s="311"/>
      <c r="L237" s="322"/>
      <c r="M237" s="308">
        <f>VLOOKUP(D237,Acero!$A$12:$AB$209,13,FALSE)</f>
        <v>0</v>
      </c>
      <c r="N237" s="308" t="str">
        <f>IF(L237="x",VLOOKUP(D237,Acero!$A$12:$AB$209,6,FALSE),"--")</f>
        <v>--</v>
      </c>
      <c r="O237" s="324" t="str">
        <f>IF(L237="x",VLOOKUP(D237,Acero!$A$12:$AB$209,7,FALSE),"--")</f>
        <v>--</v>
      </c>
      <c r="P237" s="335">
        <f>IF((M237="Chapa negra doble recapado")*AND(L237&lt;&gt;"x"),"--",VLOOKUP(D237,Acero!$A$12:$AB$209,14,FALSE))</f>
        <v>0</v>
      </c>
      <c r="Q237" s="335">
        <f>IF((M237="Chapa negra doble recapado")*AND(L237&lt;&gt;"x"),"--",VLOOKUP(D237,Acero!$A$12:$AB$209,15,FALSE))</f>
        <v>0</v>
      </c>
      <c r="R237" s="335" t="str">
        <f>IF(L237="x",VLOOKUP(D237,Acero!$A$12:$AB$209,16,FALSE),"--")</f>
        <v>--</v>
      </c>
      <c r="S237" s="335" t="str">
        <f>IF(L237="x",VLOOKUP(D237,Acero!$A$12:$AB$209,17,FALSE),"--")</f>
        <v>--</v>
      </c>
      <c r="T237" s="335">
        <f>VLOOKUP(D237,Acero!$A$12:$AB$209,18,FALSE)</f>
        <v>0</v>
      </c>
      <c r="U237" s="308" t="str">
        <f>VLOOKUP(D237,Acero!$A$12:$AB$209,19,FALSE)</f>
        <v>-----</v>
      </c>
      <c r="V237" s="319"/>
      <c r="W237" s="319"/>
      <c r="X237" s="322"/>
      <c r="Y237" s="334" t="e">
        <f t="shared" si="90"/>
        <v>#DIV/0!</v>
      </c>
      <c r="Z237">
        <f t="shared" si="94"/>
        <v>470443.66666666581</v>
      </c>
      <c r="AG237" s="345">
        <v>42659</v>
      </c>
      <c r="AH237" s="149"/>
      <c r="AI237" s="149"/>
      <c r="AJ237" s="149"/>
      <c r="AK237" s="149"/>
      <c r="AL237" s="343" t="e">
        <f t="shared" si="91"/>
        <v>#DIV/0!</v>
      </c>
      <c r="AM237" s="149"/>
      <c r="AN237" s="149"/>
      <c r="AO237" s="343" t="e">
        <f t="shared" si="92"/>
        <v>#DIV/0!</v>
      </c>
      <c r="AP237" s="149"/>
      <c r="AQ237" s="149"/>
      <c r="AR237" s="343" t="e">
        <f t="shared" si="93"/>
        <v>#DIV/0!</v>
      </c>
    </row>
    <row r="238" spans="1:44" ht="15.75" hidden="1" thickBot="1">
      <c r="A238" s="309"/>
      <c r="B238" s="308">
        <v>203</v>
      </c>
      <c r="C238" s="239" t="e">
        <f>VLOOKUP(A238,Piezas!$A$10:$F$604,2,FALSE)</f>
        <v>#N/A</v>
      </c>
      <c r="D238" s="317" t="s">
        <v>1060</v>
      </c>
      <c r="E238" s="322"/>
      <c r="F238" s="308">
        <f>VLOOKUP(D238,Acero!$A$12:$AB$209,4,FALSE)</f>
        <v>0</v>
      </c>
      <c r="G238" s="317"/>
      <c r="H238" s="317"/>
      <c r="I238" s="317"/>
      <c r="J238" s="311"/>
      <c r="L238" s="322"/>
      <c r="M238" s="308" t="str">
        <f>VLOOKUP(D238,Acero!$A$12:$AB$209,13,FALSE)</f>
        <v>---------------</v>
      </c>
      <c r="N238" s="308" t="str">
        <f>IF(L238="x",VLOOKUP(D238,Acero!$A$12:$AB$209,6,FALSE),"--")</f>
        <v>--</v>
      </c>
      <c r="O238" s="324" t="str">
        <f>IF(L238="x",VLOOKUP(D238,Acero!$A$12:$AB$209,7,FALSE),"--")</f>
        <v>--</v>
      </c>
      <c r="P238" s="335">
        <f>IF((M238="Chapa negra doble recapado")*AND(L238&lt;&gt;"x"),"--",VLOOKUP(D238,Acero!$A$12:$AB$209,14,FALSE))</f>
        <v>28</v>
      </c>
      <c r="Q238" s="335" t="str">
        <f>IF((M238="Chapa negra doble recapado")*AND(L238&lt;&gt;"x"),"--",VLOOKUP(D238,Acero!$A$12:$AB$209,15,FALSE))</f>
        <v>----</v>
      </c>
      <c r="R238" s="335" t="str">
        <f>IF(L238="x",VLOOKUP(D238,Acero!$A$12:$AB$209,16,FALSE),"--")</f>
        <v>--</v>
      </c>
      <c r="S238" s="335" t="str">
        <f>IF(L238="x",VLOOKUP(D238,Acero!$A$12:$AB$209,17,FALSE),"--")</f>
        <v>--</v>
      </c>
      <c r="T238" s="335">
        <f>VLOOKUP(D238,Acero!$A$12:$AB$209,18,FALSE)</f>
        <v>0</v>
      </c>
      <c r="U238" s="308" t="str">
        <f>VLOOKUP(D238,Acero!$A$12:$AB$209,19,FALSE)</f>
        <v>----</v>
      </c>
      <c r="V238" s="318"/>
      <c r="W238" s="318"/>
      <c r="X238" s="322"/>
      <c r="Y238" s="334" t="e">
        <f t="shared" si="90"/>
        <v>#DIV/0!</v>
      </c>
      <c r="Z238">
        <f t="shared" si="94"/>
        <v>470443.66666666581</v>
      </c>
      <c r="AG238" s="345">
        <v>42660</v>
      </c>
      <c r="AH238" s="149"/>
      <c r="AI238" s="149"/>
      <c r="AJ238" s="149"/>
      <c r="AK238" s="149"/>
      <c r="AL238" s="343" t="e">
        <f t="shared" si="91"/>
        <v>#DIV/0!</v>
      </c>
      <c r="AM238" s="149"/>
      <c r="AN238" s="149"/>
      <c r="AO238" s="343" t="e">
        <f t="shared" si="92"/>
        <v>#DIV/0!</v>
      </c>
      <c r="AP238" s="149"/>
      <c r="AQ238" s="149"/>
      <c r="AR238" s="343" t="e">
        <f t="shared" si="93"/>
        <v>#DIV/0!</v>
      </c>
    </row>
    <row r="239" spans="1:44" ht="15.75" hidden="1" thickBot="1">
      <c r="A239" s="309"/>
      <c r="B239" s="308">
        <v>204</v>
      </c>
      <c r="C239" s="239" t="e">
        <f>VLOOKUP(A239,Piezas!$A$10:$F$604,2,FALSE)</f>
        <v>#N/A</v>
      </c>
      <c r="D239" s="317" t="s">
        <v>1228</v>
      </c>
      <c r="E239" s="322"/>
      <c r="F239" s="308">
        <f>VLOOKUP(D239,Acero!$A$12:$AB$209,4,FALSE)</f>
        <v>0</v>
      </c>
      <c r="G239" s="317"/>
      <c r="H239" s="317"/>
      <c r="I239" s="317"/>
      <c r="J239" s="311"/>
      <c r="L239" s="322"/>
      <c r="M239" s="308" t="str">
        <f>VLOOKUP(D239,Acero!$A$12:$AB$209,13,FALSE)</f>
        <v>---------------</v>
      </c>
      <c r="N239" s="308" t="str">
        <f>IF(L239="x",VLOOKUP(D239,Acero!$A$12:$AB$209,6,FALSE),"--")</f>
        <v>--</v>
      </c>
      <c r="O239" s="324" t="str">
        <f>IF(L239="x",VLOOKUP(D239,Acero!$A$12:$AB$209,7,FALSE),"--")</f>
        <v>--</v>
      </c>
      <c r="P239" s="335">
        <f>IF((M239="Chapa negra doble recapado")*AND(L239&lt;&gt;"x"),"--",VLOOKUP(D239,Acero!$A$12:$AB$209,14,FALSE))</f>
        <v>0.42</v>
      </c>
      <c r="Q239" s="335" t="str">
        <f>IF((M239="Chapa negra doble recapado")*AND(L239&lt;&gt;"x"),"--",VLOOKUP(D239,Acero!$A$12:$AB$209,15,FALSE))</f>
        <v>----</v>
      </c>
      <c r="R239" s="335" t="str">
        <f>IF(L239="x",VLOOKUP(D239,Acero!$A$12:$AB$209,16,FALSE),"--")</f>
        <v>--</v>
      </c>
      <c r="S239" s="335" t="str">
        <f>IF(L239="x",VLOOKUP(D239,Acero!$A$12:$AB$209,17,FALSE),"--")</f>
        <v>--</v>
      </c>
      <c r="T239" s="335">
        <f>VLOOKUP(D239,Acero!$A$12:$AB$209,18,FALSE)</f>
        <v>0.5</v>
      </c>
      <c r="U239" s="308" t="str">
        <f>VLOOKUP(D239,Acero!$A$12:$AB$209,19,FALSE)</f>
        <v>----</v>
      </c>
      <c r="V239" s="318"/>
      <c r="W239" s="318"/>
      <c r="X239" s="322"/>
      <c r="Y239" s="334" t="e">
        <f t="shared" si="90"/>
        <v>#DIV/0!</v>
      </c>
      <c r="Z239">
        <f t="shared" si="94"/>
        <v>470443.66666666581</v>
      </c>
      <c r="AG239" s="345">
        <v>42661</v>
      </c>
      <c r="AH239" s="149"/>
      <c r="AI239" s="149"/>
      <c r="AJ239" s="149"/>
      <c r="AK239" s="149"/>
      <c r="AL239" s="343" t="e">
        <f t="shared" si="91"/>
        <v>#DIV/0!</v>
      </c>
      <c r="AM239" s="149"/>
      <c r="AN239" s="149"/>
      <c r="AO239" s="343" t="e">
        <f t="shared" si="92"/>
        <v>#DIV/0!</v>
      </c>
      <c r="AP239" s="149"/>
      <c r="AQ239" s="149"/>
      <c r="AR239" s="343" t="e">
        <f t="shared" si="93"/>
        <v>#DIV/0!</v>
      </c>
    </row>
    <row r="240" spans="1:44" ht="15.75" hidden="1" thickBot="1">
      <c r="A240" s="309"/>
      <c r="B240" s="308">
        <v>205</v>
      </c>
      <c r="C240" s="239" t="e">
        <f>VLOOKUP(A240,Piezas!$A$10:$F$604,2,FALSE)</f>
        <v>#N/A</v>
      </c>
      <c r="D240" s="317" t="s">
        <v>1229</v>
      </c>
      <c r="E240" s="322"/>
      <c r="F240" s="308">
        <f>VLOOKUP(D240,Acero!$A$12:$AB$209,4,FALSE)</f>
        <v>0</v>
      </c>
      <c r="G240" s="317"/>
      <c r="H240" s="317"/>
      <c r="I240" s="317"/>
      <c r="J240" s="311"/>
      <c r="L240" s="322"/>
      <c r="M240" s="308" t="str">
        <f>VLOOKUP(D240,Acero!$A$12:$AB$209,13,FALSE)</f>
        <v>---------------</v>
      </c>
      <c r="N240" s="308" t="str">
        <f>IF(L240="x",VLOOKUP(D240,Acero!$A$12:$AB$209,6,FALSE),"--")</f>
        <v>--</v>
      </c>
      <c r="O240" s="324" t="str">
        <f>IF(L240="x",VLOOKUP(D240,Acero!$A$12:$AB$209,7,FALSE),"--")</f>
        <v>--</v>
      </c>
      <c r="P240" s="335">
        <f>IF((M240="Chapa negra doble recapado")*AND(L240&lt;&gt;"x"),"--",VLOOKUP(D240,Acero!$A$12:$AB$209,14,FALSE))</f>
        <v>22</v>
      </c>
      <c r="Q240" s="335" t="str">
        <f>IF((M240="Chapa negra doble recapado")*AND(L240&lt;&gt;"x"),"--",VLOOKUP(D240,Acero!$A$12:$AB$209,15,FALSE))</f>
        <v>----</v>
      </c>
      <c r="R240" s="335" t="str">
        <f>IF(L240="x",VLOOKUP(D240,Acero!$A$12:$AB$209,16,FALSE),"--")</f>
        <v>--</v>
      </c>
      <c r="S240" s="335" t="str">
        <f>IF(L240="x",VLOOKUP(D240,Acero!$A$12:$AB$209,17,FALSE),"--")</f>
        <v>--</v>
      </c>
      <c r="T240" s="335">
        <f>VLOOKUP(D240,Acero!$A$12:$AB$209,18,FALSE)</f>
        <v>0</v>
      </c>
      <c r="U240" s="308" t="str">
        <f>VLOOKUP(D240,Acero!$A$12:$AB$209,19,FALSE)</f>
        <v>----</v>
      </c>
      <c r="V240" s="319"/>
      <c r="W240" s="319"/>
      <c r="X240" s="322"/>
      <c r="Y240" s="334" t="e">
        <f t="shared" si="90"/>
        <v>#DIV/0!</v>
      </c>
      <c r="Z240">
        <f t="shared" si="94"/>
        <v>470443.66666666581</v>
      </c>
      <c r="AG240" s="345">
        <v>42662</v>
      </c>
      <c r="AH240" s="149"/>
      <c r="AI240" s="149"/>
      <c r="AJ240" s="149"/>
      <c r="AK240" s="149"/>
      <c r="AL240" s="343" t="e">
        <f t="shared" si="91"/>
        <v>#DIV/0!</v>
      </c>
      <c r="AM240" s="149"/>
      <c r="AN240" s="149"/>
      <c r="AO240" s="343" t="e">
        <f t="shared" si="92"/>
        <v>#DIV/0!</v>
      </c>
      <c r="AP240" s="149"/>
      <c r="AQ240" s="149"/>
      <c r="AR240" s="343" t="e">
        <f t="shared" si="93"/>
        <v>#DIV/0!</v>
      </c>
    </row>
    <row r="241" spans="1:44" ht="15.75" hidden="1" thickBot="1">
      <c r="A241" s="309"/>
      <c r="B241" s="308">
        <v>206</v>
      </c>
      <c r="C241" s="239" t="e">
        <f>VLOOKUP(A241,Piezas!$A$10:$F$604,2,FALSE)</f>
        <v>#N/A</v>
      </c>
      <c r="D241" s="317" t="s">
        <v>1230</v>
      </c>
      <c r="E241" s="322"/>
      <c r="F241" s="308">
        <f>VLOOKUP(D241,Acero!$A$12:$AB$209,4,FALSE)</f>
        <v>0</v>
      </c>
      <c r="G241" s="317"/>
      <c r="H241" s="317"/>
      <c r="I241" s="317"/>
      <c r="J241" s="311"/>
      <c r="L241" s="322"/>
      <c r="M241" s="308" t="str">
        <f>VLOOKUP(D241,Acero!$A$12:$AB$209,13,FALSE)</f>
        <v>---------------</v>
      </c>
      <c r="N241" s="308" t="str">
        <f>IF(L241="x",VLOOKUP(D241,Acero!$A$12:$AB$209,6,FALSE),"--")</f>
        <v>--</v>
      </c>
      <c r="O241" s="324" t="str">
        <f>IF(L241="x",VLOOKUP(D241,Acero!$A$12:$AB$209,7,FALSE),"--")</f>
        <v>--</v>
      </c>
      <c r="P241" s="335">
        <f>IF((M241="Chapa negra doble recapado")*AND(L241&lt;&gt;"x"),"--",VLOOKUP(D241,Acero!$A$12:$AB$209,14,FALSE))</f>
        <v>12.7</v>
      </c>
      <c r="Q241" s="335" t="str">
        <f>IF((M241="Chapa negra doble recapado")*AND(L241&lt;&gt;"x"),"--",VLOOKUP(D241,Acero!$A$12:$AB$209,15,FALSE))</f>
        <v>----</v>
      </c>
      <c r="R241" s="335" t="str">
        <f>IF(L241="x",VLOOKUP(D241,Acero!$A$12:$AB$209,16,FALSE),"--")</f>
        <v>--</v>
      </c>
      <c r="S241" s="335" t="str">
        <f>IF(L241="x",VLOOKUP(D241,Acero!$A$12:$AB$209,17,FALSE),"--")</f>
        <v>--</v>
      </c>
      <c r="T241" s="335">
        <f>VLOOKUP(D241,Acero!$A$12:$AB$209,18,FALSE)</f>
        <v>0</v>
      </c>
      <c r="U241" s="308" t="str">
        <f>VLOOKUP(D241,Acero!$A$12:$AB$209,19,FALSE)</f>
        <v>----</v>
      </c>
      <c r="V241" s="318"/>
      <c r="W241" s="318"/>
      <c r="X241" s="322"/>
      <c r="Y241" s="334" t="e">
        <f t="shared" si="90"/>
        <v>#DIV/0!</v>
      </c>
      <c r="Z241">
        <f t="shared" si="94"/>
        <v>470443.66666666581</v>
      </c>
      <c r="AG241" s="345">
        <v>42663</v>
      </c>
      <c r="AH241" s="149"/>
      <c r="AI241" s="149"/>
      <c r="AJ241" s="149"/>
      <c r="AK241" s="149"/>
      <c r="AL241" s="343" t="e">
        <f t="shared" si="91"/>
        <v>#DIV/0!</v>
      </c>
      <c r="AM241" s="149"/>
      <c r="AN241" s="149"/>
      <c r="AO241" s="343" t="e">
        <f t="shared" si="92"/>
        <v>#DIV/0!</v>
      </c>
      <c r="AP241" s="149"/>
      <c r="AQ241" s="149"/>
      <c r="AR241" s="343" t="e">
        <f t="shared" si="93"/>
        <v>#DIV/0!</v>
      </c>
    </row>
    <row r="242" spans="1:44" ht="15.75" hidden="1" thickBot="1">
      <c r="A242" s="309"/>
      <c r="B242" s="308">
        <v>207</v>
      </c>
      <c r="C242" s="239" t="e">
        <f>VLOOKUP(A242,Piezas!$A$10:$F$604,2,FALSE)</f>
        <v>#N/A</v>
      </c>
      <c r="D242" s="317"/>
      <c r="E242" s="322"/>
      <c r="F242" s="308" t="e">
        <f>VLOOKUP(D242,Acero!$A$12:$AB$209,4,FALSE)</f>
        <v>#N/A</v>
      </c>
      <c r="G242" s="317"/>
      <c r="H242" s="317"/>
      <c r="I242" s="317"/>
      <c r="J242" s="311"/>
      <c r="L242" s="322"/>
      <c r="M242" s="308" t="e">
        <f>VLOOKUP(D242,Acero!$A$12:$AB$209,13,FALSE)</f>
        <v>#N/A</v>
      </c>
      <c r="N242" s="308" t="str">
        <f>IF(L242="x",VLOOKUP(D242,Acero!$A$12:$AB$209,6,FALSE),"--")</f>
        <v>--</v>
      </c>
      <c r="O242" s="324" t="str">
        <f>IF(L242="x",VLOOKUP(D242,Acero!$A$12:$AB$209,7,FALSE),"--")</f>
        <v>--</v>
      </c>
      <c r="P242" s="335" t="e">
        <f>IF((M242="Chapa negra doble recapado")*AND(L242&lt;&gt;"x"),"--",VLOOKUP(D242,Acero!$A$12:$AB$209,14,FALSE))</f>
        <v>#N/A</v>
      </c>
      <c r="Q242" s="335" t="e">
        <f>IF((M242="Chapa negra doble recapado")*AND(L242&lt;&gt;"x"),"--",VLOOKUP(D242,Acero!$A$12:$AB$209,15,FALSE))</f>
        <v>#N/A</v>
      </c>
      <c r="R242" s="335" t="str">
        <f>IF(L242="x",VLOOKUP(D242,Acero!$A$12:$AB$209,16,FALSE),"--")</f>
        <v>--</v>
      </c>
      <c r="S242" s="335" t="str">
        <f>IF(L242="x",VLOOKUP(D242,Acero!$A$12:$AB$209,17,FALSE),"--")</f>
        <v>--</v>
      </c>
      <c r="T242" s="335" t="e">
        <f>VLOOKUP(D242,Acero!$A$12:$AB$209,18,FALSE)</f>
        <v>#N/A</v>
      </c>
      <c r="U242" s="308" t="e">
        <f>VLOOKUP(D242,Acero!$A$12:$AB$209,19,FALSE)</f>
        <v>#N/A</v>
      </c>
      <c r="V242" s="319"/>
      <c r="W242" s="319"/>
      <c r="X242" s="322"/>
      <c r="Y242" s="334" t="e">
        <f t="shared" si="90"/>
        <v>#DIV/0!</v>
      </c>
      <c r="Z242">
        <f t="shared" si="94"/>
        <v>470443.66666666581</v>
      </c>
      <c r="AG242" s="345">
        <v>42664</v>
      </c>
      <c r="AH242" s="149"/>
      <c r="AI242" s="149"/>
      <c r="AJ242" s="149"/>
      <c r="AK242" s="149"/>
      <c r="AL242" s="343" t="e">
        <f t="shared" si="91"/>
        <v>#DIV/0!</v>
      </c>
      <c r="AM242" s="149"/>
      <c r="AN242" s="149"/>
      <c r="AO242" s="343" t="e">
        <f t="shared" si="92"/>
        <v>#DIV/0!</v>
      </c>
      <c r="AP242" s="149"/>
      <c r="AQ242" s="149"/>
      <c r="AR242" s="343" t="e">
        <f t="shared" si="93"/>
        <v>#DIV/0!</v>
      </c>
    </row>
    <row r="243" spans="1:44" ht="15.75" hidden="1" thickBot="1">
      <c r="A243" s="309"/>
      <c r="B243" s="308">
        <v>208</v>
      </c>
      <c r="C243" s="239" t="e">
        <f>VLOOKUP(A243,Piezas!$A$10:$F$604,2,FALSE)</f>
        <v>#N/A</v>
      </c>
      <c r="D243" s="320"/>
      <c r="E243" s="322"/>
      <c r="F243" s="308" t="e">
        <f>VLOOKUP(D243,Acero!$A$12:$AB$209,4,FALSE)</f>
        <v>#N/A</v>
      </c>
      <c r="G243" s="317"/>
      <c r="H243" s="317"/>
      <c r="I243" s="317"/>
      <c r="J243" s="311"/>
      <c r="L243" s="322"/>
      <c r="M243" s="308" t="e">
        <f>VLOOKUP(D243,Acero!$A$12:$AB$209,13,FALSE)</f>
        <v>#N/A</v>
      </c>
      <c r="N243" s="308" t="str">
        <f>IF(L243="x",VLOOKUP(D243,Acero!$A$12:$AB$209,6,FALSE),"--")</f>
        <v>--</v>
      </c>
      <c r="O243" s="324" t="str">
        <f>IF(L243="x",VLOOKUP(D243,Acero!$A$12:$AB$209,7,FALSE),"--")</f>
        <v>--</v>
      </c>
      <c r="P243" s="335" t="e">
        <f>IF((M243="Chapa negra doble recapado")*AND(L243&lt;&gt;"x"),"--",VLOOKUP(D243,Acero!$A$12:$AB$209,14,FALSE))</f>
        <v>#N/A</v>
      </c>
      <c r="Q243" s="335" t="e">
        <f>IF((M243="Chapa negra doble recapado")*AND(L243&lt;&gt;"x"),"--",VLOOKUP(D243,Acero!$A$12:$AB$209,15,FALSE))</f>
        <v>#N/A</v>
      </c>
      <c r="R243" s="335" t="str">
        <f>IF(L243="x",VLOOKUP(D243,Acero!$A$12:$AB$209,16,FALSE),"--")</f>
        <v>--</v>
      </c>
      <c r="S243" s="335" t="str">
        <f>IF(L243="x",VLOOKUP(D243,Acero!$A$12:$AB$209,17,FALSE),"--")</f>
        <v>--</v>
      </c>
      <c r="T243" s="335" t="e">
        <f>VLOOKUP(D243,Acero!$A$12:$AB$209,18,FALSE)</f>
        <v>#N/A</v>
      </c>
      <c r="U243" s="308" t="e">
        <f>VLOOKUP(D243,Acero!$A$12:$AB$209,19,FALSE)</f>
        <v>#N/A</v>
      </c>
      <c r="V243" s="318"/>
      <c r="W243" s="318"/>
      <c r="X243" s="322"/>
      <c r="Y243" s="334" t="e">
        <f t="shared" si="90"/>
        <v>#DIV/0!</v>
      </c>
      <c r="Z243">
        <f t="shared" si="94"/>
        <v>470443.66666666581</v>
      </c>
      <c r="AG243" s="345">
        <v>42665</v>
      </c>
      <c r="AH243" s="149"/>
      <c r="AI243" s="149"/>
      <c r="AJ243" s="149"/>
      <c r="AK243" s="149"/>
      <c r="AL243" s="343" t="e">
        <f t="shared" si="91"/>
        <v>#DIV/0!</v>
      </c>
      <c r="AM243" s="149"/>
      <c r="AN243" s="149"/>
      <c r="AO243" s="343" t="e">
        <f t="shared" si="92"/>
        <v>#DIV/0!</v>
      </c>
      <c r="AP243" s="149"/>
      <c r="AQ243" s="149"/>
      <c r="AR243" s="343" t="e">
        <f t="shared" si="93"/>
        <v>#DIV/0!</v>
      </c>
    </row>
    <row r="244" spans="1:44" ht="15.75" hidden="1" thickBot="1">
      <c r="A244" s="412"/>
      <c r="B244" s="308">
        <v>209</v>
      </c>
      <c r="C244" s="239" t="e">
        <f>VLOOKUP(A244,Piezas!$A$10:$F$604,2,FALSE)</f>
        <v>#N/A</v>
      </c>
      <c r="D244" s="321"/>
      <c r="E244" s="322"/>
      <c r="F244" s="308" t="e">
        <f>VLOOKUP(D244,Acero!$A$12:$AB$209,4,FALSE)</f>
        <v>#N/A</v>
      </c>
      <c r="G244" s="317"/>
      <c r="H244" s="317"/>
      <c r="I244" s="317"/>
      <c r="J244" s="311"/>
      <c r="L244" s="322"/>
      <c r="M244" s="308" t="e">
        <f>VLOOKUP(D244,Acero!$A$12:$AB$209,13,FALSE)</f>
        <v>#N/A</v>
      </c>
      <c r="N244" s="308" t="str">
        <f>IF(L244="x",VLOOKUP(D244,Acero!$A$12:$AB$209,6,FALSE),"--")</f>
        <v>--</v>
      </c>
      <c r="O244" s="324" t="str">
        <f>IF(L244="x",VLOOKUP(D244,Acero!$A$12:$AB$209,7,FALSE),"--")</f>
        <v>--</v>
      </c>
      <c r="P244" s="335" t="e">
        <f>IF((M244="Chapa negra doble recapado")*AND(L244&lt;&gt;"x"),"--",VLOOKUP(D244,Acero!$A$12:$AB$209,14,FALSE))</f>
        <v>#N/A</v>
      </c>
      <c r="Q244" s="335" t="e">
        <f>IF((M244="Chapa negra doble recapado")*AND(L244&lt;&gt;"x"),"--",VLOOKUP(D244,Acero!$A$12:$AB$209,15,FALSE))</f>
        <v>#N/A</v>
      </c>
      <c r="R244" s="335" t="str">
        <f>IF(L244="x",VLOOKUP(D244,Acero!$A$12:$AB$209,16,FALSE),"--")</f>
        <v>--</v>
      </c>
      <c r="S244" s="335" t="str">
        <f>IF(L244="x",VLOOKUP(D244,Acero!$A$12:$AB$209,17,FALSE),"--")</f>
        <v>--</v>
      </c>
      <c r="T244" s="335" t="e">
        <f>VLOOKUP(D244,Acero!$A$12:$AB$209,18,FALSE)</f>
        <v>#N/A</v>
      </c>
      <c r="U244" s="308" t="e">
        <f>VLOOKUP(D244,Acero!$A$12:$AB$209,19,FALSE)</f>
        <v>#N/A</v>
      </c>
      <c r="V244" s="319"/>
      <c r="W244" s="319"/>
      <c r="X244" s="322"/>
      <c r="Y244" s="334" t="e">
        <f t="shared" si="90"/>
        <v>#DIV/0!</v>
      </c>
      <c r="Z244">
        <f t="shared" si="94"/>
        <v>470443.66666666581</v>
      </c>
      <c r="AG244" s="345">
        <v>42666</v>
      </c>
      <c r="AH244" s="149"/>
      <c r="AI244" s="149"/>
      <c r="AJ244" s="149"/>
      <c r="AK244" s="149"/>
      <c r="AL244" s="343" t="e">
        <f t="shared" si="91"/>
        <v>#DIV/0!</v>
      </c>
      <c r="AM244" s="149"/>
      <c r="AN244" s="149"/>
      <c r="AO244" s="343" t="e">
        <f t="shared" si="92"/>
        <v>#DIV/0!</v>
      </c>
      <c r="AP244" s="149"/>
      <c r="AQ244" s="149"/>
      <c r="AR244" s="343" t="e">
        <f t="shared" si="93"/>
        <v>#DIV/0!</v>
      </c>
    </row>
    <row r="245" spans="1:44" ht="16.5" hidden="1" thickBot="1">
      <c r="A245" s="410"/>
      <c r="B245" s="336"/>
      <c r="C245" s="239" t="e">
        <f>VLOOKUP(A245,Piezas!$A$10:$F$604,2,FALSE)</f>
        <v>#N/A</v>
      </c>
      <c r="D245" s="407"/>
      <c r="E245" s="407"/>
      <c r="F245" s="407"/>
      <c r="G245" s="407"/>
      <c r="H245" s="407"/>
      <c r="I245" s="407"/>
      <c r="J245" s="407"/>
      <c r="K245" s="407"/>
      <c r="L245" s="339"/>
      <c r="M245" s="338"/>
      <c r="N245" s="338"/>
      <c r="O245" s="342"/>
      <c r="P245" s="340"/>
      <c r="Q245" s="340"/>
      <c r="R245" s="340"/>
      <c r="S245" s="340"/>
      <c r="T245" s="340"/>
      <c r="U245" s="336"/>
      <c r="V245" s="336"/>
      <c r="W245" s="336"/>
      <c r="X245" s="339"/>
      <c r="Y245" s="339"/>
      <c r="Z245" s="333"/>
      <c r="AA245" s="333"/>
      <c r="AG245" s="345"/>
      <c r="AL245" s="344"/>
      <c r="AO245" s="344"/>
      <c r="AR245" s="344"/>
    </row>
    <row r="246" spans="1:44" ht="27" hidden="1" thickTop="1" thickBot="1">
      <c r="A246" s="411" t="s">
        <v>323</v>
      </c>
      <c r="B246" s="308">
        <v>210</v>
      </c>
      <c r="C246" s="239" t="str">
        <f>VLOOKUP(A246,Piezas!$A$10:$F$604,2,FALSE)</f>
        <v>eje de volante</v>
      </c>
      <c r="D246" s="317" t="s">
        <v>1012</v>
      </c>
      <c r="E246" s="331">
        <v>454.33333333333297</v>
      </c>
      <c r="F246" s="308" t="str">
        <f>VLOOKUP(D246,Acero!$A$12:$AB$209,4,FALSE)</f>
        <v>Lateral</v>
      </c>
      <c r="G246" s="317"/>
      <c r="H246" s="317"/>
      <c r="I246" s="317"/>
      <c r="J246" s="310"/>
      <c r="K246" s="149"/>
      <c r="L246" s="331"/>
      <c r="M246" s="308" t="str">
        <f>VLOOKUP(D246,Acero!$A$12:$AB$209,13,FALSE)</f>
        <v>Chapa negra doble recapado</v>
      </c>
      <c r="N246" s="308" t="str">
        <f>IF(L246="x",VLOOKUP(D246,Acero!$A$12:$AB$209,6,FALSE),"--")</f>
        <v>--</v>
      </c>
      <c r="O246" s="324" t="str">
        <f>IF(L246="x",VLOOKUP(D246,Acero!$A$12:$AB$209,7,FALSE),"--")</f>
        <v>--</v>
      </c>
      <c r="P246" s="335" t="str">
        <f>IF((M246="Chapa negra doble recapado")*AND(L246&lt;&gt;"x"),"--",VLOOKUP(D246,Acero!$A$12:$AB$209,14,FALSE))</f>
        <v>--</v>
      </c>
      <c r="Q246" s="335" t="str">
        <f>IF((M246="Chapa negra doble recapado")*AND(L246&lt;&gt;"x"),"--",VLOOKUP(D246,Acero!$A$12:$AB$209,15,FALSE))</f>
        <v>--</v>
      </c>
      <c r="R246" s="335" t="str">
        <f>IF(L246="x",VLOOKUP(D246,Acero!$A$12:$AB$209,16,FALSE),"--")</f>
        <v>--</v>
      </c>
      <c r="S246" s="335" t="str">
        <f>IF(L246="x",VLOOKUP(D246,Acero!$A$12:$AB$209,17,FALSE),"--")</f>
        <v>--</v>
      </c>
      <c r="T246" s="335">
        <f>VLOOKUP(D246,Acero!$A$12:$AB$209,18,FALSE)</f>
        <v>1.2</v>
      </c>
      <c r="U246" s="308" t="str">
        <f>VLOOKUP(D246,Acero!$A$12:$AB$209,19,FALSE)</f>
        <v>mm</v>
      </c>
      <c r="V246" s="317"/>
      <c r="W246" s="317">
        <v>370.33333333333297</v>
      </c>
      <c r="X246" s="331">
        <v>484.16666666666703</v>
      </c>
      <c r="Y246" s="334">
        <f t="shared" ref="Y246:Y256" si="95">(X246-W246)/W246</f>
        <v>0.30738073807380961</v>
      </c>
      <c r="Z246" s="149">
        <f>(V246+W246)*E246</f>
        <v>168254.77777777749</v>
      </c>
      <c r="AA246" s="149"/>
      <c r="AB246" s="149"/>
      <c r="AC246" s="149"/>
      <c r="AD246" s="149"/>
      <c r="AE246" s="149"/>
      <c r="AF246" s="149"/>
      <c r="AG246" s="345">
        <v>42667</v>
      </c>
      <c r="AH246" s="149"/>
      <c r="AI246" s="149"/>
      <c r="AJ246" s="149"/>
      <c r="AK246" s="149"/>
      <c r="AL246" s="343" t="e">
        <f t="shared" ref="AL246:AL256" si="96">(AH246-AK246)/AH246</f>
        <v>#DIV/0!</v>
      </c>
      <c r="AM246" s="149"/>
      <c r="AN246" s="149"/>
      <c r="AO246" s="343" t="e">
        <f t="shared" ref="AO246:AO256" si="97">(AK246-AN246)/AK246</f>
        <v>#DIV/0!</v>
      </c>
      <c r="AP246" s="149"/>
      <c r="AQ246" s="149"/>
      <c r="AR246" s="343" t="e">
        <f t="shared" ref="AR246:AR256" si="98">(AN246-AQ246)/AN246</f>
        <v>#DIV/0!</v>
      </c>
    </row>
    <row r="247" spans="1:44" ht="26.25" hidden="1" thickBot="1">
      <c r="A247" s="309"/>
      <c r="B247" s="308">
        <v>211</v>
      </c>
      <c r="C247" s="239" t="e">
        <f>VLOOKUP(A247,Piezas!$A$10:$F$604,2,FALSE)</f>
        <v>#N/A</v>
      </c>
      <c r="D247" s="317" t="s">
        <v>1211</v>
      </c>
      <c r="E247" s="322">
        <v>462.33333333333297</v>
      </c>
      <c r="F247" s="308" t="str">
        <f>VLOOKUP(D247,Acero!$A$12:$AB$209,4,FALSE)</f>
        <v xml:space="preserve">Lonja </v>
      </c>
      <c r="G247" s="317"/>
      <c r="H247" s="317"/>
      <c r="I247" s="317"/>
      <c r="J247" s="311"/>
      <c r="L247" s="317"/>
      <c r="M247" s="308" t="str">
        <f>VLOOKUP(D247,Acero!$A$12:$AB$209,13,FALSE)</f>
        <v>Chapa negra doble recapado</v>
      </c>
      <c r="N247" s="308" t="str">
        <f>IF(L247="x",VLOOKUP(D247,Acero!$A$12:$AB$209,6,FALSE),"--")</f>
        <v>--</v>
      </c>
      <c r="O247" s="324" t="str">
        <f>IF(L247="x",VLOOKUP(D247,Acero!$A$12:$AB$209,7,FALSE),"--")</f>
        <v>--</v>
      </c>
      <c r="P247" s="335" t="str">
        <f>IF((M247="Chapa negra doble recapado")*AND(L247&lt;&gt;"x"),"--",VLOOKUP(D247,Acero!$A$12:$AB$209,14,FALSE))</f>
        <v>--</v>
      </c>
      <c r="Q247" s="335" t="str">
        <f>IF((M247="Chapa negra doble recapado")*AND(L247&lt;&gt;"x"),"--",VLOOKUP(D247,Acero!$A$12:$AB$209,15,FALSE))</f>
        <v>--</v>
      </c>
      <c r="R247" s="335" t="str">
        <f>IF(L247="x",VLOOKUP(D247,Acero!$A$12:$AB$209,16,FALSE),"--")</f>
        <v>--</v>
      </c>
      <c r="S247" s="335" t="str">
        <f>IF(L247="x",VLOOKUP(D247,Acero!$A$12:$AB$209,17,FALSE),"--")</f>
        <v>--</v>
      </c>
      <c r="T247" s="335">
        <f>VLOOKUP(D247,Acero!$A$12:$AB$209,18,FALSE)</f>
        <v>1.2</v>
      </c>
      <c r="U247" s="308" t="str">
        <f>VLOOKUP(D247,Acero!$A$12:$AB$209,19,FALSE)</f>
        <v>mm</v>
      </c>
      <c r="V247" s="317"/>
      <c r="W247" s="317">
        <v>376.83333333333297</v>
      </c>
      <c r="X247" s="322">
        <v>492.66666666666703</v>
      </c>
      <c r="Y247" s="334">
        <f t="shared" si="95"/>
        <v>0.30738611233967489</v>
      </c>
      <c r="Z247">
        <f t="shared" ref="Z247:Z256" si="99">(V247+W247)*E247+Z246</f>
        <v>342477.38888888829</v>
      </c>
      <c r="AG247" s="345">
        <v>42668</v>
      </c>
      <c r="AH247" s="149"/>
      <c r="AI247" s="149"/>
      <c r="AJ247" s="149"/>
      <c r="AK247" s="149"/>
      <c r="AL247" s="343" t="e">
        <f t="shared" si="96"/>
        <v>#DIV/0!</v>
      </c>
      <c r="AM247" s="149"/>
      <c r="AN247" s="149"/>
      <c r="AO247" s="343" t="e">
        <f t="shared" si="97"/>
        <v>#DIV/0!</v>
      </c>
      <c r="AP247" s="149"/>
      <c r="AQ247" s="149"/>
      <c r="AR247" s="343" t="e">
        <f t="shared" si="98"/>
        <v>#DIV/0!</v>
      </c>
    </row>
    <row r="248" spans="1:44" ht="26.25" hidden="1" thickBot="1">
      <c r="A248" s="309"/>
      <c r="B248" s="308">
        <v>212</v>
      </c>
      <c r="C248" s="239" t="e">
        <f>VLOOKUP(A248,Piezas!$A$10:$F$604,2,FALSE)</f>
        <v>#N/A</v>
      </c>
      <c r="D248" s="317" t="s">
        <v>1014</v>
      </c>
      <c r="E248" s="322">
        <v>470.33333333333297</v>
      </c>
      <c r="F248" s="308" t="str">
        <f>VLOOKUP(D248,Acero!$A$12:$AB$209,4,FALSE)</f>
        <v>orejas</v>
      </c>
      <c r="G248" s="317"/>
      <c r="H248" s="317"/>
      <c r="I248" s="317"/>
      <c r="J248" s="311" t="s">
        <v>1489</v>
      </c>
      <c r="L248" s="322"/>
      <c r="M248" s="308" t="str">
        <f>VLOOKUP(D248,Acero!$A$12:$AB$209,13,FALSE)</f>
        <v>Chapa negra doble recapado</v>
      </c>
      <c r="N248" s="308" t="str">
        <f>IF(L248="x",VLOOKUP(D248,Acero!$A$12:$AB$209,6,FALSE),"--")</f>
        <v>--</v>
      </c>
      <c r="O248" s="324" t="str">
        <f>IF(L248="x",VLOOKUP(D248,Acero!$A$12:$AB$209,7,FALSE),"--")</f>
        <v>--</v>
      </c>
      <c r="P248" s="335" t="str">
        <f>IF((M248="Chapa negra doble recapado")*AND(L248&lt;&gt;"x"),"--",VLOOKUP(D248,Acero!$A$12:$AB$209,14,FALSE))</f>
        <v>--</v>
      </c>
      <c r="Q248" s="335" t="str">
        <f>IF((M248="Chapa negra doble recapado")*AND(L248&lt;&gt;"x"),"--",VLOOKUP(D248,Acero!$A$12:$AB$209,15,FALSE))</f>
        <v>--</v>
      </c>
      <c r="R248" s="335" t="str">
        <f>IF(L248="x",VLOOKUP(D248,Acero!$A$12:$AB$209,16,FALSE),"--")</f>
        <v>--</v>
      </c>
      <c r="S248" s="335" t="str">
        <f>IF(L248="x",VLOOKUP(D248,Acero!$A$12:$AB$209,17,FALSE),"--")</f>
        <v>--</v>
      </c>
      <c r="T248" s="335">
        <f>VLOOKUP(D248,Acero!$A$12:$AB$209,18,FALSE)</f>
        <v>1.2</v>
      </c>
      <c r="U248" s="308" t="str">
        <f>VLOOKUP(D248,Acero!$A$12:$AB$209,19,FALSE)</f>
        <v>mm</v>
      </c>
      <c r="V248" s="318">
        <v>1</v>
      </c>
      <c r="W248" s="318">
        <v>383.33333333333297</v>
      </c>
      <c r="X248" s="322">
        <v>501.16666666666703</v>
      </c>
      <c r="Y248" s="334">
        <f t="shared" si="95"/>
        <v>0.30739130434782824</v>
      </c>
      <c r="Z248">
        <f t="shared" si="99"/>
        <v>523242.16666666575</v>
      </c>
      <c r="AG248" s="345">
        <v>42669</v>
      </c>
      <c r="AH248" s="149"/>
      <c r="AI248" s="149"/>
      <c r="AJ248" s="149"/>
      <c r="AK248" s="149"/>
      <c r="AL248" s="343" t="e">
        <f t="shared" si="96"/>
        <v>#DIV/0!</v>
      </c>
      <c r="AM248" s="149"/>
      <c r="AN248" s="149"/>
      <c r="AO248" s="343" t="e">
        <f t="shared" si="97"/>
        <v>#DIV/0!</v>
      </c>
      <c r="AP248" s="149"/>
      <c r="AQ248" s="149"/>
      <c r="AR248" s="343" t="e">
        <f t="shared" si="98"/>
        <v>#DIV/0!</v>
      </c>
    </row>
    <row r="249" spans="1:44" ht="15.75" hidden="1" thickBot="1">
      <c r="A249" s="309"/>
      <c r="B249" s="308">
        <v>213</v>
      </c>
      <c r="C249" s="239" t="e">
        <f>VLOOKUP(A249,Piezas!$A$10:$F$604,2,FALSE)</f>
        <v>#N/A</v>
      </c>
      <c r="D249" s="317" t="s">
        <v>1015</v>
      </c>
      <c r="E249" s="322"/>
      <c r="F249" s="308">
        <f>VLOOKUP(D249,Acero!$A$12:$AB$209,4,FALSE)</f>
        <v>0</v>
      </c>
      <c r="G249" s="317"/>
      <c r="H249" s="317"/>
      <c r="I249" s="317"/>
      <c r="J249" s="311"/>
      <c r="L249" s="322"/>
      <c r="M249" s="308">
        <f>VLOOKUP(D249,Acero!$A$12:$AB$209,13,FALSE)</f>
        <v>0</v>
      </c>
      <c r="N249" s="308" t="str">
        <f>IF(L249="x",VLOOKUP(D249,Acero!$A$12:$AB$209,6,FALSE),"--")</f>
        <v>--</v>
      </c>
      <c r="O249" s="324" t="str">
        <f>IF(L249="x",VLOOKUP(D249,Acero!$A$12:$AB$209,7,FALSE),"--")</f>
        <v>--</v>
      </c>
      <c r="P249" s="335">
        <f>IF((M249="Chapa negra doble recapado")*AND(L249&lt;&gt;"x"),"--",VLOOKUP(D249,Acero!$A$12:$AB$209,14,FALSE))</f>
        <v>0</v>
      </c>
      <c r="Q249" s="335">
        <f>IF((M249="Chapa negra doble recapado")*AND(L249&lt;&gt;"x"),"--",VLOOKUP(D249,Acero!$A$12:$AB$209,15,FALSE))</f>
        <v>0</v>
      </c>
      <c r="R249" s="335" t="str">
        <f>IF(L249="x",VLOOKUP(D249,Acero!$A$12:$AB$209,16,FALSE),"--")</f>
        <v>--</v>
      </c>
      <c r="S249" s="335" t="str">
        <f>IF(L249="x",VLOOKUP(D249,Acero!$A$12:$AB$209,17,FALSE),"--")</f>
        <v>--</v>
      </c>
      <c r="T249" s="335">
        <f>VLOOKUP(D249,Acero!$A$12:$AB$209,18,FALSE)</f>
        <v>0</v>
      </c>
      <c r="U249" s="308" t="str">
        <f>VLOOKUP(D249,Acero!$A$12:$AB$209,19,FALSE)</f>
        <v>-----</v>
      </c>
      <c r="V249" s="319"/>
      <c r="W249" s="319"/>
      <c r="X249" s="322"/>
      <c r="Y249" s="334" t="e">
        <f t="shared" si="95"/>
        <v>#DIV/0!</v>
      </c>
      <c r="Z249">
        <f t="shared" si="99"/>
        <v>523242.16666666575</v>
      </c>
      <c r="AG249" s="345">
        <v>42670</v>
      </c>
      <c r="AH249" s="149"/>
      <c r="AI249" s="149"/>
      <c r="AJ249" s="149"/>
      <c r="AK249" s="149"/>
      <c r="AL249" s="343" t="e">
        <f t="shared" si="96"/>
        <v>#DIV/0!</v>
      </c>
      <c r="AM249" s="149"/>
      <c r="AN249" s="149"/>
      <c r="AO249" s="343" t="e">
        <f t="shared" si="97"/>
        <v>#DIV/0!</v>
      </c>
      <c r="AP249" s="149"/>
      <c r="AQ249" s="149"/>
      <c r="AR249" s="343" t="e">
        <f t="shared" si="98"/>
        <v>#DIV/0!</v>
      </c>
    </row>
    <row r="250" spans="1:44" ht="15.75" hidden="1" thickBot="1">
      <c r="A250" s="309"/>
      <c r="B250" s="308">
        <v>214</v>
      </c>
      <c r="C250" s="239" t="e">
        <f>VLOOKUP(A250,Piezas!$A$10:$F$604,2,FALSE)</f>
        <v>#N/A</v>
      </c>
      <c r="D250" s="317" t="s">
        <v>1060</v>
      </c>
      <c r="E250" s="322"/>
      <c r="F250" s="308">
        <f>VLOOKUP(D250,Acero!$A$12:$AB$209,4,FALSE)</f>
        <v>0</v>
      </c>
      <c r="G250" s="317"/>
      <c r="H250" s="317"/>
      <c r="I250" s="317"/>
      <c r="J250" s="311"/>
      <c r="L250" s="322"/>
      <c r="M250" s="308" t="str">
        <f>VLOOKUP(D250,Acero!$A$12:$AB$209,13,FALSE)</f>
        <v>---------------</v>
      </c>
      <c r="N250" s="308" t="str">
        <f>IF(L250="x",VLOOKUP(D250,Acero!$A$12:$AB$209,6,FALSE),"--")</f>
        <v>--</v>
      </c>
      <c r="O250" s="324" t="str">
        <f>IF(L250="x",VLOOKUP(D250,Acero!$A$12:$AB$209,7,FALSE),"--")</f>
        <v>--</v>
      </c>
      <c r="P250" s="335">
        <f>IF((M250="Chapa negra doble recapado")*AND(L250&lt;&gt;"x"),"--",VLOOKUP(D250,Acero!$A$12:$AB$209,14,FALSE))</f>
        <v>28</v>
      </c>
      <c r="Q250" s="335" t="str">
        <f>IF((M250="Chapa negra doble recapado")*AND(L250&lt;&gt;"x"),"--",VLOOKUP(D250,Acero!$A$12:$AB$209,15,FALSE))</f>
        <v>----</v>
      </c>
      <c r="R250" s="335" t="str">
        <f>IF(L250="x",VLOOKUP(D250,Acero!$A$12:$AB$209,16,FALSE),"--")</f>
        <v>--</v>
      </c>
      <c r="S250" s="335" t="str">
        <f>IF(L250="x",VLOOKUP(D250,Acero!$A$12:$AB$209,17,FALSE),"--")</f>
        <v>--</v>
      </c>
      <c r="T250" s="335">
        <f>VLOOKUP(D250,Acero!$A$12:$AB$209,18,FALSE)</f>
        <v>0</v>
      </c>
      <c r="U250" s="308" t="str">
        <f>VLOOKUP(D250,Acero!$A$12:$AB$209,19,FALSE)</f>
        <v>----</v>
      </c>
      <c r="V250" s="318"/>
      <c r="W250" s="318"/>
      <c r="X250" s="322"/>
      <c r="Y250" s="334" t="e">
        <f t="shared" si="95"/>
        <v>#DIV/0!</v>
      </c>
      <c r="Z250">
        <f t="shared" si="99"/>
        <v>523242.16666666575</v>
      </c>
      <c r="AG250" s="345">
        <v>42671</v>
      </c>
      <c r="AH250" s="149"/>
      <c r="AI250" s="149"/>
      <c r="AJ250" s="149"/>
      <c r="AK250" s="149"/>
      <c r="AL250" s="343" t="e">
        <f t="shared" si="96"/>
        <v>#DIV/0!</v>
      </c>
      <c r="AM250" s="149"/>
      <c r="AN250" s="149"/>
      <c r="AO250" s="343" t="e">
        <f t="shared" si="97"/>
        <v>#DIV/0!</v>
      </c>
      <c r="AP250" s="149"/>
      <c r="AQ250" s="149"/>
      <c r="AR250" s="343" t="e">
        <f t="shared" si="98"/>
        <v>#DIV/0!</v>
      </c>
    </row>
    <row r="251" spans="1:44" ht="15.75" hidden="1" thickBot="1">
      <c r="A251" s="309"/>
      <c r="B251" s="308">
        <v>215</v>
      </c>
      <c r="C251" s="239" t="e">
        <f>VLOOKUP(A251,Piezas!$A$10:$F$604,2,FALSE)</f>
        <v>#N/A</v>
      </c>
      <c r="D251" s="317" t="s">
        <v>1228</v>
      </c>
      <c r="E251" s="322"/>
      <c r="F251" s="308">
        <f>VLOOKUP(D251,Acero!$A$12:$AB$209,4,FALSE)</f>
        <v>0</v>
      </c>
      <c r="G251" s="317"/>
      <c r="H251" s="317"/>
      <c r="I251" s="317"/>
      <c r="J251" s="311"/>
      <c r="L251" s="322"/>
      <c r="M251" s="308" t="str">
        <f>VLOOKUP(D251,Acero!$A$12:$AB$209,13,FALSE)</f>
        <v>---------------</v>
      </c>
      <c r="N251" s="308" t="str">
        <f>IF(L251="x",VLOOKUP(D251,Acero!$A$12:$AB$209,6,FALSE),"--")</f>
        <v>--</v>
      </c>
      <c r="O251" s="324" t="str">
        <f>IF(L251="x",VLOOKUP(D251,Acero!$A$12:$AB$209,7,FALSE),"--")</f>
        <v>--</v>
      </c>
      <c r="P251" s="335">
        <f>IF((M251="Chapa negra doble recapado")*AND(L251&lt;&gt;"x"),"--",VLOOKUP(D251,Acero!$A$12:$AB$209,14,FALSE))</f>
        <v>0.42</v>
      </c>
      <c r="Q251" s="335" t="str">
        <f>IF((M251="Chapa negra doble recapado")*AND(L251&lt;&gt;"x"),"--",VLOOKUP(D251,Acero!$A$12:$AB$209,15,FALSE))</f>
        <v>----</v>
      </c>
      <c r="R251" s="335" t="str">
        <f>IF(L251="x",VLOOKUP(D251,Acero!$A$12:$AB$209,16,FALSE),"--")</f>
        <v>--</v>
      </c>
      <c r="S251" s="335" t="str">
        <f>IF(L251="x",VLOOKUP(D251,Acero!$A$12:$AB$209,17,FALSE),"--")</f>
        <v>--</v>
      </c>
      <c r="T251" s="335">
        <f>VLOOKUP(D251,Acero!$A$12:$AB$209,18,FALSE)</f>
        <v>0.5</v>
      </c>
      <c r="U251" s="308" t="str">
        <f>VLOOKUP(D251,Acero!$A$12:$AB$209,19,FALSE)</f>
        <v>----</v>
      </c>
      <c r="V251" s="318"/>
      <c r="W251" s="318"/>
      <c r="X251" s="322"/>
      <c r="Y251" s="334" t="e">
        <f t="shared" si="95"/>
        <v>#DIV/0!</v>
      </c>
      <c r="Z251">
        <f t="shared" si="99"/>
        <v>523242.16666666575</v>
      </c>
      <c r="AG251" s="345">
        <v>42672</v>
      </c>
      <c r="AH251" s="149"/>
      <c r="AI251" s="149"/>
      <c r="AJ251" s="149"/>
      <c r="AK251" s="149"/>
      <c r="AL251" s="343" t="e">
        <f t="shared" si="96"/>
        <v>#DIV/0!</v>
      </c>
      <c r="AM251" s="149"/>
      <c r="AN251" s="149"/>
      <c r="AO251" s="343" t="e">
        <f t="shared" si="97"/>
        <v>#DIV/0!</v>
      </c>
      <c r="AP251" s="149"/>
      <c r="AQ251" s="149"/>
      <c r="AR251" s="343" t="e">
        <f t="shared" si="98"/>
        <v>#DIV/0!</v>
      </c>
    </row>
    <row r="252" spans="1:44" ht="15.75" hidden="1" thickBot="1">
      <c r="A252" s="309"/>
      <c r="B252" s="308">
        <v>216</v>
      </c>
      <c r="C252" s="239" t="e">
        <f>VLOOKUP(A252,Piezas!$A$10:$F$604,2,FALSE)</f>
        <v>#N/A</v>
      </c>
      <c r="D252" s="317" t="s">
        <v>1229</v>
      </c>
      <c r="E252" s="322"/>
      <c r="F252" s="308">
        <f>VLOOKUP(D252,Acero!$A$12:$AB$209,4,FALSE)</f>
        <v>0</v>
      </c>
      <c r="G252" s="317"/>
      <c r="H252" s="317"/>
      <c r="I252" s="317"/>
      <c r="J252" s="311"/>
      <c r="L252" s="322"/>
      <c r="M252" s="308" t="str">
        <f>VLOOKUP(D252,Acero!$A$12:$AB$209,13,FALSE)</f>
        <v>---------------</v>
      </c>
      <c r="N252" s="308" t="str">
        <f>IF(L252="x",VLOOKUP(D252,Acero!$A$12:$AB$209,6,FALSE),"--")</f>
        <v>--</v>
      </c>
      <c r="O252" s="324" t="str">
        <f>IF(L252="x",VLOOKUP(D252,Acero!$A$12:$AB$209,7,FALSE),"--")</f>
        <v>--</v>
      </c>
      <c r="P252" s="335">
        <f>IF((M252="Chapa negra doble recapado")*AND(L252&lt;&gt;"x"),"--",VLOOKUP(D252,Acero!$A$12:$AB$209,14,FALSE))</f>
        <v>22</v>
      </c>
      <c r="Q252" s="335" t="str">
        <f>IF((M252="Chapa negra doble recapado")*AND(L252&lt;&gt;"x"),"--",VLOOKUP(D252,Acero!$A$12:$AB$209,15,FALSE))</f>
        <v>----</v>
      </c>
      <c r="R252" s="335" t="str">
        <f>IF(L252="x",VLOOKUP(D252,Acero!$A$12:$AB$209,16,FALSE),"--")</f>
        <v>--</v>
      </c>
      <c r="S252" s="335" t="str">
        <f>IF(L252="x",VLOOKUP(D252,Acero!$A$12:$AB$209,17,FALSE),"--")</f>
        <v>--</v>
      </c>
      <c r="T252" s="335">
        <f>VLOOKUP(D252,Acero!$A$12:$AB$209,18,FALSE)</f>
        <v>0</v>
      </c>
      <c r="U252" s="308" t="str">
        <f>VLOOKUP(D252,Acero!$A$12:$AB$209,19,FALSE)</f>
        <v>----</v>
      </c>
      <c r="V252" s="319"/>
      <c r="W252" s="319"/>
      <c r="X252" s="322"/>
      <c r="Y252" s="334" t="e">
        <f t="shared" si="95"/>
        <v>#DIV/0!</v>
      </c>
      <c r="Z252">
        <f t="shared" si="99"/>
        <v>523242.16666666575</v>
      </c>
      <c r="AG252" s="345">
        <v>42673</v>
      </c>
      <c r="AH252" s="149"/>
      <c r="AI252" s="149"/>
      <c r="AJ252" s="149"/>
      <c r="AK252" s="149"/>
      <c r="AL252" s="343" t="e">
        <f t="shared" si="96"/>
        <v>#DIV/0!</v>
      </c>
      <c r="AM252" s="149"/>
      <c r="AN252" s="149"/>
      <c r="AO252" s="343" t="e">
        <f t="shared" si="97"/>
        <v>#DIV/0!</v>
      </c>
      <c r="AP252" s="149"/>
      <c r="AQ252" s="149"/>
      <c r="AR252" s="343" t="e">
        <f t="shared" si="98"/>
        <v>#DIV/0!</v>
      </c>
    </row>
    <row r="253" spans="1:44" ht="15.75" hidden="1" thickBot="1">
      <c r="A253" s="309"/>
      <c r="B253" s="308">
        <v>217</v>
      </c>
      <c r="C253" s="239" t="e">
        <f>VLOOKUP(A253,Piezas!$A$10:$F$604,2,FALSE)</f>
        <v>#N/A</v>
      </c>
      <c r="D253" s="317" t="s">
        <v>1230</v>
      </c>
      <c r="E253" s="322"/>
      <c r="F253" s="308">
        <f>VLOOKUP(D253,Acero!$A$12:$AB$209,4,FALSE)</f>
        <v>0</v>
      </c>
      <c r="G253" s="317"/>
      <c r="H253" s="317"/>
      <c r="I253" s="317"/>
      <c r="J253" s="311"/>
      <c r="L253" s="322"/>
      <c r="M253" s="308" t="str">
        <f>VLOOKUP(D253,Acero!$A$12:$AB$209,13,FALSE)</f>
        <v>---------------</v>
      </c>
      <c r="N253" s="308" t="str">
        <f>IF(L253="x",VLOOKUP(D253,Acero!$A$12:$AB$209,6,FALSE),"--")</f>
        <v>--</v>
      </c>
      <c r="O253" s="324" t="str">
        <f>IF(L253="x",VLOOKUP(D253,Acero!$A$12:$AB$209,7,FALSE),"--")</f>
        <v>--</v>
      </c>
      <c r="P253" s="335">
        <f>IF((M253="Chapa negra doble recapado")*AND(L253&lt;&gt;"x"),"--",VLOOKUP(D253,Acero!$A$12:$AB$209,14,FALSE))</f>
        <v>12.7</v>
      </c>
      <c r="Q253" s="335" t="str">
        <f>IF((M253="Chapa negra doble recapado")*AND(L253&lt;&gt;"x"),"--",VLOOKUP(D253,Acero!$A$12:$AB$209,15,FALSE))</f>
        <v>----</v>
      </c>
      <c r="R253" s="335" t="str">
        <f>IF(L253="x",VLOOKUP(D253,Acero!$A$12:$AB$209,16,FALSE),"--")</f>
        <v>--</v>
      </c>
      <c r="S253" s="335" t="str">
        <f>IF(L253="x",VLOOKUP(D253,Acero!$A$12:$AB$209,17,FALSE),"--")</f>
        <v>--</v>
      </c>
      <c r="T253" s="335">
        <f>VLOOKUP(D253,Acero!$A$12:$AB$209,18,FALSE)</f>
        <v>0</v>
      </c>
      <c r="U253" s="308" t="str">
        <f>VLOOKUP(D253,Acero!$A$12:$AB$209,19,FALSE)</f>
        <v>----</v>
      </c>
      <c r="V253" s="318"/>
      <c r="W253" s="318"/>
      <c r="X253" s="322"/>
      <c r="Y253" s="334" t="e">
        <f t="shared" si="95"/>
        <v>#DIV/0!</v>
      </c>
      <c r="Z253">
        <f t="shared" si="99"/>
        <v>523242.16666666575</v>
      </c>
      <c r="AG253" s="345">
        <v>42674</v>
      </c>
      <c r="AH253" s="149"/>
      <c r="AI253" s="149"/>
      <c r="AJ253" s="149"/>
      <c r="AK253" s="149"/>
      <c r="AL253" s="343" t="e">
        <f t="shared" si="96"/>
        <v>#DIV/0!</v>
      </c>
      <c r="AM253" s="149"/>
      <c r="AN253" s="149"/>
      <c r="AO253" s="343" t="e">
        <f t="shared" si="97"/>
        <v>#DIV/0!</v>
      </c>
      <c r="AP253" s="149"/>
      <c r="AQ253" s="149"/>
      <c r="AR253" s="343" t="e">
        <f t="shared" si="98"/>
        <v>#DIV/0!</v>
      </c>
    </row>
    <row r="254" spans="1:44" ht="15.75" hidden="1" thickBot="1">
      <c r="A254" s="309"/>
      <c r="B254" s="308">
        <v>218</v>
      </c>
      <c r="C254" s="239" t="e">
        <f>VLOOKUP(A254,Piezas!$A$10:$F$604,2,FALSE)</f>
        <v>#N/A</v>
      </c>
      <c r="D254" s="317"/>
      <c r="E254" s="322"/>
      <c r="F254" s="308" t="e">
        <f>VLOOKUP(D254,Acero!$A$12:$AB$209,4,FALSE)</f>
        <v>#N/A</v>
      </c>
      <c r="G254" s="317"/>
      <c r="H254" s="317"/>
      <c r="I254" s="317"/>
      <c r="J254" s="311"/>
      <c r="L254" s="322"/>
      <c r="M254" s="308" t="e">
        <f>VLOOKUP(D254,Acero!$A$12:$AB$209,13,FALSE)</f>
        <v>#N/A</v>
      </c>
      <c r="N254" s="308" t="str">
        <f>IF(L254="x",VLOOKUP(D254,Acero!$A$12:$AB$209,6,FALSE),"--")</f>
        <v>--</v>
      </c>
      <c r="O254" s="324" t="str">
        <f>IF(L254="x",VLOOKUP(D254,Acero!$A$12:$AB$209,7,FALSE),"--")</f>
        <v>--</v>
      </c>
      <c r="P254" s="335" t="e">
        <f>IF((M254="Chapa negra doble recapado")*AND(L254&lt;&gt;"x"),"--",VLOOKUP(D254,Acero!$A$12:$AB$209,14,FALSE))</f>
        <v>#N/A</v>
      </c>
      <c r="Q254" s="335" t="e">
        <f>IF((M254="Chapa negra doble recapado")*AND(L254&lt;&gt;"x"),"--",VLOOKUP(D254,Acero!$A$12:$AB$209,15,FALSE))</f>
        <v>#N/A</v>
      </c>
      <c r="R254" s="335" t="str">
        <f>IF(L254="x",VLOOKUP(D254,Acero!$A$12:$AB$209,16,FALSE),"--")</f>
        <v>--</v>
      </c>
      <c r="S254" s="335" t="str">
        <f>IF(L254="x",VLOOKUP(D254,Acero!$A$12:$AB$209,17,FALSE),"--")</f>
        <v>--</v>
      </c>
      <c r="T254" s="335" t="e">
        <f>VLOOKUP(D254,Acero!$A$12:$AB$209,18,FALSE)</f>
        <v>#N/A</v>
      </c>
      <c r="U254" s="308" t="e">
        <f>VLOOKUP(D254,Acero!$A$12:$AB$209,19,FALSE)</f>
        <v>#N/A</v>
      </c>
      <c r="V254" s="319"/>
      <c r="W254" s="319"/>
      <c r="X254" s="322"/>
      <c r="Y254" s="334" t="e">
        <f t="shared" si="95"/>
        <v>#DIV/0!</v>
      </c>
      <c r="Z254">
        <f t="shared" si="99"/>
        <v>523242.16666666575</v>
      </c>
      <c r="AG254" s="345">
        <v>42675</v>
      </c>
      <c r="AH254" s="149"/>
      <c r="AI254" s="149"/>
      <c r="AJ254" s="149"/>
      <c r="AK254" s="149"/>
      <c r="AL254" s="343" t="e">
        <f t="shared" si="96"/>
        <v>#DIV/0!</v>
      </c>
      <c r="AM254" s="149"/>
      <c r="AN254" s="149"/>
      <c r="AO254" s="343" t="e">
        <f t="shared" si="97"/>
        <v>#DIV/0!</v>
      </c>
      <c r="AP254" s="149"/>
      <c r="AQ254" s="149"/>
      <c r="AR254" s="343" t="e">
        <f t="shared" si="98"/>
        <v>#DIV/0!</v>
      </c>
    </row>
    <row r="255" spans="1:44" ht="15.75" hidden="1" thickBot="1">
      <c r="A255" s="309"/>
      <c r="B255" s="308">
        <v>219</v>
      </c>
      <c r="C255" s="239" t="e">
        <f>VLOOKUP(A255,Piezas!$A$10:$F$604,2,FALSE)</f>
        <v>#N/A</v>
      </c>
      <c r="D255" s="320"/>
      <c r="E255" s="322"/>
      <c r="F255" s="308" t="e">
        <f>VLOOKUP(D255,Acero!$A$12:$AB$209,4,FALSE)</f>
        <v>#N/A</v>
      </c>
      <c r="G255" s="317"/>
      <c r="H255" s="317"/>
      <c r="I255" s="317"/>
      <c r="J255" s="311"/>
      <c r="L255" s="322"/>
      <c r="M255" s="308" t="e">
        <f>VLOOKUP(D255,Acero!$A$12:$AB$209,13,FALSE)</f>
        <v>#N/A</v>
      </c>
      <c r="N255" s="308" t="str">
        <f>IF(L255="x",VLOOKUP(D255,Acero!$A$12:$AB$209,6,FALSE),"--")</f>
        <v>--</v>
      </c>
      <c r="O255" s="324" t="str">
        <f>IF(L255="x",VLOOKUP(D255,Acero!$A$12:$AB$209,7,FALSE),"--")</f>
        <v>--</v>
      </c>
      <c r="P255" s="335" t="e">
        <f>IF((M255="Chapa negra doble recapado")*AND(L255&lt;&gt;"x"),"--",VLOOKUP(D255,Acero!$A$12:$AB$209,14,FALSE))</f>
        <v>#N/A</v>
      </c>
      <c r="Q255" s="335" t="e">
        <f>IF((M255="Chapa negra doble recapado")*AND(L255&lt;&gt;"x"),"--",VLOOKUP(D255,Acero!$A$12:$AB$209,15,FALSE))</f>
        <v>#N/A</v>
      </c>
      <c r="R255" s="335" t="str">
        <f>IF(L255="x",VLOOKUP(D255,Acero!$A$12:$AB$209,16,FALSE),"--")</f>
        <v>--</v>
      </c>
      <c r="S255" s="335" t="str">
        <f>IF(L255="x",VLOOKUP(D255,Acero!$A$12:$AB$209,17,FALSE),"--")</f>
        <v>--</v>
      </c>
      <c r="T255" s="335" t="e">
        <f>VLOOKUP(D255,Acero!$A$12:$AB$209,18,FALSE)</f>
        <v>#N/A</v>
      </c>
      <c r="U255" s="308" t="e">
        <f>VLOOKUP(D255,Acero!$A$12:$AB$209,19,FALSE)</f>
        <v>#N/A</v>
      </c>
      <c r="V255" s="318"/>
      <c r="W255" s="318"/>
      <c r="X255" s="322"/>
      <c r="Y255" s="334" t="e">
        <f t="shared" si="95"/>
        <v>#DIV/0!</v>
      </c>
      <c r="Z255">
        <f t="shared" si="99"/>
        <v>523242.16666666575</v>
      </c>
      <c r="AG255" s="345">
        <v>42676</v>
      </c>
      <c r="AH255" s="149"/>
      <c r="AI255" s="149"/>
      <c r="AJ255" s="149"/>
      <c r="AK255" s="149"/>
      <c r="AL255" s="343" t="e">
        <f t="shared" si="96"/>
        <v>#DIV/0!</v>
      </c>
      <c r="AM255" s="149"/>
      <c r="AN255" s="149"/>
      <c r="AO255" s="343" t="e">
        <f t="shared" si="97"/>
        <v>#DIV/0!</v>
      </c>
      <c r="AP255" s="149"/>
      <c r="AQ255" s="149"/>
      <c r="AR255" s="343" t="e">
        <f t="shared" si="98"/>
        <v>#DIV/0!</v>
      </c>
    </row>
    <row r="256" spans="1:44" ht="15.75" hidden="1" thickBot="1">
      <c r="A256" s="412"/>
      <c r="B256" s="308">
        <v>220</v>
      </c>
      <c r="C256" s="239" t="e">
        <f>VLOOKUP(A256,Piezas!$A$10:$F$604,2,FALSE)</f>
        <v>#N/A</v>
      </c>
      <c r="D256" s="321"/>
      <c r="E256" s="322"/>
      <c r="F256" s="308" t="e">
        <f>VLOOKUP(D256,Acero!$A$12:$AB$209,4,FALSE)</f>
        <v>#N/A</v>
      </c>
      <c r="G256" s="317"/>
      <c r="H256" s="317"/>
      <c r="I256" s="317"/>
      <c r="J256" s="311"/>
      <c r="L256" s="322"/>
      <c r="M256" s="308" t="e">
        <f>VLOOKUP(D256,Acero!$A$12:$AB$209,13,FALSE)</f>
        <v>#N/A</v>
      </c>
      <c r="N256" s="308" t="str">
        <f>IF(L256="x",VLOOKUP(D256,Acero!$A$12:$AB$209,6,FALSE),"--")</f>
        <v>--</v>
      </c>
      <c r="O256" s="324" t="str">
        <f>IF(L256="x",VLOOKUP(D256,Acero!$A$12:$AB$209,7,FALSE),"--")</f>
        <v>--</v>
      </c>
      <c r="P256" s="335" t="e">
        <f>IF((M256="Chapa negra doble recapado")*AND(L256&lt;&gt;"x"),"--",VLOOKUP(D256,Acero!$A$12:$AB$209,14,FALSE))</f>
        <v>#N/A</v>
      </c>
      <c r="Q256" s="335" t="e">
        <f>IF((M256="Chapa negra doble recapado")*AND(L256&lt;&gt;"x"),"--",VLOOKUP(D256,Acero!$A$12:$AB$209,15,FALSE))</f>
        <v>#N/A</v>
      </c>
      <c r="R256" s="335" t="str">
        <f>IF(L256="x",VLOOKUP(D256,Acero!$A$12:$AB$209,16,FALSE),"--")</f>
        <v>--</v>
      </c>
      <c r="S256" s="335" t="str">
        <f>IF(L256="x",VLOOKUP(D256,Acero!$A$12:$AB$209,17,FALSE),"--")</f>
        <v>--</v>
      </c>
      <c r="T256" s="335" t="e">
        <f>VLOOKUP(D256,Acero!$A$12:$AB$209,18,FALSE)</f>
        <v>#N/A</v>
      </c>
      <c r="U256" s="308" t="e">
        <f>VLOOKUP(D256,Acero!$A$12:$AB$209,19,FALSE)</f>
        <v>#N/A</v>
      </c>
      <c r="V256" s="319"/>
      <c r="W256" s="319"/>
      <c r="X256" s="322"/>
      <c r="Y256" s="334" t="e">
        <f t="shared" si="95"/>
        <v>#DIV/0!</v>
      </c>
      <c r="Z256">
        <f t="shared" si="99"/>
        <v>523242.16666666575</v>
      </c>
      <c r="AG256" s="345">
        <v>42677</v>
      </c>
      <c r="AH256" s="149"/>
      <c r="AI256" s="149"/>
      <c r="AJ256" s="149"/>
      <c r="AK256" s="149"/>
      <c r="AL256" s="343" t="e">
        <f t="shared" si="96"/>
        <v>#DIV/0!</v>
      </c>
      <c r="AM256" s="149"/>
      <c r="AN256" s="149"/>
      <c r="AO256" s="343" t="e">
        <f t="shared" si="97"/>
        <v>#DIV/0!</v>
      </c>
      <c r="AP256" s="149"/>
      <c r="AQ256" s="149"/>
      <c r="AR256" s="343" t="e">
        <f t="shared" si="98"/>
        <v>#DIV/0!</v>
      </c>
    </row>
    <row r="257" spans="1:44" ht="16.5" hidden="1" thickBot="1">
      <c r="A257" s="410"/>
      <c r="B257" s="336"/>
      <c r="C257" s="239" t="e">
        <f>VLOOKUP(A257,Piezas!$A$10:$F$604,2,FALSE)</f>
        <v>#N/A</v>
      </c>
      <c r="D257" s="407"/>
      <c r="E257" s="407"/>
      <c r="F257" s="407"/>
      <c r="G257" s="407"/>
      <c r="H257" s="407"/>
      <c r="I257" s="407"/>
      <c r="J257" s="407"/>
      <c r="K257" s="407"/>
      <c r="L257" s="339"/>
      <c r="M257" s="338"/>
      <c r="N257" s="338"/>
      <c r="O257" s="342"/>
      <c r="P257" s="340"/>
      <c r="Q257" s="340"/>
      <c r="R257" s="340"/>
      <c r="S257" s="340"/>
      <c r="T257" s="340"/>
      <c r="U257" s="336"/>
      <c r="V257" s="336"/>
      <c r="W257" s="336"/>
      <c r="X257" s="339"/>
      <c r="Y257" s="339"/>
      <c r="Z257" s="333"/>
      <c r="AA257" s="333"/>
      <c r="AG257" s="345"/>
      <c r="AL257" s="344"/>
      <c r="AO257" s="344"/>
      <c r="AR257" s="344"/>
    </row>
    <row r="258" spans="1:44" ht="27" hidden="1" thickTop="1" thickBot="1">
      <c r="A258" s="411" t="s">
        <v>324</v>
      </c>
      <c r="B258" s="308">
        <v>221</v>
      </c>
      <c r="C258" s="239" t="str">
        <f>VLOOKUP(A258,Piezas!$A$10:$F$604,2,FALSE)</f>
        <v>Engranaje 9D</v>
      </c>
      <c r="D258" s="317" t="s">
        <v>1012</v>
      </c>
      <c r="E258" s="331">
        <v>478.33333333333297</v>
      </c>
      <c r="F258" s="308" t="str">
        <f>VLOOKUP(D258,Acero!$A$12:$AB$209,4,FALSE)</f>
        <v>Lateral</v>
      </c>
      <c r="G258" s="317"/>
      <c r="H258" s="317"/>
      <c r="I258" s="317"/>
      <c r="J258" s="310"/>
      <c r="K258" s="149"/>
      <c r="L258" s="331"/>
      <c r="M258" s="308" t="str">
        <f>VLOOKUP(D258,Acero!$A$12:$AB$209,13,FALSE)</f>
        <v>Chapa negra doble recapado</v>
      </c>
      <c r="N258" s="308" t="str">
        <f>IF(L258="x",VLOOKUP(D258,Acero!$A$12:$AB$209,6,FALSE),"--")</f>
        <v>--</v>
      </c>
      <c r="O258" s="324" t="str">
        <f>IF(L258="x",VLOOKUP(D258,Acero!$A$12:$AB$209,7,FALSE),"--")</f>
        <v>--</v>
      </c>
      <c r="P258" s="335" t="str">
        <f>IF((M258="Chapa negra doble recapado")*AND(L258&lt;&gt;"x"),"--",VLOOKUP(D258,Acero!$A$12:$AB$209,14,FALSE))</f>
        <v>--</v>
      </c>
      <c r="Q258" s="335" t="str">
        <f>IF((M258="Chapa negra doble recapado")*AND(L258&lt;&gt;"x"),"--",VLOOKUP(D258,Acero!$A$12:$AB$209,15,FALSE))</f>
        <v>--</v>
      </c>
      <c r="R258" s="335" t="str">
        <f>IF(L258="x",VLOOKUP(D258,Acero!$A$12:$AB$209,16,FALSE),"--")</f>
        <v>--</v>
      </c>
      <c r="S258" s="335" t="str">
        <f>IF(L258="x",VLOOKUP(D258,Acero!$A$12:$AB$209,17,FALSE),"--")</f>
        <v>--</v>
      </c>
      <c r="T258" s="335">
        <f>VLOOKUP(D258,Acero!$A$12:$AB$209,18,FALSE)</f>
        <v>1.2</v>
      </c>
      <c r="U258" s="308" t="str">
        <f>VLOOKUP(D258,Acero!$A$12:$AB$209,19,FALSE)</f>
        <v>mm</v>
      </c>
      <c r="V258" s="317"/>
      <c r="W258" s="317">
        <v>389.83333333333297</v>
      </c>
      <c r="X258" s="331">
        <v>509.66666666666703</v>
      </c>
      <c r="Y258" s="334">
        <f t="shared" ref="Y258:Y268" si="100">(X258-W258)/W258</f>
        <v>0.30739632321505128</v>
      </c>
      <c r="Z258" s="149">
        <f>(V258+W258)*E258</f>
        <v>186470.27777777746</v>
      </c>
      <c r="AA258" s="149"/>
      <c r="AB258" s="149"/>
      <c r="AC258" s="149"/>
      <c r="AD258" s="149"/>
      <c r="AE258" s="149"/>
      <c r="AF258" s="149"/>
      <c r="AG258" s="345">
        <v>42678</v>
      </c>
      <c r="AH258" s="149"/>
      <c r="AI258" s="149"/>
      <c r="AJ258" s="149"/>
      <c r="AK258" s="149"/>
      <c r="AL258" s="343" t="e">
        <f t="shared" ref="AL258:AL268" si="101">(AH258-AK258)/AH258</f>
        <v>#DIV/0!</v>
      </c>
      <c r="AM258" s="149"/>
      <c r="AN258" s="149"/>
      <c r="AO258" s="343" t="e">
        <f t="shared" ref="AO258:AO268" si="102">(AK258-AN258)/AK258</f>
        <v>#DIV/0!</v>
      </c>
      <c r="AP258" s="149"/>
      <c r="AQ258" s="149"/>
      <c r="AR258" s="343" t="e">
        <f t="shared" ref="AR258:AR268" si="103">(AN258-AQ258)/AN258</f>
        <v>#DIV/0!</v>
      </c>
    </row>
    <row r="259" spans="1:44" ht="26.25" hidden="1" thickBot="1">
      <c r="A259" s="309"/>
      <c r="B259" s="308">
        <v>222</v>
      </c>
      <c r="C259" s="239" t="e">
        <f>VLOOKUP(A259,Piezas!$A$10:$F$604,2,FALSE)</f>
        <v>#N/A</v>
      </c>
      <c r="D259" s="317" t="s">
        <v>1211</v>
      </c>
      <c r="E259" s="322">
        <v>486.33333333333297</v>
      </c>
      <c r="F259" s="308" t="str">
        <f>VLOOKUP(D259,Acero!$A$12:$AB$209,4,FALSE)</f>
        <v xml:space="preserve">Lonja </v>
      </c>
      <c r="G259" s="317"/>
      <c r="H259" s="317"/>
      <c r="I259" s="317"/>
      <c r="J259" s="311"/>
      <c r="L259" s="317"/>
      <c r="M259" s="308" t="str">
        <f>VLOOKUP(D259,Acero!$A$12:$AB$209,13,FALSE)</f>
        <v>Chapa negra doble recapado</v>
      </c>
      <c r="N259" s="308" t="str">
        <f>IF(L259="x",VLOOKUP(D259,Acero!$A$12:$AB$209,6,FALSE),"--")</f>
        <v>--</v>
      </c>
      <c r="O259" s="324" t="str">
        <f>IF(L259="x",VLOOKUP(D259,Acero!$A$12:$AB$209,7,FALSE),"--")</f>
        <v>--</v>
      </c>
      <c r="P259" s="335" t="str">
        <f>IF((M259="Chapa negra doble recapado")*AND(L259&lt;&gt;"x"),"--",VLOOKUP(D259,Acero!$A$12:$AB$209,14,FALSE))</f>
        <v>--</v>
      </c>
      <c r="Q259" s="335" t="str">
        <f>IF((M259="Chapa negra doble recapado")*AND(L259&lt;&gt;"x"),"--",VLOOKUP(D259,Acero!$A$12:$AB$209,15,FALSE))</f>
        <v>--</v>
      </c>
      <c r="R259" s="335" t="str">
        <f>IF(L259="x",VLOOKUP(D259,Acero!$A$12:$AB$209,16,FALSE),"--")</f>
        <v>--</v>
      </c>
      <c r="S259" s="335" t="str">
        <f>IF(L259="x",VLOOKUP(D259,Acero!$A$12:$AB$209,17,FALSE),"--")</f>
        <v>--</v>
      </c>
      <c r="T259" s="335">
        <f>VLOOKUP(D259,Acero!$A$12:$AB$209,18,FALSE)</f>
        <v>1.2</v>
      </c>
      <c r="U259" s="308" t="str">
        <f>VLOOKUP(D259,Acero!$A$12:$AB$209,19,FALSE)</f>
        <v>mm</v>
      </c>
      <c r="V259" s="317"/>
      <c r="W259" s="317">
        <v>396.33333333333297</v>
      </c>
      <c r="X259" s="322">
        <v>518.16666666666697</v>
      </c>
      <c r="Y259" s="334">
        <f t="shared" si="100"/>
        <v>0.30740117746005241</v>
      </c>
      <c r="Z259">
        <f t="shared" ref="Z259:Z268" si="104">(V259+W259)*E259+Z258</f>
        <v>379220.38888888829</v>
      </c>
      <c r="AG259" s="345">
        <v>42679</v>
      </c>
      <c r="AH259" s="149"/>
      <c r="AI259" s="149"/>
      <c r="AJ259" s="149"/>
      <c r="AK259" s="149"/>
      <c r="AL259" s="343" t="e">
        <f t="shared" si="101"/>
        <v>#DIV/0!</v>
      </c>
      <c r="AM259" s="149"/>
      <c r="AN259" s="149"/>
      <c r="AO259" s="343" t="e">
        <f t="shared" si="102"/>
        <v>#DIV/0!</v>
      </c>
      <c r="AP259" s="149"/>
      <c r="AQ259" s="149"/>
      <c r="AR259" s="343" t="e">
        <f t="shared" si="103"/>
        <v>#DIV/0!</v>
      </c>
    </row>
    <row r="260" spans="1:44" ht="26.25" hidden="1" thickBot="1">
      <c r="A260" s="309"/>
      <c r="B260" s="308">
        <v>223</v>
      </c>
      <c r="C260" s="239" t="e">
        <f>VLOOKUP(A260,Piezas!$A$10:$F$604,2,FALSE)</f>
        <v>#N/A</v>
      </c>
      <c r="D260" s="317" t="s">
        <v>1014</v>
      </c>
      <c r="E260" s="322">
        <v>494.33333333333297</v>
      </c>
      <c r="F260" s="308" t="str">
        <f>VLOOKUP(D260,Acero!$A$12:$AB$209,4,FALSE)</f>
        <v>orejas</v>
      </c>
      <c r="G260" s="317"/>
      <c r="H260" s="317"/>
      <c r="I260" s="317"/>
      <c r="J260" s="311" t="s">
        <v>1490</v>
      </c>
      <c r="L260" s="322"/>
      <c r="M260" s="308" t="str">
        <f>VLOOKUP(D260,Acero!$A$12:$AB$209,13,FALSE)</f>
        <v>Chapa negra doble recapado</v>
      </c>
      <c r="N260" s="308" t="str">
        <f>IF(L260="x",VLOOKUP(D260,Acero!$A$12:$AB$209,6,FALSE),"--")</f>
        <v>--</v>
      </c>
      <c r="O260" s="324" t="str">
        <f>IF(L260="x",VLOOKUP(D260,Acero!$A$12:$AB$209,7,FALSE),"--")</f>
        <v>--</v>
      </c>
      <c r="P260" s="335" t="str">
        <f>IF((M260="Chapa negra doble recapado")*AND(L260&lt;&gt;"x"),"--",VLOOKUP(D260,Acero!$A$12:$AB$209,14,FALSE))</f>
        <v>--</v>
      </c>
      <c r="Q260" s="335" t="str">
        <f>IF((M260="Chapa negra doble recapado")*AND(L260&lt;&gt;"x"),"--",VLOOKUP(D260,Acero!$A$12:$AB$209,15,FALSE))</f>
        <v>--</v>
      </c>
      <c r="R260" s="335" t="str">
        <f>IF(L260="x",VLOOKUP(D260,Acero!$A$12:$AB$209,16,FALSE),"--")</f>
        <v>--</v>
      </c>
      <c r="S260" s="335" t="str">
        <f>IF(L260="x",VLOOKUP(D260,Acero!$A$12:$AB$209,17,FALSE),"--")</f>
        <v>--</v>
      </c>
      <c r="T260" s="335">
        <f>VLOOKUP(D260,Acero!$A$12:$AB$209,18,FALSE)</f>
        <v>1.2</v>
      </c>
      <c r="U260" s="308" t="str">
        <f>VLOOKUP(D260,Acero!$A$12:$AB$209,19,FALSE)</f>
        <v>mm</v>
      </c>
      <c r="V260" s="318">
        <v>1</v>
      </c>
      <c r="W260" s="318">
        <v>402.83333333333297</v>
      </c>
      <c r="X260" s="322">
        <v>526.66666666666697</v>
      </c>
      <c r="Y260" s="334">
        <f t="shared" si="100"/>
        <v>0.3074058750517189</v>
      </c>
      <c r="Z260">
        <f t="shared" si="104"/>
        <v>578848.66666666581</v>
      </c>
      <c r="AG260" s="345">
        <v>42680</v>
      </c>
      <c r="AH260" s="149"/>
      <c r="AI260" s="149"/>
      <c r="AJ260" s="149"/>
      <c r="AK260" s="149"/>
      <c r="AL260" s="343" t="e">
        <f t="shared" si="101"/>
        <v>#DIV/0!</v>
      </c>
      <c r="AM260" s="149"/>
      <c r="AN260" s="149"/>
      <c r="AO260" s="343" t="e">
        <f t="shared" si="102"/>
        <v>#DIV/0!</v>
      </c>
      <c r="AP260" s="149"/>
      <c r="AQ260" s="149"/>
      <c r="AR260" s="343" t="e">
        <f t="shared" si="103"/>
        <v>#DIV/0!</v>
      </c>
    </row>
    <row r="261" spans="1:44" ht="15.75" hidden="1" thickBot="1">
      <c r="A261" s="309"/>
      <c r="B261" s="308">
        <v>224</v>
      </c>
      <c r="C261" s="239" t="e">
        <f>VLOOKUP(A261,Piezas!$A$10:$F$604,2,FALSE)</f>
        <v>#N/A</v>
      </c>
      <c r="D261" s="317" t="s">
        <v>1015</v>
      </c>
      <c r="E261" s="322"/>
      <c r="F261" s="308">
        <f>VLOOKUP(D261,Acero!$A$12:$AB$209,4,FALSE)</f>
        <v>0</v>
      </c>
      <c r="G261" s="317"/>
      <c r="H261" s="317"/>
      <c r="I261" s="317"/>
      <c r="J261" s="311"/>
      <c r="L261" s="322"/>
      <c r="M261" s="308">
        <f>VLOOKUP(D261,Acero!$A$12:$AB$209,13,FALSE)</f>
        <v>0</v>
      </c>
      <c r="N261" s="308" t="str">
        <f>IF(L261="x",VLOOKUP(D261,Acero!$A$12:$AB$209,6,FALSE),"--")</f>
        <v>--</v>
      </c>
      <c r="O261" s="324" t="str">
        <f>IF(L261="x",VLOOKUP(D261,Acero!$A$12:$AB$209,7,FALSE),"--")</f>
        <v>--</v>
      </c>
      <c r="P261" s="335">
        <f>IF((M261="Chapa negra doble recapado")*AND(L261&lt;&gt;"x"),"--",VLOOKUP(D261,Acero!$A$12:$AB$209,14,FALSE))</f>
        <v>0</v>
      </c>
      <c r="Q261" s="335">
        <f>IF((M261="Chapa negra doble recapado")*AND(L261&lt;&gt;"x"),"--",VLOOKUP(D261,Acero!$A$12:$AB$209,15,FALSE))</f>
        <v>0</v>
      </c>
      <c r="R261" s="335" t="str">
        <f>IF(L261="x",VLOOKUP(D261,Acero!$A$12:$AB$209,16,FALSE),"--")</f>
        <v>--</v>
      </c>
      <c r="S261" s="335" t="str">
        <f>IF(L261="x",VLOOKUP(D261,Acero!$A$12:$AB$209,17,FALSE),"--")</f>
        <v>--</v>
      </c>
      <c r="T261" s="335">
        <f>VLOOKUP(D261,Acero!$A$12:$AB$209,18,FALSE)</f>
        <v>0</v>
      </c>
      <c r="U261" s="308" t="str">
        <f>VLOOKUP(D261,Acero!$A$12:$AB$209,19,FALSE)</f>
        <v>-----</v>
      </c>
      <c r="V261" s="319"/>
      <c r="W261" s="319"/>
      <c r="X261" s="322"/>
      <c r="Y261" s="334" t="e">
        <f t="shared" si="100"/>
        <v>#DIV/0!</v>
      </c>
      <c r="Z261">
        <f t="shared" si="104"/>
        <v>578848.66666666581</v>
      </c>
      <c r="AG261" s="345">
        <v>42681</v>
      </c>
      <c r="AH261" s="149"/>
      <c r="AI261" s="149"/>
      <c r="AJ261" s="149"/>
      <c r="AK261" s="149"/>
      <c r="AL261" s="343" t="e">
        <f t="shared" si="101"/>
        <v>#DIV/0!</v>
      </c>
      <c r="AM261" s="149"/>
      <c r="AN261" s="149"/>
      <c r="AO261" s="343" t="e">
        <f t="shared" si="102"/>
        <v>#DIV/0!</v>
      </c>
      <c r="AP261" s="149"/>
      <c r="AQ261" s="149"/>
      <c r="AR261" s="343" t="e">
        <f t="shared" si="103"/>
        <v>#DIV/0!</v>
      </c>
    </row>
    <row r="262" spans="1:44" ht="15.75" hidden="1" thickBot="1">
      <c r="A262" s="309"/>
      <c r="B262" s="308">
        <v>225</v>
      </c>
      <c r="C262" s="239" t="e">
        <f>VLOOKUP(A262,Piezas!$A$10:$F$604,2,FALSE)</f>
        <v>#N/A</v>
      </c>
      <c r="D262" s="317" t="s">
        <v>1060</v>
      </c>
      <c r="E262" s="322"/>
      <c r="F262" s="308">
        <f>VLOOKUP(D262,Acero!$A$12:$AB$209,4,FALSE)</f>
        <v>0</v>
      </c>
      <c r="G262" s="317"/>
      <c r="H262" s="317"/>
      <c r="I262" s="317"/>
      <c r="J262" s="311"/>
      <c r="L262" s="322"/>
      <c r="M262" s="308" t="str">
        <f>VLOOKUP(D262,Acero!$A$12:$AB$209,13,FALSE)</f>
        <v>---------------</v>
      </c>
      <c r="N262" s="308" t="str">
        <f>IF(L262="x",VLOOKUP(D262,Acero!$A$12:$AB$209,6,FALSE),"--")</f>
        <v>--</v>
      </c>
      <c r="O262" s="324" t="str">
        <f>IF(L262="x",VLOOKUP(D262,Acero!$A$12:$AB$209,7,FALSE),"--")</f>
        <v>--</v>
      </c>
      <c r="P262" s="335">
        <f>IF((M262="Chapa negra doble recapado")*AND(L262&lt;&gt;"x"),"--",VLOOKUP(D262,Acero!$A$12:$AB$209,14,FALSE))</f>
        <v>28</v>
      </c>
      <c r="Q262" s="335" t="str">
        <f>IF((M262="Chapa negra doble recapado")*AND(L262&lt;&gt;"x"),"--",VLOOKUP(D262,Acero!$A$12:$AB$209,15,FALSE))</f>
        <v>----</v>
      </c>
      <c r="R262" s="335" t="str">
        <f>IF(L262="x",VLOOKUP(D262,Acero!$A$12:$AB$209,16,FALSE),"--")</f>
        <v>--</v>
      </c>
      <c r="S262" s="335" t="str">
        <f>IF(L262="x",VLOOKUP(D262,Acero!$A$12:$AB$209,17,FALSE),"--")</f>
        <v>--</v>
      </c>
      <c r="T262" s="335">
        <f>VLOOKUP(D262,Acero!$A$12:$AB$209,18,FALSE)</f>
        <v>0</v>
      </c>
      <c r="U262" s="308" t="str">
        <f>VLOOKUP(D262,Acero!$A$12:$AB$209,19,FALSE)</f>
        <v>----</v>
      </c>
      <c r="V262" s="318"/>
      <c r="W262" s="318"/>
      <c r="X262" s="322"/>
      <c r="Y262" s="334" t="e">
        <f t="shared" si="100"/>
        <v>#DIV/0!</v>
      </c>
      <c r="Z262">
        <f t="shared" si="104"/>
        <v>578848.66666666581</v>
      </c>
      <c r="AG262" s="345">
        <v>42682</v>
      </c>
      <c r="AH262" s="149"/>
      <c r="AI262" s="149"/>
      <c r="AJ262" s="149"/>
      <c r="AK262" s="149"/>
      <c r="AL262" s="343" t="e">
        <f t="shared" si="101"/>
        <v>#DIV/0!</v>
      </c>
      <c r="AM262" s="149"/>
      <c r="AN262" s="149"/>
      <c r="AO262" s="343" t="e">
        <f t="shared" si="102"/>
        <v>#DIV/0!</v>
      </c>
      <c r="AP262" s="149"/>
      <c r="AQ262" s="149"/>
      <c r="AR262" s="343" t="e">
        <f t="shared" si="103"/>
        <v>#DIV/0!</v>
      </c>
    </row>
    <row r="263" spans="1:44" ht="15.75" hidden="1" thickBot="1">
      <c r="A263" s="309"/>
      <c r="B263" s="308">
        <v>226</v>
      </c>
      <c r="C263" s="239" t="e">
        <f>VLOOKUP(A263,Piezas!$A$10:$F$604,2,FALSE)</f>
        <v>#N/A</v>
      </c>
      <c r="D263" s="317" t="s">
        <v>1228</v>
      </c>
      <c r="E263" s="322"/>
      <c r="F263" s="308">
        <f>VLOOKUP(D263,Acero!$A$12:$AB$209,4,FALSE)</f>
        <v>0</v>
      </c>
      <c r="G263" s="317"/>
      <c r="H263" s="317"/>
      <c r="I263" s="317"/>
      <c r="J263" s="311"/>
      <c r="L263" s="322"/>
      <c r="M263" s="308" t="str">
        <f>VLOOKUP(D263,Acero!$A$12:$AB$209,13,FALSE)</f>
        <v>---------------</v>
      </c>
      <c r="N263" s="308" t="str">
        <f>IF(L263="x",VLOOKUP(D263,Acero!$A$12:$AB$209,6,FALSE),"--")</f>
        <v>--</v>
      </c>
      <c r="O263" s="324" t="str">
        <f>IF(L263="x",VLOOKUP(D263,Acero!$A$12:$AB$209,7,FALSE),"--")</f>
        <v>--</v>
      </c>
      <c r="P263" s="335">
        <f>IF((M263="Chapa negra doble recapado")*AND(L263&lt;&gt;"x"),"--",VLOOKUP(D263,Acero!$A$12:$AB$209,14,FALSE))</f>
        <v>0.42</v>
      </c>
      <c r="Q263" s="335" t="str">
        <f>IF((M263="Chapa negra doble recapado")*AND(L263&lt;&gt;"x"),"--",VLOOKUP(D263,Acero!$A$12:$AB$209,15,FALSE))</f>
        <v>----</v>
      </c>
      <c r="R263" s="335" t="str">
        <f>IF(L263="x",VLOOKUP(D263,Acero!$A$12:$AB$209,16,FALSE),"--")</f>
        <v>--</v>
      </c>
      <c r="S263" s="335" t="str">
        <f>IF(L263="x",VLOOKUP(D263,Acero!$A$12:$AB$209,17,FALSE),"--")</f>
        <v>--</v>
      </c>
      <c r="T263" s="335">
        <f>VLOOKUP(D263,Acero!$A$12:$AB$209,18,FALSE)</f>
        <v>0.5</v>
      </c>
      <c r="U263" s="308" t="str">
        <f>VLOOKUP(D263,Acero!$A$12:$AB$209,19,FALSE)</f>
        <v>----</v>
      </c>
      <c r="V263" s="318"/>
      <c r="W263" s="318"/>
      <c r="X263" s="322"/>
      <c r="Y263" s="334" t="e">
        <f t="shared" si="100"/>
        <v>#DIV/0!</v>
      </c>
      <c r="Z263">
        <f t="shared" si="104"/>
        <v>578848.66666666581</v>
      </c>
      <c r="AG263" s="345">
        <v>42683</v>
      </c>
      <c r="AH263" s="149"/>
      <c r="AI263" s="149"/>
      <c r="AJ263" s="149"/>
      <c r="AK263" s="149"/>
      <c r="AL263" s="343" t="e">
        <f t="shared" si="101"/>
        <v>#DIV/0!</v>
      </c>
      <c r="AM263" s="149"/>
      <c r="AN263" s="149"/>
      <c r="AO263" s="343" t="e">
        <f t="shared" si="102"/>
        <v>#DIV/0!</v>
      </c>
      <c r="AP263" s="149"/>
      <c r="AQ263" s="149"/>
      <c r="AR263" s="343" t="e">
        <f t="shared" si="103"/>
        <v>#DIV/0!</v>
      </c>
    </row>
    <row r="264" spans="1:44" ht="15.75" hidden="1" thickBot="1">
      <c r="A264" s="309"/>
      <c r="B264" s="308">
        <v>227</v>
      </c>
      <c r="C264" s="239" t="e">
        <f>VLOOKUP(A264,Piezas!$A$10:$F$604,2,FALSE)</f>
        <v>#N/A</v>
      </c>
      <c r="D264" s="317" t="s">
        <v>1229</v>
      </c>
      <c r="E264" s="322"/>
      <c r="F264" s="308">
        <f>VLOOKUP(D264,Acero!$A$12:$AB$209,4,FALSE)</f>
        <v>0</v>
      </c>
      <c r="G264" s="317"/>
      <c r="H264" s="317"/>
      <c r="I264" s="317"/>
      <c r="J264" s="311"/>
      <c r="L264" s="322"/>
      <c r="M264" s="308" t="str">
        <f>VLOOKUP(D264,Acero!$A$12:$AB$209,13,FALSE)</f>
        <v>---------------</v>
      </c>
      <c r="N264" s="308" t="str">
        <f>IF(L264="x",VLOOKUP(D264,Acero!$A$12:$AB$209,6,FALSE),"--")</f>
        <v>--</v>
      </c>
      <c r="O264" s="324" t="str">
        <f>IF(L264="x",VLOOKUP(D264,Acero!$A$12:$AB$209,7,FALSE),"--")</f>
        <v>--</v>
      </c>
      <c r="P264" s="335">
        <f>IF((M264="Chapa negra doble recapado")*AND(L264&lt;&gt;"x"),"--",VLOOKUP(D264,Acero!$A$12:$AB$209,14,FALSE))</f>
        <v>22</v>
      </c>
      <c r="Q264" s="335" t="str">
        <f>IF((M264="Chapa negra doble recapado")*AND(L264&lt;&gt;"x"),"--",VLOOKUP(D264,Acero!$A$12:$AB$209,15,FALSE))</f>
        <v>----</v>
      </c>
      <c r="R264" s="335" t="str">
        <f>IF(L264="x",VLOOKUP(D264,Acero!$A$12:$AB$209,16,FALSE),"--")</f>
        <v>--</v>
      </c>
      <c r="S264" s="335" t="str">
        <f>IF(L264="x",VLOOKUP(D264,Acero!$A$12:$AB$209,17,FALSE),"--")</f>
        <v>--</v>
      </c>
      <c r="T264" s="335">
        <f>VLOOKUP(D264,Acero!$A$12:$AB$209,18,FALSE)</f>
        <v>0</v>
      </c>
      <c r="U264" s="308" t="str">
        <f>VLOOKUP(D264,Acero!$A$12:$AB$209,19,FALSE)</f>
        <v>----</v>
      </c>
      <c r="V264" s="319"/>
      <c r="W264" s="319"/>
      <c r="X264" s="322"/>
      <c r="Y264" s="334" t="e">
        <f t="shared" si="100"/>
        <v>#DIV/0!</v>
      </c>
      <c r="Z264">
        <f t="shared" si="104"/>
        <v>578848.66666666581</v>
      </c>
      <c r="AG264" s="345">
        <v>42684</v>
      </c>
      <c r="AH264" s="149"/>
      <c r="AI264" s="149"/>
      <c r="AJ264" s="149"/>
      <c r="AK264" s="149"/>
      <c r="AL264" s="343" t="e">
        <f t="shared" si="101"/>
        <v>#DIV/0!</v>
      </c>
      <c r="AM264" s="149"/>
      <c r="AN264" s="149"/>
      <c r="AO264" s="343" t="e">
        <f t="shared" si="102"/>
        <v>#DIV/0!</v>
      </c>
      <c r="AP264" s="149"/>
      <c r="AQ264" s="149"/>
      <c r="AR264" s="343" t="e">
        <f t="shared" si="103"/>
        <v>#DIV/0!</v>
      </c>
    </row>
    <row r="265" spans="1:44" ht="15.75" hidden="1" thickBot="1">
      <c r="A265" s="309"/>
      <c r="B265" s="308">
        <v>228</v>
      </c>
      <c r="C265" s="239" t="e">
        <f>VLOOKUP(A265,Piezas!$A$10:$F$604,2,FALSE)</f>
        <v>#N/A</v>
      </c>
      <c r="D265" s="317" t="s">
        <v>1230</v>
      </c>
      <c r="E265" s="322"/>
      <c r="F265" s="308">
        <f>VLOOKUP(D265,Acero!$A$12:$AB$209,4,FALSE)</f>
        <v>0</v>
      </c>
      <c r="G265" s="317"/>
      <c r="H265" s="317"/>
      <c r="I265" s="317"/>
      <c r="J265" s="311"/>
      <c r="L265" s="322"/>
      <c r="M265" s="308" t="str">
        <f>VLOOKUP(D265,Acero!$A$12:$AB$209,13,FALSE)</f>
        <v>---------------</v>
      </c>
      <c r="N265" s="308" t="str">
        <f>IF(L265="x",VLOOKUP(D265,Acero!$A$12:$AB$209,6,FALSE),"--")</f>
        <v>--</v>
      </c>
      <c r="O265" s="324" t="str">
        <f>IF(L265="x",VLOOKUP(D265,Acero!$A$12:$AB$209,7,FALSE),"--")</f>
        <v>--</v>
      </c>
      <c r="P265" s="335">
        <f>IF((M265="Chapa negra doble recapado")*AND(L265&lt;&gt;"x"),"--",VLOOKUP(D265,Acero!$A$12:$AB$209,14,FALSE))</f>
        <v>12.7</v>
      </c>
      <c r="Q265" s="335" t="str">
        <f>IF((M265="Chapa negra doble recapado")*AND(L265&lt;&gt;"x"),"--",VLOOKUP(D265,Acero!$A$12:$AB$209,15,FALSE))</f>
        <v>----</v>
      </c>
      <c r="R265" s="335" t="str">
        <f>IF(L265="x",VLOOKUP(D265,Acero!$A$12:$AB$209,16,FALSE),"--")</f>
        <v>--</v>
      </c>
      <c r="S265" s="335" t="str">
        <f>IF(L265="x",VLOOKUP(D265,Acero!$A$12:$AB$209,17,FALSE),"--")</f>
        <v>--</v>
      </c>
      <c r="T265" s="335">
        <f>VLOOKUP(D265,Acero!$A$12:$AB$209,18,FALSE)</f>
        <v>0</v>
      </c>
      <c r="U265" s="308" t="str">
        <f>VLOOKUP(D265,Acero!$A$12:$AB$209,19,FALSE)</f>
        <v>----</v>
      </c>
      <c r="V265" s="318"/>
      <c r="W265" s="318"/>
      <c r="X265" s="322"/>
      <c r="Y265" s="334" t="e">
        <f t="shared" si="100"/>
        <v>#DIV/0!</v>
      </c>
      <c r="Z265">
        <f t="shared" si="104"/>
        <v>578848.66666666581</v>
      </c>
      <c r="AG265" s="345">
        <v>42685</v>
      </c>
      <c r="AH265" s="149"/>
      <c r="AI265" s="149"/>
      <c r="AJ265" s="149"/>
      <c r="AK265" s="149"/>
      <c r="AL265" s="343" t="e">
        <f t="shared" si="101"/>
        <v>#DIV/0!</v>
      </c>
      <c r="AM265" s="149"/>
      <c r="AN265" s="149"/>
      <c r="AO265" s="343" t="e">
        <f t="shared" si="102"/>
        <v>#DIV/0!</v>
      </c>
      <c r="AP265" s="149"/>
      <c r="AQ265" s="149"/>
      <c r="AR265" s="343" t="e">
        <f t="shared" si="103"/>
        <v>#DIV/0!</v>
      </c>
    </row>
    <row r="266" spans="1:44" ht="15.75" hidden="1" thickBot="1">
      <c r="A266" s="309"/>
      <c r="B266" s="308">
        <v>229</v>
      </c>
      <c r="C266" s="239" t="e">
        <f>VLOOKUP(A266,Piezas!$A$10:$F$604,2,FALSE)</f>
        <v>#N/A</v>
      </c>
      <c r="D266" s="317"/>
      <c r="E266" s="322"/>
      <c r="F266" s="308" t="e">
        <f>VLOOKUP(D266,Acero!$A$12:$AB$209,4,FALSE)</f>
        <v>#N/A</v>
      </c>
      <c r="G266" s="317"/>
      <c r="H266" s="317"/>
      <c r="I266" s="317"/>
      <c r="J266" s="311"/>
      <c r="L266" s="322"/>
      <c r="M266" s="308" t="e">
        <f>VLOOKUP(D266,Acero!$A$12:$AB$209,13,FALSE)</f>
        <v>#N/A</v>
      </c>
      <c r="N266" s="308" t="str">
        <f>IF(L266="x",VLOOKUP(D266,Acero!$A$12:$AB$209,6,FALSE),"--")</f>
        <v>--</v>
      </c>
      <c r="O266" s="324" t="str">
        <f>IF(L266="x",VLOOKUP(D266,Acero!$A$12:$AB$209,7,FALSE),"--")</f>
        <v>--</v>
      </c>
      <c r="P266" s="335" t="e">
        <f>IF((M266="Chapa negra doble recapado")*AND(L266&lt;&gt;"x"),"--",VLOOKUP(D266,Acero!$A$12:$AB$209,14,FALSE))</f>
        <v>#N/A</v>
      </c>
      <c r="Q266" s="335" t="e">
        <f>IF((M266="Chapa negra doble recapado")*AND(L266&lt;&gt;"x"),"--",VLOOKUP(D266,Acero!$A$12:$AB$209,15,FALSE))</f>
        <v>#N/A</v>
      </c>
      <c r="R266" s="335" t="str">
        <f>IF(L266="x",VLOOKUP(D266,Acero!$A$12:$AB$209,16,FALSE),"--")</f>
        <v>--</v>
      </c>
      <c r="S266" s="335" t="str">
        <f>IF(L266="x",VLOOKUP(D266,Acero!$A$12:$AB$209,17,FALSE),"--")</f>
        <v>--</v>
      </c>
      <c r="T266" s="335" t="e">
        <f>VLOOKUP(D266,Acero!$A$12:$AB$209,18,FALSE)</f>
        <v>#N/A</v>
      </c>
      <c r="U266" s="308" t="e">
        <f>VLOOKUP(D266,Acero!$A$12:$AB$209,19,FALSE)</f>
        <v>#N/A</v>
      </c>
      <c r="V266" s="319"/>
      <c r="W266" s="319"/>
      <c r="X266" s="322"/>
      <c r="Y266" s="334" t="e">
        <f t="shared" si="100"/>
        <v>#DIV/0!</v>
      </c>
      <c r="Z266">
        <f t="shared" si="104"/>
        <v>578848.66666666581</v>
      </c>
      <c r="AG266" s="345">
        <v>42686</v>
      </c>
      <c r="AH266" s="149"/>
      <c r="AI266" s="149"/>
      <c r="AJ266" s="149"/>
      <c r="AK266" s="149"/>
      <c r="AL266" s="343" t="e">
        <f t="shared" si="101"/>
        <v>#DIV/0!</v>
      </c>
      <c r="AM266" s="149"/>
      <c r="AN266" s="149"/>
      <c r="AO266" s="343" t="e">
        <f t="shared" si="102"/>
        <v>#DIV/0!</v>
      </c>
      <c r="AP266" s="149"/>
      <c r="AQ266" s="149"/>
      <c r="AR266" s="343" t="e">
        <f t="shared" si="103"/>
        <v>#DIV/0!</v>
      </c>
    </row>
    <row r="267" spans="1:44" ht="15.75" hidden="1" thickBot="1">
      <c r="A267" s="309"/>
      <c r="B267" s="308">
        <v>230</v>
      </c>
      <c r="C267" s="239" t="e">
        <f>VLOOKUP(A267,Piezas!$A$10:$F$604,2,FALSE)</f>
        <v>#N/A</v>
      </c>
      <c r="D267" s="320"/>
      <c r="E267" s="322"/>
      <c r="F267" s="308" t="e">
        <f>VLOOKUP(D267,Acero!$A$12:$AB$209,4,FALSE)</f>
        <v>#N/A</v>
      </c>
      <c r="G267" s="317"/>
      <c r="H267" s="317"/>
      <c r="I267" s="317"/>
      <c r="J267" s="311"/>
      <c r="L267" s="322"/>
      <c r="M267" s="308" t="e">
        <f>VLOOKUP(D267,Acero!$A$12:$AB$209,13,FALSE)</f>
        <v>#N/A</v>
      </c>
      <c r="N267" s="308" t="str">
        <f>IF(L267="x",VLOOKUP(D267,Acero!$A$12:$AB$209,6,FALSE),"--")</f>
        <v>--</v>
      </c>
      <c r="O267" s="324" t="str">
        <f>IF(L267="x",VLOOKUP(D267,Acero!$A$12:$AB$209,7,FALSE),"--")</f>
        <v>--</v>
      </c>
      <c r="P267" s="335" t="e">
        <f>IF((M267="Chapa negra doble recapado")*AND(L267&lt;&gt;"x"),"--",VLOOKUP(D267,Acero!$A$12:$AB$209,14,FALSE))</f>
        <v>#N/A</v>
      </c>
      <c r="Q267" s="335" t="e">
        <f>IF((M267="Chapa negra doble recapado")*AND(L267&lt;&gt;"x"),"--",VLOOKUP(D267,Acero!$A$12:$AB$209,15,FALSE))</f>
        <v>#N/A</v>
      </c>
      <c r="R267" s="335" t="str">
        <f>IF(L267="x",VLOOKUP(D267,Acero!$A$12:$AB$209,16,FALSE),"--")</f>
        <v>--</v>
      </c>
      <c r="S267" s="335" t="str">
        <f>IF(L267="x",VLOOKUP(D267,Acero!$A$12:$AB$209,17,FALSE),"--")</f>
        <v>--</v>
      </c>
      <c r="T267" s="335" t="e">
        <f>VLOOKUP(D267,Acero!$A$12:$AB$209,18,FALSE)</f>
        <v>#N/A</v>
      </c>
      <c r="U267" s="308" t="e">
        <f>VLOOKUP(D267,Acero!$A$12:$AB$209,19,FALSE)</f>
        <v>#N/A</v>
      </c>
      <c r="V267" s="318"/>
      <c r="W267" s="318"/>
      <c r="X267" s="322"/>
      <c r="Y267" s="334" t="e">
        <f t="shared" si="100"/>
        <v>#DIV/0!</v>
      </c>
      <c r="Z267">
        <f t="shared" si="104"/>
        <v>578848.66666666581</v>
      </c>
      <c r="AG267" s="345">
        <v>42687</v>
      </c>
      <c r="AH267" s="149"/>
      <c r="AI267" s="149"/>
      <c r="AJ267" s="149"/>
      <c r="AK267" s="149"/>
      <c r="AL267" s="343" t="e">
        <f t="shared" si="101"/>
        <v>#DIV/0!</v>
      </c>
      <c r="AM267" s="149"/>
      <c r="AN267" s="149"/>
      <c r="AO267" s="343" t="e">
        <f t="shared" si="102"/>
        <v>#DIV/0!</v>
      </c>
      <c r="AP267" s="149"/>
      <c r="AQ267" s="149"/>
      <c r="AR267" s="343" t="e">
        <f t="shared" si="103"/>
        <v>#DIV/0!</v>
      </c>
    </row>
    <row r="268" spans="1:44" ht="15.75" hidden="1" thickBot="1">
      <c r="A268" s="412"/>
      <c r="B268" s="308">
        <v>231</v>
      </c>
      <c r="C268" s="239" t="e">
        <f>VLOOKUP(A268,Piezas!$A$10:$F$604,2,FALSE)</f>
        <v>#N/A</v>
      </c>
      <c r="D268" s="321"/>
      <c r="E268" s="322"/>
      <c r="F268" s="308" t="e">
        <f>VLOOKUP(D268,Acero!$A$12:$AB$209,4,FALSE)</f>
        <v>#N/A</v>
      </c>
      <c r="G268" s="317"/>
      <c r="H268" s="317"/>
      <c r="I268" s="317"/>
      <c r="J268" s="311"/>
      <c r="L268" s="322"/>
      <c r="M268" s="308" t="e">
        <f>VLOOKUP(D268,Acero!$A$12:$AB$209,13,FALSE)</f>
        <v>#N/A</v>
      </c>
      <c r="N268" s="308" t="str">
        <f>IF(L268="x",VLOOKUP(D268,Acero!$A$12:$AB$209,6,FALSE),"--")</f>
        <v>--</v>
      </c>
      <c r="O268" s="324" t="str">
        <f>IF(L268="x",VLOOKUP(D268,Acero!$A$12:$AB$209,7,FALSE),"--")</f>
        <v>--</v>
      </c>
      <c r="P268" s="335" t="e">
        <f>IF((M268="Chapa negra doble recapado")*AND(L268&lt;&gt;"x"),"--",VLOOKUP(D268,Acero!$A$12:$AB$209,14,FALSE))</f>
        <v>#N/A</v>
      </c>
      <c r="Q268" s="335" t="e">
        <f>IF((M268="Chapa negra doble recapado")*AND(L268&lt;&gt;"x"),"--",VLOOKUP(D268,Acero!$A$12:$AB$209,15,FALSE))</f>
        <v>#N/A</v>
      </c>
      <c r="R268" s="335" t="str">
        <f>IF(L268="x",VLOOKUP(D268,Acero!$A$12:$AB$209,16,FALSE),"--")</f>
        <v>--</v>
      </c>
      <c r="S268" s="335" t="str">
        <f>IF(L268="x",VLOOKUP(D268,Acero!$A$12:$AB$209,17,FALSE),"--")</f>
        <v>--</v>
      </c>
      <c r="T268" s="335" t="e">
        <f>VLOOKUP(D268,Acero!$A$12:$AB$209,18,FALSE)</f>
        <v>#N/A</v>
      </c>
      <c r="U268" s="308" t="e">
        <f>VLOOKUP(D268,Acero!$A$12:$AB$209,19,FALSE)</f>
        <v>#N/A</v>
      </c>
      <c r="V268" s="319"/>
      <c r="W268" s="319"/>
      <c r="X268" s="322"/>
      <c r="Y268" s="334" t="e">
        <f t="shared" si="100"/>
        <v>#DIV/0!</v>
      </c>
      <c r="Z268">
        <f t="shared" si="104"/>
        <v>578848.66666666581</v>
      </c>
      <c r="AG268" s="345">
        <v>42688</v>
      </c>
      <c r="AH268" s="149"/>
      <c r="AI268" s="149"/>
      <c r="AJ268" s="149"/>
      <c r="AK268" s="149"/>
      <c r="AL268" s="343" t="e">
        <f t="shared" si="101"/>
        <v>#DIV/0!</v>
      </c>
      <c r="AM268" s="149"/>
      <c r="AN268" s="149"/>
      <c r="AO268" s="343" t="e">
        <f t="shared" si="102"/>
        <v>#DIV/0!</v>
      </c>
      <c r="AP268" s="149"/>
      <c r="AQ268" s="149"/>
      <c r="AR268" s="343" t="e">
        <f t="shared" si="103"/>
        <v>#DIV/0!</v>
      </c>
    </row>
    <row r="269" spans="1:44" ht="16.5" hidden="1" thickBot="1">
      <c r="A269" s="410"/>
      <c r="B269" s="336"/>
      <c r="C269" s="239" t="e">
        <f>VLOOKUP(A269,Piezas!$A$10:$F$604,2,FALSE)</f>
        <v>#N/A</v>
      </c>
      <c r="D269" s="407"/>
      <c r="E269" s="407"/>
      <c r="F269" s="407"/>
      <c r="G269" s="407"/>
      <c r="H269" s="407"/>
      <c r="I269" s="407"/>
      <c r="J269" s="407"/>
      <c r="K269" s="407"/>
      <c r="L269" s="339"/>
      <c r="M269" s="338"/>
      <c r="N269" s="338"/>
      <c r="O269" s="342"/>
      <c r="P269" s="340"/>
      <c r="Q269" s="340"/>
      <c r="R269" s="340"/>
      <c r="S269" s="340"/>
      <c r="T269" s="340"/>
      <c r="U269" s="336"/>
      <c r="V269" s="336"/>
      <c r="W269" s="336"/>
      <c r="X269" s="339"/>
      <c r="Y269" s="339"/>
      <c r="Z269" s="333"/>
      <c r="AA269" s="333"/>
      <c r="AG269" s="345"/>
      <c r="AL269" s="344"/>
      <c r="AO269" s="344"/>
      <c r="AR269" s="344"/>
    </row>
    <row r="270" spans="1:44" ht="27" hidden="1" thickTop="1" thickBot="1">
      <c r="A270" s="411" t="s">
        <v>325</v>
      </c>
      <c r="B270" s="308">
        <v>232</v>
      </c>
      <c r="C270" s="239" t="str">
        <f>VLOOKUP(A270,Piezas!$A$10:$F$604,2,FALSE)</f>
        <v>Engranaje 10D</v>
      </c>
      <c r="D270" s="317" t="s">
        <v>1012</v>
      </c>
      <c r="E270" s="331">
        <v>502.33333333333297</v>
      </c>
      <c r="F270" s="308" t="str">
        <f>VLOOKUP(D270,Acero!$A$12:$AB$209,4,FALSE)</f>
        <v>Lateral</v>
      </c>
      <c r="G270" s="317"/>
      <c r="H270" s="317"/>
      <c r="I270" s="317"/>
      <c r="J270" s="310"/>
      <c r="K270" s="149"/>
      <c r="L270" s="331"/>
      <c r="M270" s="308" t="str">
        <f>VLOOKUP(D270,Acero!$A$12:$AB$209,13,FALSE)</f>
        <v>Chapa negra doble recapado</v>
      </c>
      <c r="N270" s="308" t="str">
        <f>IF(L270="x",VLOOKUP(D270,Acero!$A$12:$AB$209,6,FALSE),"--")</f>
        <v>--</v>
      </c>
      <c r="O270" s="324" t="str">
        <f>IF(L270="x",VLOOKUP(D270,Acero!$A$12:$AB$209,7,FALSE),"--")</f>
        <v>--</v>
      </c>
      <c r="P270" s="335" t="str">
        <f>IF((M270="Chapa negra doble recapado")*AND(L270&lt;&gt;"x"),"--",VLOOKUP(D270,Acero!$A$12:$AB$209,14,FALSE))</f>
        <v>--</v>
      </c>
      <c r="Q270" s="335" t="str">
        <f>IF((M270="Chapa negra doble recapado")*AND(L270&lt;&gt;"x"),"--",VLOOKUP(D270,Acero!$A$12:$AB$209,15,FALSE))</f>
        <v>--</v>
      </c>
      <c r="R270" s="335" t="str">
        <f>IF(L270="x",VLOOKUP(D270,Acero!$A$12:$AB$209,16,FALSE),"--")</f>
        <v>--</v>
      </c>
      <c r="S270" s="335" t="str">
        <f>IF(L270="x",VLOOKUP(D270,Acero!$A$12:$AB$209,17,FALSE),"--")</f>
        <v>--</v>
      </c>
      <c r="T270" s="335">
        <f>VLOOKUP(D270,Acero!$A$12:$AB$209,18,FALSE)</f>
        <v>1.2</v>
      </c>
      <c r="U270" s="308" t="str">
        <f>VLOOKUP(D270,Acero!$A$12:$AB$209,19,FALSE)</f>
        <v>mm</v>
      </c>
      <c r="V270" s="317"/>
      <c r="W270" s="317">
        <v>409.33333333333297</v>
      </c>
      <c r="X270" s="331">
        <v>535.16666666666697</v>
      </c>
      <c r="Y270" s="334">
        <f t="shared" ref="Y270:Y280" si="105">(X270-W270)/W270</f>
        <v>0.30741042345277064</v>
      </c>
      <c r="Z270" s="149">
        <f>(V270+W270)*E270</f>
        <v>205621.77777777746</v>
      </c>
      <c r="AA270" s="149"/>
      <c r="AB270" s="149"/>
      <c r="AC270" s="149"/>
      <c r="AD270" s="149"/>
      <c r="AE270" s="149"/>
      <c r="AF270" s="149"/>
      <c r="AG270" s="345">
        <v>42689</v>
      </c>
      <c r="AH270" s="149"/>
      <c r="AI270" s="149"/>
      <c r="AJ270" s="149"/>
      <c r="AK270" s="149"/>
      <c r="AL270" s="343" t="e">
        <f t="shared" ref="AL270:AL280" si="106">(AH270-AK270)/AH270</f>
        <v>#DIV/0!</v>
      </c>
      <c r="AM270" s="149"/>
      <c r="AN270" s="149"/>
      <c r="AO270" s="343" t="e">
        <f t="shared" ref="AO270:AO280" si="107">(AK270-AN270)/AK270</f>
        <v>#DIV/0!</v>
      </c>
      <c r="AP270" s="149"/>
      <c r="AQ270" s="149"/>
      <c r="AR270" s="343" t="e">
        <f t="shared" ref="AR270:AR280" si="108">(AN270-AQ270)/AN270</f>
        <v>#DIV/0!</v>
      </c>
    </row>
    <row r="271" spans="1:44" ht="26.25" hidden="1" thickBot="1">
      <c r="A271" s="309"/>
      <c r="B271" s="308">
        <v>233</v>
      </c>
      <c r="C271" s="239" t="e">
        <f>VLOOKUP(A271,Piezas!$A$10:$F$604,2,FALSE)</f>
        <v>#N/A</v>
      </c>
      <c r="D271" s="317" t="s">
        <v>1211</v>
      </c>
      <c r="E271" s="322">
        <v>510.33333333333297</v>
      </c>
      <c r="F271" s="308" t="str">
        <f>VLOOKUP(D271,Acero!$A$12:$AB$209,4,FALSE)</f>
        <v xml:space="preserve">Lonja </v>
      </c>
      <c r="G271" s="317"/>
      <c r="H271" s="317"/>
      <c r="I271" s="317"/>
      <c r="J271" s="311"/>
      <c r="L271" s="317"/>
      <c r="M271" s="308" t="str">
        <f>VLOOKUP(D271,Acero!$A$12:$AB$209,13,FALSE)</f>
        <v>Chapa negra doble recapado</v>
      </c>
      <c r="N271" s="308" t="str">
        <f>IF(L271="x",VLOOKUP(D271,Acero!$A$12:$AB$209,6,FALSE),"--")</f>
        <v>--</v>
      </c>
      <c r="O271" s="324" t="str">
        <f>IF(L271="x",VLOOKUP(D271,Acero!$A$12:$AB$209,7,FALSE),"--")</f>
        <v>--</v>
      </c>
      <c r="P271" s="335" t="str">
        <f>IF((M271="Chapa negra doble recapado")*AND(L271&lt;&gt;"x"),"--",VLOOKUP(D271,Acero!$A$12:$AB$209,14,FALSE))</f>
        <v>--</v>
      </c>
      <c r="Q271" s="335" t="str">
        <f>IF((M271="Chapa negra doble recapado")*AND(L271&lt;&gt;"x"),"--",VLOOKUP(D271,Acero!$A$12:$AB$209,15,FALSE))</f>
        <v>--</v>
      </c>
      <c r="R271" s="335" t="str">
        <f>IF(L271="x",VLOOKUP(D271,Acero!$A$12:$AB$209,16,FALSE),"--")</f>
        <v>--</v>
      </c>
      <c r="S271" s="335" t="str">
        <f>IF(L271="x",VLOOKUP(D271,Acero!$A$12:$AB$209,17,FALSE),"--")</f>
        <v>--</v>
      </c>
      <c r="T271" s="335">
        <f>VLOOKUP(D271,Acero!$A$12:$AB$209,18,FALSE)</f>
        <v>1.2</v>
      </c>
      <c r="U271" s="308" t="str">
        <f>VLOOKUP(D271,Acero!$A$12:$AB$209,19,FALSE)</f>
        <v>mm</v>
      </c>
      <c r="V271" s="317"/>
      <c r="W271" s="317">
        <v>415.83333333333297</v>
      </c>
      <c r="X271" s="322">
        <v>543.66666666666697</v>
      </c>
      <c r="Y271" s="334">
        <f t="shared" si="105"/>
        <v>0.30741482965932049</v>
      </c>
      <c r="Z271">
        <f t="shared" ref="Z271:Z280" si="109">(V271+W271)*E271+Z270</f>
        <v>417835.38888888824</v>
      </c>
      <c r="AG271" s="345">
        <v>42690</v>
      </c>
      <c r="AH271" s="149"/>
      <c r="AI271" s="149"/>
      <c r="AJ271" s="149"/>
      <c r="AK271" s="149"/>
      <c r="AL271" s="343" t="e">
        <f t="shared" si="106"/>
        <v>#DIV/0!</v>
      </c>
      <c r="AM271" s="149"/>
      <c r="AN271" s="149"/>
      <c r="AO271" s="343" t="e">
        <f t="shared" si="107"/>
        <v>#DIV/0!</v>
      </c>
      <c r="AP271" s="149"/>
      <c r="AQ271" s="149"/>
      <c r="AR271" s="343" t="e">
        <f t="shared" si="108"/>
        <v>#DIV/0!</v>
      </c>
    </row>
    <row r="272" spans="1:44" ht="26.25" hidden="1" thickBot="1">
      <c r="A272" s="309"/>
      <c r="B272" s="308">
        <v>234</v>
      </c>
      <c r="C272" s="239" t="e">
        <f>VLOOKUP(A272,Piezas!$A$10:$F$604,2,FALSE)</f>
        <v>#N/A</v>
      </c>
      <c r="D272" s="317" t="s">
        <v>1014</v>
      </c>
      <c r="E272" s="322">
        <v>518.33333333333303</v>
      </c>
      <c r="F272" s="308" t="str">
        <f>VLOOKUP(D272,Acero!$A$12:$AB$209,4,FALSE)</f>
        <v>orejas</v>
      </c>
      <c r="G272" s="317"/>
      <c r="H272" s="317"/>
      <c r="I272" s="317"/>
      <c r="J272" s="311" t="s">
        <v>1491</v>
      </c>
      <c r="L272" s="322"/>
      <c r="M272" s="308" t="str">
        <f>VLOOKUP(D272,Acero!$A$12:$AB$209,13,FALSE)</f>
        <v>Chapa negra doble recapado</v>
      </c>
      <c r="N272" s="308" t="str">
        <f>IF(L272="x",VLOOKUP(D272,Acero!$A$12:$AB$209,6,FALSE),"--")</f>
        <v>--</v>
      </c>
      <c r="O272" s="324" t="str">
        <f>IF(L272="x",VLOOKUP(D272,Acero!$A$12:$AB$209,7,FALSE),"--")</f>
        <v>--</v>
      </c>
      <c r="P272" s="335" t="str">
        <f>IF((M272="Chapa negra doble recapado")*AND(L272&lt;&gt;"x"),"--",VLOOKUP(D272,Acero!$A$12:$AB$209,14,FALSE))</f>
        <v>--</v>
      </c>
      <c r="Q272" s="335" t="str">
        <f>IF((M272="Chapa negra doble recapado")*AND(L272&lt;&gt;"x"),"--",VLOOKUP(D272,Acero!$A$12:$AB$209,15,FALSE))</f>
        <v>--</v>
      </c>
      <c r="R272" s="335" t="str">
        <f>IF(L272="x",VLOOKUP(D272,Acero!$A$12:$AB$209,16,FALSE),"--")</f>
        <v>--</v>
      </c>
      <c r="S272" s="335" t="str">
        <f>IF(L272="x",VLOOKUP(D272,Acero!$A$12:$AB$209,17,FALSE),"--")</f>
        <v>--</v>
      </c>
      <c r="T272" s="335">
        <f>VLOOKUP(D272,Acero!$A$12:$AB$209,18,FALSE)</f>
        <v>1.2</v>
      </c>
      <c r="U272" s="308" t="str">
        <f>VLOOKUP(D272,Acero!$A$12:$AB$209,19,FALSE)</f>
        <v>mm</v>
      </c>
      <c r="V272" s="318">
        <v>1</v>
      </c>
      <c r="W272" s="318">
        <v>422.33333333333297</v>
      </c>
      <c r="X272" s="322">
        <v>552.16666666666697</v>
      </c>
      <c r="Y272" s="334">
        <f t="shared" si="105"/>
        <v>0.30741910023678165</v>
      </c>
      <c r="Z272">
        <f t="shared" si="109"/>
        <v>637263.1666666657</v>
      </c>
      <c r="AG272" s="345">
        <v>42691</v>
      </c>
      <c r="AH272" s="149"/>
      <c r="AI272" s="149"/>
      <c r="AJ272" s="149"/>
      <c r="AK272" s="149"/>
      <c r="AL272" s="343" t="e">
        <f t="shared" si="106"/>
        <v>#DIV/0!</v>
      </c>
      <c r="AM272" s="149"/>
      <c r="AN272" s="149"/>
      <c r="AO272" s="343" t="e">
        <f t="shared" si="107"/>
        <v>#DIV/0!</v>
      </c>
      <c r="AP272" s="149"/>
      <c r="AQ272" s="149"/>
      <c r="AR272" s="343" t="e">
        <f t="shared" si="108"/>
        <v>#DIV/0!</v>
      </c>
    </row>
    <row r="273" spans="1:44" ht="15.75" hidden="1" thickBot="1">
      <c r="A273" s="309"/>
      <c r="B273" s="308">
        <v>235</v>
      </c>
      <c r="C273" s="239" t="e">
        <f>VLOOKUP(A273,Piezas!$A$10:$F$604,2,FALSE)</f>
        <v>#N/A</v>
      </c>
      <c r="D273" s="317" t="s">
        <v>1015</v>
      </c>
      <c r="E273" s="322"/>
      <c r="F273" s="308">
        <f>VLOOKUP(D273,Acero!$A$12:$AB$209,4,FALSE)</f>
        <v>0</v>
      </c>
      <c r="G273" s="317"/>
      <c r="H273" s="317"/>
      <c r="I273" s="317"/>
      <c r="J273" s="311"/>
      <c r="L273" s="322"/>
      <c r="M273" s="308">
        <f>VLOOKUP(D273,Acero!$A$12:$AB$209,13,FALSE)</f>
        <v>0</v>
      </c>
      <c r="N273" s="308" t="str">
        <f>IF(L273="x",VLOOKUP(D273,Acero!$A$12:$AB$209,6,FALSE),"--")</f>
        <v>--</v>
      </c>
      <c r="O273" s="324" t="str">
        <f>IF(L273="x",VLOOKUP(D273,Acero!$A$12:$AB$209,7,FALSE),"--")</f>
        <v>--</v>
      </c>
      <c r="P273" s="335">
        <f>IF((M273="Chapa negra doble recapado")*AND(L273&lt;&gt;"x"),"--",VLOOKUP(D273,Acero!$A$12:$AB$209,14,FALSE))</f>
        <v>0</v>
      </c>
      <c r="Q273" s="335">
        <f>IF((M273="Chapa negra doble recapado")*AND(L273&lt;&gt;"x"),"--",VLOOKUP(D273,Acero!$A$12:$AB$209,15,FALSE))</f>
        <v>0</v>
      </c>
      <c r="R273" s="335" t="str">
        <f>IF(L273="x",VLOOKUP(D273,Acero!$A$12:$AB$209,16,FALSE),"--")</f>
        <v>--</v>
      </c>
      <c r="S273" s="335" t="str">
        <f>IF(L273="x",VLOOKUP(D273,Acero!$A$12:$AB$209,17,FALSE),"--")</f>
        <v>--</v>
      </c>
      <c r="T273" s="335">
        <f>VLOOKUP(D273,Acero!$A$12:$AB$209,18,FALSE)</f>
        <v>0</v>
      </c>
      <c r="U273" s="308" t="str">
        <f>VLOOKUP(D273,Acero!$A$12:$AB$209,19,FALSE)</f>
        <v>-----</v>
      </c>
      <c r="V273" s="319"/>
      <c r="W273" s="319"/>
      <c r="X273" s="322"/>
      <c r="Y273" s="334" t="e">
        <f t="shared" si="105"/>
        <v>#DIV/0!</v>
      </c>
      <c r="Z273">
        <f t="shared" si="109"/>
        <v>637263.1666666657</v>
      </c>
      <c r="AG273" s="345">
        <v>42692</v>
      </c>
      <c r="AH273" s="149"/>
      <c r="AI273" s="149"/>
      <c r="AJ273" s="149"/>
      <c r="AK273" s="149"/>
      <c r="AL273" s="343" t="e">
        <f t="shared" si="106"/>
        <v>#DIV/0!</v>
      </c>
      <c r="AM273" s="149"/>
      <c r="AN273" s="149"/>
      <c r="AO273" s="343" t="e">
        <f t="shared" si="107"/>
        <v>#DIV/0!</v>
      </c>
      <c r="AP273" s="149"/>
      <c r="AQ273" s="149"/>
      <c r="AR273" s="343" t="e">
        <f t="shared" si="108"/>
        <v>#DIV/0!</v>
      </c>
    </row>
    <row r="274" spans="1:44" ht="15.75" hidden="1" thickBot="1">
      <c r="A274" s="309"/>
      <c r="B274" s="308">
        <v>236</v>
      </c>
      <c r="C274" s="239" t="e">
        <f>VLOOKUP(A274,Piezas!$A$10:$F$604,2,FALSE)</f>
        <v>#N/A</v>
      </c>
      <c r="D274" s="317" t="s">
        <v>1060</v>
      </c>
      <c r="E274" s="322"/>
      <c r="F274" s="308">
        <f>VLOOKUP(D274,Acero!$A$12:$AB$209,4,FALSE)</f>
        <v>0</v>
      </c>
      <c r="G274" s="317"/>
      <c r="H274" s="317"/>
      <c r="I274" s="317"/>
      <c r="J274" s="311"/>
      <c r="L274" s="322"/>
      <c r="M274" s="308" t="str">
        <f>VLOOKUP(D274,Acero!$A$12:$AB$209,13,FALSE)</f>
        <v>---------------</v>
      </c>
      <c r="N274" s="308" t="str">
        <f>IF(L274="x",VLOOKUP(D274,Acero!$A$12:$AB$209,6,FALSE),"--")</f>
        <v>--</v>
      </c>
      <c r="O274" s="324" t="str">
        <f>IF(L274="x",VLOOKUP(D274,Acero!$A$12:$AB$209,7,FALSE),"--")</f>
        <v>--</v>
      </c>
      <c r="P274" s="335">
        <f>IF((M274="Chapa negra doble recapado")*AND(L274&lt;&gt;"x"),"--",VLOOKUP(D274,Acero!$A$12:$AB$209,14,FALSE))</f>
        <v>28</v>
      </c>
      <c r="Q274" s="335" t="str">
        <f>IF((M274="Chapa negra doble recapado")*AND(L274&lt;&gt;"x"),"--",VLOOKUP(D274,Acero!$A$12:$AB$209,15,FALSE))</f>
        <v>----</v>
      </c>
      <c r="R274" s="335" t="str">
        <f>IF(L274="x",VLOOKUP(D274,Acero!$A$12:$AB$209,16,FALSE),"--")</f>
        <v>--</v>
      </c>
      <c r="S274" s="335" t="str">
        <f>IF(L274="x",VLOOKUP(D274,Acero!$A$12:$AB$209,17,FALSE),"--")</f>
        <v>--</v>
      </c>
      <c r="T274" s="335">
        <f>VLOOKUP(D274,Acero!$A$12:$AB$209,18,FALSE)</f>
        <v>0</v>
      </c>
      <c r="U274" s="308" t="str">
        <f>VLOOKUP(D274,Acero!$A$12:$AB$209,19,FALSE)</f>
        <v>----</v>
      </c>
      <c r="V274" s="318"/>
      <c r="W274" s="318"/>
      <c r="X274" s="322"/>
      <c r="Y274" s="334" t="e">
        <f t="shared" si="105"/>
        <v>#DIV/0!</v>
      </c>
      <c r="Z274">
        <f t="shared" si="109"/>
        <v>637263.1666666657</v>
      </c>
      <c r="AG274" s="345">
        <v>42693</v>
      </c>
      <c r="AH274" s="149"/>
      <c r="AI274" s="149"/>
      <c r="AJ274" s="149"/>
      <c r="AK274" s="149"/>
      <c r="AL274" s="343" t="e">
        <f t="shared" si="106"/>
        <v>#DIV/0!</v>
      </c>
      <c r="AM274" s="149"/>
      <c r="AN274" s="149"/>
      <c r="AO274" s="343" t="e">
        <f t="shared" si="107"/>
        <v>#DIV/0!</v>
      </c>
      <c r="AP274" s="149"/>
      <c r="AQ274" s="149"/>
      <c r="AR274" s="343" t="e">
        <f t="shared" si="108"/>
        <v>#DIV/0!</v>
      </c>
    </row>
    <row r="275" spans="1:44" ht="15.75" hidden="1" thickBot="1">
      <c r="A275" s="309"/>
      <c r="B275" s="308">
        <v>237</v>
      </c>
      <c r="C275" s="239" t="e">
        <f>VLOOKUP(A275,Piezas!$A$10:$F$604,2,FALSE)</f>
        <v>#N/A</v>
      </c>
      <c r="D275" s="317" t="s">
        <v>1228</v>
      </c>
      <c r="E275" s="322"/>
      <c r="F275" s="308">
        <f>VLOOKUP(D275,Acero!$A$12:$AB$209,4,FALSE)</f>
        <v>0</v>
      </c>
      <c r="G275" s="317"/>
      <c r="H275" s="317"/>
      <c r="I275" s="317"/>
      <c r="J275" s="311"/>
      <c r="L275" s="322"/>
      <c r="M275" s="308" t="str">
        <f>VLOOKUP(D275,Acero!$A$12:$AB$209,13,FALSE)</f>
        <v>---------------</v>
      </c>
      <c r="N275" s="308" t="str">
        <f>IF(L275="x",VLOOKUP(D275,Acero!$A$12:$AB$209,6,FALSE),"--")</f>
        <v>--</v>
      </c>
      <c r="O275" s="324" t="str">
        <f>IF(L275="x",VLOOKUP(D275,Acero!$A$12:$AB$209,7,FALSE),"--")</f>
        <v>--</v>
      </c>
      <c r="P275" s="335">
        <f>IF((M275="Chapa negra doble recapado")*AND(L275&lt;&gt;"x"),"--",VLOOKUP(D275,Acero!$A$12:$AB$209,14,FALSE))</f>
        <v>0.42</v>
      </c>
      <c r="Q275" s="335" t="str">
        <f>IF((M275="Chapa negra doble recapado")*AND(L275&lt;&gt;"x"),"--",VLOOKUP(D275,Acero!$A$12:$AB$209,15,FALSE))</f>
        <v>----</v>
      </c>
      <c r="R275" s="335" t="str">
        <f>IF(L275="x",VLOOKUP(D275,Acero!$A$12:$AB$209,16,FALSE),"--")</f>
        <v>--</v>
      </c>
      <c r="S275" s="335" t="str">
        <f>IF(L275="x",VLOOKUP(D275,Acero!$A$12:$AB$209,17,FALSE),"--")</f>
        <v>--</v>
      </c>
      <c r="T275" s="335">
        <f>VLOOKUP(D275,Acero!$A$12:$AB$209,18,FALSE)</f>
        <v>0.5</v>
      </c>
      <c r="U275" s="308" t="str">
        <f>VLOOKUP(D275,Acero!$A$12:$AB$209,19,FALSE)</f>
        <v>----</v>
      </c>
      <c r="V275" s="318"/>
      <c r="W275" s="318"/>
      <c r="X275" s="322"/>
      <c r="Y275" s="334" t="e">
        <f t="shared" si="105"/>
        <v>#DIV/0!</v>
      </c>
      <c r="Z275">
        <f t="shared" si="109"/>
        <v>637263.1666666657</v>
      </c>
      <c r="AG275" s="345">
        <v>42694</v>
      </c>
      <c r="AH275" s="149"/>
      <c r="AI275" s="149"/>
      <c r="AJ275" s="149"/>
      <c r="AK275" s="149"/>
      <c r="AL275" s="343" t="e">
        <f t="shared" si="106"/>
        <v>#DIV/0!</v>
      </c>
      <c r="AM275" s="149"/>
      <c r="AN275" s="149"/>
      <c r="AO275" s="343" t="e">
        <f t="shared" si="107"/>
        <v>#DIV/0!</v>
      </c>
      <c r="AP275" s="149"/>
      <c r="AQ275" s="149"/>
      <c r="AR275" s="343" t="e">
        <f t="shared" si="108"/>
        <v>#DIV/0!</v>
      </c>
    </row>
    <row r="276" spans="1:44" ht="15.75" hidden="1" thickBot="1">
      <c r="A276" s="309"/>
      <c r="B276" s="308">
        <v>238</v>
      </c>
      <c r="C276" s="239" t="e">
        <f>VLOOKUP(A276,Piezas!$A$10:$F$604,2,FALSE)</f>
        <v>#N/A</v>
      </c>
      <c r="D276" s="317" t="s">
        <v>1229</v>
      </c>
      <c r="E276" s="322"/>
      <c r="F276" s="308">
        <f>VLOOKUP(D276,Acero!$A$12:$AB$209,4,FALSE)</f>
        <v>0</v>
      </c>
      <c r="G276" s="317"/>
      <c r="H276" s="317"/>
      <c r="I276" s="317"/>
      <c r="J276" s="311"/>
      <c r="L276" s="322"/>
      <c r="M276" s="308" t="str">
        <f>VLOOKUP(D276,Acero!$A$12:$AB$209,13,FALSE)</f>
        <v>---------------</v>
      </c>
      <c r="N276" s="308" t="str">
        <f>IF(L276="x",VLOOKUP(D276,Acero!$A$12:$AB$209,6,FALSE),"--")</f>
        <v>--</v>
      </c>
      <c r="O276" s="324" t="str">
        <f>IF(L276="x",VLOOKUP(D276,Acero!$A$12:$AB$209,7,FALSE),"--")</f>
        <v>--</v>
      </c>
      <c r="P276" s="335">
        <f>IF((M276="Chapa negra doble recapado")*AND(L276&lt;&gt;"x"),"--",VLOOKUP(D276,Acero!$A$12:$AB$209,14,FALSE))</f>
        <v>22</v>
      </c>
      <c r="Q276" s="335" t="str">
        <f>IF((M276="Chapa negra doble recapado")*AND(L276&lt;&gt;"x"),"--",VLOOKUP(D276,Acero!$A$12:$AB$209,15,FALSE))</f>
        <v>----</v>
      </c>
      <c r="R276" s="335" t="str">
        <f>IF(L276="x",VLOOKUP(D276,Acero!$A$12:$AB$209,16,FALSE),"--")</f>
        <v>--</v>
      </c>
      <c r="S276" s="335" t="str">
        <f>IF(L276="x",VLOOKUP(D276,Acero!$A$12:$AB$209,17,FALSE),"--")</f>
        <v>--</v>
      </c>
      <c r="T276" s="335">
        <f>VLOOKUP(D276,Acero!$A$12:$AB$209,18,FALSE)</f>
        <v>0</v>
      </c>
      <c r="U276" s="308" t="str">
        <f>VLOOKUP(D276,Acero!$A$12:$AB$209,19,FALSE)</f>
        <v>----</v>
      </c>
      <c r="V276" s="319"/>
      <c r="W276" s="319"/>
      <c r="X276" s="322"/>
      <c r="Y276" s="334" t="e">
        <f t="shared" si="105"/>
        <v>#DIV/0!</v>
      </c>
      <c r="Z276">
        <f t="shared" si="109"/>
        <v>637263.1666666657</v>
      </c>
      <c r="AG276" s="345">
        <v>42695</v>
      </c>
      <c r="AH276" s="149"/>
      <c r="AI276" s="149"/>
      <c r="AJ276" s="149"/>
      <c r="AK276" s="149"/>
      <c r="AL276" s="343" t="e">
        <f t="shared" si="106"/>
        <v>#DIV/0!</v>
      </c>
      <c r="AM276" s="149"/>
      <c r="AN276" s="149"/>
      <c r="AO276" s="343" t="e">
        <f t="shared" si="107"/>
        <v>#DIV/0!</v>
      </c>
      <c r="AP276" s="149"/>
      <c r="AQ276" s="149"/>
      <c r="AR276" s="343" t="e">
        <f t="shared" si="108"/>
        <v>#DIV/0!</v>
      </c>
    </row>
    <row r="277" spans="1:44" ht="15.75" hidden="1" thickBot="1">
      <c r="A277" s="309"/>
      <c r="B277" s="308">
        <v>239</v>
      </c>
      <c r="C277" s="239" t="e">
        <f>VLOOKUP(A277,Piezas!$A$10:$F$604,2,FALSE)</f>
        <v>#N/A</v>
      </c>
      <c r="D277" s="317" t="s">
        <v>1230</v>
      </c>
      <c r="E277" s="322"/>
      <c r="F277" s="308">
        <f>VLOOKUP(D277,Acero!$A$12:$AB$209,4,FALSE)</f>
        <v>0</v>
      </c>
      <c r="G277" s="317"/>
      <c r="H277" s="317"/>
      <c r="I277" s="317"/>
      <c r="J277" s="311"/>
      <c r="L277" s="322"/>
      <c r="M277" s="308" t="str">
        <f>VLOOKUP(D277,Acero!$A$12:$AB$209,13,FALSE)</f>
        <v>---------------</v>
      </c>
      <c r="N277" s="308" t="str">
        <f>IF(L277="x",VLOOKUP(D277,Acero!$A$12:$AB$209,6,FALSE),"--")</f>
        <v>--</v>
      </c>
      <c r="O277" s="324" t="str">
        <f>IF(L277="x",VLOOKUP(D277,Acero!$A$12:$AB$209,7,FALSE),"--")</f>
        <v>--</v>
      </c>
      <c r="P277" s="335">
        <f>IF((M277="Chapa negra doble recapado")*AND(L277&lt;&gt;"x"),"--",VLOOKUP(D277,Acero!$A$12:$AB$209,14,FALSE))</f>
        <v>12.7</v>
      </c>
      <c r="Q277" s="335" t="str">
        <f>IF((M277="Chapa negra doble recapado")*AND(L277&lt;&gt;"x"),"--",VLOOKUP(D277,Acero!$A$12:$AB$209,15,FALSE))</f>
        <v>----</v>
      </c>
      <c r="R277" s="335" t="str">
        <f>IF(L277="x",VLOOKUP(D277,Acero!$A$12:$AB$209,16,FALSE),"--")</f>
        <v>--</v>
      </c>
      <c r="S277" s="335" t="str">
        <f>IF(L277="x",VLOOKUP(D277,Acero!$A$12:$AB$209,17,FALSE),"--")</f>
        <v>--</v>
      </c>
      <c r="T277" s="335">
        <f>VLOOKUP(D277,Acero!$A$12:$AB$209,18,FALSE)</f>
        <v>0</v>
      </c>
      <c r="U277" s="308" t="str">
        <f>VLOOKUP(D277,Acero!$A$12:$AB$209,19,FALSE)</f>
        <v>----</v>
      </c>
      <c r="V277" s="318"/>
      <c r="W277" s="318"/>
      <c r="X277" s="322"/>
      <c r="Y277" s="334" t="e">
        <f t="shared" si="105"/>
        <v>#DIV/0!</v>
      </c>
      <c r="Z277">
        <f t="shared" si="109"/>
        <v>637263.1666666657</v>
      </c>
      <c r="AG277" s="345">
        <v>42696</v>
      </c>
      <c r="AH277" s="149"/>
      <c r="AI277" s="149"/>
      <c r="AJ277" s="149"/>
      <c r="AK277" s="149"/>
      <c r="AL277" s="343" t="e">
        <f t="shared" si="106"/>
        <v>#DIV/0!</v>
      </c>
      <c r="AM277" s="149"/>
      <c r="AN277" s="149"/>
      <c r="AO277" s="343" t="e">
        <f t="shared" si="107"/>
        <v>#DIV/0!</v>
      </c>
      <c r="AP277" s="149"/>
      <c r="AQ277" s="149"/>
      <c r="AR277" s="343" t="e">
        <f t="shared" si="108"/>
        <v>#DIV/0!</v>
      </c>
    </row>
    <row r="278" spans="1:44" ht="15.75" hidden="1" thickBot="1">
      <c r="A278" s="309"/>
      <c r="B278" s="308">
        <v>240</v>
      </c>
      <c r="C278" s="239" t="e">
        <f>VLOOKUP(A278,Piezas!$A$10:$F$604,2,FALSE)</f>
        <v>#N/A</v>
      </c>
      <c r="D278" s="317"/>
      <c r="E278" s="322"/>
      <c r="F278" s="308" t="e">
        <f>VLOOKUP(D278,Acero!$A$12:$AB$209,4,FALSE)</f>
        <v>#N/A</v>
      </c>
      <c r="G278" s="317"/>
      <c r="H278" s="317"/>
      <c r="I278" s="317"/>
      <c r="J278" s="311"/>
      <c r="L278" s="322"/>
      <c r="M278" s="308" t="e">
        <f>VLOOKUP(D278,Acero!$A$12:$AB$209,13,FALSE)</f>
        <v>#N/A</v>
      </c>
      <c r="N278" s="308" t="str">
        <f>IF(L278="x",VLOOKUP(D278,Acero!$A$12:$AB$209,6,FALSE),"--")</f>
        <v>--</v>
      </c>
      <c r="O278" s="324" t="str">
        <f>IF(L278="x",VLOOKUP(D278,Acero!$A$12:$AB$209,7,FALSE),"--")</f>
        <v>--</v>
      </c>
      <c r="P278" s="335" t="e">
        <f>IF((M278="Chapa negra doble recapado")*AND(L278&lt;&gt;"x"),"--",VLOOKUP(D278,Acero!$A$12:$AB$209,14,FALSE))</f>
        <v>#N/A</v>
      </c>
      <c r="Q278" s="335" t="e">
        <f>IF((M278="Chapa negra doble recapado")*AND(L278&lt;&gt;"x"),"--",VLOOKUP(D278,Acero!$A$12:$AB$209,15,FALSE))</f>
        <v>#N/A</v>
      </c>
      <c r="R278" s="335" t="str">
        <f>IF(L278="x",VLOOKUP(D278,Acero!$A$12:$AB$209,16,FALSE),"--")</f>
        <v>--</v>
      </c>
      <c r="S278" s="335" t="str">
        <f>IF(L278="x",VLOOKUP(D278,Acero!$A$12:$AB$209,17,FALSE),"--")</f>
        <v>--</v>
      </c>
      <c r="T278" s="335" t="e">
        <f>VLOOKUP(D278,Acero!$A$12:$AB$209,18,FALSE)</f>
        <v>#N/A</v>
      </c>
      <c r="U278" s="308" t="e">
        <f>VLOOKUP(D278,Acero!$A$12:$AB$209,19,FALSE)</f>
        <v>#N/A</v>
      </c>
      <c r="V278" s="319"/>
      <c r="W278" s="319"/>
      <c r="X278" s="322"/>
      <c r="Y278" s="334" t="e">
        <f t="shared" si="105"/>
        <v>#DIV/0!</v>
      </c>
      <c r="Z278">
        <f t="shared" si="109"/>
        <v>637263.1666666657</v>
      </c>
      <c r="AG278" s="345">
        <v>42697</v>
      </c>
      <c r="AH278" s="149"/>
      <c r="AI278" s="149"/>
      <c r="AJ278" s="149"/>
      <c r="AK278" s="149"/>
      <c r="AL278" s="343" t="e">
        <f t="shared" si="106"/>
        <v>#DIV/0!</v>
      </c>
      <c r="AM278" s="149"/>
      <c r="AN278" s="149"/>
      <c r="AO278" s="343" t="e">
        <f t="shared" si="107"/>
        <v>#DIV/0!</v>
      </c>
      <c r="AP278" s="149"/>
      <c r="AQ278" s="149"/>
      <c r="AR278" s="343" t="e">
        <f t="shared" si="108"/>
        <v>#DIV/0!</v>
      </c>
    </row>
    <row r="279" spans="1:44" ht="15.75" hidden="1" thickBot="1">
      <c r="A279" s="309"/>
      <c r="B279" s="308">
        <v>241</v>
      </c>
      <c r="C279" s="239" t="e">
        <f>VLOOKUP(A279,Piezas!$A$10:$F$604,2,FALSE)</f>
        <v>#N/A</v>
      </c>
      <c r="D279" s="320"/>
      <c r="E279" s="322"/>
      <c r="F279" s="308" t="e">
        <f>VLOOKUP(D279,Acero!$A$12:$AB$209,4,FALSE)</f>
        <v>#N/A</v>
      </c>
      <c r="G279" s="317"/>
      <c r="H279" s="317"/>
      <c r="I279" s="317"/>
      <c r="J279" s="311"/>
      <c r="L279" s="322"/>
      <c r="M279" s="308" t="e">
        <f>VLOOKUP(D279,Acero!$A$12:$AB$209,13,FALSE)</f>
        <v>#N/A</v>
      </c>
      <c r="N279" s="308" t="str">
        <f>IF(L279="x",VLOOKUP(D279,Acero!$A$12:$AB$209,6,FALSE),"--")</f>
        <v>--</v>
      </c>
      <c r="O279" s="324" t="str">
        <f>IF(L279="x",VLOOKUP(D279,Acero!$A$12:$AB$209,7,FALSE),"--")</f>
        <v>--</v>
      </c>
      <c r="P279" s="335" t="e">
        <f>IF((M279="Chapa negra doble recapado")*AND(L279&lt;&gt;"x"),"--",VLOOKUP(D279,Acero!$A$12:$AB$209,14,FALSE))</f>
        <v>#N/A</v>
      </c>
      <c r="Q279" s="335" t="e">
        <f>IF((M279="Chapa negra doble recapado")*AND(L279&lt;&gt;"x"),"--",VLOOKUP(D279,Acero!$A$12:$AB$209,15,FALSE))</f>
        <v>#N/A</v>
      </c>
      <c r="R279" s="335" t="str">
        <f>IF(L279="x",VLOOKUP(D279,Acero!$A$12:$AB$209,16,FALSE),"--")</f>
        <v>--</v>
      </c>
      <c r="S279" s="335" t="str">
        <f>IF(L279="x",VLOOKUP(D279,Acero!$A$12:$AB$209,17,FALSE),"--")</f>
        <v>--</v>
      </c>
      <c r="T279" s="335" t="e">
        <f>VLOOKUP(D279,Acero!$A$12:$AB$209,18,FALSE)</f>
        <v>#N/A</v>
      </c>
      <c r="U279" s="308" t="e">
        <f>VLOOKUP(D279,Acero!$A$12:$AB$209,19,FALSE)</f>
        <v>#N/A</v>
      </c>
      <c r="V279" s="318"/>
      <c r="W279" s="318"/>
      <c r="X279" s="322"/>
      <c r="Y279" s="334" t="e">
        <f t="shared" si="105"/>
        <v>#DIV/0!</v>
      </c>
      <c r="Z279">
        <f t="shared" si="109"/>
        <v>637263.1666666657</v>
      </c>
      <c r="AG279" s="345">
        <v>42698</v>
      </c>
      <c r="AH279" s="149"/>
      <c r="AI279" s="149"/>
      <c r="AJ279" s="149"/>
      <c r="AK279" s="149"/>
      <c r="AL279" s="343" t="e">
        <f t="shared" si="106"/>
        <v>#DIV/0!</v>
      </c>
      <c r="AM279" s="149"/>
      <c r="AN279" s="149"/>
      <c r="AO279" s="343" t="e">
        <f t="shared" si="107"/>
        <v>#DIV/0!</v>
      </c>
      <c r="AP279" s="149"/>
      <c r="AQ279" s="149"/>
      <c r="AR279" s="343" t="e">
        <f t="shared" si="108"/>
        <v>#DIV/0!</v>
      </c>
    </row>
    <row r="280" spans="1:44" ht="15.75" hidden="1" thickBot="1">
      <c r="A280" s="412"/>
      <c r="B280" s="308">
        <v>242</v>
      </c>
      <c r="C280" s="239" t="e">
        <f>VLOOKUP(A280,Piezas!$A$10:$F$604,2,FALSE)</f>
        <v>#N/A</v>
      </c>
      <c r="D280" s="321"/>
      <c r="E280" s="322"/>
      <c r="F280" s="308" t="e">
        <f>VLOOKUP(D280,Acero!$A$12:$AB$209,4,FALSE)</f>
        <v>#N/A</v>
      </c>
      <c r="G280" s="317"/>
      <c r="H280" s="317"/>
      <c r="I280" s="317"/>
      <c r="J280" s="311"/>
      <c r="L280" s="322"/>
      <c r="M280" s="308" t="e">
        <f>VLOOKUP(D280,Acero!$A$12:$AB$209,13,FALSE)</f>
        <v>#N/A</v>
      </c>
      <c r="N280" s="308" t="str">
        <f>IF(L280="x",VLOOKUP(D280,Acero!$A$12:$AB$209,6,FALSE),"--")</f>
        <v>--</v>
      </c>
      <c r="O280" s="324" t="str">
        <f>IF(L280="x",VLOOKUP(D280,Acero!$A$12:$AB$209,7,FALSE),"--")</f>
        <v>--</v>
      </c>
      <c r="P280" s="335" t="e">
        <f>IF((M280="Chapa negra doble recapado")*AND(L280&lt;&gt;"x"),"--",VLOOKUP(D280,Acero!$A$12:$AB$209,14,FALSE))</f>
        <v>#N/A</v>
      </c>
      <c r="Q280" s="335" t="e">
        <f>IF((M280="Chapa negra doble recapado")*AND(L280&lt;&gt;"x"),"--",VLOOKUP(D280,Acero!$A$12:$AB$209,15,FALSE))</f>
        <v>#N/A</v>
      </c>
      <c r="R280" s="335" t="str">
        <f>IF(L280="x",VLOOKUP(D280,Acero!$A$12:$AB$209,16,FALSE),"--")</f>
        <v>--</v>
      </c>
      <c r="S280" s="335" t="str">
        <f>IF(L280="x",VLOOKUP(D280,Acero!$A$12:$AB$209,17,FALSE),"--")</f>
        <v>--</v>
      </c>
      <c r="T280" s="335" t="e">
        <f>VLOOKUP(D280,Acero!$A$12:$AB$209,18,FALSE)</f>
        <v>#N/A</v>
      </c>
      <c r="U280" s="308" t="e">
        <f>VLOOKUP(D280,Acero!$A$12:$AB$209,19,FALSE)</f>
        <v>#N/A</v>
      </c>
      <c r="V280" s="319"/>
      <c r="W280" s="319"/>
      <c r="X280" s="322"/>
      <c r="Y280" s="334" t="e">
        <f t="shared" si="105"/>
        <v>#DIV/0!</v>
      </c>
      <c r="Z280">
        <f t="shared" si="109"/>
        <v>637263.1666666657</v>
      </c>
      <c r="AG280" s="345">
        <v>42699</v>
      </c>
      <c r="AH280" s="149"/>
      <c r="AI280" s="149"/>
      <c r="AJ280" s="149"/>
      <c r="AK280" s="149"/>
      <c r="AL280" s="343" t="e">
        <f t="shared" si="106"/>
        <v>#DIV/0!</v>
      </c>
      <c r="AM280" s="149"/>
      <c r="AN280" s="149"/>
      <c r="AO280" s="343" t="e">
        <f t="shared" si="107"/>
        <v>#DIV/0!</v>
      </c>
      <c r="AP280" s="149"/>
      <c r="AQ280" s="149"/>
      <c r="AR280" s="343" t="e">
        <f t="shared" si="108"/>
        <v>#DIV/0!</v>
      </c>
    </row>
    <row r="281" spans="1:44" ht="16.5" hidden="1" thickBot="1">
      <c r="A281" s="410"/>
      <c r="B281" s="336"/>
      <c r="C281" s="239" t="e">
        <f>VLOOKUP(A281,Piezas!$A$10:$F$604,2,FALSE)</f>
        <v>#N/A</v>
      </c>
      <c r="D281" s="407"/>
      <c r="E281" s="407"/>
      <c r="F281" s="407"/>
      <c r="G281" s="407"/>
      <c r="H281" s="407"/>
      <c r="I281" s="407"/>
      <c r="J281" s="407"/>
      <c r="K281" s="407"/>
      <c r="L281" s="339"/>
      <c r="M281" s="338"/>
      <c r="N281" s="338"/>
      <c r="O281" s="342"/>
      <c r="P281" s="340"/>
      <c r="Q281" s="340"/>
      <c r="R281" s="340"/>
      <c r="S281" s="340"/>
      <c r="T281" s="340"/>
      <c r="U281" s="336"/>
      <c r="V281" s="336"/>
      <c r="W281" s="336"/>
      <c r="X281" s="339"/>
      <c r="Y281" s="339"/>
      <c r="Z281" s="333"/>
      <c r="AA281" s="333"/>
      <c r="AG281" s="345"/>
      <c r="AL281" s="344"/>
      <c r="AO281" s="344"/>
      <c r="AR281" s="344"/>
    </row>
    <row r="282" spans="1:44" ht="27" hidden="1" thickTop="1" thickBot="1">
      <c r="A282" s="411" t="s">
        <v>326</v>
      </c>
      <c r="B282" s="308">
        <v>243</v>
      </c>
      <c r="C282" s="239" t="str">
        <f>VLOOKUP(A282,Piezas!$A$10:$F$604,2,FALSE)</f>
        <v>Engranaje 19D</v>
      </c>
      <c r="D282" s="317" t="s">
        <v>1012</v>
      </c>
      <c r="E282" s="331">
        <v>526.33333333333303</v>
      </c>
      <c r="F282" s="308" t="str">
        <f>VLOOKUP(D282,Acero!$A$12:$AB$209,4,FALSE)</f>
        <v>Lateral</v>
      </c>
      <c r="G282" s="317"/>
      <c r="H282" s="317"/>
      <c r="I282" s="317"/>
      <c r="J282" s="310"/>
      <c r="K282" s="149"/>
      <c r="L282" s="331"/>
      <c r="M282" s="308" t="str">
        <f>VLOOKUP(D282,Acero!$A$12:$AB$209,13,FALSE)</f>
        <v>Chapa negra doble recapado</v>
      </c>
      <c r="N282" s="308" t="str">
        <f>IF(L282="x",VLOOKUP(D282,Acero!$A$12:$AB$209,6,FALSE),"--")</f>
        <v>--</v>
      </c>
      <c r="O282" s="324" t="str">
        <f>IF(L282="x",VLOOKUP(D282,Acero!$A$12:$AB$209,7,FALSE),"--")</f>
        <v>--</v>
      </c>
      <c r="P282" s="335" t="str">
        <f>IF((M282="Chapa negra doble recapado")*AND(L282&lt;&gt;"x"),"--",VLOOKUP(D282,Acero!$A$12:$AB$209,14,FALSE))</f>
        <v>--</v>
      </c>
      <c r="Q282" s="335" t="str">
        <f>IF((M282="Chapa negra doble recapado")*AND(L282&lt;&gt;"x"),"--",VLOOKUP(D282,Acero!$A$12:$AB$209,15,FALSE))</f>
        <v>--</v>
      </c>
      <c r="R282" s="335" t="str">
        <f>IF(L282="x",VLOOKUP(D282,Acero!$A$12:$AB$209,16,FALSE),"--")</f>
        <v>--</v>
      </c>
      <c r="S282" s="335" t="str">
        <f>IF(L282="x",VLOOKUP(D282,Acero!$A$12:$AB$209,17,FALSE),"--")</f>
        <v>--</v>
      </c>
      <c r="T282" s="335">
        <f>VLOOKUP(D282,Acero!$A$12:$AB$209,18,FALSE)</f>
        <v>1.2</v>
      </c>
      <c r="U282" s="308" t="str">
        <f>VLOOKUP(D282,Acero!$A$12:$AB$209,19,FALSE)</f>
        <v>mm</v>
      </c>
      <c r="V282" s="317"/>
      <c r="W282" s="317">
        <v>428.83333333333297</v>
      </c>
      <c r="X282" s="331">
        <v>560.66666666666697</v>
      </c>
      <c r="Y282" s="334">
        <f t="shared" ref="Y282:Y292" si="110">(X282-W282)/W282</f>
        <v>0.30742324135250859</v>
      </c>
      <c r="Z282" s="149">
        <f>(V282+W282)*E282</f>
        <v>225709.27777777746</v>
      </c>
      <c r="AA282" s="149"/>
      <c r="AB282" s="149"/>
      <c r="AC282" s="149"/>
      <c r="AD282" s="149"/>
      <c r="AE282" s="149"/>
      <c r="AF282" s="149"/>
      <c r="AG282" s="345">
        <v>42700</v>
      </c>
      <c r="AH282" s="149"/>
      <c r="AI282" s="149"/>
      <c r="AJ282" s="149"/>
      <c r="AK282" s="149"/>
      <c r="AL282" s="343" t="e">
        <f t="shared" ref="AL282:AL292" si="111">(AH282-AK282)/AH282</f>
        <v>#DIV/0!</v>
      </c>
      <c r="AM282" s="149"/>
      <c r="AN282" s="149"/>
      <c r="AO282" s="343" t="e">
        <f t="shared" ref="AO282:AO292" si="112">(AK282-AN282)/AK282</f>
        <v>#DIV/0!</v>
      </c>
      <c r="AP282" s="149"/>
      <c r="AQ282" s="149"/>
      <c r="AR282" s="343" t="e">
        <f t="shared" ref="AR282:AR292" si="113">(AN282-AQ282)/AN282</f>
        <v>#DIV/0!</v>
      </c>
    </row>
    <row r="283" spans="1:44" ht="26.25" hidden="1" thickBot="1">
      <c r="A283" s="309"/>
      <c r="B283" s="308">
        <v>244</v>
      </c>
      <c r="C283" s="239" t="e">
        <f>VLOOKUP(A283,Piezas!$A$10:$F$604,2,FALSE)</f>
        <v>#N/A</v>
      </c>
      <c r="D283" s="317" t="s">
        <v>1211</v>
      </c>
      <c r="E283" s="322">
        <v>534.33333333333303</v>
      </c>
      <c r="F283" s="308" t="str">
        <f>VLOOKUP(D283,Acero!$A$12:$AB$209,4,FALSE)</f>
        <v xml:space="preserve">Lonja </v>
      </c>
      <c r="G283" s="317"/>
      <c r="H283" s="317"/>
      <c r="I283" s="317"/>
      <c r="J283" s="311"/>
      <c r="L283" s="317"/>
      <c r="M283" s="308" t="str">
        <f>VLOOKUP(D283,Acero!$A$12:$AB$209,13,FALSE)</f>
        <v>Chapa negra doble recapado</v>
      </c>
      <c r="N283" s="308" t="str">
        <f>IF(L283="x",VLOOKUP(D283,Acero!$A$12:$AB$209,6,FALSE),"--")</f>
        <v>--</v>
      </c>
      <c r="O283" s="324" t="str">
        <f>IF(L283="x",VLOOKUP(D283,Acero!$A$12:$AB$209,7,FALSE),"--")</f>
        <v>--</v>
      </c>
      <c r="P283" s="335" t="str">
        <f>IF((M283="Chapa negra doble recapado")*AND(L283&lt;&gt;"x"),"--",VLOOKUP(D283,Acero!$A$12:$AB$209,14,FALSE))</f>
        <v>--</v>
      </c>
      <c r="Q283" s="335" t="str">
        <f>IF((M283="Chapa negra doble recapado")*AND(L283&lt;&gt;"x"),"--",VLOOKUP(D283,Acero!$A$12:$AB$209,15,FALSE))</f>
        <v>--</v>
      </c>
      <c r="R283" s="335" t="str">
        <f>IF(L283="x",VLOOKUP(D283,Acero!$A$12:$AB$209,16,FALSE),"--")</f>
        <v>--</v>
      </c>
      <c r="S283" s="335" t="str">
        <f>IF(L283="x",VLOOKUP(D283,Acero!$A$12:$AB$209,17,FALSE),"--")</f>
        <v>--</v>
      </c>
      <c r="T283" s="335">
        <f>VLOOKUP(D283,Acero!$A$12:$AB$209,18,FALSE)</f>
        <v>1.2</v>
      </c>
      <c r="U283" s="308" t="str">
        <f>VLOOKUP(D283,Acero!$A$12:$AB$209,19,FALSE)</f>
        <v>mm</v>
      </c>
      <c r="V283" s="317"/>
      <c r="W283" s="317">
        <v>435.33333333333297</v>
      </c>
      <c r="X283" s="322">
        <v>569.16666666666697</v>
      </c>
      <c r="Y283" s="334">
        <f t="shared" si="110"/>
        <v>0.3074272588055148</v>
      </c>
      <c r="Z283">
        <f t="shared" ref="Z283:Z292" si="114">(V283+W283)*E283+Z282</f>
        <v>458322.38888888824</v>
      </c>
      <c r="AG283" s="345">
        <v>42701</v>
      </c>
      <c r="AH283" s="149"/>
      <c r="AI283" s="149"/>
      <c r="AJ283" s="149"/>
      <c r="AK283" s="149"/>
      <c r="AL283" s="343" t="e">
        <f t="shared" si="111"/>
        <v>#DIV/0!</v>
      </c>
      <c r="AM283" s="149"/>
      <c r="AN283" s="149"/>
      <c r="AO283" s="343" t="e">
        <f t="shared" si="112"/>
        <v>#DIV/0!</v>
      </c>
      <c r="AP283" s="149"/>
      <c r="AQ283" s="149"/>
      <c r="AR283" s="343" t="e">
        <f t="shared" si="113"/>
        <v>#DIV/0!</v>
      </c>
    </row>
    <row r="284" spans="1:44" ht="26.25" hidden="1" thickBot="1">
      <c r="A284" s="309"/>
      <c r="B284" s="308">
        <v>245</v>
      </c>
      <c r="C284" s="239" t="e">
        <f>VLOOKUP(A284,Piezas!$A$10:$F$604,2,FALSE)</f>
        <v>#N/A</v>
      </c>
      <c r="D284" s="317" t="s">
        <v>1014</v>
      </c>
      <c r="E284" s="322">
        <v>542.33333333333303</v>
      </c>
      <c r="F284" s="308" t="str">
        <f>VLOOKUP(D284,Acero!$A$12:$AB$209,4,FALSE)</f>
        <v>orejas</v>
      </c>
      <c r="G284" s="317"/>
      <c r="H284" s="317"/>
      <c r="I284" s="317"/>
      <c r="J284" s="311" t="s">
        <v>1492</v>
      </c>
      <c r="L284" s="322"/>
      <c r="M284" s="308" t="str">
        <f>VLOOKUP(D284,Acero!$A$12:$AB$209,13,FALSE)</f>
        <v>Chapa negra doble recapado</v>
      </c>
      <c r="N284" s="308" t="str">
        <f>IF(L284="x",VLOOKUP(D284,Acero!$A$12:$AB$209,6,FALSE),"--")</f>
        <v>--</v>
      </c>
      <c r="O284" s="324" t="str">
        <f>IF(L284="x",VLOOKUP(D284,Acero!$A$12:$AB$209,7,FALSE),"--")</f>
        <v>--</v>
      </c>
      <c r="P284" s="335" t="str">
        <f>IF((M284="Chapa negra doble recapado")*AND(L284&lt;&gt;"x"),"--",VLOOKUP(D284,Acero!$A$12:$AB$209,14,FALSE))</f>
        <v>--</v>
      </c>
      <c r="Q284" s="335" t="str">
        <f>IF((M284="Chapa negra doble recapado")*AND(L284&lt;&gt;"x"),"--",VLOOKUP(D284,Acero!$A$12:$AB$209,15,FALSE))</f>
        <v>--</v>
      </c>
      <c r="R284" s="335" t="str">
        <f>IF(L284="x",VLOOKUP(D284,Acero!$A$12:$AB$209,16,FALSE),"--")</f>
        <v>--</v>
      </c>
      <c r="S284" s="335" t="str">
        <f>IF(L284="x",VLOOKUP(D284,Acero!$A$12:$AB$209,17,FALSE),"--")</f>
        <v>--</v>
      </c>
      <c r="T284" s="335">
        <f>VLOOKUP(D284,Acero!$A$12:$AB$209,18,FALSE)</f>
        <v>1.2</v>
      </c>
      <c r="U284" s="308" t="str">
        <f>VLOOKUP(D284,Acero!$A$12:$AB$209,19,FALSE)</f>
        <v>mm</v>
      </c>
      <c r="V284" s="318">
        <v>1</v>
      </c>
      <c r="W284" s="318">
        <v>441.83333333333297</v>
      </c>
      <c r="X284" s="322">
        <v>577.66666666666697</v>
      </c>
      <c r="Y284" s="334">
        <f t="shared" si="110"/>
        <v>0.30743115805356647</v>
      </c>
      <c r="Z284">
        <f t="shared" si="114"/>
        <v>698485.6666666657</v>
      </c>
      <c r="AG284" s="345">
        <v>42702</v>
      </c>
      <c r="AH284" s="149"/>
      <c r="AI284" s="149"/>
      <c r="AJ284" s="149"/>
      <c r="AK284" s="149"/>
      <c r="AL284" s="343" t="e">
        <f t="shared" si="111"/>
        <v>#DIV/0!</v>
      </c>
      <c r="AM284" s="149"/>
      <c r="AN284" s="149"/>
      <c r="AO284" s="343" t="e">
        <f t="shared" si="112"/>
        <v>#DIV/0!</v>
      </c>
      <c r="AP284" s="149"/>
      <c r="AQ284" s="149"/>
      <c r="AR284" s="343" t="e">
        <f t="shared" si="113"/>
        <v>#DIV/0!</v>
      </c>
    </row>
    <row r="285" spans="1:44" ht="15.75" hidden="1" thickBot="1">
      <c r="A285" s="309"/>
      <c r="B285" s="308">
        <v>246</v>
      </c>
      <c r="C285" s="239" t="e">
        <f>VLOOKUP(A285,Piezas!$A$10:$F$604,2,FALSE)</f>
        <v>#N/A</v>
      </c>
      <c r="D285" s="317" t="s">
        <v>1015</v>
      </c>
      <c r="E285" s="322"/>
      <c r="F285" s="308">
        <f>VLOOKUP(D285,Acero!$A$12:$AB$209,4,FALSE)</f>
        <v>0</v>
      </c>
      <c r="G285" s="317"/>
      <c r="H285" s="317"/>
      <c r="I285" s="317"/>
      <c r="J285" s="311"/>
      <c r="L285" s="322"/>
      <c r="M285" s="308">
        <f>VLOOKUP(D285,Acero!$A$12:$AB$209,13,FALSE)</f>
        <v>0</v>
      </c>
      <c r="N285" s="308" t="str">
        <f>IF(L285="x",VLOOKUP(D285,Acero!$A$12:$AB$209,6,FALSE),"--")</f>
        <v>--</v>
      </c>
      <c r="O285" s="324" t="str">
        <f>IF(L285="x",VLOOKUP(D285,Acero!$A$12:$AB$209,7,FALSE),"--")</f>
        <v>--</v>
      </c>
      <c r="P285" s="335">
        <f>IF((M285="Chapa negra doble recapado")*AND(L285&lt;&gt;"x"),"--",VLOOKUP(D285,Acero!$A$12:$AB$209,14,FALSE))</f>
        <v>0</v>
      </c>
      <c r="Q285" s="335">
        <f>IF((M285="Chapa negra doble recapado")*AND(L285&lt;&gt;"x"),"--",VLOOKUP(D285,Acero!$A$12:$AB$209,15,FALSE))</f>
        <v>0</v>
      </c>
      <c r="R285" s="335" t="str">
        <f>IF(L285="x",VLOOKUP(D285,Acero!$A$12:$AB$209,16,FALSE),"--")</f>
        <v>--</v>
      </c>
      <c r="S285" s="335" t="str">
        <f>IF(L285="x",VLOOKUP(D285,Acero!$A$12:$AB$209,17,FALSE),"--")</f>
        <v>--</v>
      </c>
      <c r="T285" s="335">
        <f>VLOOKUP(D285,Acero!$A$12:$AB$209,18,FALSE)</f>
        <v>0</v>
      </c>
      <c r="U285" s="308" t="str">
        <f>VLOOKUP(D285,Acero!$A$12:$AB$209,19,FALSE)</f>
        <v>-----</v>
      </c>
      <c r="V285" s="319"/>
      <c r="W285" s="319"/>
      <c r="X285" s="322"/>
      <c r="Y285" s="334" t="e">
        <f t="shared" si="110"/>
        <v>#DIV/0!</v>
      </c>
      <c r="Z285">
        <f t="shared" si="114"/>
        <v>698485.6666666657</v>
      </c>
      <c r="AG285" s="345">
        <v>42703</v>
      </c>
      <c r="AH285" s="149"/>
      <c r="AI285" s="149"/>
      <c r="AJ285" s="149"/>
      <c r="AK285" s="149"/>
      <c r="AL285" s="343" t="e">
        <f t="shared" si="111"/>
        <v>#DIV/0!</v>
      </c>
      <c r="AM285" s="149"/>
      <c r="AN285" s="149"/>
      <c r="AO285" s="343" t="e">
        <f t="shared" si="112"/>
        <v>#DIV/0!</v>
      </c>
      <c r="AP285" s="149"/>
      <c r="AQ285" s="149"/>
      <c r="AR285" s="343" t="e">
        <f t="shared" si="113"/>
        <v>#DIV/0!</v>
      </c>
    </row>
    <row r="286" spans="1:44" ht="15.75" hidden="1" thickBot="1">
      <c r="A286" s="309"/>
      <c r="B286" s="308">
        <v>247</v>
      </c>
      <c r="C286" s="239" t="e">
        <f>VLOOKUP(A286,Piezas!$A$10:$F$604,2,FALSE)</f>
        <v>#N/A</v>
      </c>
      <c r="D286" s="317" t="s">
        <v>1060</v>
      </c>
      <c r="E286" s="322"/>
      <c r="F286" s="308">
        <f>VLOOKUP(D286,Acero!$A$12:$AB$209,4,FALSE)</f>
        <v>0</v>
      </c>
      <c r="G286" s="317"/>
      <c r="H286" s="317"/>
      <c r="I286" s="317"/>
      <c r="J286" s="311"/>
      <c r="L286" s="322"/>
      <c r="M286" s="308" t="str">
        <f>VLOOKUP(D286,Acero!$A$12:$AB$209,13,FALSE)</f>
        <v>---------------</v>
      </c>
      <c r="N286" s="308" t="str">
        <f>IF(L286="x",VLOOKUP(D286,Acero!$A$12:$AB$209,6,FALSE),"--")</f>
        <v>--</v>
      </c>
      <c r="O286" s="324" t="str">
        <f>IF(L286="x",VLOOKUP(D286,Acero!$A$12:$AB$209,7,FALSE),"--")</f>
        <v>--</v>
      </c>
      <c r="P286" s="335">
        <f>IF((M286="Chapa negra doble recapado")*AND(L286&lt;&gt;"x"),"--",VLOOKUP(D286,Acero!$A$12:$AB$209,14,FALSE))</f>
        <v>28</v>
      </c>
      <c r="Q286" s="335" t="str">
        <f>IF((M286="Chapa negra doble recapado")*AND(L286&lt;&gt;"x"),"--",VLOOKUP(D286,Acero!$A$12:$AB$209,15,FALSE))</f>
        <v>----</v>
      </c>
      <c r="R286" s="335" t="str">
        <f>IF(L286="x",VLOOKUP(D286,Acero!$A$12:$AB$209,16,FALSE),"--")</f>
        <v>--</v>
      </c>
      <c r="S286" s="335" t="str">
        <f>IF(L286="x",VLOOKUP(D286,Acero!$A$12:$AB$209,17,FALSE),"--")</f>
        <v>--</v>
      </c>
      <c r="T286" s="335">
        <f>VLOOKUP(D286,Acero!$A$12:$AB$209,18,FALSE)</f>
        <v>0</v>
      </c>
      <c r="U286" s="308" t="str">
        <f>VLOOKUP(D286,Acero!$A$12:$AB$209,19,FALSE)</f>
        <v>----</v>
      </c>
      <c r="V286" s="318"/>
      <c r="W286" s="318"/>
      <c r="X286" s="322"/>
      <c r="Y286" s="334" t="e">
        <f t="shared" si="110"/>
        <v>#DIV/0!</v>
      </c>
      <c r="Z286">
        <f t="shared" si="114"/>
        <v>698485.6666666657</v>
      </c>
      <c r="AG286" s="345">
        <v>42704</v>
      </c>
      <c r="AH286" s="149"/>
      <c r="AI286" s="149"/>
      <c r="AJ286" s="149"/>
      <c r="AK286" s="149"/>
      <c r="AL286" s="343" t="e">
        <f t="shared" si="111"/>
        <v>#DIV/0!</v>
      </c>
      <c r="AM286" s="149"/>
      <c r="AN286" s="149"/>
      <c r="AO286" s="343" t="e">
        <f t="shared" si="112"/>
        <v>#DIV/0!</v>
      </c>
      <c r="AP286" s="149"/>
      <c r="AQ286" s="149"/>
      <c r="AR286" s="343" t="e">
        <f t="shared" si="113"/>
        <v>#DIV/0!</v>
      </c>
    </row>
    <row r="287" spans="1:44" ht="15.75" hidden="1" thickBot="1">
      <c r="A287" s="309"/>
      <c r="B287" s="308">
        <v>248</v>
      </c>
      <c r="C287" s="239" t="e">
        <f>VLOOKUP(A287,Piezas!$A$10:$F$604,2,FALSE)</f>
        <v>#N/A</v>
      </c>
      <c r="D287" s="317" t="s">
        <v>1228</v>
      </c>
      <c r="E287" s="322"/>
      <c r="F287" s="308">
        <f>VLOOKUP(D287,Acero!$A$12:$AB$209,4,FALSE)</f>
        <v>0</v>
      </c>
      <c r="G287" s="317"/>
      <c r="H287" s="317"/>
      <c r="I287" s="317"/>
      <c r="J287" s="311"/>
      <c r="L287" s="322"/>
      <c r="M287" s="308" t="str">
        <f>VLOOKUP(D287,Acero!$A$12:$AB$209,13,FALSE)</f>
        <v>---------------</v>
      </c>
      <c r="N287" s="308" t="str">
        <f>IF(L287="x",VLOOKUP(D287,Acero!$A$12:$AB$209,6,FALSE),"--")</f>
        <v>--</v>
      </c>
      <c r="O287" s="324" t="str">
        <f>IF(L287="x",VLOOKUP(D287,Acero!$A$12:$AB$209,7,FALSE),"--")</f>
        <v>--</v>
      </c>
      <c r="P287" s="335">
        <f>IF((M287="Chapa negra doble recapado")*AND(L287&lt;&gt;"x"),"--",VLOOKUP(D287,Acero!$A$12:$AB$209,14,FALSE))</f>
        <v>0.42</v>
      </c>
      <c r="Q287" s="335" t="str">
        <f>IF((M287="Chapa negra doble recapado")*AND(L287&lt;&gt;"x"),"--",VLOOKUP(D287,Acero!$A$12:$AB$209,15,FALSE))</f>
        <v>----</v>
      </c>
      <c r="R287" s="335" t="str">
        <f>IF(L287="x",VLOOKUP(D287,Acero!$A$12:$AB$209,16,FALSE),"--")</f>
        <v>--</v>
      </c>
      <c r="S287" s="335" t="str">
        <f>IF(L287="x",VLOOKUP(D287,Acero!$A$12:$AB$209,17,FALSE),"--")</f>
        <v>--</v>
      </c>
      <c r="T287" s="335">
        <f>VLOOKUP(D287,Acero!$A$12:$AB$209,18,FALSE)</f>
        <v>0.5</v>
      </c>
      <c r="U287" s="308" t="str">
        <f>VLOOKUP(D287,Acero!$A$12:$AB$209,19,FALSE)</f>
        <v>----</v>
      </c>
      <c r="V287" s="318"/>
      <c r="W287" s="318"/>
      <c r="X287" s="322"/>
      <c r="Y287" s="334" t="e">
        <f t="shared" si="110"/>
        <v>#DIV/0!</v>
      </c>
      <c r="Z287">
        <f t="shared" si="114"/>
        <v>698485.6666666657</v>
      </c>
      <c r="AG287" s="345">
        <v>42705</v>
      </c>
      <c r="AH287" s="149"/>
      <c r="AI287" s="149"/>
      <c r="AJ287" s="149"/>
      <c r="AK287" s="149"/>
      <c r="AL287" s="343" t="e">
        <f t="shared" si="111"/>
        <v>#DIV/0!</v>
      </c>
      <c r="AM287" s="149"/>
      <c r="AN287" s="149"/>
      <c r="AO287" s="343" t="e">
        <f t="shared" si="112"/>
        <v>#DIV/0!</v>
      </c>
      <c r="AP287" s="149"/>
      <c r="AQ287" s="149"/>
      <c r="AR287" s="343" t="e">
        <f t="shared" si="113"/>
        <v>#DIV/0!</v>
      </c>
    </row>
    <row r="288" spans="1:44" ht="15.75" hidden="1" thickBot="1">
      <c r="A288" s="309"/>
      <c r="B288" s="308">
        <v>249</v>
      </c>
      <c r="C288" s="239" t="e">
        <f>VLOOKUP(A288,Piezas!$A$10:$F$604,2,FALSE)</f>
        <v>#N/A</v>
      </c>
      <c r="D288" s="317" t="s">
        <v>1229</v>
      </c>
      <c r="E288" s="322"/>
      <c r="F288" s="308">
        <f>VLOOKUP(D288,Acero!$A$12:$AB$209,4,FALSE)</f>
        <v>0</v>
      </c>
      <c r="G288" s="317"/>
      <c r="H288" s="317"/>
      <c r="I288" s="317"/>
      <c r="J288" s="311"/>
      <c r="L288" s="322"/>
      <c r="M288" s="308" t="str">
        <f>VLOOKUP(D288,Acero!$A$12:$AB$209,13,FALSE)</f>
        <v>---------------</v>
      </c>
      <c r="N288" s="308" t="str">
        <f>IF(L288="x",VLOOKUP(D288,Acero!$A$12:$AB$209,6,FALSE),"--")</f>
        <v>--</v>
      </c>
      <c r="O288" s="324" t="str">
        <f>IF(L288="x",VLOOKUP(D288,Acero!$A$12:$AB$209,7,FALSE),"--")</f>
        <v>--</v>
      </c>
      <c r="P288" s="335">
        <f>IF((M288="Chapa negra doble recapado")*AND(L288&lt;&gt;"x"),"--",VLOOKUP(D288,Acero!$A$12:$AB$209,14,FALSE))</f>
        <v>22</v>
      </c>
      <c r="Q288" s="335" t="str">
        <f>IF((M288="Chapa negra doble recapado")*AND(L288&lt;&gt;"x"),"--",VLOOKUP(D288,Acero!$A$12:$AB$209,15,FALSE))</f>
        <v>----</v>
      </c>
      <c r="R288" s="335" t="str">
        <f>IF(L288="x",VLOOKUP(D288,Acero!$A$12:$AB$209,16,FALSE),"--")</f>
        <v>--</v>
      </c>
      <c r="S288" s="335" t="str">
        <f>IF(L288="x",VLOOKUP(D288,Acero!$A$12:$AB$209,17,FALSE),"--")</f>
        <v>--</v>
      </c>
      <c r="T288" s="335">
        <f>VLOOKUP(D288,Acero!$A$12:$AB$209,18,FALSE)</f>
        <v>0</v>
      </c>
      <c r="U288" s="308" t="str">
        <f>VLOOKUP(D288,Acero!$A$12:$AB$209,19,FALSE)</f>
        <v>----</v>
      </c>
      <c r="V288" s="319"/>
      <c r="W288" s="319"/>
      <c r="X288" s="322"/>
      <c r="Y288" s="334" t="e">
        <f t="shared" si="110"/>
        <v>#DIV/0!</v>
      </c>
      <c r="Z288">
        <f t="shared" si="114"/>
        <v>698485.6666666657</v>
      </c>
      <c r="AG288" s="345">
        <v>42706</v>
      </c>
      <c r="AH288" s="149"/>
      <c r="AI288" s="149"/>
      <c r="AJ288" s="149"/>
      <c r="AK288" s="149"/>
      <c r="AL288" s="343" t="e">
        <f t="shared" si="111"/>
        <v>#DIV/0!</v>
      </c>
      <c r="AM288" s="149"/>
      <c r="AN288" s="149"/>
      <c r="AO288" s="343" t="e">
        <f t="shared" si="112"/>
        <v>#DIV/0!</v>
      </c>
      <c r="AP288" s="149"/>
      <c r="AQ288" s="149"/>
      <c r="AR288" s="343" t="e">
        <f t="shared" si="113"/>
        <v>#DIV/0!</v>
      </c>
    </row>
    <row r="289" spans="1:44" ht="15.75" hidden="1" thickBot="1">
      <c r="A289" s="309"/>
      <c r="B289" s="308">
        <v>250</v>
      </c>
      <c r="C289" s="239" t="e">
        <f>VLOOKUP(A289,Piezas!$A$10:$F$604,2,FALSE)</f>
        <v>#N/A</v>
      </c>
      <c r="D289" s="317" t="s">
        <v>1230</v>
      </c>
      <c r="E289" s="322"/>
      <c r="F289" s="308">
        <f>VLOOKUP(D289,Acero!$A$12:$AB$209,4,FALSE)</f>
        <v>0</v>
      </c>
      <c r="G289" s="317"/>
      <c r="H289" s="317"/>
      <c r="I289" s="317"/>
      <c r="J289" s="311"/>
      <c r="L289" s="322"/>
      <c r="M289" s="308" t="str">
        <f>VLOOKUP(D289,Acero!$A$12:$AB$209,13,FALSE)</f>
        <v>---------------</v>
      </c>
      <c r="N289" s="308" t="str">
        <f>IF(L289="x",VLOOKUP(D289,Acero!$A$12:$AB$209,6,FALSE),"--")</f>
        <v>--</v>
      </c>
      <c r="O289" s="324" t="str">
        <f>IF(L289="x",VLOOKUP(D289,Acero!$A$12:$AB$209,7,FALSE),"--")</f>
        <v>--</v>
      </c>
      <c r="P289" s="335">
        <f>IF((M289="Chapa negra doble recapado")*AND(L289&lt;&gt;"x"),"--",VLOOKUP(D289,Acero!$A$12:$AB$209,14,FALSE))</f>
        <v>12.7</v>
      </c>
      <c r="Q289" s="335" t="str">
        <f>IF((M289="Chapa negra doble recapado")*AND(L289&lt;&gt;"x"),"--",VLOOKUP(D289,Acero!$A$12:$AB$209,15,FALSE))</f>
        <v>----</v>
      </c>
      <c r="R289" s="335" t="str">
        <f>IF(L289="x",VLOOKUP(D289,Acero!$A$12:$AB$209,16,FALSE),"--")</f>
        <v>--</v>
      </c>
      <c r="S289" s="335" t="str">
        <f>IF(L289="x",VLOOKUP(D289,Acero!$A$12:$AB$209,17,FALSE),"--")</f>
        <v>--</v>
      </c>
      <c r="T289" s="335">
        <f>VLOOKUP(D289,Acero!$A$12:$AB$209,18,FALSE)</f>
        <v>0</v>
      </c>
      <c r="U289" s="308" t="str">
        <f>VLOOKUP(D289,Acero!$A$12:$AB$209,19,FALSE)</f>
        <v>----</v>
      </c>
      <c r="V289" s="318"/>
      <c r="W289" s="318"/>
      <c r="X289" s="322"/>
      <c r="Y289" s="334" t="e">
        <f t="shared" si="110"/>
        <v>#DIV/0!</v>
      </c>
      <c r="Z289">
        <f t="shared" si="114"/>
        <v>698485.6666666657</v>
      </c>
      <c r="AG289" s="345">
        <v>42707</v>
      </c>
      <c r="AH289" s="149"/>
      <c r="AI289" s="149"/>
      <c r="AJ289" s="149"/>
      <c r="AK289" s="149"/>
      <c r="AL289" s="343" t="e">
        <f t="shared" si="111"/>
        <v>#DIV/0!</v>
      </c>
      <c r="AM289" s="149"/>
      <c r="AN289" s="149"/>
      <c r="AO289" s="343" t="e">
        <f t="shared" si="112"/>
        <v>#DIV/0!</v>
      </c>
      <c r="AP289" s="149"/>
      <c r="AQ289" s="149"/>
      <c r="AR289" s="343" t="e">
        <f t="shared" si="113"/>
        <v>#DIV/0!</v>
      </c>
    </row>
    <row r="290" spans="1:44" ht="15.75" hidden="1" thickBot="1">
      <c r="A290" s="309"/>
      <c r="B290" s="308">
        <v>251</v>
      </c>
      <c r="C290" s="239" t="e">
        <f>VLOOKUP(A290,Piezas!$A$10:$F$604,2,FALSE)</f>
        <v>#N/A</v>
      </c>
      <c r="D290" s="317"/>
      <c r="E290" s="322"/>
      <c r="F290" s="308" t="e">
        <f>VLOOKUP(D290,Acero!$A$12:$AB$209,4,FALSE)</f>
        <v>#N/A</v>
      </c>
      <c r="G290" s="317"/>
      <c r="H290" s="317"/>
      <c r="I290" s="317"/>
      <c r="J290" s="311"/>
      <c r="L290" s="322"/>
      <c r="M290" s="308" t="e">
        <f>VLOOKUP(D290,Acero!$A$12:$AB$209,13,FALSE)</f>
        <v>#N/A</v>
      </c>
      <c r="N290" s="308" t="str">
        <f>IF(L290="x",VLOOKUP(D290,Acero!$A$12:$AB$209,6,FALSE),"--")</f>
        <v>--</v>
      </c>
      <c r="O290" s="324" t="str">
        <f>IF(L290="x",VLOOKUP(D290,Acero!$A$12:$AB$209,7,FALSE),"--")</f>
        <v>--</v>
      </c>
      <c r="P290" s="335" t="e">
        <f>IF((M290="Chapa negra doble recapado")*AND(L290&lt;&gt;"x"),"--",VLOOKUP(D290,Acero!$A$12:$AB$209,14,FALSE))</f>
        <v>#N/A</v>
      </c>
      <c r="Q290" s="335" t="e">
        <f>IF((M290="Chapa negra doble recapado")*AND(L290&lt;&gt;"x"),"--",VLOOKUP(D290,Acero!$A$12:$AB$209,15,FALSE))</f>
        <v>#N/A</v>
      </c>
      <c r="R290" s="335" t="str">
        <f>IF(L290="x",VLOOKUP(D290,Acero!$A$12:$AB$209,16,FALSE),"--")</f>
        <v>--</v>
      </c>
      <c r="S290" s="335" t="str">
        <f>IF(L290="x",VLOOKUP(D290,Acero!$A$12:$AB$209,17,FALSE),"--")</f>
        <v>--</v>
      </c>
      <c r="T290" s="335" t="e">
        <f>VLOOKUP(D290,Acero!$A$12:$AB$209,18,FALSE)</f>
        <v>#N/A</v>
      </c>
      <c r="U290" s="308" t="e">
        <f>VLOOKUP(D290,Acero!$A$12:$AB$209,19,FALSE)</f>
        <v>#N/A</v>
      </c>
      <c r="V290" s="319"/>
      <c r="W290" s="319"/>
      <c r="X290" s="322"/>
      <c r="Y290" s="334" t="e">
        <f t="shared" si="110"/>
        <v>#DIV/0!</v>
      </c>
      <c r="Z290">
        <f t="shared" si="114"/>
        <v>698485.6666666657</v>
      </c>
      <c r="AG290" s="345">
        <v>42708</v>
      </c>
      <c r="AH290" s="149"/>
      <c r="AI290" s="149"/>
      <c r="AJ290" s="149"/>
      <c r="AK290" s="149"/>
      <c r="AL290" s="343" t="e">
        <f t="shared" si="111"/>
        <v>#DIV/0!</v>
      </c>
      <c r="AM290" s="149"/>
      <c r="AN290" s="149"/>
      <c r="AO290" s="343" t="e">
        <f t="shared" si="112"/>
        <v>#DIV/0!</v>
      </c>
      <c r="AP290" s="149"/>
      <c r="AQ290" s="149"/>
      <c r="AR290" s="343" t="e">
        <f t="shared" si="113"/>
        <v>#DIV/0!</v>
      </c>
    </row>
    <row r="291" spans="1:44" ht="15.75" hidden="1" thickBot="1">
      <c r="A291" s="309"/>
      <c r="B291" s="308">
        <v>252</v>
      </c>
      <c r="C291" s="239" t="e">
        <f>VLOOKUP(A291,Piezas!$A$10:$F$604,2,FALSE)</f>
        <v>#N/A</v>
      </c>
      <c r="D291" s="320"/>
      <c r="E291" s="322"/>
      <c r="F291" s="308" t="e">
        <f>VLOOKUP(D291,Acero!$A$12:$AB$209,4,FALSE)</f>
        <v>#N/A</v>
      </c>
      <c r="G291" s="317"/>
      <c r="H291" s="317"/>
      <c r="I291" s="317"/>
      <c r="J291" s="311"/>
      <c r="L291" s="322"/>
      <c r="M291" s="308" t="e">
        <f>VLOOKUP(D291,Acero!$A$12:$AB$209,13,FALSE)</f>
        <v>#N/A</v>
      </c>
      <c r="N291" s="308" t="str">
        <f>IF(L291="x",VLOOKUP(D291,Acero!$A$12:$AB$209,6,FALSE),"--")</f>
        <v>--</v>
      </c>
      <c r="O291" s="324" t="str">
        <f>IF(L291="x",VLOOKUP(D291,Acero!$A$12:$AB$209,7,FALSE),"--")</f>
        <v>--</v>
      </c>
      <c r="P291" s="335" t="e">
        <f>IF((M291="Chapa negra doble recapado")*AND(L291&lt;&gt;"x"),"--",VLOOKUP(D291,Acero!$A$12:$AB$209,14,FALSE))</f>
        <v>#N/A</v>
      </c>
      <c r="Q291" s="335" t="e">
        <f>IF((M291="Chapa negra doble recapado")*AND(L291&lt;&gt;"x"),"--",VLOOKUP(D291,Acero!$A$12:$AB$209,15,FALSE))</f>
        <v>#N/A</v>
      </c>
      <c r="R291" s="335" t="str">
        <f>IF(L291="x",VLOOKUP(D291,Acero!$A$12:$AB$209,16,FALSE),"--")</f>
        <v>--</v>
      </c>
      <c r="S291" s="335" t="str">
        <f>IF(L291="x",VLOOKUP(D291,Acero!$A$12:$AB$209,17,FALSE),"--")</f>
        <v>--</v>
      </c>
      <c r="T291" s="335" t="e">
        <f>VLOOKUP(D291,Acero!$A$12:$AB$209,18,FALSE)</f>
        <v>#N/A</v>
      </c>
      <c r="U291" s="308" t="e">
        <f>VLOOKUP(D291,Acero!$A$12:$AB$209,19,FALSE)</f>
        <v>#N/A</v>
      </c>
      <c r="V291" s="318"/>
      <c r="W291" s="318"/>
      <c r="X291" s="322"/>
      <c r="Y291" s="334" t="e">
        <f t="shared" si="110"/>
        <v>#DIV/0!</v>
      </c>
      <c r="Z291">
        <f t="shared" si="114"/>
        <v>698485.6666666657</v>
      </c>
      <c r="AG291" s="345">
        <v>42709</v>
      </c>
      <c r="AH291" s="149"/>
      <c r="AI291" s="149"/>
      <c r="AJ291" s="149"/>
      <c r="AK291" s="149"/>
      <c r="AL291" s="343" t="e">
        <f t="shared" si="111"/>
        <v>#DIV/0!</v>
      </c>
      <c r="AM291" s="149"/>
      <c r="AN291" s="149"/>
      <c r="AO291" s="343" t="e">
        <f t="shared" si="112"/>
        <v>#DIV/0!</v>
      </c>
      <c r="AP291" s="149"/>
      <c r="AQ291" s="149"/>
      <c r="AR291" s="343" t="e">
        <f t="shared" si="113"/>
        <v>#DIV/0!</v>
      </c>
    </row>
    <row r="292" spans="1:44" ht="15.75" hidden="1" thickBot="1">
      <c r="A292" s="412"/>
      <c r="B292" s="308">
        <v>253</v>
      </c>
      <c r="C292" s="239" t="e">
        <f>VLOOKUP(A292,Piezas!$A$10:$F$604,2,FALSE)</f>
        <v>#N/A</v>
      </c>
      <c r="D292" s="321"/>
      <c r="E292" s="322"/>
      <c r="F292" s="308" t="e">
        <f>VLOOKUP(D292,Acero!$A$12:$AB$209,4,FALSE)</f>
        <v>#N/A</v>
      </c>
      <c r="G292" s="317"/>
      <c r="H292" s="317"/>
      <c r="I292" s="317"/>
      <c r="J292" s="311"/>
      <c r="L292" s="322"/>
      <c r="M292" s="308" t="e">
        <f>VLOOKUP(D292,Acero!$A$12:$AB$209,13,FALSE)</f>
        <v>#N/A</v>
      </c>
      <c r="N292" s="308" t="str">
        <f>IF(L292="x",VLOOKUP(D292,Acero!$A$12:$AB$209,6,FALSE),"--")</f>
        <v>--</v>
      </c>
      <c r="O292" s="324" t="str">
        <f>IF(L292="x",VLOOKUP(D292,Acero!$A$12:$AB$209,7,FALSE),"--")</f>
        <v>--</v>
      </c>
      <c r="P292" s="335" t="e">
        <f>IF((M292="Chapa negra doble recapado")*AND(L292&lt;&gt;"x"),"--",VLOOKUP(D292,Acero!$A$12:$AB$209,14,FALSE))</f>
        <v>#N/A</v>
      </c>
      <c r="Q292" s="335" t="e">
        <f>IF((M292="Chapa negra doble recapado")*AND(L292&lt;&gt;"x"),"--",VLOOKUP(D292,Acero!$A$12:$AB$209,15,FALSE))</f>
        <v>#N/A</v>
      </c>
      <c r="R292" s="335" t="str">
        <f>IF(L292="x",VLOOKUP(D292,Acero!$A$12:$AB$209,16,FALSE),"--")</f>
        <v>--</v>
      </c>
      <c r="S292" s="335" t="str">
        <f>IF(L292="x",VLOOKUP(D292,Acero!$A$12:$AB$209,17,FALSE),"--")</f>
        <v>--</v>
      </c>
      <c r="T292" s="335" t="e">
        <f>VLOOKUP(D292,Acero!$A$12:$AB$209,18,FALSE)</f>
        <v>#N/A</v>
      </c>
      <c r="U292" s="308" t="e">
        <f>VLOOKUP(D292,Acero!$A$12:$AB$209,19,FALSE)</f>
        <v>#N/A</v>
      </c>
      <c r="V292" s="319"/>
      <c r="W292" s="319"/>
      <c r="X292" s="322"/>
      <c r="Y292" s="334" t="e">
        <f t="shared" si="110"/>
        <v>#DIV/0!</v>
      </c>
      <c r="Z292">
        <f t="shared" si="114"/>
        <v>698485.6666666657</v>
      </c>
      <c r="AG292" s="345">
        <v>42710</v>
      </c>
      <c r="AH292" s="149"/>
      <c r="AI292" s="149"/>
      <c r="AJ292" s="149"/>
      <c r="AK292" s="149"/>
      <c r="AL292" s="343" t="e">
        <f t="shared" si="111"/>
        <v>#DIV/0!</v>
      </c>
      <c r="AM292" s="149"/>
      <c r="AN292" s="149"/>
      <c r="AO292" s="343" t="e">
        <f t="shared" si="112"/>
        <v>#DIV/0!</v>
      </c>
      <c r="AP292" s="149"/>
      <c r="AQ292" s="149"/>
      <c r="AR292" s="343" t="e">
        <f t="shared" si="113"/>
        <v>#DIV/0!</v>
      </c>
    </row>
    <row r="293" spans="1:44" ht="16.5" hidden="1" thickBot="1">
      <c r="A293" s="410"/>
      <c r="B293" s="336"/>
      <c r="C293" s="239" t="e">
        <f>VLOOKUP(A293,Piezas!$A$10:$F$604,2,FALSE)</f>
        <v>#N/A</v>
      </c>
      <c r="D293" s="407"/>
      <c r="E293" s="407"/>
      <c r="F293" s="407"/>
      <c r="G293" s="407"/>
      <c r="H293" s="407"/>
      <c r="I293" s="407"/>
      <c r="J293" s="407"/>
      <c r="K293" s="407"/>
      <c r="L293" s="339"/>
      <c r="M293" s="338"/>
      <c r="N293" s="338"/>
      <c r="O293" s="342"/>
      <c r="P293" s="340"/>
      <c r="Q293" s="340"/>
      <c r="R293" s="340"/>
      <c r="S293" s="340"/>
      <c r="T293" s="340"/>
      <c r="U293" s="336"/>
      <c r="V293" s="336"/>
      <c r="W293" s="336"/>
      <c r="X293" s="339"/>
      <c r="Y293" s="339"/>
      <c r="Z293" s="333"/>
      <c r="AA293" s="333"/>
      <c r="AG293" s="345"/>
      <c r="AL293" s="344"/>
      <c r="AO293" s="344"/>
      <c r="AR293" s="344"/>
    </row>
    <row r="294" spans="1:44" ht="27" hidden="1" thickTop="1" thickBot="1">
      <c r="A294" s="411" t="s">
        <v>327</v>
      </c>
      <c r="B294" s="308">
        <v>254</v>
      </c>
      <c r="C294" s="239" t="str">
        <f>VLOOKUP(A294,Piezas!$A$10:$F$604,2,FALSE)</f>
        <v>Engranaje 28D</v>
      </c>
      <c r="D294" s="317" t="s">
        <v>1012</v>
      </c>
      <c r="E294" s="331">
        <v>550.33333333333303</v>
      </c>
      <c r="F294" s="308" t="str">
        <f>VLOOKUP(D294,Acero!$A$12:$AB$209,4,FALSE)</f>
        <v>Lateral</v>
      </c>
      <c r="G294" s="317"/>
      <c r="H294" s="317"/>
      <c r="I294" s="317"/>
      <c r="J294" s="310"/>
      <c r="K294" s="149"/>
      <c r="L294" s="331"/>
      <c r="M294" s="308" t="str">
        <f>VLOOKUP(D294,Acero!$A$12:$AB$209,13,FALSE)</f>
        <v>Chapa negra doble recapado</v>
      </c>
      <c r="N294" s="308" t="str">
        <f>IF(L294="x",VLOOKUP(D294,Acero!$A$12:$AB$209,6,FALSE),"--")</f>
        <v>--</v>
      </c>
      <c r="O294" s="324" t="str">
        <f>IF(L294="x",VLOOKUP(D294,Acero!$A$12:$AB$209,7,FALSE),"--")</f>
        <v>--</v>
      </c>
      <c r="P294" s="335" t="str">
        <f>IF((M294="Chapa negra doble recapado")*AND(L294&lt;&gt;"x"),"--",VLOOKUP(D294,Acero!$A$12:$AB$209,14,FALSE))</f>
        <v>--</v>
      </c>
      <c r="Q294" s="335" t="str">
        <f>IF((M294="Chapa negra doble recapado")*AND(L294&lt;&gt;"x"),"--",VLOOKUP(D294,Acero!$A$12:$AB$209,15,FALSE))</f>
        <v>--</v>
      </c>
      <c r="R294" s="335" t="str">
        <f>IF(L294="x",VLOOKUP(D294,Acero!$A$12:$AB$209,16,FALSE),"--")</f>
        <v>--</v>
      </c>
      <c r="S294" s="335" t="str">
        <f>IF(L294="x",VLOOKUP(D294,Acero!$A$12:$AB$209,17,FALSE),"--")</f>
        <v>--</v>
      </c>
      <c r="T294" s="335">
        <f>VLOOKUP(D294,Acero!$A$12:$AB$209,18,FALSE)</f>
        <v>1.2</v>
      </c>
      <c r="U294" s="308" t="str">
        <f>VLOOKUP(D294,Acero!$A$12:$AB$209,19,FALSE)</f>
        <v>mm</v>
      </c>
      <c r="V294" s="317"/>
      <c r="W294" s="317">
        <v>448.33333333333297</v>
      </c>
      <c r="X294" s="331">
        <v>586.16666666666697</v>
      </c>
      <c r="Y294" s="334">
        <f t="shared" ref="Y294:Y304" si="115">(X294-W294)/W294</f>
        <v>0.30743494423791995</v>
      </c>
      <c r="Z294" s="149">
        <f>(V294+W294)*E294</f>
        <v>246732.77777777743</v>
      </c>
      <c r="AA294" s="149"/>
      <c r="AB294" s="149"/>
      <c r="AC294" s="149"/>
      <c r="AD294" s="149"/>
      <c r="AE294" s="149"/>
      <c r="AF294" s="149"/>
      <c r="AG294" s="345">
        <v>42711</v>
      </c>
      <c r="AH294" s="149"/>
      <c r="AI294" s="149"/>
      <c r="AJ294" s="149"/>
      <c r="AK294" s="149"/>
      <c r="AL294" s="343" t="e">
        <f t="shared" ref="AL294:AL304" si="116">(AH294-AK294)/AH294</f>
        <v>#DIV/0!</v>
      </c>
      <c r="AM294" s="149"/>
      <c r="AN294" s="149"/>
      <c r="AO294" s="343" t="e">
        <f t="shared" ref="AO294:AO304" si="117">(AK294-AN294)/AK294</f>
        <v>#DIV/0!</v>
      </c>
      <c r="AP294" s="149"/>
      <c r="AQ294" s="149"/>
      <c r="AR294" s="343" t="e">
        <f t="shared" ref="AR294:AR304" si="118">(AN294-AQ294)/AN294</f>
        <v>#DIV/0!</v>
      </c>
    </row>
    <row r="295" spans="1:44" ht="26.25" hidden="1" thickBot="1">
      <c r="A295" s="309"/>
      <c r="B295" s="308">
        <v>255</v>
      </c>
      <c r="C295" s="239" t="e">
        <f>VLOOKUP(A295,Piezas!$A$10:$F$604,2,FALSE)</f>
        <v>#N/A</v>
      </c>
      <c r="D295" s="317" t="s">
        <v>1211</v>
      </c>
      <c r="E295" s="322">
        <v>558.33333333333303</v>
      </c>
      <c r="F295" s="308" t="str">
        <f>VLOOKUP(D295,Acero!$A$12:$AB$209,4,FALSE)</f>
        <v xml:space="preserve">Lonja </v>
      </c>
      <c r="G295" s="317"/>
      <c r="H295" s="317"/>
      <c r="I295" s="317"/>
      <c r="J295" s="311"/>
      <c r="L295" s="317"/>
      <c r="M295" s="308" t="str">
        <f>VLOOKUP(D295,Acero!$A$12:$AB$209,13,FALSE)</f>
        <v>Chapa negra doble recapado</v>
      </c>
      <c r="N295" s="308" t="str">
        <f>IF(L295="x",VLOOKUP(D295,Acero!$A$12:$AB$209,6,FALSE),"--")</f>
        <v>--</v>
      </c>
      <c r="O295" s="324" t="str">
        <f>IF(L295="x",VLOOKUP(D295,Acero!$A$12:$AB$209,7,FALSE),"--")</f>
        <v>--</v>
      </c>
      <c r="P295" s="335" t="str">
        <f>IF((M295="Chapa negra doble recapado")*AND(L295&lt;&gt;"x"),"--",VLOOKUP(D295,Acero!$A$12:$AB$209,14,FALSE))</f>
        <v>--</v>
      </c>
      <c r="Q295" s="335" t="str">
        <f>IF((M295="Chapa negra doble recapado")*AND(L295&lt;&gt;"x"),"--",VLOOKUP(D295,Acero!$A$12:$AB$209,15,FALSE))</f>
        <v>--</v>
      </c>
      <c r="R295" s="335" t="str">
        <f>IF(L295="x",VLOOKUP(D295,Acero!$A$12:$AB$209,16,FALSE),"--")</f>
        <v>--</v>
      </c>
      <c r="S295" s="335" t="str">
        <f>IF(L295="x",VLOOKUP(D295,Acero!$A$12:$AB$209,17,FALSE),"--")</f>
        <v>--</v>
      </c>
      <c r="T295" s="335">
        <f>VLOOKUP(D295,Acero!$A$12:$AB$209,18,FALSE)</f>
        <v>1.2</v>
      </c>
      <c r="U295" s="308" t="str">
        <f>VLOOKUP(D295,Acero!$A$12:$AB$209,19,FALSE)</f>
        <v>mm</v>
      </c>
      <c r="V295" s="317"/>
      <c r="W295" s="317">
        <v>454.83333333333297</v>
      </c>
      <c r="X295" s="322">
        <v>594.66666666666697</v>
      </c>
      <c r="Y295" s="334">
        <f t="shared" si="115"/>
        <v>0.30743862220593793</v>
      </c>
      <c r="Z295">
        <f t="shared" ref="Z295:Z304" si="119">(V295+W295)*E295+Z294</f>
        <v>500681.38888888818</v>
      </c>
      <c r="AG295" s="345">
        <v>42712</v>
      </c>
      <c r="AH295" s="149"/>
      <c r="AI295" s="149"/>
      <c r="AJ295" s="149"/>
      <c r="AK295" s="149"/>
      <c r="AL295" s="343" t="e">
        <f t="shared" si="116"/>
        <v>#DIV/0!</v>
      </c>
      <c r="AM295" s="149"/>
      <c r="AN295" s="149"/>
      <c r="AO295" s="343" t="e">
        <f t="shared" si="117"/>
        <v>#DIV/0!</v>
      </c>
      <c r="AP295" s="149"/>
      <c r="AQ295" s="149"/>
      <c r="AR295" s="343" t="e">
        <f t="shared" si="118"/>
        <v>#DIV/0!</v>
      </c>
    </row>
    <row r="296" spans="1:44" ht="26.25" hidden="1" thickBot="1">
      <c r="A296" s="309"/>
      <c r="B296" s="308">
        <v>256</v>
      </c>
      <c r="C296" s="239" t="e">
        <f>VLOOKUP(A296,Piezas!$A$10:$F$604,2,FALSE)</f>
        <v>#N/A</v>
      </c>
      <c r="D296" s="317" t="s">
        <v>1014</v>
      </c>
      <c r="E296" s="322">
        <v>566.33333333333303</v>
      </c>
      <c r="F296" s="308" t="str">
        <f>VLOOKUP(D296,Acero!$A$12:$AB$209,4,FALSE)</f>
        <v>orejas</v>
      </c>
      <c r="G296" s="317"/>
      <c r="H296" s="317"/>
      <c r="I296" s="317"/>
      <c r="J296" s="311" t="s">
        <v>1493</v>
      </c>
      <c r="L296" s="322"/>
      <c r="M296" s="308" t="str">
        <f>VLOOKUP(D296,Acero!$A$12:$AB$209,13,FALSE)</f>
        <v>Chapa negra doble recapado</v>
      </c>
      <c r="N296" s="308" t="str">
        <f>IF(L296="x",VLOOKUP(D296,Acero!$A$12:$AB$209,6,FALSE),"--")</f>
        <v>--</v>
      </c>
      <c r="O296" s="324" t="str">
        <f>IF(L296="x",VLOOKUP(D296,Acero!$A$12:$AB$209,7,FALSE),"--")</f>
        <v>--</v>
      </c>
      <c r="P296" s="335" t="str">
        <f>IF((M296="Chapa negra doble recapado")*AND(L296&lt;&gt;"x"),"--",VLOOKUP(D296,Acero!$A$12:$AB$209,14,FALSE))</f>
        <v>--</v>
      </c>
      <c r="Q296" s="335" t="str">
        <f>IF((M296="Chapa negra doble recapado")*AND(L296&lt;&gt;"x"),"--",VLOOKUP(D296,Acero!$A$12:$AB$209,15,FALSE))</f>
        <v>--</v>
      </c>
      <c r="R296" s="335" t="str">
        <f>IF(L296="x",VLOOKUP(D296,Acero!$A$12:$AB$209,16,FALSE),"--")</f>
        <v>--</v>
      </c>
      <c r="S296" s="335" t="str">
        <f>IF(L296="x",VLOOKUP(D296,Acero!$A$12:$AB$209,17,FALSE),"--")</f>
        <v>--</v>
      </c>
      <c r="T296" s="335">
        <f>VLOOKUP(D296,Acero!$A$12:$AB$209,18,FALSE)</f>
        <v>1.2</v>
      </c>
      <c r="U296" s="308" t="str">
        <f>VLOOKUP(D296,Acero!$A$12:$AB$209,19,FALSE)</f>
        <v>mm</v>
      </c>
      <c r="V296" s="318">
        <v>1</v>
      </c>
      <c r="W296" s="318">
        <v>461.33333333333297</v>
      </c>
      <c r="X296" s="322">
        <v>603.16666666666697</v>
      </c>
      <c r="Y296" s="334">
        <f t="shared" si="115"/>
        <v>0.30744219653179361</v>
      </c>
      <c r="Z296">
        <f t="shared" si="119"/>
        <v>762516.16666666558</v>
      </c>
      <c r="AG296" s="345">
        <v>42713</v>
      </c>
      <c r="AH296" s="149"/>
      <c r="AI296" s="149"/>
      <c r="AJ296" s="149"/>
      <c r="AK296" s="149"/>
      <c r="AL296" s="343" t="e">
        <f t="shared" si="116"/>
        <v>#DIV/0!</v>
      </c>
      <c r="AM296" s="149"/>
      <c r="AN296" s="149"/>
      <c r="AO296" s="343" t="e">
        <f t="shared" si="117"/>
        <v>#DIV/0!</v>
      </c>
      <c r="AP296" s="149"/>
      <c r="AQ296" s="149"/>
      <c r="AR296" s="343" t="e">
        <f t="shared" si="118"/>
        <v>#DIV/0!</v>
      </c>
    </row>
    <row r="297" spans="1:44" ht="15.75" hidden="1" thickBot="1">
      <c r="A297" s="309"/>
      <c r="B297" s="308">
        <v>257</v>
      </c>
      <c r="C297" s="239" t="e">
        <f>VLOOKUP(A297,Piezas!$A$10:$F$604,2,FALSE)</f>
        <v>#N/A</v>
      </c>
      <c r="D297" s="317" t="s">
        <v>1015</v>
      </c>
      <c r="E297" s="322"/>
      <c r="F297" s="308">
        <f>VLOOKUP(D297,Acero!$A$12:$AB$209,4,FALSE)</f>
        <v>0</v>
      </c>
      <c r="G297" s="317"/>
      <c r="H297" s="317"/>
      <c r="I297" s="317"/>
      <c r="J297" s="311"/>
      <c r="L297" s="322"/>
      <c r="M297" s="308">
        <f>VLOOKUP(D297,Acero!$A$12:$AB$209,13,FALSE)</f>
        <v>0</v>
      </c>
      <c r="N297" s="308" t="str">
        <f>IF(L297="x",VLOOKUP(D297,Acero!$A$12:$AB$209,6,FALSE),"--")</f>
        <v>--</v>
      </c>
      <c r="O297" s="324" t="str">
        <f>IF(L297="x",VLOOKUP(D297,Acero!$A$12:$AB$209,7,FALSE),"--")</f>
        <v>--</v>
      </c>
      <c r="P297" s="335">
        <f>IF((M297="Chapa negra doble recapado")*AND(L297&lt;&gt;"x"),"--",VLOOKUP(D297,Acero!$A$12:$AB$209,14,FALSE))</f>
        <v>0</v>
      </c>
      <c r="Q297" s="335">
        <f>IF((M297="Chapa negra doble recapado")*AND(L297&lt;&gt;"x"),"--",VLOOKUP(D297,Acero!$A$12:$AB$209,15,FALSE))</f>
        <v>0</v>
      </c>
      <c r="R297" s="335" t="str">
        <f>IF(L297="x",VLOOKUP(D297,Acero!$A$12:$AB$209,16,FALSE),"--")</f>
        <v>--</v>
      </c>
      <c r="S297" s="335" t="str">
        <f>IF(L297="x",VLOOKUP(D297,Acero!$A$12:$AB$209,17,FALSE),"--")</f>
        <v>--</v>
      </c>
      <c r="T297" s="335">
        <f>VLOOKUP(D297,Acero!$A$12:$AB$209,18,FALSE)</f>
        <v>0</v>
      </c>
      <c r="U297" s="308" t="str">
        <f>VLOOKUP(D297,Acero!$A$12:$AB$209,19,FALSE)</f>
        <v>-----</v>
      </c>
      <c r="V297" s="319"/>
      <c r="W297" s="319"/>
      <c r="X297" s="322"/>
      <c r="Y297" s="334" t="e">
        <f t="shared" si="115"/>
        <v>#DIV/0!</v>
      </c>
      <c r="Z297">
        <f t="shared" si="119"/>
        <v>762516.16666666558</v>
      </c>
      <c r="AG297" s="345">
        <v>42714</v>
      </c>
      <c r="AH297" s="149"/>
      <c r="AI297" s="149"/>
      <c r="AJ297" s="149"/>
      <c r="AK297" s="149"/>
      <c r="AL297" s="343" t="e">
        <f t="shared" si="116"/>
        <v>#DIV/0!</v>
      </c>
      <c r="AM297" s="149"/>
      <c r="AN297" s="149"/>
      <c r="AO297" s="343" t="e">
        <f t="shared" si="117"/>
        <v>#DIV/0!</v>
      </c>
      <c r="AP297" s="149"/>
      <c r="AQ297" s="149"/>
      <c r="AR297" s="343" t="e">
        <f t="shared" si="118"/>
        <v>#DIV/0!</v>
      </c>
    </row>
    <row r="298" spans="1:44" ht="15.75" hidden="1" thickBot="1">
      <c r="A298" s="309"/>
      <c r="B298" s="308">
        <v>258</v>
      </c>
      <c r="C298" s="239" t="e">
        <f>VLOOKUP(A298,Piezas!$A$10:$F$604,2,FALSE)</f>
        <v>#N/A</v>
      </c>
      <c r="D298" s="317" t="s">
        <v>1060</v>
      </c>
      <c r="E298" s="322"/>
      <c r="F298" s="308">
        <f>VLOOKUP(D298,Acero!$A$12:$AB$209,4,FALSE)</f>
        <v>0</v>
      </c>
      <c r="G298" s="317"/>
      <c r="H298" s="317"/>
      <c r="I298" s="317"/>
      <c r="J298" s="311"/>
      <c r="L298" s="322"/>
      <c r="M298" s="308" t="str">
        <f>VLOOKUP(D298,Acero!$A$12:$AB$209,13,FALSE)</f>
        <v>---------------</v>
      </c>
      <c r="N298" s="308" t="str">
        <f>IF(L298="x",VLOOKUP(D298,Acero!$A$12:$AB$209,6,FALSE),"--")</f>
        <v>--</v>
      </c>
      <c r="O298" s="324" t="str">
        <f>IF(L298="x",VLOOKUP(D298,Acero!$A$12:$AB$209,7,FALSE),"--")</f>
        <v>--</v>
      </c>
      <c r="P298" s="335">
        <f>IF((M298="Chapa negra doble recapado")*AND(L298&lt;&gt;"x"),"--",VLOOKUP(D298,Acero!$A$12:$AB$209,14,FALSE))</f>
        <v>28</v>
      </c>
      <c r="Q298" s="335" t="str">
        <f>IF((M298="Chapa negra doble recapado")*AND(L298&lt;&gt;"x"),"--",VLOOKUP(D298,Acero!$A$12:$AB$209,15,FALSE))</f>
        <v>----</v>
      </c>
      <c r="R298" s="335" t="str">
        <f>IF(L298="x",VLOOKUP(D298,Acero!$A$12:$AB$209,16,FALSE),"--")</f>
        <v>--</v>
      </c>
      <c r="S298" s="335" t="str">
        <f>IF(L298="x",VLOOKUP(D298,Acero!$A$12:$AB$209,17,FALSE),"--")</f>
        <v>--</v>
      </c>
      <c r="T298" s="335">
        <f>VLOOKUP(D298,Acero!$A$12:$AB$209,18,FALSE)</f>
        <v>0</v>
      </c>
      <c r="U298" s="308" t="str">
        <f>VLOOKUP(D298,Acero!$A$12:$AB$209,19,FALSE)</f>
        <v>----</v>
      </c>
      <c r="V298" s="318"/>
      <c r="W298" s="318"/>
      <c r="X298" s="322"/>
      <c r="Y298" s="334" t="e">
        <f t="shared" si="115"/>
        <v>#DIV/0!</v>
      </c>
      <c r="Z298">
        <f t="shared" si="119"/>
        <v>762516.16666666558</v>
      </c>
      <c r="AG298" s="345">
        <v>42715</v>
      </c>
      <c r="AH298" s="149"/>
      <c r="AI298" s="149"/>
      <c r="AJ298" s="149"/>
      <c r="AK298" s="149"/>
      <c r="AL298" s="343" t="e">
        <f t="shared" si="116"/>
        <v>#DIV/0!</v>
      </c>
      <c r="AM298" s="149"/>
      <c r="AN298" s="149"/>
      <c r="AO298" s="343" t="e">
        <f t="shared" si="117"/>
        <v>#DIV/0!</v>
      </c>
      <c r="AP298" s="149"/>
      <c r="AQ298" s="149"/>
      <c r="AR298" s="343" t="e">
        <f t="shared" si="118"/>
        <v>#DIV/0!</v>
      </c>
    </row>
    <row r="299" spans="1:44" ht="15.75" hidden="1" thickBot="1">
      <c r="A299" s="309"/>
      <c r="B299" s="308">
        <v>259</v>
      </c>
      <c r="C299" s="239" t="e">
        <f>VLOOKUP(A299,Piezas!$A$10:$F$604,2,FALSE)</f>
        <v>#N/A</v>
      </c>
      <c r="D299" s="317" t="s">
        <v>1228</v>
      </c>
      <c r="E299" s="322"/>
      <c r="F299" s="308">
        <f>VLOOKUP(D299,Acero!$A$12:$AB$209,4,FALSE)</f>
        <v>0</v>
      </c>
      <c r="G299" s="317"/>
      <c r="H299" s="317"/>
      <c r="I299" s="317"/>
      <c r="J299" s="311"/>
      <c r="L299" s="322"/>
      <c r="M299" s="308" t="str">
        <f>VLOOKUP(D299,Acero!$A$12:$AB$209,13,FALSE)</f>
        <v>---------------</v>
      </c>
      <c r="N299" s="308" t="str">
        <f>IF(L299="x",VLOOKUP(D299,Acero!$A$12:$AB$209,6,FALSE),"--")</f>
        <v>--</v>
      </c>
      <c r="O299" s="324" t="str">
        <f>IF(L299="x",VLOOKUP(D299,Acero!$A$12:$AB$209,7,FALSE),"--")</f>
        <v>--</v>
      </c>
      <c r="P299" s="335">
        <f>IF((M299="Chapa negra doble recapado")*AND(L299&lt;&gt;"x"),"--",VLOOKUP(D299,Acero!$A$12:$AB$209,14,FALSE))</f>
        <v>0.42</v>
      </c>
      <c r="Q299" s="335" t="str">
        <f>IF((M299="Chapa negra doble recapado")*AND(L299&lt;&gt;"x"),"--",VLOOKUP(D299,Acero!$A$12:$AB$209,15,FALSE))</f>
        <v>----</v>
      </c>
      <c r="R299" s="335" t="str">
        <f>IF(L299="x",VLOOKUP(D299,Acero!$A$12:$AB$209,16,FALSE),"--")</f>
        <v>--</v>
      </c>
      <c r="S299" s="335" t="str">
        <f>IF(L299="x",VLOOKUP(D299,Acero!$A$12:$AB$209,17,FALSE),"--")</f>
        <v>--</v>
      </c>
      <c r="T299" s="335">
        <f>VLOOKUP(D299,Acero!$A$12:$AB$209,18,FALSE)</f>
        <v>0.5</v>
      </c>
      <c r="U299" s="308" t="str">
        <f>VLOOKUP(D299,Acero!$A$12:$AB$209,19,FALSE)</f>
        <v>----</v>
      </c>
      <c r="V299" s="318"/>
      <c r="W299" s="318"/>
      <c r="X299" s="322"/>
      <c r="Y299" s="334" t="e">
        <f t="shared" si="115"/>
        <v>#DIV/0!</v>
      </c>
      <c r="Z299">
        <f t="shared" si="119"/>
        <v>762516.16666666558</v>
      </c>
      <c r="AG299" s="345">
        <v>42716</v>
      </c>
      <c r="AH299" s="149"/>
      <c r="AI299" s="149"/>
      <c r="AJ299" s="149"/>
      <c r="AK299" s="149"/>
      <c r="AL299" s="343" t="e">
        <f t="shared" si="116"/>
        <v>#DIV/0!</v>
      </c>
      <c r="AM299" s="149"/>
      <c r="AN299" s="149"/>
      <c r="AO299" s="343" t="e">
        <f t="shared" si="117"/>
        <v>#DIV/0!</v>
      </c>
      <c r="AP299" s="149"/>
      <c r="AQ299" s="149"/>
      <c r="AR299" s="343" t="e">
        <f t="shared" si="118"/>
        <v>#DIV/0!</v>
      </c>
    </row>
    <row r="300" spans="1:44" ht="15.75" hidden="1" thickBot="1">
      <c r="A300" s="309"/>
      <c r="B300" s="308">
        <v>260</v>
      </c>
      <c r="C300" s="239" t="e">
        <f>VLOOKUP(A300,Piezas!$A$10:$F$604,2,FALSE)</f>
        <v>#N/A</v>
      </c>
      <c r="D300" s="317" t="s">
        <v>1229</v>
      </c>
      <c r="E300" s="322"/>
      <c r="F300" s="308">
        <f>VLOOKUP(D300,Acero!$A$12:$AB$209,4,FALSE)</f>
        <v>0</v>
      </c>
      <c r="G300" s="317"/>
      <c r="H300" s="317"/>
      <c r="I300" s="317"/>
      <c r="J300" s="311"/>
      <c r="L300" s="322"/>
      <c r="M300" s="308" t="str">
        <f>VLOOKUP(D300,Acero!$A$12:$AB$209,13,FALSE)</f>
        <v>---------------</v>
      </c>
      <c r="N300" s="308" t="str">
        <f>IF(L300="x",VLOOKUP(D300,Acero!$A$12:$AB$209,6,FALSE),"--")</f>
        <v>--</v>
      </c>
      <c r="O300" s="324" t="str">
        <f>IF(L300="x",VLOOKUP(D300,Acero!$A$12:$AB$209,7,FALSE),"--")</f>
        <v>--</v>
      </c>
      <c r="P300" s="335">
        <f>IF((M300="Chapa negra doble recapado")*AND(L300&lt;&gt;"x"),"--",VLOOKUP(D300,Acero!$A$12:$AB$209,14,FALSE))</f>
        <v>22</v>
      </c>
      <c r="Q300" s="335" t="str">
        <f>IF((M300="Chapa negra doble recapado")*AND(L300&lt;&gt;"x"),"--",VLOOKUP(D300,Acero!$A$12:$AB$209,15,FALSE))</f>
        <v>----</v>
      </c>
      <c r="R300" s="335" t="str">
        <f>IF(L300="x",VLOOKUP(D300,Acero!$A$12:$AB$209,16,FALSE),"--")</f>
        <v>--</v>
      </c>
      <c r="S300" s="335" t="str">
        <f>IF(L300="x",VLOOKUP(D300,Acero!$A$12:$AB$209,17,FALSE),"--")</f>
        <v>--</v>
      </c>
      <c r="T300" s="335">
        <f>VLOOKUP(D300,Acero!$A$12:$AB$209,18,FALSE)</f>
        <v>0</v>
      </c>
      <c r="U300" s="308" t="str">
        <f>VLOOKUP(D300,Acero!$A$12:$AB$209,19,FALSE)</f>
        <v>----</v>
      </c>
      <c r="V300" s="319"/>
      <c r="W300" s="319"/>
      <c r="X300" s="322"/>
      <c r="Y300" s="334" t="e">
        <f t="shared" si="115"/>
        <v>#DIV/0!</v>
      </c>
      <c r="Z300">
        <f t="shared" si="119"/>
        <v>762516.16666666558</v>
      </c>
      <c r="AG300" s="345">
        <v>42717</v>
      </c>
      <c r="AH300" s="149"/>
      <c r="AI300" s="149"/>
      <c r="AJ300" s="149"/>
      <c r="AK300" s="149"/>
      <c r="AL300" s="343" t="e">
        <f t="shared" si="116"/>
        <v>#DIV/0!</v>
      </c>
      <c r="AM300" s="149"/>
      <c r="AN300" s="149"/>
      <c r="AO300" s="343" t="e">
        <f t="shared" si="117"/>
        <v>#DIV/0!</v>
      </c>
      <c r="AP300" s="149"/>
      <c r="AQ300" s="149"/>
      <c r="AR300" s="343" t="e">
        <f t="shared" si="118"/>
        <v>#DIV/0!</v>
      </c>
    </row>
    <row r="301" spans="1:44" ht="15.75" hidden="1" thickBot="1">
      <c r="A301" s="309"/>
      <c r="B301" s="308">
        <v>261</v>
      </c>
      <c r="C301" s="239" t="e">
        <f>VLOOKUP(A301,Piezas!$A$10:$F$604,2,FALSE)</f>
        <v>#N/A</v>
      </c>
      <c r="D301" s="317" t="s">
        <v>1230</v>
      </c>
      <c r="E301" s="322"/>
      <c r="F301" s="308">
        <f>VLOOKUP(D301,Acero!$A$12:$AB$209,4,FALSE)</f>
        <v>0</v>
      </c>
      <c r="G301" s="317"/>
      <c r="H301" s="317"/>
      <c r="I301" s="317"/>
      <c r="J301" s="311"/>
      <c r="L301" s="322"/>
      <c r="M301" s="308" t="str">
        <f>VLOOKUP(D301,Acero!$A$12:$AB$209,13,FALSE)</f>
        <v>---------------</v>
      </c>
      <c r="N301" s="308" t="str">
        <f>IF(L301="x",VLOOKUP(D301,Acero!$A$12:$AB$209,6,FALSE),"--")</f>
        <v>--</v>
      </c>
      <c r="O301" s="324" t="str">
        <f>IF(L301="x",VLOOKUP(D301,Acero!$A$12:$AB$209,7,FALSE),"--")</f>
        <v>--</v>
      </c>
      <c r="P301" s="335">
        <f>IF((M301="Chapa negra doble recapado")*AND(L301&lt;&gt;"x"),"--",VLOOKUP(D301,Acero!$A$12:$AB$209,14,FALSE))</f>
        <v>12.7</v>
      </c>
      <c r="Q301" s="335" t="str">
        <f>IF((M301="Chapa negra doble recapado")*AND(L301&lt;&gt;"x"),"--",VLOOKUP(D301,Acero!$A$12:$AB$209,15,FALSE))</f>
        <v>----</v>
      </c>
      <c r="R301" s="335" t="str">
        <f>IF(L301="x",VLOOKUP(D301,Acero!$A$12:$AB$209,16,FALSE),"--")</f>
        <v>--</v>
      </c>
      <c r="S301" s="335" t="str">
        <f>IF(L301="x",VLOOKUP(D301,Acero!$A$12:$AB$209,17,FALSE),"--")</f>
        <v>--</v>
      </c>
      <c r="T301" s="335">
        <f>VLOOKUP(D301,Acero!$A$12:$AB$209,18,FALSE)</f>
        <v>0</v>
      </c>
      <c r="U301" s="308" t="str">
        <f>VLOOKUP(D301,Acero!$A$12:$AB$209,19,FALSE)</f>
        <v>----</v>
      </c>
      <c r="V301" s="318"/>
      <c r="W301" s="318"/>
      <c r="X301" s="322"/>
      <c r="Y301" s="334" t="e">
        <f t="shared" si="115"/>
        <v>#DIV/0!</v>
      </c>
      <c r="Z301">
        <f t="shared" si="119"/>
        <v>762516.16666666558</v>
      </c>
      <c r="AG301" s="345">
        <v>42718</v>
      </c>
      <c r="AH301" s="149"/>
      <c r="AI301" s="149"/>
      <c r="AJ301" s="149"/>
      <c r="AK301" s="149"/>
      <c r="AL301" s="343" t="e">
        <f t="shared" si="116"/>
        <v>#DIV/0!</v>
      </c>
      <c r="AM301" s="149"/>
      <c r="AN301" s="149"/>
      <c r="AO301" s="343" t="e">
        <f t="shared" si="117"/>
        <v>#DIV/0!</v>
      </c>
      <c r="AP301" s="149"/>
      <c r="AQ301" s="149"/>
      <c r="AR301" s="343" t="e">
        <f t="shared" si="118"/>
        <v>#DIV/0!</v>
      </c>
    </row>
    <row r="302" spans="1:44" ht="15.75" hidden="1" thickBot="1">
      <c r="A302" s="309"/>
      <c r="B302" s="308">
        <v>262</v>
      </c>
      <c r="C302" s="239" t="e">
        <f>VLOOKUP(A302,Piezas!$A$10:$F$604,2,FALSE)</f>
        <v>#N/A</v>
      </c>
      <c r="D302" s="317"/>
      <c r="E302" s="322"/>
      <c r="F302" s="308" t="e">
        <f>VLOOKUP(D302,Acero!$A$12:$AB$209,4,FALSE)</f>
        <v>#N/A</v>
      </c>
      <c r="G302" s="317"/>
      <c r="H302" s="317"/>
      <c r="I302" s="317"/>
      <c r="J302" s="311"/>
      <c r="L302" s="322"/>
      <c r="M302" s="308" t="e">
        <f>VLOOKUP(D302,Acero!$A$12:$AB$209,13,FALSE)</f>
        <v>#N/A</v>
      </c>
      <c r="N302" s="308" t="str">
        <f>IF(L302="x",VLOOKUP(D302,Acero!$A$12:$AB$209,6,FALSE),"--")</f>
        <v>--</v>
      </c>
      <c r="O302" s="324" t="str">
        <f>IF(L302="x",VLOOKUP(D302,Acero!$A$12:$AB$209,7,FALSE),"--")</f>
        <v>--</v>
      </c>
      <c r="P302" s="335" t="e">
        <f>IF((M302="Chapa negra doble recapado")*AND(L302&lt;&gt;"x"),"--",VLOOKUP(D302,Acero!$A$12:$AB$209,14,FALSE))</f>
        <v>#N/A</v>
      </c>
      <c r="Q302" s="335" t="e">
        <f>IF((M302="Chapa negra doble recapado")*AND(L302&lt;&gt;"x"),"--",VLOOKUP(D302,Acero!$A$12:$AB$209,15,FALSE))</f>
        <v>#N/A</v>
      </c>
      <c r="R302" s="335" t="str">
        <f>IF(L302="x",VLOOKUP(D302,Acero!$A$12:$AB$209,16,FALSE),"--")</f>
        <v>--</v>
      </c>
      <c r="S302" s="335" t="str">
        <f>IF(L302="x",VLOOKUP(D302,Acero!$A$12:$AB$209,17,FALSE),"--")</f>
        <v>--</v>
      </c>
      <c r="T302" s="335" t="e">
        <f>VLOOKUP(D302,Acero!$A$12:$AB$209,18,FALSE)</f>
        <v>#N/A</v>
      </c>
      <c r="U302" s="308" t="e">
        <f>VLOOKUP(D302,Acero!$A$12:$AB$209,19,FALSE)</f>
        <v>#N/A</v>
      </c>
      <c r="V302" s="319"/>
      <c r="W302" s="319"/>
      <c r="X302" s="322"/>
      <c r="Y302" s="334" t="e">
        <f t="shared" si="115"/>
        <v>#DIV/0!</v>
      </c>
      <c r="Z302">
        <f t="shared" si="119"/>
        <v>762516.16666666558</v>
      </c>
      <c r="AG302" s="345">
        <v>42719</v>
      </c>
      <c r="AH302" s="149"/>
      <c r="AI302" s="149"/>
      <c r="AJ302" s="149"/>
      <c r="AK302" s="149"/>
      <c r="AL302" s="343" t="e">
        <f t="shared" si="116"/>
        <v>#DIV/0!</v>
      </c>
      <c r="AM302" s="149"/>
      <c r="AN302" s="149"/>
      <c r="AO302" s="343" t="e">
        <f t="shared" si="117"/>
        <v>#DIV/0!</v>
      </c>
      <c r="AP302" s="149"/>
      <c r="AQ302" s="149"/>
      <c r="AR302" s="343" t="e">
        <f t="shared" si="118"/>
        <v>#DIV/0!</v>
      </c>
    </row>
    <row r="303" spans="1:44" ht="15.75" hidden="1" thickBot="1">
      <c r="A303" s="309"/>
      <c r="B303" s="308">
        <v>263</v>
      </c>
      <c r="C303" s="239" t="e">
        <f>VLOOKUP(A303,Piezas!$A$10:$F$604,2,FALSE)</f>
        <v>#N/A</v>
      </c>
      <c r="D303" s="320"/>
      <c r="E303" s="322"/>
      <c r="F303" s="308" t="e">
        <f>VLOOKUP(D303,Acero!$A$12:$AB$209,4,FALSE)</f>
        <v>#N/A</v>
      </c>
      <c r="G303" s="317"/>
      <c r="H303" s="317"/>
      <c r="I303" s="317"/>
      <c r="J303" s="311"/>
      <c r="L303" s="322"/>
      <c r="M303" s="308" t="e">
        <f>VLOOKUP(D303,Acero!$A$12:$AB$209,13,FALSE)</f>
        <v>#N/A</v>
      </c>
      <c r="N303" s="308" t="str">
        <f>IF(L303="x",VLOOKUP(D303,Acero!$A$12:$AB$209,6,FALSE),"--")</f>
        <v>--</v>
      </c>
      <c r="O303" s="324" t="str">
        <f>IF(L303="x",VLOOKUP(D303,Acero!$A$12:$AB$209,7,FALSE),"--")</f>
        <v>--</v>
      </c>
      <c r="P303" s="335" t="e">
        <f>IF((M303="Chapa negra doble recapado")*AND(L303&lt;&gt;"x"),"--",VLOOKUP(D303,Acero!$A$12:$AB$209,14,FALSE))</f>
        <v>#N/A</v>
      </c>
      <c r="Q303" s="335" t="e">
        <f>IF((M303="Chapa negra doble recapado")*AND(L303&lt;&gt;"x"),"--",VLOOKUP(D303,Acero!$A$12:$AB$209,15,FALSE))</f>
        <v>#N/A</v>
      </c>
      <c r="R303" s="335" t="str">
        <f>IF(L303="x",VLOOKUP(D303,Acero!$A$12:$AB$209,16,FALSE),"--")</f>
        <v>--</v>
      </c>
      <c r="S303" s="335" t="str">
        <f>IF(L303="x",VLOOKUP(D303,Acero!$A$12:$AB$209,17,FALSE),"--")</f>
        <v>--</v>
      </c>
      <c r="T303" s="335" t="e">
        <f>VLOOKUP(D303,Acero!$A$12:$AB$209,18,FALSE)</f>
        <v>#N/A</v>
      </c>
      <c r="U303" s="308" t="e">
        <f>VLOOKUP(D303,Acero!$A$12:$AB$209,19,FALSE)</f>
        <v>#N/A</v>
      </c>
      <c r="V303" s="318"/>
      <c r="W303" s="318"/>
      <c r="X303" s="322"/>
      <c r="Y303" s="334" t="e">
        <f t="shared" si="115"/>
        <v>#DIV/0!</v>
      </c>
      <c r="Z303">
        <f t="shared" si="119"/>
        <v>762516.16666666558</v>
      </c>
      <c r="AG303" s="345">
        <v>42720</v>
      </c>
      <c r="AH303" s="149"/>
      <c r="AI303" s="149"/>
      <c r="AJ303" s="149"/>
      <c r="AK303" s="149"/>
      <c r="AL303" s="343" t="e">
        <f t="shared" si="116"/>
        <v>#DIV/0!</v>
      </c>
      <c r="AM303" s="149"/>
      <c r="AN303" s="149"/>
      <c r="AO303" s="343" t="e">
        <f t="shared" si="117"/>
        <v>#DIV/0!</v>
      </c>
      <c r="AP303" s="149"/>
      <c r="AQ303" s="149"/>
      <c r="AR303" s="343" t="e">
        <f t="shared" si="118"/>
        <v>#DIV/0!</v>
      </c>
    </row>
    <row r="304" spans="1:44" ht="15.75" hidden="1" thickBot="1">
      <c r="A304" s="412"/>
      <c r="B304" s="308">
        <v>264</v>
      </c>
      <c r="C304" s="239" t="e">
        <f>VLOOKUP(A304,Piezas!$A$10:$F$604,2,FALSE)</f>
        <v>#N/A</v>
      </c>
      <c r="D304" s="321"/>
      <c r="E304" s="322"/>
      <c r="F304" s="308" t="e">
        <f>VLOOKUP(D304,Acero!$A$12:$AB$209,4,FALSE)</f>
        <v>#N/A</v>
      </c>
      <c r="G304" s="317"/>
      <c r="H304" s="317"/>
      <c r="I304" s="317"/>
      <c r="J304" s="311"/>
      <c r="L304" s="322"/>
      <c r="M304" s="308" t="e">
        <f>VLOOKUP(D304,Acero!$A$12:$AB$209,13,FALSE)</f>
        <v>#N/A</v>
      </c>
      <c r="N304" s="308" t="str">
        <f>IF(L304="x",VLOOKUP(D304,Acero!$A$12:$AB$209,6,FALSE),"--")</f>
        <v>--</v>
      </c>
      <c r="O304" s="324" t="str">
        <f>IF(L304="x",VLOOKUP(D304,Acero!$A$12:$AB$209,7,FALSE),"--")</f>
        <v>--</v>
      </c>
      <c r="P304" s="335" t="e">
        <f>IF((M304="Chapa negra doble recapado")*AND(L304&lt;&gt;"x"),"--",VLOOKUP(D304,Acero!$A$12:$AB$209,14,FALSE))</f>
        <v>#N/A</v>
      </c>
      <c r="Q304" s="335" t="e">
        <f>IF((M304="Chapa negra doble recapado")*AND(L304&lt;&gt;"x"),"--",VLOOKUP(D304,Acero!$A$12:$AB$209,15,FALSE))</f>
        <v>#N/A</v>
      </c>
      <c r="R304" s="335" t="str">
        <f>IF(L304="x",VLOOKUP(D304,Acero!$A$12:$AB$209,16,FALSE),"--")</f>
        <v>--</v>
      </c>
      <c r="S304" s="335" t="str">
        <f>IF(L304="x",VLOOKUP(D304,Acero!$A$12:$AB$209,17,FALSE),"--")</f>
        <v>--</v>
      </c>
      <c r="T304" s="335" t="e">
        <f>VLOOKUP(D304,Acero!$A$12:$AB$209,18,FALSE)</f>
        <v>#N/A</v>
      </c>
      <c r="U304" s="308" t="e">
        <f>VLOOKUP(D304,Acero!$A$12:$AB$209,19,FALSE)</f>
        <v>#N/A</v>
      </c>
      <c r="V304" s="319"/>
      <c r="W304" s="319"/>
      <c r="X304" s="322"/>
      <c r="Y304" s="334" t="e">
        <f t="shared" si="115"/>
        <v>#DIV/0!</v>
      </c>
      <c r="Z304">
        <f t="shared" si="119"/>
        <v>762516.16666666558</v>
      </c>
      <c r="AG304" s="345">
        <v>42721</v>
      </c>
      <c r="AH304" s="149"/>
      <c r="AI304" s="149"/>
      <c r="AJ304" s="149"/>
      <c r="AK304" s="149"/>
      <c r="AL304" s="343" t="e">
        <f t="shared" si="116"/>
        <v>#DIV/0!</v>
      </c>
      <c r="AM304" s="149"/>
      <c r="AN304" s="149"/>
      <c r="AO304" s="343" t="e">
        <f t="shared" si="117"/>
        <v>#DIV/0!</v>
      </c>
      <c r="AP304" s="149"/>
      <c r="AQ304" s="149"/>
      <c r="AR304" s="343" t="e">
        <f t="shared" si="118"/>
        <v>#DIV/0!</v>
      </c>
    </row>
    <row r="305" spans="1:44" ht="16.5" hidden="1" thickBot="1">
      <c r="A305" s="410"/>
      <c r="B305" s="336"/>
      <c r="C305" s="239" t="e">
        <f>VLOOKUP(A305,Piezas!$A$10:$F$604,2,FALSE)</f>
        <v>#N/A</v>
      </c>
      <c r="D305" s="407"/>
      <c r="E305" s="407"/>
      <c r="F305" s="407"/>
      <c r="G305" s="407"/>
      <c r="H305" s="407"/>
      <c r="I305" s="407"/>
      <c r="J305" s="407"/>
      <c r="K305" s="407"/>
      <c r="L305" s="339"/>
      <c r="M305" s="338"/>
      <c r="N305" s="338"/>
      <c r="O305" s="342"/>
      <c r="P305" s="340"/>
      <c r="Q305" s="340"/>
      <c r="R305" s="340"/>
      <c r="S305" s="340"/>
      <c r="T305" s="340"/>
      <c r="U305" s="336"/>
      <c r="V305" s="336"/>
      <c r="W305" s="336"/>
      <c r="X305" s="339"/>
      <c r="Y305" s="339"/>
      <c r="Z305" s="333"/>
      <c r="AA305" s="333"/>
      <c r="AG305" s="345"/>
      <c r="AL305" s="344"/>
      <c r="AO305" s="344"/>
      <c r="AR305" s="344"/>
    </row>
    <row r="306" spans="1:44" ht="27" hidden="1" thickTop="1" thickBot="1">
      <c r="A306" s="411" t="s">
        <v>328</v>
      </c>
      <c r="B306" s="308">
        <v>265</v>
      </c>
      <c r="C306" s="239" t="str">
        <f>VLOOKUP(A306,Piezas!$A$10:$F$604,2,FALSE)</f>
        <v>Tapas laterales</v>
      </c>
      <c r="D306" s="317" t="s">
        <v>1012</v>
      </c>
      <c r="E306" s="331">
        <v>574.33333333333303</v>
      </c>
      <c r="F306" s="308" t="str">
        <f>VLOOKUP(D306,Acero!$A$12:$AB$209,4,FALSE)</f>
        <v>Lateral</v>
      </c>
      <c r="G306" s="317"/>
      <c r="H306" s="317"/>
      <c r="I306" s="317"/>
      <c r="J306" s="310"/>
      <c r="K306" s="149"/>
      <c r="L306" s="331"/>
      <c r="M306" s="308" t="str">
        <f>VLOOKUP(D306,Acero!$A$12:$AB$209,13,FALSE)</f>
        <v>Chapa negra doble recapado</v>
      </c>
      <c r="N306" s="308" t="str">
        <f>IF(L306="x",VLOOKUP(D306,Acero!$A$12:$AB$209,6,FALSE),"--")</f>
        <v>--</v>
      </c>
      <c r="O306" s="324" t="str">
        <f>IF(L306="x",VLOOKUP(D306,Acero!$A$12:$AB$209,7,FALSE),"--")</f>
        <v>--</v>
      </c>
      <c r="P306" s="335" t="str">
        <f>IF((M306="Chapa negra doble recapado")*AND(L306&lt;&gt;"x"),"--",VLOOKUP(D306,Acero!$A$12:$AB$209,14,FALSE))</f>
        <v>--</v>
      </c>
      <c r="Q306" s="335" t="str">
        <f>IF((M306="Chapa negra doble recapado")*AND(L306&lt;&gt;"x"),"--",VLOOKUP(D306,Acero!$A$12:$AB$209,15,FALSE))</f>
        <v>--</v>
      </c>
      <c r="R306" s="335" t="str">
        <f>IF(L306="x",VLOOKUP(D306,Acero!$A$12:$AB$209,16,FALSE),"--")</f>
        <v>--</v>
      </c>
      <c r="S306" s="335" t="str">
        <f>IF(L306="x",VLOOKUP(D306,Acero!$A$12:$AB$209,17,FALSE),"--")</f>
        <v>--</v>
      </c>
      <c r="T306" s="335">
        <f>VLOOKUP(D306,Acero!$A$12:$AB$209,18,FALSE)</f>
        <v>1.2</v>
      </c>
      <c r="U306" s="308" t="str">
        <f>VLOOKUP(D306,Acero!$A$12:$AB$209,19,FALSE)</f>
        <v>mm</v>
      </c>
      <c r="V306" s="317"/>
      <c r="W306" s="317">
        <v>467.83333333333297</v>
      </c>
      <c r="X306" s="331">
        <v>611.66666666666697</v>
      </c>
      <c r="Y306" s="334">
        <f t="shared" ref="Y306:Y316" si="120">(X306-W306)/W306</f>
        <v>0.30744567153544877</v>
      </c>
      <c r="Z306" s="149">
        <f>(V306+W306)*E306</f>
        <v>268692.2777777774</v>
      </c>
      <c r="AA306" s="149"/>
      <c r="AB306" s="149"/>
      <c r="AC306" s="149"/>
      <c r="AD306" s="149"/>
      <c r="AE306" s="149"/>
      <c r="AF306" s="149"/>
      <c r="AG306" s="345">
        <v>42722</v>
      </c>
      <c r="AH306" s="149"/>
      <c r="AI306" s="149"/>
      <c r="AJ306" s="149"/>
      <c r="AK306" s="149"/>
      <c r="AL306" s="343" t="e">
        <f t="shared" ref="AL306:AL316" si="121">(AH306-AK306)/AH306</f>
        <v>#DIV/0!</v>
      </c>
      <c r="AM306" s="149"/>
      <c r="AN306" s="149"/>
      <c r="AO306" s="343" t="e">
        <f t="shared" ref="AO306:AO316" si="122">(AK306-AN306)/AK306</f>
        <v>#DIV/0!</v>
      </c>
      <c r="AP306" s="149"/>
      <c r="AQ306" s="149"/>
      <c r="AR306" s="343" t="e">
        <f t="shared" ref="AR306:AR316" si="123">(AN306-AQ306)/AN306</f>
        <v>#DIV/0!</v>
      </c>
    </row>
    <row r="307" spans="1:44" ht="26.25" hidden="1" thickBot="1">
      <c r="A307" s="309"/>
      <c r="B307" s="308">
        <v>266</v>
      </c>
      <c r="C307" s="239" t="e">
        <f>VLOOKUP(A307,Piezas!$A$10:$F$604,2,FALSE)</f>
        <v>#N/A</v>
      </c>
      <c r="D307" s="317" t="s">
        <v>1211</v>
      </c>
      <c r="E307" s="322">
        <v>582.33333333333303</v>
      </c>
      <c r="F307" s="308" t="str">
        <f>VLOOKUP(D307,Acero!$A$12:$AB$209,4,FALSE)</f>
        <v xml:space="preserve">Lonja </v>
      </c>
      <c r="G307" s="317"/>
      <c r="H307" s="317"/>
      <c r="I307" s="317"/>
      <c r="J307" s="311"/>
      <c r="L307" s="317"/>
      <c r="M307" s="308" t="str">
        <f>VLOOKUP(D307,Acero!$A$12:$AB$209,13,FALSE)</f>
        <v>Chapa negra doble recapado</v>
      </c>
      <c r="N307" s="308" t="str">
        <f>IF(L307="x",VLOOKUP(D307,Acero!$A$12:$AB$209,6,FALSE),"--")</f>
        <v>--</v>
      </c>
      <c r="O307" s="324" t="str">
        <f>IF(L307="x",VLOOKUP(D307,Acero!$A$12:$AB$209,7,FALSE),"--")</f>
        <v>--</v>
      </c>
      <c r="P307" s="335" t="str">
        <f>IF((M307="Chapa negra doble recapado")*AND(L307&lt;&gt;"x"),"--",VLOOKUP(D307,Acero!$A$12:$AB$209,14,FALSE))</f>
        <v>--</v>
      </c>
      <c r="Q307" s="335" t="str">
        <f>IF((M307="Chapa negra doble recapado")*AND(L307&lt;&gt;"x"),"--",VLOOKUP(D307,Acero!$A$12:$AB$209,15,FALSE))</f>
        <v>--</v>
      </c>
      <c r="R307" s="335" t="str">
        <f>IF(L307="x",VLOOKUP(D307,Acero!$A$12:$AB$209,16,FALSE),"--")</f>
        <v>--</v>
      </c>
      <c r="S307" s="335" t="str">
        <f>IF(L307="x",VLOOKUP(D307,Acero!$A$12:$AB$209,17,FALSE),"--")</f>
        <v>--</v>
      </c>
      <c r="T307" s="335">
        <f>VLOOKUP(D307,Acero!$A$12:$AB$209,18,FALSE)</f>
        <v>1.2</v>
      </c>
      <c r="U307" s="308" t="str">
        <f>VLOOKUP(D307,Acero!$A$12:$AB$209,19,FALSE)</f>
        <v>mm</v>
      </c>
      <c r="V307" s="317"/>
      <c r="W307" s="317">
        <v>474.33333333333297</v>
      </c>
      <c r="X307" s="322">
        <v>620.16666666666697</v>
      </c>
      <c r="Y307" s="334">
        <f t="shared" si="120"/>
        <v>0.30744905130007188</v>
      </c>
      <c r="Z307">
        <f t="shared" ref="Z307:Z316" si="124">(V307+W307)*E307+Z306</f>
        <v>544912.38888888818</v>
      </c>
      <c r="AG307" s="345">
        <v>42723</v>
      </c>
      <c r="AH307" s="149"/>
      <c r="AI307" s="149"/>
      <c r="AJ307" s="149"/>
      <c r="AK307" s="149"/>
      <c r="AL307" s="343" t="e">
        <f t="shared" si="121"/>
        <v>#DIV/0!</v>
      </c>
      <c r="AM307" s="149"/>
      <c r="AN307" s="149"/>
      <c r="AO307" s="343" t="e">
        <f t="shared" si="122"/>
        <v>#DIV/0!</v>
      </c>
      <c r="AP307" s="149"/>
      <c r="AQ307" s="149"/>
      <c r="AR307" s="343" t="e">
        <f t="shared" si="123"/>
        <v>#DIV/0!</v>
      </c>
    </row>
    <row r="308" spans="1:44" ht="26.25" hidden="1" thickBot="1">
      <c r="A308" s="309"/>
      <c r="B308" s="308">
        <v>267</v>
      </c>
      <c r="C308" s="239" t="e">
        <f>VLOOKUP(A308,Piezas!$A$10:$F$604,2,FALSE)</f>
        <v>#N/A</v>
      </c>
      <c r="D308" s="317" t="s">
        <v>1014</v>
      </c>
      <c r="E308" s="322">
        <v>590.33333333333303</v>
      </c>
      <c r="F308" s="308" t="str">
        <f>VLOOKUP(D308,Acero!$A$12:$AB$209,4,FALSE)</f>
        <v>orejas</v>
      </c>
      <c r="G308" s="317"/>
      <c r="H308" s="317"/>
      <c r="I308" s="317"/>
      <c r="J308" s="311" t="s">
        <v>1494</v>
      </c>
      <c r="L308" s="322"/>
      <c r="M308" s="308" t="str">
        <f>VLOOKUP(D308,Acero!$A$12:$AB$209,13,FALSE)</f>
        <v>Chapa negra doble recapado</v>
      </c>
      <c r="N308" s="308" t="str">
        <f>IF(L308="x",VLOOKUP(D308,Acero!$A$12:$AB$209,6,FALSE),"--")</f>
        <v>--</v>
      </c>
      <c r="O308" s="324" t="str">
        <f>IF(L308="x",VLOOKUP(D308,Acero!$A$12:$AB$209,7,FALSE),"--")</f>
        <v>--</v>
      </c>
      <c r="P308" s="335" t="str">
        <f>IF((M308="Chapa negra doble recapado")*AND(L308&lt;&gt;"x"),"--",VLOOKUP(D308,Acero!$A$12:$AB$209,14,FALSE))</f>
        <v>--</v>
      </c>
      <c r="Q308" s="335" t="str">
        <f>IF((M308="Chapa negra doble recapado")*AND(L308&lt;&gt;"x"),"--",VLOOKUP(D308,Acero!$A$12:$AB$209,15,FALSE))</f>
        <v>--</v>
      </c>
      <c r="R308" s="335" t="str">
        <f>IF(L308="x",VLOOKUP(D308,Acero!$A$12:$AB$209,16,FALSE),"--")</f>
        <v>--</v>
      </c>
      <c r="S308" s="335" t="str">
        <f>IF(L308="x",VLOOKUP(D308,Acero!$A$12:$AB$209,17,FALSE),"--")</f>
        <v>--</v>
      </c>
      <c r="T308" s="335">
        <f>VLOOKUP(D308,Acero!$A$12:$AB$209,18,FALSE)</f>
        <v>1.2</v>
      </c>
      <c r="U308" s="308" t="str">
        <f>VLOOKUP(D308,Acero!$A$12:$AB$209,19,FALSE)</f>
        <v>mm</v>
      </c>
      <c r="V308" s="318">
        <v>1</v>
      </c>
      <c r="W308" s="318">
        <v>480.83333333333297</v>
      </c>
      <c r="X308" s="322">
        <v>628.66666666666697</v>
      </c>
      <c r="Y308" s="334">
        <f t="shared" si="120"/>
        <v>0.3074523396880432</v>
      </c>
      <c r="Z308">
        <f t="shared" si="124"/>
        <v>829354.66666666558</v>
      </c>
      <c r="AG308" s="345">
        <v>42724</v>
      </c>
      <c r="AH308" s="149"/>
      <c r="AI308" s="149"/>
      <c r="AJ308" s="149"/>
      <c r="AK308" s="149"/>
      <c r="AL308" s="343" t="e">
        <f t="shared" si="121"/>
        <v>#DIV/0!</v>
      </c>
      <c r="AM308" s="149"/>
      <c r="AN308" s="149"/>
      <c r="AO308" s="343" t="e">
        <f t="shared" si="122"/>
        <v>#DIV/0!</v>
      </c>
      <c r="AP308" s="149"/>
      <c r="AQ308" s="149"/>
      <c r="AR308" s="343" t="e">
        <f t="shared" si="123"/>
        <v>#DIV/0!</v>
      </c>
    </row>
    <row r="309" spans="1:44" ht="15.75" hidden="1" thickBot="1">
      <c r="A309" s="309"/>
      <c r="B309" s="308">
        <v>268</v>
      </c>
      <c r="C309" s="239" t="e">
        <f>VLOOKUP(A309,Piezas!$A$10:$F$604,2,FALSE)</f>
        <v>#N/A</v>
      </c>
      <c r="D309" s="317" t="s">
        <v>1015</v>
      </c>
      <c r="E309" s="322"/>
      <c r="F309" s="308">
        <f>VLOOKUP(D309,Acero!$A$12:$AB$209,4,FALSE)</f>
        <v>0</v>
      </c>
      <c r="G309" s="317"/>
      <c r="H309" s="317"/>
      <c r="I309" s="317"/>
      <c r="J309" s="311"/>
      <c r="L309" s="322"/>
      <c r="M309" s="308">
        <f>VLOOKUP(D309,Acero!$A$12:$AB$209,13,FALSE)</f>
        <v>0</v>
      </c>
      <c r="N309" s="308" t="str">
        <f>IF(L309="x",VLOOKUP(D309,Acero!$A$12:$AB$209,6,FALSE),"--")</f>
        <v>--</v>
      </c>
      <c r="O309" s="324" t="str">
        <f>IF(L309="x",VLOOKUP(D309,Acero!$A$12:$AB$209,7,FALSE),"--")</f>
        <v>--</v>
      </c>
      <c r="P309" s="335">
        <f>IF((M309="Chapa negra doble recapado")*AND(L309&lt;&gt;"x"),"--",VLOOKUP(D309,Acero!$A$12:$AB$209,14,FALSE))</f>
        <v>0</v>
      </c>
      <c r="Q309" s="335">
        <f>IF((M309="Chapa negra doble recapado")*AND(L309&lt;&gt;"x"),"--",VLOOKUP(D309,Acero!$A$12:$AB$209,15,FALSE))</f>
        <v>0</v>
      </c>
      <c r="R309" s="335" t="str">
        <f>IF(L309="x",VLOOKUP(D309,Acero!$A$12:$AB$209,16,FALSE),"--")</f>
        <v>--</v>
      </c>
      <c r="S309" s="335" t="str">
        <f>IF(L309="x",VLOOKUP(D309,Acero!$A$12:$AB$209,17,FALSE),"--")</f>
        <v>--</v>
      </c>
      <c r="T309" s="335">
        <f>VLOOKUP(D309,Acero!$A$12:$AB$209,18,FALSE)</f>
        <v>0</v>
      </c>
      <c r="U309" s="308" t="str">
        <f>VLOOKUP(D309,Acero!$A$12:$AB$209,19,FALSE)</f>
        <v>-----</v>
      </c>
      <c r="V309" s="319"/>
      <c r="W309" s="319"/>
      <c r="X309" s="322"/>
      <c r="Y309" s="334" t="e">
        <f t="shared" si="120"/>
        <v>#DIV/0!</v>
      </c>
      <c r="Z309">
        <f t="shared" si="124"/>
        <v>829354.66666666558</v>
      </c>
      <c r="AG309" s="345">
        <v>42725</v>
      </c>
      <c r="AH309" s="149"/>
      <c r="AI309" s="149"/>
      <c r="AJ309" s="149"/>
      <c r="AK309" s="149"/>
      <c r="AL309" s="343" t="e">
        <f t="shared" si="121"/>
        <v>#DIV/0!</v>
      </c>
      <c r="AM309" s="149"/>
      <c r="AN309" s="149"/>
      <c r="AO309" s="343" t="e">
        <f t="shared" si="122"/>
        <v>#DIV/0!</v>
      </c>
      <c r="AP309" s="149"/>
      <c r="AQ309" s="149"/>
      <c r="AR309" s="343" t="e">
        <f t="shared" si="123"/>
        <v>#DIV/0!</v>
      </c>
    </row>
    <row r="310" spans="1:44" ht="15.75" hidden="1" thickBot="1">
      <c r="A310" s="309"/>
      <c r="B310" s="308">
        <v>269</v>
      </c>
      <c r="C310" s="239" t="e">
        <f>VLOOKUP(A310,Piezas!$A$10:$F$604,2,FALSE)</f>
        <v>#N/A</v>
      </c>
      <c r="D310" s="317" t="s">
        <v>1060</v>
      </c>
      <c r="E310" s="322"/>
      <c r="F310" s="308">
        <f>VLOOKUP(D310,Acero!$A$12:$AB$209,4,FALSE)</f>
        <v>0</v>
      </c>
      <c r="G310" s="317"/>
      <c r="H310" s="317"/>
      <c r="I310" s="317"/>
      <c r="J310" s="311"/>
      <c r="L310" s="322"/>
      <c r="M310" s="308" t="str">
        <f>VLOOKUP(D310,Acero!$A$12:$AB$209,13,FALSE)</f>
        <v>---------------</v>
      </c>
      <c r="N310" s="308" t="str">
        <f>IF(L310="x",VLOOKUP(D310,Acero!$A$12:$AB$209,6,FALSE),"--")</f>
        <v>--</v>
      </c>
      <c r="O310" s="324" t="str">
        <f>IF(L310="x",VLOOKUP(D310,Acero!$A$12:$AB$209,7,FALSE),"--")</f>
        <v>--</v>
      </c>
      <c r="P310" s="335">
        <f>IF((M310="Chapa negra doble recapado")*AND(L310&lt;&gt;"x"),"--",VLOOKUP(D310,Acero!$A$12:$AB$209,14,FALSE))</f>
        <v>28</v>
      </c>
      <c r="Q310" s="335" t="str">
        <f>IF((M310="Chapa negra doble recapado")*AND(L310&lt;&gt;"x"),"--",VLOOKUP(D310,Acero!$A$12:$AB$209,15,FALSE))</f>
        <v>----</v>
      </c>
      <c r="R310" s="335" t="str">
        <f>IF(L310="x",VLOOKUP(D310,Acero!$A$12:$AB$209,16,FALSE),"--")</f>
        <v>--</v>
      </c>
      <c r="S310" s="335" t="str">
        <f>IF(L310="x",VLOOKUP(D310,Acero!$A$12:$AB$209,17,FALSE),"--")</f>
        <v>--</v>
      </c>
      <c r="T310" s="335">
        <f>VLOOKUP(D310,Acero!$A$12:$AB$209,18,FALSE)</f>
        <v>0</v>
      </c>
      <c r="U310" s="308" t="str">
        <f>VLOOKUP(D310,Acero!$A$12:$AB$209,19,FALSE)</f>
        <v>----</v>
      </c>
      <c r="V310" s="318"/>
      <c r="W310" s="318"/>
      <c r="X310" s="322"/>
      <c r="Y310" s="334" t="e">
        <f t="shared" si="120"/>
        <v>#DIV/0!</v>
      </c>
      <c r="Z310">
        <f t="shared" si="124"/>
        <v>829354.66666666558</v>
      </c>
      <c r="AG310" s="345">
        <v>42726</v>
      </c>
      <c r="AH310" s="149"/>
      <c r="AI310" s="149"/>
      <c r="AJ310" s="149"/>
      <c r="AK310" s="149"/>
      <c r="AL310" s="343" t="e">
        <f t="shared" si="121"/>
        <v>#DIV/0!</v>
      </c>
      <c r="AM310" s="149"/>
      <c r="AN310" s="149"/>
      <c r="AO310" s="343" t="e">
        <f t="shared" si="122"/>
        <v>#DIV/0!</v>
      </c>
      <c r="AP310" s="149"/>
      <c r="AQ310" s="149"/>
      <c r="AR310" s="343" t="e">
        <f t="shared" si="123"/>
        <v>#DIV/0!</v>
      </c>
    </row>
    <row r="311" spans="1:44" ht="15.75" hidden="1" thickBot="1">
      <c r="A311" s="309"/>
      <c r="B311" s="308">
        <v>270</v>
      </c>
      <c r="C311" s="239" t="e">
        <f>VLOOKUP(A311,Piezas!$A$10:$F$604,2,FALSE)</f>
        <v>#N/A</v>
      </c>
      <c r="D311" s="317" t="s">
        <v>1228</v>
      </c>
      <c r="E311" s="322"/>
      <c r="F311" s="308">
        <f>VLOOKUP(D311,Acero!$A$12:$AB$209,4,FALSE)</f>
        <v>0</v>
      </c>
      <c r="G311" s="317"/>
      <c r="H311" s="317"/>
      <c r="I311" s="317"/>
      <c r="J311" s="311"/>
      <c r="L311" s="322"/>
      <c r="M311" s="308" t="str">
        <f>VLOOKUP(D311,Acero!$A$12:$AB$209,13,FALSE)</f>
        <v>---------------</v>
      </c>
      <c r="N311" s="308" t="str">
        <f>IF(L311="x",VLOOKUP(D311,Acero!$A$12:$AB$209,6,FALSE),"--")</f>
        <v>--</v>
      </c>
      <c r="O311" s="324" t="str">
        <f>IF(L311="x",VLOOKUP(D311,Acero!$A$12:$AB$209,7,FALSE),"--")</f>
        <v>--</v>
      </c>
      <c r="P311" s="335">
        <f>IF((M311="Chapa negra doble recapado")*AND(L311&lt;&gt;"x"),"--",VLOOKUP(D311,Acero!$A$12:$AB$209,14,FALSE))</f>
        <v>0.42</v>
      </c>
      <c r="Q311" s="335" t="str">
        <f>IF((M311="Chapa negra doble recapado")*AND(L311&lt;&gt;"x"),"--",VLOOKUP(D311,Acero!$A$12:$AB$209,15,FALSE))</f>
        <v>----</v>
      </c>
      <c r="R311" s="335" t="str">
        <f>IF(L311="x",VLOOKUP(D311,Acero!$A$12:$AB$209,16,FALSE),"--")</f>
        <v>--</v>
      </c>
      <c r="S311" s="335" t="str">
        <f>IF(L311="x",VLOOKUP(D311,Acero!$A$12:$AB$209,17,FALSE),"--")</f>
        <v>--</v>
      </c>
      <c r="T311" s="335">
        <f>VLOOKUP(D311,Acero!$A$12:$AB$209,18,FALSE)</f>
        <v>0.5</v>
      </c>
      <c r="U311" s="308" t="str">
        <f>VLOOKUP(D311,Acero!$A$12:$AB$209,19,FALSE)</f>
        <v>----</v>
      </c>
      <c r="V311" s="318"/>
      <c r="W311" s="318"/>
      <c r="X311" s="322"/>
      <c r="Y311" s="334" t="e">
        <f t="shared" si="120"/>
        <v>#DIV/0!</v>
      </c>
      <c r="Z311">
        <f t="shared" si="124"/>
        <v>829354.66666666558</v>
      </c>
      <c r="AG311" s="345">
        <v>42727</v>
      </c>
      <c r="AH311" s="149"/>
      <c r="AI311" s="149"/>
      <c r="AJ311" s="149"/>
      <c r="AK311" s="149"/>
      <c r="AL311" s="343" t="e">
        <f t="shared" si="121"/>
        <v>#DIV/0!</v>
      </c>
      <c r="AM311" s="149"/>
      <c r="AN311" s="149"/>
      <c r="AO311" s="343" t="e">
        <f t="shared" si="122"/>
        <v>#DIV/0!</v>
      </c>
      <c r="AP311" s="149"/>
      <c r="AQ311" s="149"/>
      <c r="AR311" s="343" t="e">
        <f t="shared" si="123"/>
        <v>#DIV/0!</v>
      </c>
    </row>
    <row r="312" spans="1:44" ht="15.75" hidden="1" thickBot="1">
      <c r="A312" s="309"/>
      <c r="B312" s="308">
        <v>271</v>
      </c>
      <c r="C312" s="239" t="e">
        <f>VLOOKUP(A312,Piezas!$A$10:$F$604,2,FALSE)</f>
        <v>#N/A</v>
      </c>
      <c r="D312" s="317" t="s">
        <v>1229</v>
      </c>
      <c r="E312" s="322"/>
      <c r="F312" s="308">
        <f>VLOOKUP(D312,Acero!$A$12:$AB$209,4,FALSE)</f>
        <v>0</v>
      </c>
      <c r="G312" s="317"/>
      <c r="H312" s="317"/>
      <c r="I312" s="317"/>
      <c r="J312" s="311"/>
      <c r="L312" s="322"/>
      <c r="M312" s="308" t="str">
        <f>VLOOKUP(D312,Acero!$A$12:$AB$209,13,FALSE)</f>
        <v>---------------</v>
      </c>
      <c r="N312" s="308" t="str">
        <f>IF(L312="x",VLOOKUP(D312,Acero!$A$12:$AB$209,6,FALSE),"--")</f>
        <v>--</v>
      </c>
      <c r="O312" s="324" t="str">
        <f>IF(L312="x",VLOOKUP(D312,Acero!$A$12:$AB$209,7,FALSE),"--")</f>
        <v>--</v>
      </c>
      <c r="P312" s="335">
        <f>IF((M312="Chapa negra doble recapado")*AND(L312&lt;&gt;"x"),"--",VLOOKUP(D312,Acero!$A$12:$AB$209,14,FALSE))</f>
        <v>22</v>
      </c>
      <c r="Q312" s="335" t="str">
        <f>IF((M312="Chapa negra doble recapado")*AND(L312&lt;&gt;"x"),"--",VLOOKUP(D312,Acero!$A$12:$AB$209,15,FALSE))</f>
        <v>----</v>
      </c>
      <c r="R312" s="335" t="str">
        <f>IF(L312="x",VLOOKUP(D312,Acero!$A$12:$AB$209,16,FALSE),"--")</f>
        <v>--</v>
      </c>
      <c r="S312" s="335" t="str">
        <f>IF(L312="x",VLOOKUP(D312,Acero!$A$12:$AB$209,17,FALSE),"--")</f>
        <v>--</v>
      </c>
      <c r="T312" s="335">
        <f>VLOOKUP(D312,Acero!$A$12:$AB$209,18,FALSE)</f>
        <v>0</v>
      </c>
      <c r="U312" s="308" t="str">
        <f>VLOOKUP(D312,Acero!$A$12:$AB$209,19,FALSE)</f>
        <v>----</v>
      </c>
      <c r="V312" s="319"/>
      <c r="W312" s="319"/>
      <c r="X312" s="322"/>
      <c r="Y312" s="334" t="e">
        <f t="shared" si="120"/>
        <v>#DIV/0!</v>
      </c>
      <c r="Z312">
        <f t="shared" si="124"/>
        <v>829354.66666666558</v>
      </c>
      <c r="AG312" s="345">
        <v>42728</v>
      </c>
      <c r="AH312" s="149"/>
      <c r="AI312" s="149"/>
      <c r="AJ312" s="149"/>
      <c r="AK312" s="149"/>
      <c r="AL312" s="343" t="e">
        <f t="shared" si="121"/>
        <v>#DIV/0!</v>
      </c>
      <c r="AM312" s="149"/>
      <c r="AN312" s="149"/>
      <c r="AO312" s="343" t="e">
        <f t="shared" si="122"/>
        <v>#DIV/0!</v>
      </c>
      <c r="AP312" s="149"/>
      <c r="AQ312" s="149"/>
      <c r="AR312" s="343" t="e">
        <f t="shared" si="123"/>
        <v>#DIV/0!</v>
      </c>
    </row>
    <row r="313" spans="1:44" ht="15.75" hidden="1" thickBot="1">
      <c r="A313" s="309"/>
      <c r="B313" s="308">
        <v>272</v>
      </c>
      <c r="C313" s="239" t="e">
        <f>VLOOKUP(A313,Piezas!$A$10:$F$604,2,FALSE)</f>
        <v>#N/A</v>
      </c>
      <c r="D313" s="317" t="s">
        <v>1230</v>
      </c>
      <c r="E313" s="322"/>
      <c r="F313" s="308">
        <f>VLOOKUP(D313,Acero!$A$12:$AB$209,4,FALSE)</f>
        <v>0</v>
      </c>
      <c r="G313" s="317"/>
      <c r="H313" s="317"/>
      <c r="I313" s="317"/>
      <c r="J313" s="311"/>
      <c r="L313" s="322"/>
      <c r="M313" s="308" t="str">
        <f>VLOOKUP(D313,Acero!$A$12:$AB$209,13,FALSE)</f>
        <v>---------------</v>
      </c>
      <c r="N313" s="308" t="str">
        <f>IF(L313="x",VLOOKUP(D313,Acero!$A$12:$AB$209,6,FALSE),"--")</f>
        <v>--</v>
      </c>
      <c r="O313" s="324" t="str">
        <f>IF(L313="x",VLOOKUP(D313,Acero!$A$12:$AB$209,7,FALSE),"--")</f>
        <v>--</v>
      </c>
      <c r="P313" s="335">
        <f>IF((M313="Chapa negra doble recapado")*AND(L313&lt;&gt;"x"),"--",VLOOKUP(D313,Acero!$A$12:$AB$209,14,FALSE))</f>
        <v>12.7</v>
      </c>
      <c r="Q313" s="335" t="str">
        <f>IF((M313="Chapa negra doble recapado")*AND(L313&lt;&gt;"x"),"--",VLOOKUP(D313,Acero!$A$12:$AB$209,15,FALSE))</f>
        <v>----</v>
      </c>
      <c r="R313" s="335" t="str">
        <f>IF(L313="x",VLOOKUP(D313,Acero!$A$12:$AB$209,16,FALSE),"--")</f>
        <v>--</v>
      </c>
      <c r="S313" s="335" t="str">
        <f>IF(L313="x",VLOOKUP(D313,Acero!$A$12:$AB$209,17,FALSE),"--")</f>
        <v>--</v>
      </c>
      <c r="T313" s="335">
        <f>VLOOKUP(D313,Acero!$A$12:$AB$209,18,FALSE)</f>
        <v>0</v>
      </c>
      <c r="U313" s="308" t="str">
        <f>VLOOKUP(D313,Acero!$A$12:$AB$209,19,FALSE)</f>
        <v>----</v>
      </c>
      <c r="V313" s="318"/>
      <c r="W313" s="318"/>
      <c r="X313" s="322"/>
      <c r="Y313" s="334" t="e">
        <f t="shared" si="120"/>
        <v>#DIV/0!</v>
      </c>
      <c r="Z313">
        <f t="shared" si="124"/>
        <v>829354.66666666558</v>
      </c>
      <c r="AG313" s="345">
        <v>42729</v>
      </c>
      <c r="AH313" s="149"/>
      <c r="AI313" s="149"/>
      <c r="AJ313" s="149"/>
      <c r="AK313" s="149"/>
      <c r="AL313" s="343" t="e">
        <f t="shared" si="121"/>
        <v>#DIV/0!</v>
      </c>
      <c r="AM313" s="149"/>
      <c r="AN313" s="149"/>
      <c r="AO313" s="343" t="e">
        <f t="shared" si="122"/>
        <v>#DIV/0!</v>
      </c>
      <c r="AP313" s="149"/>
      <c r="AQ313" s="149"/>
      <c r="AR313" s="343" t="e">
        <f t="shared" si="123"/>
        <v>#DIV/0!</v>
      </c>
    </row>
    <row r="314" spans="1:44" ht="15.75" hidden="1" thickBot="1">
      <c r="A314" s="309"/>
      <c r="B314" s="308">
        <v>273</v>
      </c>
      <c r="C314" s="239" t="e">
        <f>VLOOKUP(A314,Piezas!$A$10:$F$604,2,FALSE)</f>
        <v>#N/A</v>
      </c>
      <c r="D314" s="317"/>
      <c r="E314" s="322"/>
      <c r="F314" s="308" t="e">
        <f>VLOOKUP(D314,Acero!$A$12:$AB$209,4,FALSE)</f>
        <v>#N/A</v>
      </c>
      <c r="G314" s="317"/>
      <c r="H314" s="317"/>
      <c r="I314" s="317"/>
      <c r="J314" s="311"/>
      <c r="L314" s="322"/>
      <c r="M314" s="308" t="e">
        <f>VLOOKUP(D314,Acero!$A$12:$AB$209,13,FALSE)</f>
        <v>#N/A</v>
      </c>
      <c r="N314" s="308" t="str">
        <f>IF(L314="x",VLOOKUP(D314,Acero!$A$12:$AB$209,6,FALSE),"--")</f>
        <v>--</v>
      </c>
      <c r="O314" s="324" t="str">
        <f>IF(L314="x",VLOOKUP(D314,Acero!$A$12:$AB$209,7,FALSE),"--")</f>
        <v>--</v>
      </c>
      <c r="P314" s="335" t="e">
        <f>IF((M314="Chapa negra doble recapado")*AND(L314&lt;&gt;"x"),"--",VLOOKUP(D314,Acero!$A$12:$AB$209,14,FALSE))</f>
        <v>#N/A</v>
      </c>
      <c r="Q314" s="335" t="e">
        <f>IF((M314="Chapa negra doble recapado")*AND(L314&lt;&gt;"x"),"--",VLOOKUP(D314,Acero!$A$12:$AB$209,15,FALSE))</f>
        <v>#N/A</v>
      </c>
      <c r="R314" s="335" t="str">
        <f>IF(L314="x",VLOOKUP(D314,Acero!$A$12:$AB$209,16,FALSE),"--")</f>
        <v>--</v>
      </c>
      <c r="S314" s="335" t="str">
        <f>IF(L314="x",VLOOKUP(D314,Acero!$A$12:$AB$209,17,FALSE),"--")</f>
        <v>--</v>
      </c>
      <c r="T314" s="335" t="e">
        <f>VLOOKUP(D314,Acero!$A$12:$AB$209,18,FALSE)</f>
        <v>#N/A</v>
      </c>
      <c r="U314" s="308" t="e">
        <f>VLOOKUP(D314,Acero!$A$12:$AB$209,19,FALSE)</f>
        <v>#N/A</v>
      </c>
      <c r="V314" s="319"/>
      <c r="W314" s="319"/>
      <c r="X314" s="322"/>
      <c r="Y314" s="334" t="e">
        <f t="shared" si="120"/>
        <v>#DIV/0!</v>
      </c>
      <c r="Z314">
        <f t="shared" si="124"/>
        <v>829354.66666666558</v>
      </c>
      <c r="AG314" s="345">
        <v>42730</v>
      </c>
      <c r="AH314" s="149"/>
      <c r="AI314" s="149"/>
      <c r="AJ314" s="149"/>
      <c r="AK314" s="149"/>
      <c r="AL314" s="343" t="e">
        <f t="shared" si="121"/>
        <v>#DIV/0!</v>
      </c>
      <c r="AM314" s="149"/>
      <c r="AN314" s="149"/>
      <c r="AO314" s="343" t="e">
        <f t="shared" si="122"/>
        <v>#DIV/0!</v>
      </c>
      <c r="AP314" s="149"/>
      <c r="AQ314" s="149"/>
      <c r="AR314" s="343" t="e">
        <f t="shared" si="123"/>
        <v>#DIV/0!</v>
      </c>
    </row>
    <row r="315" spans="1:44" ht="15.75" hidden="1" thickBot="1">
      <c r="A315" s="309"/>
      <c r="B315" s="308">
        <v>274</v>
      </c>
      <c r="C315" s="239" t="e">
        <f>VLOOKUP(A315,Piezas!$A$10:$F$604,2,FALSE)</f>
        <v>#N/A</v>
      </c>
      <c r="D315" s="320"/>
      <c r="E315" s="322"/>
      <c r="F315" s="308" t="e">
        <f>VLOOKUP(D315,Acero!$A$12:$AB$209,4,FALSE)</f>
        <v>#N/A</v>
      </c>
      <c r="G315" s="317"/>
      <c r="H315" s="317"/>
      <c r="I315" s="317"/>
      <c r="J315" s="311"/>
      <c r="L315" s="322"/>
      <c r="M315" s="308" t="e">
        <f>VLOOKUP(D315,Acero!$A$12:$AB$209,13,FALSE)</f>
        <v>#N/A</v>
      </c>
      <c r="N315" s="308" t="str">
        <f>IF(L315="x",VLOOKUP(D315,Acero!$A$12:$AB$209,6,FALSE),"--")</f>
        <v>--</v>
      </c>
      <c r="O315" s="324" t="str">
        <f>IF(L315="x",VLOOKUP(D315,Acero!$A$12:$AB$209,7,FALSE),"--")</f>
        <v>--</v>
      </c>
      <c r="P315" s="335" t="e">
        <f>IF((M315="Chapa negra doble recapado")*AND(L315&lt;&gt;"x"),"--",VLOOKUP(D315,Acero!$A$12:$AB$209,14,FALSE))</f>
        <v>#N/A</v>
      </c>
      <c r="Q315" s="335" t="e">
        <f>IF((M315="Chapa negra doble recapado")*AND(L315&lt;&gt;"x"),"--",VLOOKUP(D315,Acero!$A$12:$AB$209,15,FALSE))</f>
        <v>#N/A</v>
      </c>
      <c r="R315" s="335" t="str">
        <f>IF(L315="x",VLOOKUP(D315,Acero!$A$12:$AB$209,16,FALSE),"--")</f>
        <v>--</v>
      </c>
      <c r="S315" s="335" t="str">
        <f>IF(L315="x",VLOOKUP(D315,Acero!$A$12:$AB$209,17,FALSE),"--")</f>
        <v>--</v>
      </c>
      <c r="T315" s="335" t="e">
        <f>VLOOKUP(D315,Acero!$A$12:$AB$209,18,FALSE)</f>
        <v>#N/A</v>
      </c>
      <c r="U315" s="308" t="e">
        <f>VLOOKUP(D315,Acero!$A$12:$AB$209,19,FALSE)</f>
        <v>#N/A</v>
      </c>
      <c r="V315" s="318"/>
      <c r="W315" s="318"/>
      <c r="X315" s="322"/>
      <c r="Y315" s="334" t="e">
        <f t="shared" si="120"/>
        <v>#DIV/0!</v>
      </c>
      <c r="Z315">
        <f t="shared" si="124"/>
        <v>829354.66666666558</v>
      </c>
      <c r="AG315" s="345">
        <v>42731</v>
      </c>
      <c r="AH315" s="149"/>
      <c r="AI315" s="149"/>
      <c r="AJ315" s="149"/>
      <c r="AK315" s="149"/>
      <c r="AL315" s="343" t="e">
        <f t="shared" si="121"/>
        <v>#DIV/0!</v>
      </c>
      <c r="AM315" s="149"/>
      <c r="AN315" s="149"/>
      <c r="AO315" s="343" t="e">
        <f t="shared" si="122"/>
        <v>#DIV/0!</v>
      </c>
      <c r="AP315" s="149"/>
      <c r="AQ315" s="149"/>
      <c r="AR315" s="343" t="e">
        <f t="shared" si="123"/>
        <v>#DIV/0!</v>
      </c>
    </row>
    <row r="316" spans="1:44" ht="15.75" hidden="1" thickBot="1">
      <c r="A316" s="412"/>
      <c r="B316" s="308">
        <v>275</v>
      </c>
      <c r="C316" s="239" t="e">
        <f>VLOOKUP(A316,Piezas!$A$10:$F$604,2,FALSE)</f>
        <v>#N/A</v>
      </c>
      <c r="D316" s="321"/>
      <c r="E316" s="322"/>
      <c r="F316" s="308" t="e">
        <f>VLOOKUP(D316,Acero!$A$12:$AB$209,4,FALSE)</f>
        <v>#N/A</v>
      </c>
      <c r="G316" s="317"/>
      <c r="H316" s="317"/>
      <c r="I316" s="317"/>
      <c r="J316" s="311"/>
      <c r="L316" s="322"/>
      <c r="M316" s="308" t="e">
        <f>VLOOKUP(D316,Acero!$A$12:$AB$209,13,FALSE)</f>
        <v>#N/A</v>
      </c>
      <c r="N316" s="308" t="str">
        <f>IF(L316="x",VLOOKUP(D316,Acero!$A$12:$AB$209,6,FALSE),"--")</f>
        <v>--</v>
      </c>
      <c r="O316" s="324" t="str">
        <f>IF(L316="x",VLOOKUP(D316,Acero!$A$12:$AB$209,7,FALSE),"--")</f>
        <v>--</v>
      </c>
      <c r="P316" s="335" t="e">
        <f>IF((M316="Chapa negra doble recapado")*AND(L316&lt;&gt;"x"),"--",VLOOKUP(D316,Acero!$A$12:$AB$209,14,FALSE))</f>
        <v>#N/A</v>
      </c>
      <c r="Q316" s="335" t="e">
        <f>IF((M316="Chapa negra doble recapado")*AND(L316&lt;&gt;"x"),"--",VLOOKUP(D316,Acero!$A$12:$AB$209,15,FALSE))</f>
        <v>#N/A</v>
      </c>
      <c r="R316" s="335" t="str">
        <f>IF(L316="x",VLOOKUP(D316,Acero!$A$12:$AB$209,16,FALSE),"--")</f>
        <v>--</v>
      </c>
      <c r="S316" s="335" t="str">
        <f>IF(L316="x",VLOOKUP(D316,Acero!$A$12:$AB$209,17,FALSE),"--")</f>
        <v>--</v>
      </c>
      <c r="T316" s="335" t="e">
        <f>VLOOKUP(D316,Acero!$A$12:$AB$209,18,FALSE)</f>
        <v>#N/A</v>
      </c>
      <c r="U316" s="308" t="e">
        <f>VLOOKUP(D316,Acero!$A$12:$AB$209,19,FALSE)</f>
        <v>#N/A</v>
      </c>
      <c r="V316" s="319"/>
      <c r="W316" s="319"/>
      <c r="X316" s="322"/>
      <c r="Y316" s="334" t="e">
        <f t="shared" si="120"/>
        <v>#DIV/0!</v>
      </c>
      <c r="Z316">
        <f t="shared" si="124"/>
        <v>829354.66666666558</v>
      </c>
      <c r="AG316" s="345">
        <v>42732</v>
      </c>
      <c r="AH316" s="149"/>
      <c r="AI316" s="149"/>
      <c r="AJ316" s="149"/>
      <c r="AK316" s="149"/>
      <c r="AL316" s="343" t="e">
        <f t="shared" si="121"/>
        <v>#DIV/0!</v>
      </c>
      <c r="AM316" s="149"/>
      <c r="AN316" s="149"/>
      <c r="AO316" s="343" t="e">
        <f t="shared" si="122"/>
        <v>#DIV/0!</v>
      </c>
      <c r="AP316" s="149"/>
      <c r="AQ316" s="149"/>
      <c r="AR316" s="343" t="e">
        <f t="shared" si="123"/>
        <v>#DIV/0!</v>
      </c>
    </row>
    <row r="317" spans="1:44" ht="16.5" hidden="1" thickBot="1">
      <c r="A317" s="410"/>
      <c r="B317" s="336"/>
      <c r="C317" s="239" t="e">
        <f>VLOOKUP(A317,Piezas!$A$10:$F$604,2,FALSE)</f>
        <v>#N/A</v>
      </c>
      <c r="D317" s="407"/>
      <c r="E317" s="407"/>
      <c r="F317" s="407"/>
      <c r="G317" s="407"/>
      <c r="H317" s="407"/>
      <c r="I317" s="407"/>
      <c r="J317" s="407"/>
      <c r="K317" s="407"/>
      <c r="L317" s="339"/>
      <c r="M317" s="338"/>
      <c r="N317" s="338"/>
      <c r="O317" s="342"/>
      <c r="P317" s="340"/>
      <c r="Q317" s="340"/>
      <c r="R317" s="340"/>
      <c r="S317" s="340"/>
      <c r="T317" s="340"/>
      <c r="U317" s="336"/>
      <c r="V317" s="336"/>
      <c r="W317" s="336"/>
      <c r="X317" s="339"/>
      <c r="Y317" s="339"/>
      <c r="Z317" s="333"/>
      <c r="AA317" s="333"/>
      <c r="AG317" s="345"/>
      <c r="AL317" s="344"/>
      <c r="AO317" s="344"/>
      <c r="AR317" s="344"/>
    </row>
    <row r="318" spans="1:44" ht="27" hidden="1" thickTop="1" thickBot="1">
      <c r="A318" s="411" t="s">
        <v>329</v>
      </c>
      <c r="B318" s="308">
        <v>276</v>
      </c>
      <c r="C318" s="239" t="str">
        <f>VLOOKUP(A318,Piezas!$A$10:$F$604,2,FALSE)</f>
        <v>Tapa superior</v>
      </c>
      <c r="D318" s="317" t="s">
        <v>1012</v>
      </c>
      <c r="E318" s="331">
        <v>598.33333333333303</v>
      </c>
      <c r="F318" s="308" t="str">
        <f>VLOOKUP(D318,Acero!$A$12:$AB$209,4,FALSE)</f>
        <v>Lateral</v>
      </c>
      <c r="G318" s="317"/>
      <c r="H318" s="317"/>
      <c r="I318" s="317"/>
      <c r="J318" s="310"/>
      <c r="K318" s="149"/>
      <c r="L318" s="331"/>
      <c r="M318" s="308" t="str">
        <f>VLOOKUP(D318,Acero!$A$12:$AB$209,13,FALSE)</f>
        <v>Chapa negra doble recapado</v>
      </c>
      <c r="N318" s="308" t="str">
        <f>IF(L318="x",VLOOKUP(D318,Acero!$A$12:$AB$209,6,FALSE),"--")</f>
        <v>--</v>
      </c>
      <c r="O318" s="324" t="str">
        <f>IF(L318="x",VLOOKUP(D318,Acero!$A$12:$AB$209,7,FALSE),"--")</f>
        <v>--</v>
      </c>
      <c r="P318" s="335" t="str">
        <f>IF((M318="Chapa negra doble recapado")*AND(L318&lt;&gt;"x"),"--",VLOOKUP(D318,Acero!$A$12:$AB$209,14,FALSE))</f>
        <v>--</v>
      </c>
      <c r="Q318" s="335" t="str">
        <f>IF((M318="Chapa negra doble recapado")*AND(L318&lt;&gt;"x"),"--",VLOOKUP(D318,Acero!$A$12:$AB$209,15,FALSE))</f>
        <v>--</v>
      </c>
      <c r="R318" s="335" t="str">
        <f>IF(L318="x",VLOOKUP(D318,Acero!$A$12:$AB$209,16,FALSE),"--")</f>
        <v>--</v>
      </c>
      <c r="S318" s="335" t="str">
        <f>IF(L318="x",VLOOKUP(D318,Acero!$A$12:$AB$209,17,FALSE),"--")</f>
        <v>--</v>
      </c>
      <c r="T318" s="335">
        <f>VLOOKUP(D318,Acero!$A$12:$AB$209,18,FALSE)</f>
        <v>1.2</v>
      </c>
      <c r="U318" s="308" t="str">
        <f>VLOOKUP(D318,Acero!$A$12:$AB$209,19,FALSE)</f>
        <v>mm</v>
      </c>
      <c r="V318" s="317"/>
      <c r="W318" s="317">
        <v>487.33333333333297</v>
      </c>
      <c r="X318" s="331">
        <v>637.16666666666697</v>
      </c>
      <c r="Y318" s="334">
        <f t="shared" ref="Y318:Y328" si="125">(X318-W318)/W318</f>
        <v>0.30745554035567874</v>
      </c>
      <c r="Z318" s="149">
        <f>(V318+W318)*E318</f>
        <v>291587.7777777774</v>
      </c>
      <c r="AA318" s="149"/>
      <c r="AB318" s="149"/>
      <c r="AC318" s="149"/>
      <c r="AD318" s="149"/>
      <c r="AE318" s="149"/>
      <c r="AF318" s="149"/>
      <c r="AG318" s="345">
        <v>42733</v>
      </c>
      <c r="AH318" s="149"/>
      <c r="AI318" s="149"/>
      <c r="AJ318" s="149"/>
      <c r="AK318" s="149"/>
      <c r="AL318" s="343" t="e">
        <f t="shared" ref="AL318:AL328" si="126">(AH318-AK318)/AH318</f>
        <v>#DIV/0!</v>
      </c>
      <c r="AM318" s="149"/>
      <c r="AN318" s="149"/>
      <c r="AO318" s="343" t="e">
        <f t="shared" ref="AO318:AO328" si="127">(AK318-AN318)/AK318</f>
        <v>#DIV/0!</v>
      </c>
      <c r="AP318" s="149"/>
      <c r="AQ318" s="149"/>
      <c r="AR318" s="343" t="e">
        <f t="shared" ref="AR318:AR328" si="128">(AN318-AQ318)/AN318</f>
        <v>#DIV/0!</v>
      </c>
    </row>
    <row r="319" spans="1:44" ht="26.25" hidden="1" thickBot="1">
      <c r="A319" s="309"/>
      <c r="B319" s="308">
        <v>277</v>
      </c>
      <c r="C319" s="239" t="e">
        <f>VLOOKUP(A319,Piezas!$A$10:$F$604,2,FALSE)</f>
        <v>#N/A</v>
      </c>
      <c r="D319" s="317" t="s">
        <v>1211</v>
      </c>
      <c r="E319" s="322">
        <v>606.33333333333303</v>
      </c>
      <c r="F319" s="308" t="str">
        <f>VLOOKUP(D319,Acero!$A$12:$AB$209,4,FALSE)</f>
        <v xml:space="preserve">Lonja </v>
      </c>
      <c r="G319" s="317"/>
      <c r="H319" s="317"/>
      <c r="I319" s="317"/>
      <c r="J319" s="311"/>
      <c r="L319" s="317"/>
      <c r="M319" s="308" t="str">
        <f>VLOOKUP(D319,Acero!$A$12:$AB$209,13,FALSE)</f>
        <v>Chapa negra doble recapado</v>
      </c>
      <c r="N319" s="308" t="str">
        <f>IF(L319="x",VLOOKUP(D319,Acero!$A$12:$AB$209,6,FALSE),"--")</f>
        <v>--</v>
      </c>
      <c r="O319" s="324" t="str">
        <f>IF(L319="x",VLOOKUP(D319,Acero!$A$12:$AB$209,7,FALSE),"--")</f>
        <v>--</v>
      </c>
      <c r="P319" s="335" t="str">
        <f>IF((M319="Chapa negra doble recapado")*AND(L319&lt;&gt;"x"),"--",VLOOKUP(D319,Acero!$A$12:$AB$209,14,FALSE))</f>
        <v>--</v>
      </c>
      <c r="Q319" s="335" t="str">
        <f>IF((M319="Chapa negra doble recapado")*AND(L319&lt;&gt;"x"),"--",VLOOKUP(D319,Acero!$A$12:$AB$209,15,FALSE))</f>
        <v>--</v>
      </c>
      <c r="R319" s="335" t="str">
        <f>IF(L319="x",VLOOKUP(D319,Acero!$A$12:$AB$209,16,FALSE),"--")</f>
        <v>--</v>
      </c>
      <c r="S319" s="335" t="str">
        <f>IF(L319="x",VLOOKUP(D319,Acero!$A$12:$AB$209,17,FALSE),"--")</f>
        <v>--</v>
      </c>
      <c r="T319" s="335">
        <f>VLOOKUP(D319,Acero!$A$12:$AB$209,18,FALSE)</f>
        <v>1.2</v>
      </c>
      <c r="U319" s="308" t="str">
        <f>VLOOKUP(D319,Acero!$A$12:$AB$209,19,FALSE)</f>
        <v>mm</v>
      </c>
      <c r="V319" s="317"/>
      <c r="W319" s="317">
        <v>493.83333333333297</v>
      </c>
      <c r="X319" s="322">
        <v>645.66666666666697</v>
      </c>
      <c r="Y319" s="334">
        <f t="shared" si="125"/>
        <v>0.30745865676679196</v>
      </c>
      <c r="Z319">
        <f t="shared" ref="Z319:Z328" si="129">(V319+W319)*E319+Z318</f>
        <v>591015.38888888806</v>
      </c>
      <c r="AG319" s="345">
        <v>42734</v>
      </c>
      <c r="AH319" s="149"/>
      <c r="AI319" s="149"/>
      <c r="AJ319" s="149"/>
      <c r="AK319" s="149"/>
      <c r="AL319" s="343" t="e">
        <f t="shared" si="126"/>
        <v>#DIV/0!</v>
      </c>
      <c r="AM319" s="149"/>
      <c r="AN319" s="149"/>
      <c r="AO319" s="343" t="e">
        <f t="shared" si="127"/>
        <v>#DIV/0!</v>
      </c>
      <c r="AP319" s="149"/>
      <c r="AQ319" s="149"/>
      <c r="AR319" s="343" t="e">
        <f t="shared" si="128"/>
        <v>#DIV/0!</v>
      </c>
    </row>
    <row r="320" spans="1:44" ht="26.25" hidden="1" thickBot="1">
      <c r="A320" s="309"/>
      <c r="B320" s="308">
        <v>278</v>
      </c>
      <c r="C320" s="239" t="e">
        <f>VLOOKUP(A320,Piezas!$A$10:$F$604,2,FALSE)</f>
        <v>#N/A</v>
      </c>
      <c r="D320" s="317" t="s">
        <v>1014</v>
      </c>
      <c r="E320" s="322">
        <v>614.33333333333303</v>
      </c>
      <c r="F320" s="308" t="str">
        <f>VLOOKUP(D320,Acero!$A$12:$AB$209,4,FALSE)</f>
        <v>orejas</v>
      </c>
      <c r="G320" s="317"/>
      <c r="H320" s="317"/>
      <c r="I320" s="317"/>
      <c r="J320" s="311" t="s">
        <v>1495</v>
      </c>
      <c r="L320" s="322"/>
      <c r="M320" s="308" t="str">
        <f>VLOOKUP(D320,Acero!$A$12:$AB$209,13,FALSE)</f>
        <v>Chapa negra doble recapado</v>
      </c>
      <c r="N320" s="308" t="str">
        <f>IF(L320="x",VLOOKUP(D320,Acero!$A$12:$AB$209,6,FALSE),"--")</f>
        <v>--</v>
      </c>
      <c r="O320" s="324" t="str">
        <f>IF(L320="x",VLOOKUP(D320,Acero!$A$12:$AB$209,7,FALSE),"--")</f>
        <v>--</v>
      </c>
      <c r="P320" s="335" t="str">
        <f>IF((M320="Chapa negra doble recapado")*AND(L320&lt;&gt;"x"),"--",VLOOKUP(D320,Acero!$A$12:$AB$209,14,FALSE))</f>
        <v>--</v>
      </c>
      <c r="Q320" s="335" t="str">
        <f>IF((M320="Chapa negra doble recapado")*AND(L320&lt;&gt;"x"),"--",VLOOKUP(D320,Acero!$A$12:$AB$209,15,FALSE))</f>
        <v>--</v>
      </c>
      <c r="R320" s="335" t="str">
        <f>IF(L320="x",VLOOKUP(D320,Acero!$A$12:$AB$209,16,FALSE),"--")</f>
        <v>--</v>
      </c>
      <c r="S320" s="335" t="str">
        <f>IF(L320="x",VLOOKUP(D320,Acero!$A$12:$AB$209,17,FALSE),"--")</f>
        <v>--</v>
      </c>
      <c r="T320" s="335">
        <f>VLOOKUP(D320,Acero!$A$12:$AB$209,18,FALSE)</f>
        <v>1.2</v>
      </c>
      <c r="U320" s="308" t="str">
        <f>VLOOKUP(D320,Acero!$A$12:$AB$209,19,FALSE)</f>
        <v>mm</v>
      </c>
      <c r="V320" s="318">
        <v>1</v>
      </c>
      <c r="W320" s="318">
        <v>500.33333333333297</v>
      </c>
      <c r="X320" s="322">
        <v>654.16666666666697</v>
      </c>
      <c r="Y320" s="334">
        <f t="shared" si="125"/>
        <v>0.30746169220519809</v>
      </c>
      <c r="Z320">
        <f t="shared" si="129"/>
        <v>899001.16666666546</v>
      </c>
      <c r="AG320" s="345">
        <v>42735</v>
      </c>
      <c r="AH320" s="149"/>
      <c r="AI320" s="149"/>
      <c r="AJ320" s="149"/>
      <c r="AK320" s="149"/>
      <c r="AL320" s="343" t="e">
        <f t="shared" si="126"/>
        <v>#DIV/0!</v>
      </c>
      <c r="AM320" s="149"/>
      <c r="AN320" s="149"/>
      <c r="AO320" s="343" t="e">
        <f t="shared" si="127"/>
        <v>#DIV/0!</v>
      </c>
      <c r="AP320" s="149"/>
      <c r="AQ320" s="149"/>
      <c r="AR320" s="343" t="e">
        <f t="shared" si="128"/>
        <v>#DIV/0!</v>
      </c>
    </row>
    <row r="321" spans="1:44" ht="15.75" hidden="1" thickBot="1">
      <c r="A321" s="309"/>
      <c r="B321" s="308">
        <v>279</v>
      </c>
      <c r="C321" s="239" t="e">
        <f>VLOOKUP(A321,Piezas!$A$10:$F$604,2,FALSE)</f>
        <v>#N/A</v>
      </c>
      <c r="D321" s="317" t="s">
        <v>1015</v>
      </c>
      <c r="E321" s="322"/>
      <c r="F321" s="308">
        <f>VLOOKUP(D321,Acero!$A$12:$AB$209,4,FALSE)</f>
        <v>0</v>
      </c>
      <c r="G321" s="317"/>
      <c r="H321" s="317"/>
      <c r="I321" s="317"/>
      <c r="J321" s="311"/>
      <c r="L321" s="322"/>
      <c r="M321" s="308">
        <f>VLOOKUP(D321,Acero!$A$12:$AB$209,13,FALSE)</f>
        <v>0</v>
      </c>
      <c r="N321" s="308" t="str">
        <f>IF(L321="x",VLOOKUP(D321,Acero!$A$12:$AB$209,6,FALSE),"--")</f>
        <v>--</v>
      </c>
      <c r="O321" s="324" t="str">
        <f>IF(L321="x",VLOOKUP(D321,Acero!$A$12:$AB$209,7,FALSE),"--")</f>
        <v>--</v>
      </c>
      <c r="P321" s="335">
        <f>IF((M321="Chapa negra doble recapado")*AND(L321&lt;&gt;"x"),"--",VLOOKUP(D321,Acero!$A$12:$AB$209,14,FALSE))</f>
        <v>0</v>
      </c>
      <c r="Q321" s="335">
        <f>IF((M321="Chapa negra doble recapado")*AND(L321&lt;&gt;"x"),"--",VLOOKUP(D321,Acero!$A$12:$AB$209,15,FALSE))</f>
        <v>0</v>
      </c>
      <c r="R321" s="335" t="str">
        <f>IF(L321="x",VLOOKUP(D321,Acero!$A$12:$AB$209,16,FALSE),"--")</f>
        <v>--</v>
      </c>
      <c r="S321" s="335" t="str">
        <f>IF(L321="x",VLOOKUP(D321,Acero!$A$12:$AB$209,17,FALSE),"--")</f>
        <v>--</v>
      </c>
      <c r="T321" s="335">
        <f>VLOOKUP(D321,Acero!$A$12:$AB$209,18,FALSE)</f>
        <v>0</v>
      </c>
      <c r="U321" s="308" t="str">
        <f>VLOOKUP(D321,Acero!$A$12:$AB$209,19,FALSE)</f>
        <v>-----</v>
      </c>
      <c r="V321" s="319"/>
      <c r="W321" s="319"/>
      <c r="X321" s="322"/>
      <c r="Y321" s="334" t="e">
        <f t="shared" si="125"/>
        <v>#DIV/0!</v>
      </c>
      <c r="Z321">
        <f t="shared" si="129"/>
        <v>899001.16666666546</v>
      </c>
      <c r="AG321" s="345">
        <v>42736</v>
      </c>
      <c r="AH321" s="149"/>
      <c r="AI321" s="149"/>
      <c r="AJ321" s="149"/>
      <c r="AK321" s="149"/>
      <c r="AL321" s="343" t="e">
        <f t="shared" si="126"/>
        <v>#DIV/0!</v>
      </c>
      <c r="AM321" s="149"/>
      <c r="AN321" s="149"/>
      <c r="AO321" s="343" t="e">
        <f t="shared" si="127"/>
        <v>#DIV/0!</v>
      </c>
      <c r="AP321" s="149"/>
      <c r="AQ321" s="149"/>
      <c r="AR321" s="343" t="e">
        <f t="shared" si="128"/>
        <v>#DIV/0!</v>
      </c>
    </row>
    <row r="322" spans="1:44" ht="15.75" hidden="1" thickBot="1">
      <c r="A322" s="309"/>
      <c r="B322" s="308">
        <v>280</v>
      </c>
      <c r="C322" s="239" t="e">
        <f>VLOOKUP(A322,Piezas!$A$10:$F$604,2,FALSE)</f>
        <v>#N/A</v>
      </c>
      <c r="D322" s="317" t="s">
        <v>1060</v>
      </c>
      <c r="E322" s="322"/>
      <c r="F322" s="308">
        <f>VLOOKUP(D322,Acero!$A$12:$AB$209,4,FALSE)</f>
        <v>0</v>
      </c>
      <c r="G322" s="317"/>
      <c r="H322" s="317"/>
      <c r="I322" s="317"/>
      <c r="J322" s="311"/>
      <c r="L322" s="322"/>
      <c r="M322" s="308" t="str">
        <f>VLOOKUP(D322,Acero!$A$12:$AB$209,13,FALSE)</f>
        <v>---------------</v>
      </c>
      <c r="N322" s="308" t="str">
        <f>IF(L322="x",VLOOKUP(D322,Acero!$A$12:$AB$209,6,FALSE),"--")</f>
        <v>--</v>
      </c>
      <c r="O322" s="324" t="str">
        <f>IF(L322="x",VLOOKUP(D322,Acero!$A$12:$AB$209,7,FALSE),"--")</f>
        <v>--</v>
      </c>
      <c r="P322" s="335">
        <f>IF((M322="Chapa negra doble recapado")*AND(L322&lt;&gt;"x"),"--",VLOOKUP(D322,Acero!$A$12:$AB$209,14,FALSE))</f>
        <v>28</v>
      </c>
      <c r="Q322" s="335" t="str">
        <f>IF((M322="Chapa negra doble recapado")*AND(L322&lt;&gt;"x"),"--",VLOOKUP(D322,Acero!$A$12:$AB$209,15,FALSE))</f>
        <v>----</v>
      </c>
      <c r="R322" s="335" t="str">
        <f>IF(L322="x",VLOOKUP(D322,Acero!$A$12:$AB$209,16,FALSE),"--")</f>
        <v>--</v>
      </c>
      <c r="S322" s="335" t="str">
        <f>IF(L322="x",VLOOKUP(D322,Acero!$A$12:$AB$209,17,FALSE),"--")</f>
        <v>--</v>
      </c>
      <c r="T322" s="335">
        <f>VLOOKUP(D322,Acero!$A$12:$AB$209,18,FALSE)</f>
        <v>0</v>
      </c>
      <c r="U322" s="308" t="str">
        <f>VLOOKUP(D322,Acero!$A$12:$AB$209,19,FALSE)</f>
        <v>----</v>
      </c>
      <c r="V322" s="318"/>
      <c r="W322" s="318"/>
      <c r="X322" s="322"/>
      <c r="Y322" s="334" t="e">
        <f t="shared" si="125"/>
        <v>#DIV/0!</v>
      </c>
      <c r="Z322">
        <f t="shared" si="129"/>
        <v>899001.16666666546</v>
      </c>
      <c r="AG322" s="345">
        <v>42737</v>
      </c>
      <c r="AH322" s="149"/>
      <c r="AI322" s="149"/>
      <c r="AJ322" s="149"/>
      <c r="AK322" s="149"/>
      <c r="AL322" s="343" t="e">
        <f t="shared" si="126"/>
        <v>#DIV/0!</v>
      </c>
      <c r="AM322" s="149"/>
      <c r="AN322" s="149"/>
      <c r="AO322" s="343" t="e">
        <f t="shared" si="127"/>
        <v>#DIV/0!</v>
      </c>
      <c r="AP322" s="149"/>
      <c r="AQ322" s="149"/>
      <c r="AR322" s="343" t="e">
        <f t="shared" si="128"/>
        <v>#DIV/0!</v>
      </c>
    </row>
    <row r="323" spans="1:44" ht="15.75" hidden="1" thickBot="1">
      <c r="A323" s="309"/>
      <c r="B323" s="308">
        <v>281</v>
      </c>
      <c r="C323" s="239" t="e">
        <f>VLOOKUP(A323,Piezas!$A$10:$F$604,2,FALSE)</f>
        <v>#N/A</v>
      </c>
      <c r="D323" s="317" t="s">
        <v>1228</v>
      </c>
      <c r="E323" s="322"/>
      <c r="F323" s="308">
        <f>VLOOKUP(D323,Acero!$A$12:$AB$209,4,FALSE)</f>
        <v>0</v>
      </c>
      <c r="G323" s="317"/>
      <c r="H323" s="317"/>
      <c r="I323" s="317"/>
      <c r="J323" s="311"/>
      <c r="L323" s="322"/>
      <c r="M323" s="308" t="str">
        <f>VLOOKUP(D323,Acero!$A$12:$AB$209,13,FALSE)</f>
        <v>---------------</v>
      </c>
      <c r="N323" s="308" t="str">
        <f>IF(L323="x",VLOOKUP(D323,Acero!$A$12:$AB$209,6,FALSE),"--")</f>
        <v>--</v>
      </c>
      <c r="O323" s="324" t="str">
        <f>IF(L323="x",VLOOKUP(D323,Acero!$A$12:$AB$209,7,FALSE),"--")</f>
        <v>--</v>
      </c>
      <c r="P323" s="335">
        <f>IF((M323="Chapa negra doble recapado")*AND(L323&lt;&gt;"x"),"--",VLOOKUP(D323,Acero!$A$12:$AB$209,14,FALSE))</f>
        <v>0.42</v>
      </c>
      <c r="Q323" s="335" t="str">
        <f>IF((M323="Chapa negra doble recapado")*AND(L323&lt;&gt;"x"),"--",VLOOKUP(D323,Acero!$A$12:$AB$209,15,FALSE))</f>
        <v>----</v>
      </c>
      <c r="R323" s="335" t="str">
        <f>IF(L323="x",VLOOKUP(D323,Acero!$A$12:$AB$209,16,FALSE),"--")</f>
        <v>--</v>
      </c>
      <c r="S323" s="335" t="str">
        <f>IF(L323="x",VLOOKUP(D323,Acero!$A$12:$AB$209,17,FALSE),"--")</f>
        <v>--</v>
      </c>
      <c r="T323" s="335">
        <f>VLOOKUP(D323,Acero!$A$12:$AB$209,18,FALSE)</f>
        <v>0.5</v>
      </c>
      <c r="U323" s="308" t="str">
        <f>VLOOKUP(D323,Acero!$A$12:$AB$209,19,FALSE)</f>
        <v>----</v>
      </c>
      <c r="V323" s="318"/>
      <c r="W323" s="318"/>
      <c r="X323" s="322"/>
      <c r="Y323" s="334" t="e">
        <f t="shared" si="125"/>
        <v>#DIV/0!</v>
      </c>
      <c r="Z323">
        <f t="shared" si="129"/>
        <v>899001.16666666546</v>
      </c>
      <c r="AG323" s="345">
        <v>42738</v>
      </c>
      <c r="AH323" s="149"/>
      <c r="AI323" s="149"/>
      <c r="AJ323" s="149"/>
      <c r="AK323" s="149"/>
      <c r="AL323" s="343" t="e">
        <f t="shared" si="126"/>
        <v>#DIV/0!</v>
      </c>
      <c r="AM323" s="149"/>
      <c r="AN323" s="149"/>
      <c r="AO323" s="343" t="e">
        <f t="shared" si="127"/>
        <v>#DIV/0!</v>
      </c>
      <c r="AP323" s="149"/>
      <c r="AQ323" s="149"/>
      <c r="AR323" s="343" t="e">
        <f t="shared" si="128"/>
        <v>#DIV/0!</v>
      </c>
    </row>
    <row r="324" spans="1:44" ht="15.75" hidden="1" thickBot="1">
      <c r="A324" s="309"/>
      <c r="B324" s="308">
        <v>282</v>
      </c>
      <c r="C324" s="239" t="e">
        <f>VLOOKUP(A324,Piezas!$A$10:$F$604,2,FALSE)</f>
        <v>#N/A</v>
      </c>
      <c r="D324" s="317" t="s">
        <v>1229</v>
      </c>
      <c r="E324" s="322"/>
      <c r="F324" s="308">
        <f>VLOOKUP(D324,Acero!$A$12:$AB$209,4,FALSE)</f>
        <v>0</v>
      </c>
      <c r="G324" s="317"/>
      <c r="H324" s="317"/>
      <c r="I324" s="317"/>
      <c r="J324" s="311"/>
      <c r="L324" s="322"/>
      <c r="M324" s="308" t="str">
        <f>VLOOKUP(D324,Acero!$A$12:$AB$209,13,FALSE)</f>
        <v>---------------</v>
      </c>
      <c r="N324" s="308" t="str">
        <f>IF(L324="x",VLOOKUP(D324,Acero!$A$12:$AB$209,6,FALSE),"--")</f>
        <v>--</v>
      </c>
      <c r="O324" s="324" t="str">
        <f>IF(L324="x",VLOOKUP(D324,Acero!$A$12:$AB$209,7,FALSE),"--")</f>
        <v>--</v>
      </c>
      <c r="P324" s="335">
        <f>IF((M324="Chapa negra doble recapado")*AND(L324&lt;&gt;"x"),"--",VLOOKUP(D324,Acero!$A$12:$AB$209,14,FALSE))</f>
        <v>22</v>
      </c>
      <c r="Q324" s="335" t="str">
        <f>IF((M324="Chapa negra doble recapado")*AND(L324&lt;&gt;"x"),"--",VLOOKUP(D324,Acero!$A$12:$AB$209,15,FALSE))</f>
        <v>----</v>
      </c>
      <c r="R324" s="335" t="str">
        <f>IF(L324="x",VLOOKUP(D324,Acero!$A$12:$AB$209,16,FALSE),"--")</f>
        <v>--</v>
      </c>
      <c r="S324" s="335" t="str">
        <f>IF(L324="x",VLOOKUP(D324,Acero!$A$12:$AB$209,17,FALSE),"--")</f>
        <v>--</v>
      </c>
      <c r="T324" s="335">
        <f>VLOOKUP(D324,Acero!$A$12:$AB$209,18,FALSE)</f>
        <v>0</v>
      </c>
      <c r="U324" s="308" t="str">
        <f>VLOOKUP(D324,Acero!$A$12:$AB$209,19,FALSE)</f>
        <v>----</v>
      </c>
      <c r="V324" s="319"/>
      <c r="W324" s="319"/>
      <c r="X324" s="322"/>
      <c r="Y324" s="334" t="e">
        <f t="shared" si="125"/>
        <v>#DIV/0!</v>
      </c>
      <c r="Z324">
        <f t="shared" si="129"/>
        <v>899001.16666666546</v>
      </c>
      <c r="AG324" s="345">
        <v>42739</v>
      </c>
      <c r="AH324" s="149"/>
      <c r="AI324" s="149"/>
      <c r="AJ324" s="149"/>
      <c r="AK324" s="149"/>
      <c r="AL324" s="343" t="e">
        <f t="shared" si="126"/>
        <v>#DIV/0!</v>
      </c>
      <c r="AM324" s="149"/>
      <c r="AN324" s="149"/>
      <c r="AO324" s="343" t="e">
        <f t="shared" si="127"/>
        <v>#DIV/0!</v>
      </c>
      <c r="AP324" s="149"/>
      <c r="AQ324" s="149"/>
      <c r="AR324" s="343" t="e">
        <f t="shared" si="128"/>
        <v>#DIV/0!</v>
      </c>
    </row>
    <row r="325" spans="1:44" ht="15.75" hidden="1" thickBot="1">
      <c r="A325" s="309"/>
      <c r="B325" s="308">
        <v>283</v>
      </c>
      <c r="C325" s="239" t="e">
        <f>VLOOKUP(A325,Piezas!$A$10:$F$604,2,FALSE)</f>
        <v>#N/A</v>
      </c>
      <c r="D325" s="317" t="s">
        <v>1230</v>
      </c>
      <c r="E325" s="322"/>
      <c r="F325" s="308">
        <f>VLOOKUP(D325,Acero!$A$12:$AB$209,4,FALSE)</f>
        <v>0</v>
      </c>
      <c r="G325" s="317"/>
      <c r="H325" s="317"/>
      <c r="I325" s="317"/>
      <c r="J325" s="311"/>
      <c r="L325" s="322"/>
      <c r="M325" s="308" t="str">
        <f>VLOOKUP(D325,Acero!$A$12:$AB$209,13,FALSE)</f>
        <v>---------------</v>
      </c>
      <c r="N325" s="308" t="str">
        <f>IF(L325="x",VLOOKUP(D325,Acero!$A$12:$AB$209,6,FALSE),"--")</f>
        <v>--</v>
      </c>
      <c r="O325" s="324" t="str">
        <f>IF(L325="x",VLOOKUP(D325,Acero!$A$12:$AB$209,7,FALSE),"--")</f>
        <v>--</v>
      </c>
      <c r="P325" s="335">
        <f>IF((M325="Chapa negra doble recapado")*AND(L325&lt;&gt;"x"),"--",VLOOKUP(D325,Acero!$A$12:$AB$209,14,FALSE))</f>
        <v>12.7</v>
      </c>
      <c r="Q325" s="335" t="str">
        <f>IF((M325="Chapa negra doble recapado")*AND(L325&lt;&gt;"x"),"--",VLOOKUP(D325,Acero!$A$12:$AB$209,15,FALSE))</f>
        <v>----</v>
      </c>
      <c r="R325" s="335" t="str">
        <f>IF(L325="x",VLOOKUP(D325,Acero!$A$12:$AB$209,16,FALSE),"--")</f>
        <v>--</v>
      </c>
      <c r="S325" s="335" t="str">
        <f>IF(L325="x",VLOOKUP(D325,Acero!$A$12:$AB$209,17,FALSE),"--")</f>
        <v>--</v>
      </c>
      <c r="T325" s="335">
        <f>VLOOKUP(D325,Acero!$A$12:$AB$209,18,FALSE)</f>
        <v>0</v>
      </c>
      <c r="U325" s="308" t="str">
        <f>VLOOKUP(D325,Acero!$A$12:$AB$209,19,FALSE)</f>
        <v>----</v>
      </c>
      <c r="V325" s="318"/>
      <c r="W325" s="318"/>
      <c r="X325" s="322"/>
      <c r="Y325" s="334" t="e">
        <f t="shared" si="125"/>
        <v>#DIV/0!</v>
      </c>
      <c r="Z325">
        <f t="shared" si="129"/>
        <v>899001.16666666546</v>
      </c>
      <c r="AG325" s="345">
        <v>42740</v>
      </c>
      <c r="AH325" s="149"/>
      <c r="AI325" s="149"/>
      <c r="AJ325" s="149"/>
      <c r="AK325" s="149"/>
      <c r="AL325" s="343" t="e">
        <f t="shared" si="126"/>
        <v>#DIV/0!</v>
      </c>
      <c r="AM325" s="149"/>
      <c r="AN325" s="149"/>
      <c r="AO325" s="343" t="e">
        <f t="shared" si="127"/>
        <v>#DIV/0!</v>
      </c>
      <c r="AP325" s="149"/>
      <c r="AQ325" s="149"/>
      <c r="AR325" s="343" t="e">
        <f t="shared" si="128"/>
        <v>#DIV/0!</v>
      </c>
    </row>
    <row r="326" spans="1:44" ht="15.75" hidden="1" thickBot="1">
      <c r="A326" s="309"/>
      <c r="B326" s="308">
        <v>284</v>
      </c>
      <c r="C326" s="239" t="e">
        <f>VLOOKUP(A326,Piezas!$A$10:$F$604,2,FALSE)</f>
        <v>#N/A</v>
      </c>
      <c r="D326" s="317"/>
      <c r="E326" s="322"/>
      <c r="F326" s="308" t="e">
        <f>VLOOKUP(D326,Acero!$A$12:$AB$209,4,FALSE)</f>
        <v>#N/A</v>
      </c>
      <c r="G326" s="317"/>
      <c r="H326" s="317"/>
      <c r="I326" s="317"/>
      <c r="J326" s="311"/>
      <c r="L326" s="322"/>
      <c r="M326" s="308" t="e">
        <f>VLOOKUP(D326,Acero!$A$12:$AB$209,13,FALSE)</f>
        <v>#N/A</v>
      </c>
      <c r="N326" s="308" t="str">
        <f>IF(L326="x",VLOOKUP(D326,Acero!$A$12:$AB$209,6,FALSE),"--")</f>
        <v>--</v>
      </c>
      <c r="O326" s="324" t="str">
        <f>IF(L326="x",VLOOKUP(D326,Acero!$A$12:$AB$209,7,FALSE),"--")</f>
        <v>--</v>
      </c>
      <c r="P326" s="335" t="e">
        <f>IF((M326="Chapa negra doble recapado")*AND(L326&lt;&gt;"x"),"--",VLOOKUP(D326,Acero!$A$12:$AB$209,14,FALSE))</f>
        <v>#N/A</v>
      </c>
      <c r="Q326" s="335" t="e">
        <f>IF((M326="Chapa negra doble recapado")*AND(L326&lt;&gt;"x"),"--",VLOOKUP(D326,Acero!$A$12:$AB$209,15,FALSE))</f>
        <v>#N/A</v>
      </c>
      <c r="R326" s="335" t="str">
        <f>IF(L326="x",VLOOKUP(D326,Acero!$A$12:$AB$209,16,FALSE),"--")</f>
        <v>--</v>
      </c>
      <c r="S326" s="335" t="str">
        <f>IF(L326="x",VLOOKUP(D326,Acero!$A$12:$AB$209,17,FALSE),"--")</f>
        <v>--</v>
      </c>
      <c r="T326" s="335" t="e">
        <f>VLOOKUP(D326,Acero!$A$12:$AB$209,18,FALSE)</f>
        <v>#N/A</v>
      </c>
      <c r="U326" s="308" t="e">
        <f>VLOOKUP(D326,Acero!$A$12:$AB$209,19,FALSE)</f>
        <v>#N/A</v>
      </c>
      <c r="V326" s="319"/>
      <c r="W326" s="319"/>
      <c r="X326" s="322"/>
      <c r="Y326" s="334" t="e">
        <f t="shared" si="125"/>
        <v>#DIV/0!</v>
      </c>
      <c r="Z326">
        <f t="shared" si="129"/>
        <v>899001.16666666546</v>
      </c>
      <c r="AG326" s="345">
        <v>42741</v>
      </c>
      <c r="AH326" s="149"/>
      <c r="AI326" s="149"/>
      <c r="AJ326" s="149"/>
      <c r="AK326" s="149"/>
      <c r="AL326" s="343" t="e">
        <f t="shared" si="126"/>
        <v>#DIV/0!</v>
      </c>
      <c r="AM326" s="149"/>
      <c r="AN326" s="149"/>
      <c r="AO326" s="343" t="e">
        <f t="shared" si="127"/>
        <v>#DIV/0!</v>
      </c>
      <c r="AP326" s="149"/>
      <c r="AQ326" s="149"/>
      <c r="AR326" s="343" t="e">
        <f t="shared" si="128"/>
        <v>#DIV/0!</v>
      </c>
    </row>
    <row r="327" spans="1:44" ht="15.75" hidden="1" thickBot="1">
      <c r="A327" s="309"/>
      <c r="B327" s="308">
        <v>285</v>
      </c>
      <c r="C327" s="239" t="e">
        <f>VLOOKUP(A327,Piezas!$A$10:$F$604,2,FALSE)</f>
        <v>#N/A</v>
      </c>
      <c r="D327" s="320"/>
      <c r="E327" s="322"/>
      <c r="F327" s="308" t="e">
        <f>VLOOKUP(D327,Acero!$A$12:$AB$209,4,FALSE)</f>
        <v>#N/A</v>
      </c>
      <c r="G327" s="317"/>
      <c r="H327" s="317"/>
      <c r="I327" s="317"/>
      <c r="J327" s="311"/>
      <c r="L327" s="322"/>
      <c r="M327" s="308" t="e">
        <f>VLOOKUP(D327,Acero!$A$12:$AB$209,13,FALSE)</f>
        <v>#N/A</v>
      </c>
      <c r="N327" s="308" t="str">
        <f>IF(L327="x",VLOOKUP(D327,Acero!$A$12:$AB$209,6,FALSE),"--")</f>
        <v>--</v>
      </c>
      <c r="O327" s="324" t="str">
        <f>IF(L327="x",VLOOKUP(D327,Acero!$A$12:$AB$209,7,FALSE),"--")</f>
        <v>--</v>
      </c>
      <c r="P327" s="335" t="e">
        <f>IF((M327="Chapa negra doble recapado")*AND(L327&lt;&gt;"x"),"--",VLOOKUP(D327,Acero!$A$12:$AB$209,14,FALSE))</f>
        <v>#N/A</v>
      </c>
      <c r="Q327" s="335" t="e">
        <f>IF((M327="Chapa negra doble recapado")*AND(L327&lt;&gt;"x"),"--",VLOOKUP(D327,Acero!$A$12:$AB$209,15,FALSE))</f>
        <v>#N/A</v>
      </c>
      <c r="R327" s="335" t="str">
        <f>IF(L327="x",VLOOKUP(D327,Acero!$A$12:$AB$209,16,FALSE),"--")</f>
        <v>--</v>
      </c>
      <c r="S327" s="335" t="str">
        <f>IF(L327="x",VLOOKUP(D327,Acero!$A$12:$AB$209,17,FALSE),"--")</f>
        <v>--</v>
      </c>
      <c r="T327" s="335" t="e">
        <f>VLOOKUP(D327,Acero!$A$12:$AB$209,18,FALSE)</f>
        <v>#N/A</v>
      </c>
      <c r="U327" s="308" t="e">
        <f>VLOOKUP(D327,Acero!$A$12:$AB$209,19,FALSE)</f>
        <v>#N/A</v>
      </c>
      <c r="V327" s="318"/>
      <c r="W327" s="318"/>
      <c r="X327" s="322"/>
      <c r="Y327" s="334" t="e">
        <f t="shared" si="125"/>
        <v>#DIV/0!</v>
      </c>
      <c r="Z327">
        <f t="shared" si="129"/>
        <v>899001.16666666546</v>
      </c>
      <c r="AG327" s="345">
        <v>42742</v>
      </c>
      <c r="AH327" s="149"/>
      <c r="AI327" s="149"/>
      <c r="AJ327" s="149"/>
      <c r="AK327" s="149"/>
      <c r="AL327" s="343" t="e">
        <f t="shared" si="126"/>
        <v>#DIV/0!</v>
      </c>
      <c r="AM327" s="149"/>
      <c r="AN327" s="149"/>
      <c r="AO327" s="343" t="e">
        <f t="shared" si="127"/>
        <v>#DIV/0!</v>
      </c>
      <c r="AP327" s="149"/>
      <c r="AQ327" s="149"/>
      <c r="AR327" s="343" t="e">
        <f t="shared" si="128"/>
        <v>#DIV/0!</v>
      </c>
    </row>
    <row r="328" spans="1:44" ht="15.75" hidden="1" thickBot="1">
      <c r="A328" s="412"/>
      <c r="B328" s="308">
        <v>286</v>
      </c>
      <c r="C328" s="239" t="e">
        <f>VLOOKUP(A328,Piezas!$A$10:$F$604,2,FALSE)</f>
        <v>#N/A</v>
      </c>
      <c r="D328" s="321"/>
      <c r="E328" s="322"/>
      <c r="F328" s="308" t="e">
        <f>VLOOKUP(D328,Acero!$A$12:$AB$209,4,FALSE)</f>
        <v>#N/A</v>
      </c>
      <c r="G328" s="317"/>
      <c r="H328" s="317"/>
      <c r="I328" s="317"/>
      <c r="J328" s="311"/>
      <c r="L328" s="322"/>
      <c r="M328" s="308" t="e">
        <f>VLOOKUP(D328,Acero!$A$12:$AB$209,13,FALSE)</f>
        <v>#N/A</v>
      </c>
      <c r="N328" s="308" t="str">
        <f>IF(L328="x",VLOOKUP(D328,Acero!$A$12:$AB$209,6,FALSE),"--")</f>
        <v>--</v>
      </c>
      <c r="O328" s="324" t="str">
        <f>IF(L328="x",VLOOKUP(D328,Acero!$A$12:$AB$209,7,FALSE),"--")</f>
        <v>--</v>
      </c>
      <c r="P328" s="335" t="e">
        <f>IF((M328="Chapa negra doble recapado")*AND(L328&lt;&gt;"x"),"--",VLOOKUP(D328,Acero!$A$12:$AB$209,14,FALSE))</f>
        <v>#N/A</v>
      </c>
      <c r="Q328" s="335" t="e">
        <f>IF((M328="Chapa negra doble recapado")*AND(L328&lt;&gt;"x"),"--",VLOOKUP(D328,Acero!$A$12:$AB$209,15,FALSE))</f>
        <v>#N/A</v>
      </c>
      <c r="R328" s="335" t="str">
        <f>IF(L328="x",VLOOKUP(D328,Acero!$A$12:$AB$209,16,FALSE),"--")</f>
        <v>--</v>
      </c>
      <c r="S328" s="335" t="str">
        <f>IF(L328="x",VLOOKUP(D328,Acero!$A$12:$AB$209,17,FALSE),"--")</f>
        <v>--</v>
      </c>
      <c r="T328" s="335" t="e">
        <f>VLOOKUP(D328,Acero!$A$12:$AB$209,18,FALSE)</f>
        <v>#N/A</v>
      </c>
      <c r="U328" s="308" t="e">
        <f>VLOOKUP(D328,Acero!$A$12:$AB$209,19,FALSE)</f>
        <v>#N/A</v>
      </c>
      <c r="V328" s="319"/>
      <c r="W328" s="319"/>
      <c r="X328" s="322"/>
      <c r="Y328" s="334" t="e">
        <f t="shared" si="125"/>
        <v>#DIV/0!</v>
      </c>
      <c r="Z328">
        <f t="shared" si="129"/>
        <v>899001.16666666546</v>
      </c>
      <c r="AG328" s="345">
        <v>42743</v>
      </c>
      <c r="AH328" s="149"/>
      <c r="AI328" s="149"/>
      <c r="AJ328" s="149"/>
      <c r="AK328" s="149"/>
      <c r="AL328" s="343" t="e">
        <f t="shared" si="126"/>
        <v>#DIV/0!</v>
      </c>
      <c r="AM328" s="149"/>
      <c r="AN328" s="149"/>
      <c r="AO328" s="343" t="e">
        <f t="shared" si="127"/>
        <v>#DIV/0!</v>
      </c>
      <c r="AP328" s="149"/>
      <c r="AQ328" s="149"/>
      <c r="AR328" s="343" t="e">
        <f t="shared" si="128"/>
        <v>#DIV/0!</v>
      </c>
    </row>
    <row r="329" spans="1:44" ht="16.5" hidden="1" thickBot="1">
      <c r="A329" s="410"/>
      <c r="B329" s="336"/>
      <c r="C329" s="239" t="e">
        <f>VLOOKUP(A329,Piezas!$A$10:$F$604,2,FALSE)</f>
        <v>#N/A</v>
      </c>
      <c r="D329" s="407"/>
      <c r="E329" s="407"/>
      <c r="F329" s="407"/>
      <c r="G329" s="407"/>
      <c r="H329" s="407"/>
      <c r="I329" s="407"/>
      <c r="J329" s="407"/>
      <c r="K329" s="407"/>
      <c r="L329" s="339"/>
      <c r="M329" s="338"/>
      <c r="N329" s="338"/>
      <c r="O329" s="342"/>
      <c r="P329" s="340"/>
      <c r="Q329" s="340"/>
      <c r="R329" s="340"/>
      <c r="S329" s="340"/>
      <c r="T329" s="340"/>
      <c r="U329" s="336"/>
      <c r="V329" s="336"/>
      <c r="W329" s="336"/>
      <c r="X329" s="339"/>
      <c r="Y329" s="339"/>
      <c r="Z329" s="333"/>
      <c r="AA329" s="333"/>
      <c r="AG329" s="345"/>
      <c r="AL329" s="344"/>
      <c r="AO329" s="344"/>
      <c r="AR329" s="344"/>
    </row>
    <row r="330" spans="1:44" ht="31.5" hidden="1" thickTop="1" thickBot="1">
      <c r="A330" s="411" t="s">
        <v>330</v>
      </c>
      <c r="B330" s="308">
        <v>287</v>
      </c>
      <c r="C330" s="239" t="str">
        <f>VLOOKUP(A330,Piezas!$A$10:$F$604,2,FALSE)</f>
        <v xml:space="preserve">Mascara de regulacion </v>
      </c>
      <c r="D330" s="317" t="s">
        <v>1012</v>
      </c>
      <c r="E330" s="331">
        <v>622.33333333333303</v>
      </c>
      <c r="F330" s="308" t="str">
        <f>VLOOKUP(D330,Acero!$A$12:$AB$209,4,FALSE)</f>
        <v>Lateral</v>
      </c>
      <c r="G330" s="317"/>
      <c r="H330" s="317"/>
      <c r="I330" s="317"/>
      <c r="J330" s="310"/>
      <c r="K330" s="149"/>
      <c r="L330" s="331"/>
      <c r="M330" s="308" t="str">
        <f>VLOOKUP(D330,Acero!$A$12:$AB$209,13,FALSE)</f>
        <v>Chapa negra doble recapado</v>
      </c>
      <c r="N330" s="308" t="str">
        <f>IF(L330="x",VLOOKUP(D330,Acero!$A$12:$AB$209,6,FALSE),"--")</f>
        <v>--</v>
      </c>
      <c r="O330" s="324" t="str">
        <f>IF(L330="x",VLOOKUP(D330,Acero!$A$12:$AB$209,7,FALSE),"--")</f>
        <v>--</v>
      </c>
      <c r="P330" s="335" t="str">
        <f>IF((M330="Chapa negra doble recapado")*AND(L330&lt;&gt;"x"),"--",VLOOKUP(D330,Acero!$A$12:$AB$209,14,FALSE))</f>
        <v>--</v>
      </c>
      <c r="Q330" s="335" t="str">
        <f>IF((M330="Chapa negra doble recapado")*AND(L330&lt;&gt;"x"),"--",VLOOKUP(D330,Acero!$A$12:$AB$209,15,FALSE))</f>
        <v>--</v>
      </c>
      <c r="R330" s="335" t="str">
        <f>IF(L330="x",VLOOKUP(D330,Acero!$A$12:$AB$209,16,FALSE),"--")</f>
        <v>--</v>
      </c>
      <c r="S330" s="335" t="str">
        <f>IF(L330="x",VLOOKUP(D330,Acero!$A$12:$AB$209,17,FALSE),"--")</f>
        <v>--</v>
      </c>
      <c r="T330" s="335">
        <f>VLOOKUP(D330,Acero!$A$12:$AB$209,18,FALSE)</f>
        <v>1.2</v>
      </c>
      <c r="U330" s="308" t="str">
        <f>VLOOKUP(D330,Acero!$A$12:$AB$209,19,FALSE)</f>
        <v>mm</v>
      </c>
      <c r="V330" s="317"/>
      <c r="W330" s="317">
        <v>506.83333333333297</v>
      </c>
      <c r="X330" s="331">
        <v>662.66666666666697</v>
      </c>
      <c r="Y330" s="334">
        <f t="shared" ref="Y330:Y340" si="130">(X330-W330)/W330</f>
        <v>0.30746464978625604</v>
      </c>
      <c r="Z330" s="149">
        <f>(V330+W330)*E330</f>
        <v>315419.2777777774</v>
      </c>
      <c r="AA330" s="149"/>
      <c r="AB330" s="149"/>
      <c r="AC330" s="149"/>
      <c r="AD330" s="149"/>
      <c r="AE330" s="149"/>
      <c r="AF330" s="149"/>
      <c r="AG330" s="345">
        <v>42744</v>
      </c>
      <c r="AH330" s="149"/>
      <c r="AI330" s="149"/>
      <c r="AJ330" s="149"/>
      <c r="AK330" s="149"/>
      <c r="AL330" s="343" t="e">
        <f t="shared" ref="AL330:AL340" si="131">(AH330-AK330)/AH330</f>
        <v>#DIV/0!</v>
      </c>
      <c r="AM330" s="149"/>
      <c r="AN330" s="149"/>
      <c r="AO330" s="343" t="e">
        <f t="shared" ref="AO330:AO340" si="132">(AK330-AN330)/AK330</f>
        <v>#DIV/0!</v>
      </c>
      <c r="AP330" s="149"/>
      <c r="AQ330" s="149"/>
      <c r="AR330" s="343" t="e">
        <f t="shared" ref="AR330:AR340" si="133">(AN330-AQ330)/AN330</f>
        <v>#DIV/0!</v>
      </c>
    </row>
    <row r="331" spans="1:44" ht="26.25" hidden="1" thickBot="1">
      <c r="A331" s="309"/>
      <c r="B331" s="308">
        <v>288</v>
      </c>
      <c r="C331" s="239" t="e">
        <f>VLOOKUP(A331,Piezas!$A$10:$F$604,2,FALSE)</f>
        <v>#N/A</v>
      </c>
      <c r="D331" s="317" t="s">
        <v>1211</v>
      </c>
      <c r="E331" s="322">
        <v>630.33333333333303</v>
      </c>
      <c r="F331" s="308" t="str">
        <f>VLOOKUP(D331,Acero!$A$12:$AB$209,4,FALSE)</f>
        <v xml:space="preserve">Lonja </v>
      </c>
      <c r="G331" s="317"/>
      <c r="H331" s="317"/>
      <c r="I331" s="317"/>
      <c r="J331" s="311"/>
      <c r="L331" s="317"/>
      <c r="M331" s="308" t="str">
        <f>VLOOKUP(D331,Acero!$A$12:$AB$209,13,FALSE)</f>
        <v>Chapa negra doble recapado</v>
      </c>
      <c r="N331" s="308" t="str">
        <f>IF(L331="x",VLOOKUP(D331,Acero!$A$12:$AB$209,6,FALSE),"--")</f>
        <v>--</v>
      </c>
      <c r="O331" s="324" t="str">
        <f>IF(L331="x",VLOOKUP(D331,Acero!$A$12:$AB$209,7,FALSE),"--")</f>
        <v>--</v>
      </c>
      <c r="P331" s="335" t="str">
        <f>IF((M331="Chapa negra doble recapado")*AND(L331&lt;&gt;"x"),"--",VLOOKUP(D331,Acero!$A$12:$AB$209,14,FALSE))</f>
        <v>--</v>
      </c>
      <c r="Q331" s="335" t="str">
        <f>IF((M331="Chapa negra doble recapado")*AND(L331&lt;&gt;"x"),"--",VLOOKUP(D331,Acero!$A$12:$AB$209,15,FALSE))</f>
        <v>--</v>
      </c>
      <c r="R331" s="335" t="str">
        <f>IF(L331="x",VLOOKUP(D331,Acero!$A$12:$AB$209,16,FALSE),"--")</f>
        <v>--</v>
      </c>
      <c r="S331" s="335" t="str">
        <f>IF(L331="x",VLOOKUP(D331,Acero!$A$12:$AB$209,17,FALSE),"--")</f>
        <v>--</v>
      </c>
      <c r="T331" s="335">
        <f>VLOOKUP(D331,Acero!$A$12:$AB$209,18,FALSE)</f>
        <v>1.2</v>
      </c>
      <c r="U331" s="308" t="str">
        <f>VLOOKUP(D331,Acero!$A$12:$AB$209,19,FALSE)</f>
        <v>mm</v>
      </c>
      <c r="V331" s="317"/>
      <c r="W331" s="317">
        <v>513.33333333333303</v>
      </c>
      <c r="X331" s="322">
        <v>671.16666666666697</v>
      </c>
      <c r="Y331" s="334">
        <f t="shared" si="130"/>
        <v>0.30746753246753383</v>
      </c>
      <c r="Z331">
        <f t="shared" ref="Z331:Z340" si="134">(V331+W331)*E331+Z330</f>
        <v>638990.38888888818</v>
      </c>
      <c r="AG331" s="345">
        <v>42745</v>
      </c>
      <c r="AH331" s="149"/>
      <c r="AI331" s="149"/>
      <c r="AJ331" s="149"/>
      <c r="AK331" s="149"/>
      <c r="AL331" s="343" t="e">
        <f t="shared" si="131"/>
        <v>#DIV/0!</v>
      </c>
      <c r="AM331" s="149"/>
      <c r="AN331" s="149"/>
      <c r="AO331" s="343" t="e">
        <f t="shared" si="132"/>
        <v>#DIV/0!</v>
      </c>
      <c r="AP331" s="149"/>
      <c r="AQ331" s="149"/>
      <c r="AR331" s="343" t="e">
        <f t="shared" si="133"/>
        <v>#DIV/0!</v>
      </c>
    </row>
    <row r="332" spans="1:44" ht="26.25" hidden="1" thickBot="1">
      <c r="A332" s="309"/>
      <c r="B332" s="308">
        <v>289</v>
      </c>
      <c r="C332" s="239" t="e">
        <f>VLOOKUP(A332,Piezas!$A$10:$F$604,2,FALSE)</f>
        <v>#N/A</v>
      </c>
      <c r="D332" s="317" t="s">
        <v>1014</v>
      </c>
      <c r="E332" s="322">
        <v>638.33333333333303</v>
      </c>
      <c r="F332" s="308" t="str">
        <f>VLOOKUP(D332,Acero!$A$12:$AB$209,4,FALSE)</f>
        <v>orejas</v>
      </c>
      <c r="G332" s="317"/>
      <c r="H332" s="317"/>
      <c r="I332" s="317"/>
      <c r="J332" s="311" t="s">
        <v>1496</v>
      </c>
      <c r="L332" s="322"/>
      <c r="M332" s="308" t="str">
        <f>VLOOKUP(D332,Acero!$A$12:$AB$209,13,FALSE)</f>
        <v>Chapa negra doble recapado</v>
      </c>
      <c r="N332" s="308" t="str">
        <f>IF(L332="x",VLOOKUP(D332,Acero!$A$12:$AB$209,6,FALSE),"--")</f>
        <v>--</v>
      </c>
      <c r="O332" s="324" t="str">
        <f>IF(L332="x",VLOOKUP(D332,Acero!$A$12:$AB$209,7,FALSE),"--")</f>
        <v>--</v>
      </c>
      <c r="P332" s="335" t="str">
        <f>IF((M332="Chapa negra doble recapado")*AND(L332&lt;&gt;"x"),"--",VLOOKUP(D332,Acero!$A$12:$AB$209,14,FALSE))</f>
        <v>--</v>
      </c>
      <c r="Q332" s="335" t="str">
        <f>IF((M332="Chapa negra doble recapado")*AND(L332&lt;&gt;"x"),"--",VLOOKUP(D332,Acero!$A$12:$AB$209,15,FALSE))</f>
        <v>--</v>
      </c>
      <c r="R332" s="335" t="str">
        <f>IF(L332="x",VLOOKUP(D332,Acero!$A$12:$AB$209,16,FALSE),"--")</f>
        <v>--</v>
      </c>
      <c r="S332" s="335" t="str">
        <f>IF(L332="x",VLOOKUP(D332,Acero!$A$12:$AB$209,17,FALSE),"--")</f>
        <v>--</v>
      </c>
      <c r="T332" s="335">
        <f>VLOOKUP(D332,Acero!$A$12:$AB$209,18,FALSE)</f>
        <v>1.2</v>
      </c>
      <c r="U332" s="308" t="str">
        <f>VLOOKUP(D332,Acero!$A$12:$AB$209,19,FALSE)</f>
        <v>mm</v>
      </c>
      <c r="V332" s="318">
        <v>1</v>
      </c>
      <c r="W332" s="318">
        <v>519.83333333333303</v>
      </c>
      <c r="X332" s="322">
        <v>679.66666666666697</v>
      </c>
      <c r="Y332" s="334">
        <f t="shared" si="130"/>
        <v>0.30747034305867399</v>
      </c>
      <c r="Z332">
        <f t="shared" si="134"/>
        <v>971455.66666666558</v>
      </c>
      <c r="AG332" s="345">
        <v>42746</v>
      </c>
      <c r="AH332" s="149"/>
      <c r="AI332" s="149"/>
      <c r="AJ332" s="149"/>
      <c r="AK332" s="149"/>
      <c r="AL332" s="343" t="e">
        <f t="shared" si="131"/>
        <v>#DIV/0!</v>
      </c>
      <c r="AM332" s="149"/>
      <c r="AN332" s="149"/>
      <c r="AO332" s="343" t="e">
        <f t="shared" si="132"/>
        <v>#DIV/0!</v>
      </c>
      <c r="AP332" s="149"/>
      <c r="AQ332" s="149"/>
      <c r="AR332" s="343" t="e">
        <f t="shared" si="133"/>
        <v>#DIV/0!</v>
      </c>
    </row>
    <row r="333" spans="1:44" ht="15.75" hidden="1" thickBot="1">
      <c r="A333" s="309"/>
      <c r="B333" s="308">
        <v>290</v>
      </c>
      <c r="C333" s="239" t="e">
        <f>VLOOKUP(A333,Piezas!$A$10:$F$604,2,FALSE)</f>
        <v>#N/A</v>
      </c>
      <c r="D333" s="317" t="s">
        <v>1015</v>
      </c>
      <c r="E333" s="322"/>
      <c r="F333" s="308">
        <f>VLOOKUP(D333,Acero!$A$12:$AB$209,4,FALSE)</f>
        <v>0</v>
      </c>
      <c r="G333" s="317"/>
      <c r="H333" s="317"/>
      <c r="I333" s="317"/>
      <c r="J333" s="311"/>
      <c r="L333" s="322"/>
      <c r="M333" s="308">
        <f>VLOOKUP(D333,Acero!$A$12:$AB$209,13,FALSE)</f>
        <v>0</v>
      </c>
      <c r="N333" s="308" t="str">
        <f>IF(L333="x",VLOOKUP(D333,Acero!$A$12:$AB$209,6,FALSE),"--")</f>
        <v>--</v>
      </c>
      <c r="O333" s="324" t="str">
        <f>IF(L333="x",VLOOKUP(D333,Acero!$A$12:$AB$209,7,FALSE),"--")</f>
        <v>--</v>
      </c>
      <c r="P333" s="335">
        <f>IF((M333="Chapa negra doble recapado")*AND(L333&lt;&gt;"x"),"--",VLOOKUP(D333,Acero!$A$12:$AB$209,14,FALSE))</f>
        <v>0</v>
      </c>
      <c r="Q333" s="335">
        <f>IF((M333="Chapa negra doble recapado")*AND(L333&lt;&gt;"x"),"--",VLOOKUP(D333,Acero!$A$12:$AB$209,15,FALSE))</f>
        <v>0</v>
      </c>
      <c r="R333" s="335" t="str">
        <f>IF(L333="x",VLOOKUP(D333,Acero!$A$12:$AB$209,16,FALSE),"--")</f>
        <v>--</v>
      </c>
      <c r="S333" s="335" t="str">
        <f>IF(L333="x",VLOOKUP(D333,Acero!$A$12:$AB$209,17,FALSE),"--")</f>
        <v>--</v>
      </c>
      <c r="T333" s="335">
        <f>VLOOKUP(D333,Acero!$A$12:$AB$209,18,FALSE)</f>
        <v>0</v>
      </c>
      <c r="U333" s="308" t="str">
        <f>VLOOKUP(D333,Acero!$A$12:$AB$209,19,FALSE)</f>
        <v>-----</v>
      </c>
      <c r="V333" s="319"/>
      <c r="W333" s="319"/>
      <c r="X333" s="322"/>
      <c r="Y333" s="334" t="e">
        <f t="shared" si="130"/>
        <v>#DIV/0!</v>
      </c>
      <c r="Z333">
        <f t="shared" si="134"/>
        <v>971455.66666666558</v>
      </c>
      <c r="AG333" s="345">
        <v>42747</v>
      </c>
      <c r="AH333" s="149"/>
      <c r="AI333" s="149"/>
      <c r="AJ333" s="149"/>
      <c r="AK333" s="149"/>
      <c r="AL333" s="343" t="e">
        <f t="shared" si="131"/>
        <v>#DIV/0!</v>
      </c>
      <c r="AM333" s="149"/>
      <c r="AN333" s="149"/>
      <c r="AO333" s="343" t="e">
        <f t="shared" si="132"/>
        <v>#DIV/0!</v>
      </c>
      <c r="AP333" s="149"/>
      <c r="AQ333" s="149"/>
      <c r="AR333" s="343" t="e">
        <f t="shared" si="133"/>
        <v>#DIV/0!</v>
      </c>
    </row>
    <row r="334" spans="1:44" ht="15.75" hidden="1" thickBot="1">
      <c r="A334" s="309"/>
      <c r="B334" s="308">
        <v>291</v>
      </c>
      <c r="C334" s="239" t="e">
        <f>VLOOKUP(A334,Piezas!$A$10:$F$604,2,FALSE)</f>
        <v>#N/A</v>
      </c>
      <c r="D334" s="317" t="s">
        <v>1060</v>
      </c>
      <c r="E334" s="322"/>
      <c r="F334" s="308">
        <f>VLOOKUP(D334,Acero!$A$12:$AB$209,4,FALSE)</f>
        <v>0</v>
      </c>
      <c r="G334" s="317"/>
      <c r="H334" s="317"/>
      <c r="I334" s="317"/>
      <c r="J334" s="311"/>
      <c r="L334" s="322"/>
      <c r="M334" s="308" t="str">
        <f>VLOOKUP(D334,Acero!$A$12:$AB$209,13,FALSE)</f>
        <v>---------------</v>
      </c>
      <c r="N334" s="308" t="str">
        <f>IF(L334="x",VLOOKUP(D334,Acero!$A$12:$AB$209,6,FALSE),"--")</f>
        <v>--</v>
      </c>
      <c r="O334" s="324" t="str">
        <f>IF(L334="x",VLOOKUP(D334,Acero!$A$12:$AB$209,7,FALSE),"--")</f>
        <v>--</v>
      </c>
      <c r="P334" s="335">
        <f>IF((M334="Chapa negra doble recapado")*AND(L334&lt;&gt;"x"),"--",VLOOKUP(D334,Acero!$A$12:$AB$209,14,FALSE))</f>
        <v>28</v>
      </c>
      <c r="Q334" s="335" t="str">
        <f>IF((M334="Chapa negra doble recapado")*AND(L334&lt;&gt;"x"),"--",VLOOKUP(D334,Acero!$A$12:$AB$209,15,FALSE))</f>
        <v>----</v>
      </c>
      <c r="R334" s="335" t="str">
        <f>IF(L334="x",VLOOKUP(D334,Acero!$A$12:$AB$209,16,FALSE),"--")</f>
        <v>--</v>
      </c>
      <c r="S334" s="335" t="str">
        <f>IF(L334="x",VLOOKUP(D334,Acero!$A$12:$AB$209,17,FALSE),"--")</f>
        <v>--</v>
      </c>
      <c r="T334" s="335">
        <f>VLOOKUP(D334,Acero!$A$12:$AB$209,18,FALSE)</f>
        <v>0</v>
      </c>
      <c r="U334" s="308" t="str">
        <f>VLOOKUP(D334,Acero!$A$12:$AB$209,19,FALSE)</f>
        <v>----</v>
      </c>
      <c r="V334" s="318"/>
      <c r="W334" s="318"/>
      <c r="X334" s="322"/>
      <c r="Y334" s="334" t="e">
        <f t="shared" si="130"/>
        <v>#DIV/0!</v>
      </c>
      <c r="Z334">
        <f t="shared" si="134"/>
        <v>971455.66666666558</v>
      </c>
      <c r="AG334" s="345">
        <v>42748</v>
      </c>
      <c r="AH334" s="149"/>
      <c r="AI334" s="149"/>
      <c r="AJ334" s="149"/>
      <c r="AK334" s="149"/>
      <c r="AL334" s="343" t="e">
        <f t="shared" si="131"/>
        <v>#DIV/0!</v>
      </c>
      <c r="AM334" s="149"/>
      <c r="AN334" s="149"/>
      <c r="AO334" s="343" t="e">
        <f t="shared" si="132"/>
        <v>#DIV/0!</v>
      </c>
      <c r="AP334" s="149"/>
      <c r="AQ334" s="149"/>
      <c r="AR334" s="343" t="e">
        <f t="shared" si="133"/>
        <v>#DIV/0!</v>
      </c>
    </row>
    <row r="335" spans="1:44" ht="15.75" hidden="1" thickBot="1">
      <c r="A335" s="309"/>
      <c r="B335" s="308">
        <v>292</v>
      </c>
      <c r="C335" s="239" t="e">
        <f>VLOOKUP(A335,Piezas!$A$10:$F$604,2,FALSE)</f>
        <v>#N/A</v>
      </c>
      <c r="D335" s="317" t="s">
        <v>1228</v>
      </c>
      <c r="E335" s="322"/>
      <c r="F335" s="308">
        <f>VLOOKUP(D335,Acero!$A$12:$AB$209,4,FALSE)</f>
        <v>0</v>
      </c>
      <c r="G335" s="317"/>
      <c r="H335" s="317"/>
      <c r="I335" s="317"/>
      <c r="J335" s="311"/>
      <c r="L335" s="322"/>
      <c r="M335" s="308" t="str">
        <f>VLOOKUP(D335,Acero!$A$12:$AB$209,13,FALSE)</f>
        <v>---------------</v>
      </c>
      <c r="N335" s="308" t="str">
        <f>IF(L335="x",VLOOKUP(D335,Acero!$A$12:$AB$209,6,FALSE),"--")</f>
        <v>--</v>
      </c>
      <c r="O335" s="324" t="str">
        <f>IF(L335="x",VLOOKUP(D335,Acero!$A$12:$AB$209,7,FALSE),"--")</f>
        <v>--</v>
      </c>
      <c r="P335" s="335">
        <f>IF((M335="Chapa negra doble recapado")*AND(L335&lt;&gt;"x"),"--",VLOOKUP(D335,Acero!$A$12:$AB$209,14,FALSE))</f>
        <v>0.42</v>
      </c>
      <c r="Q335" s="335" t="str">
        <f>IF((M335="Chapa negra doble recapado")*AND(L335&lt;&gt;"x"),"--",VLOOKUP(D335,Acero!$A$12:$AB$209,15,FALSE))</f>
        <v>----</v>
      </c>
      <c r="R335" s="335" t="str">
        <f>IF(L335="x",VLOOKUP(D335,Acero!$A$12:$AB$209,16,FALSE),"--")</f>
        <v>--</v>
      </c>
      <c r="S335" s="335" t="str">
        <f>IF(L335="x",VLOOKUP(D335,Acero!$A$12:$AB$209,17,FALSE),"--")</f>
        <v>--</v>
      </c>
      <c r="T335" s="335">
        <f>VLOOKUP(D335,Acero!$A$12:$AB$209,18,FALSE)</f>
        <v>0.5</v>
      </c>
      <c r="U335" s="308" t="str">
        <f>VLOOKUP(D335,Acero!$A$12:$AB$209,19,FALSE)</f>
        <v>----</v>
      </c>
      <c r="V335" s="318"/>
      <c r="W335" s="318"/>
      <c r="X335" s="322"/>
      <c r="Y335" s="334" t="e">
        <f t="shared" si="130"/>
        <v>#DIV/0!</v>
      </c>
      <c r="Z335">
        <f t="shared" si="134"/>
        <v>971455.66666666558</v>
      </c>
      <c r="AG335" s="345">
        <v>42749</v>
      </c>
      <c r="AH335" s="149"/>
      <c r="AI335" s="149"/>
      <c r="AJ335" s="149"/>
      <c r="AK335" s="149"/>
      <c r="AL335" s="343" t="e">
        <f t="shared" si="131"/>
        <v>#DIV/0!</v>
      </c>
      <c r="AM335" s="149"/>
      <c r="AN335" s="149"/>
      <c r="AO335" s="343" t="e">
        <f t="shared" si="132"/>
        <v>#DIV/0!</v>
      </c>
      <c r="AP335" s="149"/>
      <c r="AQ335" s="149"/>
      <c r="AR335" s="343" t="e">
        <f t="shared" si="133"/>
        <v>#DIV/0!</v>
      </c>
    </row>
    <row r="336" spans="1:44" ht="15.75" hidden="1" thickBot="1">
      <c r="A336" s="309"/>
      <c r="B336" s="308">
        <v>293</v>
      </c>
      <c r="C336" s="239" t="e">
        <f>VLOOKUP(A336,Piezas!$A$10:$F$604,2,FALSE)</f>
        <v>#N/A</v>
      </c>
      <c r="D336" s="317" t="s">
        <v>1229</v>
      </c>
      <c r="E336" s="322"/>
      <c r="F336" s="308">
        <f>VLOOKUP(D336,Acero!$A$12:$AB$209,4,FALSE)</f>
        <v>0</v>
      </c>
      <c r="G336" s="317"/>
      <c r="H336" s="317"/>
      <c r="I336" s="317"/>
      <c r="J336" s="311"/>
      <c r="L336" s="322"/>
      <c r="M336" s="308" t="str">
        <f>VLOOKUP(D336,Acero!$A$12:$AB$209,13,FALSE)</f>
        <v>---------------</v>
      </c>
      <c r="N336" s="308" t="str">
        <f>IF(L336="x",VLOOKUP(D336,Acero!$A$12:$AB$209,6,FALSE),"--")</f>
        <v>--</v>
      </c>
      <c r="O336" s="324" t="str">
        <f>IF(L336="x",VLOOKUP(D336,Acero!$A$12:$AB$209,7,FALSE),"--")</f>
        <v>--</v>
      </c>
      <c r="P336" s="335">
        <f>IF((M336="Chapa negra doble recapado")*AND(L336&lt;&gt;"x"),"--",VLOOKUP(D336,Acero!$A$12:$AB$209,14,FALSE))</f>
        <v>22</v>
      </c>
      <c r="Q336" s="335" t="str">
        <f>IF((M336="Chapa negra doble recapado")*AND(L336&lt;&gt;"x"),"--",VLOOKUP(D336,Acero!$A$12:$AB$209,15,FALSE))</f>
        <v>----</v>
      </c>
      <c r="R336" s="335" t="str">
        <f>IF(L336="x",VLOOKUP(D336,Acero!$A$12:$AB$209,16,FALSE),"--")</f>
        <v>--</v>
      </c>
      <c r="S336" s="335" t="str">
        <f>IF(L336="x",VLOOKUP(D336,Acero!$A$12:$AB$209,17,FALSE),"--")</f>
        <v>--</v>
      </c>
      <c r="T336" s="335">
        <f>VLOOKUP(D336,Acero!$A$12:$AB$209,18,FALSE)</f>
        <v>0</v>
      </c>
      <c r="U336" s="308" t="str">
        <f>VLOOKUP(D336,Acero!$A$12:$AB$209,19,FALSE)</f>
        <v>----</v>
      </c>
      <c r="V336" s="319"/>
      <c r="W336" s="319"/>
      <c r="X336" s="322"/>
      <c r="Y336" s="334" t="e">
        <f t="shared" si="130"/>
        <v>#DIV/0!</v>
      </c>
      <c r="Z336">
        <f t="shared" si="134"/>
        <v>971455.66666666558</v>
      </c>
      <c r="AG336" s="345">
        <v>42750</v>
      </c>
      <c r="AH336" s="149"/>
      <c r="AI336" s="149"/>
      <c r="AJ336" s="149"/>
      <c r="AK336" s="149"/>
      <c r="AL336" s="343" t="e">
        <f t="shared" si="131"/>
        <v>#DIV/0!</v>
      </c>
      <c r="AM336" s="149"/>
      <c r="AN336" s="149"/>
      <c r="AO336" s="343" t="e">
        <f t="shared" si="132"/>
        <v>#DIV/0!</v>
      </c>
      <c r="AP336" s="149"/>
      <c r="AQ336" s="149"/>
      <c r="AR336" s="343" t="e">
        <f t="shared" si="133"/>
        <v>#DIV/0!</v>
      </c>
    </row>
    <row r="337" spans="1:44" ht="15.75" hidden="1" thickBot="1">
      <c r="A337" s="309"/>
      <c r="B337" s="308">
        <v>294</v>
      </c>
      <c r="C337" s="239" t="e">
        <f>VLOOKUP(A337,Piezas!$A$10:$F$604,2,FALSE)</f>
        <v>#N/A</v>
      </c>
      <c r="D337" s="317" t="s">
        <v>1230</v>
      </c>
      <c r="E337" s="322"/>
      <c r="F337" s="308">
        <f>VLOOKUP(D337,Acero!$A$12:$AB$209,4,FALSE)</f>
        <v>0</v>
      </c>
      <c r="G337" s="317"/>
      <c r="H337" s="317"/>
      <c r="I337" s="317"/>
      <c r="J337" s="311"/>
      <c r="L337" s="322"/>
      <c r="M337" s="308" t="str">
        <f>VLOOKUP(D337,Acero!$A$12:$AB$209,13,FALSE)</f>
        <v>---------------</v>
      </c>
      <c r="N337" s="308" t="str">
        <f>IF(L337="x",VLOOKUP(D337,Acero!$A$12:$AB$209,6,FALSE),"--")</f>
        <v>--</v>
      </c>
      <c r="O337" s="324" t="str">
        <f>IF(L337="x",VLOOKUP(D337,Acero!$A$12:$AB$209,7,FALSE),"--")</f>
        <v>--</v>
      </c>
      <c r="P337" s="335">
        <f>IF((M337="Chapa negra doble recapado")*AND(L337&lt;&gt;"x"),"--",VLOOKUP(D337,Acero!$A$12:$AB$209,14,FALSE))</f>
        <v>12.7</v>
      </c>
      <c r="Q337" s="335" t="str">
        <f>IF((M337="Chapa negra doble recapado")*AND(L337&lt;&gt;"x"),"--",VLOOKUP(D337,Acero!$A$12:$AB$209,15,FALSE))</f>
        <v>----</v>
      </c>
      <c r="R337" s="335" t="str">
        <f>IF(L337="x",VLOOKUP(D337,Acero!$A$12:$AB$209,16,FALSE),"--")</f>
        <v>--</v>
      </c>
      <c r="S337" s="335" t="str">
        <f>IF(L337="x",VLOOKUP(D337,Acero!$A$12:$AB$209,17,FALSE),"--")</f>
        <v>--</v>
      </c>
      <c r="T337" s="335">
        <f>VLOOKUP(D337,Acero!$A$12:$AB$209,18,FALSE)</f>
        <v>0</v>
      </c>
      <c r="U337" s="308" t="str">
        <f>VLOOKUP(D337,Acero!$A$12:$AB$209,19,FALSE)</f>
        <v>----</v>
      </c>
      <c r="V337" s="318"/>
      <c r="W337" s="318"/>
      <c r="X337" s="322"/>
      <c r="Y337" s="334" t="e">
        <f t="shared" si="130"/>
        <v>#DIV/0!</v>
      </c>
      <c r="Z337">
        <f t="shared" si="134"/>
        <v>971455.66666666558</v>
      </c>
      <c r="AG337" s="345">
        <v>42751</v>
      </c>
      <c r="AH337" s="149"/>
      <c r="AI337" s="149"/>
      <c r="AJ337" s="149"/>
      <c r="AK337" s="149"/>
      <c r="AL337" s="343" t="e">
        <f t="shared" si="131"/>
        <v>#DIV/0!</v>
      </c>
      <c r="AM337" s="149"/>
      <c r="AN337" s="149"/>
      <c r="AO337" s="343" t="e">
        <f t="shared" si="132"/>
        <v>#DIV/0!</v>
      </c>
      <c r="AP337" s="149"/>
      <c r="AQ337" s="149"/>
      <c r="AR337" s="343" t="e">
        <f t="shared" si="133"/>
        <v>#DIV/0!</v>
      </c>
    </row>
    <row r="338" spans="1:44" ht="15.75" hidden="1" thickBot="1">
      <c r="A338" s="309"/>
      <c r="B338" s="308">
        <v>295</v>
      </c>
      <c r="C338" s="239" t="e">
        <f>VLOOKUP(A338,Piezas!$A$10:$F$604,2,FALSE)</f>
        <v>#N/A</v>
      </c>
      <c r="D338" s="317"/>
      <c r="E338" s="322"/>
      <c r="F338" s="308" t="e">
        <f>VLOOKUP(D338,Acero!$A$12:$AB$209,4,FALSE)</f>
        <v>#N/A</v>
      </c>
      <c r="G338" s="317"/>
      <c r="H338" s="317"/>
      <c r="I338" s="317"/>
      <c r="J338" s="311"/>
      <c r="L338" s="322"/>
      <c r="M338" s="308" t="e">
        <f>VLOOKUP(D338,Acero!$A$12:$AB$209,13,FALSE)</f>
        <v>#N/A</v>
      </c>
      <c r="N338" s="308" t="str">
        <f>IF(L338="x",VLOOKUP(D338,Acero!$A$12:$AB$209,6,FALSE),"--")</f>
        <v>--</v>
      </c>
      <c r="O338" s="324" t="str">
        <f>IF(L338="x",VLOOKUP(D338,Acero!$A$12:$AB$209,7,FALSE),"--")</f>
        <v>--</v>
      </c>
      <c r="P338" s="335" t="e">
        <f>IF((M338="Chapa negra doble recapado")*AND(L338&lt;&gt;"x"),"--",VLOOKUP(D338,Acero!$A$12:$AB$209,14,FALSE))</f>
        <v>#N/A</v>
      </c>
      <c r="Q338" s="335" t="e">
        <f>IF((M338="Chapa negra doble recapado")*AND(L338&lt;&gt;"x"),"--",VLOOKUP(D338,Acero!$A$12:$AB$209,15,FALSE))</f>
        <v>#N/A</v>
      </c>
      <c r="R338" s="335" t="str">
        <f>IF(L338="x",VLOOKUP(D338,Acero!$A$12:$AB$209,16,FALSE),"--")</f>
        <v>--</v>
      </c>
      <c r="S338" s="335" t="str">
        <f>IF(L338="x",VLOOKUP(D338,Acero!$A$12:$AB$209,17,FALSE),"--")</f>
        <v>--</v>
      </c>
      <c r="T338" s="335" t="e">
        <f>VLOOKUP(D338,Acero!$A$12:$AB$209,18,FALSE)</f>
        <v>#N/A</v>
      </c>
      <c r="U338" s="308" t="e">
        <f>VLOOKUP(D338,Acero!$A$12:$AB$209,19,FALSE)</f>
        <v>#N/A</v>
      </c>
      <c r="V338" s="319"/>
      <c r="W338" s="319"/>
      <c r="X338" s="322"/>
      <c r="Y338" s="334" t="e">
        <f t="shared" si="130"/>
        <v>#DIV/0!</v>
      </c>
      <c r="Z338">
        <f t="shared" si="134"/>
        <v>971455.66666666558</v>
      </c>
      <c r="AG338" s="345">
        <v>42752</v>
      </c>
      <c r="AH338" s="149"/>
      <c r="AI338" s="149"/>
      <c r="AJ338" s="149"/>
      <c r="AK338" s="149"/>
      <c r="AL338" s="343" t="e">
        <f t="shared" si="131"/>
        <v>#DIV/0!</v>
      </c>
      <c r="AM338" s="149"/>
      <c r="AN338" s="149"/>
      <c r="AO338" s="343" t="e">
        <f t="shared" si="132"/>
        <v>#DIV/0!</v>
      </c>
      <c r="AP338" s="149"/>
      <c r="AQ338" s="149"/>
      <c r="AR338" s="343" t="e">
        <f t="shared" si="133"/>
        <v>#DIV/0!</v>
      </c>
    </row>
    <row r="339" spans="1:44" ht="15.75" hidden="1" thickBot="1">
      <c r="A339" s="309"/>
      <c r="B339" s="308">
        <v>296</v>
      </c>
      <c r="C339" s="239" t="e">
        <f>VLOOKUP(A339,Piezas!$A$10:$F$604,2,FALSE)</f>
        <v>#N/A</v>
      </c>
      <c r="D339" s="320"/>
      <c r="E339" s="322"/>
      <c r="F339" s="308" t="e">
        <f>VLOOKUP(D339,Acero!$A$12:$AB$209,4,FALSE)</f>
        <v>#N/A</v>
      </c>
      <c r="G339" s="317"/>
      <c r="H339" s="317"/>
      <c r="I339" s="317"/>
      <c r="J339" s="311"/>
      <c r="L339" s="322"/>
      <c r="M339" s="308" t="e">
        <f>VLOOKUP(D339,Acero!$A$12:$AB$209,13,FALSE)</f>
        <v>#N/A</v>
      </c>
      <c r="N339" s="308" t="str">
        <f>IF(L339="x",VLOOKUP(D339,Acero!$A$12:$AB$209,6,FALSE),"--")</f>
        <v>--</v>
      </c>
      <c r="O339" s="324" t="str">
        <f>IF(L339="x",VLOOKUP(D339,Acero!$A$12:$AB$209,7,FALSE),"--")</f>
        <v>--</v>
      </c>
      <c r="P339" s="335" t="e">
        <f>IF((M339="Chapa negra doble recapado")*AND(L339&lt;&gt;"x"),"--",VLOOKUP(D339,Acero!$A$12:$AB$209,14,FALSE))</f>
        <v>#N/A</v>
      </c>
      <c r="Q339" s="335" t="e">
        <f>IF((M339="Chapa negra doble recapado")*AND(L339&lt;&gt;"x"),"--",VLOOKUP(D339,Acero!$A$12:$AB$209,15,FALSE))</f>
        <v>#N/A</v>
      </c>
      <c r="R339" s="335" t="str">
        <f>IF(L339="x",VLOOKUP(D339,Acero!$A$12:$AB$209,16,FALSE),"--")</f>
        <v>--</v>
      </c>
      <c r="S339" s="335" t="str">
        <f>IF(L339="x",VLOOKUP(D339,Acero!$A$12:$AB$209,17,FALSE),"--")</f>
        <v>--</v>
      </c>
      <c r="T339" s="335" t="e">
        <f>VLOOKUP(D339,Acero!$A$12:$AB$209,18,FALSE)</f>
        <v>#N/A</v>
      </c>
      <c r="U339" s="308" t="e">
        <f>VLOOKUP(D339,Acero!$A$12:$AB$209,19,FALSE)</f>
        <v>#N/A</v>
      </c>
      <c r="V339" s="318"/>
      <c r="W339" s="318"/>
      <c r="X339" s="322"/>
      <c r="Y339" s="334" t="e">
        <f t="shared" si="130"/>
        <v>#DIV/0!</v>
      </c>
      <c r="Z339">
        <f t="shared" si="134"/>
        <v>971455.66666666558</v>
      </c>
      <c r="AG339" s="345">
        <v>42753</v>
      </c>
      <c r="AH339" s="149"/>
      <c r="AI339" s="149"/>
      <c r="AJ339" s="149"/>
      <c r="AK339" s="149"/>
      <c r="AL339" s="343" t="e">
        <f t="shared" si="131"/>
        <v>#DIV/0!</v>
      </c>
      <c r="AM339" s="149"/>
      <c r="AN339" s="149"/>
      <c r="AO339" s="343" t="e">
        <f t="shared" si="132"/>
        <v>#DIV/0!</v>
      </c>
      <c r="AP339" s="149"/>
      <c r="AQ339" s="149"/>
      <c r="AR339" s="343" t="e">
        <f t="shared" si="133"/>
        <v>#DIV/0!</v>
      </c>
    </row>
    <row r="340" spans="1:44" ht="15.75" hidden="1" thickBot="1">
      <c r="A340" s="412"/>
      <c r="B340" s="308">
        <v>297</v>
      </c>
      <c r="C340" s="239" t="e">
        <f>VLOOKUP(A340,Piezas!$A$10:$F$604,2,FALSE)</f>
        <v>#N/A</v>
      </c>
      <c r="D340" s="321"/>
      <c r="E340" s="322"/>
      <c r="F340" s="308" t="e">
        <f>VLOOKUP(D340,Acero!$A$12:$AB$209,4,FALSE)</f>
        <v>#N/A</v>
      </c>
      <c r="G340" s="317"/>
      <c r="H340" s="317"/>
      <c r="I340" s="317"/>
      <c r="J340" s="311"/>
      <c r="L340" s="322"/>
      <c r="M340" s="308" t="e">
        <f>VLOOKUP(D340,Acero!$A$12:$AB$209,13,FALSE)</f>
        <v>#N/A</v>
      </c>
      <c r="N340" s="308" t="str">
        <f>IF(L340="x",VLOOKUP(D340,Acero!$A$12:$AB$209,6,FALSE),"--")</f>
        <v>--</v>
      </c>
      <c r="O340" s="324" t="str">
        <f>IF(L340="x",VLOOKUP(D340,Acero!$A$12:$AB$209,7,FALSE),"--")</f>
        <v>--</v>
      </c>
      <c r="P340" s="335" t="e">
        <f>IF((M340="Chapa negra doble recapado")*AND(L340&lt;&gt;"x"),"--",VLOOKUP(D340,Acero!$A$12:$AB$209,14,FALSE))</f>
        <v>#N/A</v>
      </c>
      <c r="Q340" s="335" t="e">
        <f>IF((M340="Chapa negra doble recapado")*AND(L340&lt;&gt;"x"),"--",VLOOKUP(D340,Acero!$A$12:$AB$209,15,FALSE))</f>
        <v>#N/A</v>
      </c>
      <c r="R340" s="335" t="str">
        <f>IF(L340="x",VLOOKUP(D340,Acero!$A$12:$AB$209,16,FALSE),"--")</f>
        <v>--</v>
      </c>
      <c r="S340" s="335" t="str">
        <f>IF(L340="x",VLOOKUP(D340,Acero!$A$12:$AB$209,17,FALSE),"--")</f>
        <v>--</v>
      </c>
      <c r="T340" s="335" t="e">
        <f>VLOOKUP(D340,Acero!$A$12:$AB$209,18,FALSE)</f>
        <v>#N/A</v>
      </c>
      <c r="U340" s="308" t="e">
        <f>VLOOKUP(D340,Acero!$A$12:$AB$209,19,FALSE)</f>
        <v>#N/A</v>
      </c>
      <c r="V340" s="319"/>
      <c r="W340" s="319"/>
      <c r="X340" s="322"/>
      <c r="Y340" s="334" t="e">
        <f t="shared" si="130"/>
        <v>#DIV/0!</v>
      </c>
      <c r="Z340">
        <f t="shared" si="134"/>
        <v>971455.66666666558</v>
      </c>
      <c r="AG340" s="345">
        <v>42754</v>
      </c>
      <c r="AH340" s="149"/>
      <c r="AI340" s="149"/>
      <c r="AJ340" s="149"/>
      <c r="AK340" s="149"/>
      <c r="AL340" s="343" t="e">
        <f t="shared" si="131"/>
        <v>#DIV/0!</v>
      </c>
      <c r="AM340" s="149"/>
      <c r="AN340" s="149"/>
      <c r="AO340" s="343" t="e">
        <f t="shared" si="132"/>
        <v>#DIV/0!</v>
      </c>
      <c r="AP340" s="149"/>
      <c r="AQ340" s="149"/>
      <c r="AR340" s="343" t="e">
        <f t="shared" si="133"/>
        <v>#DIV/0!</v>
      </c>
    </row>
    <row r="341" spans="1:44" ht="15.75" hidden="1" thickBot="1">
      <c r="A341" s="410"/>
      <c r="B341" s="336"/>
      <c r="C341" s="239" t="e">
        <f>VLOOKUP(A341,Piezas!$A$10:$F$604,2,FALSE)</f>
        <v>#N/A</v>
      </c>
      <c r="D341" s="338"/>
      <c r="E341" s="339"/>
      <c r="F341" s="340"/>
      <c r="G341" s="336"/>
      <c r="H341" s="336"/>
      <c r="I341" s="338"/>
      <c r="J341" s="339"/>
      <c r="K341" s="341"/>
      <c r="L341" s="339"/>
      <c r="M341" s="338"/>
      <c r="N341" s="338"/>
      <c r="O341" s="342"/>
      <c r="P341" s="340"/>
      <c r="Q341" s="340"/>
      <c r="R341" s="340"/>
      <c r="S341" s="340"/>
      <c r="T341" s="340"/>
      <c r="U341" s="336"/>
      <c r="V341" s="336"/>
      <c r="W341" s="336"/>
      <c r="X341" s="339"/>
      <c r="Y341" s="339"/>
      <c r="Z341" s="333"/>
      <c r="AA341" s="333"/>
      <c r="AG341" s="345"/>
      <c r="AL341" s="344"/>
      <c r="AO341" s="344"/>
      <c r="AR341" s="344"/>
    </row>
    <row r="342" spans="1:44" ht="27" hidden="1" thickTop="1" thickBot="1">
      <c r="A342" s="411" t="s">
        <v>331</v>
      </c>
      <c r="B342" s="308">
        <v>298</v>
      </c>
      <c r="C342" s="239" t="str">
        <f>VLOOKUP(A342,Piezas!$A$10:$F$604,2,FALSE)</f>
        <v>leva de acero</v>
      </c>
      <c r="D342" s="317" t="s">
        <v>1012</v>
      </c>
      <c r="E342" s="331">
        <v>646.33333333333303</v>
      </c>
      <c r="F342" s="308" t="str">
        <f>VLOOKUP(D342,Acero!$A$12:$AB$209,4,FALSE)</f>
        <v>Lateral</v>
      </c>
      <c r="G342" s="317"/>
      <c r="H342" s="317"/>
      <c r="I342" s="317"/>
      <c r="J342" s="310"/>
      <c r="K342" s="149"/>
      <c r="L342" s="331"/>
      <c r="M342" s="308" t="str">
        <f>VLOOKUP(D342,Acero!$A$12:$AB$209,13,FALSE)</f>
        <v>Chapa negra doble recapado</v>
      </c>
      <c r="N342" s="308" t="str">
        <f>IF(L342="x",VLOOKUP(D342,Acero!$A$12:$AB$209,6,FALSE),"--")</f>
        <v>--</v>
      </c>
      <c r="O342" s="324" t="str">
        <f>IF(L342="x",VLOOKUP(D342,Acero!$A$12:$AB$209,7,FALSE),"--")</f>
        <v>--</v>
      </c>
      <c r="P342" s="335" t="str">
        <f>IF((M342="Chapa negra doble recapado")*AND(L342&lt;&gt;"x"),"--",VLOOKUP(D342,Acero!$A$12:$AB$209,14,FALSE))</f>
        <v>--</v>
      </c>
      <c r="Q342" s="335" t="str">
        <f>IF((M342="Chapa negra doble recapado")*AND(L342&lt;&gt;"x"),"--",VLOOKUP(D342,Acero!$A$12:$AB$209,15,FALSE))</f>
        <v>--</v>
      </c>
      <c r="R342" s="335" t="str">
        <f>IF(L342="x",VLOOKUP(D342,Acero!$A$12:$AB$209,16,FALSE),"--")</f>
        <v>--</v>
      </c>
      <c r="S342" s="335" t="str">
        <f>IF(L342="x",VLOOKUP(D342,Acero!$A$12:$AB$209,17,FALSE),"--")</f>
        <v>--</v>
      </c>
      <c r="T342" s="335">
        <f>VLOOKUP(D342,Acero!$A$12:$AB$209,18,FALSE)</f>
        <v>1.2</v>
      </c>
      <c r="U342" s="308" t="str">
        <f>VLOOKUP(D342,Acero!$A$12:$AB$209,19,FALSE)</f>
        <v>mm</v>
      </c>
      <c r="V342" s="317"/>
      <c r="W342" s="317">
        <v>526.33333333333303</v>
      </c>
      <c r="X342" s="331">
        <v>688.16666666666697</v>
      </c>
      <c r="Y342" s="334">
        <f t="shared" ref="Y342:Y352" si="135">(X342-W342)/W342</f>
        <v>0.30747308423052699</v>
      </c>
      <c r="Z342" s="149">
        <f>(V342+W342)*E342</f>
        <v>340186.7777777774</v>
      </c>
      <c r="AA342" s="149"/>
      <c r="AB342" s="149"/>
      <c r="AC342" s="149"/>
      <c r="AD342" s="149"/>
      <c r="AE342" s="149"/>
      <c r="AF342" s="149"/>
      <c r="AG342" s="345">
        <v>42755</v>
      </c>
      <c r="AH342" s="149"/>
      <c r="AI342" s="149"/>
      <c r="AJ342" s="149"/>
      <c r="AK342" s="149"/>
      <c r="AL342" s="343" t="e">
        <f t="shared" ref="AL342:AL352" si="136">(AH342-AK342)/AH342</f>
        <v>#DIV/0!</v>
      </c>
      <c r="AM342" s="149"/>
      <c r="AN342" s="149"/>
      <c r="AO342" s="343" t="e">
        <f t="shared" ref="AO342:AO352" si="137">(AK342-AN342)/AK342</f>
        <v>#DIV/0!</v>
      </c>
      <c r="AP342" s="149"/>
      <c r="AQ342" s="149"/>
      <c r="AR342" s="343" t="e">
        <f t="shared" ref="AR342:AR352" si="138">(AN342-AQ342)/AN342</f>
        <v>#DIV/0!</v>
      </c>
    </row>
    <row r="343" spans="1:44" ht="26.25" hidden="1" thickBot="1">
      <c r="A343" s="309"/>
      <c r="B343" s="308">
        <v>299</v>
      </c>
      <c r="C343" s="239" t="e">
        <f>VLOOKUP(A343,Piezas!$A$10:$F$604,2,FALSE)</f>
        <v>#N/A</v>
      </c>
      <c r="D343" s="317" t="s">
        <v>1211</v>
      </c>
      <c r="E343" s="322">
        <v>654.33333333333303</v>
      </c>
      <c r="F343" s="308" t="str">
        <f>VLOOKUP(D343,Acero!$A$12:$AB$209,4,FALSE)</f>
        <v xml:space="preserve">Lonja </v>
      </c>
      <c r="G343" s="317"/>
      <c r="H343" s="317"/>
      <c r="I343" s="317"/>
      <c r="J343" s="311"/>
      <c r="L343" s="317"/>
      <c r="M343" s="308" t="str">
        <f>VLOOKUP(D343,Acero!$A$12:$AB$209,13,FALSE)</f>
        <v>Chapa negra doble recapado</v>
      </c>
      <c r="N343" s="308" t="str">
        <f>IF(L343="x",VLOOKUP(D343,Acero!$A$12:$AB$209,6,FALSE),"--")</f>
        <v>--</v>
      </c>
      <c r="O343" s="324" t="str">
        <f>IF(L343="x",VLOOKUP(D343,Acero!$A$12:$AB$209,7,FALSE),"--")</f>
        <v>--</v>
      </c>
      <c r="P343" s="335" t="str">
        <f>IF((M343="Chapa negra doble recapado")*AND(L343&lt;&gt;"x"),"--",VLOOKUP(D343,Acero!$A$12:$AB$209,14,FALSE))</f>
        <v>--</v>
      </c>
      <c r="Q343" s="335" t="str">
        <f>IF((M343="Chapa negra doble recapado")*AND(L343&lt;&gt;"x"),"--",VLOOKUP(D343,Acero!$A$12:$AB$209,15,FALSE))</f>
        <v>--</v>
      </c>
      <c r="R343" s="335" t="str">
        <f>IF(L343="x",VLOOKUP(D343,Acero!$A$12:$AB$209,16,FALSE),"--")</f>
        <v>--</v>
      </c>
      <c r="S343" s="335" t="str">
        <f>IF(L343="x",VLOOKUP(D343,Acero!$A$12:$AB$209,17,FALSE),"--")</f>
        <v>--</v>
      </c>
      <c r="T343" s="335">
        <f>VLOOKUP(D343,Acero!$A$12:$AB$209,18,FALSE)</f>
        <v>1.2</v>
      </c>
      <c r="U343" s="308" t="str">
        <f>VLOOKUP(D343,Acero!$A$12:$AB$209,19,FALSE)</f>
        <v>mm</v>
      </c>
      <c r="V343" s="317"/>
      <c r="W343" s="317">
        <v>532.83333333333303</v>
      </c>
      <c r="X343" s="322">
        <v>696.66666666666697</v>
      </c>
      <c r="Y343" s="334">
        <f t="shared" si="135"/>
        <v>0.30747575852361719</v>
      </c>
      <c r="Z343">
        <f t="shared" ref="Z343:Z352" si="139">(V343+W343)*E343+Z342</f>
        <v>688837.38888888818</v>
      </c>
      <c r="AG343" s="345">
        <v>42756</v>
      </c>
      <c r="AH343" s="149"/>
      <c r="AI343" s="149"/>
      <c r="AJ343" s="149"/>
      <c r="AK343" s="149"/>
      <c r="AL343" s="343" t="e">
        <f t="shared" si="136"/>
        <v>#DIV/0!</v>
      </c>
      <c r="AM343" s="149"/>
      <c r="AN343" s="149"/>
      <c r="AO343" s="343" t="e">
        <f t="shared" si="137"/>
        <v>#DIV/0!</v>
      </c>
      <c r="AP343" s="149"/>
      <c r="AQ343" s="149"/>
      <c r="AR343" s="343" t="e">
        <f t="shared" si="138"/>
        <v>#DIV/0!</v>
      </c>
    </row>
    <row r="344" spans="1:44" ht="26.25" hidden="1" thickBot="1">
      <c r="A344" s="309"/>
      <c r="B344" s="308">
        <v>300</v>
      </c>
      <c r="C344" s="239" t="e">
        <f>VLOOKUP(A344,Piezas!$A$10:$F$604,2,FALSE)</f>
        <v>#N/A</v>
      </c>
      <c r="D344" s="317" t="s">
        <v>1014</v>
      </c>
      <c r="E344" s="322">
        <v>662.33333333333303</v>
      </c>
      <c r="F344" s="308" t="str">
        <f>VLOOKUP(D344,Acero!$A$12:$AB$209,4,FALSE)</f>
        <v>orejas</v>
      </c>
      <c r="G344" s="317"/>
      <c r="H344" s="317"/>
      <c r="I344" s="317"/>
      <c r="J344" s="311" t="s">
        <v>1497</v>
      </c>
      <c r="L344" s="322"/>
      <c r="M344" s="308" t="str">
        <f>VLOOKUP(D344,Acero!$A$12:$AB$209,13,FALSE)</f>
        <v>Chapa negra doble recapado</v>
      </c>
      <c r="N344" s="308" t="str">
        <f>IF(L344="x",VLOOKUP(D344,Acero!$A$12:$AB$209,6,FALSE),"--")</f>
        <v>--</v>
      </c>
      <c r="O344" s="324" t="str">
        <f>IF(L344="x",VLOOKUP(D344,Acero!$A$12:$AB$209,7,FALSE),"--")</f>
        <v>--</v>
      </c>
      <c r="P344" s="335" t="str">
        <f>IF((M344="Chapa negra doble recapado")*AND(L344&lt;&gt;"x"),"--",VLOOKUP(D344,Acero!$A$12:$AB$209,14,FALSE))</f>
        <v>--</v>
      </c>
      <c r="Q344" s="335" t="str">
        <f>IF((M344="Chapa negra doble recapado")*AND(L344&lt;&gt;"x"),"--",VLOOKUP(D344,Acero!$A$12:$AB$209,15,FALSE))</f>
        <v>--</v>
      </c>
      <c r="R344" s="335" t="str">
        <f>IF(L344="x",VLOOKUP(D344,Acero!$A$12:$AB$209,16,FALSE),"--")</f>
        <v>--</v>
      </c>
      <c r="S344" s="335" t="str">
        <f>IF(L344="x",VLOOKUP(D344,Acero!$A$12:$AB$209,17,FALSE),"--")</f>
        <v>--</v>
      </c>
      <c r="T344" s="335">
        <f>VLOOKUP(D344,Acero!$A$12:$AB$209,18,FALSE)</f>
        <v>1.2</v>
      </c>
      <c r="U344" s="308" t="str">
        <f>VLOOKUP(D344,Acero!$A$12:$AB$209,19,FALSE)</f>
        <v>mm</v>
      </c>
      <c r="V344" s="318">
        <v>1</v>
      </c>
      <c r="W344" s="318">
        <v>539.33333333333303</v>
      </c>
      <c r="X344" s="322">
        <v>705.16666666666697</v>
      </c>
      <c r="Y344" s="334">
        <f t="shared" si="135"/>
        <v>0.30747836835599635</v>
      </c>
      <c r="Z344">
        <f t="shared" si="139"/>
        <v>1046718.1666666656</v>
      </c>
      <c r="AG344" s="345">
        <v>42757</v>
      </c>
      <c r="AH344" s="149"/>
      <c r="AI344" s="149"/>
      <c r="AJ344" s="149"/>
      <c r="AK344" s="149"/>
      <c r="AL344" s="343" t="e">
        <f t="shared" si="136"/>
        <v>#DIV/0!</v>
      </c>
      <c r="AM344" s="149"/>
      <c r="AN344" s="149"/>
      <c r="AO344" s="343" t="e">
        <f t="shared" si="137"/>
        <v>#DIV/0!</v>
      </c>
      <c r="AP344" s="149"/>
      <c r="AQ344" s="149"/>
      <c r="AR344" s="343" t="e">
        <f t="shared" si="138"/>
        <v>#DIV/0!</v>
      </c>
    </row>
    <row r="345" spans="1:44" ht="15.75" hidden="1" thickBot="1">
      <c r="A345" s="309"/>
      <c r="B345" s="308">
        <v>301</v>
      </c>
      <c r="C345" s="239" t="e">
        <f>VLOOKUP(A345,Piezas!$A$10:$F$604,2,FALSE)</f>
        <v>#N/A</v>
      </c>
      <c r="D345" s="317" t="s">
        <v>1015</v>
      </c>
      <c r="E345" s="322"/>
      <c r="F345" s="308">
        <f>VLOOKUP(D345,Acero!$A$12:$AB$209,4,FALSE)</f>
        <v>0</v>
      </c>
      <c r="G345" s="317"/>
      <c r="H345" s="317"/>
      <c r="I345" s="317"/>
      <c r="J345" s="311"/>
      <c r="L345" s="322"/>
      <c r="M345" s="308">
        <f>VLOOKUP(D345,Acero!$A$12:$AB$209,13,FALSE)</f>
        <v>0</v>
      </c>
      <c r="N345" s="308" t="str">
        <f>IF(L345="x",VLOOKUP(D345,Acero!$A$12:$AB$209,6,FALSE),"--")</f>
        <v>--</v>
      </c>
      <c r="O345" s="324" t="str">
        <f>IF(L345="x",VLOOKUP(D345,Acero!$A$12:$AB$209,7,FALSE),"--")</f>
        <v>--</v>
      </c>
      <c r="P345" s="335">
        <f>IF((M345="Chapa negra doble recapado")*AND(L345&lt;&gt;"x"),"--",VLOOKUP(D345,Acero!$A$12:$AB$209,14,FALSE))</f>
        <v>0</v>
      </c>
      <c r="Q345" s="335">
        <f>IF((M345="Chapa negra doble recapado")*AND(L345&lt;&gt;"x"),"--",VLOOKUP(D345,Acero!$A$12:$AB$209,15,FALSE))</f>
        <v>0</v>
      </c>
      <c r="R345" s="335" t="str">
        <f>IF(L345="x",VLOOKUP(D345,Acero!$A$12:$AB$209,16,FALSE),"--")</f>
        <v>--</v>
      </c>
      <c r="S345" s="335" t="str">
        <f>IF(L345="x",VLOOKUP(D345,Acero!$A$12:$AB$209,17,FALSE),"--")</f>
        <v>--</v>
      </c>
      <c r="T345" s="335">
        <f>VLOOKUP(D345,Acero!$A$12:$AB$209,18,FALSE)</f>
        <v>0</v>
      </c>
      <c r="U345" s="308" t="str">
        <f>VLOOKUP(D345,Acero!$A$12:$AB$209,19,FALSE)</f>
        <v>-----</v>
      </c>
      <c r="V345" s="319"/>
      <c r="W345" s="319"/>
      <c r="X345" s="322"/>
      <c r="Y345" s="334" t="e">
        <f t="shared" si="135"/>
        <v>#DIV/0!</v>
      </c>
      <c r="Z345">
        <f t="shared" si="139"/>
        <v>1046718.1666666656</v>
      </c>
      <c r="AG345" s="345">
        <v>42758</v>
      </c>
      <c r="AH345" s="149"/>
      <c r="AI345" s="149"/>
      <c r="AJ345" s="149"/>
      <c r="AK345" s="149"/>
      <c r="AL345" s="343" t="e">
        <f t="shared" si="136"/>
        <v>#DIV/0!</v>
      </c>
      <c r="AM345" s="149"/>
      <c r="AN345" s="149"/>
      <c r="AO345" s="343" t="e">
        <f t="shared" si="137"/>
        <v>#DIV/0!</v>
      </c>
      <c r="AP345" s="149"/>
      <c r="AQ345" s="149"/>
      <c r="AR345" s="343" t="e">
        <f t="shared" si="138"/>
        <v>#DIV/0!</v>
      </c>
    </row>
    <row r="346" spans="1:44" ht="15.75" hidden="1" thickBot="1">
      <c r="A346" s="309"/>
      <c r="B346" s="308">
        <v>302</v>
      </c>
      <c r="C346" s="239" t="e">
        <f>VLOOKUP(A346,Piezas!$A$10:$F$604,2,FALSE)</f>
        <v>#N/A</v>
      </c>
      <c r="D346" s="317" t="s">
        <v>1060</v>
      </c>
      <c r="E346" s="322"/>
      <c r="F346" s="308">
        <f>VLOOKUP(D346,Acero!$A$12:$AB$209,4,FALSE)</f>
        <v>0</v>
      </c>
      <c r="G346" s="317"/>
      <c r="H346" s="317"/>
      <c r="I346" s="317"/>
      <c r="J346" s="311"/>
      <c r="L346" s="322"/>
      <c r="M346" s="308" t="str">
        <f>VLOOKUP(D346,Acero!$A$12:$AB$209,13,FALSE)</f>
        <v>---------------</v>
      </c>
      <c r="N346" s="308" t="str">
        <f>IF(L346="x",VLOOKUP(D346,Acero!$A$12:$AB$209,6,FALSE),"--")</f>
        <v>--</v>
      </c>
      <c r="O346" s="324" t="str">
        <f>IF(L346="x",VLOOKUP(D346,Acero!$A$12:$AB$209,7,FALSE),"--")</f>
        <v>--</v>
      </c>
      <c r="P346" s="335">
        <f>IF((M346="Chapa negra doble recapado")*AND(L346&lt;&gt;"x"),"--",VLOOKUP(D346,Acero!$A$12:$AB$209,14,FALSE))</f>
        <v>28</v>
      </c>
      <c r="Q346" s="335" t="str">
        <f>IF((M346="Chapa negra doble recapado")*AND(L346&lt;&gt;"x"),"--",VLOOKUP(D346,Acero!$A$12:$AB$209,15,FALSE))</f>
        <v>----</v>
      </c>
      <c r="R346" s="335" t="str">
        <f>IF(L346="x",VLOOKUP(D346,Acero!$A$12:$AB$209,16,FALSE),"--")</f>
        <v>--</v>
      </c>
      <c r="S346" s="335" t="str">
        <f>IF(L346="x",VLOOKUP(D346,Acero!$A$12:$AB$209,17,FALSE),"--")</f>
        <v>--</v>
      </c>
      <c r="T346" s="335">
        <f>VLOOKUP(D346,Acero!$A$12:$AB$209,18,FALSE)</f>
        <v>0</v>
      </c>
      <c r="U346" s="308" t="str">
        <f>VLOOKUP(D346,Acero!$A$12:$AB$209,19,FALSE)</f>
        <v>----</v>
      </c>
      <c r="V346" s="318"/>
      <c r="W346" s="318"/>
      <c r="X346" s="322"/>
      <c r="Y346" s="334" t="e">
        <f t="shared" si="135"/>
        <v>#DIV/0!</v>
      </c>
      <c r="Z346">
        <f t="shared" si="139"/>
        <v>1046718.1666666656</v>
      </c>
      <c r="AG346" s="345">
        <v>42759</v>
      </c>
      <c r="AH346" s="149"/>
      <c r="AI346" s="149"/>
      <c r="AJ346" s="149"/>
      <c r="AK346" s="149"/>
      <c r="AL346" s="343" t="e">
        <f t="shared" si="136"/>
        <v>#DIV/0!</v>
      </c>
      <c r="AM346" s="149"/>
      <c r="AN346" s="149"/>
      <c r="AO346" s="343" t="e">
        <f t="shared" si="137"/>
        <v>#DIV/0!</v>
      </c>
      <c r="AP346" s="149"/>
      <c r="AQ346" s="149"/>
      <c r="AR346" s="343" t="e">
        <f t="shared" si="138"/>
        <v>#DIV/0!</v>
      </c>
    </row>
    <row r="347" spans="1:44" ht="15.75" hidden="1" thickBot="1">
      <c r="A347" s="309"/>
      <c r="B347" s="308">
        <v>303</v>
      </c>
      <c r="C347" s="239" t="e">
        <f>VLOOKUP(A347,Piezas!$A$10:$F$604,2,FALSE)</f>
        <v>#N/A</v>
      </c>
      <c r="D347" s="317" t="s">
        <v>1228</v>
      </c>
      <c r="E347" s="322"/>
      <c r="F347" s="308">
        <f>VLOOKUP(D347,Acero!$A$12:$AB$209,4,FALSE)</f>
        <v>0</v>
      </c>
      <c r="G347" s="317"/>
      <c r="H347" s="317"/>
      <c r="I347" s="317"/>
      <c r="J347" s="311"/>
      <c r="L347" s="322"/>
      <c r="M347" s="308" t="str">
        <f>VLOOKUP(D347,Acero!$A$12:$AB$209,13,FALSE)</f>
        <v>---------------</v>
      </c>
      <c r="N347" s="308" t="str">
        <f>IF(L347="x",VLOOKUP(D347,Acero!$A$12:$AB$209,6,FALSE),"--")</f>
        <v>--</v>
      </c>
      <c r="O347" s="324" t="str">
        <f>IF(L347="x",VLOOKUP(D347,Acero!$A$12:$AB$209,7,FALSE),"--")</f>
        <v>--</v>
      </c>
      <c r="P347" s="335">
        <f>IF((M347="Chapa negra doble recapado")*AND(L347&lt;&gt;"x"),"--",VLOOKUP(D347,Acero!$A$12:$AB$209,14,FALSE))</f>
        <v>0.42</v>
      </c>
      <c r="Q347" s="335" t="str">
        <f>IF((M347="Chapa negra doble recapado")*AND(L347&lt;&gt;"x"),"--",VLOOKUP(D347,Acero!$A$12:$AB$209,15,FALSE))</f>
        <v>----</v>
      </c>
      <c r="R347" s="335" t="str">
        <f>IF(L347="x",VLOOKUP(D347,Acero!$A$12:$AB$209,16,FALSE),"--")</f>
        <v>--</v>
      </c>
      <c r="S347" s="335" t="str">
        <f>IF(L347="x",VLOOKUP(D347,Acero!$A$12:$AB$209,17,FALSE),"--")</f>
        <v>--</v>
      </c>
      <c r="T347" s="335">
        <f>VLOOKUP(D347,Acero!$A$12:$AB$209,18,FALSE)</f>
        <v>0.5</v>
      </c>
      <c r="U347" s="308" t="str">
        <f>VLOOKUP(D347,Acero!$A$12:$AB$209,19,FALSE)</f>
        <v>----</v>
      </c>
      <c r="V347" s="318"/>
      <c r="W347" s="318"/>
      <c r="X347" s="322"/>
      <c r="Y347" s="334" t="e">
        <f t="shared" si="135"/>
        <v>#DIV/0!</v>
      </c>
      <c r="Z347">
        <f t="shared" si="139"/>
        <v>1046718.1666666656</v>
      </c>
      <c r="AG347" s="345">
        <v>42760</v>
      </c>
      <c r="AH347" s="149"/>
      <c r="AI347" s="149"/>
      <c r="AJ347" s="149"/>
      <c r="AK347" s="149"/>
      <c r="AL347" s="343" t="e">
        <f t="shared" si="136"/>
        <v>#DIV/0!</v>
      </c>
      <c r="AM347" s="149"/>
      <c r="AN347" s="149"/>
      <c r="AO347" s="343" t="e">
        <f t="shared" si="137"/>
        <v>#DIV/0!</v>
      </c>
      <c r="AP347" s="149"/>
      <c r="AQ347" s="149"/>
      <c r="AR347" s="343" t="e">
        <f t="shared" si="138"/>
        <v>#DIV/0!</v>
      </c>
    </row>
    <row r="348" spans="1:44" ht="15.75" hidden="1" thickBot="1">
      <c r="A348" s="309"/>
      <c r="B348" s="308">
        <v>304</v>
      </c>
      <c r="C348" s="239" t="e">
        <f>VLOOKUP(A348,Piezas!$A$10:$F$604,2,FALSE)</f>
        <v>#N/A</v>
      </c>
      <c r="D348" s="317" t="s">
        <v>1229</v>
      </c>
      <c r="E348" s="322"/>
      <c r="F348" s="308">
        <f>VLOOKUP(D348,Acero!$A$12:$AB$209,4,FALSE)</f>
        <v>0</v>
      </c>
      <c r="G348" s="317"/>
      <c r="H348" s="317"/>
      <c r="I348" s="317"/>
      <c r="J348" s="311"/>
      <c r="L348" s="322"/>
      <c r="M348" s="308" t="str">
        <f>VLOOKUP(D348,Acero!$A$12:$AB$209,13,FALSE)</f>
        <v>---------------</v>
      </c>
      <c r="N348" s="308" t="str">
        <f>IF(L348="x",VLOOKUP(D348,Acero!$A$12:$AB$209,6,FALSE),"--")</f>
        <v>--</v>
      </c>
      <c r="O348" s="324" t="str">
        <f>IF(L348="x",VLOOKUP(D348,Acero!$A$12:$AB$209,7,FALSE),"--")</f>
        <v>--</v>
      </c>
      <c r="P348" s="335">
        <f>IF((M348="Chapa negra doble recapado")*AND(L348&lt;&gt;"x"),"--",VLOOKUP(D348,Acero!$A$12:$AB$209,14,FALSE))</f>
        <v>22</v>
      </c>
      <c r="Q348" s="335" t="str">
        <f>IF((M348="Chapa negra doble recapado")*AND(L348&lt;&gt;"x"),"--",VLOOKUP(D348,Acero!$A$12:$AB$209,15,FALSE))</f>
        <v>----</v>
      </c>
      <c r="R348" s="335" t="str">
        <f>IF(L348="x",VLOOKUP(D348,Acero!$A$12:$AB$209,16,FALSE),"--")</f>
        <v>--</v>
      </c>
      <c r="S348" s="335" t="str">
        <f>IF(L348="x",VLOOKUP(D348,Acero!$A$12:$AB$209,17,FALSE),"--")</f>
        <v>--</v>
      </c>
      <c r="T348" s="335">
        <f>VLOOKUP(D348,Acero!$A$12:$AB$209,18,FALSE)</f>
        <v>0</v>
      </c>
      <c r="U348" s="308" t="str">
        <f>VLOOKUP(D348,Acero!$A$12:$AB$209,19,FALSE)</f>
        <v>----</v>
      </c>
      <c r="V348" s="319"/>
      <c r="W348" s="319"/>
      <c r="X348" s="322"/>
      <c r="Y348" s="334" t="e">
        <f t="shared" si="135"/>
        <v>#DIV/0!</v>
      </c>
      <c r="Z348">
        <f t="shared" si="139"/>
        <v>1046718.1666666656</v>
      </c>
      <c r="AG348" s="345">
        <v>42761</v>
      </c>
      <c r="AH348" s="149"/>
      <c r="AI348" s="149"/>
      <c r="AJ348" s="149"/>
      <c r="AK348" s="149"/>
      <c r="AL348" s="343" t="e">
        <f t="shared" si="136"/>
        <v>#DIV/0!</v>
      </c>
      <c r="AM348" s="149"/>
      <c r="AN348" s="149"/>
      <c r="AO348" s="343" t="e">
        <f t="shared" si="137"/>
        <v>#DIV/0!</v>
      </c>
      <c r="AP348" s="149"/>
      <c r="AQ348" s="149"/>
      <c r="AR348" s="343" t="e">
        <f t="shared" si="138"/>
        <v>#DIV/0!</v>
      </c>
    </row>
    <row r="349" spans="1:44" ht="15.75" hidden="1" thickBot="1">
      <c r="A349" s="309"/>
      <c r="B349" s="308">
        <v>305</v>
      </c>
      <c r="C349" s="239" t="e">
        <f>VLOOKUP(A349,Piezas!$A$10:$F$604,2,FALSE)</f>
        <v>#N/A</v>
      </c>
      <c r="D349" s="317" t="s">
        <v>1230</v>
      </c>
      <c r="E349" s="322"/>
      <c r="F349" s="308">
        <f>VLOOKUP(D349,Acero!$A$12:$AB$209,4,FALSE)</f>
        <v>0</v>
      </c>
      <c r="G349" s="317"/>
      <c r="H349" s="317"/>
      <c r="I349" s="317"/>
      <c r="J349" s="311"/>
      <c r="L349" s="322"/>
      <c r="M349" s="308" t="str">
        <f>VLOOKUP(D349,Acero!$A$12:$AB$209,13,FALSE)</f>
        <v>---------------</v>
      </c>
      <c r="N349" s="308" t="str">
        <f>IF(L349="x",VLOOKUP(D349,Acero!$A$12:$AB$209,6,FALSE),"--")</f>
        <v>--</v>
      </c>
      <c r="O349" s="324" t="str">
        <f>IF(L349="x",VLOOKUP(D349,Acero!$A$12:$AB$209,7,FALSE),"--")</f>
        <v>--</v>
      </c>
      <c r="P349" s="335">
        <f>IF((M349="Chapa negra doble recapado")*AND(L349&lt;&gt;"x"),"--",VLOOKUP(D349,Acero!$A$12:$AB$209,14,FALSE))</f>
        <v>12.7</v>
      </c>
      <c r="Q349" s="335" t="str">
        <f>IF((M349="Chapa negra doble recapado")*AND(L349&lt;&gt;"x"),"--",VLOOKUP(D349,Acero!$A$12:$AB$209,15,FALSE))</f>
        <v>----</v>
      </c>
      <c r="R349" s="335" t="str">
        <f>IF(L349="x",VLOOKUP(D349,Acero!$A$12:$AB$209,16,FALSE),"--")</f>
        <v>--</v>
      </c>
      <c r="S349" s="335" t="str">
        <f>IF(L349="x",VLOOKUP(D349,Acero!$A$12:$AB$209,17,FALSE),"--")</f>
        <v>--</v>
      </c>
      <c r="T349" s="335">
        <f>VLOOKUP(D349,Acero!$A$12:$AB$209,18,FALSE)</f>
        <v>0</v>
      </c>
      <c r="U349" s="308" t="str">
        <f>VLOOKUP(D349,Acero!$A$12:$AB$209,19,FALSE)</f>
        <v>----</v>
      </c>
      <c r="V349" s="318"/>
      <c r="W349" s="318"/>
      <c r="X349" s="322"/>
      <c r="Y349" s="334" t="e">
        <f t="shared" si="135"/>
        <v>#DIV/0!</v>
      </c>
      <c r="Z349">
        <f t="shared" si="139"/>
        <v>1046718.1666666656</v>
      </c>
      <c r="AG349" s="345">
        <v>42762</v>
      </c>
      <c r="AH349" s="149"/>
      <c r="AI349" s="149"/>
      <c r="AJ349" s="149"/>
      <c r="AK349" s="149"/>
      <c r="AL349" s="343" t="e">
        <f t="shared" si="136"/>
        <v>#DIV/0!</v>
      </c>
      <c r="AM349" s="149"/>
      <c r="AN349" s="149"/>
      <c r="AO349" s="343" t="e">
        <f t="shared" si="137"/>
        <v>#DIV/0!</v>
      </c>
      <c r="AP349" s="149"/>
      <c r="AQ349" s="149"/>
      <c r="AR349" s="343" t="e">
        <f t="shared" si="138"/>
        <v>#DIV/0!</v>
      </c>
    </row>
    <row r="350" spans="1:44" ht="15.75" hidden="1" thickBot="1">
      <c r="A350" s="309"/>
      <c r="B350" s="308">
        <v>306</v>
      </c>
      <c r="C350" s="239" t="e">
        <f>VLOOKUP(A350,Piezas!$A$10:$F$604,2,FALSE)</f>
        <v>#N/A</v>
      </c>
      <c r="D350" s="317"/>
      <c r="E350" s="322"/>
      <c r="F350" s="308" t="e">
        <f>VLOOKUP(D350,Acero!$A$12:$AB$209,4,FALSE)</f>
        <v>#N/A</v>
      </c>
      <c r="G350" s="317"/>
      <c r="H350" s="317"/>
      <c r="I350" s="317"/>
      <c r="J350" s="311"/>
      <c r="L350" s="322"/>
      <c r="M350" s="308" t="e">
        <f>VLOOKUP(D350,Acero!$A$12:$AB$209,13,FALSE)</f>
        <v>#N/A</v>
      </c>
      <c r="N350" s="308" t="str">
        <f>IF(L350="x",VLOOKUP(D350,Acero!$A$12:$AB$209,6,FALSE),"--")</f>
        <v>--</v>
      </c>
      <c r="O350" s="324" t="str">
        <f>IF(L350="x",VLOOKUP(D350,Acero!$A$12:$AB$209,7,FALSE),"--")</f>
        <v>--</v>
      </c>
      <c r="P350" s="335" t="e">
        <f>IF((M350="Chapa negra doble recapado")*AND(L350&lt;&gt;"x"),"--",VLOOKUP(D350,Acero!$A$12:$AB$209,14,FALSE))</f>
        <v>#N/A</v>
      </c>
      <c r="Q350" s="335" t="e">
        <f>IF((M350="Chapa negra doble recapado")*AND(L350&lt;&gt;"x"),"--",VLOOKUP(D350,Acero!$A$12:$AB$209,15,FALSE))</f>
        <v>#N/A</v>
      </c>
      <c r="R350" s="335" t="str">
        <f>IF(L350="x",VLOOKUP(D350,Acero!$A$12:$AB$209,16,FALSE),"--")</f>
        <v>--</v>
      </c>
      <c r="S350" s="335" t="str">
        <f>IF(L350="x",VLOOKUP(D350,Acero!$A$12:$AB$209,17,FALSE),"--")</f>
        <v>--</v>
      </c>
      <c r="T350" s="335" t="e">
        <f>VLOOKUP(D350,Acero!$A$12:$AB$209,18,FALSE)</f>
        <v>#N/A</v>
      </c>
      <c r="U350" s="308" t="e">
        <f>VLOOKUP(D350,Acero!$A$12:$AB$209,19,FALSE)</f>
        <v>#N/A</v>
      </c>
      <c r="V350" s="319"/>
      <c r="W350" s="319"/>
      <c r="X350" s="322"/>
      <c r="Y350" s="334" t="e">
        <f t="shared" si="135"/>
        <v>#DIV/0!</v>
      </c>
      <c r="Z350">
        <f t="shared" si="139"/>
        <v>1046718.1666666656</v>
      </c>
      <c r="AG350" s="345">
        <v>42763</v>
      </c>
      <c r="AH350" s="149"/>
      <c r="AI350" s="149"/>
      <c r="AJ350" s="149"/>
      <c r="AK350" s="149"/>
      <c r="AL350" s="343" t="e">
        <f t="shared" si="136"/>
        <v>#DIV/0!</v>
      </c>
      <c r="AM350" s="149"/>
      <c r="AN350" s="149"/>
      <c r="AO350" s="343" t="e">
        <f t="shared" si="137"/>
        <v>#DIV/0!</v>
      </c>
      <c r="AP350" s="149"/>
      <c r="AQ350" s="149"/>
      <c r="AR350" s="343" t="e">
        <f t="shared" si="138"/>
        <v>#DIV/0!</v>
      </c>
    </row>
    <row r="351" spans="1:44" ht="15.75" hidden="1" thickBot="1">
      <c r="A351" s="309"/>
      <c r="B351" s="308">
        <v>307</v>
      </c>
      <c r="C351" s="239" t="e">
        <f>VLOOKUP(A351,Piezas!$A$10:$F$604,2,FALSE)</f>
        <v>#N/A</v>
      </c>
      <c r="D351" s="320"/>
      <c r="E351" s="322"/>
      <c r="F351" s="308" t="e">
        <f>VLOOKUP(D351,Acero!$A$12:$AB$209,4,FALSE)</f>
        <v>#N/A</v>
      </c>
      <c r="G351" s="317"/>
      <c r="H351" s="317"/>
      <c r="I351" s="317"/>
      <c r="J351" s="311"/>
      <c r="L351" s="322"/>
      <c r="M351" s="308" t="e">
        <f>VLOOKUP(D351,Acero!$A$12:$AB$209,13,FALSE)</f>
        <v>#N/A</v>
      </c>
      <c r="N351" s="308" t="str">
        <f>IF(L351="x",VLOOKUP(D351,Acero!$A$12:$AB$209,6,FALSE),"--")</f>
        <v>--</v>
      </c>
      <c r="O351" s="324" t="str">
        <f>IF(L351="x",VLOOKUP(D351,Acero!$A$12:$AB$209,7,FALSE),"--")</f>
        <v>--</v>
      </c>
      <c r="P351" s="335" t="e">
        <f>IF((M351="Chapa negra doble recapado")*AND(L351&lt;&gt;"x"),"--",VLOOKUP(D351,Acero!$A$12:$AB$209,14,FALSE))</f>
        <v>#N/A</v>
      </c>
      <c r="Q351" s="335" t="e">
        <f>IF((M351="Chapa negra doble recapado")*AND(L351&lt;&gt;"x"),"--",VLOOKUP(D351,Acero!$A$12:$AB$209,15,FALSE))</f>
        <v>#N/A</v>
      </c>
      <c r="R351" s="335" t="str">
        <f>IF(L351="x",VLOOKUP(D351,Acero!$A$12:$AB$209,16,FALSE),"--")</f>
        <v>--</v>
      </c>
      <c r="S351" s="335" t="str">
        <f>IF(L351="x",VLOOKUP(D351,Acero!$A$12:$AB$209,17,FALSE),"--")</f>
        <v>--</v>
      </c>
      <c r="T351" s="335" t="e">
        <f>VLOOKUP(D351,Acero!$A$12:$AB$209,18,FALSE)</f>
        <v>#N/A</v>
      </c>
      <c r="U351" s="308" t="e">
        <f>VLOOKUP(D351,Acero!$A$12:$AB$209,19,FALSE)</f>
        <v>#N/A</v>
      </c>
      <c r="V351" s="318"/>
      <c r="W351" s="318"/>
      <c r="X351" s="322"/>
      <c r="Y351" s="334" t="e">
        <f t="shared" si="135"/>
        <v>#DIV/0!</v>
      </c>
      <c r="Z351">
        <f t="shared" si="139"/>
        <v>1046718.1666666656</v>
      </c>
      <c r="AG351" s="345">
        <v>42764</v>
      </c>
      <c r="AH351" s="149"/>
      <c r="AI351" s="149"/>
      <c r="AJ351" s="149"/>
      <c r="AK351" s="149"/>
      <c r="AL351" s="343" t="e">
        <f t="shared" si="136"/>
        <v>#DIV/0!</v>
      </c>
      <c r="AM351" s="149"/>
      <c r="AN351" s="149"/>
      <c r="AO351" s="343" t="e">
        <f t="shared" si="137"/>
        <v>#DIV/0!</v>
      </c>
      <c r="AP351" s="149"/>
      <c r="AQ351" s="149"/>
      <c r="AR351" s="343" t="e">
        <f t="shared" si="138"/>
        <v>#DIV/0!</v>
      </c>
    </row>
    <row r="352" spans="1:44" ht="15.75" hidden="1" thickBot="1">
      <c r="A352" s="412"/>
      <c r="B352" s="308">
        <v>308</v>
      </c>
      <c r="C352" s="239" t="e">
        <f>VLOOKUP(A352,Piezas!$A$10:$F$604,2,FALSE)</f>
        <v>#N/A</v>
      </c>
      <c r="D352" s="321"/>
      <c r="E352" s="322"/>
      <c r="F352" s="308" t="e">
        <f>VLOOKUP(D352,Acero!$A$12:$AB$209,4,FALSE)</f>
        <v>#N/A</v>
      </c>
      <c r="G352" s="317"/>
      <c r="H352" s="317"/>
      <c r="I352" s="317"/>
      <c r="J352" s="311"/>
      <c r="L352" s="322"/>
      <c r="M352" s="308" t="e">
        <f>VLOOKUP(D352,Acero!$A$12:$AB$209,13,FALSE)</f>
        <v>#N/A</v>
      </c>
      <c r="N352" s="308" t="str">
        <f>IF(L352="x",VLOOKUP(D352,Acero!$A$12:$AB$209,6,FALSE),"--")</f>
        <v>--</v>
      </c>
      <c r="O352" s="324" t="str">
        <f>IF(L352="x",VLOOKUP(D352,Acero!$A$12:$AB$209,7,FALSE),"--")</f>
        <v>--</v>
      </c>
      <c r="P352" s="335" t="e">
        <f>IF((M352="Chapa negra doble recapado")*AND(L352&lt;&gt;"x"),"--",VLOOKUP(D352,Acero!$A$12:$AB$209,14,FALSE))</f>
        <v>#N/A</v>
      </c>
      <c r="Q352" s="335" t="e">
        <f>IF((M352="Chapa negra doble recapado")*AND(L352&lt;&gt;"x"),"--",VLOOKUP(D352,Acero!$A$12:$AB$209,15,FALSE))</f>
        <v>#N/A</v>
      </c>
      <c r="R352" s="335" t="str">
        <f>IF(L352="x",VLOOKUP(D352,Acero!$A$12:$AB$209,16,FALSE),"--")</f>
        <v>--</v>
      </c>
      <c r="S352" s="335" t="str">
        <f>IF(L352="x",VLOOKUP(D352,Acero!$A$12:$AB$209,17,FALSE),"--")</f>
        <v>--</v>
      </c>
      <c r="T352" s="335" t="e">
        <f>VLOOKUP(D352,Acero!$A$12:$AB$209,18,FALSE)</f>
        <v>#N/A</v>
      </c>
      <c r="U352" s="308" t="e">
        <f>VLOOKUP(D352,Acero!$A$12:$AB$209,19,FALSE)</f>
        <v>#N/A</v>
      </c>
      <c r="V352" s="319"/>
      <c r="W352" s="319"/>
      <c r="X352" s="322"/>
      <c r="Y352" s="334" t="e">
        <f t="shared" si="135"/>
        <v>#DIV/0!</v>
      </c>
      <c r="Z352">
        <f t="shared" si="139"/>
        <v>1046718.1666666656</v>
      </c>
      <c r="AG352" s="345">
        <v>42765</v>
      </c>
      <c r="AH352" s="149"/>
      <c r="AI352" s="149"/>
      <c r="AJ352" s="149"/>
      <c r="AK352" s="149"/>
      <c r="AL352" s="343" t="e">
        <f t="shared" si="136"/>
        <v>#DIV/0!</v>
      </c>
      <c r="AM352" s="149"/>
      <c r="AN352" s="149"/>
      <c r="AO352" s="343" t="e">
        <f t="shared" si="137"/>
        <v>#DIV/0!</v>
      </c>
      <c r="AP352" s="149"/>
      <c r="AQ352" s="149"/>
      <c r="AR352" s="343" t="e">
        <f t="shared" si="138"/>
        <v>#DIV/0!</v>
      </c>
    </row>
    <row r="353" spans="1:44" ht="15.75" hidden="1" thickBot="1">
      <c r="A353" s="410"/>
      <c r="B353" s="336"/>
      <c r="C353" s="239" t="e">
        <f>VLOOKUP(A353,Piezas!$A$10:$F$604,2,FALSE)</f>
        <v>#N/A</v>
      </c>
      <c r="D353" s="338"/>
      <c r="E353" s="338"/>
      <c r="F353" s="338"/>
      <c r="G353" s="338"/>
      <c r="H353" s="338"/>
      <c r="I353" s="338"/>
      <c r="J353" s="338"/>
      <c r="K353" s="338"/>
      <c r="L353" s="339"/>
      <c r="M353" s="338"/>
      <c r="N353" s="338"/>
      <c r="O353" s="342"/>
      <c r="P353" s="340"/>
      <c r="Q353" s="340"/>
      <c r="R353" s="340"/>
      <c r="S353" s="340"/>
      <c r="T353" s="340"/>
      <c r="U353" s="336"/>
      <c r="V353" s="336"/>
      <c r="W353" s="336"/>
      <c r="X353" s="339"/>
      <c r="Y353" s="339"/>
      <c r="Z353" s="333"/>
      <c r="AA353" s="333"/>
      <c r="AG353" s="345"/>
      <c r="AL353" s="344"/>
      <c r="AO353" s="344"/>
      <c r="AR353" s="344"/>
    </row>
    <row r="354" spans="1:44" ht="27" hidden="1" thickTop="1" thickBot="1">
      <c r="A354" s="411" t="s">
        <v>332</v>
      </c>
      <c r="B354" s="308">
        <v>309</v>
      </c>
      <c r="C354" s="239" t="str">
        <f>VLOOKUP(A354,Piezas!$A$10:$F$604,2,FALSE)</f>
        <v>Paño</v>
      </c>
      <c r="D354" s="317" t="s">
        <v>1012</v>
      </c>
      <c r="E354" s="331">
        <v>670.33333333333303</v>
      </c>
      <c r="F354" s="308" t="str">
        <f>VLOOKUP(D354,Acero!$A$12:$AB$209,4,FALSE)</f>
        <v>Lateral</v>
      </c>
      <c r="G354" s="317"/>
      <c r="H354" s="317"/>
      <c r="I354" s="317"/>
      <c r="J354" s="310"/>
      <c r="K354" s="149"/>
      <c r="L354" s="331"/>
      <c r="M354" s="308" t="str">
        <f>VLOOKUP(D354,Acero!$A$12:$AB$209,13,FALSE)</f>
        <v>Chapa negra doble recapado</v>
      </c>
      <c r="N354" s="308" t="str">
        <f>IF(L354="x",VLOOKUP(D354,Acero!$A$12:$AB$209,6,FALSE),"--")</f>
        <v>--</v>
      </c>
      <c r="O354" s="324" t="str">
        <f>IF(L354="x",VLOOKUP(D354,Acero!$A$12:$AB$209,7,FALSE),"--")</f>
        <v>--</v>
      </c>
      <c r="P354" s="335" t="str">
        <f>IF((M354="Chapa negra doble recapado")*AND(L354&lt;&gt;"x"),"--",VLOOKUP(D354,Acero!$A$12:$AB$209,14,FALSE))</f>
        <v>--</v>
      </c>
      <c r="Q354" s="335" t="str">
        <f>IF((M354="Chapa negra doble recapado")*AND(L354&lt;&gt;"x"),"--",VLOOKUP(D354,Acero!$A$12:$AB$209,15,FALSE))</f>
        <v>--</v>
      </c>
      <c r="R354" s="335" t="str">
        <f>IF(L354="x",VLOOKUP(D354,Acero!$A$12:$AB$209,16,FALSE),"--")</f>
        <v>--</v>
      </c>
      <c r="S354" s="335" t="str">
        <f>IF(L354="x",VLOOKUP(D354,Acero!$A$12:$AB$209,17,FALSE),"--")</f>
        <v>--</v>
      </c>
      <c r="T354" s="335">
        <f>VLOOKUP(D354,Acero!$A$12:$AB$209,18,FALSE)</f>
        <v>1.2</v>
      </c>
      <c r="U354" s="308" t="str">
        <f>VLOOKUP(D354,Acero!$A$12:$AB$209,19,FALSE)</f>
        <v>mm</v>
      </c>
      <c r="V354" s="317"/>
      <c r="W354" s="317">
        <v>545.83333333333303</v>
      </c>
      <c r="X354" s="331">
        <v>713.66666666666697</v>
      </c>
      <c r="Y354" s="334">
        <f t="shared" ref="Y354:Y364" si="140">(X354-W354)/W354</f>
        <v>0.30748091603053562</v>
      </c>
      <c r="Z354" s="149">
        <f>(V354+W354)*E354</f>
        <v>365890.2777777774</v>
      </c>
      <c r="AA354" s="149"/>
      <c r="AB354" s="149"/>
      <c r="AC354" s="149"/>
      <c r="AD354" s="149"/>
      <c r="AE354" s="149"/>
      <c r="AF354" s="149"/>
      <c r="AG354" s="345">
        <v>42766</v>
      </c>
      <c r="AH354" s="149"/>
      <c r="AI354" s="149"/>
      <c r="AJ354" s="149"/>
      <c r="AK354" s="149"/>
      <c r="AL354" s="343" t="e">
        <f t="shared" ref="AL354:AL364" si="141">(AH354-AK354)/AH354</f>
        <v>#DIV/0!</v>
      </c>
      <c r="AM354" s="149"/>
      <c r="AN354" s="149"/>
      <c r="AO354" s="343" t="e">
        <f t="shared" ref="AO354:AO364" si="142">(AK354-AN354)/AK354</f>
        <v>#DIV/0!</v>
      </c>
      <c r="AP354" s="149"/>
      <c r="AQ354" s="149"/>
      <c r="AR354" s="343" t="e">
        <f t="shared" ref="AR354:AR364" si="143">(AN354-AQ354)/AN354</f>
        <v>#DIV/0!</v>
      </c>
    </row>
    <row r="355" spans="1:44" ht="26.25" hidden="1" thickBot="1">
      <c r="A355" s="309"/>
      <c r="B355" s="308">
        <v>310</v>
      </c>
      <c r="C355" s="239" t="e">
        <f>VLOOKUP(A355,Piezas!$A$10:$F$604,2,FALSE)</f>
        <v>#N/A</v>
      </c>
      <c r="D355" s="317" t="s">
        <v>1211</v>
      </c>
      <c r="E355" s="322">
        <v>678.33333333333303</v>
      </c>
      <c r="F355" s="308" t="str">
        <f>VLOOKUP(D355,Acero!$A$12:$AB$209,4,FALSE)</f>
        <v xml:space="preserve">Lonja </v>
      </c>
      <c r="G355" s="317"/>
      <c r="H355" s="317"/>
      <c r="I355" s="317"/>
      <c r="J355" s="311"/>
      <c r="L355" s="317"/>
      <c r="M355" s="308" t="str">
        <f>VLOOKUP(D355,Acero!$A$12:$AB$209,13,FALSE)</f>
        <v>Chapa negra doble recapado</v>
      </c>
      <c r="N355" s="308" t="str">
        <f>IF(L355="x",VLOOKUP(D355,Acero!$A$12:$AB$209,6,FALSE),"--")</f>
        <v>--</v>
      </c>
      <c r="O355" s="324" t="str">
        <f>IF(L355="x",VLOOKUP(D355,Acero!$A$12:$AB$209,7,FALSE),"--")</f>
        <v>--</v>
      </c>
      <c r="P355" s="335" t="str">
        <f>IF((M355="Chapa negra doble recapado")*AND(L355&lt;&gt;"x"),"--",VLOOKUP(D355,Acero!$A$12:$AB$209,14,FALSE))</f>
        <v>--</v>
      </c>
      <c r="Q355" s="335" t="str">
        <f>IF((M355="Chapa negra doble recapado")*AND(L355&lt;&gt;"x"),"--",VLOOKUP(D355,Acero!$A$12:$AB$209,15,FALSE))</f>
        <v>--</v>
      </c>
      <c r="R355" s="335" t="str">
        <f>IF(L355="x",VLOOKUP(D355,Acero!$A$12:$AB$209,16,FALSE),"--")</f>
        <v>--</v>
      </c>
      <c r="S355" s="335" t="str">
        <f>IF(L355="x",VLOOKUP(D355,Acero!$A$12:$AB$209,17,FALSE),"--")</f>
        <v>--</v>
      </c>
      <c r="T355" s="335">
        <f>VLOOKUP(D355,Acero!$A$12:$AB$209,18,FALSE)</f>
        <v>1.2</v>
      </c>
      <c r="U355" s="308" t="str">
        <f>VLOOKUP(D355,Acero!$A$12:$AB$209,19,FALSE)</f>
        <v>mm</v>
      </c>
      <c r="V355" s="317"/>
      <c r="W355" s="317">
        <v>552.33333333333303</v>
      </c>
      <c r="X355" s="322">
        <v>722.16666666666697</v>
      </c>
      <c r="Y355" s="334">
        <f t="shared" si="140"/>
        <v>0.30748340374170313</v>
      </c>
      <c r="Z355">
        <f t="shared" ref="Z355:Z364" si="144">(V355+W355)*E355+Z354</f>
        <v>740556.38888888806</v>
      </c>
      <c r="AG355" s="345">
        <v>42767</v>
      </c>
      <c r="AH355" s="149"/>
      <c r="AI355" s="149"/>
      <c r="AJ355" s="149"/>
      <c r="AK355" s="149"/>
      <c r="AL355" s="343" t="e">
        <f t="shared" si="141"/>
        <v>#DIV/0!</v>
      </c>
      <c r="AM355" s="149"/>
      <c r="AN355" s="149"/>
      <c r="AO355" s="343" t="e">
        <f t="shared" si="142"/>
        <v>#DIV/0!</v>
      </c>
      <c r="AP355" s="149"/>
      <c r="AQ355" s="149"/>
      <c r="AR355" s="343" t="e">
        <f t="shared" si="143"/>
        <v>#DIV/0!</v>
      </c>
    </row>
    <row r="356" spans="1:44" ht="26.25" hidden="1" thickBot="1">
      <c r="A356" s="309"/>
      <c r="B356" s="308">
        <v>311</v>
      </c>
      <c r="C356" s="239" t="e">
        <f>VLOOKUP(A356,Piezas!$A$10:$F$604,2,FALSE)</f>
        <v>#N/A</v>
      </c>
      <c r="D356" s="317" t="s">
        <v>1014</v>
      </c>
      <c r="E356" s="322">
        <v>686.33333333333303</v>
      </c>
      <c r="F356" s="308" t="str">
        <f>VLOOKUP(D356,Acero!$A$12:$AB$209,4,FALSE)</f>
        <v>orejas</v>
      </c>
      <c r="G356" s="317"/>
      <c r="H356" s="317"/>
      <c r="I356" s="317"/>
      <c r="J356" s="311" t="s">
        <v>1498</v>
      </c>
      <c r="L356" s="322"/>
      <c r="M356" s="308" t="str">
        <f>VLOOKUP(D356,Acero!$A$12:$AB$209,13,FALSE)</f>
        <v>Chapa negra doble recapado</v>
      </c>
      <c r="N356" s="308" t="str">
        <f>IF(L356="x",VLOOKUP(D356,Acero!$A$12:$AB$209,6,FALSE),"--")</f>
        <v>--</v>
      </c>
      <c r="O356" s="324" t="str">
        <f>IF(L356="x",VLOOKUP(D356,Acero!$A$12:$AB$209,7,FALSE),"--")</f>
        <v>--</v>
      </c>
      <c r="P356" s="335" t="str">
        <f>IF((M356="Chapa negra doble recapado")*AND(L356&lt;&gt;"x"),"--",VLOOKUP(D356,Acero!$A$12:$AB$209,14,FALSE))</f>
        <v>--</v>
      </c>
      <c r="Q356" s="335" t="str">
        <f>IF((M356="Chapa negra doble recapado")*AND(L356&lt;&gt;"x"),"--",VLOOKUP(D356,Acero!$A$12:$AB$209,15,FALSE))</f>
        <v>--</v>
      </c>
      <c r="R356" s="335" t="str">
        <f>IF(L356="x",VLOOKUP(D356,Acero!$A$12:$AB$209,16,FALSE),"--")</f>
        <v>--</v>
      </c>
      <c r="S356" s="335" t="str">
        <f>IF(L356="x",VLOOKUP(D356,Acero!$A$12:$AB$209,17,FALSE),"--")</f>
        <v>--</v>
      </c>
      <c r="T356" s="335">
        <f>VLOOKUP(D356,Acero!$A$12:$AB$209,18,FALSE)</f>
        <v>1.2</v>
      </c>
      <c r="U356" s="308" t="str">
        <f>VLOOKUP(D356,Acero!$A$12:$AB$209,19,FALSE)</f>
        <v>mm</v>
      </c>
      <c r="V356" s="318">
        <v>1</v>
      </c>
      <c r="W356" s="318">
        <v>558.83333333333303</v>
      </c>
      <c r="X356" s="322">
        <v>730.66666666666697</v>
      </c>
      <c r="Y356" s="334">
        <f t="shared" si="140"/>
        <v>0.30748583358186826</v>
      </c>
      <c r="Z356">
        <f t="shared" si="144"/>
        <v>1124788.6666666656</v>
      </c>
      <c r="AG356" s="345">
        <v>42768</v>
      </c>
      <c r="AH356" s="149"/>
      <c r="AI356" s="149"/>
      <c r="AJ356" s="149"/>
      <c r="AK356" s="149"/>
      <c r="AL356" s="343" t="e">
        <f t="shared" si="141"/>
        <v>#DIV/0!</v>
      </c>
      <c r="AM356" s="149"/>
      <c r="AN356" s="149"/>
      <c r="AO356" s="343" t="e">
        <f t="shared" si="142"/>
        <v>#DIV/0!</v>
      </c>
      <c r="AP356" s="149"/>
      <c r="AQ356" s="149"/>
      <c r="AR356" s="343" t="e">
        <f t="shared" si="143"/>
        <v>#DIV/0!</v>
      </c>
    </row>
    <row r="357" spans="1:44" ht="15.75" hidden="1" thickBot="1">
      <c r="A357" s="309"/>
      <c r="B357" s="308">
        <v>312</v>
      </c>
      <c r="C357" s="239" t="e">
        <f>VLOOKUP(A357,Piezas!$A$10:$F$604,2,FALSE)</f>
        <v>#N/A</v>
      </c>
      <c r="D357" s="317" t="s">
        <v>1015</v>
      </c>
      <c r="E357" s="322"/>
      <c r="F357" s="308">
        <f>VLOOKUP(D357,Acero!$A$12:$AB$209,4,FALSE)</f>
        <v>0</v>
      </c>
      <c r="G357" s="317"/>
      <c r="H357" s="317"/>
      <c r="I357" s="317"/>
      <c r="J357" s="311"/>
      <c r="L357" s="322"/>
      <c r="M357" s="308">
        <f>VLOOKUP(D357,Acero!$A$12:$AB$209,13,FALSE)</f>
        <v>0</v>
      </c>
      <c r="N357" s="308" t="str">
        <f>IF(L357="x",VLOOKUP(D357,Acero!$A$12:$AB$209,6,FALSE),"--")</f>
        <v>--</v>
      </c>
      <c r="O357" s="324" t="str">
        <f>IF(L357="x",VLOOKUP(D357,Acero!$A$12:$AB$209,7,FALSE),"--")</f>
        <v>--</v>
      </c>
      <c r="P357" s="335">
        <f>IF((M357="Chapa negra doble recapado")*AND(L357&lt;&gt;"x"),"--",VLOOKUP(D357,Acero!$A$12:$AB$209,14,FALSE))</f>
        <v>0</v>
      </c>
      <c r="Q357" s="335">
        <f>IF((M357="Chapa negra doble recapado")*AND(L357&lt;&gt;"x"),"--",VLOOKUP(D357,Acero!$A$12:$AB$209,15,FALSE))</f>
        <v>0</v>
      </c>
      <c r="R357" s="335" t="str">
        <f>IF(L357="x",VLOOKUP(D357,Acero!$A$12:$AB$209,16,FALSE),"--")</f>
        <v>--</v>
      </c>
      <c r="S357" s="335" t="str">
        <f>IF(L357="x",VLOOKUP(D357,Acero!$A$12:$AB$209,17,FALSE),"--")</f>
        <v>--</v>
      </c>
      <c r="T357" s="335">
        <f>VLOOKUP(D357,Acero!$A$12:$AB$209,18,FALSE)</f>
        <v>0</v>
      </c>
      <c r="U357" s="308" t="str">
        <f>VLOOKUP(D357,Acero!$A$12:$AB$209,19,FALSE)</f>
        <v>-----</v>
      </c>
      <c r="V357" s="319"/>
      <c r="W357" s="319"/>
      <c r="X357" s="322"/>
      <c r="Y357" s="334" t="e">
        <f t="shared" si="140"/>
        <v>#DIV/0!</v>
      </c>
      <c r="Z357">
        <f t="shared" si="144"/>
        <v>1124788.6666666656</v>
      </c>
      <c r="AG357" s="345">
        <v>42769</v>
      </c>
      <c r="AH357" s="149"/>
      <c r="AI357" s="149"/>
      <c r="AJ357" s="149"/>
      <c r="AK357" s="149"/>
      <c r="AL357" s="343" t="e">
        <f t="shared" si="141"/>
        <v>#DIV/0!</v>
      </c>
      <c r="AM357" s="149"/>
      <c r="AN357" s="149"/>
      <c r="AO357" s="343" t="e">
        <f t="shared" si="142"/>
        <v>#DIV/0!</v>
      </c>
      <c r="AP357" s="149"/>
      <c r="AQ357" s="149"/>
      <c r="AR357" s="343" t="e">
        <f t="shared" si="143"/>
        <v>#DIV/0!</v>
      </c>
    </row>
    <row r="358" spans="1:44" ht="15.75" hidden="1" thickBot="1">
      <c r="A358" s="309"/>
      <c r="B358" s="308">
        <v>313</v>
      </c>
      <c r="C358" s="239" t="e">
        <f>VLOOKUP(A358,Piezas!$A$10:$F$604,2,FALSE)</f>
        <v>#N/A</v>
      </c>
      <c r="D358" s="317" t="s">
        <v>1060</v>
      </c>
      <c r="E358" s="322"/>
      <c r="F358" s="308">
        <f>VLOOKUP(D358,Acero!$A$12:$AB$209,4,FALSE)</f>
        <v>0</v>
      </c>
      <c r="G358" s="317"/>
      <c r="H358" s="317"/>
      <c r="I358" s="317"/>
      <c r="J358" s="311"/>
      <c r="L358" s="322"/>
      <c r="M358" s="308" t="str">
        <f>VLOOKUP(D358,Acero!$A$12:$AB$209,13,FALSE)</f>
        <v>---------------</v>
      </c>
      <c r="N358" s="308" t="str">
        <f>IF(L358="x",VLOOKUP(D358,Acero!$A$12:$AB$209,6,FALSE),"--")</f>
        <v>--</v>
      </c>
      <c r="O358" s="324" t="str">
        <f>IF(L358="x",VLOOKUP(D358,Acero!$A$12:$AB$209,7,FALSE),"--")</f>
        <v>--</v>
      </c>
      <c r="P358" s="335">
        <f>IF((M358="Chapa negra doble recapado")*AND(L358&lt;&gt;"x"),"--",VLOOKUP(D358,Acero!$A$12:$AB$209,14,FALSE))</f>
        <v>28</v>
      </c>
      <c r="Q358" s="335" t="str">
        <f>IF((M358="Chapa negra doble recapado")*AND(L358&lt;&gt;"x"),"--",VLOOKUP(D358,Acero!$A$12:$AB$209,15,FALSE))</f>
        <v>----</v>
      </c>
      <c r="R358" s="335" t="str">
        <f>IF(L358="x",VLOOKUP(D358,Acero!$A$12:$AB$209,16,FALSE),"--")</f>
        <v>--</v>
      </c>
      <c r="S358" s="335" t="str">
        <f>IF(L358="x",VLOOKUP(D358,Acero!$A$12:$AB$209,17,FALSE),"--")</f>
        <v>--</v>
      </c>
      <c r="T358" s="335">
        <f>VLOOKUP(D358,Acero!$A$12:$AB$209,18,FALSE)</f>
        <v>0</v>
      </c>
      <c r="U358" s="308" t="str">
        <f>VLOOKUP(D358,Acero!$A$12:$AB$209,19,FALSE)</f>
        <v>----</v>
      </c>
      <c r="V358" s="318"/>
      <c r="W358" s="318"/>
      <c r="X358" s="322"/>
      <c r="Y358" s="334" t="e">
        <f t="shared" si="140"/>
        <v>#DIV/0!</v>
      </c>
      <c r="Z358">
        <f t="shared" si="144"/>
        <v>1124788.6666666656</v>
      </c>
      <c r="AG358" s="345">
        <v>42770</v>
      </c>
      <c r="AH358" s="149"/>
      <c r="AI358" s="149"/>
      <c r="AJ358" s="149"/>
      <c r="AK358" s="149"/>
      <c r="AL358" s="343" t="e">
        <f t="shared" si="141"/>
        <v>#DIV/0!</v>
      </c>
      <c r="AM358" s="149"/>
      <c r="AN358" s="149"/>
      <c r="AO358" s="343" t="e">
        <f t="shared" si="142"/>
        <v>#DIV/0!</v>
      </c>
      <c r="AP358" s="149"/>
      <c r="AQ358" s="149"/>
      <c r="AR358" s="343" t="e">
        <f t="shared" si="143"/>
        <v>#DIV/0!</v>
      </c>
    </row>
    <row r="359" spans="1:44" ht="15.75" hidden="1" thickBot="1">
      <c r="A359" s="309"/>
      <c r="B359" s="308">
        <v>314</v>
      </c>
      <c r="C359" s="239" t="e">
        <f>VLOOKUP(A359,Piezas!$A$10:$F$604,2,FALSE)</f>
        <v>#N/A</v>
      </c>
      <c r="D359" s="317" t="s">
        <v>1228</v>
      </c>
      <c r="E359" s="322"/>
      <c r="F359" s="308">
        <f>VLOOKUP(D359,Acero!$A$12:$AB$209,4,FALSE)</f>
        <v>0</v>
      </c>
      <c r="G359" s="317"/>
      <c r="H359" s="317"/>
      <c r="I359" s="317"/>
      <c r="J359" s="311"/>
      <c r="L359" s="322"/>
      <c r="M359" s="308" t="str">
        <f>VLOOKUP(D359,Acero!$A$12:$AB$209,13,FALSE)</f>
        <v>---------------</v>
      </c>
      <c r="N359" s="308" t="str">
        <f>IF(L359="x",VLOOKUP(D359,Acero!$A$12:$AB$209,6,FALSE),"--")</f>
        <v>--</v>
      </c>
      <c r="O359" s="324" t="str">
        <f>IF(L359="x",VLOOKUP(D359,Acero!$A$12:$AB$209,7,FALSE),"--")</f>
        <v>--</v>
      </c>
      <c r="P359" s="335">
        <f>IF((M359="Chapa negra doble recapado")*AND(L359&lt;&gt;"x"),"--",VLOOKUP(D359,Acero!$A$12:$AB$209,14,FALSE))</f>
        <v>0.42</v>
      </c>
      <c r="Q359" s="335" t="str">
        <f>IF((M359="Chapa negra doble recapado")*AND(L359&lt;&gt;"x"),"--",VLOOKUP(D359,Acero!$A$12:$AB$209,15,FALSE))</f>
        <v>----</v>
      </c>
      <c r="R359" s="335" t="str">
        <f>IF(L359="x",VLOOKUP(D359,Acero!$A$12:$AB$209,16,FALSE),"--")</f>
        <v>--</v>
      </c>
      <c r="S359" s="335" t="str">
        <f>IF(L359="x",VLOOKUP(D359,Acero!$A$12:$AB$209,17,FALSE),"--")</f>
        <v>--</v>
      </c>
      <c r="T359" s="335">
        <f>VLOOKUP(D359,Acero!$A$12:$AB$209,18,FALSE)</f>
        <v>0.5</v>
      </c>
      <c r="U359" s="308" t="str">
        <f>VLOOKUP(D359,Acero!$A$12:$AB$209,19,FALSE)</f>
        <v>----</v>
      </c>
      <c r="V359" s="318"/>
      <c r="W359" s="318"/>
      <c r="X359" s="322"/>
      <c r="Y359" s="334" t="e">
        <f t="shared" si="140"/>
        <v>#DIV/0!</v>
      </c>
      <c r="Z359">
        <f t="shared" si="144"/>
        <v>1124788.6666666656</v>
      </c>
      <c r="AG359" s="345">
        <v>42771</v>
      </c>
      <c r="AH359" s="149"/>
      <c r="AI359" s="149"/>
      <c r="AJ359" s="149"/>
      <c r="AK359" s="149"/>
      <c r="AL359" s="343" t="e">
        <f t="shared" si="141"/>
        <v>#DIV/0!</v>
      </c>
      <c r="AM359" s="149"/>
      <c r="AN359" s="149"/>
      <c r="AO359" s="343" t="e">
        <f t="shared" si="142"/>
        <v>#DIV/0!</v>
      </c>
      <c r="AP359" s="149"/>
      <c r="AQ359" s="149"/>
      <c r="AR359" s="343" t="e">
        <f t="shared" si="143"/>
        <v>#DIV/0!</v>
      </c>
    </row>
    <row r="360" spans="1:44" ht="15.75" hidden="1" thickBot="1">
      <c r="A360" s="309"/>
      <c r="B360" s="308">
        <v>315</v>
      </c>
      <c r="C360" s="239" t="e">
        <f>VLOOKUP(A360,Piezas!$A$10:$F$604,2,FALSE)</f>
        <v>#N/A</v>
      </c>
      <c r="D360" s="317" t="s">
        <v>1229</v>
      </c>
      <c r="E360" s="322"/>
      <c r="F360" s="308">
        <f>VLOOKUP(D360,Acero!$A$12:$AB$209,4,FALSE)</f>
        <v>0</v>
      </c>
      <c r="G360" s="317"/>
      <c r="H360" s="317"/>
      <c r="I360" s="317"/>
      <c r="J360" s="311"/>
      <c r="L360" s="322"/>
      <c r="M360" s="308" t="str">
        <f>VLOOKUP(D360,Acero!$A$12:$AB$209,13,FALSE)</f>
        <v>---------------</v>
      </c>
      <c r="N360" s="308" t="str">
        <f>IF(L360="x",VLOOKUP(D360,Acero!$A$12:$AB$209,6,FALSE),"--")</f>
        <v>--</v>
      </c>
      <c r="O360" s="324" t="str">
        <f>IF(L360="x",VLOOKUP(D360,Acero!$A$12:$AB$209,7,FALSE),"--")</f>
        <v>--</v>
      </c>
      <c r="P360" s="335">
        <f>IF((M360="Chapa negra doble recapado")*AND(L360&lt;&gt;"x"),"--",VLOOKUP(D360,Acero!$A$12:$AB$209,14,FALSE))</f>
        <v>22</v>
      </c>
      <c r="Q360" s="335" t="str">
        <f>IF((M360="Chapa negra doble recapado")*AND(L360&lt;&gt;"x"),"--",VLOOKUP(D360,Acero!$A$12:$AB$209,15,FALSE))</f>
        <v>----</v>
      </c>
      <c r="R360" s="335" t="str">
        <f>IF(L360="x",VLOOKUP(D360,Acero!$A$12:$AB$209,16,FALSE),"--")</f>
        <v>--</v>
      </c>
      <c r="S360" s="335" t="str">
        <f>IF(L360="x",VLOOKUP(D360,Acero!$A$12:$AB$209,17,FALSE),"--")</f>
        <v>--</v>
      </c>
      <c r="T360" s="335">
        <f>VLOOKUP(D360,Acero!$A$12:$AB$209,18,FALSE)</f>
        <v>0</v>
      </c>
      <c r="U360" s="308" t="str">
        <f>VLOOKUP(D360,Acero!$A$12:$AB$209,19,FALSE)</f>
        <v>----</v>
      </c>
      <c r="V360" s="319"/>
      <c r="W360" s="319"/>
      <c r="X360" s="322"/>
      <c r="Y360" s="334" t="e">
        <f t="shared" si="140"/>
        <v>#DIV/0!</v>
      </c>
      <c r="Z360">
        <f t="shared" si="144"/>
        <v>1124788.6666666656</v>
      </c>
      <c r="AG360" s="345">
        <v>42772</v>
      </c>
      <c r="AH360" s="149"/>
      <c r="AI360" s="149"/>
      <c r="AJ360" s="149"/>
      <c r="AK360" s="149"/>
      <c r="AL360" s="343" t="e">
        <f t="shared" si="141"/>
        <v>#DIV/0!</v>
      </c>
      <c r="AM360" s="149"/>
      <c r="AN360" s="149"/>
      <c r="AO360" s="343" t="e">
        <f t="shared" si="142"/>
        <v>#DIV/0!</v>
      </c>
      <c r="AP360" s="149"/>
      <c r="AQ360" s="149"/>
      <c r="AR360" s="343" t="e">
        <f t="shared" si="143"/>
        <v>#DIV/0!</v>
      </c>
    </row>
    <row r="361" spans="1:44" ht="15.75" hidden="1" thickBot="1">
      <c r="A361" s="309"/>
      <c r="B361" s="308">
        <v>316</v>
      </c>
      <c r="C361" s="239" t="e">
        <f>VLOOKUP(A361,Piezas!$A$10:$F$604,2,FALSE)</f>
        <v>#N/A</v>
      </c>
      <c r="D361" s="317" t="s">
        <v>1230</v>
      </c>
      <c r="E361" s="322"/>
      <c r="F361" s="308">
        <f>VLOOKUP(D361,Acero!$A$12:$AB$209,4,FALSE)</f>
        <v>0</v>
      </c>
      <c r="G361" s="317"/>
      <c r="H361" s="317"/>
      <c r="I361" s="317"/>
      <c r="J361" s="311"/>
      <c r="L361" s="322"/>
      <c r="M361" s="308" t="str">
        <f>VLOOKUP(D361,Acero!$A$12:$AB$209,13,FALSE)</f>
        <v>---------------</v>
      </c>
      <c r="N361" s="308" t="str">
        <f>IF(L361="x",VLOOKUP(D361,Acero!$A$12:$AB$209,6,FALSE),"--")</f>
        <v>--</v>
      </c>
      <c r="O361" s="324" t="str">
        <f>IF(L361="x",VLOOKUP(D361,Acero!$A$12:$AB$209,7,FALSE),"--")</f>
        <v>--</v>
      </c>
      <c r="P361" s="335">
        <f>IF((M361="Chapa negra doble recapado")*AND(L361&lt;&gt;"x"),"--",VLOOKUP(D361,Acero!$A$12:$AB$209,14,FALSE))</f>
        <v>12.7</v>
      </c>
      <c r="Q361" s="335" t="str">
        <f>IF((M361="Chapa negra doble recapado")*AND(L361&lt;&gt;"x"),"--",VLOOKUP(D361,Acero!$A$12:$AB$209,15,FALSE))</f>
        <v>----</v>
      </c>
      <c r="R361" s="335" t="str">
        <f>IF(L361="x",VLOOKUP(D361,Acero!$A$12:$AB$209,16,FALSE),"--")</f>
        <v>--</v>
      </c>
      <c r="S361" s="335" t="str">
        <f>IF(L361="x",VLOOKUP(D361,Acero!$A$12:$AB$209,17,FALSE),"--")</f>
        <v>--</v>
      </c>
      <c r="T361" s="335">
        <f>VLOOKUP(D361,Acero!$A$12:$AB$209,18,FALSE)</f>
        <v>0</v>
      </c>
      <c r="U361" s="308" t="str">
        <f>VLOOKUP(D361,Acero!$A$12:$AB$209,19,FALSE)</f>
        <v>----</v>
      </c>
      <c r="V361" s="318"/>
      <c r="W361" s="318"/>
      <c r="X361" s="322"/>
      <c r="Y361" s="334" t="e">
        <f t="shared" si="140"/>
        <v>#DIV/0!</v>
      </c>
      <c r="Z361">
        <f t="shared" si="144"/>
        <v>1124788.6666666656</v>
      </c>
      <c r="AG361" s="345">
        <v>42773</v>
      </c>
      <c r="AH361" s="149"/>
      <c r="AI361" s="149"/>
      <c r="AJ361" s="149"/>
      <c r="AK361" s="149"/>
      <c r="AL361" s="343" t="e">
        <f t="shared" si="141"/>
        <v>#DIV/0!</v>
      </c>
      <c r="AM361" s="149"/>
      <c r="AN361" s="149"/>
      <c r="AO361" s="343" t="e">
        <f t="shared" si="142"/>
        <v>#DIV/0!</v>
      </c>
      <c r="AP361" s="149"/>
      <c r="AQ361" s="149"/>
      <c r="AR361" s="343" t="e">
        <f t="shared" si="143"/>
        <v>#DIV/0!</v>
      </c>
    </row>
    <row r="362" spans="1:44" ht="15.75" hidden="1" thickBot="1">
      <c r="A362" s="309"/>
      <c r="B362" s="308">
        <v>317</v>
      </c>
      <c r="C362" s="239" t="e">
        <f>VLOOKUP(A362,Piezas!$A$10:$F$604,2,FALSE)</f>
        <v>#N/A</v>
      </c>
      <c r="D362" s="317"/>
      <c r="E362" s="322"/>
      <c r="F362" s="308" t="e">
        <f>VLOOKUP(D362,Acero!$A$12:$AB$209,4,FALSE)</f>
        <v>#N/A</v>
      </c>
      <c r="G362" s="317"/>
      <c r="H362" s="317"/>
      <c r="I362" s="317"/>
      <c r="J362" s="311"/>
      <c r="L362" s="322"/>
      <c r="M362" s="308" t="e">
        <f>VLOOKUP(D362,Acero!$A$12:$AB$209,13,FALSE)</f>
        <v>#N/A</v>
      </c>
      <c r="N362" s="308" t="str">
        <f>IF(L362="x",VLOOKUP(D362,Acero!$A$12:$AB$209,6,FALSE),"--")</f>
        <v>--</v>
      </c>
      <c r="O362" s="324" t="str">
        <f>IF(L362="x",VLOOKUP(D362,Acero!$A$12:$AB$209,7,FALSE),"--")</f>
        <v>--</v>
      </c>
      <c r="P362" s="335" t="e">
        <f>IF((M362="Chapa negra doble recapado")*AND(L362&lt;&gt;"x"),"--",VLOOKUP(D362,Acero!$A$12:$AB$209,14,FALSE))</f>
        <v>#N/A</v>
      </c>
      <c r="Q362" s="335" t="e">
        <f>IF((M362="Chapa negra doble recapado")*AND(L362&lt;&gt;"x"),"--",VLOOKUP(D362,Acero!$A$12:$AB$209,15,FALSE))</f>
        <v>#N/A</v>
      </c>
      <c r="R362" s="335" t="str">
        <f>IF(L362="x",VLOOKUP(D362,Acero!$A$12:$AB$209,16,FALSE),"--")</f>
        <v>--</v>
      </c>
      <c r="S362" s="335" t="str">
        <f>IF(L362="x",VLOOKUP(D362,Acero!$A$12:$AB$209,17,FALSE),"--")</f>
        <v>--</v>
      </c>
      <c r="T362" s="335" t="e">
        <f>VLOOKUP(D362,Acero!$A$12:$AB$209,18,FALSE)</f>
        <v>#N/A</v>
      </c>
      <c r="U362" s="308" t="e">
        <f>VLOOKUP(D362,Acero!$A$12:$AB$209,19,FALSE)</f>
        <v>#N/A</v>
      </c>
      <c r="V362" s="319"/>
      <c r="W362" s="319"/>
      <c r="X362" s="322"/>
      <c r="Y362" s="334" t="e">
        <f t="shared" si="140"/>
        <v>#DIV/0!</v>
      </c>
      <c r="Z362">
        <f t="shared" si="144"/>
        <v>1124788.6666666656</v>
      </c>
      <c r="AG362" s="345">
        <v>42774</v>
      </c>
      <c r="AH362" s="149"/>
      <c r="AI362" s="149"/>
      <c r="AJ362" s="149"/>
      <c r="AK362" s="149"/>
      <c r="AL362" s="343" t="e">
        <f t="shared" si="141"/>
        <v>#DIV/0!</v>
      </c>
      <c r="AM362" s="149"/>
      <c r="AN362" s="149"/>
      <c r="AO362" s="343" t="e">
        <f t="shared" si="142"/>
        <v>#DIV/0!</v>
      </c>
      <c r="AP362" s="149"/>
      <c r="AQ362" s="149"/>
      <c r="AR362" s="343" t="e">
        <f t="shared" si="143"/>
        <v>#DIV/0!</v>
      </c>
    </row>
    <row r="363" spans="1:44" ht="15.75" hidden="1" thickBot="1">
      <c r="A363" s="309"/>
      <c r="B363" s="308">
        <v>318</v>
      </c>
      <c r="C363" s="239" t="e">
        <f>VLOOKUP(A363,Piezas!$A$10:$F$604,2,FALSE)</f>
        <v>#N/A</v>
      </c>
      <c r="D363" s="320"/>
      <c r="E363" s="322"/>
      <c r="F363" s="308" t="e">
        <f>VLOOKUP(D363,Acero!$A$12:$AB$209,4,FALSE)</f>
        <v>#N/A</v>
      </c>
      <c r="G363" s="317"/>
      <c r="H363" s="317"/>
      <c r="I363" s="317"/>
      <c r="J363" s="311"/>
      <c r="L363" s="322"/>
      <c r="M363" s="308" t="e">
        <f>VLOOKUP(D363,Acero!$A$12:$AB$209,13,FALSE)</f>
        <v>#N/A</v>
      </c>
      <c r="N363" s="308" t="str">
        <f>IF(L363="x",VLOOKUP(D363,Acero!$A$12:$AB$209,6,FALSE),"--")</f>
        <v>--</v>
      </c>
      <c r="O363" s="324" t="str">
        <f>IF(L363="x",VLOOKUP(D363,Acero!$A$12:$AB$209,7,FALSE),"--")</f>
        <v>--</v>
      </c>
      <c r="P363" s="335" t="e">
        <f>IF((M363="Chapa negra doble recapado")*AND(L363&lt;&gt;"x"),"--",VLOOKUP(D363,Acero!$A$12:$AB$209,14,FALSE))</f>
        <v>#N/A</v>
      </c>
      <c r="Q363" s="335" t="e">
        <f>IF((M363="Chapa negra doble recapado")*AND(L363&lt;&gt;"x"),"--",VLOOKUP(D363,Acero!$A$12:$AB$209,15,FALSE))</f>
        <v>#N/A</v>
      </c>
      <c r="R363" s="335" t="str">
        <f>IF(L363="x",VLOOKUP(D363,Acero!$A$12:$AB$209,16,FALSE),"--")</f>
        <v>--</v>
      </c>
      <c r="S363" s="335" t="str">
        <f>IF(L363="x",VLOOKUP(D363,Acero!$A$12:$AB$209,17,FALSE),"--")</f>
        <v>--</v>
      </c>
      <c r="T363" s="335" t="e">
        <f>VLOOKUP(D363,Acero!$A$12:$AB$209,18,FALSE)</f>
        <v>#N/A</v>
      </c>
      <c r="U363" s="308" t="e">
        <f>VLOOKUP(D363,Acero!$A$12:$AB$209,19,FALSE)</f>
        <v>#N/A</v>
      </c>
      <c r="V363" s="318"/>
      <c r="W363" s="318"/>
      <c r="X363" s="322"/>
      <c r="Y363" s="334" t="e">
        <f t="shared" si="140"/>
        <v>#DIV/0!</v>
      </c>
      <c r="Z363">
        <f t="shared" si="144"/>
        <v>1124788.6666666656</v>
      </c>
      <c r="AG363" s="345">
        <v>42775</v>
      </c>
      <c r="AH363" s="149"/>
      <c r="AI363" s="149"/>
      <c r="AJ363" s="149"/>
      <c r="AK363" s="149"/>
      <c r="AL363" s="343" t="e">
        <f t="shared" si="141"/>
        <v>#DIV/0!</v>
      </c>
      <c r="AM363" s="149"/>
      <c r="AN363" s="149"/>
      <c r="AO363" s="343" t="e">
        <f t="shared" si="142"/>
        <v>#DIV/0!</v>
      </c>
      <c r="AP363" s="149"/>
      <c r="AQ363" s="149"/>
      <c r="AR363" s="343" t="e">
        <f t="shared" si="143"/>
        <v>#DIV/0!</v>
      </c>
    </row>
    <row r="364" spans="1:44" ht="15.75" hidden="1" thickBot="1">
      <c r="A364" s="412"/>
      <c r="B364" s="308">
        <v>319</v>
      </c>
      <c r="C364" s="239" t="e">
        <f>VLOOKUP(A364,Piezas!$A$10:$F$604,2,FALSE)</f>
        <v>#N/A</v>
      </c>
      <c r="D364" s="321"/>
      <c r="E364" s="322"/>
      <c r="F364" s="308" t="e">
        <f>VLOOKUP(D364,Acero!$A$12:$AB$209,4,FALSE)</f>
        <v>#N/A</v>
      </c>
      <c r="G364" s="317"/>
      <c r="H364" s="317"/>
      <c r="I364" s="317"/>
      <c r="J364" s="311"/>
      <c r="L364" s="322"/>
      <c r="M364" s="308" t="e">
        <f>VLOOKUP(D364,Acero!$A$12:$AB$209,13,FALSE)</f>
        <v>#N/A</v>
      </c>
      <c r="N364" s="308" t="str">
        <f>IF(L364="x",VLOOKUP(D364,Acero!$A$12:$AB$209,6,FALSE),"--")</f>
        <v>--</v>
      </c>
      <c r="O364" s="324" t="str">
        <f>IF(L364="x",VLOOKUP(D364,Acero!$A$12:$AB$209,7,FALSE),"--")</f>
        <v>--</v>
      </c>
      <c r="P364" s="335" t="e">
        <f>IF((M364="Chapa negra doble recapado")*AND(L364&lt;&gt;"x"),"--",VLOOKUP(D364,Acero!$A$12:$AB$209,14,FALSE))</f>
        <v>#N/A</v>
      </c>
      <c r="Q364" s="335" t="e">
        <f>IF((M364="Chapa negra doble recapado")*AND(L364&lt;&gt;"x"),"--",VLOOKUP(D364,Acero!$A$12:$AB$209,15,FALSE))</f>
        <v>#N/A</v>
      </c>
      <c r="R364" s="335" t="str">
        <f>IF(L364="x",VLOOKUP(D364,Acero!$A$12:$AB$209,16,FALSE),"--")</f>
        <v>--</v>
      </c>
      <c r="S364" s="335" t="str">
        <f>IF(L364="x",VLOOKUP(D364,Acero!$A$12:$AB$209,17,FALSE),"--")</f>
        <v>--</v>
      </c>
      <c r="T364" s="335" t="e">
        <f>VLOOKUP(D364,Acero!$A$12:$AB$209,18,FALSE)</f>
        <v>#N/A</v>
      </c>
      <c r="U364" s="308" t="e">
        <f>VLOOKUP(D364,Acero!$A$12:$AB$209,19,FALSE)</f>
        <v>#N/A</v>
      </c>
      <c r="V364" s="319"/>
      <c r="W364" s="319"/>
      <c r="X364" s="322"/>
      <c r="Y364" s="334" t="e">
        <f t="shared" si="140"/>
        <v>#DIV/0!</v>
      </c>
      <c r="Z364">
        <f t="shared" si="144"/>
        <v>1124788.6666666656</v>
      </c>
      <c r="AG364" s="345">
        <v>42776</v>
      </c>
      <c r="AH364" s="149"/>
      <c r="AI364" s="149"/>
      <c r="AJ364" s="149"/>
      <c r="AK364" s="149"/>
      <c r="AL364" s="343" t="e">
        <f t="shared" si="141"/>
        <v>#DIV/0!</v>
      </c>
      <c r="AM364" s="149"/>
      <c r="AN364" s="149"/>
      <c r="AO364" s="343" t="e">
        <f t="shared" si="142"/>
        <v>#DIV/0!</v>
      </c>
      <c r="AP364" s="149"/>
      <c r="AQ364" s="149"/>
      <c r="AR364" s="343" t="e">
        <f t="shared" si="143"/>
        <v>#DIV/0!</v>
      </c>
    </row>
    <row r="365" spans="1:44" ht="15.75" hidden="1" thickBot="1">
      <c r="A365" s="410"/>
      <c r="B365" s="336"/>
      <c r="C365" s="239" t="e">
        <f>VLOOKUP(A365,Piezas!$A$10:$F$604,2,FALSE)</f>
        <v>#N/A</v>
      </c>
      <c r="D365" s="338"/>
      <c r="E365" s="338"/>
      <c r="F365" s="338"/>
      <c r="G365" s="338"/>
      <c r="H365" s="338"/>
      <c r="I365" s="338"/>
      <c r="J365" s="338"/>
      <c r="K365" s="338"/>
      <c r="L365" s="339"/>
      <c r="M365" s="338"/>
      <c r="N365" s="338"/>
      <c r="O365" s="342"/>
      <c r="P365" s="340"/>
      <c r="Q365" s="340"/>
      <c r="R365" s="340"/>
      <c r="S365" s="340"/>
      <c r="T365" s="340"/>
      <c r="U365" s="336"/>
      <c r="V365" s="336"/>
      <c r="W365" s="336"/>
      <c r="X365" s="339"/>
      <c r="Y365" s="339"/>
      <c r="Z365" s="333"/>
      <c r="AA365" s="333"/>
      <c r="AG365" s="345"/>
      <c r="AL365" s="344"/>
      <c r="AO365" s="344"/>
      <c r="AR365" s="344"/>
    </row>
    <row r="366" spans="1:44" ht="31.5" hidden="1" thickTop="1" thickBot="1">
      <c r="A366" s="411" t="s">
        <v>333</v>
      </c>
      <c r="B366" s="308">
        <v>320</v>
      </c>
      <c r="C366" s="239" t="str">
        <f>VLOOKUP(A366,Piezas!$A$10:$F$604,2,FALSE)</f>
        <v>Llave de encendido</v>
      </c>
      <c r="D366" s="317" t="s">
        <v>1012</v>
      </c>
      <c r="E366" s="331">
        <v>694.33333333333303</v>
      </c>
      <c r="F366" s="308" t="str">
        <f>VLOOKUP(D366,Acero!$A$12:$AB$209,4,FALSE)</f>
        <v>Lateral</v>
      </c>
      <c r="G366" s="317"/>
      <c r="H366" s="317"/>
      <c r="I366" s="317"/>
      <c r="J366" s="310"/>
      <c r="K366" s="149"/>
      <c r="L366" s="331"/>
      <c r="M366" s="308" t="str">
        <f>VLOOKUP(D366,Acero!$A$12:$AB$209,13,FALSE)</f>
        <v>Chapa negra doble recapado</v>
      </c>
      <c r="N366" s="308" t="str">
        <f>IF(L366="x",VLOOKUP(D366,Acero!$A$12:$AB$209,6,FALSE),"--")</f>
        <v>--</v>
      </c>
      <c r="O366" s="324" t="str">
        <f>IF(L366="x",VLOOKUP(D366,Acero!$A$12:$AB$209,7,FALSE),"--")</f>
        <v>--</v>
      </c>
      <c r="P366" s="335" t="str">
        <f>IF((M366="Chapa negra doble recapado")*AND(L366&lt;&gt;"x"),"--",VLOOKUP(D366,Acero!$A$12:$AB$209,14,FALSE))</f>
        <v>--</v>
      </c>
      <c r="Q366" s="335" t="str">
        <f>IF((M366="Chapa negra doble recapado")*AND(L366&lt;&gt;"x"),"--",VLOOKUP(D366,Acero!$A$12:$AB$209,15,FALSE))</f>
        <v>--</v>
      </c>
      <c r="R366" s="335" t="str">
        <f>IF(L366="x",VLOOKUP(D366,Acero!$A$12:$AB$209,16,FALSE),"--")</f>
        <v>--</v>
      </c>
      <c r="S366" s="335" t="str">
        <f>IF(L366="x",VLOOKUP(D366,Acero!$A$12:$AB$209,17,FALSE),"--")</f>
        <v>--</v>
      </c>
      <c r="T366" s="335">
        <f>VLOOKUP(D366,Acero!$A$12:$AB$209,18,FALSE)</f>
        <v>1.2</v>
      </c>
      <c r="U366" s="308" t="str">
        <f>VLOOKUP(D366,Acero!$A$12:$AB$209,19,FALSE)</f>
        <v>mm</v>
      </c>
      <c r="V366" s="317"/>
      <c r="W366" s="317">
        <v>565.33333333333303</v>
      </c>
      <c r="X366" s="331">
        <v>739.16666666666697</v>
      </c>
      <c r="Y366" s="334">
        <f t="shared" ref="Y366:Y376" si="145">(X366-W366)/W366</f>
        <v>0.30748820754717104</v>
      </c>
      <c r="Z366" s="149">
        <f>(V366+W366)*E366</f>
        <v>392529.7777777774</v>
      </c>
      <c r="AA366" s="149"/>
      <c r="AB366" s="149"/>
      <c r="AC366" s="149"/>
      <c r="AD366" s="149"/>
      <c r="AE366" s="149"/>
      <c r="AF366" s="149"/>
      <c r="AG366" s="345">
        <v>42777</v>
      </c>
      <c r="AH366" s="149"/>
      <c r="AI366" s="149"/>
      <c r="AJ366" s="149"/>
      <c r="AK366" s="149"/>
      <c r="AL366" s="343" t="e">
        <f t="shared" ref="AL366:AL376" si="146">(AH366-AK366)/AH366</f>
        <v>#DIV/0!</v>
      </c>
      <c r="AM366" s="149"/>
      <c r="AN366" s="149"/>
      <c r="AO366" s="343" t="e">
        <f t="shared" ref="AO366:AO376" si="147">(AK366-AN366)/AK366</f>
        <v>#DIV/0!</v>
      </c>
      <c r="AP366" s="149"/>
      <c r="AQ366" s="149"/>
      <c r="AR366" s="343" t="e">
        <f t="shared" ref="AR366:AR376" si="148">(AN366-AQ366)/AN366</f>
        <v>#DIV/0!</v>
      </c>
    </row>
    <row r="367" spans="1:44" ht="26.25" hidden="1" thickBot="1">
      <c r="A367" s="309"/>
      <c r="B367" s="308">
        <v>321</v>
      </c>
      <c r="C367" s="239" t="e">
        <f>VLOOKUP(A367,Piezas!$A$10:$F$604,2,FALSE)</f>
        <v>#N/A</v>
      </c>
      <c r="D367" s="317" t="s">
        <v>1211</v>
      </c>
      <c r="E367" s="322">
        <v>702.33333333333303</v>
      </c>
      <c r="F367" s="308" t="str">
        <f>VLOOKUP(D367,Acero!$A$12:$AB$209,4,FALSE)</f>
        <v xml:space="preserve">Lonja </v>
      </c>
      <c r="G367" s="317"/>
      <c r="H367" s="317"/>
      <c r="I367" s="317"/>
      <c r="J367" s="311"/>
      <c r="L367" s="317"/>
      <c r="M367" s="308" t="str">
        <f>VLOOKUP(D367,Acero!$A$12:$AB$209,13,FALSE)</f>
        <v>Chapa negra doble recapado</v>
      </c>
      <c r="N367" s="308" t="str">
        <f>IF(L367="x",VLOOKUP(D367,Acero!$A$12:$AB$209,6,FALSE),"--")</f>
        <v>--</v>
      </c>
      <c r="O367" s="324" t="str">
        <f>IF(L367="x",VLOOKUP(D367,Acero!$A$12:$AB$209,7,FALSE),"--")</f>
        <v>--</v>
      </c>
      <c r="P367" s="335" t="str">
        <f>IF((M367="Chapa negra doble recapado")*AND(L367&lt;&gt;"x"),"--",VLOOKUP(D367,Acero!$A$12:$AB$209,14,FALSE))</f>
        <v>--</v>
      </c>
      <c r="Q367" s="335" t="str">
        <f>IF((M367="Chapa negra doble recapado")*AND(L367&lt;&gt;"x"),"--",VLOOKUP(D367,Acero!$A$12:$AB$209,15,FALSE))</f>
        <v>--</v>
      </c>
      <c r="R367" s="335" t="str">
        <f>IF(L367="x",VLOOKUP(D367,Acero!$A$12:$AB$209,16,FALSE),"--")</f>
        <v>--</v>
      </c>
      <c r="S367" s="335" t="str">
        <f>IF(L367="x",VLOOKUP(D367,Acero!$A$12:$AB$209,17,FALSE),"--")</f>
        <v>--</v>
      </c>
      <c r="T367" s="335">
        <f>VLOOKUP(D367,Acero!$A$12:$AB$209,18,FALSE)</f>
        <v>1.2</v>
      </c>
      <c r="U367" s="308" t="str">
        <f>VLOOKUP(D367,Acero!$A$12:$AB$209,19,FALSE)</f>
        <v>mm</v>
      </c>
      <c r="V367" s="317"/>
      <c r="W367" s="317">
        <v>571.83333333333303</v>
      </c>
      <c r="X367" s="322">
        <v>747.66666666666697</v>
      </c>
      <c r="Y367" s="334">
        <f t="shared" si="145"/>
        <v>0.30749052754299161</v>
      </c>
      <c r="Z367">
        <f t="shared" ref="Z367:Z376" si="149">(V367+W367)*E367+Z366</f>
        <v>794147.38888888806</v>
      </c>
      <c r="AG367" s="345">
        <v>42778</v>
      </c>
      <c r="AH367" s="149"/>
      <c r="AI367" s="149"/>
      <c r="AJ367" s="149"/>
      <c r="AK367" s="149"/>
      <c r="AL367" s="343" t="e">
        <f t="shared" si="146"/>
        <v>#DIV/0!</v>
      </c>
      <c r="AM367" s="149"/>
      <c r="AN367" s="149"/>
      <c r="AO367" s="343" t="e">
        <f t="shared" si="147"/>
        <v>#DIV/0!</v>
      </c>
      <c r="AP367" s="149"/>
      <c r="AQ367" s="149"/>
      <c r="AR367" s="343" t="e">
        <f t="shared" si="148"/>
        <v>#DIV/0!</v>
      </c>
    </row>
    <row r="368" spans="1:44" ht="26.25" hidden="1" thickBot="1">
      <c r="A368" s="309"/>
      <c r="B368" s="308">
        <v>322</v>
      </c>
      <c r="C368" s="239" t="e">
        <f>VLOOKUP(A368,Piezas!$A$10:$F$604,2,FALSE)</f>
        <v>#N/A</v>
      </c>
      <c r="D368" s="317" t="s">
        <v>1014</v>
      </c>
      <c r="E368" s="322">
        <v>710.33333333333303</v>
      </c>
      <c r="F368" s="308" t="str">
        <f>VLOOKUP(D368,Acero!$A$12:$AB$209,4,FALSE)</f>
        <v>orejas</v>
      </c>
      <c r="G368" s="317"/>
      <c r="H368" s="317"/>
      <c r="I368" s="317"/>
      <c r="J368" s="311" t="s">
        <v>1499</v>
      </c>
      <c r="L368" s="322"/>
      <c r="M368" s="308" t="str">
        <f>VLOOKUP(D368,Acero!$A$12:$AB$209,13,FALSE)</f>
        <v>Chapa negra doble recapado</v>
      </c>
      <c r="N368" s="308" t="str">
        <f>IF(L368="x",VLOOKUP(D368,Acero!$A$12:$AB$209,6,FALSE),"--")</f>
        <v>--</v>
      </c>
      <c r="O368" s="324" t="str">
        <f>IF(L368="x",VLOOKUP(D368,Acero!$A$12:$AB$209,7,FALSE),"--")</f>
        <v>--</v>
      </c>
      <c r="P368" s="335" t="str">
        <f>IF((M368="Chapa negra doble recapado")*AND(L368&lt;&gt;"x"),"--",VLOOKUP(D368,Acero!$A$12:$AB$209,14,FALSE))</f>
        <v>--</v>
      </c>
      <c r="Q368" s="335" t="str">
        <f>IF((M368="Chapa negra doble recapado")*AND(L368&lt;&gt;"x"),"--",VLOOKUP(D368,Acero!$A$12:$AB$209,15,FALSE))</f>
        <v>--</v>
      </c>
      <c r="R368" s="335" t="str">
        <f>IF(L368="x",VLOOKUP(D368,Acero!$A$12:$AB$209,16,FALSE),"--")</f>
        <v>--</v>
      </c>
      <c r="S368" s="335" t="str">
        <f>IF(L368="x",VLOOKUP(D368,Acero!$A$12:$AB$209,17,FALSE),"--")</f>
        <v>--</v>
      </c>
      <c r="T368" s="335">
        <f>VLOOKUP(D368,Acero!$A$12:$AB$209,18,FALSE)</f>
        <v>1.2</v>
      </c>
      <c r="U368" s="308" t="str">
        <f>VLOOKUP(D368,Acero!$A$12:$AB$209,19,FALSE)</f>
        <v>mm</v>
      </c>
      <c r="V368" s="318">
        <v>1</v>
      </c>
      <c r="W368" s="318">
        <v>578.33333333333303</v>
      </c>
      <c r="X368" s="322">
        <v>756.16666666666697</v>
      </c>
      <c r="Y368" s="334">
        <f t="shared" si="145"/>
        <v>0.30749279538905022</v>
      </c>
      <c r="Z368">
        <f t="shared" si="149"/>
        <v>1205667.1666666656</v>
      </c>
      <c r="AG368" s="345">
        <v>42779</v>
      </c>
      <c r="AH368" s="149"/>
      <c r="AI368" s="149"/>
      <c r="AJ368" s="149"/>
      <c r="AK368" s="149"/>
      <c r="AL368" s="343" t="e">
        <f t="shared" si="146"/>
        <v>#DIV/0!</v>
      </c>
      <c r="AM368" s="149"/>
      <c r="AN368" s="149"/>
      <c r="AO368" s="343" t="e">
        <f t="shared" si="147"/>
        <v>#DIV/0!</v>
      </c>
      <c r="AP368" s="149"/>
      <c r="AQ368" s="149"/>
      <c r="AR368" s="343" t="e">
        <f t="shared" si="148"/>
        <v>#DIV/0!</v>
      </c>
    </row>
    <row r="369" spans="1:44" ht="15.75" hidden="1" thickBot="1">
      <c r="A369" s="309"/>
      <c r="B369" s="308">
        <v>323</v>
      </c>
      <c r="C369" s="239" t="e">
        <f>VLOOKUP(A369,Piezas!$A$10:$F$604,2,FALSE)</f>
        <v>#N/A</v>
      </c>
      <c r="D369" s="317" t="s">
        <v>1015</v>
      </c>
      <c r="E369" s="322"/>
      <c r="F369" s="308">
        <f>VLOOKUP(D369,Acero!$A$12:$AB$209,4,FALSE)</f>
        <v>0</v>
      </c>
      <c r="G369" s="317"/>
      <c r="H369" s="317"/>
      <c r="I369" s="317"/>
      <c r="J369" s="311"/>
      <c r="L369" s="322"/>
      <c r="M369" s="308">
        <f>VLOOKUP(D369,Acero!$A$12:$AB$209,13,FALSE)</f>
        <v>0</v>
      </c>
      <c r="N369" s="308" t="str">
        <f>IF(L369="x",VLOOKUP(D369,Acero!$A$12:$AB$209,6,FALSE),"--")</f>
        <v>--</v>
      </c>
      <c r="O369" s="324" t="str">
        <f>IF(L369="x",VLOOKUP(D369,Acero!$A$12:$AB$209,7,FALSE),"--")</f>
        <v>--</v>
      </c>
      <c r="P369" s="335">
        <f>IF((M369="Chapa negra doble recapado")*AND(L369&lt;&gt;"x"),"--",VLOOKUP(D369,Acero!$A$12:$AB$209,14,FALSE))</f>
        <v>0</v>
      </c>
      <c r="Q369" s="335">
        <f>IF((M369="Chapa negra doble recapado")*AND(L369&lt;&gt;"x"),"--",VLOOKUP(D369,Acero!$A$12:$AB$209,15,FALSE))</f>
        <v>0</v>
      </c>
      <c r="R369" s="335" t="str">
        <f>IF(L369="x",VLOOKUP(D369,Acero!$A$12:$AB$209,16,FALSE),"--")</f>
        <v>--</v>
      </c>
      <c r="S369" s="335" t="str">
        <f>IF(L369="x",VLOOKUP(D369,Acero!$A$12:$AB$209,17,FALSE),"--")</f>
        <v>--</v>
      </c>
      <c r="T369" s="335">
        <f>VLOOKUP(D369,Acero!$A$12:$AB$209,18,FALSE)</f>
        <v>0</v>
      </c>
      <c r="U369" s="308" t="str">
        <f>VLOOKUP(D369,Acero!$A$12:$AB$209,19,FALSE)</f>
        <v>-----</v>
      </c>
      <c r="V369" s="319"/>
      <c r="W369" s="319"/>
      <c r="X369" s="322"/>
      <c r="Y369" s="334" t="e">
        <f t="shared" si="145"/>
        <v>#DIV/0!</v>
      </c>
      <c r="Z369">
        <f t="shared" si="149"/>
        <v>1205667.1666666656</v>
      </c>
      <c r="AG369" s="345">
        <v>42780</v>
      </c>
      <c r="AH369" s="149"/>
      <c r="AI369" s="149"/>
      <c r="AJ369" s="149"/>
      <c r="AK369" s="149"/>
      <c r="AL369" s="343" t="e">
        <f t="shared" si="146"/>
        <v>#DIV/0!</v>
      </c>
      <c r="AM369" s="149"/>
      <c r="AN369" s="149"/>
      <c r="AO369" s="343" t="e">
        <f t="shared" si="147"/>
        <v>#DIV/0!</v>
      </c>
      <c r="AP369" s="149"/>
      <c r="AQ369" s="149"/>
      <c r="AR369" s="343" t="e">
        <f t="shared" si="148"/>
        <v>#DIV/0!</v>
      </c>
    </row>
    <row r="370" spans="1:44" ht="15.75" hidden="1" thickBot="1">
      <c r="A370" s="309"/>
      <c r="B370" s="308">
        <v>324</v>
      </c>
      <c r="C370" s="239" t="e">
        <f>VLOOKUP(A370,Piezas!$A$10:$F$604,2,FALSE)</f>
        <v>#N/A</v>
      </c>
      <c r="D370" s="317" t="s">
        <v>1060</v>
      </c>
      <c r="E370" s="322"/>
      <c r="F370" s="308">
        <f>VLOOKUP(D370,Acero!$A$12:$AB$209,4,FALSE)</f>
        <v>0</v>
      </c>
      <c r="G370" s="317"/>
      <c r="H370" s="317"/>
      <c r="I370" s="317"/>
      <c r="J370" s="311"/>
      <c r="L370" s="322"/>
      <c r="M370" s="308" t="str">
        <f>VLOOKUP(D370,Acero!$A$12:$AB$209,13,FALSE)</f>
        <v>---------------</v>
      </c>
      <c r="N370" s="308" t="str">
        <f>IF(L370="x",VLOOKUP(D370,Acero!$A$12:$AB$209,6,FALSE),"--")</f>
        <v>--</v>
      </c>
      <c r="O370" s="324" t="str">
        <f>IF(L370="x",VLOOKUP(D370,Acero!$A$12:$AB$209,7,FALSE),"--")</f>
        <v>--</v>
      </c>
      <c r="P370" s="335">
        <f>IF((M370="Chapa negra doble recapado")*AND(L370&lt;&gt;"x"),"--",VLOOKUP(D370,Acero!$A$12:$AB$209,14,FALSE))</f>
        <v>28</v>
      </c>
      <c r="Q370" s="335" t="str">
        <f>IF((M370="Chapa negra doble recapado")*AND(L370&lt;&gt;"x"),"--",VLOOKUP(D370,Acero!$A$12:$AB$209,15,FALSE))</f>
        <v>----</v>
      </c>
      <c r="R370" s="335" t="str">
        <f>IF(L370="x",VLOOKUP(D370,Acero!$A$12:$AB$209,16,FALSE),"--")</f>
        <v>--</v>
      </c>
      <c r="S370" s="335" t="str">
        <f>IF(L370="x",VLOOKUP(D370,Acero!$A$12:$AB$209,17,FALSE),"--")</f>
        <v>--</v>
      </c>
      <c r="T370" s="335">
        <f>VLOOKUP(D370,Acero!$A$12:$AB$209,18,FALSE)</f>
        <v>0</v>
      </c>
      <c r="U370" s="308" t="str">
        <f>VLOOKUP(D370,Acero!$A$12:$AB$209,19,FALSE)</f>
        <v>----</v>
      </c>
      <c r="V370" s="318"/>
      <c r="W370" s="318"/>
      <c r="X370" s="322"/>
      <c r="Y370" s="334" t="e">
        <f t="shared" si="145"/>
        <v>#DIV/0!</v>
      </c>
      <c r="Z370">
        <f t="shared" si="149"/>
        <v>1205667.1666666656</v>
      </c>
      <c r="AG370" s="345">
        <v>42781</v>
      </c>
      <c r="AH370" s="149"/>
      <c r="AI370" s="149"/>
      <c r="AJ370" s="149"/>
      <c r="AK370" s="149"/>
      <c r="AL370" s="343" t="e">
        <f t="shared" si="146"/>
        <v>#DIV/0!</v>
      </c>
      <c r="AM370" s="149"/>
      <c r="AN370" s="149"/>
      <c r="AO370" s="343" t="e">
        <f t="shared" si="147"/>
        <v>#DIV/0!</v>
      </c>
      <c r="AP370" s="149"/>
      <c r="AQ370" s="149"/>
      <c r="AR370" s="343" t="e">
        <f t="shared" si="148"/>
        <v>#DIV/0!</v>
      </c>
    </row>
    <row r="371" spans="1:44" ht="15.75" hidden="1" thickBot="1">
      <c r="A371" s="309"/>
      <c r="B371" s="308">
        <v>325</v>
      </c>
      <c r="C371" s="239" t="e">
        <f>VLOOKUP(A371,Piezas!$A$10:$F$604,2,FALSE)</f>
        <v>#N/A</v>
      </c>
      <c r="D371" s="317" t="s">
        <v>1228</v>
      </c>
      <c r="E371" s="322"/>
      <c r="F371" s="308">
        <f>VLOOKUP(D371,Acero!$A$12:$AB$209,4,FALSE)</f>
        <v>0</v>
      </c>
      <c r="G371" s="317"/>
      <c r="H371" s="317"/>
      <c r="I371" s="317"/>
      <c r="J371" s="311"/>
      <c r="L371" s="322"/>
      <c r="M371" s="308" t="str">
        <f>VLOOKUP(D371,Acero!$A$12:$AB$209,13,FALSE)</f>
        <v>---------------</v>
      </c>
      <c r="N371" s="308" t="str">
        <f>IF(L371="x",VLOOKUP(D371,Acero!$A$12:$AB$209,6,FALSE),"--")</f>
        <v>--</v>
      </c>
      <c r="O371" s="324" t="str">
        <f>IF(L371="x",VLOOKUP(D371,Acero!$A$12:$AB$209,7,FALSE),"--")</f>
        <v>--</v>
      </c>
      <c r="P371" s="335">
        <f>IF((M371="Chapa negra doble recapado")*AND(L371&lt;&gt;"x"),"--",VLOOKUP(D371,Acero!$A$12:$AB$209,14,FALSE))</f>
        <v>0.42</v>
      </c>
      <c r="Q371" s="335" t="str">
        <f>IF((M371="Chapa negra doble recapado")*AND(L371&lt;&gt;"x"),"--",VLOOKUP(D371,Acero!$A$12:$AB$209,15,FALSE))</f>
        <v>----</v>
      </c>
      <c r="R371" s="335" t="str">
        <f>IF(L371="x",VLOOKUP(D371,Acero!$A$12:$AB$209,16,FALSE),"--")</f>
        <v>--</v>
      </c>
      <c r="S371" s="335" t="str">
        <f>IF(L371="x",VLOOKUP(D371,Acero!$A$12:$AB$209,17,FALSE),"--")</f>
        <v>--</v>
      </c>
      <c r="T371" s="335">
        <f>VLOOKUP(D371,Acero!$A$12:$AB$209,18,FALSE)</f>
        <v>0.5</v>
      </c>
      <c r="U371" s="308" t="str">
        <f>VLOOKUP(D371,Acero!$A$12:$AB$209,19,FALSE)</f>
        <v>----</v>
      </c>
      <c r="V371" s="318"/>
      <c r="W371" s="318"/>
      <c r="X371" s="322"/>
      <c r="Y371" s="334" t="e">
        <f t="shared" si="145"/>
        <v>#DIV/0!</v>
      </c>
      <c r="Z371">
        <f t="shared" si="149"/>
        <v>1205667.1666666656</v>
      </c>
      <c r="AG371" s="345">
        <v>42782</v>
      </c>
      <c r="AH371" s="149"/>
      <c r="AI371" s="149"/>
      <c r="AJ371" s="149"/>
      <c r="AK371" s="149"/>
      <c r="AL371" s="343" t="e">
        <f t="shared" si="146"/>
        <v>#DIV/0!</v>
      </c>
      <c r="AM371" s="149"/>
      <c r="AN371" s="149"/>
      <c r="AO371" s="343" t="e">
        <f t="shared" si="147"/>
        <v>#DIV/0!</v>
      </c>
      <c r="AP371" s="149"/>
      <c r="AQ371" s="149"/>
      <c r="AR371" s="343" t="e">
        <f t="shared" si="148"/>
        <v>#DIV/0!</v>
      </c>
    </row>
    <row r="372" spans="1:44" ht="15.75" hidden="1" thickBot="1">
      <c r="A372" s="309"/>
      <c r="B372" s="308">
        <v>326</v>
      </c>
      <c r="C372" s="239" t="e">
        <f>VLOOKUP(A372,Piezas!$A$10:$F$604,2,FALSE)</f>
        <v>#N/A</v>
      </c>
      <c r="D372" s="317" t="s">
        <v>1229</v>
      </c>
      <c r="E372" s="322"/>
      <c r="F372" s="308">
        <f>VLOOKUP(D372,Acero!$A$12:$AB$209,4,FALSE)</f>
        <v>0</v>
      </c>
      <c r="G372" s="317"/>
      <c r="H372" s="317"/>
      <c r="I372" s="317"/>
      <c r="J372" s="311"/>
      <c r="L372" s="322"/>
      <c r="M372" s="308" t="str">
        <f>VLOOKUP(D372,Acero!$A$12:$AB$209,13,FALSE)</f>
        <v>---------------</v>
      </c>
      <c r="N372" s="308" t="str">
        <f>IF(L372="x",VLOOKUP(D372,Acero!$A$12:$AB$209,6,FALSE),"--")</f>
        <v>--</v>
      </c>
      <c r="O372" s="324" t="str">
        <f>IF(L372="x",VLOOKUP(D372,Acero!$A$12:$AB$209,7,FALSE),"--")</f>
        <v>--</v>
      </c>
      <c r="P372" s="335">
        <f>IF((M372="Chapa negra doble recapado")*AND(L372&lt;&gt;"x"),"--",VLOOKUP(D372,Acero!$A$12:$AB$209,14,FALSE))</f>
        <v>22</v>
      </c>
      <c r="Q372" s="335" t="str">
        <f>IF((M372="Chapa negra doble recapado")*AND(L372&lt;&gt;"x"),"--",VLOOKUP(D372,Acero!$A$12:$AB$209,15,FALSE))</f>
        <v>----</v>
      </c>
      <c r="R372" s="335" t="str">
        <f>IF(L372="x",VLOOKUP(D372,Acero!$A$12:$AB$209,16,FALSE),"--")</f>
        <v>--</v>
      </c>
      <c r="S372" s="335" t="str">
        <f>IF(L372="x",VLOOKUP(D372,Acero!$A$12:$AB$209,17,FALSE),"--")</f>
        <v>--</v>
      </c>
      <c r="T372" s="335">
        <f>VLOOKUP(D372,Acero!$A$12:$AB$209,18,FALSE)</f>
        <v>0</v>
      </c>
      <c r="U372" s="308" t="str">
        <f>VLOOKUP(D372,Acero!$A$12:$AB$209,19,FALSE)</f>
        <v>----</v>
      </c>
      <c r="V372" s="319"/>
      <c r="W372" s="319"/>
      <c r="X372" s="322"/>
      <c r="Y372" s="334" t="e">
        <f t="shared" si="145"/>
        <v>#DIV/0!</v>
      </c>
      <c r="Z372">
        <f t="shared" si="149"/>
        <v>1205667.1666666656</v>
      </c>
      <c r="AG372" s="345">
        <v>42783</v>
      </c>
      <c r="AH372" s="149"/>
      <c r="AI372" s="149"/>
      <c r="AJ372" s="149"/>
      <c r="AK372" s="149"/>
      <c r="AL372" s="343" t="e">
        <f t="shared" si="146"/>
        <v>#DIV/0!</v>
      </c>
      <c r="AM372" s="149"/>
      <c r="AN372" s="149"/>
      <c r="AO372" s="343" t="e">
        <f t="shared" si="147"/>
        <v>#DIV/0!</v>
      </c>
      <c r="AP372" s="149"/>
      <c r="AQ372" s="149"/>
      <c r="AR372" s="343" t="e">
        <f t="shared" si="148"/>
        <v>#DIV/0!</v>
      </c>
    </row>
    <row r="373" spans="1:44" ht="15.75" hidden="1" thickBot="1">
      <c r="A373" s="309"/>
      <c r="B373" s="308">
        <v>327</v>
      </c>
      <c r="C373" s="239" t="e">
        <f>VLOOKUP(A373,Piezas!$A$10:$F$604,2,FALSE)</f>
        <v>#N/A</v>
      </c>
      <c r="D373" s="317" t="s">
        <v>1230</v>
      </c>
      <c r="E373" s="322"/>
      <c r="F373" s="308">
        <f>VLOOKUP(D373,Acero!$A$12:$AB$209,4,FALSE)</f>
        <v>0</v>
      </c>
      <c r="G373" s="317"/>
      <c r="H373" s="317"/>
      <c r="I373" s="317"/>
      <c r="J373" s="311"/>
      <c r="L373" s="322"/>
      <c r="M373" s="308" t="str">
        <f>VLOOKUP(D373,Acero!$A$12:$AB$209,13,FALSE)</f>
        <v>---------------</v>
      </c>
      <c r="N373" s="308" t="str">
        <f>IF(L373="x",VLOOKUP(D373,Acero!$A$12:$AB$209,6,FALSE),"--")</f>
        <v>--</v>
      </c>
      <c r="O373" s="324" t="str">
        <f>IF(L373="x",VLOOKUP(D373,Acero!$A$12:$AB$209,7,FALSE),"--")</f>
        <v>--</v>
      </c>
      <c r="P373" s="335">
        <f>IF((M373="Chapa negra doble recapado")*AND(L373&lt;&gt;"x"),"--",VLOOKUP(D373,Acero!$A$12:$AB$209,14,FALSE))</f>
        <v>12.7</v>
      </c>
      <c r="Q373" s="335" t="str">
        <f>IF((M373="Chapa negra doble recapado")*AND(L373&lt;&gt;"x"),"--",VLOOKUP(D373,Acero!$A$12:$AB$209,15,FALSE))</f>
        <v>----</v>
      </c>
      <c r="R373" s="335" t="str">
        <f>IF(L373="x",VLOOKUP(D373,Acero!$A$12:$AB$209,16,FALSE),"--")</f>
        <v>--</v>
      </c>
      <c r="S373" s="335" t="str">
        <f>IF(L373="x",VLOOKUP(D373,Acero!$A$12:$AB$209,17,FALSE),"--")</f>
        <v>--</v>
      </c>
      <c r="T373" s="335">
        <f>VLOOKUP(D373,Acero!$A$12:$AB$209,18,FALSE)</f>
        <v>0</v>
      </c>
      <c r="U373" s="308" t="str">
        <f>VLOOKUP(D373,Acero!$A$12:$AB$209,19,FALSE)</f>
        <v>----</v>
      </c>
      <c r="V373" s="318"/>
      <c r="W373" s="318"/>
      <c r="X373" s="322"/>
      <c r="Y373" s="334" t="e">
        <f t="shared" si="145"/>
        <v>#DIV/0!</v>
      </c>
      <c r="Z373">
        <f t="shared" si="149"/>
        <v>1205667.1666666656</v>
      </c>
      <c r="AG373" s="345">
        <v>42784</v>
      </c>
      <c r="AH373" s="149"/>
      <c r="AI373" s="149"/>
      <c r="AJ373" s="149"/>
      <c r="AK373" s="149"/>
      <c r="AL373" s="343" t="e">
        <f t="shared" si="146"/>
        <v>#DIV/0!</v>
      </c>
      <c r="AM373" s="149"/>
      <c r="AN373" s="149"/>
      <c r="AO373" s="343" t="e">
        <f t="shared" si="147"/>
        <v>#DIV/0!</v>
      </c>
      <c r="AP373" s="149"/>
      <c r="AQ373" s="149"/>
      <c r="AR373" s="343" t="e">
        <f t="shared" si="148"/>
        <v>#DIV/0!</v>
      </c>
    </row>
    <row r="374" spans="1:44" ht="15.75" hidden="1" thickBot="1">
      <c r="A374" s="309"/>
      <c r="B374" s="308">
        <v>328</v>
      </c>
      <c r="C374" s="239" t="e">
        <f>VLOOKUP(A374,Piezas!$A$10:$F$604,2,FALSE)</f>
        <v>#N/A</v>
      </c>
      <c r="D374" s="317"/>
      <c r="E374" s="322"/>
      <c r="F374" s="308" t="e">
        <f>VLOOKUP(D374,Acero!$A$12:$AB$209,4,FALSE)</f>
        <v>#N/A</v>
      </c>
      <c r="G374" s="317"/>
      <c r="H374" s="317"/>
      <c r="I374" s="317"/>
      <c r="J374" s="311"/>
      <c r="L374" s="322"/>
      <c r="M374" s="308" t="e">
        <f>VLOOKUP(D374,Acero!$A$12:$AB$209,13,FALSE)</f>
        <v>#N/A</v>
      </c>
      <c r="N374" s="308" t="str">
        <f>IF(L374="x",VLOOKUP(D374,Acero!$A$12:$AB$209,6,FALSE),"--")</f>
        <v>--</v>
      </c>
      <c r="O374" s="324" t="str">
        <f>IF(L374="x",VLOOKUP(D374,Acero!$A$12:$AB$209,7,FALSE),"--")</f>
        <v>--</v>
      </c>
      <c r="P374" s="335" t="e">
        <f>IF((M374="Chapa negra doble recapado")*AND(L374&lt;&gt;"x"),"--",VLOOKUP(D374,Acero!$A$12:$AB$209,14,FALSE))</f>
        <v>#N/A</v>
      </c>
      <c r="Q374" s="335" t="e">
        <f>IF((M374="Chapa negra doble recapado")*AND(L374&lt;&gt;"x"),"--",VLOOKUP(D374,Acero!$A$12:$AB$209,15,FALSE))</f>
        <v>#N/A</v>
      </c>
      <c r="R374" s="335" t="str">
        <f>IF(L374="x",VLOOKUP(D374,Acero!$A$12:$AB$209,16,FALSE),"--")</f>
        <v>--</v>
      </c>
      <c r="S374" s="335" t="str">
        <f>IF(L374="x",VLOOKUP(D374,Acero!$A$12:$AB$209,17,FALSE),"--")</f>
        <v>--</v>
      </c>
      <c r="T374" s="335" t="e">
        <f>VLOOKUP(D374,Acero!$A$12:$AB$209,18,FALSE)</f>
        <v>#N/A</v>
      </c>
      <c r="U374" s="308" t="e">
        <f>VLOOKUP(D374,Acero!$A$12:$AB$209,19,FALSE)</f>
        <v>#N/A</v>
      </c>
      <c r="V374" s="319"/>
      <c r="W374" s="319"/>
      <c r="X374" s="322"/>
      <c r="Y374" s="334" t="e">
        <f t="shared" si="145"/>
        <v>#DIV/0!</v>
      </c>
      <c r="Z374">
        <f t="shared" si="149"/>
        <v>1205667.1666666656</v>
      </c>
      <c r="AG374" s="345">
        <v>42785</v>
      </c>
      <c r="AH374" s="149"/>
      <c r="AI374" s="149"/>
      <c r="AJ374" s="149"/>
      <c r="AK374" s="149"/>
      <c r="AL374" s="343" t="e">
        <f t="shared" si="146"/>
        <v>#DIV/0!</v>
      </c>
      <c r="AM374" s="149"/>
      <c r="AN374" s="149"/>
      <c r="AO374" s="343" t="e">
        <f t="shared" si="147"/>
        <v>#DIV/0!</v>
      </c>
      <c r="AP374" s="149"/>
      <c r="AQ374" s="149"/>
      <c r="AR374" s="343" t="e">
        <f t="shared" si="148"/>
        <v>#DIV/0!</v>
      </c>
    </row>
    <row r="375" spans="1:44" ht="15.75" hidden="1" thickBot="1">
      <c r="A375" s="309"/>
      <c r="B375" s="308">
        <v>329</v>
      </c>
      <c r="C375" s="239" t="e">
        <f>VLOOKUP(A375,Piezas!$A$10:$F$604,2,FALSE)</f>
        <v>#N/A</v>
      </c>
      <c r="D375" s="320"/>
      <c r="E375" s="322"/>
      <c r="F375" s="308" t="e">
        <f>VLOOKUP(D375,Acero!$A$12:$AB$209,4,FALSE)</f>
        <v>#N/A</v>
      </c>
      <c r="G375" s="317"/>
      <c r="H375" s="317"/>
      <c r="I375" s="317"/>
      <c r="J375" s="311"/>
      <c r="L375" s="322"/>
      <c r="M375" s="308" t="e">
        <f>VLOOKUP(D375,Acero!$A$12:$AB$209,13,FALSE)</f>
        <v>#N/A</v>
      </c>
      <c r="N375" s="308" t="str">
        <f>IF(L375="x",VLOOKUP(D375,Acero!$A$12:$AB$209,6,FALSE),"--")</f>
        <v>--</v>
      </c>
      <c r="O375" s="324" t="str">
        <f>IF(L375="x",VLOOKUP(D375,Acero!$A$12:$AB$209,7,FALSE),"--")</f>
        <v>--</v>
      </c>
      <c r="P375" s="335" t="e">
        <f>IF((M375="Chapa negra doble recapado")*AND(L375&lt;&gt;"x"),"--",VLOOKUP(D375,Acero!$A$12:$AB$209,14,FALSE))</f>
        <v>#N/A</v>
      </c>
      <c r="Q375" s="335" t="e">
        <f>IF((M375="Chapa negra doble recapado")*AND(L375&lt;&gt;"x"),"--",VLOOKUP(D375,Acero!$A$12:$AB$209,15,FALSE))</f>
        <v>#N/A</v>
      </c>
      <c r="R375" s="335" t="str">
        <f>IF(L375="x",VLOOKUP(D375,Acero!$A$12:$AB$209,16,FALSE),"--")</f>
        <v>--</v>
      </c>
      <c r="S375" s="335" t="str">
        <f>IF(L375="x",VLOOKUP(D375,Acero!$A$12:$AB$209,17,FALSE),"--")</f>
        <v>--</v>
      </c>
      <c r="T375" s="335" t="e">
        <f>VLOOKUP(D375,Acero!$A$12:$AB$209,18,FALSE)</f>
        <v>#N/A</v>
      </c>
      <c r="U375" s="308" t="e">
        <f>VLOOKUP(D375,Acero!$A$12:$AB$209,19,FALSE)</f>
        <v>#N/A</v>
      </c>
      <c r="V375" s="318"/>
      <c r="W375" s="318"/>
      <c r="X375" s="322"/>
      <c r="Y375" s="334" t="e">
        <f t="shared" si="145"/>
        <v>#DIV/0!</v>
      </c>
      <c r="Z375">
        <f t="shared" si="149"/>
        <v>1205667.1666666656</v>
      </c>
      <c r="AG375" s="345">
        <v>42786</v>
      </c>
      <c r="AH375" s="149"/>
      <c r="AI375" s="149"/>
      <c r="AJ375" s="149"/>
      <c r="AK375" s="149"/>
      <c r="AL375" s="343" t="e">
        <f t="shared" si="146"/>
        <v>#DIV/0!</v>
      </c>
      <c r="AM375" s="149"/>
      <c r="AN375" s="149"/>
      <c r="AO375" s="343" t="e">
        <f t="shared" si="147"/>
        <v>#DIV/0!</v>
      </c>
      <c r="AP375" s="149"/>
      <c r="AQ375" s="149"/>
      <c r="AR375" s="343" t="e">
        <f t="shared" si="148"/>
        <v>#DIV/0!</v>
      </c>
    </row>
    <row r="376" spans="1:44" ht="15.75" hidden="1" thickBot="1">
      <c r="A376" s="412"/>
      <c r="B376" s="308">
        <v>330</v>
      </c>
      <c r="C376" s="239" t="e">
        <f>VLOOKUP(A376,Piezas!$A$10:$F$604,2,FALSE)</f>
        <v>#N/A</v>
      </c>
      <c r="D376" s="321"/>
      <c r="E376" s="322"/>
      <c r="F376" s="308" t="e">
        <f>VLOOKUP(D376,Acero!$A$12:$AB$209,4,FALSE)</f>
        <v>#N/A</v>
      </c>
      <c r="G376" s="317"/>
      <c r="H376" s="317"/>
      <c r="I376" s="317"/>
      <c r="J376" s="311"/>
      <c r="L376" s="322"/>
      <c r="M376" s="308" t="e">
        <f>VLOOKUP(D376,Acero!$A$12:$AB$209,13,FALSE)</f>
        <v>#N/A</v>
      </c>
      <c r="N376" s="308" t="str">
        <f>IF(L376="x",VLOOKUP(D376,Acero!$A$12:$AB$209,6,FALSE),"--")</f>
        <v>--</v>
      </c>
      <c r="O376" s="324" t="str">
        <f>IF(L376="x",VLOOKUP(D376,Acero!$A$12:$AB$209,7,FALSE),"--")</f>
        <v>--</v>
      </c>
      <c r="P376" s="335" t="e">
        <f>IF((M376="Chapa negra doble recapado")*AND(L376&lt;&gt;"x"),"--",VLOOKUP(D376,Acero!$A$12:$AB$209,14,FALSE))</f>
        <v>#N/A</v>
      </c>
      <c r="Q376" s="335" t="e">
        <f>IF((M376="Chapa negra doble recapado")*AND(L376&lt;&gt;"x"),"--",VLOOKUP(D376,Acero!$A$12:$AB$209,15,FALSE))</f>
        <v>#N/A</v>
      </c>
      <c r="R376" s="335" t="str">
        <f>IF(L376="x",VLOOKUP(D376,Acero!$A$12:$AB$209,16,FALSE),"--")</f>
        <v>--</v>
      </c>
      <c r="S376" s="335" t="str">
        <f>IF(L376="x",VLOOKUP(D376,Acero!$A$12:$AB$209,17,FALSE),"--")</f>
        <v>--</v>
      </c>
      <c r="T376" s="335" t="e">
        <f>VLOOKUP(D376,Acero!$A$12:$AB$209,18,FALSE)</f>
        <v>#N/A</v>
      </c>
      <c r="U376" s="308" t="e">
        <f>VLOOKUP(D376,Acero!$A$12:$AB$209,19,FALSE)</f>
        <v>#N/A</v>
      </c>
      <c r="V376" s="319"/>
      <c r="W376" s="319"/>
      <c r="X376" s="322"/>
      <c r="Y376" s="334" t="e">
        <f t="shared" si="145"/>
        <v>#DIV/0!</v>
      </c>
      <c r="Z376">
        <f t="shared" si="149"/>
        <v>1205667.1666666656</v>
      </c>
      <c r="AG376" s="345">
        <v>42787</v>
      </c>
      <c r="AH376" s="149"/>
      <c r="AI376" s="149"/>
      <c r="AJ376" s="149"/>
      <c r="AK376" s="149"/>
      <c r="AL376" s="343" t="e">
        <f t="shared" si="146"/>
        <v>#DIV/0!</v>
      </c>
      <c r="AM376" s="149"/>
      <c r="AN376" s="149"/>
      <c r="AO376" s="343" t="e">
        <f t="shared" si="147"/>
        <v>#DIV/0!</v>
      </c>
      <c r="AP376" s="149"/>
      <c r="AQ376" s="149"/>
      <c r="AR376" s="343" t="e">
        <f t="shared" si="148"/>
        <v>#DIV/0!</v>
      </c>
    </row>
    <row r="377" spans="1:44" ht="15.75" hidden="1" thickBot="1">
      <c r="A377" s="410"/>
      <c r="B377" s="336"/>
      <c r="C377" s="239" t="e">
        <f>VLOOKUP(A377,Piezas!$A$10:$F$604,2,FALSE)</f>
        <v>#N/A</v>
      </c>
      <c r="D377" s="338"/>
      <c r="E377" s="338"/>
      <c r="F377" s="338"/>
      <c r="G377" s="338"/>
      <c r="H377" s="338"/>
      <c r="I377" s="338"/>
      <c r="J377" s="338"/>
      <c r="K377" s="338"/>
      <c r="L377" s="339"/>
      <c r="M377" s="338"/>
      <c r="N377" s="338"/>
      <c r="O377" s="342"/>
      <c r="P377" s="340"/>
      <c r="Q377" s="340"/>
      <c r="R377" s="340"/>
      <c r="S377" s="340"/>
      <c r="T377" s="340"/>
      <c r="U377" s="336"/>
      <c r="V377" s="336"/>
      <c r="W377" s="336"/>
      <c r="X377" s="339"/>
      <c r="Y377" s="339"/>
      <c r="Z377" s="333"/>
      <c r="AA377" s="333"/>
      <c r="AG377" s="345"/>
      <c r="AL377" s="344"/>
      <c r="AO377" s="344"/>
      <c r="AR377" s="344"/>
    </row>
    <row r="378" spans="1:44" ht="27" hidden="1" thickTop="1" thickBot="1">
      <c r="A378" s="411" t="s">
        <v>334</v>
      </c>
      <c r="B378" s="308">
        <v>331</v>
      </c>
      <c r="C378" s="239" t="str">
        <f>VLOOKUP(A378,Piezas!$A$10:$F$604,2,FALSE)</f>
        <v>Motor</v>
      </c>
      <c r="D378" s="317" t="s">
        <v>1012</v>
      </c>
      <c r="E378" s="331">
        <v>718.33333333333303</v>
      </c>
      <c r="F378" s="308" t="str">
        <f>VLOOKUP(D378,Acero!$A$12:$AB$209,4,FALSE)</f>
        <v>Lateral</v>
      </c>
      <c r="G378" s="317"/>
      <c r="H378" s="317"/>
      <c r="I378" s="317"/>
      <c r="J378" s="310"/>
      <c r="K378" s="149"/>
      <c r="L378" s="331"/>
      <c r="M378" s="308" t="str">
        <f>VLOOKUP(D378,Acero!$A$12:$AB$209,13,FALSE)</f>
        <v>Chapa negra doble recapado</v>
      </c>
      <c r="N378" s="308" t="str">
        <f>IF(L378="x",VLOOKUP(D378,Acero!$A$12:$AB$209,6,FALSE),"--")</f>
        <v>--</v>
      </c>
      <c r="O378" s="324" t="str">
        <f>IF(L378="x",VLOOKUP(D378,Acero!$A$12:$AB$209,7,FALSE),"--")</f>
        <v>--</v>
      </c>
      <c r="P378" s="335" t="str">
        <f>IF((M378="Chapa negra doble recapado")*AND(L378&lt;&gt;"x"),"--",VLOOKUP(D378,Acero!$A$12:$AB$209,14,FALSE))</f>
        <v>--</v>
      </c>
      <c r="Q378" s="335" t="str">
        <f>IF((M378="Chapa negra doble recapado")*AND(L378&lt;&gt;"x"),"--",VLOOKUP(D378,Acero!$A$12:$AB$209,15,FALSE))</f>
        <v>--</v>
      </c>
      <c r="R378" s="335" t="str">
        <f>IF(L378="x",VLOOKUP(D378,Acero!$A$12:$AB$209,16,FALSE),"--")</f>
        <v>--</v>
      </c>
      <c r="S378" s="335" t="str">
        <f>IF(L378="x",VLOOKUP(D378,Acero!$A$12:$AB$209,17,FALSE),"--")</f>
        <v>--</v>
      </c>
      <c r="T378" s="335">
        <f>VLOOKUP(D378,Acero!$A$12:$AB$209,18,FALSE)</f>
        <v>1.2</v>
      </c>
      <c r="U378" s="308" t="str">
        <f>VLOOKUP(D378,Acero!$A$12:$AB$209,19,FALSE)</f>
        <v>mm</v>
      </c>
      <c r="V378" s="317"/>
      <c r="W378" s="317">
        <v>584.83333333333303</v>
      </c>
      <c r="X378" s="331">
        <v>764.66666666666697</v>
      </c>
      <c r="Y378" s="334">
        <f t="shared" ref="Y378:Y388" si="150">(X378-W378)/W378</f>
        <v>0.30749501282416764</v>
      </c>
      <c r="Z378" s="149">
        <f>(V378+W378)*E378</f>
        <v>420105.2777777774</v>
      </c>
      <c r="AA378" s="149"/>
      <c r="AB378" s="149"/>
      <c r="AC378" s="149"/>
      <c r="AD378" s="149"/>
      <c r="AE378" s="149"/>
      <c r="AF378" s="149"/>
      <c r="AG378" s="345">
        <v>42788</v>
      </c>
      <c r="AH378" s="149"/>
      <c r="AI378" s="149"/>
      <c r="AJ378" s="149"/>
      <c r="AK378" s="149"/>
      <c r="AL378" s="343" t="e">
        <f t="shared" ref="AL378:AL388" si="151">(AH378-AK378)/AH378</f>
        <v>#DIV/0!</v>
      </c>
      <c r="AM378" s="149"/>
      <c r="AN378" s="149"/>
      <c r="AO378" s="343" t="e">
        <f t="shared" ref="AO378:AO388" si="152">(AK378-AN378)/AK378</f>
        <v>#DIV/0!</v>
      </c>
      <c r="AP378" s="149"/>
      <c r="AQ378" s="149"/>
      <c r="AR378" s="343" t="e">
        <f t="shared" ref="AR378:AR388" si="153">(AN378-AQ378)/AN378</f>
        <v>#DIV/0!</v>
      </c>
    </row>
    <row r="379" spans="1:44" ht="26.25" hidden="1" thickBot="1">
      <c r="A379" s="309"/>
      <c r="B379" s="308">
        <v>332</v>
      </c>
      <c r="C379" s="239" t="e">
        <f>VLOOKUP(A379,Piezas!$A$10:$F$604,2,FALSE)</f>
        <v>#N/A</v>
      </c>
      <c r="D379" s="317" t="s">
        <v>1211</v>
      </c>
      <c r="E379" s="322">
        <v>726.33333333333303</v>
      </c>
      <c r="F379" s="308" t="str">
        <f>VLOOKUP(D379,Acero!$A$12:$AB$209,4,FALSE)</f>
        <v xml:space="preserve">Lonja </v>
      </c>
      <c r="G379" s="317"/>
      <c r="H379" s="317"/>
      <c r="I379" s="317"/>
      <c r="J379" s="311"/>
      <c r="L379" s="317"/>
      <c r="M379" s="308" t="str">
        <f>VLOOKUP(D379,Acero!$A$12:$AB$209,13,FALSE)</f>
        <v>Chapa negra doble recapado</v>
      </c>
      <c r="N379" s="308" t="str">
        <f>IF(L379="x",VLOOKUP(D379,Acero!$A$12:$AB$209,6,FALSE),"--")</f>
        <v>--</v>
      </c>
      <c r="O379" s="324" t="str">
        <f>IF(L379="x",VLOOKUP(D379,Acero!$A$12:$AB$209,7,FALSE),"--")</f>
        <v>--</v>
      </c>
      <c r="P379" s="335" t="str">
        <f>IF((M379="Chapa negra doble recapado")*AND(L379&lt;&gt;"x"),"--",VLOOKUP(D379,Acero!$A$12:$AB$209,14,FALSE))</f>
        <v>--</v>
      </c>
      <c r="Q379" s="335" t="str">
        <f>IF((M379="Chapa negra doble recapado")*AND(L379&lt;&gt;"x"),"--",VLOOKUP(D379,Acero!$A$12:$AB$209,15,FALSE))</f>
        <v>--</v>
      </c>
      <c r="R379" s="335" t="str">
        <f>IF(L379="x",VLOOKUP(D379,Acero!$A$12:$AB$209,16,FALSE),"--")</f>
        <v>--</v>
      </c>
      <c r="S379" s="335" t="str">
        <f>IF(L379="x",VLOOKUP(D379,Acero!$A$12:$AB$209,17,FALSE),"--")</f>
        <v>--</v>
      </c>
      <c r="T379" s="335">
        <f>VLOOKUP(D379,Acero!$A$12:$AB$209,18,FALSE)</f>
        <v>1.2</v>
      </c>
      <c r="U379" s="308" t="str">
        <f>VLOOKUP(D379,Acero!$A$12:$AB$209,19,FALSE)</f>
        <v>mm</v>
      </c>
      <c r="V379" s="317"/>
      <c r="W379" s="317">
        <v>591.33333333333303</v>
      </c>
      <c r="X379" s="322">
        <v>773.16666666666697</v>
      </c>
      <c r="Y379" s="334">
        <f t="shared" si="150"/>
        <v>0.30749718151071143</v>
      </c>
      <c r="Z379">
        <f t="shared" ref="Z379:Z388" si="154">(V379+W379)*E379+Z378</f>
        <v>849610.38888888806</v>
      </c>
      <c r="AG379" s="345">
        <v>42789</v>
      </c>
      <c r="AH379" s="149"/>
      <c r="AI379" s="149"/>
      <c r="AJ379" s="149"/>
      <c r="AK379" s="149"/>
      <c r="AL379" s="343" t="e">
        <f t="shared" si="151"/>
        <v>#DIV/0!</v>
      </c>
      <c r="AM379" s="149"/>
      <c r="AN379" s="149"/>
      <c r="AO379" s="343" t="e">
        <f t="shared" si="152"/>
        <v>#DIV/0!</v>
      </c>
      <c r="AP379" s="149"/>
      <c r="AQ379" s="149"/>
      <c r="AR379" s="343" t="e">
        <f t="shared" si="153"/>
        <v>#DIV/0!</v>
      </c>
    </row>
    <row r="380" spans="1:44" ht="26.25" hidden="1" thickBot="1">
      <c r="A380" s="309"/>
      <c r="B380" s="308">
        <v>333</v>
      </c>
      <c r="C380" s="239" t="e">
        <f>VLOOKUP(A380,Piezas!$A$10:$F$604,2,FALSE)</f>
        <v>#N/A</v>
      </c>
      <c r="D380" s="317" t="s">
        <v>1014</v>
      </c>
      <c r="E380" s="322">
        <v>734.33333333333303</v>
      </c>
      <c r="F380" s="308" t="str">
        <f>VLOOKUP(D380,Acero!$A$12:$AB$209,4,FALSE)</f>
        <v>orejas</v>
      </c>
      <c r="G380" s="317"/>
      <c r="H380" s="317"/>
      <c r="I380" s="317"/>
      <c r="J380" s="311" t="s">
        <v>1500</v>
      </c>
      <c r="L380" s="322"/>
      <c r="M380" s="308" t="str">
        <f>VLOOKUP(D380,Acero!$A$12:$AB$209,13,FALSE)</f>
        <v>Chapa negra doble recapado</v>
      </c>
      <c r="N380" s="308" t="str">
        <f>IF(L380="x",VLOOKUP(D380,Acero!$A$12:$AB$209,6,FALSE),"--")</f>
        <v>--</v>
      </c>
      <c r="O380" s="324" t="str">
        <f>IF(L380="x",VLOOKUP(D380,Acero!$A$12:$AB$209,7,FALSE),"--")</f>
        <v>--</v>
      </c>
      <c r="P380" s="335" t="str">
        <f>IF((M380="Chapa negra doble recapado")*AND(L380&lt;&gt;"x"),"--",VLOOKUP(D380,Acero!$A$12:$AB$209,14,FALSE))</f>
        <v>--</v>
      </c>
      <c r="Q380" s="335" t="str">
        <f>IF((M380="Chapa negra doble recapado")*AND(L380&lt;&gt;"x"),"--",VLOOKUP(D380,Acero!$A$12:$AB$209,15,FALSE))</f>
        <v>--</v>
      </c>
      <c r="R380" s="335" t="str">
        <f>IF(L380="x",VLOOKUP(D380,Acero!$A$12:$AB$209,16,FALSE),"--")</f>
        <v>--</v>
      </c>
      <c r="S380" s="335" t="str">
        <f>IF(L380="x",VLOOKUP(D380,Acero!$A$12:$AB$209,17,FALSE),"--")</f>
        <v>--</v>
      </c>
      <c r="T380" s="335">
        <f>VLOOKUP(D380,Acero!$A$12:$AB$209,18,FALSE)</f>
        <v>1.2</v>
      </c>
      <c r="U380" s="308" t="str">
        <f>VLOOKUP(D380,Acero!$A$12:$AB$209,19,FALSE)</f>
        <v>mm</v>
      </c>
      <c r="V380" s="318">
        <v>1</v>
      </c>
      <c r="W380" s="318">
        <v>597.83333333333303</v>
      </c>
      <c r="X380" s="322">
        <v>781.66666666666697</v>
      </c>
      <c r="Y380" s="334">
        <f t="shared" si="150"/>
        <v>0.30749930303875223</v>
      </c>
      <c r="Z380">
        <f t="shared" si="154"/>
        <v>1289353.6666666656</v>
      </c>
      <c r="AG380" s="345">
        <v>42790</v>
      </c>
      <c r="AH380" s="149"/>
      <c r="AI380" s="149"/>
      <c r="AJ380" s="149"/>
      <c r="AK380" s="149"/>
      <c r="AL380" s="343" t="e">
        <f t="shared" si="151"/>
        <v>#DIV/0!</v>
      </c>
      <c r="AM380" s="149"/>
      <c r="AN380" s="149"/>
      <c r="AO380" s="343" t="e">
        <f t="shared" si="152"/>
        <v>#DIV/0!</v>
      </c>
      <c r="AP380" s="149"/>
      <c r="AQ380" s="149"/>
      <c r="AR380" s="343" t="e">
        <f t="shared" si="153"/>
        <v>#DIV/0!</v>
      </c>
    </row>
    <row r="381" spans="1:44" ht="15.75" hidden="1" thickBot="1">
      <c r="A381" s="309"/>
      <c r="B381" s="308">
        <v>334</v>
      </c>
      <c r="C381" s="239" t="e">
        <f>VLOOKUP(A381,Piezas!$A$10:$F$604,2,FALSE)</f>
        <v>#N/A</v>
      </c>
      <c r="D381" s="317" t="s">
        <v>1015</v>
      </c>
      <c r="E381" s="322"/>
      <c r="F381" s="308">
        <f>VLOOKUP(D381,Acero!$A$12:$AB$209,4,FALSE)</f>
        <v>0</v>
      </c>
      <c r="G381" s="317"/>
      <c r="H381" s="317"/>
      <c r="I381" s="317"/>
      <c r="J381" s="311"/>
      <c r="L381" s="322"/>
      <c r="M381" s="308">
        <f>VLOOKUP(D381,Acero!$A$12:$AB$209,13,FALSE)</f>
        <v>0</v>
      </c>
      <c r="N381" s="308" t="str">
        <f>IF(L381="x",VLOOKUP(D381,Acero!$A$12:$AB$209,6,FALSE),"--")</f>
        <v>--</v>
      </c>
      <c r="O381" s="324" t="str">
        <f>IF(L381="x",VLOOKUP(D381,Acero!$A$12:$AB$209,7,FALSE),"--")</f>
        <v>--</v>
      </c>
      <c r="P381" s="335">
        <f>IF((M381="Chapa negra doble recapado")*AND(L381&lt;&gt;"x"),"--",VLOOKUP(D381,Acero!$A$12:$AB$209,14,FALSE))</f>
        <v>0</v>
      </c>
      <c r="Q381" s="335">
        <f>IF((M381="Chapa negra doble recapado")*AND(L381&lt;&gt;"x"),"--",VLOOKUP(D381,Acero!$A$12:$AB$209,15,FALSE))</f>
        <v>0</v>
      </c>
      <c r="R381" s="335" t="str">
        <f>IF(L381="x",VLOOKUP(D381,Acero!$A$12:$AB$209,16,FALSE),"--")</f>
        <v>--</v>
      </c>
      <c r="S381" s="335" t="str">
        <f>IF(L381="x",VLOOKUP(D381,Acero!$A$12:$AB$209,17,FALSE),"--")</f>
        <v>--</v>
      </c>
      <c r="T381" s="335">
        <f>VLOOKUP(D381,Acero!$A$12:$AB$209,18,FALSE)</f>
        <v>0</v>
      </c>
      <c r="U381" s="308" t="str">
        <f>VLOOKUP(D381,Acero!$A$12:$AB$209,19,FALSE)</f>
        <v>-----</v>
      </c>
      <c r="V381" s="319"/>
      <c r="W381" s="319"/>
      <c r="X381" s="322"/>
      <c r="Y381" s="334" t="e">
        <f t="shared" si="150"/>
        <v>#DIV/0!</v>
      </c>
      <c r="Z381">
        <f t="shared" si="154"/>
        <v>1289353.6666666656</v>
      </c>
      <c r="AG381" s="345">
        <v>42791</v>
      </c>
      <c r="AH381" s="149"/>
      <c r="AI381" s="149"/>
      <c r="AJ381" s="149"/>
      <c r="AK381" s="149"/>
      <c r="AL381" s="343" t="e">
        <f t="shared" si="151"/>
        <v>#DIV/0!</v>
      </c>
      <c r="AM381" s="149"/>
      <c r="AN381" s="149"/>
      <c r="AO381" s="343" t="e">
        <f t="shared" si="152"/>
        <v>#DIV/0!</v>
      </c>
      <c r="AP381" s="149"/>
      <c r="AQ381" s="149"/>
      <c r="AR381" s="343" t="e">
        <f t="shared" si="153"/>
        <v>#DIV/0!</v>
      </c>
    </row>
    <row r="382" spans="1:44" ht="15.75" hidden="1" thickBot="1">
      <c r="A382" s="309"/>
      <c r="B382" s="308">
        <v>335</v>
      </c>
      <c r="C382" s="239" t="e">
        <f>VLOOKUP(A382,Piezas!$A$10:$F$604,2,FALSE)</f>
        <v>#N/A</v>
      </c>
      <c r="D382" s="317" t="s">
        <v>1060</v>
      </c>
      <c r="E382" s="322"/>
      <c r="F382" s="308">
        <f>VLOOKUP(D382,Acero!$A$12:$AB$209,4,FALSE)</f>
        <v>0</v>
      </c>
      <c r="G382" s="317"/>
      <c r="H382" s="317"/>
      <c r="I382" s="317"/>
      <c r="J382" s="311"/>
      <c r="L382" s="322"/>
      <c r="M382" s="308" t="str">
        <f>VLOOKUP(D382,Acero!$A$12:$AB$209,13,FALSE)</f>
        <v>---------------</v>
      </c>
      <c r="N382" s="308" t="str">
        <f>IF(L382="x",VLOOKUP(D382,Acero!$A$12:$AB$209,6,FALSE),"--")</f>
        <v>--</v>
      </c>
      <c r="O382" s="324" t="str">
        <f>IF(L382="x",VLOOKUP(D382,Acero!$A$12:$AB$209,7,FALSE),"--")</f>
        <v>--</v>
      </c>
      <c r="P382" s="335">
        <f>IF((M382="Chapa negra doble recapado")*AND(L382&lt;&gt;"x"),"--",VLOOKUP(D382,Acero!$A$12:$AB$209,14,FALSE))</f>
        <v>28</v>
      </c>
      <c r="Q382" s="335" t="str">
        <f>IF((M382="Chapa negra doble recapado")*AND(L382&lt;&gt;"x"),"--",VLOOKUP(D382,Acero!$A$12:$AB$209,15,FALSE))</f>
        <v>----</v>
      </c>
      <c r="R382" s="335" t="str">
        <f>IF(L382="x",VLOOKUP(D382,Acero!$A$12:$AB$209,16,FALSE),"--")</f>
        <v>--</v>
      </c>
      <c r="S382" s="335" t="str">
        <f>IF(L382="x",VLOOKUP(D382,Acero!$A$12:$AB$209,17,FALSE),"--")</f>
        <v>--</v>
      </c>
      <c r="T382" s="335">
        <f>VLOOKUP(D382,Acero!$A$12:$AB$209,18,FALSE)</f>
        <v>0</v>
      </c>
      <c r="U382" s="308" t="str">
        <f>VLOOKUP(D382,Acero!$A$12:$AB$209,19,FALSE)</f>
        <v>----</v>
      </c>
      <c r="V382" s="318"/>
      <c r="W382" s="318"/>
      <c r="X382" s="322"/>
      <c r="Y382" s="334" t="e">
        <f t="shared" si="150"/>
        <v>#DIV/0!</v>
      </c>
      <c r="Z382">
        <f t="shared" si="154"/>
        <v>1289353.6666666656</v>
      </c>
      <c r="AG382" s="345">
        <v>42792</v>
      </c>
      <c r="AH382" s="149"/>
      <c r="AI382" s="149"/>
      <c r="AJ382" s="149"/>
      <c r="AK382" s="149"/>
      <c r="AL382" s="343" t="e">
        <f t="shared" si="151"/>
        <v>#DIV/0!</v>
      </c>
      <c r="AM382" s="149"/>
      <c r="AN382" s="149"/>
      <c r="AO382" s="343" t="e">
        <f t="shared" si="152"/>
        <v>#DIV/0!</v>
      </c>
      <c r="AP382" s="149"/>
      <c r="AQ382" s="149"/>
      <c r="AR382" s="343" t="e">
        <f t="shared" si="153"/>
        <v>#DIV/0!</v>
      </c>
    </row>
    <row r="383" spans="1:44" ht="15.75" hidden="1" thickBot="1">
      <c r="A383" s="309"/>
      <c r="B383" s="308">
        <v>336</v>
      </c>
      <c r="C383" s="239" t="e">
        <f>VLOOKUP(A383,Piezas!$A$10:$F$604,2,FALSE)</f>
        <v>#N/A</v>
      </c>
      <c r="D383" s="317" t="s">
        <v>1228</v>
      </c>
      <c r="E383" s="322"/>
      <c r="F383" s="308">
        <f>VLOOKUP(D383,Acero!$A$12:$AB$209,4,FALSE)</f>
        <v>0</v>
      </c>
      <c r="G383" s="317"/>
      <c r="H383" s="317"/>
      <c r="I383" s="317"/>
      <c r="J383" s="311"/>
      <c r="L383" s="322"/>
      <c r="M383" s="308" t="str">
        <f>VLOOKUP(D383,Acero!$A$12:$AB$209,13,FALSE)</f>
        <v>---------------</v>
      </c>
      <c r="N383" s="308" t="str">
        <f>IF(L383="x",VLOOKUP(D383,Acero!$A$12:$AB$209,6,FALSE),"--")</f>
        <v>--</v>
      </c>
      <c r="O383" s="324" t="str">
        <f>IF(L383="x",VLOOKUP(D383,Acero!$A$12:$AB$209,7,FALSE),"--")</f>
        <v>--</v>
      </c>
      <c r="P383" s="335">
        <f>IF((M383="Chapa negra doble recapado")*AND(L383&lt;&gt;"x"),"--",VLOOKUP(D383,Acero!$A$12:$AB$209,14,FALSE))</f>
        <v>0.42</v>
      </c>
      <c r="Q383" s="335" t="str">
        <f>IF((M383="Chapa negra doble recapado")*AND(L383&lt;&gt;"x"),"--",VLOOKUP(D383,Acero!$A$12:$AB$209,15,FALSE))</f>
        <v>----</v>
      </c>
      <c r="R383" s="335" t="str">
        <f>IF(L383="x",VLOOKUP(D383,Acero!$A$12:$AB$209,16,FALSE),"--")</f>
        <v>--</v>
      </c>
      <c r="S383" s="335" t="str">
        <f>IF(L383="x",VLOOKUP(D383,Acero!$A$12:$AB$209,17,FALSE),"--")</f>
        <v>--</v>
      </c>
      <c r="T383" s="335">
        <f>VLOOKUP(D383,Acero!$A$12:$AB$209,18,FALSE)</f>
        <v>0.5</v>
      </c>
      <c r="U383" s="308" t="str">
        <f>VLOOKUP(D383,Acero!$A$12:$AB$209,19,FALSE)</f>
        <v>----</v>
      </c>
      <c r="V383" s="318"/>
      <c r="W383" s="318"/>
      <c r="X383" s="322"/>
      <c r="Y383" s="334" t="e">
        <f t="shared" si="150"/>
        <v>#DIV/0!</v>
      </c>
      <c r="Z383">
        <f t="shared" si="154"/>
        <v>1289353.6666666656</v>
      </c>
      <c r="AG383" s="345">
        <v>42793</v>
      </c>
      <c r="AH383" s="149"/>
      <c r="AI383" s="149"/>
      <c r="AJ383" s="149"/>
      <c r="AK383" s="149"/>
      <c r="AL383" s="343" t="e">
        <f t="shared" si="151"/>
        <v>#DIV/0!</v>
      </c>
      <c r="AM383" s="149"/>
      <c r="AN383" s="149"/>
      <c r="AO383" s="343" t="e">
        <f t="shared" si="152"/>
        <v>#DIV/0!</v>
      </c>
      <c r="AP383" s="149"/>
      <c r="AQ383" s="149"/>
      <c r="AR383" s="343" t="e">
        <f t="shared" si="153"/>
        <v>#DIV/0!</v>
      </c>
    </row>
    <row r="384" spans="1:44" ht="15.75" hidden="1" thickBot="1">
      <c r="A384" s="309"/>
      <c r="B384" s="308">
        <v>337</v>
      </c>
      <c r="C384" s="239" t="e">
        <f>VLOOKUP(A384,Piezas!$A$10:$F$604,2,FALSE)</f>
        <v>#N/A</v>
      </c>
      <c r="D384" s="317" t="s">
        <v>1229</v>
      </c>
      <c r="E384" s="322"/>
      <c r="F384" s="308">
        <f>VLOOKUP(D384,Acero!$A$12:$AB$209,4,FALSE)</f>
        <v>0</v>
      </c>
      <c r="G384" s="317"/>
      <c r="H384" s="317"/>
      <c r="I384" s="317"/>
      <c r="J384" s="311"/>
      <c r="L384" s="322"/>
      <c r="M384" s="308" t="str">
        <f>VLOOKUP(D384,Acero!$A$12:$AB$209,13,FALSE)</f>
        <v>---------------</v>
      </c>
      <c r="N384" s="308" t="str">
        <f>IF(L384="x",VLOOKUP(D384,Acero!$A$12:$AB$209,6,FALSE),"--")</f>
        <v>--</v>
      </c>
      <c r="O384" s="324" t="str">
        <f>IF(L384="x",VLOOKUP(D384,Acero!$A$12:$AB$209,7,FALSE),"--")</f>
        <v>--</v>
      </c>
      <c r="P384" s="335">
        <f>IF((M384="Chapa negra doble recapado")*AND(L384&lt;&gt;"x"),"--",VLOOKUP(D384,Acero!$A$12:$AB$209,14,FALSE))</f>
        <v>22</v>
      </c>
      <c r="Q384" s="335" t="str">
        <f>IF((M384="Chapa negra doble recapado")*AND(L384&lt;&gt;"x"),"--",VLOOKUP(D384,Acero!$A$12:$AB$209,15,FALSE))</f>
        <v>----</v>
      </c>
      <c r="R384" s="335" t="str">
        <f>IF(L384="x",VLOOKUP(D384,Acero!$A$12:$AB$209,16,FALSE),"--")</f>
        <v>--</v>
      </c>
      <c r="S384" s="335" t="str">
        <f>IF(L384="x",VLOOKUP(D384,Acero!$A$12:$AB$209,17,FALSE),"--")</f>
        <v>--</v>
      </c>
      <c r="T384" s="335">
        <f>VLOOKUP(D384,Acero!$A$12:$AB$209,18,FALSE)</f>
        <v>0</v>
      </c>
      <c r="U384" s="308" t="str">
        <f>VLOOKUP(D384,Acero!$A$12:$AB$209,19,FALSE)</f>
        <v>----</v>
      </c>
      <c r="V384" s="319"/>
      <c r="W384" s="319"/>
      <c r="X384" s="322"/>
      <c r="Y384" s="334" t="e">
        <f t="shared" si="150"/>
        <v>#DIV/0!</v>
      </c>
      <c r="Z384">
        <f t="shared" si="154"/>
        <v>1289353.6666666656</v>
      </c>
      <c r="AG384" s="345">
        <v>42794</v>
      </c>
      <c r="AH384" s="149"/>
      <c r="AI384" s="149"/>
      <c r="AJ384" s="149"/>
      <c r="AK384" s="149"/>
      <c r="AL384" s="343" t="e">
        <f t="shared" si="151"/>
        <v>#DIV/0!</v>
      </c>
      <c r="AM384" s="149"/>
      <c r="AN384" s="149"/>
      <c r="AO384" s="343" t="e">
        <f t="shared" si="152"/>
        <v>#DIV/0!</v>
      </c>
      <c r="AP384" s="149"/>
      <c r="AQ384" s="149"/>
      <c r="AR384" s="343" t="e">
        <f t="shared" si="153"/>
        <v>#DIV/0!</v>
      </c>
    </row>
    <row r="385" spans="1:44" ht="15.75" hidden="1" thickBot="1">
      <c r="A385" s="309"/>
      <c r="B385" s="308">
        <v>338</v>
      </c>
      <c r="C385" s="239" t="e">
        <f>VLOOKUP(A385,Piezas!$A$10:$F$604,2,FALSE)</f>
        <v>#N/A</v>
      </c>
      <c r="D385" s="317" t="s">
        <v>1230</v>
      </c>
      <c r="E385" s="322"/>
      <c r="F385" s="308">
        <f>VLOOKUP(D385,Acero!$A$12:$AB$209,4,FALSE)</f>
        <v>0</v>
      </c>
      <c r="G385" s="317"/>
      <c r="H385" s="317"/>
      <c r="I385" s="317"/>
      <c r="J385" s="311"/>
      <c r="L385" s="322"/>
      <c r="M385" s="308" t="str">
        <f>VLOOKUP(D385,Acero!$A$12:$AB$209,13,FALSE)</f>
        <v>---------------</v>
      </c>
      <c r="N385" s="308" t="str">
        <f>IF(L385="x",VLOOKUP(D385,Acero!$A$12:$AB$209,6,FALSE),"--")</f>
        <v>--</v>
      </c>
      <c r="O385" s="324" t="str">
        <f>IF(L385="x",VLOOKUP(D385,Acero!$A$12:$AB$209,7,FALSE),"--")</f>
        <v>--</v>
      </c>
      <c r="P385" s="335">
        <f>IF((M385="Chapa negra doble recapado")*AND(L385&lt;&gt;"x"),"--",VLOOKUP(D385,Acero!$A$12:$AB$209,14,FALSE))</f>
        <v>12.7</v>
      </c>
      <c r="Q385" s="335" t="str">
        <f>IF((M385="Chapa negra doble recapado")*AND(L385&lt;&gt;"x"),"--",VLOOKUP(D385,Acero!$A$12:$AB$209,15,FALSE))</f>
        <v>----</v>
      </c>
      <c r="R385" s="335" t="str">
        <f>IF(L385="x",VLOOKUP(D385,Acero!$A$12:$AB$209,16,FALSE),"--")</f>
        <v>--</v>
      </c>
      <c r="S385" s="335" t="str">
        <f>IF(L385="x",VLOOKUP(D385,Acero!$A$12:$AB$209,17,FALSE),"--")</f>
        <v>--</v>
      </c>
      <c r="T385" s="335">
        <f>VLOOKUP(D385,Acero!$A$12:$AB$209,18,FALSE)</f>
        <v>0</v>
      </c>
      <c r="U385" s="308" t="str">
        <f>VLOOKUP(D385,Acero!$A$12:$AB$209,19,FALSE)</f>
        <v>----</v>
      </c>
      <c r="V385" s="318"/>
      <c r="W385" s="318"/>
      <c r="X385" s="322"/>
      <c r="Y385" s="334" t="e">
        <f t="shared" si="150"/>
        <v>#DIV/0!</v>
      </c>
      <c r="Z385">
        <f t="shared" si="154"/>
        <v>1289353.6666666656</v>
      </c>
      <c r="AG385" s="345">
        <v>42795</v>
      </c>
      <c r="AH385" s="149"/>
      <c r="AI385" s="149"/>
      <c r="AJ385" s="149"/>
      <c r="AK385" s="149"/>
      <c r="AL385" s="343" t="e">
        <f t="shared" si="151"/>
        <v>#DIV/0!</v>
      </c>
      <c r="AM385" s="149"/>
      <c r="AN385" s="149"/>
      <c r="AO385" s="343" t="e">
        <f t="shared" si="152"/>
        <v>#DIV/0!</v>
      </c>
      <c r="AP385" s="149"/>
      <c r="AQ385" s="149"/>
      <c r="AR385" s="343" t="e">
        <f t="shared" si="153"/>
        <v>#DIV/0!</v>
      </c>
    </row>
    <row r="386" spans="1:44" ht="15.75" hidden="1" thickBot="1">
      <c r="A386" s="309"/>
      <c r="B386" s="308">
        <v>339</v>
      </c>
      <c r="C386" s="239" t="e">
        <f>VLOOKUP(A386,Piezas!$A$10:$F$604,2,FALSE)</f>
        <v>#N/A</v>
      </c>
      <c r="D386" s="317"/>
      <c r="E386" s="322"/>
      <c r="F386" s="308" t="e">
        <f>VLOOKUP(D386,Acero!$A$12:$AB$209,4,FALSE)</f>
        <v>#N/A</v>
      </c>
      <c r="G386" s="317"/>
      <c r="H386" s="317"/>
      <c r="I386" s="317"/>
      <c r="J386" s="311"/>
      <c r="L386" s="322"/>
      <c r="M386" s="308" t="e">
        <f>VLOOKUP(D386,Acero!$A$12:$AB$209,13,FALSE)</f>
        <v>#N/A</v>
      </c>
      <c r="N386" s="308" t="str">
        <f>IF(L386="x",VLOOKUP(D386,Acero!$A$12:$AB$209,6,FALSE),"--")</f>
        <v>--</v>
      </c>
      <c r="O386" s="324" t="str">
        <f>IF(L386="x",VLOOKUP(D386,Acero!$A$12:$AB$209,7,FALSE),"--")</f>
        <v>--</v>
      </c>
      <c r="P386" s="335" t="e">
        <f>IF((M386="Chapa negra doble recapado")*AND(L386&lt;&gt;"x"),"--",VLOOKUP(D386,Acero!$A$12:$AB$209,14,FALSE))</f>
        <v>#N/A</v>
      </c>
      <c r="Q386" s="335" t="e">
        <f>IF((M386="Chapa negra doble recapado")*AND(L386&lt;&gt;"x"),"--",VLOOKUP(D386,Acero!$A$12:$AB$209,15,FALSE))</f>
        <v>#N/A</v>
      </c>
      <c r="R386" s="335" t="str">
        <f>IF(L386="x",VLOOKUP(D386,Acero!$A$12:$AB$209,16,FALSE),"--")</f>
        <v>--</v>
      </c>
      <c r="S386" s="335" t="str">
        <f>IF(L386="x",VLOOKUP(D386,Acero!$A$12:$AB$209,17,FALSE),"--")</f>
        <v>--</v>
      </c>
      <c r="T386" s="335" t="e">
        <f>VLOOKUP(D386,Acero!$A$12:$AB$209,18,FALSE)</f>
        <v>#N/A</v>
      </c>
      <c r="U386" s="308" t="e">
        <f>VLOOKUP(D386,Acero!$A$12:$AB$209,19,FALSE)</f>
        <v>#N/A</v>
      </c>
      <c r="V386" s="319"/>
      <c r="W386" s="319"/>
      <c r="X386" s="322"/>
      <c r="Y386" s="334" t="e">
        <f t="shared" si="150"/>
        <v>#DIV/0!</v>
      </c>
      <c r="Z386">
        <f t="shared" si="154"/>
        <v>1289353.6666666656</v>
      </c>
      <c r="AG386" s="345">
        <v>42796</v>
      </c>
      <c r="AH386" s="149"/>
      <c r="AI386" s="149"/>
      <c r="AJ386" s="149"/>
      <c r="AK386" s="149"/>
      <c r="AL386" s="343" t="e">
        <f t="shared" si="151"/>
        <v>#DIV/0!</v>
      </c>
      <c r="AM386" s="149"/>
      <c r="AN386" s="149"/>
      <c r="AO386" s="343" t="e">
        <f t="shared" si="152"/>
        <v>#DIV/0!</v>
      </c>
      <c r="AP386" s="149"/>
      <c r="AQ386" s="149"/>
      <c r="AR386" s="343" t="e">
        <f t="shared" si="153"/>
        <v>#DIV/0!</v>
      </c>
    </row>
    <row r="387" spans="1:44" ht="15.75" hidden="1" thickBot="1">
      <c r="A387" s="309"/>
      <c r="B387" s="308">
        <v>340</v>
      </c>
      <c r="C387" s="239" t="e">
        <f>VLOOKUP(A387,Piezas!$A$10:$F$604,2,FALSE)</f>
        <v>#N/A</v>
      </c>
      <c r="D387" s="320"/>
      <c r="E387" s="322"/>
      <c r="F387" s="308" t="e">
        <f>VLOOKUP(D387,Acero!$A$12:$AB$209,4,FALSE)</f>
        <v>#N/A</v>
      </c>
      <c r="G387" s="317"/>
      <c r="H387" s="317"/>
      <c r="I387" s="317"/>
      <c r="J387" s="311"/>
      <c r="L387" s="322"/>
      <c r="M387" s="308" t="e">
        <f>VLOOKUP(D387,Acero!$A$12:$AB$209,13,FALSE)</f>
        <v>#N/A</v>
      </c>
      <c r="N387" s="308" t="str">
        <f>IF(L387="x",VLOOKUP(D387,Acero!$A$12:$AB$209,6,FALSE),"--")</f>
        <v>--</v>
      </c>
      <c r="O387" s="324" t="str">
        <f>IF(L387="x",VLOOKUP(D387,Acero!$A$12:$AB$209,7,FALSE),"--")</f>
        <v>--</v>
      </c>
      <c r="P387" s="335" t="e">
        <f>IF((M387="Chapa negra doble recapado")*AND(L387&lt;&gt;"x"),"--",VLOOKUP(D387,Acero!$A$12:$AB$209,14,FALSE))</f>
        <v>#N/A</v>
      </c>
      <c r="Q387" s="335" t="e">
        <f>IF((M387="Chapa negra doble recapado")*AND(L387&lt;&gt;"x"),"--",VLOOKUP(D387,Acero!$A$12:$AB$209,15,FALSE))</f>
        <v>#N/A</v>
      </c>
      <c r="R387" s="335" t="str">
        <f>IF(L387="x",VLOOKUP(D387,Acero!$A$12:$AB$209,16,FALSE),"--")</f>
        <v>--</v>
      </c>
      <c r="S387" s="335" t="str">
        <f>IF(L387="x",VLOOKUP(D387,Acero!$A$12:$AB$209,17,FALSE),"--")</f>
        <v>--</v>
      </c>
      <c r="T387" s="335" t="e">
        <f>VLOOKUP(D387,Acero!$A$12:$AB$209,18,FALSE)</f>
        <v>#N/A</v>
      </c>
      <c r="U387" s="308" t="e">
        <f>VLOOKUP(D387,Acero!$A$12:$AB$209,19,FALSE)</f>
        <v>#N/A</v>
      </c>
      <c r="V387" s="318"/>
      <c r="W387" s="318"/>
      <c r="X387" s="322"/>
      <c r="Y387" s="334" t="e">
        <f t="shared" si="150"/>
        <v>#DIV/0!</v>
      </c>
      <c r="Z387">
        <f t="shared" si="154"/>
        <v>1289353.6666666656</v>
      </c>
      <c r="AG387" s="345">
        <v>42797</v>
      </c>
      <c r="AH387" s="149"/>
      <c r="AI387" s="149"/>
      <c r="AJ387" s="149"/>
      <c r="AK387" s="149"/>
      <c r="AL387" s="343" t="e">
        <f t="shared" si="151"/>
        <v>#DIV/0!</v>
      </c>
      <c r="AM387" s="149"/>
      <c r="AN387" s="149"/>
      <c r="AO387" s="343" t="e">
        <f t="shared" si="152"/>
        <v>#DIV/0!</v>
      </c>
      <c r="AP387" s="149"/>
      <c r="AQ387" s="149"/>
      <c r="AR387" s="343" t="e">
        <f t="shared" si="153"/>
        <v>#DIV/0!</v>
      </c>
    </row>
    <row r="388" spans="1:44" ht="15.75" hidden="1" thickBot="1">
      <c r="A388" s="412"/>
      <c r="B388" s="308">
        <v>341</v>
      </c>
      <c r="C388" s="239" t="e">
        <f>VLOOKUP(A388,Piezas!$A$10:$F$604,2,FALSE)</f>
        <v>#N/A</v>
      </c>
      <c r="D388" s="321"/>
      <c r="E388" s="322"/>
      <c r="F388" s="308" t="e">
        <f>VLOOKUP(D388,Acero!$A$12:$AB$209,4,FALSE)</f>
        <v>#N/A</v>
      </c>
      <c r="G388" s="317"/>
      <c r="H388" s="317"/>
      <c r="I388" s="317"/>
      <c r="J388" s="311"/>
      <c r="L388" s="322"/>
      <c r="M388" s="308" t="e">
        <f>VLOOKUP(D388,Acero!$A$12:$AB$209,13,FALSE)</f>
        <v>#N/A</v>
      </c>
      <c r="N388" s="308" t="str">
        <f>IF(L388="x",VLOOKUP(D388,Acero!$A$12:$AB$209,6,FALSE),"--")</f>
        <v>--</v>
      </c>
      <c r="O388" s="324" t="str">
        <f>IF(L388="x",VLOOKUP(D388,Acero!$A$12:$AB$209,7,FALSE),"--")</f>
        <v>--</v>
      </c>
      <c r="P388" s="335" t="e">
        <f>IF((M388="Chapa negra doble recapado")*AND(L388&lt;&gt;"x"),"--",VLOOKUP(D388,Acero!$A$12:$AB$209,14,FALSE))</f>
        <v>#N/A</v>
      </c>
      <c r="Q388" s="335" t="e">
        <f>IF((M388="Chapa negra doble recapado")*AND(L388&lt;&gt;"x"),"--",VLOOKUP(D388,Acero!$A$12:$AB$209,15,FALSE))</f>
        <v>#N/A</v>
      </c>
      <c r="R388" s="335" t="str">
        <f>IF(L388="x",VLOOKUP(D388,Acero!$A$12:$AB$209,16,FALSE),"--")</f>
        <v>--</v>
      </c>
      <c r="S388" s="335" t="str">
        <f>IF(L388="x",VLOOKUP(D388,Acero!$A$12:$AB$209,17,FALSE),"--")</f>
        <v>--</v>
      </c>
      <c r="T388" s="335" t="e">
        <f>VLOOKUP(D388,Acero!$A$12:$AB$209,18,FALSE)</f>
        <v>#N/A</v>
      </c>
      <c r="U388" s="308" t="e">
        <f>VLOOKUP(D388,Acero!$A$12:$AB$209,19,FALSE)</f>
        <v>#N/A</v>
      </c>
      <c r="V388" s="319"/>
      <c r="W388" s="319"/>
      <c r="X388" s="322"/>
      <c r="Y388" s="334" t="e">
        <f t="shared" si="150"/>
        <v>#DIV/0!</v>
      </c>
      <c r="Z388">
        <f t="shared" si="154"/>
        <v>1289353.6666666656</v>
      </c>
      <c r="AG388" s="345">
        <v>42798</v>
      </c>
      <c r="AH388" s="149"/>
      <c r="AI388" s="149"/>
      <c r="AJ388" s="149"/>
      <c r="AK388" s="149"/>
      <c r="AL388" s="343" t="e">
        <f t="shared" si="151"/>
        <v>#DIV/0!</v>
      </c>
      <c r="AM388" s="149"/>
      <c r="AN388" s="149"/>
      <c r="AO388" s="343" t="e">
        <f t="shared" si="152"/>
        <v>#DIV/0!</v>
      </c>
      <c r="AP388" s="149"/>
      <c r="AQ388" s="149"/>
      <c r="AR388" s="343" t="e">
        <f t="shared" si="153"/>
        <v>#DIV/0!</v>
      </c>
    </row>
    <row r="389" spans="1:44" ht="15.75" hidden="1" thickBot="1">
      <c r="A389" s="410"/>
      <c r="B389" s="336"/>
      <c r="C389" s="239" t="e">
        <f>VLOOKUP(A389,Piezas!$A$10:$F$604,2,FALSE)</f>
        <v>#N/A</v>
      </c>
      <c r="D389" s="338"/>
      <c r="E389" s="338"/>
      <c r="F389" s="338"/>
      <c r="G389" s="338"/>
      <c r="H389" s="338"/>
      <c r="I389" s="338"/>
      <c r="J389" s="338"/>
      <c r="K389" s="338"/>
      <c r="L389" s="339"/>
      <c r="M389" s="338"/>
      <c r="N389" s="338"/>
      <c r="O389" s="342"/>
      <c r="P389" s="340"/>
      <c r="Q389" s="340"/>
      <c r="R389" s="340"/>
      <c r="S389" s="340"/>
      <c r="T389" s="340"/>
      <c r="U389" s="336"/>
      <c r="V389" s="336"/>
      <c r="W389" s="336"/>
      <c r="X389" s="339"/>
      <c r="Y389" s="339"/>
      <c r="Z389" s="333"/>
      <c r="AA389" s="333"/>
      <c r="AG389" s="345"/>
      <c r="AL389" s="344"/>
      <c r="AO389" s="344"/>
      <c r="AR389" s="344"/>
    </row>
    <row r="390" spans="1:44" ht="27" hidden="1" thickTop="1" thickBot="1">
      <c r="A390" s="411" t="s">
        <v>335</v>
      </c>
      <c r="B390" s="308">
        <v>342</v>
      </c>
      <c r="C390" s="239" t="str">
        <f>VLOOKUP(A390,Piezas!$A$10:$F$604,2,FALSE)</f>
        <v>Ficha</v>
      </c>
      <c r="D390" s="317" t="s">
        <v>1012</v>
      </c>
      <c r="E390" s="331">
        <v>742.33333333333303</v>
      </c>
      <c r="F390" s="308" t="str">
        <f>VLOOKUP(D390,Acero!$A$12:$AB$209,4,FALSE)</f>
        <v>Lateral</v>
      </c>
      <c r="G390" s="317"/>
      <c r="H390" s="317"/>
      <c r="I390" s="317"/>
      <c r="J390" s="310"/>
      <c r="K390" s="149"/>
      <c r="L390" s="331"/>
      <c r="M390" s="308" t="str">
        <f>VLOOKUP(D390,Acero!$A$12:$AB$209,13,FALSE)</f>
        <v>Chapa negra doble recapado</v>
      </c>
      <c r="N390" s="308" t="str">
        <f>IF(L390="x",VLOOKUP(D390,Acero!$A$12:$AB$209,6,FALSE),"--")</f>
        <v>--</v>
      </c>
      <c r="O390" s="324" t="str">
        <f>IF(L390="x",VLOOKUP(D390,Acero!$A$12:$AB$209,7,FALSE),"--")</f>
        <v>--</v>
      </c>
      <c r="P390" s="335" t="str">
        <f>IF((M390="Chapa negra doble recapado")*AND(L390&lt;&gt;"x"),"--",VLOOKUP(D390,Acero!$A$12:$AB$209,14,FALSE))</f>
        <v>--</v>
      </c>
      <c r="Q390" s="335" t="str">
        <f>IF((M390="Chapa negra doble recapado")*AND(L390&lt;&gt;"x"),"--",VLOOKUP(D390,Acero!$A$12:$AB$209,15,FALSE))</f>
        <v>--</v>
      </c>
      <c r="R390" s="335" t="str">
        <f>IF(L390="x",VLOOKUP(D390,Acero!$A$12:$AB$209,16,FALSE),"--")</f>
        <v>--</v>
      </c>
      <c r="S390" s="335" t="str">
        <f>IF(L390="x",VLOOKUP(D390,Acero!$A$12:$AB$209,17,FALSE),"--")</f>
        <v>--</v>
      </c>
      <c r="T390" s="335">
        <f>VLOOKUP(D390,Acero!$A$12:$AB$209,18,FALSE)</f>
        <v>1.2</v>
      </c>
      <c r="U390" s="308" t="str">
        <f>VLOOKUP(D390,Acero!$A$12:$AB$209,19,FALSE)</f>
        <v>mm</v>
      </c>
      <c r="V390" s="317"/>
      <c r="W390" s="317">
        <v>604.33333333333303</v>
      </c>
      <c r="X390" s="331">
        <v>790.16666666666697</v>
      </c>
      <c r="Y390" s="334">
        <f t="shared" ref="Y390:Y400" si="155">(X390-W390)/W390</f>
        <v>0.3075013789299515</v>
      </c>
      <c r="Z390" s="149">
        <f>(V390+W390)*E390</f>
        <v>448616.77777777734</v>
      </c>
      <c r="AA390" s="149"/>
      <c r="AB390" s="149"/>
      <c r="AC390" s="149"/>
      <c r="AD390" s="149"/>
      <c r="AE390" s="149"/>
      <c r="AF390" s="149"/>
      <c r="AG390" s="345">
        <v>42799</v>
      </c>
      <c r="AH390" s="149"/>
      <c r="AI390" s="149"/>
      <c r="AJ390" s="149"/>
      <c r="AK390" s="149"/>
      <c r="AL390" s="343" t="e">
        <f t="shared" ref="AL390:AL400" si="156">(AH390-AK390)/AH390</f>
        <v>#DIV/0!</v>
      </c>
      <c r="AM390" s="149"/>
      <c r="AN390" s="149"/>
      <c r="AO390" s="343" t="e">
        <f t="shared" ref="AO390:AO400" si="157">(AK390-AN390)/AK390</f>
        <v>#DIV/0!</v>
      </c>
      <c r="AP390" s="149"/>
      <c r="AQ390" s="149"/>
      <c r="AR390" s="343" t="e">
        <f t="shared" ref="AR390:AR400" si="158">(AN390-AQ390)/AN390</f>
        <v>#DIV/0!</v>
      </c>
    </row>
    <row r="391" spans="1:44" ht="26.25" hidden="1" thickBot="1">
      <c r="A391" s="309"/>
      <c r="B391" s="308">
        <v>343</v>
      </c>
      <c r="C391" s="239" t="e">
        <f>VLOOKUP(A391,Piezas!$A$10:$F$604,2,FALSE)</f>
        <v>#N/A</v>
      </c>
      <c r="D391" s="317" t="s">
        <v>1211</v>
      </c>
      <c r="E391" s="322">
        <v>750.33333333333303</v>
      </c>
      <c r="F391" s="308" t="str">
        <f>VLOOKUP(D391,Acero!$A$12:$AB$209,4,FALSE)</f>
        <v xml:space="preserve">Lonja </v>
      </c>
      <c r="G391" s="317"/>
      <c r="H391" s="317"/>
      <c r="I391" s="317"/>
      <c r="J391" s="311"/>
      <c r="L391" s="317"/>
      <c r="M391" s="308" t="str">
        <f>VLOOKUP(D391,Acero!$A$12:$AB$209,13,FALSE)</f>
        <v>Chapa negra doble recapado</v>
      </c>
      <c r="N391" s="308" t="str">
        <f>IF(L391="x",VLOOKUP(D391,Acero!$A$12:$AB$209,6,FALSE),"--")</f>
        <v>--</v>
      </c>
      <c r="O391" s="324" t="str">
        <f>IF(L391="x",VLOOKUP(D391,Acero!$A$12:$AB$209,7,FALSE),"--")</f>
        <v>--</v>
      </c>
      <c r="P391" s="335" t="str">
        <f>IF((M391="Chapa negra doble recapado")*AND(L391&lt;&gt;"x"),"--",VLOOKUP(D391,Acero!$A$12:$AB$209,14,FALSE))</f>
        <v>--</v>
      </c>
      <c r="Q391" s="335" t="str">
        <f>IF((M391="Chapa negra doble recapado")*AND(L391&lt;&gt;"x"),"--",VLOOKUP(D391,Acero!$A$12:$AB$209,15,FALSE))</f>
        <v>--</v>
      </c>
      <c r="R391" s="335" t="str">
        <f>IF(L391="x",VLOOKUP(D391,Acero!$A$12:$AB$209,16,FALSE),"--")</f>
        <v>--</v>
      </c>
      <c r="S391" s="335" t="str">
        <f>IF(L391="x",VLOOKUP(D391,Acero!$A$12:$AB$209,17,FALSE),"--")</f>
        <v>--</v>
      </c>
      <c r="T391" s="335">
        <f>VLOOKUP(D391,Acero!$A$12:$AB$209,18,FALSE)</f>
        <v>1.2</v>
      </c>
      <c r="U391" s="308" t="str">
        <f>VLOOKUP(D391,Acero!$A$12:$AB$209,19,FALSE)</f>
        <v>mm</v>
      </c>
      <c r="V391" s="317"/>
      <c r="W391" s="317">
        <v>610.83333333333303</v>
      </c>
      <c r="X391" s="322">
        <v>798.66666666666697</v>
      </c>
      <c r="Y391" s="334">
        <f t="shared" si="155"/>
        <v>0.30750341064120168</v>
      </c>
      <c r="Z391">
        <f t="shared" ref="Z391:Z400" si="159">(V391+W391)*E391+Z390</f>
        <v>906945.38888888806</v>
      </c>
      <c r="AG391" s="345">
        <v>42800</v>
      </c>
      <c r="AH391" s="149"/>
      <c r="AI391" s="149"/>
      <c r="AJ391" s="149"/>
      <c r="AK391" s="149"/>
      <c r="AL391" s="343" t="e">
        <f t="shared" si="156"/>
        <v>#DIV/0!</v>
      </c>
      <c r="AM391" s="149"/>
      <c r="AN391" s="149"/>
      <c r="AO391" s="343" t="e">
        <f t="shared" si="157"/>
        <v>#DIV/0!</v>
      </c>
      <c r="AP391" s="149"/>
      <c r="AQ391" s="149"/>
      <c r="AR391" s="343" t="e">
        <f t="shared" si="158"/>
        <v>#DIV/0!</v>
      </c>
    </row>
    <row r="392" spans="1:44" ht="26.25" hidden="1" thickBot="1">
      <c r="A392" s="309"/>
      <c r="B392" s="308">
        <v>344</v>
      </c>
      <c r="C392" s="239" t="e">
        <f>VLOOKUP(A392,Piezas!$A$10:$F$604,2,FALSE)</f>
        <v>#N/A</v>
      </c>
      <c r="D392" s="317" t="s">
        <v>1014</v>
      </c>
      <c r="E392" s="322">
        <v>758.33333333333303</v>
      </c>
      <c r="F392" s="308" t="str">
        <f>VLOOKUP(D392,Acero!$A$12:$AB$209,4,FALSE)</f>
        <v>orejas</v>
      </c>
      <c r="G392" s="317"/>
      <c r="H392" s="317"/>
      <c r="I392" s="317"/>
      <c r="J392" s="311" t="s">
        <v>1501</v>
      </c>
      <c r="L392" s="322"/>
      <c r="M392" s="308" t="str">
        <f>VLOOKUP(D392,Acero!$A$12:$AB$209,13,FALSE)</f>
        <v>Chapa negra doble recapado</v>
      </c>
      <c r="N392" s="308" t="str">
        <f>IF(L392="x",VLOOKUP(D392,Acero!$A$12:$AB$209,6,FALSE),"--")</f>
        <v>--</v>
      </c>
      <c r="O392" s="324" t="str">
        <f>IF(L392="x",VLOOKUP(D392,Acero!$A$12:$AB$209,7,FALSE),"--")</f>
        <v>--</v>
      </c>
      <c r="P392" s="335" t="str">
        <f>IF((M392="Chapa negra doble recapado")*AND(L392&lt;&gt;"x"),"--",VLOOKUP(D392,Acero!$A$12:$AB$209,14,FALSE))</f>
        <v>--</v>
      </c>
      <c r="Q392" s="335" t="str">
        <f>IF((M392="Chapa negra doble recapado")*AND(L392&lt;&gt;"x"),"--",VLOOKUP(D392,Acero!$A$12:$AB$209,15,FALSE))</f>
        <v>--</v>
      </c>
      <c r="R392" s="335" t="str">
        <f>IF(L392="x",VLOOKUP(D392,Acero!$A$12:$AB$209,16,FALSE),"--")</f>
        <v>--</v>
      </c>
      <c r="S392" s="335" t="str">
        <f>IF(L392="x",VLOOKUP(D392,Acero!$A$12:$AB$209,17,FALSE),"--")</f>
        <v>--</v>
      </c>
      <c r="T392" s="335">
        <f>VLOOKUP(D392,Acero!$A$12:$AB$209,18,FALSE)</f>
        <v>1.2</v>
      </c>
      <c r="U392" s="308" t="str">
        <f>VLOOKUP(D392,Acero!$A$12:$AB$209,19,FALSE)</f>
        <v>mm</v>
      </c>
      <c r="V392" s="318">
        <v>1</v>
      </c>
      <c r="W392" s="318">
        <v>617.33333333333303</v>
      </c>
      <c r="X392" s="322">
        <v>807.16666666666697</v>
      </c>
      <c r="Y392" s="334">
        <f t="shared" si="155"/>
        <v>0.30750539956803569</v>
      </c>
      <c r="Z392">
        <f t="shared" si="159"/>
        <v>1375848.1666666653</v>
      </c>
      <c r="AG392" s="345">
        <v>42801</v>
      </c>
      <c r="AH392" s="149"/>
      <c r="AI392" s="149"/>
      <c r="AJ392" s="149"/>
      <c r="AK392" s="149"/>
      <c r="AL392" s="343" t="e">
        <f t="shared" si="156"/>
        <v>#DIV/0!</v>
      </c>
      <c r="AM392" s="149"/>
      <c r="AN392" s="149"/>
      <c r="AO392" s="343" t="e">
        <f t="shared" si="157"/>
        <v>#DIV/0!</v>
      </c>
      <c r="AP392" s="149"/>
      <c r="AQ392" s="149"/>
      <c r="AR392" s="343" t="e">
        <f t="shared" si="158"/>
        <v>#DIV/0!</v>
      </c>
    </row>
    <row r="393" spans="1:44" ht="15.75" hidden="1" thickBot="1">
      <c r="A393" s="309"/>
      <c r="B393" s="308">
        <v>345</v>
      </c>
      <c r="C393" s="239" t="e">
        <f>VLOOKUP(A393,Piezas!$A$10:$F$604,2,FALSE)</f>
        <v>#N/A</v>
      </c>
      <c r="D393" s="317" t="s">
        <v>1015</v>
      </c>
      <c r="E393" s="322"/>
      <c r="F393" s="308">
        <f>VLOOKUP(D393,Acero!$A$12:$AB$209,4,FALSE)</f>
        <v>0</v>
      </c>
      <c r="G393" s="317"/>
      <c r="H393" s="317"/>
      <c r="I393" s="317"/>
      <c r="J393" s="311"/>
      <c r="L393" s="322"/>
      <c r="M393" s="308">
        <f>VLOOKUP(D393,Acero!$A$12:$AB$209,13,FALSE)</f>
        <v>0</v>
      </c>
      <c r="N393" s="308" t="str">
        <f>IF(L393="x",VLOOKUP(D393,Acero!$A$12:$AB$209,6,FALSE),"--")</f>
        <v>--</v>
      </c>
      <c r="O393" s="324" t="str">
        <f>IF(L393="x",VLOOKUP(D393,Acero!$A$12:$AB$209,7,FALSE),"--")</f>
        <v>--</v>
      </c>
      <c r="P393" s="335">
        <f>IF((M393="Chapa negra doble recapado")*AND(L393&lt;&gt;"x"),"--",VLOOKUP(D393,Acero!$A$12:$AB$209,14,FALSE))</f>
        <v>0</v>
      </c>
      <c r="Q393" s="335">
        <f>IF((M393="Chapa negra doble recapado")*AND(L393&lt;&gt;"x"),"--",VLOOKUP(D393,Acero!$A$12:$AB$209,15,FALSE))</f>
        <v>0</v>
      </c>
      <c r="R393" s="335" t="str">
        <f>IF(L393="x",VLOOKUP(D393,Acero!$A$12:$AB$209,16,FALSE),"--")</f>
        <v>--</v>
      </c>
      <c r="S393" s="335" t="str">
        <f>IF(L393="x",VLOOKUP(D393,Acero!$A$12:$AB$209,17,FALSE),"--")</f>
        <v>--</v>
      </c>
      <c r="T393" s="335">
        <f>VLOOKUP(D393,Acero!$A$12:$AB$209,18,FALSE)</f>
        <v>0</v>
      </c>
      <c r="U393" s="308" t="str">
        <f>VLOOKUP(D393,Acero!$A$12:$AB$209,19,FALSE)</f>
        <v>-----</v>
      </c>
      <c r="V393" s="319"/>
      <c r="W393" s="319"/>
      <c r="X393" s="322"/>
      <c r="Y393" s="334" t="e">
        <f t="shared" si="155"/>
        <v>#DIV/0!</v>
      </c>
      <c r="Z393">
        <f t="shared" si="159"/>
        <v>1375848.1666666653</v>
      </c>
      <c r="AG393" s="345">
        <v>42802</v>
      </c>
      <c r="AH393" s="149"/>
      <c r="AI393" s="149"/>
      <c r="AJ393" s="149"/>
      <c r="AK393" s="149"/>
      <c r="AL393" s="343" t="e">
        <f t="shared" si="156"/>
        <v>#DIV/0!</v>
      </c>
      <c r="AM393" s="149"/>
      <c r="AN393" s="149"/>
      <c r="AO393" s="343" t="e">
        <f t="shared" si="157"/>
        <v>#DIV/0!</v>
      </c>
      <c r="AP393" s="149"/>
      <c r="AQ393" s="149"/>
      <c r="AR393" s="343" t="e">
        <f t="shared" si="158"/>
        <v>#DIV/0!</v>
      </c>
    </row>
    <row r="394" spans="1:44" ht="15.75" hidden="1" thickBot="1">
      <c r="A394" s="309"/>
      <c r="B394" s="308">
        <v>346</v>
      </c>
      <c r="C394" s="239" t="e">
        <f>VLOOKUP(A394,Piezas!$A$10:$F$604,2,FALSE)</f>
        <v>#N/A</v>
      </c>
      <c r="D394" s="317" t="s">
        <v>1060</v>
      </c>
      <c r="E394" s="322"/>
      <c r="F394" s="308">
        <f>VLOOKUP(D394,Acero!$A$12:$AB$209,4,FALSE)</f>
        <v>0</v>
      </c>
      <c r="G394" s="317"/>
      <c r="H394" s="317"/>
      <c r="I394" s="317"/>
      <c r="J394" s="311"/>
      <c r="L394" s="322"/>
      <c r="M394" s="308" t="str">
        <f>VLOOKUP(D394,Acero!$A$12:$AB$209,13,FALSE)</f>
        <v>---------------</v>
      </c>
      <c r="N394" s="308" t="str">
        <f>IF(L394="x",VLOOKUP(D394,Acero!$A$12:$AB$209,6,FALSE),"--")</f>
        <v>--</v>
      </c>
      <c r="O394" s="324" t="str">
        <f>IF(L394="x",VLOOKUP(D394,Acero!$A$12:$AB$209,7,FALSE),"--")</f>
        <v>--</v>
      </c>
      <c r="P394" s="335">
        <f>IF((M394="Chapa negra doble recapado")*AND(L394&lt;&gt;"x"),"--",VLOOKUP(D394,Acero!$A$12:$AB$209,14,FALSE))</f>
        <v>28</v>
      </c>
      <c r="Q394" s="335" t="str">
        <f>IF((M394="Chapa negra doble recapado")*AND(L394&lt;&gt;"x"),"--",VLOOKUP(D394,Acero!$A$12:$AB$209,15,FALSE))</f>
        <v>----</v>
      </c>
      <c r="R394" s="335" t="str">
        <f>IF(L394="x",VLOOKUP(D394,Acero!$A$12:$AB$209,16,FALSE),"--")</f>
        <v>--</v>
      </c>
      <c r="S394" s="335" t="str">
        <f>IF(L394="x",VLOOKUP(D394,Acero!$A$12:$AB$209,17,FALSE),"--")</f>
        <v>--</v>
      </c>
      <c r="T394" s="335">
        <f>VLOOKUP(D394,Acero!$A$12:$AB$209,18,FALSE)</f>
        <v>0</v>
      </c>
      <c r="U394" s="308" t="str">
        <f>VLOOKUP(D394,Acero!$A$12:$AB$209,19,FALSE)</f>
        <v>----</v>
      </c>
      <c r="V394" s="318"/>
      <c r="W394" s="318"/>
      <c r="X394" s="322"/>
      <c r="Y394" s="334" t="e">
        <f t="shared" si="155"/>
        <v>#DIV/0!</v>
      </c>
      <c r="Z394">
        <f t="shared" si="159"/>
        <v>1375848.1666666653</v>
      </c>
      <c r="AG394" s="345">
        <v>42803</v>
      </c>
      <c r="AH394" s="149"/>
      <c r="AI394" s="149"/>
      <c r="AJ394" s="149"/>
      <c r="AK394" s="149"/>
      <c r="AL394" s="343" t="e">
        <f t="shared" si="156"/>
        <v>#DIV/0!</v>
      </c>
      <c r="AM394" s="149"/>
      <c r="AN394" s="149"/>
      <c r="AO394" s="343" t="e">
        <f t="shared" si="157"/>
        <v>#DIV/0!</v>
      </c>
      <c r="AP394" s="149"/>
      <c r="AQ394" s="149"/>
      <c r="AR394" s="343" t="e">
        <f t="shared" si="158"/>
        <v>#DIV/0!</v>
      </c>
    </row>
    <row r="395" spans="1:44" ht="15.75" hidden="1" thickBot="1">
      <c r="A395" s="309"/>
      <c r="B395" s="308">
        <v>347</v>
      </c>
      <c r="C395" s="239" t="e">
        <f>VLOOKUP(A395,Piezas!$A$10:$F$604,2,FALSE)</f>
        <v>#N/A</v>
      </c>
      <c r="D395" s="317" t="s">
        <v>1228</v>
      </c>
      <c r="E395" s="322"/>
      <c r="F395" s="308">
        <f>VLOOKUP(D395,Acero!$A$12:$AB$209,4,FALSE)</f>
        <v>0</v>
      </c>
      <c r="G395" s="317"/>
      <c r="H395" s="317"/>
      <c r="I395" s="317"/>
      <c r="J395" s="311"/>
      <c r="L395" s="322"/>
      <c r="M395" s="308" t="str">
        <f>VLOOKUP(D395,Acero!$A$12:$AB$209,13,FALSE)</f>
        <v>---------------</v>
      </c>
      <c r="N395" s="308" t="str">
        <f>IF(L395="x",VLOOKUP(D395,Acero!$A$12:$AB$209,6,FALSE),"--")</f>
        <v>--</v>
      </c>
      <c r="O395" s="324" t="str">
        <f>IF(L395="x",VLOOKUP(D395,Acero!$A$12:$AB$209,7,FALSE),"--")</f>
        <v>--</v>
      </c>
      <c r="P395" s="335">
        <f>IF((M395="Chapa negra doble recapado")*AND(L395&lt;&gt;"x"),"--",VLOOKUP(D395,Acero!$A$12:$AB$209,14,FALSE))</f>
        <v>0.42</v>
      </c>
      <c r="Q395" s="335" t="str">
        <f>IF((M395="Chapa negra doble recapado")*AND(L395&lt;&gt;"x"),"--",VLOOKUP(D395,Acero!$A$12:$AB$209,15,FALSE))</f>
        <v>----</v>
      </c>
      <c r="R395" s="335" t="str">
        <f>IF(L395="x",VLOOKUP(D395,Acero!$A$12:$AB$209,16,FALSE),"--")</f>
        <v>--</v>
      </c>
      <c r="S395" s="335" t="str">
        <f>IF(L395="x",VLOOKUP(D395,Acero!$A$12:$AB$209,17,FALSE),"--")</f>
        <v>--</v>
      </c>
      <c r="T395" s="335">
        <f>VLOOKUP(D395,Acero!$A$12:$AB$209,18,FALSE)</f>
        <v>0.5</v>
      </c>
      <c r="U395" s="308" t="str">
        <f>VLOOKUP(D395,Acero!$A$12:$AB$209,19,FALSE)</f>
        <v>----</v>
      </c>
      <c r="V395" s="318"/>
      <c r="W395" s="318"/>
      <c r="X395" s="322"/>
      <c r="Y395" s="334" t="e">
        <f t="shared" si="155"/>
        <v>#DIV/0!</v>
      </c>
      <c r="Z395">
        <f t="shared" si="159"/>
        <v>1375848.1666666653</v>
      </c>
      <c r="AG395" s="345">
        <v>42804</v>
      </c>
      <c r="AH395" s="149"/>
      <c r="AI395" s="149"/>
      <c r="AJ395" s="149"/>
      <c r="AK395" s="149"/>
      <c r="AL395" s="343" t="e">
        <f t="shared" si="156"/>
        <v>#DIV/0!</v>
      </c>
      <c r="AM395" s="149"/>
      <c r="AN395" s="149"/>
      <c r="AO395" s="343" t="e">
        <f t="shared" si="157"/>
        <v>#DIV/0!</v>
      </c>
      <c r="AP395" s="149"/>
      <c r="AQ395" s="149"/>
      <c r="AR395" s="343" t="e">
        <f t="shared" si="158"/>
        <v>#DIV/0!</v>
      </c>
    </row>
    <row r="396" spans="1:44" ht="15.75" hidden="1" thickBot="1">
      <c r="A396" s="309"/>
      <c r="B396" s="308">
        <v>348</v>
      </c>
      <c r="C396" s="239" t="e">
        <f>VLOOKUP(A396,Piezas!$A$10:$F$604,2,FALSE)</f>
        <v>#N/A</v>
      </c>
      <c r="D396" s="317" t="s">
        <v>1229</v>
      </c>
      <c r="E396" s="322"/>
      <c r="F396" s="308">
        <f>VLOOKUP(D396,Acero!$A$12:$AB$209,4,FALSE)</f>
        <v>0</v>
      </c>
      <c r="G396" s="317"/>
      <c r="H396" s="317"/>
      <c r="I396" s="317"/>
      <c r="J396" s="311"/>
      <c r="L396" s="322"/>
      <c r="M396" s="308" t="str">
        <f>VLOOKUP(D396,Acero!$A$12:$AB$209,13,FALSE)</f>
        <v>---------------</v>
      </c>
      <c r="N396" s="308" t="str">
        <f>IF(L396="x",VLOOKUP(D396,Acero!$A$12:$AB$209,6,FALSE),"--")</f>
        <v>--</v>
      </c>
      <c r="O396" s="324" t="str">
        <f>IF(L396="x",VLOOKUP(D396,Acero!$A$12:$AB$209,7,FALSE),"--")</f>
        <v>--</v>
      </c>
      <c r="P396" s="335">
        <f>IF((M396="Chapa negra doble recapado")*AND(L396&lt;&gt;"x"),"--",VLOOKUP(D396,Acero!$A$12:$AB$209,14,FALSE))</f>
        <v>22</v>
      </c>
      <c r="Q396" s="335" t="str">
        <f>IF((M396="Chapa negra doble recapado")*AND(L396&lt;&gt;"x"),"--",VLOOKUP(D396,Acero!$A$12:$AB$209,15,FALSE))</f>
        <v>----</v>
      </c>
      <c r="R396" s="335" t="str">
        <f>IF(L396="x",VLOOKUP(D396,Acero!$A$12:$AB$209,16,FALSE),"--")</f>
        <v>--</v>
      </c>
      <c r="S396" s="335" t="str">
        <f>IF(L396="x",VLOOKUP(D396,Acero!$A$12:$AB$209,17,FALSE),"--")</f>
        <v>--</v>
      </c>
      <c r="T396" s="335">
        <f>VLOOKUP(D396,Acero!$A$12:$AB$209,18,FALSE)</f>
        <v>0</v>
      </c>
      <c r="U396" s="308" t="str">
        <f>VLOOKUP(D396,Acero!$A$12:$AB$209,19,FALSE)</f>
        <v>----</v>
      </c>
      <c r="V396" s="319"/>
      <c r="W396" s="319"/>
      <c r="X396" s="322"/>
      <c r="Y396" s="334" t="e">
        <f t="shared" si="155"/>
        <v>#DIV/0!</v>
      </c>
      <c r="Z396">
        <f t="shared" si="159"/>
        <v>1375848.1666666653</v>
      </c>
      <c r="AG396" s="345">
        <v>42805</v>
      </c>
      <c r="AH396" s="149"/>
      <c r="AI396" s="149"/>
      <c r="AJ396" s="149"/>
      <c r="AK396" s="149"/>
      <c r="AL396" s="343" t="e">
        <f t="shared" si="156"/>
        <v>#DIV/0!</v>
      </c>
      <c r="AM396" s="149"/>
      <c r="AN396" s="149"/>
      <c r="AO396" s="343" t="e">
        <f t="shared" si="157"/>
        <v>#DIV/0!</v>
      </c>
      <c r="AP396" s="149"/>
      <c r="AQ396" s="149"/>
      <c r="AR396" s="343" t="e">
        <f t="shared" si="158"/>
        <v>#DIV/0!</v>
      </c>
    </row>
    <row r="397" spans="1:44" ht="15.75" hidden="1" thickBot="1">
      <c r="A397" s="309"/>
      <c r="B397" s="308">
        <v>349</v>
      </c>
      <c r="C397" s="239" t="e">
        <f>VLOOKUP(A397,Piezas!$A$10:$F$604,2,FALSE)</f>
        <v>#N/A</v>
      </c>
      <c r="D397" s="317" t="s">
        <v>1230</v>
      </c>
      <c r="E397" s="322"/>
      <c r="F397" s="308">
        <f>VLOOKUP(D397,Acero!$A$12:$AB$209,4,FALSE)</f>
        <v>0</v>
      </c>
      <c r="G397" s="317"/>
      <c r="H397" s="317"/>
      <c r="I397" s="317"/>
      <c r="J397" s="311"/>
      <c r="L397" s="322"/>
      <c r="M397" s="308" t="str">
        <f>VLOOKUP(D397,Acero!$A$12:$AB$209,13,FALSE)</f>
        <v>---------------</v>
      </c>
      <c r="N397" s="308" t="str">
        <f>IF(L397="x",VLOOKUP(D397,Acero!$A$12:$AB$209,6,FALSE),"--")</f>
        <v>--</v>
      </c>
      <c r="O397" s="324" t="str">
        <f>IF(L397="x",VLOOKUP(D397,Acero!$A$12:$AB$209,7,FALSE),"--")</f>
        <v>--</v>
      </c>
      <c r="P397" s="335">
        <f>IF((M397="Chapa negra doble recapado")*AND(L397&lt;&gt;"x"),"--",VLOOKUP(D397,Acero!$A$12:$AB$209,14,FALSE))</f>
        <v>12.7</v>
      </c>
      <c r="Q397" s="335" t="str">
        <f>IF((M397="Chapa negra doble recapado")*AND(L397&lt;&gt;"x"),"--",VLOOKUP(D397,Acero!$A$12:$AB$209,15,FALSE))</f>
        <v>----</v>
      </c>
      <c r="R397" s="335" t="str">
        <f>IF(L397="x",VLOOKUP(D397,Acero!$A$12:$AB$209,16,FALSE),"--")</f>
        <v>--</v>
      </c>
      <c r="S397" s="335" t="str">
        <f>IF(L397="x",VLOOKUP(D397,Acero!$A$12:$AB$209,17,FALSE),"--")</f>
        <v>--</v>
      </c>
      <c r="T397" s="335">
        <f>VLOOKUP(D397,Acero!$A$12:$AB$209,18,FALSE)</f>
        <v>0</v>
      </c>
      <c r="U397" s="308" t="str">
        <f>VLOOKUP(D397,Acero!$A$12:$AB$209,19,FALSE)</f>
        <v>----</v>
      </c>
      <c r="V397" s="318"/>
      <c r="W397" s="318"/>
      <c r="X397" s="322"/>
      <c r="Y397" s="334" t="e">
        <f t="shared" si="155"/>
        <v>#DIV/0!</v>
      </c>
      <c r="Z397">
        <f t="shared" si="159"/>
        <v>1375848.1666666653</v>
      </c>
      <c r="AG397" s="345">
        <v>42806</v>
      </c>
      <c r="AH397" s="149"/>
      <c r="AI397" s="149"/>
      <c r="AJ397" s="149"/>
      <c r="AK397" s="149"/>
      <c r="AL397" s="343" t="e">
        <f t="shared" si="156"/>
        <v>#DIV/0!</v>
      </c>
      <c r="AM397" s="149"/>
      <c r="AN397" s="149"/>
      <c r="AO397" s="343" t="e">
        <f t="shared" si="157"/>
        <v>#DIV/0!</v>
      </c>
      <c r="AP397" s="149"/>
      <c r="AQ397" s="149"/>
      <c r="AR397" s="343" t="e">
        <f t="shared" si="158"/>
        <v>#DIV/0!</v>
      </c>
    </row>
    <row r="398" spans="1:44" ht="15.75" hidden="1" thickBot="1">
      <c r="A398" s="309"/>
      <c r="B398" s="308">
        <v>350</v>
      </c>
      <c r="C398" s="239" t="e">
        <f>VLOOKUP(A398,Piezas!$A$10:$F$604,2,FALSE)</f>
        <v>#N/A</v>
      </c>
      <c r="D398" s="317"/>
      <c r="E398" s="322"/>
      <c r="F398" s="308" t="e">
        <f>VLOOKUP(D398,Acero!$A$12:$AB$209,4,FALSE)</f>
        <v>#N/A</v>
      </c>
      <c r="G398" s="317"/>
      <c r="H398" s="317"/>
      <c r="I398" s="317"/>
      <c r="J398" s="311"/>
      <c r="L398" s="322"/>
      <c r="M398" s="308" t="e">
        <f>VLOOKUP(D398,Acero!$A$12:$AB$209,13,FALSE)</f>
        <v>#N/A</v>
      </c>
      <c r="N398" s="308" t="str">
        <f>IF(L398="x",VLOOKUP(D398,Acero!$A$12:$AB$209,6,FALSE),"--")</f>
        <v>--</v>
      </c>
      <c r="O398" s="324" t="str">
        <f>IF(L398="x",VLOOKUP(D398,Acero!$A$12:$AB$209,7,FALSE),"--")</f>
        <v>--</v>
      </c>
      <c r="P398" s="335" t="e">
        <f>IF((M398="Chapa negra doble recapado")*AND(L398&lt;&gt;"x"),"--",VLOOKUP(D398,Acero!$A$12:$AB$209,14,FALSE))</f>
        <v>#N/A</v>
      </c>
      <c r="Q398" s="335" t="e">
        <f>IF((M398="Chapa negra doble recapado")*AND(L398&lt;&gt;"x"),"--",VLOOKUP(D398,Acero!$A$12:$AB$209,15,FALSE))</f>
        <v>#N/A</v>
      </c>
      <c r="R398" s="335" t="str">
        <f>IF(L398="x",VLOOKUP(D398,Acero!$A$12:$AB$209,16,FALSE),"--")</f>
        <v>--</v>
      </c>
      <c r="S398" s="335" t="str">
        <f>IF(L398="x",VLOOKUP(D398,Acero!$A$12:$AB$209,17,FALSE),"--")</f>
        <v>--</v>
      </c>
      <c r="T398" s="335" t="e">
        <f>VLOOKUP(D398,Acero!$A$12:$AB$209,18,FALSE)</f>
        <v>#N/A</v>
      </c>
      <c r="U398" s="308" t="e">
        <f>VLOOKUP(D398,Acero!$A$12:$AB$209,19,FALSE)</f>
        <v>#N/A</v>
      </c>
      <c r="V398" s="319"/>
      <c r="W398" s="319"/>
      <c r="X398" s="322"/>
      <c r="Y398" s="334" t="e">
        <f t="shared" si="155"/>
        <v>#DIV/0!</v>
      </c>
      <c r="Z398">
        <f t="shared" si="159"/>
        <v>1375848.1666666653</v>
      </c>
      <c r="AG398" s="345">
        <v>42807</v>
      </c>
      <c r="AH398" s="149"/>
      <c r="AI398" s="149"/>
      <c r="AJ398" s="149"/>
      <c r="AK398" s="149"/>
      <c r="AL398" s="343" t="e">
        <f t="shared" si="156"/>
        <v>#DIV/0!</v>
      </c>
      <c r="AM398" s="149"/>
      <c r="AN398" s="149"/>
      <c r="AO398" s="343" t="e">
        <f t="shared" si="157"/>
        <v>#DIV/0!</v>
      </c>
      <c r="AP398" s="149"/>
      <c r="AQ398" s="149"/>
      <c r="AR398" s="343" t="e">
        <f t="shared" si="158"/>
        <v>#DIV/0!</v>
      </c>
    </row>
    <row r="399" spans="1:44" ht="15.75" hidden="1" thickBot="1">
      <c r="A399" s="309"/>
      <c r="B399" s="308">
        <v>351</v>
      </c>
      <c r="C399" s="239" t="e">
        <f>VLOOKUP(A399,Piezas!$A$10:$F$604,2,FALSE)</f>
        <v>#N/A</v>
      </c>
      <c r="D399" s="320"/>
      <c r="E399" s="322"/>
      <c r="F399" s="308" t="e">
        <f>VLOOKUP(D399,Acero!$A$12:$AB$209,4,FALSE)</f>
        <v>#N/A</v>
      </c>
      <c r="G399" s="317"/>
      <c r="H399" s="317"/>
      <c r="I399" s="317"/>
      <c r="J399" s="311"/>
      <c r="L399" s="322"/>
      <c r="M399" s="308" t="e">
        <f>VLOOKUP(D399,Acero!$A$12:$AB$209,13,FALSE)</f>
        <v>#N/A</v>
      </c>
      <c r="N399" s="308" t="str">
        <f>IF(L399="x",VLOOKUP(D399,Acero!$A$12:$AB$209,6,FALSE),"--")</f>
        <v>--</v>
      </c>
      <c r="O399" s="324" t="str">
        <f>IF(L399="x",VLOOKUP(D399,Acero!$A$12:$AB$209,7,FALSE),"--")</f>
        <v>--</v>
      </c>
      <c r="P399" s="335" t="e">
        <f>IF((M399="Chapa negra doble recapado")*AND(L399&lt;&gt;"x"),"--",VLOOKUP(D399,Acero!$A$12:$AB$209,14,FALSE))</f>
        <v>#N/A</v>
      </c>
      <c r="Q399" s="335" t="e">
        <f>IF((M399="Chapa negra doble recapado")*AND(L399&lt;&gt;"x"),"--",VLOOKUP(D399,Acero!$A$12:$AB$209,15,FALSE))</f>
        <v>#N/A</v>
      </c>
      <c r="R399" s="335" t="str">
        <f>IF(L399="x",VLOOKUP(D399,Acero!$A$12:$AB$209,16,FALSE),"--")</f>
        <v>--</v>
      </c>
      <c r="S399" s="335" t="str">
        <f>IF(L399="x",VLOOKUP(D399,Acero!$A$12:$AB$209,17,FALSE),"--")</f>
        <v>--</v>
      </c>
      <c r="T399" s="335" t="e">
        <f>VLOOKUP(D399,Acero!$A$12:$AB$209,18,FALSE)</f>
        <v>#N/A</v>
      </c>
      <c r="U399" s="308" t="e">
        <f>VLOOKUP(D399,Acero!$A$12:$AB$209,19,FALSE)</f>
        <v>#N/A</v>
      </c>
      <c r="V399" s="318"/>
      <c r="W399" s="318"/>
      <c r="X399" s="322"/>
      <c r="Y399" s="334" t="e">
        <f t="shared" si="155"/>
        <v>#DIV/0!</v>
      </c>
      <c r="Z399">
        <f t="shared" si="159"/>
        <v>1375848.1666666653</v>
      </c>
      <c r="AG399" s="345">
        <v>42808</v>
      </c>
      <c r="AH399" s="149"/>
      <c r="AI399" s="149"/>
      <c r="AJ399" s="149"/>
      <c r="AK399" s="149"/>
      <c r="AL399" s="343" t="e">
        <f t="shared" si="156"/>
        <v>#DIV/0!</v>
      </c>
      <c r="AM399" s="149"/>
      <c r="AN399" s="149"/>
      <c r="AO399" s="343" t="e">
        <f t="shared" si="157"/>
        <v>#DIV/0!</v>
      </c>
      <c r="AP399" s="149"/>
      <c r="AQ399" s="149"/>
      <c r="AR399" s="343" t="e">
        <f t="shared" si="158"/>
        <v>#DIV/0!</v>
      </c>
    </row>
    <row r="400" spans="1:44" ht="15.75" hidden="1" thickBot="1">
      <c r="A400" s="412"/>
      <c r="B400" s="308">
        <v>352</v>
      </c>
      <c r="C400" s="239" t="e">
        <f>VLOOKUP(A400,Piezas!$A$10:$F$604,2,FALSE)</f>
        <v>#N/A</v>
      </c>
      <c r="D400" s="321"/>
      <c r="E400" s="322"/>
      <c r="F400" s="308" t="e">
        <f>VLOOKUP(D400,Acero!$A$12:$AB$209,4,FALSE)</f>
        <v>#N/A</v>
      </c>
      <c r="G400" s="317"/>
      <c r="H400" s="317"/>
      <c r="I400" s="317"/>
      <c r="J400" s="311"/>
      <c r="L400" s="322"/>
      <c r="M400" s="308" t="e">
        <f>VLOOKUP(D400,Acero!$A$12:$AB$209,13,FALSE)</f>
        <v>#N/A</v>
      </c>
      <c r="N400" s="308" t="str">
        <f>IF(L400="x",VLOOKUP(D400,Acero!$A$12:$AB$209,6,FALSE),"--")</f>
        <v>--</v>
      </c>
      <c r="O400" s="324" t="str">
        <f>IF(L400="x",VLOOKUP(D400,Acero!$A$12:$AB$209,7,FALSE),"--")</f>
        <v>--</v>
      </c>
      <c r="P400" s="335" t="e">
        <f>IF((M400="Chapa negra doble recapado")*AND(L400&lt;&gt;"x"),"--",VLOOKUP(D400,Acero!$A$12:$AB$209,14,FALSE))</f>
        <v>#N/A</v>
      </c>
      <c r="Q400" s="335" t="e">
        <f>IF((M400="Chapa negra doble recapado")*AND(L400&lt;&gt;"x"),"--",VLOOKUP(D400,Acero!$A$12:$AB$209,15,FALSE))</f>
        <v>#N/A</v>
      </c>
      <c r="R400" s="335" t="str">
        <f>IF(L400="x",VLOOKUP(D400,Acero!$A$12:$AB$209,16,FALSE),"--")</f>
        <v>--</v>
      </c>
      <c r="S400" s="335" t="str">
        <f>IF(L400="x",VLOOKUP(D400,Acero!$A$12:$AB$209,17,FALSE),"--")</f>
        <v>--</v>
      </c>
      <c r="T400" s="335" t="e">
        <f>VLOOKUP(D400,Acero!$A$12:$AB$209,18,FALSE)</f>
        <v>#N/A</v>
      </c>
      <c r="U400" s="308" t="e">
        <f>VLOOKUP(D400,Acero!$A$12:$AB$209,19,FALSE)</f>
        <v>#N/A</v>
      </c>
      <c r="V400" s="319"/>
      <c r="W400" s="319"/>
      <c r="X400" s="322"/>
      <c r="Y400" s="334" t="e">
        <f t="shared" si="155"/>
        <v>#DIV/0!</v>
      </c>
      <c r="Z400">
        <f t="shared" si="159"/>
        <v>1375848.1666666653</v>
      </c>
      <c r="AG400" s="345">
        <v>42809</v>
      </c>
      <c r="AH400" s="149"/>
      <c r="AI400" s="149"/>
      <c r="AJ400" s="149"/>
      <c r="AK400" s="149"/>
      <c r="AL400" s="343" t="e">
        <f t="shared" si="156"/>
        <v>#DIV/0!</v>
      </c>
      <c r="AM400" s="149"/>
      <c r="AN400" s="149"/>
      <c r="AO400" s="343" t="e">
        <f t="shared" si="157"/>
        <v>#DIV/0!</v>
      </c>
      <c r="AP400" s="149"/>
      <c r="AQ400" s="149"/>
      <c r="AR400" s="343" t="e">
        <f t="shared" si="158"/>
        <v>#DIV/0!</v>
      </c>
    </row>
    <row r="401" spans="1:44" ht="15.75" hidden="1" thickBot="1">
      <c r="A401" s="410"/>
      <c r="B401" s="336"/>
      <c r="C401" s="239" t="e">
        <f>VLOOKUP(A401,Piezas!$A$10:$F$604,2,FALSE)</f>
        <v>#N/A</v>
      </c>
      <c r="D401" s="338"/>
      <c r="E401" s="338"/>
      <c r="F401" s="338"/>
      <c r="G401" s="338"/>
      <c r="H401" s="338"/>
      <c r="I401" s="338"/>
      <c r="J401" s="338"/>
      <c r="K401" s="338"/>
      <c r="L401" s="339"/>
      <c r="M401" s="338"/>
      <c r="N401" s="338"/>
      <c r="O401" s="342"/>
      <c r="P401" s="340"/>
      <c r="Q401" s="340"/>
      <c r="R401" s="340"/>
      <c r="S401" s="340"/>
      <c r="T401" s="340"/>
      <c r="U401" s="336"/>
      <c r="V401" s="336"/>
      <c r="W401" s="336"/>
      <c r="X401" s="339"/>
      <c r="Y401" s="339"/>
      <c r="Z401" s="333"/>
      <c r="AA401" s="333"/>
      <c r="AG401" s="345"/>
      <c r="AL401" s="344"/>
      <c r="AO401" s="344"/>
      <c r="AR401" s="344"/>
    </row>
    <row r="402" spans="1:44" ht="27" hidden="1" thickTop="1" thickBot="1">
      <c r="A402" s="411" t="s">
        <v>336</v>
      </c>
      <c r="B402" s="308">
        <v>353</v>
      </c>
      <c r="C402" s="239">
        <f>VLOOKUP(A402,Piezas!$A$10:$F$604,2,FALSE)</f>
        <v>0</v>
      </c>
      <c r="D402" s="317" t="s">
        <v>1012</v>
      </c>
      <c r="E402" s="331">
        <v>766.33333333333303</v>
      </c>
      <c r="F402" s="308" t="str">
        <f>VLOOKUP(D402,Acero!$A$12:$AB$209,4,FALSE)</f>
        <v>Lateral</v>
      </c>
      <c r="G402" s="317"/>
      <c r="H402" s="317"/>
      <c r="I402" s="317"/>
      <c r="J402" s="310"/>
      <c r="K402" s="149"/>
      <c r="L402" s="331"/>
      <c r="M402" s="308" t="str">
        <f>VLOOKUP(D402,Acero!$A$12:$AB$209,13,FALSE)</f>
        <v>Chapa negra doble recapado</v>
      </c>
      <c r="N402" s="308" t="str">
        <f>IF(L402="x",VLOOKUP(D402,Acero!$A$12:$AB$209,6,FALSE),"--")</f>
        <v>--</v>
      </c>
      <c r="O402" s="324" t="str">
        <f>IF(L402="x",VLOOKUP(D402,Acero!$A$12:$AB$209,7,FALSE),"--")</f>
        <v>--</v>
      </c>
      <c r="P402" s="335" t="str">
        <f>IF((M402="Chapa negra doble recapado")*AND(L402&lt;&gt;"x"),"--",VLOOKUP(D402,Acero!$A$12:$AB$209,14,FALSE))</f>
        <v>--</v>
      </c>
      <c r="Q402" s="335" t="str">
        <f>IF((M402="Chapa negra doble recapado")*AND(L402&lt;&gt;"x"),"--",VLOOKUP(D402,Acero!$A$12:$AB$209,15,FALSE))</f>
        <v>--</v>
      </c>
      <c r="R402" s="335" t="str">
        <f>IF(L402="x",VLOOKUP(D402,Acero!$A$12:$AB$209,16,FALSE),"--")</f>
        <v>--</v>
      </c>
      <c r="S402" s="335" t="str">
        <f>IF(L402="x",VLOOKUP(D402,Acero!$A$12:$AB$209,17,FALSE),"--")</f>
        <v>--</v>
      </c>
      <c r="T402" s="335">
        <f>VLOOKUP(D402,Acero!$A$12:$AB$209,18,FALSE)</f>
        <v>1.2</v>
      </c>
      <c r="U402" s="308" t="str">
        <f>VLOOKUP(D402,Acero!$A$12:$AB$209,19,FALSE)</f>
        <v>mm</v>
      </c>
      <c r="V402" s="317"/>
      <c r="W402" s="317">
        <v>623.83333333333303</v>
      </c>
      <c r="X402" s="331">
        <v>815.66666666666697</v>
      </c>
      <c r="Y402" s="334">
        <f t="shared" ref="Y402:Y412" si="160">(X402-W402)/W402</f>
        <v>0.30750734704782373</v>
      </c>
      <c r="Z402" s="149">
        <f>(V402+W402)*E402</f>
        <v>478064.27777777734</v>
      </c>
      <c r="AA402" s="149"/>
      <c r="AB402" s="149"/>
      <c r="AC402" s="149"/>
      <c r="AD402" s="149"/>
      <c r="AE402" s="149"/>
      <c r="AF402" s="149"/>
      <c r="AG402" s="345">
        <v>42810</v>
      </c>
      <c r="AH402" s="149"/>
      <c r="AI402" s="149"/>
      <c r="AJ402" s="149"/>
      <c r="AK402" s="149"/>
      <c r="AL402" s="343" t="e">
        <f t="shared" ref="AL402:AL412" si="161">(AH402-AK402)/AH402</f>
        <v>#DIV/0!</v>
      </c>
      <c r="AM402" s="149"/>
      <c r="AN402" s="149"/>
      <c r="AO402" s="343" t="e">
        <f t="shared" ref="AO402:AO412" si="162">(AK402-AN402)/AK402</f>
        <v>#DIV/0!</v>
      </c>
      <c r="AP402" s="149"/>
      <c r="AQ402" s="149"/>
      <c r="AR402" s="343" t="e">
        <f t="shared" ref="AR402:AR412" si="163">(AN402-AQ402)/AN402</f>
        <v>#DIV/0!</v>
      </c>
    </row>
    <row r="403" spans="1:44" ht="26.25" hidden="1" thickBot="1">
      <c r="A403" s="309"/>
      <c r="B403" s="308">
        <v>354</v>
      </c>
      <c r="C403" s="239" t="e">
        <f>VLOOKUP(A403,Piezas!$A$10:$F$604,2,FALSE)</f>
        <v>#N/A</v>
      </c>
      <c r="D403" s="317" t="s">
        <v>1211</v>
      </c>
      <c r="E403" s="322">
        <v>774.33333333333303</v>
      </c>
      <c r="F403" s="308" t="str">
        <f>VLOOKUP(D403,Acero!$A$12:$AB$209,4,FALSE)</f>
        <v xml:space="preserve">Lonja </v>
      </c>
      <c r="G403" s="317"/>
      <c r="H403" s="317"/>
      <c r="I403" s="317"/>
      <c r="J403" s="311"/>
      <c r="L403" s="317"/>
      <c r="M403" s="308" t="str">
        <f>VLOOKUP(D403,Acero!$A$12:$AB$209,13,FALSE)</f>
        <v>Chapa negra doble recapado</v>
      </c>
      <c r="N403" s="308" t="str">
        <f>IF(L403="x",VLOOKUP(D403,Acero!$A$12:$AB$209,6,FALSE),"--")</f>
        <v>--</v>
      </c>
      <c r="O403" s="324" t="str">
        <f>IF(L403="x",VLOOKUP(D403,Acero!$A$12:$AB$209,7,FALSE),"--")</f>
        <v>--</v>
      </c>
      <c r="P403" s="335" t="str">
        <f>IF((M403="Chapa negra doble recapado")*AND(L403&lt;&gt;"x"),"--",VLOOKUP(D403,Acero!$A$12:$AB$209,14,FALSE))</f>
        <v>--</v>
      </c>
      <c r="Q403" s="335" t="str">
        <f>IF((M403="Chapa negra doble recapado")*AND(L403&lt;&gt;"x"),"--",VLOOKUP(D403,Acero!$A$12:$AB$209,15,FALSE))</f>
        <v>--</v>
      </c>
      <c r="R403" s="335" t="str">
        <f>IF(L403="x",VLOOKUP(D403,Acero!$A$12:$AB$209,16,FALSE),"--")</f>
        <v>--</v>
      </c>
      <c r="S403" s="335" t="str">
        <f>IF(L403="x",VLOOKUP(D403,Acero!$A$12:$AB$209,17,FALSE),"--")</f>
        <v>--</v>
      </c>
      <c r="T403" s="335">
        <f>VLOOKUP(D403,Acero!$A$12:$AB$209,18,FALSE)</f>
        <v>1.2</v>
      </c>
      <c r="U403" s="308" t="str">
        <f>VLOOKUP(D403,Acero!$A$12:$AB$209,19,FALSE)</f>
        <v>mm</v>
      </c>
      <c r="V403" s="317"/>
      <c r="W403" s="317">
        <v>630.33333333333303</v>
      </c>
      <c r="X403" s="322">
        <v>824.16666666666697</v>
      </c>
      <c r="Y403" s="334">
        <f t="shared" si="160"/>
        <v>0.30750925436277216</v>
      </c>
      <c r="Z403">
        <f t="shared" ref="Z403:Z412" si="164">(V403+W403)*E403+Z402</f>
        <v>966152.38888888806</v>
      </c>
      <c r="AG403" s="345">
        <v>42811</v>
      </c>
      <c r="AH403" s="149"/>
      <c r="AI403" s="149"/>
      <c r="AJ403" s="149"/>
      <c r="AK403" s="149"/>
      <c r="AL403" s="343" t="e">
        <f t="shared" si="161"/>
        <v>#DIV/0!</v>
      </c>
      <c r="AM403" s="149"/>
      <c r="AN403" s="149"/>
      <c r="AO403" s="343" t="e">
        <f t="shared" si="162"/>
        <v>#DIV/0!</v>
      </c>
      <c r="AP403" s="149"/>
      <c r="AQ403" s="149"/>
      <c r="AR403" s="343" t="e">
        <f t="shared" si="163"/>
        <v>#DIV/0!</v>
      </c>
    </row>
    <row r="404" spans="1:44" ht="26.25" hidden="1" thickBot="1">
      <c r="A404" s="309"/>
      <c r="B404" s="308">
        <v>355</v>
      </c>
      <c r="C404" s="239" t="e">
        <f>VLOOKUP(A404,Piezas!$A$10:$F$604,2,FALSE)</f>
        <v>#N/A</v>
      </c>
      <c r="D404" s="317" t="s">
        <v>1014</v>
      </c>
      <c r="E404" s="322">
        <v>782.33333333333303</v>
      </c>
      <c r="F404" s="308" t="str">
        <f>VLOOKUP(D404,Acero!$A$12:$AB$209,4,FALSE)</f>
        <v>orejas</v>
      </c>
      <c r="G404" s="317"/>
      <c r="H404" s="317"/>
      <c r="I404" s="317"/>
      <c r="J404" s="311" t="s">
        <v>1502</v>
      </c>
      <c r="L404" s="322"/>
      <c r="M404" s="308" t="str">
        <f>VLOOKUP(D404,Acero!$A$12:$AB$209,13,FALSE)</f>
        <v>Chapa negra doble recapado</v>
      </c>
      <c r="N404" s="308" t="str">
        <f>IF(L404="x",VLOOKUP(D404,Acero!$A$12:$AB$209,6,FALSE),"--")</f>
        <v>--</v>
      </c>
      <c r="O404" s="324" t="str">
        <f>IF(L404="x",VLOOKUP(D404,Acero!$A$12:$AB$209,7,FALSE),"--")</f>
        <v>--</v>
      </c>
      <c r="P404" s="335" t="str">
        <f>IF((M404="Chapa negra doble recapado")*AND(L404&lt;&gt;"x"),"--",VLOOKUP(D404,Acero!$A$12:$AB$209,14,FALSE))</f>
        <v>--</v>
      </c>
      <c r="Q404" s="335" t="str">
        <f>IF((M404="Chapa negra doble recapado")*AND(L404&lt;&gt;"x"),"--",VLOOKUP(D404,Acero!$A$12:$AB$209,15,FALSE))</f>
        <v>--</v>
      </c>
      <c r="R404" s="335" t="str">
        <f>IF(L404="x",VLOOKUP(D404,Acero!$A$12:$AB$209,16,FALSE),"--")</f>
        <v>--</v>
      </c>
      <c r="S404" s="335" t="str">
        <f>IF(L404="x",VLOOKUP(D404,Acero!$A$12:$AB$209,17,FALSE),"--")</f>
        <v>--</v>
      </c>
      <c r="T404" s="335">
        <f>VLOOKUP(D404,Acero!$A$12:$AB$209,18,FALSE)</f>
        <v>1.2</v>
      </c>
      <c r="U404" s="308" t="str">
        <f>VLOOKUP(D404,Acero!$A$12:$AB$209,19,FALSE)</f>
        <v>mm</v>
      </c>
      <c r="V404" s="318">
        <v>1</v>
      </c>
      <c r="W404" s="318">
        <v>636.83333333333303</v>
      </c>
      <c r="X404" s="322">
        <v>832.66666666666697</v>
      </c>
      <c r="Y404" s="334">
        <f t="shared" si="160"/>
        <v>0.30751112274273862</v>
      </c>
      <c r="Z404">
        <f t="shared" si="164"/>
        <v>1465150.6666666653</v>
      </c>
      <c r="AG404" s="345">
        <v>42812</v>
      </c>
      <c r="AH404" s="149"/>
      <c r="AI404" s="149"/>
      <c r="AJ404" s="149"/>
      <c r="AK404" s="149"/>
      <c r="AL404" s="343" t="e">
        <f t="shared" si="161"/>
        <v>#DIV/0!</v>
      </c>
      <c r="AM404" s="149"/>
      <c r="AN404" s="149"/>
      <c r="AO404" s="343" t="e">
        <f t="shared" si="162"/>
        <v>#DIV/0!</v>
      </c>
      <c r="AP404" s="149"/>
      <c r="AQ404" s="149"/>
      <c r="AR404" s="343" t="e">
        <f t="shared" si="163"/>
        <v>#DIV/0!</v>
      </c>
    </row>
    <row r="405" spans="1:44" ht="15.75" hidden="1" thickBot="1">
      <c r="A405" s="309"/>
      <c r="B405" s="308">
        <v>356</v>
      </c>
      <c r="C405" s="239" t="e">
        <f>VLOOKUP(A405,Piezas!$A$10:$F$604,2,FALSE)</f>
        <v>#N/A</v>
      </c>
      <c r="D405" s="317" t="s">
        <v>1015</v>
      </c>
      <c r="E405" s="322"/>
      <c r="F405" s="308">
        <f>VLOOKUP(D405,Acero!$A$12:$AB$209,4,FALSE)</f>
        <v>0</v>
      </c>
      <c r="G405" s="317"/>
      <c r="H405" s="317"/>
      <c r="I405" s="317"/>
      <c r="J405" s="311"/>
      <c r="L405" s="322"/>
      <c r="M405" s="308">
        <f>VLOOKUP(D405,Acero!$A$12:$AB$209,13,FALSE)</f>
        <v>0</v>
      </c>
      <c r="N405" s="308" t="str">
        <f>IF(L405="x",VLOOKUP(D405,Acero!$A$12:$AB$209,6,FALSE),"--")</f>
        <v>--</v>
      </c>
      <c r="O405" s="324" t="str">
        <f>IF(L405="x",VLOOKUP(D405,Acero!$A$12:$AB$209,7,FALSE),"--")</f>
        <v>--</v>
      </c>
      <c r="P405" s="335">
        <f>IF((M405="Chapa negra doble recapado")*AND(L405&lt;&gt;"x"),"--",VLOOKUP(D405,Acero!$A$12:$AB$209,14,FALSE))</f>
        <v>0</v>
      </c>
      <c r="Q405" s="335">
        <f>IF((M405="Chapa negra doble recapado")*AND(L405&lt;&gt;"x"),"--",VLOOKUP(D405,Acero!$A$12:$AB$209,15,FALSE))</f>
        <v>0</v>
      </c>
      <c r="R405" s="335" t="str">
        <f>IF(L405="x",VLOOKUP(D405,Acero!$A$12:$AB$209,16,FALSE),"--")</f>
        <v>--</v>
      </c>
      <c r="S405" s="335" t="str">
        <f>IF(L405="x",VLOOKUP(D405,Acero!$A$12:$AB$209,17,FALSE),"--")</f>
        <v>--</v>
      </c>
      <c r="T405" s="335">
        <f>VLOOKUP(D405,Acero!$A$12:$AB$209,18,FALSE)</f>
        <v>0</v>
      </c>
      <c r="U405" s="308" t="str">
        <f>VLOOKUP(D405,Acero!$A$12:$AB$209,19,FALSE)</f>
        <v>-----</v>
      </c>
      <c r="V405" s="319"/>
      <c r="W405" s="319"/>
      <c r="X405" s="322"/>
      <c r="Y405" s="334" t="e">
        <f t="shared" si="160"/>
        <v>#DIV/0!</v>
      </c>
      <c r="Z405">
        <f t="shared" si="164"/>
        <v>1465150.6666666653</v>
      </c>
      <c r="AG405" s="345">
        <v>42813</v>
      </c>
      <c r="AH405" s="149"/>
      <c r="AI405" s="149"/>
      <c r="AJ405" s="149"/>
      <c r="AK405" s="149"/>
      <c r="AL405" s="343" t="e">
        <f t="shared" si="161"/>
        <v>#DIV/0!</v>
      </c>
      <c r="AM405" s="149"/>
      <c r="AN405" s="149"/>
      <c r="AO405" s="343" t="e">
        <f t="shared" si="162"/>
        <v>#DIV/0!</v>
      </c>
      <c r="AP405" s="149"/>
      <c r="AQ405" s="149"/>
      <c r="AR405" s="343" t="e">
        <f t="shared" si="163"/>
        <v>#DIV/0!</v>
      </c>
    </row>
    <row r="406" spans="1:44" ht="15.75" hidden="1" thickBot="1">
      <c r="A406" s="309"/>
      <c r="B406" s="308">
        <v>357</v>
      </c>
      <c r="C406" s="239" t="e">
        <f>VLOOKUP(A406,Piezas!$A$10:$F$604,2,FALSE)</f>
        <v>#N/A</v>
      </c>
      <c r="D406" s="317" t="s">
        <v>1060</v>
      </c>
      <c r="E406" s="322"/>
      <c r="F406" s="308">
        <f>VLOOKUP(D406,Acero!$A$12:$AB$209,4,FALSE)</f>
        <v>0</v>
      </c>
      <c r="G406" s="317"/>
      <c r="H406" s="317"/>
      <c r="I406" s="317"/>
      <c r="J406" s="311"/>
      <c r="L406" s="322"/>
      <c r="M406" s="308" t="str">
        <f>VLOOKUP(D406,Acero!$A$12:$AB$209,13,FALSE)</f>
        <v>---------------</v>
      </c>
      <c r="N406" s="308" t="str">
        <f>IF(L406="x",VLOOKUP(D406,Acero!$A$12:$AB$209,6,FALSE),"--")</f>
        <v>--</v>
      </c>
      <c r="O406" s="324" t="str">
        <f>IF(L406="x",VLOOKUP(D406,Acero!$A$12:$AB$209,7,FALSE),"--")</f>
        <v>--</v>
      </c>
      <c r="P406" s="335">
        <f>IF((M406="Chapa negra doble recapado")*AND(L406&lt;&gt;"x"),"--",VLOOKUP(D406,Acero!$A$12:$AB$209,14,FALSE))</f>
        <v>28</v>
      </c>
      <c r="Q406" s="335" t="str">
        <f>IF((M406="Chapa negra doble recapado")*AND(L406&lt;&gt;"x"),"--",VLOOKUP(D406,Acero!$A$12:$AB$209,15,FALSE))</f>
        <v>----</v>
      </c>
      <c r="R406" s="335" t="str">
        <f>IF(L406="x",VLOOKUP(D406,Acero!$A$12:$AB$209,16,FALSE),"--")</f>
        <v>--</v>
      </c>
      <c r="S406" s="335" t="str">
        <f>IF(L406="x",VLOOKUP(D406,Acero!$A$12:$AB$209,17,FALSE),"--")</f>
        <v>--</v>
      </c>
      <c r="T406" s="335">
        <f>VLOOKUP(D406,Acero!$A$12:$AB$209,18,FALSE)</f>
        <v>0</v>
      </c>
      <c r="U406" s="308" t="str">
        <f>VLOOKUP(D406,Acero!$A$12:$AB$209,19,FALSE)</f>
        <v>----</v>
      </c>
      <c r="V406" s="318"/>
      <c r="W406" s="318"/>
      <c r="X406" s="322"/>
      <c r="Y406" s="334" t="e">
        <f t="shared" si="160"/>
        <v>#DIV/0!</v>
      </c>
      <c r="Z406">
        <f t="shared" si="164"/>
        <v>1465150.6666666653</v>
      </c>
      <c r="AG406" s="345">
        <v>42814</v>
      </c>
      <c r="AH406" s="149"/>
      <c r="AI406" s="149"/>
      <c r="AJ406" s="149"/>
      <c r="AK406" s="149"/>
      <c r="AL406" s="343" t="e">
        <f t="shared" si="161"/>
        <v>#DIV/0!</v>
      </c>
      <c r="AM406" s="149"/>
      <c r="AN406" s="149"/>
      <c r="AO406" s="343" t="e">
        <f t="shared" si="162"/>
        <v>#DIV/0!</v>
      </c>
      <c r="AP406" s="149"/>
      <c r="AQ406" s="149"/>
      <c r="AR406" s="343" t="e">
        <f t="shared" si="163"/>
        <v>#DIV/0!</v>
      </c>
    </row>
    <row r="407" spans="1:44" ht="15.75" hidden="1" thickBot="1">
      <c r="A407" s="309"/>
      <c r="B407" s="308">
        <v>358</v>
      </c>
      <c r="C407" s="239" t="e">
        <f>VLOOKUP(A407,Piezas!$A$10:$F$604,2,FALSE)</f>
        <v>#N/A</v>
      </c>
      <c r="D407" s="317" t="s">
        <v>1228</v>
      </c>
      <c r="E407" s="322"/>
      <c r="F407" s="308">
        <f>VLOOKUP(D407,Acero!$A$12:$AB$209,4,FALSE)</f>
        <v>0</v>
      </c>
      <c r="G407" s="317"/>
      <c r="H407" s="317"/>
      <c r="I407" s="317"/>
      <c r="J407" s="311"/>
      <c r="L407" s="322"/>
      <c r="M407" s="308" t="str">
        <f>VLOOKUP(D407,Acero!$A$12:$AB$209,13,FALSE)</f>
        <v>---------------</v>
      </c>
      <c r="N407" s="308" t="str">
        <f>IF(L407="x",VLOOKUP(D407,Acero!$A$12:$AB$209,6,FALSE),"--")</f>
        <v>--</v>
      </c>
      <c r="O407" s="324" t="str">
        <f>IF(L407="x",VLOOKUP(D407,Acero!$A$12:$AB$209,7,FALSE),"--")</f>
        <v>--</v>
      </c>
      <c r="P407" s="335">
        <f>IF((M407="Chapa negra doble recapado")*AND(L407&lt;&gt;"x"),"--",VLOOKUP(D407,Acero!$A$12:$AB$209,14,FALSE))</f>
        <v>0.42</v>
      </c>
      <c r="Q407" s="335" t="str">
        <f>IF((M407="Chapa negra doble recapado")*AND(L407&lt;&gt;"x"),"--",VLOOKUP(D407,Acero!$A$12:$AB$209,15,FALSE))</f>
        <v>----</v>
      </c>
      <c r="R407" s="335" t="str">
        <f>IF(L407="x",VLOOKUP(D407,Acero!$A$12:$AB$209,16,FALSE),"--")</f>
        <v>--</v>
      </c>
      <c r="S407" s="335" t="str">
        <f>IF(L407="x",VLOOKUP(D407,Acero!$A$12:$AB$209,17,FALSE),"--")</f>
        <v>--</v>
      </c>
      <c r="T407" s="335">
        <f>VLOOKUP(D407,Acero!$A$12:$AB$209,18,FALSE)</f>
        <v>0.5</v>
      </c>
      <c r="U407" s="308" t="str">
        <f>VLOOKUP(D407,Acero!$A$12:$AB$209,19,FALSE)</f>
        <v>----</v>
      </c>
      <c r="V407" s="318"/>
      <c r="W407" s="318"/>
      <c r="X407" s="322"/>
      <c r="Y407" s="334" t="e">
        <f t="shared" si="160"/>
        <v>#DIV/0!</v>
      </c>
      <c r="Z407">
        <f t="shared" si="164"/>
        <v>1465150.6666666653</v>
      </c>
      <c r="AG407" s="345">
        <v>42815</v>
      </c>
      <c r="AH407" s="149"/>
      <c r="AI407" s="149"/>
      <c r="AJ407" s="149"/>
      <c r="AK407" s="149"/>
      <c r="AL407" s="343" t="e">
        <f t="shared" si="161"/>
        <v>#DIV/0!</v>
      </c>
      <c r="AM407" s="149"/>
      <c r="AN407" s="149"/>
      <c r="AO407" s="343" t="e">
        <f t="shared" si="162"/>
        <v>#DIV/0!</v>
      </c>
      <c r="AP407" s="149"/>
      <c r="AQ407" s="149"/>
      <c r="AR407" s="343" t="e">
        <f t="shared" si="163"/>
        <v>#DIV/0!</v>
      </c>
    </row>
    <row r="408" spans="1:44" ht="15.75" hidden="1" thickBot="1">
      <c r="A408" s="309"/>
      <c r="B408" s="308">
        <v>359</v>
      </c>
      <c r="C408" s="239" t="e">
        <f>VLOOKUP(A408,Piezas!$A$10:$F$604,2,FALSE)</f>
        <v>#N/A</v>
      </c>
      <c r="D408" s="317" t="s">
        <v>1229</v>
      </c>
      <c r="E408" s="322"/>
      <c r="F408" s="308">
        <f>VLOOKUP(D408,Acero!$A$12:$AB$209,4,FALSE)</f>
        <v>0</v>
      </c>
      <c r="G408" s="317"/>
      <c r="H408" s="317"/>
      <c r="I408" s="317"/>
      <c r="J408" s="311"/>
      <c r="L408" s="322"/>
      <c r="M408" s="308" t="str">
        <f>VLOOKUP(D408,Acero!$A$12:$AB$209,13,FALSE)</f>
        <v>---------------</v>
      </c>
      <c r="N408" s="308" t="str">
        <f>IF(L408="x",VLOOKUP(D408,Acero!$A$12:$AB$209,6,FALSE),"--")</f>
        <v>--</v>
      </c>
      <c r="O408" s="324" t="str">
        <f>IF(L408="x",VLOOKUP(D408,Acero!$A$12:$AB$209,7,FALSE),"--")</f>
        <v>--</v>
      </c>
      <c r="P408" s="335">
        <f>IF((M408="Chapa negra doble recapado")*AND(L408&lt;&gt;"x"),"--",VLOOKUP(D408,Acero!$A$12:$AB$209,14,FALSE))</f>
        <v>22</v>
      </c>
      <c r="Q408" s="335" t="str">
        <f>IF((M408="Chapa negra doble recapado")*AND(L408&lt;&gt;"x"),"--",VLOOKUP(D408,Acero!$A$12:$AB$209,15,FALSE))</f>
        <v>----</v>
      </c>
      <c r="R408" s="335" t="str">
        <f>IF(L408="x",VLOOKUP(D408,Acero!$A$12:$AB$209,16,FALSE),"--")</f>
        <v>--</v>
      </c>
      <c r="S408" s="335" t="str">
        <f>IF(L408="x",VLOOKUP(D408,Acero!$A$12:$AB$209,17,FALSE),"--")</f>
        <v>--</v>
      </c>
      <c r="T408" s="335">
        <f>VLOOKUP(D408,Acero!$A$12:$AB$209,18,FALSE)</f>
        <v>0</v>
      </c>
      <c r="U408" s="308" t="str">
        <f>VLOOKUP(D408,Acero!$A$12:$AB$209,19,FALSE)</f>
        <v>----</v>
      </c>
      <c r="V408" s="319"/>
      <c r="W408" s="319"/>
      <c r="X408" s="322"/>
      <c r="Y408" s="334" t="e">
        <f t="shared" si="160"/>
        <v>#DIV/0!</v>
      </c>
      <c r="Z408">
        <f t="shared" si="164"/>
        <v>1465150.6666666653</v>
      </c>
      <c r="AG408" s="345">
        <v>42816</v>
      </c>
      <c r="AH408" s="149"/>
      <c r="AI408" s="149"/>
      <c r="AJ408" s="149"/>
      <c r="AK408" s="149"/>
      <c r="AL408" s="343" t="e">
        <f t="shared" si="161"/>
        <v>#DIV/0!</v>
      </c>
      <c r="AM408" s="149"/>
      <c r="AN408" s="149"/>
      <c r="AO408" s="343" t="e">
        <f t="shared" si="162"/>
        <v>#DIV/0!</v>
      </c>
      <c r="AP408" s="149"/>
      <c r="AQ408" s="149"/>
      <c r="AR408" s="343" t="e">
        <f t="shared" si="163"/>
        <v>#DIV/0!</v>
      </c>
    </row>
    <row r="409" spans="1:44" ht="15.75" hidden="1" thickBot="1">
      <c r="A409" s="309"/>
      <c r="B409" s="308">
        <v>360</v>
      </c>
      <c r="C409" s="239" t="e">
        <f>VLOOKUP(A409,Piezas!$A$10:$F$604,2,FALSE)</f>
        <v>#N/A</v>
      </c>
      <c r="D409" s="317" t="s">
        <v>1230</v>
      </c>
      <c r="E409" s="322"/>
      <c r="F409" s="308">
        <f>VLOOKUP(D409,Acero!$A$12:$AB$209,4,FALSE)</f>
        <v>0</v>
      </c>
      <c r="G409" s="317"/>
      <c r="H409" s="317"/>
      <c r="I409" s="317"/>
      <c r="J409" s="311"/>
      <c r="L409" s="322"/>
      <c r="M409" s="308" t="str">
        <f>VLOOKUP(D409,Acero!$A$12:$AB$209,13,FALSE)</f>
        <v>---------------</v>
      </c>
      <c r="N409" s="308" t="str">
        <f>IF(L409="x",VLOOKUP(D409,Acero!$A$12:$AB$209,6,FALSE),"--")</f>
        <v>--</v>
      </c>
      <c r="O409" s="324" t="str">
        <f>IF(L409="x",VLOOKUP(D409,Acero!$A$12:$AB$209,7,FALSE),"--")</f>
        <v>--</v>
      </c>
      <c r="P409" s="335">
        <f>IF((M409="Chapa negra doble recapado")*AND(L409&lt;&gt;"x"),"--",VLOOKUP(D409,Acero!$A$12:$AB$209,14,FALSE))</f>
        <v>12.7</v>
      </c>
      <c r="Q409" s="335" t="str">
        <f>IF((M409="Chapa negra doble recapado")*AND(L409&lt;&gt;"x"),"--",VLOOKUP(D409,Acero!$A$12:$AB$209,15,FALSE))</f>
        <v>----</v>
      </c>
      <c r="R409" s="335" t="str">
        <f>IF(L409="x",VLOOKUP(D409,Acero!$A$12:$AB$209,16,FALSE),"--")</f>
        <v>--</v>
      </c>
      <c r="S409" s="335" t="str">
        <f>IF(L409="x",VLOOKUP(D409,Acero!$A$12:$AB$209,17,FALSE),"--")</f>
        <v>--</v>
      </c>
      <c r="T409" s="335">
        <f>VLOOKUP(D409,Acero!$A$12:$AB$209,18,FALSE)</f>
        <v>0</v>
      </c>
      <c r="U409" s="308" t="str">
        <f>VLOOKUP(D409,Acero!$A$12:$AB$209,19,FALSE)</f>
        <v>----</v>
      </c>
      <c r="V409" s="318"/>
      <c r="W409" s="318"/>
      <c r="X409" s="322"/>
      <c r="Y409" s="334" t="e">
        <f t="shared" si="160"/>
        <v>#DIV/0!</v>
      </c>
      <c r="Z409">
        <f t="shared" si="164"/>
        <v>1465150.6666666653</v>
      </c>
      <c r="AG409" s="345">
        <v>42817</v>
      </c>
      <c r="AH409" s="149"/>
      <c r="AI409" s="149"/>
      <c r="AJ409" s="149"/>
      <c r="AK409" s="149"/>
      <c r="AL409" s="343" t="e">
        <f t="shared" si="161"/>
        <v>#DIV/0!</v>
      </c>
      <c r="AM409" s="149"/>
      <c r="AN409" s="149"/>
      <c r="AO409" s="343" t="e">
        <f t="shared" si="162"/>
        <v>#DIV/0!</v>
      </c>
      <c r="AP409" s="149"/>
      <c r="AQ409" s="149"/>
      <c r="AR409" s="343" t="e">
        <f t="shared" si="163"/>
        <v>#DIV/0!</v>
      </c>
    </row>
    <row r="410" spans="1:44" ht="15.75" hidden="1" thickBot="1">
      <c r="A410" s="309"/>
      <c r="B410" s="308">
        <v>361</v>
      </c>
      <c r="C410" s="239" t="e">
        <f>VLOOKUP(A410,Piezas!$A$10:$F$604,2,FALSE)</f>
        <v>#N/A</v>
      </c>
      <c r="D410" s="317"/>
      <c r="E410" s="322"/>
      <c r="F410" s="308" t="e">
        <f>VLOOKUP(D410,Acero!$A$12:$AB$209,4,FALSE)</f>
        <v>#N/A</v>
      </c>
      <c r="G410" s="317"/>
      <c r="H410" s="317"/>
      <c r="I410" s="317"/>
      <c r="J410" s="311"/>
      <c r="L410" s="322"/>
      <c r="M410" s="308" t="e">
        <f>VLOOKUP(D410,Acero!$A$12:$AB$209,13,FALSE)</f>
        <v>#N/A</v>
      </c>
      <c r="N410" s="308" t="str">
        <f>IF(L410="x",VLOOKUP(D410,Acero!$A$12:$AB$209,6,FALSE),"--")</f>
        <v>--</v>
      </c>
      <c r="O410" s="324" t="str">
        <f>IF(L410="x",VLOOKUP(D410,Acero!$A$12:$AB$209,7,FALSE),"--")</f>
        <v>--</v>
      </c>
      <c r="P410" s="335" t="e">
        <f>IF((M410="Chapa negra doble recapado")*AND(L410&lt;&gt;"x"),"--",VLOOKUP(D410,Acero!$A$12:$AB$209,14,FALSE))</f>
        <v>#N/A</v>
      </c>
      <c r="Q410" s="335" t="e">
        <f>IF((M410="Chapa negra doble recapado")*AND(L410&lt;&gt;"x"),"--",VLOOKUP(D410,Acero!$A$12:$AB$209,15,FALSE))</f>
        <v>#N/A</v>
      </c>
      <c r="R410" s="335" t="str">
        <f>IF(L410="x",VLOOKUP(D410,Acero!$A$12:$AB$209,16,FALSE),"--")</f>
        <v>--</v>
      </c>
      <c r="S410" s="335" t="str">
        <f>IF(L410="x",VLOOKUP(D410,Acero!$A$12:$AB$209,17,FALSE),"--")</f>
        <v>--</v>
      </c>
      <c r="T410" s="335" t="e">
        <f>VLOOKUP(D410,Acero!$A$12:$AB$209,18,FALSE)</f>
        <v>#N/A</v>
      </c>
      <c r="U410" s="308" t="e">
        <f>VLOOKUP(D410,Acero!$A$12:$AB$209,19,FALSE)</f>
        <v>#N/A</v>
      </c>
      <c r="V410" s="319"/>
      <c r="W410" s="319"/>
      <c r="X410" s="322"/>
      <c r="Y410" s="334" t="e">
        <f t="shared" si="160"/>
        <v>#DIV/0!</v>
      </c>
      <c r="Z410">
        <f t="shared" si="164"/>
        <v>1465150.6666666653</v>
      </c>
      <c r="AG410" s="345">
        <v>42818</v>
      </c>
      <c r="AH410" s="149"/>
      <c r="AI410" s="149"/>
      <c r="AJ410" s="149"/>
      <c r="AK410" s="149"/>
      <c r="AL410" s="343" t="e">
        <f t="shared" si="161"/>
        <v>#DIV/0!</v>
      </c>
      <c r="AM410" s="149"/>
      <c r="AN410" s="149"/>
      <c r="AO410" s="343" t="e">
        <f t="shared" si="162"/>
        <v>#DIV/0!</v>
      </c>
      <c r="AP410" s="149"/>
      <c r="AQ410" s="149"/>
      <c r="AR410" s="343" t="e">
        <f t="shared" si="163"/>
        <v>#DIV/0!</v>
      </c>
    </row>
    <row r="411" spans="1:44" ht="15.75" hidden="1" thickBot="1">
      <c r="A411" s="309"/>
      <c r="B411" s="308">
        <v>362</v>
      </c>
      <c r="C411" s="239" t="e">
        <f>VLOOKUP(A411,Piezas!$A$10:$F$604,2,FALSE)</f>
        <v>#N/A</v>
      </c>
      <c r="D411" s="320"/>
      <c r="E411" s="322"/>
      <c r="F411" s="308" t="e">
        <f>VLOOKUP(D411,Acero!$A$12:$AB$209,4,FALSE)</f>
        <v>#N/A</v>
      </c>
      <c r="G411" s="317"/>
      <c r="H411" s="317"/>
      <c r="I411" s="317"/>
      <c r="J411" s="311"/>
      <c r="L411" s="322"/>
      <c r="M411" s="308" t="e">
        <f>VLOOKUP(D411,Acero!$A$12:$AB$209,13,FALSE)</f>
        <v>#N/A</v>
      </c>
      <c r="N411" s="308" t="str">
        <f>IF(L411="x",VLOOKUP(D411,Acero!$A$12:$AB$209,6,FALSE),"--")</f>
        <v>--</v>
      </c>
      <c r="O411" s="324" t="str">
        <f>IF(L411="x",VLOOKUP(D411,Acero!$A$12:$AB$209,7,FALSE),"--")</f>
        <v>--</v>
      </c>
      <c r="P411" s="335" t="e">
        <f>IF((M411="Chapa negra doble recapado")*AND(L411&lt;&gt;"x"),"--",VLOOKUP(D411,Acero!$A$12:$AB$209,14,FALSE))</f>
        <v>#N/A</v>
      </c>
      <c r="Q411" s="335" t="e">
        <f>IF((M411="Chapa negra doble recapado")*AND(L411&lt;&gt;"x"),"--",VLOOKUP(D411,Acero!$A$12:$AB$209,15,FALSE))</f>
        <v>#N/A</v>
      </c>
      <c r="R411" s="335" t="str">
        <f>IF(L411="x",VLOOKUP(D411,Acero!$A$12:$AB$209,16,FALSE),"--")</f>
        <v>--</v>
      </c>
      <c r="S411" s="335" t="str">
        <f>IF(L411="x",VLOOKUP(D411,Acero!$A$12:$AB$209,17,FALSE),"--")</f>
        <v>--</v>
      </c>
      <c r="T411" s="335" t="e">
        <f>VLOOKUP(D411,Acero!$A$12:$AB$209,18,FALSE)</f>
        <v>#N/A</v>
      </c>
      <c r="U411" s="308" t="e">
        <f>VLOOKUP(D411,Acero!$A$12:$AB$209,19,FALSE)</f>
        <v>#N/A</v>
      </c>
      <c r="V411" s="318"/>
      <c r="W411" s="318"/>
      <c r="X411" s="322"/>
      <c r="Y411" s="334" t="e">
        <f t="shared" si="160"/>
        <v>#DIV/0!</v>
      </c>
      <c r="Z411">
        <f t="shared" si="164"/>
        <v>1465150.6666666653</v>
      </c>
      <c r="AG411" s="345">
        <v>42819</v>
      </c>
      <c r="AH411" s="149"/>
      <c r="AI411" s="149"/>
      <c r="AJ411" s="149"/>
      <c r="AK411" s="149"/>
      <c r="AL411" s="343" t="e">
        <f t="shared" si="161"/>
        <v>#DIV/0!</v>
      </c>
      <c r="AM411" s="149"/>
      <c r="AN411" s="149"/>
      <c r="AO411" s="343" t="e">
        <f t="shared" si="162"/>
        <v>#DIV/0!</v>
      </c>
      <c r="AP411" s="149"/>
      <c r="AQ411" s="149"/>
      <c r="AR411" s="343" t="e">
        <f t="shared" si="163"/>
        <v>#DIV/0!</v>
      </c>
    </row>
    <row r="412" spans="1:44" ht="15.75" hidden="1" thickBot="1">
      <c r="A412" s="412"/>
      <c r="B412" s="308">
        <v>363</v>
      </c>
      <c r="C412" s="239" t="e">
        <f>VLOOKUP(A412,Piezas!$A$10:$F$604,2,FALSE)</f>
        <v>#N/A</v>
      </c>
      <c r="D412" s="321"/>
      <c r="E412" s="322"/>
      <c r="F412" s="308" t="e">
        <f>VLOOKUP(D412,Acero!$A$12:$AB$209,4,FALSE)</f>
        <v>#N/A</v>
      </c>
      <c r="G412" s="317"/>
      <c r="H412" s="317"/>
      <c r="I412" s="317"/>
      <c r="J412" s="311"/>
      <c r="L412" s="322"/>
      <c r="M412" s="308" t="e">
        <f>VLOOKUP(D412,Acero!$A$12:$AB$209,13,FALSE)</f>
        <v>#N/A</v>
      </c>
      <c r="N412" s="308" t="str">
        <f>IF(L412="x",VLOOKUP(D412,Acero!$A$12:$AB$209,6,FALSE),"--")</f>
        <v>--</v>
      </c>
      <c r="O412" s="324" t="str">
        <f>IF(L412="x",VLOOKUP(D412,Acero!$A$12:$AB$209,7,FALSE),"--")</f>
        <v>--</v>
      </c>
      <c r="P412" s="335" t="e">
        <f>IF((M412="Chapa negra doble recapado")*AND(L412&lt;&gt;"x"),"--",VLOOKUP(D412,Acero!$A$12:$AB$209,14,FALSE))</f>
        <v>#N/A</v>
      </c>
      <c r="Q412" s="335" t="e">
        <f>IF((M412="Chapa negra doble recapado")*AND(L412&lt;&gt;"x"),"--",VLOOKUP(D412,Acero!$A$12:$AB$209,15,FALSE))</f>
        <v>#N/A</v>
      </c>
      <c r="R412" s="335" t="str">
        <f>IF(L412="x",VLOOKUP(D412,Acero!$A$12:$AB$209,16,FALSE),"--")</f>
        <v>--</v>
      </c>
      <c r="S412" s="335" t="str">
        <f>IF(L412="x",VLOOKUP(D412,Acero!$A$12:$AB$209,17,FALSE),"--")</f>
        <v>--</v>
      </c>
      <c r="T412" s="335" t="e">
        <f>VLOOKUP(D412,Acero!$A$12:$AB$209,18,FALSE)</f>
        <v>#N/A</v>
      </c>
      <c r="U412" s="308" t="e">
        <f>VLOOKUP(D412,Acero!$A$12:$AB$209,19,FALSE)</f>
        <v>#N/A</v>
      </c>
      <c r="V412" s="319"/>
      <c r="W412" s="319"/>
      <c r="X412" s="322"/>
      <c r="Y412" s="334" t="e">
        <f t="shared" si="160"/>
        <v>#DIV/0!</v>
      </c>
      <c r="Z412">
        <f t="shared" si="164"/>
        <v>1465150.6666666653</v>
      </c>
      <c r="AG412" s="345">
        <v>42820</v>
      </c>
      <c r="AH412" s="149"/>
      <c r="AI412" s="149"/>
      <c r="AJ412" s="149"/>
      <c r="AK412" s="149"/>
      <c r="AL412" s="343" t="e">
        <f t="shared" si="161"/>
        <v>#DIV/0!</v>
      </c>
      <c r="AM412" s="149"/>
      <c r="AN412" s="149"/>
      <c r="AO412" s="343" t="e">
        <f t="shared" si="162"/>
        <v>#DIV/0!</v>
      </c>
      <c r="AP412" s="149"/>
      <c r="AQ412" s="149"/>
      <c r="AR412" s="343" t="e">
        <f t="shared" si="163"/>
        <v>#DIV/0!</v>
      </c>
    </row>
    <row r="413" spans="1:44" ht="15.75" hidden="1" thickBot="1">
      <c r="A413" s="410"/>
      <c r="B413" s="336"/>
      <c r="C413" s="239" t="e">
        <f>VLOOKUP(A413,Piezas!$A$10:$F$604,2,FALSE)</f>
        <v>#N/A</v>
      </c>
      <c r="D413" s="338"/>
      <c r="E413" s="338"/>
      <c r="F413" s="338"/>
      <c r="G413" s="338"/>
      <c r="H413" s="338"/>
      <c r="I413" s="338"/>
      <c r="J413" s="338"/>
      <c r="K413" s="338"/>
      <c r="L413" s="339"/>
      <c r="M413" s="338"/>
      <c r="N413" s="338"/>
      <c r="O413" s="342"/>
      <c r="P413" s="340"/>
      <c r="Q413" s="340"/>
      <c r="R413" s="340"/>
      <c r="S413" s="340"/>
      <c r="T413" s="340"/>
      <c r="U413" s="336"/>
      <c r="V413" s="336"/>
      <c r="W413" s="336"/>
      <c r="X413" s="339"/>
      <c r="Y413" s="339"/>
      <c r="Z413" s="333"/>
      <c r="AA413" s="333"/>
      <c r="AG413" s="345"/>
      <c r="AL413" s="344"/>
      <c r="AO413" s="344"/>
      <c r="AR413" s="344"/>
    </row>
    <row r="414" spans="1:44" ht="27" hidden="1" thickTop="1" thickBot="1">
      <c r="A414" s="411" t="s">
        <v>337</v>
      </c>
      <c r="B414" s="308">
        <v>364</v>
      </c>
      <c r="C414" s="239">
        <f>VLOOKUP(A414,Piezas!$A$10:$F$604,2,FALSE)</f>
        <v>0</v>
      </c>
      <c r="D414" s="317" t="s">
        <v>1012</v>
      </c>
      <c r="E414" s="331">
        <v>790.33333333333303</v>
      </c>
      <c r="F414" s="308" t="str">
        <f>VLOOKUP(D414,Acero!$A$12:$AB$209,4,FALSE)</f>
        <v>Lateral</v>
      </c>
      <c r="G414" s="317"/>
      <c r="H414" s="317"/>
      <c r="I414" s="317"/>
      <c r="J414" s="310"/>
      <c r="K414" s="149"/>
      <c r="L414" s="331"/>
      <c r="M414" s="308" t="str">
        <f>VLOOKUP(D414,Acero!$A$12:$AB$209,13,FALSE)</f>
        <v>Chapa negra doble recapado</v>
      </c>
      <c r="N414" s="308" t="str">
        <f>IF(L414="x",VLOOKUP(D414,Acero!$A$12:$AB$209,6,FALSE),"--")</f>
        <v>--</v>
      </c>
      <c r="O414" s="324" t="str">
        <f>IF(L414="x",VLOOKUP(D414,Acero!$A$12:$AB$209,7,FALSE),"--")</f>
        <v>--</v>
      </c>
      <c r="P414" s="335" t="str">
        <f>IF((M414="Chapa negra doble recapado")*AND(L414&lt;&gt;"x"),"--",VLOOKUP(D414,Acero!$A$12:$AB$209,14,FALSE))</f>
        <v>--</v>
      </c>
      <c r="Q414" s="335" t="str">
        <f>IF((M414="Chapa negra doble recapado")*AND(L414&lt;&gt;"x"),"--",VLOOKUP(D414,Acero!$A$12:$AB$209,15,FALSE))</f>
        <v>--</v>
      </c>
      <c r="R414" s="335" t="str">
        <f>IF(L414="x",VLOOKUP(D414,Acero!$A$12:$AB$209,16,FALSE),"--")</f>
        <v>--</v>
      </c>
      <c r="S414" s="335" t="str">
        <f>IF(L414="x",VLOOKUP(D414,Acero!$A$12:$AB$209,17,FALSE),"--")</f>
        <v>--</v>
      </c>
      <c r="T414" s="335">
        <f>VLOOKUP(D414,Acero!$A$12:$AB$209,18,FALSE)</f>
        <v>1.2</v>
      </c>
      <c r="U414" s="308" t="str">
        <f>VLOOKUP(D414,Acero!$A$12:$AB$209,19,FALSE)</f>
        <v>mm</v>
      </c>
      <c r="V414" s="317"/>
      <c r="W414" s="317">
        <v>643.33333333333303</v>
      </c>
      <c r="X414" s="331">
        <v>841.16666666666697</v>
      </c>
      <c r="Y414" s="334">
        <f t="shared" ref="Y414:Y424" si="165">(X414-W414)/W414</f>
        <v>0.30751295336787676</v>
      </c>
      <c r="Z414" s="149">
        <f>(V414+W414)*E414</f>
        <v>508447.77777777734</v>
      </c>
      <c r="AA414" s="149"/>
      <c r="AB414" s="149"/>
      <c r="AC414" s="149"/>
      <c r="AD414" s="149"/>
      <c r="AE414" s="149"/>
      <c r="AF414" s="149"/>
      <c r="AG414" s="345">
        <v>42821</v>
      </c>
      <c r="AH414" s="149"/>
      <c r="AI414" s="149"/>
      <c r="AJ414" s="149"/>
      <c r="AK414" s="149"/>
      <c r="AL414" s="343" t="e">
        <f t="shared" ref="AL414:AL424" si="166">(AH414-AK414)/AH414</f>
        <v>#DIV/0!</v>
      </c>
      <c r="AM414" s="149"/>
      <c r="AN414" s="149"/>
      <c r="AO414" s="343" t="e">
        <f t="shared" ref="AO414:AO424" si="167">(AK414-AN414)/AK414</f>
        <v>#DIV/0!</v>
      </c>
      <c r="AP414" s="149"/>
      <c r="AQ414" s="149"/>
      <c r="AR414" s="343" t="e">
        <f t="shared" ref="AR414:AR424" si="168">(AN414-AQ414)/AN414</f>
        <v>#DIV/0!</v>
      </c>
    </row>
    <row r="415" spans="1:44" ht="26.25" hidden="1" thickBot="1">
      <c r="A415" s="309"/>
      <c r="B415" s="308">
        <v>365</v>
      </c>
      <c r="C415" s="239" t="e">
        <f>VLOOKUP(A415,Piezas!$A$10:$F$604,2,FALSE)</f>
        <v>#N/A</v>
      </c>
      <c r="D415" s="317" t="s">
        <v>1211</v>
      </c>
      <c r="E415" s="322">
        <v>798.33333333333303</v>
      </c>
      <c r="F415" s="308" t="str">
        <f>VLOOKUP(D415,Acero!$A$12:$AB$209,4,FALSE)</f>
        <v xml:space="preserve">Lonja </v>
      </c>
      <c r="G415" s="317"/>
      <c r="H415" s="317"/>
      <c r="I415" s="317"/>
      <c r="J415" s="311"/>
      <c r="L415" s="317"/>
      <c r="M415" s="308" t="str">
        <f>VLOOKUP(D415,Acero!$A$12:$AB$209,13,FALSE)</f>
        <v>Chapa negra doble recapado</v>
      </c>
      <c r="N415" s="308" t="str">
        <f>IF(L415="x",VLOOKUP(D415,Acero!$A$12:$AB$209,6,FALSE),"--")</f>
        <v>--</v>
      </c>
      <c r="O415" s="324" t="str">
        <f>IF(L415="x",VLOOKUP(D415,Acero!$A$12:$AB$209,7,FALSE),"--")</f>
        <v>--</v>
      </c>
      <c r="P415" s="335" t="str">
        <f>IF((M415="Chapa negra doble recapado")*AND(L415&lt;&gt;"x"),"--",VLOOKUP(D415,Acero!$A$12:$AB$209,14,FALSE))</f>
        <v>--</v>
      </c>
      <c r="Q415" s="335" t="str">
        <f>IF((M415="Chapa negra doble recapado")*AND(L415&lt;&gt;"x"),"--",VLOOKUP(D415,Acero!$A$12:$AB$209,15,FALSE))</f>
        <v>--</v>
      </c>
      <c r="R415" s="335" t="str">
        <f>IF(L415="x",VLOOKUP(D415,Acero!$A$12:$AB$209,16,FALSE),"--")</f>
        <v>--</v>
      </c>
      <c r="S415" s="335" t="str">
        <f>IF(L415="x",VLOOKUP(D415,Acero!$A$12:$AB$209,17,FALSE),"--")</f>
        <v>--</v>
      </c>
      <c r="T415" s="335">
        <f>VLOOKUP(D415,Acero!$A$12:$AB$209,18,FALSE)</f>
        <v>1.2</v>
      </c>
      <c r="U415" s="308" t="str">
        <f>VLOOKUP(D415,Acero!$A$12:$AB$209,19,FALSE)</f>
        <v>mm</v>
      </c>
      <c r="V415" s="317"/>
      <c r="W415" s="317">
        <v>649.83333333333303</v>
      </c>
      <c r="X415" s="322">
        <v>849.66666666666697</v>
      </c>
      <c r="Y415" s="334">
        <f t="shared" si="165"/>
        <v>0.30751474737112189</v>
      </c>
      <c r="Z415">
        <f t="shared" ref="Z415:Z424" si="169">(V415+W415)*E415+Z414</f>
        <v>1027231.3888888881</v>
      </c>
      <c r="AG415" s="345">
        <v>42822</v>
      </c>
      <c r="AH415" s="149"/>
      <c r="AI415" s="149"/>
      <c r="AJ415" s="149"/>
      <c r="AK415" s="149"/>
      <c r="AL415" s="343" t="e">
        <f t="shared" si="166"/>
        <v>#DIV/0!</v>
      </c>
      <c r="AM415" s="149"/>
      <c r="AN415" s="149"/>
      <c r="AO415" s="343" t="e">
        <f t="shared" si="167"/>
        <v>#DIV/0!</v>
      </c>
      <c r="AP415" s="149"/>
      <c r="AQ415" s="149"/>
      <c r="AR415" s="343" t="e">
        <f t="shared" si="168"/>
        <v>#DIV/0!</v>
      </c>
    </row>
    <row r="416" spans="1:44" ht="26.25" hidden="1" thickBot="1">
      <c r="A416" s="309"/>
      <c r="B416" s="308">
        <v>366</v>
      </c>
      <c r="C416" s="239" t="e">
        <f>VLOOKUP(A416,Piezas!$A$10:$F$604,2,FALSE)</f>
        <v>#N/A</v>
      </c>
      <c r="D416" s="317" t="s">
        <v>1014</v>
      </c>
      <c r="E416" s="322">
        <v>806.33333333333303</v>
      </c>
      <c r="F416" s="308" t="str">
        <f>VLOOKUP(D416,Acero!$A$12:$AB$209,4,FALSE)</f>
        <v>orejas</v>
      </c>
      <c r="G416" s="317"/>
      <c r="H416" s="317"/>
      <c r="I416" s="317"/>
      <c r="J416" s="311" t="s">
        <v>1503</v>
      </c>
      <c r="L416" s="322"/>
      <c r="M416" s="308" t="str">
        <f>VLOOKUP(D416,Acero!$A$12:$AB$209,13,FALSE)</f>
        <v>Chapa negra doble recapado</v>
      </c>
      <c r="N416" s="308" t="str">
        <f>IF(L416="x",VLOOKUP(D416,Acero!$A$12:$AB$209,6,FALSE),"--")</f>
        <v>--</v>
      </c>
      <c r="O416" s="324" t="str">
        <f>IF(L416="x",VLOOKUP(D416,Acero!$A$12:$AB$209,7,FALSE),"--")</f>
        <v>--</v>
      </c>
      <c r="P416" s="335" t="str">
        <f>IF((M416="Chapa negra doble recapado")*AND(L416&lt;&gt;"x"),"--",VLOOKUP(D416,Acero!$A$12:$AB$209,14,FALSE))</f>
        <v>--</v>
      </c>
      <c r="Q416" s="335" t="str">
        <f>IF((M416="Chapa negra doble recapado")*AND(L416&lt;&gt;"x"),"--",VLOOKUP(D416,Acero!$A$12:$AB$209,15,FALSE))</f>
        <v>--</v>
      </c>
      <c r="R416" s="335" t="str">
        <f>IF(L416="x",VLOOKUP(D416,Acero!$A$12:$AB$209,16,FALSE),"--")</f>
        <v>--</v>
      </c>
      <c r="S416" s="335" t="str">
        <f>IF(L416="x",VLOOKUP(D416,Acero!$A$12:$AB$209,17,FALSE),"--")</f>
        <v>--</v>
      </c>
      <c r="T416" s="335">
        <f>VLOOKUP(D416,Acero!$A$12:$AB$209,18,FALSE)</f>
        <v>1.2</v>
      </c>
      <c r="U416" s="308" t="str">
        <f>VLOOKUP(D416,Acero!$A$12:$AB$209,19,FALSE)</f>
        <v>mm</v>
      </c>
      <c r="V416" s="318">
        <v>1</v>
      </c>
      <c r="W416" s="318">
        <v>656.33333333333303</v>
      </c>
      <c r="X416" s="322">
        <v>858.16666666666697</v>
      </c>
      <c r="Y416" s="334">
        <f t="shared" si="165"/>
        <v>0.30751650584052925</v>
      </c>
      <c r="Z416">
        <f t="shared" si="169"/>
        <v>1557261.1666666653</v>
      </c>
      <c r="AG416" s="345">
        <v>42823</v>
      </c>
      <c r="AH416" s="149"/>
      <c r="AI416" s="149"/>
      <c r="AJ416" s="149"/>
      <c r="AK416" s="149"/>
      <c r="AL416" s="343" t="e">
        <f t="shared" si="166"/>
        <v>#DIV/0!</v>
      </c>
      <c r="AM416" s="149"/>
      <c r="AN416" s="149"/>
      <c r="AO416" s="343" t="e">
        <f t="shared" si="167"/>
        <v>#DIV/0!</v>
      </c>
      <c r="AP416" s="149"/>
      <c r="AQ416" s="149"/>
      <c r="AR416" s="343" t="e">
        <f t="shared" si="168"/>
        <v>#DIV/0!</v>
      </c>
    </row>
    <row r="417" spans="1:44" ht="15.75" hidden="1" thickBot="1">
      <c r="A417" s="309"/>
      <c r="B417" s="308">
        <v>367</v>
      </c>
      <c r="C417" s="239" t="e">
        <f>VLOOKUP(A417,Piezas!$A$10:$F$604,2,FALSE)</f>
        <v>#N/A</v>
      </c>
      <c r="D417" s="317" t="s">
        <v>1015</v>
      </c>
      <c r="E417" s="322"/>
      <c r="F417" s="308">
        <f>VLOOKUP(D417,Acero!$A$12:$AB$209,4,FALSE)</f>
        <v>0</v>
      </c>
      <c r="G417" s="317"/>
      <c r="H417" s="317"/>
      <c r="I417" s="317"/>
      <c r="J417" s="311"/>
      <c r="L417" s="322"/>
      <c r="M417" s="308">
        <f>VLOOKUP(D417,Acero!$A$12:$AB$209,13,FALSE)</f>
        <v>0</v>
      </c>
      <c r="N417" s="308" t="str">
        <f>IF(L417="x",VLOOKUP(D417,Acero!$A$12:$AB$209,6,FALSE),"--")</f>
        <v>--</v>
      </c>
      <c r="O417" s="324" t="str">
        <f>IF(L417="x",VLOOKUP(D417,Acero!$A$12:$AB$209,7,FALSE),"--")</f>
        <v>--</v>
      </c>
      <c r="P417" s="335">
        <f>IF((M417="Chapa negra doble recapado")*AND(L417&lt;&gt;"x"),"--",VLOOKUP(D417,Acero!$A$12:$AB$209,14,FALSE))</f>
        <v>0</v>
      </c>
      <c r="Q417" s="335">
        <f>IF((M417="Chapa negra doble recapado")*AND(L417&lt;&gt;"x"),"--",VLOOKUP(D417,Acero!$A$12:$AB$209,15,FALSE))</f>
        <v>0</v>
      </c>
      <c r="R417" s="335" t="str">
        <f>IF(L417="x",VLOOKUP(D417,Acero!$A$12:$AB$209,16,FALSE),"--")</f>
        <v>--</v>
      </c>
      <c r="S417" s="335" t="str">
        <f>IF(L417="x",VLOOKUP(D417,Acero!$A$12:$AB$209,17,FALSE),"--")</f>
        <v>--</v>
      </c>
      <c r="T417" s="335">
        <f>VLOOKUP(D417,Acero!$A$12:$AB$209,18,FALSE)</f>
        <v>0</v>
      </c>
      <c r="U417" s="308" t="str">
        <f>VLOOKUP(D417,Acero!$A$12:$AB$209,19,FALSE)</f>
        <v>-----</v>
      </c>
      <c r="V417" s="319"/>
      <c r="W417" s="319"/>
      <c r="X417" s="322"/>
      <c r="Y417" s="334" t="e">
        <f t="shared" si="165"/>
        <v>#DIV/0!</v>
      </c>
      <c r="Z417">
        <f t="shared" si="169"/>
        <v>1557261.1666666653</v>
      </c>
      <c r="AG417" s="345">
        <v>42824</v>
      </c>
      <c r="AH417" s="149"/>
      <c r="AI417" s="149"/>
      <c r="AJ417" s="149"/>
      <c r="AK417" s="149"/>
      <c r="AL417" s="343" t="e">
        <f t="shared" si="166"/>
        <v>#DIV/0!</v>
      </c>
      <c r="AM417" s="149"/>
      <c r="AN417" s="149"/>
      <c r="AO417" s="343" t="e">
        <f t="shared" si="167"/>
        <v>#DIV/0!</v>
      </c>
      <c r="AP417" s="149"/>
      <c r="AQ417" s="149"/>
      <c r="AR417" s="343" t="e">
        <f t="shared" si="168"/>
        <v>#DIV/0!</v>
      </c>
    </row>
    <row r="418" spans="1:44" ht="15.75" hidden="1" thickBot="1">
      <c r="A418" s="309"/>
      <c r="B418" s="308">
        <v>368</v>
      </c>
      <c r="C418" s="239" t="e">
        <f>VLOOKUP(A418,Piezas!$A$10:$F$604,2,FALSE)</f>
        <v>#N/A</v>
      </c>
      <c r="D418" s="317" t="s">
        <v>1060</v>
      </c>
      <c r="E418" s="322"/>
      <c r="F418" s="308">
        <f>VLOOKUP(D418,Acero!$A$12:$AB$209,4,FALSE)</f>
        <v>0</v>
      </c>
      <c r="G418" s="317"/>
      <c r="H418" s="317"/>
      <c r="I418" s="317"/>
      <c r="J418" s="311"/>
      <c r="L418" s="322"/>
      <c r="M418" s="308" t="str">
        <f>VLOOKUP(D418,Acero!$A$12:$AB$209,13,FALSE)</f>
        <v>---------------</v>
      </c>
      <c r="N418" s="308" t="str">
        <f>IF(L418="x",VLOOKUP(D418,Acero!$A$12:$AB$209,6,FALSE),"--")</f>
        <v>--</v>
      </c>
      <c r="O418" s="324" t="str">
        <f>IF(L418="x",VLOOKUP(D418,Acero!$A$12:$AB$209,7,FALSE),"--")</f>
        <v>--</v>
      </c>
      <c r="P418" s="335">
        <f>IF((M418="Chapa negra doble recapado")*AND(L418&lt;&gt;"x"),"--",VLOOKUP(D418,Acero!$A$12:$AB$209,14,FALSE))</f>
        <v>28</v>
      </c>
      <c r="Q418" s="335" t="str">
        <f>IF((M418="Chapa negra doble recapado")*AND(L418&lt;&gt;"x"),"--",VLOOKUP(D418,Acero!$A$12:$AB$209,15,FALSE))</f>
        <v>----</v>
      </c>
      <c r="R418" s="335" t="str">
        <f>IF(L418="x",VLOOKUP(D418,Acero!$A$12:$AB$209,16,FALSE),"--")</f>
        <v>--</v>
      </c>
      <c r="S418" s="335" t="str">
        <f>IF(L418="x",VLOOKUP(D418,Acero!$A$12:$AB$209,17,FALSE),"--")</f>
        <v>--</v>
      </c>
      <c r="T418" s="335">
        <f>VLOOKUP(D418,Acero!$A$12:$AB$209,18,FALSE)</f>
        <v>0</v>
      </c>
      <c r="U418" s="308" t="str">
        <f>VLOOKUP(D418,Acero!$A$12:$AB$209,19,FALSE)</f>
        <v>----</v>
      </c>
      <c r="V418" s="318"/>
      <c r="W418" s="318"/>
      <c r="X418" s="322"/>
      <c r="Y418" s="334" t="e">
        <f t="shared" si="165"/>
        <v>#DIV/0!</v>
      </c>
      <c r="Z418">
        <f t="shared" si="169"/>
        <v>1557261.1666666653</v>
      </c>
      <c r="AG418" s="345">
        <v>42825</v>
      </c>
      <c r="AH418" s="149"/>
      <c r="AI418" s="149"/>
      <c r="AJ418" s="149"/>
      <c r="AK418" s="149"/>
      <c r="AL418" s="343" t="e">
        <f t="shared" si="166"/>
        <v>#DIV/0!</v>
      </c>
      <c r="AM418" s="149"/>
      <c r="AN418" s="149"/>
      <c r="AO418" s="343" t="e">
        <f t="shared" si="167"/>
        <v>#DIV/0!</v>
      </c>
      <c r="AP418" s="149"/>
      <c r="AQ418" s="149"/>
      <c r="AR418" s="343" t="e">
        <f t="shared" si="168"/>
        <v>#DIV/0!</v>
      </c>
    </row>
    <row r="419" spans="1:44" ht="15.75" hidden="1" thickBot="1">
      <c r="A419" s="309"/>
      <c r="B419" s="308">
        <v>369</v>
      </c>
      <c r="C419" s="239" t="e">
        <f>VLOOKUP(A419,Piezas!$A$10:$F$604,2,FALSE)</f>
        <v>#N/A</v>
      </c>
      <c r="D419" s="317" t="s">
        <v>1228</v>
      </c>
      <c r="E419" s="322"/>
      <c r="F419" s="308">
        <f>VLOOKUP(D419,Acero!$A$12:$AB$209,4,FALSE)</f>
        <v>0</v>
      </c>
      <c r="G419" s="317"/>
      <c r="H419" s="317"/>
      <c r="I419" s="317"/>
      <c r="J419" s="311"/>
      <c r="L419" s="322"/>
      <c r="M419" s="308" t="str">
        <f>VLOOKUP(D419,Acero!$A$12:$AB$209,13,FALSE)</f>
        <v>---------------</v>
      </c>
      <c r="N419" s="308" t="str">
        <f>IF(L419="x",VLOOKUP(D419,Acero!$A$12:$AB$209,6,FALSE),"--")</f>
        <v>--</v>
      </c>
      <c r="O419" s="324" t="str">
        <f>IF(L419="x",VLOOKUP(D419,Acero!$A$12:$AB$209,7,FALSE),"--")</f>
        <v>--</v>
      </c>
      <c r="P419" s="335">
        <f>IF((M419="Chapa negra doble recapado")*AND(L419&lt;&gt;"x"),"--",VLOOKUP(D419,Acero!$A$12:$AB$209,14,FALSE))</f>
        <v>0.42</v>
      </c>
      <c r="Q419" s="335" t="str">
        <f>IF((M419="Chapa negra doble recapado")*AND(L419&lt;&gt;"x"),"--",VLOOKUP(D419,Acero!$A$12:$AB$209,15,FALSE))</f>
        <v>----</v>
      </c>
      <c r="R419" s="335" t="str">
        <f>IF(L419="x",VLOOKUP(D419,Acero!$A$12:$AB$209,16,FALSE),"--")</f>
        <v>--</v>
      </c>
      <c r="S419" s="335" t="str">
        <f>IF(L419="x",VLOOKUP(D419,Acero!$A$12:$AB$209,17,FALSE),"--")</f>
        <v>--</v>
      </c>
      <c r="T419" s="335">
        <f>VLOOKUP(D419,Acero!$A$12:$AB$209,18,FALSE)</f>
        <v>0.5</v>
      </c>
      <c r="U419" s="308" t="str">
        <f>VLOOKUP(D419,Acero!$A$12:$AB$209,19,FALSE)</f>
        <v>----</v>
      </c>
      <c r="V419" s="318"/>
      <c r="W419" s="318"/>
      <c r="X419" s="322"/>
      <c r="Y419" s="334" t="e">
        <f t="shared" si="165"/>
        <v>#DIV/0!</v>
      </c>
      <c r="Z419">
        <f t="shared" si="169"/>
        <v>1557261.1666666653</v>
      </c>
      <c r="AG419" s="345">
        <v>42826</v>
      </c>
      <c r="AH419" s="149"/>
      <c r="AI419" s="149"/>
      <c r="AJ419" s="149"/>
      <c r="AK419" s="149"/>
      <c r="AL419" s="343" t="e">
        <f t="shared" si="166"/>
        <v>#DIV/0!</v>
      </c>
      <c r="AM419" s="149"/>
      <c r="AN419" s="149"/>
      <c r="AO419" s="343" t="e">
        <f t="shared" si="167"/>
        <v>#DIV/0!</v>
      </c>
      <c r="AP419" s="149"/>
      <c r="AQ419" s="149"/>
      <c r="AR419" s="343" t="e">
        <f t="shared" si="168"/>
        <v>#DIV/0!</v>
      </c>
    </row>
    <row r="420" spans="1:44" ht="15.75" hidden="1" thickBot="1">
      <c r="A420" s="309"/>
      <c r="B420" s="308">
        <v>370</v>
      </c>
      <c r="C420" s="239" t="e">
        <f>VLOOKUP(A420,Piezas!$A$10:$F$604,2,FALSE)</f>
        <v>#N/A</v>
      </c>
      <c r="D420" s="317" t="s">
        <v>1229</v>
      </c>
      <c r="E420" s="322"/>
      <c r="F420" s="308">
        <f>VLOOKUP(D420,Acero!$A$12:$AB$209,4,FALSE)</f>
        <v>0</v>
      </c>
      <c r="G420" s="317"/>
      <c r="H420" s="317"/>
      <c r="I420" s="317"/>
      <c r="J420" s="311"/>
      <c r="L420" s="322"/>
      <c r="M420" s="308" t="str">
        <f>VLOOKUP(D420,Acero!$A$12:$AB$209,13,FALSE)</f>
        <v>---------------</v>
      </c>
      <c r="N420" s="308" t="str">
        <f>IF(L420="x",VLOOKUP(D420,Acero!$A$12:$AB$209,6,FALSE),"--")</f>
        <v>--</v>
      </c>
      <c r="O420" s="324" t="str">
        <f>IF(L420="x",VLOOKUP(D420,Acero!$A$12:$AB$209,7,FALSE),"--")</f>
        <v>--</v>
      </c>
      <c r="P420" s="335">
        <f>IF((M420="Chapa negra doble recapado")*AND(L420&lt;&gt;"x"),"--",VLOOKUP(D420,Acero!$A$12:$AB$209,14,FALSE))</f>
        <v>22</v>
      </c>
      <c r="Q420" s="335" t="str">
        <f>IF((M420="Chapa negra doble recapado")*AND(L420&lt;&gt;"x"),"--",VLOOKUP(D420,Acero!$A$12:$AB$209,15,FALSE))</f>
        <v>----</v>
      </c>
      <c r="R420" s="335" t="str">
        <f>IF(L420="x",VLOOKUP(D420,Acero!$A$12:$AB$209,16,FALSE),"--")</f>
        <v>--</v>
      </c>
      <c r="S420" s="335" t="str">
        <f>IF(L420="x",VLOOKUP(D420,Acero!$A$12:$AB$209,17,FALSE),"--")</f>
        <v>--</v>
      </c>
      <c r="T420" s="335">
        <f>VLOOKUP(D420,Acero!$A$12:$AB$209,18,FALSE)</f>
        <v>0</v>
      </c>
      <c r="U420" s="308" t="str">
        <f>VLOOKUP(D420,Acero!$A$12:$AB$209,19,FALSE)</f>
        <v>----</v>
      </c>
      <c r="V420" s="319"/>
      <c r="W420" s="319"/>
      <c r="X420" s="322"/>
      <c r="Y420" s="334" t="e">
        <f t="shared" si="165"/>
        <v>#DIV/0!</v>
      </c>
      <c r="Z420">
        <f t="shared" si="169"/>
        <v>1557261.1666666653</v>
      </c>
      <c r="AG420" s="345">
        <v>42827</v>
      </c>
      <c r="AH420" s="149"/>
      <c r="AI420" s="149"/>
      <c r="AJ420" s="149"/>
      <c r="AK420" s="149"/>
      <c r="AL420" s="343" t="e">
        <f t="shared" si="166"/>
        <v>#DIV/0!</v>
      </c>
      <c r="AM420" s="149"/>
      <c r="AN420" s="149"/>
      <c r="AO420" s="343" t="e">
        <f t="shared" si="167"/>
        <v>#DIV/0!</v>
      </c>
      <c r="AP420" s="149"/>
      <c r="AQ420" s="149"/>
      <c r="AR420" s="343" t="e">
        <f t="shared" si="168"/>
        <v>#DIV/0!</v>
      </c>
    </row>
    <row r="421" spans="1:44" ht="15.75" hidden="1" thickBot="1">
      <c r="A421" s="309"/>
      <c r="B421" s="308">
        <v>371</v>
      </c>
      <c r="C421" s="239" t="e">
        <f>VLOOKUP(A421,Piezas!$A$10:$F$604,2,FALSE)</f>
        <v>#N/A</v>
      </c>
      <c r="D421" s="317" t="s">
        <v>1230</v>
      </c>
      <c r="E421" s="322"/>
      <c r="F421" s="308">
        <f>VLOOKUP(D421,Acero!$A$12:$AB$209,4,FALSE)</f>
        <v>0</v>
      </c>
      <c r="G421" s="317"/>
      <c r="H421" s="317"/>
      <c r="I421" s="317"/>
      <c r="J421" s="311"/>
      <c r="L421" s="322"/>
      <c r="M421" s="308" t="str">
        <f>VLOOKUP(D421,Acero!$A$12:$AB$209,13,FALSE)</f>
        <v>---------------</v>
      </c>
      <c r="N421" s="308" t="str">
        <f>IF(L421="x",VLOOKUP(D421,Acero!$A$12:$AB$209,6,FALSE),"--")</f>
        <v>--</v>
      </c>
      <c r="O421" s="324" t="str">
        <f>IF(L421="x",VLOOKUP(D421,Acero!$A$12:$AB$209,7,FALSE),"--")</f>
        <v>--</v>
      </c>
      <c r="P421" s="335">
        <f>IF((M421="Chapa negra doble recapado")*AND(L421&lt;&gt;"x"),"--",VLOOKUP(D421,Acero!$A$12:$AB$209,14,FALSE))</f>
        <v>12.7</v>
      </c>
      <c r="Q421" s="335" t="str">
        <f>IF((M421="Chapa negra doble recapado")*AND(L421&lt;&gt;"x"),"--",VLOOKUP(D421,Acero!$A$12:$AB$209,15,FALSE))</f>
        <v>----</v>
      </c>
      <c r="R421" s="335" t="str">
        <f>IF(L421="x",VLOOKUP(D421,Acero!$A$12:$AB$209,16,FALSE),"--")</f>
        <v>--</v>
      </c>
      <c r="S421" s="335" t="str">
        <f>IF(L421="x",VLOOKUP(D421,Acero!$A$12:$AB$209,17,FALSE),"--")</f>
        <v>--</v>
      </c>
      <c r="T421" s="335">
        <f>VLOOKUP(D421,Acero!$A$12:$AB$209,18,FALSE)</f>
        <v>0</v>
      </c>
      <c r="U421" s="308" t="str">
        <f>VLOOKUP(D421,Acero!$A$12:$AB$209,19,FALSE)</f>
        <v>----</v>
      </c>
      <c r="V421" s="318"/>
      <c r="W421" s="318"/>
      <c r="X421" s="322"/>
      <c r="Y421" s="334" t="e">
        <f t="shared" si="165"/>
        <v>#DIV/0!</v>
      </c>
      <c r="Z421">
        <f t="shared" si="169"/>
        <v>1557261.1666666653</v>
      </c>
      <c r="AG421" s="345">
        <v>42828</v>
      </c>
      <c r="AH421" s="149"/>
      <c r="AI421" s="149"/>
      <c r="AJ421" s="149"/>
      <c r="AK421" s="149"/>
      <c r="AL421" s="343" t="e">
        <f t="shared" si="166"/>
        <v>#DIV/0!</v>
      </c>
      <c r="AM421" s="149"/>
      <c r="AN421" s="149"/>
      <c r="AO421" s="343" t="e">
        <f t="shared" si="167"/>
        <v>#DIV/0!</v>
      </c>
      <c r="AP421" s="149"/>
      <c r="AQ421" s="149"/>
      <c r="AR421" s="343" t="e">
        <f t="shared" si="168"/>
        <v>#DIV/0!</v>
      </c>
    </row>
    <row r="422" spans="1:44" ht="15.75" hidden="1" thickBot="1">
      <c r="A422" s="309"/>
      <c r="B422" s="308">
        <v>372</v>
      </c>
      <c r="C422" s="239" t="e">
        <f>VLOOKUP(A422,Piezas!$A$10:$F$604,2,FALSE)</f>
        <v>#N/A</v>
      </c>
      <c r="D422" s="317"/>
      <c r="E422" s="322"/>
      <c r="F422" s="308" t="e">
        <f>VLOOKUP(D422,Acero!$A$12:$AB$209,4,FALSE)</f>
        <v>#N/A</v>
      </c>
      <c r="G422" s="317"/>
      <c r="H422" s="317"/>
      <c r="I422" s="317"/>
      <c r="J422" s="311"/>
      <c r="L422" s="322"/>
      <c r="M422" s="308" t="e">
        <f>VLOOKUP(D422,Acero!$A$12:$AB$209,13,FALSE)</f>
        <v>#N/A</v>
      </c>
      <c r="N422" s="308" t="str">
        <f>IF(L422="x",VLOOKUP(D422,Acero!$A$12:$AB$209,6,FALSE),"--")</f>
        <v>--</v>
      </c>
      <c r="O422" s="324" t="str">
        <f>IF(L422="x",VLOOKUP(D422,Acero!$A$12:$AB$209,7,FALSE),"--")</f>
        <v>--</v>
      </c>
      <c r="P422" s="335" t="e">
        <f>IF((M422="Chapa negra doble recapado")*AND(L422&lt;&gt;"x"),"--",VLOOKUP(D422,Acero!$A$12:$AB$209,14,FALSE))</f>
        <v>#N/A</v>
      </c>
      <c r="Q422" s="335" t="e">
        <f>IF((M422="Chapa negra doble recapado")*AND(L422&lt;&gt;"x"),"--",VLOOKUP(D422,Acero!$A$12:$AB$209,15,FALSE))</f>
        <v>#N/A</v>
      </c>
      <c r="R422" s="335" t="str">
        <f>IF(L422="x",VLOOKUP(D422,Acero!$A$12:$AB$209,16,FALSE),"--")</f>
        <v>--</v>
      </c>
      <c r="S422" s="335" t="str">
        <f>IF(L422="x",VLOOKUP(D422,Acero!$A$12:$AB$209,17,FALSE),"--")</f>
        <v>--</v>
      </c>
      <c r="T422" s="335" t="e">
        <f>VLOOKUP(D422,Acero!$A$12:$AB$209,18,FALSE)</f>
        <v>#N/A</v>
      </c>
      <c r="U422" s="308" t="e">
        <f>VLOOKUP(D422,Acero!$A$12:$AB$209,19,FALSE)</f>
        <v>#N/A</v>
      </c>
      <c r="V422" s="319"/>
      <c r="W422" s="319"/>
      <c r="X422" s="322"/>
      <c r="Y422" s="334" t="e">
        <f t="shared" si="165"/>
        <v>#DIV/0!</v>
      </c>
      <c r="Z422">
        <f t="shared" si="169"/>
        <v>1557261.1666666653</v>
      </c>
      <c r="AG422" s="345">
        <v>42829</v>
      </c>
      <c r="AH422" s="149"/>
      <c r="AI422" s="149"/>
      <c r="AJ422" s="149"/>
      <c r="AK422" s="149"/>
      <c r="AL422" s="343" t="e">
        <f t="shared" si="166"/>
        <v>#DIV/0!</v>
      </c>
      <c r="AM422" s="149"/>
      <c r="AN422" s="149"/>
      <c r="AO422" s="343" t="e">
        <f t="shared" si="167"/>
        <v>#DIV/0!</v>
      </c>
      <c r="AP422" s="149"/>
      <c r="AQ422" s="149"/>
      <c r="AR422" s="343" t="e">
        <f t="shared" si="168"/>
        <v>#DIV/0!</v>
      </c>
    </row>
    <row r="423" spans="1:44" ht="15.75" hidden="1" thickBot="1">
      <c r="A423" s="309"/>
      <c r="B423" s="308">
        <v>373</v>
      </c>
      <c r="C423" s="239" t="e">
        <f>VLOOKUP(A423,Piezas!$A$10:$F$604,2,FALSE)</f>
        <v>#N/A</v>
      </c>
      <c r="D423" s="320"/>
      <c r="E423" s="322"/>
      <c r="F423" s="308" t="e">
        <f>VLOOKUP(D423,Acero!$A$12:$AB$209,4,FALSE)</f>
        <v>#N/A</v>
      </c>
      <c r="G423" s="317"/>
      <c r="H423" s="317"/>
      <c r="I423" s="317"/>
      <c r="J423" s="311"/>
      <c r="L423" s="322"/>
      <c r="M423" s="308" t="e">
        <f>VLOOKUP(D423,Acero!$A$12:$AB$209,13,FALSE)</f>
        <v>#N/A</v>
      </c>
      <c r="N423" s="308" t="str">
        <f>IF(L423="x",VLOOKUP(D423,Acero!$A$12:$AB$209,6,FALSE),"--")</f>
        <v>--</v>
      </c>
      <c r="O423" s="324" t="str">
        <f>IF(L423="x",VLOOKUP(D423,Acero!$A$12:$AB$209,7,FALSE),"--")</f>
        <v>--</v>
      </c>
      <c r="P423" s="335" t="e">
        <f>IF((M423="Chapa negra doble recapado")*AND(L423&lt;&gt;"x"),"--",VLOOKUP(D423,Acero!$A$12:$AB$209,14,FALSE))</f>
        <v>#N/A</v>
      </c>
      <c r="Q423" s="335" t="e">
        <f>IF((M423="Chapa negra doble recapado")*AND(L423&lt;&gt;"x"),"--",VLOOKUP(D423,Acero!$A$12:$AB$209,15,FALSE))</f>
        <v>#N/A</v>
      </c>
      <c r="R423" s="335" t="str">
        <f>IF(L423="x",VLOOKUP(D423,Acero!$A$12:$AB$209,16,FALSE),"--")</f>
        <v>--</v>
      </c>
      <c r="S423" s="335" t="str">
        <f>IF(L423="x",VLOOKUP(D423,Acero!$A$12:$AB$209,17,FALSE),"--")</f>
        <v>--</v>
      </c>
      <c r="T423" s="335" t="e">
        <f>VLOOKUP(D423,Acero!$A$12:$AB$209,18,FALSE)</f>
        <v>#N/A</v>
      </c>
      <c r="U423" s="308" t="e">
        <f>VLOOKUP(D423,Acero!$A$12:$AB$209,19,FALSE)</f>
        <v>#N/A</v>
      </c>
      <c r="V423" s="318"/>
      <c r="W423" s="318"/>
      <c r="X423" s="322"/>
      <c r="Y423" s="334" t="e">
        <f t="shared" si="165"/>
        <v>#DIV/0!</v>
      </c>
      <c r="Z423">
        <f t="shared" si="169"/>
        <v>1557261.1666666653</v>
      </c>
      <c r="AG423" s="345">
        <v>42830</v>
      </c>
      <c r="AH423" s="149"/>
      <c r="AI423" s="149"/>
      <c r="AJ423" s="149"/>
      <c r="AK423" s="149"/>
      <c r="AL423" s="343" t="e">
        <f t="shared" si="166"/>
        <v>#DIV/0!</v>
      </c>
      <c r="AM423" s="149"/>
      <c r="AN423" s="149"/>
      <c r="AO423" s="343" t="e">
        <f t="shared" si="167"/>
        <v>#DIV/0!</v>
      </c>
      <c r="AP423" s="149"/>
      <c r="AQ423" s="149"/>
      <c r="AR423" s="343" t="e">
        <f t="shared" si="168"/>
        <v>#DIV/0!</v>
      </c>
    </row>
    <row r="424" spans="1:44" ht="15.75" hidden="1" thickBot="1">
      <c r="A424" s="412"/>
      <c r="B424" s="308">
        <v>374</v>
      </c>
      <c r="C424" s="239" t="e">
        <f>VLOOKUP(A424,Piezas!$A$10:$F$604,2,FALSE)</f>
        <v>#N/A</v>
      </c>
      <c r="D424" s="321"/>
      <c r="E424" s="322"/>
      <c r="F424" s="308" t="e">
        <f>VLOOKUP(D424,Acero!$A$12:$AB$209,4,FALSE)</f>
        <v>#N/A</v>
      </c>
      <c r="G424" s="317"/>
      <c r="H424" s="317"/>
      <c r="I424" s="317"/>
      <c r="J424" s="311"/>
      <c r="L424" s="322"/>
      <c r="M424" s="308" t="e">
        <f>VLOOKUP(D424,Acero!$A$12:$AB$209,13,FALSE)</f>
        <v>#N/A</v>
      </c>
      <c r="N424" s="308" t="str">
        <f>IF(L424="x",VLOOKUP(D424,Acero!$A$12:$AB$209,6,FALSE),"--")</f>
        <v>--</v>
      </c>
      <c r="O424" s="324" t="str">
        <f>IF(L424="x",VLOOKUP(D424,Acero!$A$12:$AB$209,7,FALSE),"--")</f>
        <v>--</v>
      </c>
      <c r="P424" s="335" t="e">
        <f>IF((M424="Chapa negra doble recapado")*AND(L424&lt;&gt;"x"),"--",VLOOKUP(D424,Acero!$A$12:$AB$209,14,FALSE))</f>
        <v>#N/A</v>
      </c>
      <c r="Q424" s="335" t="e">
        <f>IF((M424="Chapa negra doble recapado")*AND(L424&lt;&gt;"x"),"--",VLOOKUP(D424,Acero!$A$12:$AB$209,15,FALSE))</f>
        <v>#N/A</v>
      </c>
      <c r="R424" s="335" t="str">
        <f>IF(L424="x",VLOOKUP(D424,Acero!$A$12:$AB$209,16,FALSE),"--")</f>
        <v>--</v>
      </c>
      <c r="S424" s="335" t="str">
        <f>IF(L424="x",VLOOKUP(D424,Acero!$A$12:$AB$209,17,FALSE),"--")</f>
        <v>--</v>
      </c>
      <c r="T424" s="335" t="e">
        <f>VLOOKUP(D424,Acero!$A$12:$AB$209,18,FALSE)</f>
        <v>#N/A</v>
      </c>
      <c r="U424" s="308" t="e">
        <f>VLOOKUP(D424,Acero!$A$12:$AB$209,19,FALSE)</f>
        <v>#N/A</v>
      </c>
      <c r="V424" s="319"/>
      <c r="W424" s="319"/>
      <c r="X424" s="322"/>
      <c r="Y424" s="334" t="e">
        <f t="shared" si="165"/>
        <v>#DIV/0!</v>
      </c>
      <c r="Z424">
        <f t="shared" si="169"/>
        <v>1557261.1666666653</v>
      </c>
      <c r="AG424" s="345">
        <v>42831</v>
      </c>
      <c r="AH424" s="149"/>
      <c r="AI424" s="149"/>
      <c r="AJ424" s="149"/>
      <c r="AK424" s="149"/>
      <c r="AL424" s="343" t="e">
        <f t="shared" si="166"/>
        <v>#DIV/0!</v>
      </c>
      <c r="AM424" s="149"/>
      <c r="AN424" s="149"/>
      <c r="AO424" s="343" t="e">
        <f t="shared" si="167"/>
        <v>#DIV/0!</v>
      </c>
      <c r="AP424" s="149"/>
      <c r="AQ424" s="149"/>
      <c r="AR424" s="343" t="e">
        <f t="shared" si="168"/>
        <v>#DIV/0!</v>
      </c>
    </row>
    <row r="425" spans="1:44" ht="15.75" hidden="1" thickBot="1">
      <c r="A425" s="410"/>
      <c r="B425" s="336"/>
      <c r="C425" s="239" t="e">
        <f>VLOOKUP(A425,Piezas!$A$10:$F$604,2,FALSE)</f>
        <v>#N/A</v>
      </c>
      <c r="D425" s="338"/>
      <c r="E425" s="338"/>
      <c r="F425" s="338"/>
      <c r="G425" s="338"/>
      <c r="H425" s="338"/>
      <c r="I425" s="338"/>
      <c r="J425" s="338"/>
      <c r="K425" s="338"/>
      <c r="L425" s="339"/>
      <c r="M425" s="338"/>
      <c r="N425" s="338"/>
      <c r="O425" s="342"/>
      <c r="P425" s="340"/>
      <c r="Q425" s="340"/>
      <c r="R425" s="340"/>
      <c r="S425" s="340"/>
      <c r="T425" s="340"/>
      <c r="U425" s="336"/>
      <c r="V425" s="336"/>
      <c r="W425" s="336"/>
      <c r="X425" s="339"/>
      <c r="Y425" s="339"/>
      <c r="Z425" s="333"/>
      <c r="AA425" s="333"/>
      <c r="AG425" s="345"/>
      <c r="AL425" s="344"/>
      <c r="AO425" s="344"/>
      <c r="AR425" s="344"/>
    </row>
    <row r="426" spans="1:44" ht="27" hidden="1" thickTop="1" thickBot="1">
      <c r="A426" s="411" t="s">
        <v>338</v>
      </c>
      <c r="B426" s="308">
        <v>375</v>
      </c>
      <c r="C426" s="239">
        <f>VLOOKUP(A426,Piezas!$A$10:$F$604,2,FALSE)</f>
        <v>0</v>
      </c>
      <c r="D426" s="317" t="s">
        <v>1012</v>
      </c>
      <c r="E426" s="331">
        <v>814.33333333333303</v>
      </c>
      <c r="F426" s="308" t="str">
        <f>VLOOKUP(D426,Acero!$A$12:$AB$209,4,FALSE)</f>
        <v>Lateral</v>
      </c>
      <c r="G426" s="317"/>
      <c r="H426" s="317"/>
      <c r="I426" s="317"/>
      <c r="J426" s="310"/>
      <c r="K426" s="149"/>
      <c r="L426" s="331"/>
      <c r="M426" s="308" t="str">
        <f>VLOOKUP(D426,Acero!$A$12:$AB$209,13,FALSE)</f>
        <v>Chapa negra doble recapado</v>
      </c>
      <c r="N426" s="308" t="str">
        <f>IF(L426="x",VLOOKUP(D426,Acero!$A$12:$AB$209,6,FALSE),"--")</f>
        <v>--</v>
      </c>
      <c r="O426" s="324" t="str">
        <f>IF(L426="x",VLOOKUP(D426,Acero!$A$12:$AB$209,7,FALSE),"--")</f>
        <v>--</v>
      </c>
      <c r="P426" s="335" t="str">
        <f>IF((M426="Chapa negra doble recapado")*AND(L426&lt;&gt;"x"),"--",VLOOKUP(D426,Acero!$A$12:$AB$209,14,FALSE))</f>
        <v>--</v>
      </c>
      <c r="Q426" s="335" t="str">
        <f>IF((M426="Chapa negra doble recapado")*AND(L426&lt;&gt;"x"),"--",VLOOKUP(D426,Acero!$A$12:$AB$209,15,FALSE))</f>
        <v>--</v>
      </c>
      <c r="R426" s="335" t="str">
        <f>IF(L426="x",VLOOKUP(D426,Acero!$A$12:$AB$209,16,FALSE),"--")</f>
        <v>--</v>
      </c>
      <c r="S426" s="335" t="str">
        <f>IF(L426="x",VLOOKUP(D426,Acero!$A$12:$AB$209,17,FALSE),"--")</f>
        <v>--</v>
      </c>
      <c r="T426" s="335">
        <f>VLOOKUP(D426,Acero!$A$12:$AB$209,18,FALSE)</f>
        <v>1.2</v>
      </c>
      <c r="U426" s="308" t="str">
        <f>VLOOKUP(D426,Acero!$A$12:$AB$209,19,FALSE)</f>
        <v>mm</v>
      </c>
      <c r="V426" s="317"/>
      <c r="W426" s="317">
        <v>662.83333333333303</v>
      </c>
      <c r="X426" s="331">
        <v>866.66666666666697</v>
      </c>
      <c r="Y426" s="334">
        <f t="shared" ref="Y426:Y436" si="170">(X426-W426)/W426</f>
        <v>0.30751822982147453</v>
      </c>
      <c r="Z426" s="149">
        <f>(V426+W426)*E426</f>
        <v>539767.27777777729</v>
      </c>
      <c r="AA426" s="149"/>
      <c r="AB426" s="149"/>
      <c r="AC426" s="149"/>
      <c r="AD426" s="149"/>
      <c r="AE426" s="149"/>
      <c r="AF426" s="149"/>
      <c r="AG426" s="345">
        <v>42832</v>
      </c>
      <c r="AH426" s="149"/>
      <c r="AI426" s="149"/>
      <c r="AJ426" s="149"/>
      <c r="AK426" s="149"/>
      <c r="AL426" s="343" t="e">
        <f t="shared" ref="AL426:AL436" si="171">(AH426-AK426)/AH426</f>
        <v>#DIV/0!</v>
      </c>
      <c r="AM426" s="149"/>
      <c r="AN426" s="149"/>
      <c r="AO426" s="343" t="e">
        <f t="shared" ref="AO426:AO436" si="172">(AK426-AN426)/AK426</f>
        <v>#DIV/0!</v>
      </c>
      <c r="AP426" s="149"/>
      <c r="AQ426" s="149"/>
      <c r="AR426" s="343" t="e">
        <f t="shared" ref="AR426:AR436" si="173">(AN426-AQ426)/AN426</f>
        <v>#DIV/0!</v>
      </c>
    </row>
    <row r="427" spans="1:44" ht="26.25" hidden="1" thickBot="1">
      <c r="A427" s="309"/>
      <c r="B427" s="308">
        <v>376</v>
      </c>
      <c r="C427" s="239" t="e">
        <f>VLOOKUP(A427,Piezas!$A$10:$F$604,2,FALSE)</f>
        <v>#N/A</v>
      </c>
      <c r="D427" s="317" t="s">
        <v>1211</v>
      </c>
      <c r="E427" s="322">
        <v>822.33333333333303</v>
      </c>
      <c r="F427" s="308" t="str">
        <f>VLOOKUP(D427,Acero!$A$12:$AB$209,4,FALSE)</f>
        <v xml:space="preserve">Lonja </v>
      </c>
      <c r="G427" s="317"/>
      <c r="H427" s="317"/>
      <c r="I427" s="317"/>
      <c r="J427" s="311"/>
      <c r="L427" s="317"/>
      <c r="M427" s="308" t="str">
        <f>VLOOKUP(D427,Acero!$A$12:$AB$209,13,FALSE)</f>
        <v>Chapa negra doble recapado</v>
      </c>
      <c r="N427" s="308" t="str">
        <f>IF(L427="x",VLOOKUP(D427,Acero!$A$12:$AB$209,6,FALSE),"--")</f>
        <v>--</v>
      </c>
      <c r="O427" s="324" t="str">
        <f>IF(L427="x",VLOOKUP(D427,Acero!$A$12:$AB$209,7,FALSE),"--")</f>
        <v>--</v>
      </c>
      <c r="P427" s="335" t="str">
        <f>IF((M427="Chapa negra doble recapado")*AND(L427&lt;&gt;"x"),"--",VLOOKUP(D427,Acero!$A$12:$AB$209,14,FALSE))</f>
        <v>--</v>
      </c>
      <c r="Q427" s="335" t="str">
        <f>IF((M427="Chapa negra doble recapado")*AND(L427&lt;&gt;"x"),"--",VLOOKUP(D427,Acero!$A$12:$AB$209,15,FALSE))</f>
        <v>--</v>
      </c>
      <c r="R427" s="335" t="str">
        <f>IF(L427="x",VLOOKUP(D427,Acero!$A$12:$AB$209,16,FALSE),"--")</f>
        <v>--</v>
      </c>
      <c r="S427" s="335" t="str">
        <f>IF(L427="x",VLOOKUP(D427,Acero!$A$12:$AB$209,17,FALSE),"--")</f>
        <v>--</v>
      </c>
      <c r="T427" s="335">
        <f>VLOOKUP(D427,Acero!$A$12:$AB$209,18,FALSE)</f>
        <v>1.2</v>
      </c>
      <c r="U427" s="308" t="str">
        <f>VLOOKUP(D427,Acero!$A$12:$AB$209,19,FALSE)</f>
        <v>mm</v>
      </c>
      <c r="V427" s="317"/>
      <c r="W427" s="317">
        <v>669.33333333333303</v>
      </c>
      <c r="X427" s="322">
        <v>875.16666666666697</v>
      </c>
      <c r="Y427" s="334">
        <f t="shared" si="170"/>
        <v>0.30751992031872616</v>
      </c>
      <c r="Z427">
        <f t="shared" ref="Z427:Z436" si="174">(V427+W427)*E427+Z426</f>
        <v>1090182.3888888881</v>
      </c>
      <c r="AG427" s="345">
        <v>42833</v>
      </c>
      <c r="AH427" s="149"/>
      <c r="AI427" s="149"/>
      <c r="AJ427" s="149"/>
      <c r="AK427" s="149"/>
      <c r="AL427" s="343" t="e">
        <f t="shared" si="171"/>
        <v>#DIV/0!</v>
      </c>
      <c r="AM427" s="149"/>
      <c r="AN427" s="149"/>
      <c r="AO427" s="343" t="e">
        <f t="shared" si="172"/>
        <v>#DIV/0!</v>
      </c>
      <c r="AP427" s="149"/>
      <c r="AQ427" s="149"/>
      <c r="AR427" s="343" t="e">
        <f t="shared" si="173"/>
        <v>#DIV/0!</v>
      </c>
    </row>
    <row r="428" spans="1:44" ht="26.25" hidden="1" thickBot="1">
      <c r="A428" s="309"/>
      <c r="B428" s="308">
        <v>377</v>
      </c>
      <c r="C428" s="239" t="e">
        <f>VLOOKUP(A428,Piezas!$A$10:$F$604,2,FALSE)</f>
        <v>#N/A</v>
      </c>
      <c r="D428" s="317" t="s">
        <v>1014</v>
      </c>
      <c r="E428" s="322">
        <v>830.33333333333303</v>
      </c>
      <c r="F428" s="308" t="str">
        <f>VLOOKUP(D428,Acero!$A$12:$AB$209,4,FALSE)</f>
        <v>orejas</v>
      </c>
      <c r="G428" s="317"/>
      <c r="H428" s="317"/>
      <c r="I428" s="317"/>
      <c r="J428" s="311" t="s">
        <v>1504</v>
      </c>
      <c r="L428" s="322"/>
      <c r="M428" s="308" t="str">
        <f>VLOOKUP(D428,Acero!$A$12:$AB$209,13,FALSE)</f>
        <v>Chapa negra doble recapado</v>
      </c>
      <c r="N428" s="308" t="str">
        <f>IF(L428="x",VLOOKUP(D428,Acero!$A$12:$AB$209,6,FALSE),"--")</f>
        <v>--</v>
      </c>
      <c r="O428" s="324" t="str">
        <f>IF(L428="x",VLOOKUP(D428,Acero!$A$12:$AB$209,7,FALSE),"--")</f>
        <v>--</v>
      </c>
      <c r="P428" s="335" t="str">
        <f>IF((M428="Chapa negra doble recapado")*AND(L428&lt;&gt;"x"),"--",VLOOKUP(D428,Acero!$A$12:$AB$209,14,FALSE))</f>
        <v>--</v>
      </c>
      <c r="Q428" s="335" t="str">
        <f>IF((M428="Chapa negra doble recapado")*AND(L428&lt;&gt;"x"),"--",VLOOKUP(D428,Acero!$A$12:$AB$209,15,FALSE))</f>
        <v>--</v>
      </c>
      <c r="R428" s="335" t="str">
        <f>IF(L428="x",VLOOKUP(D428,Acero!$A$12:$AB$209,16,FALSE),"--")</f>
        <v>--</v>
      </c>
      <c r="S428" s="335" t="str">
        <f>IF(L428="x",VLOOKUP(D428,Acero!$A$12:$AB$209,17,FALSE),"--")</f>
        <v>--</v>
      </c>
      <c r="T428" s="335">
        <f>VLOOKUP(D428,Acero!$A$12:$AB$209,18,FALSE)</f>
        <v>1.2</v>
      </c>
      <c r="U428" s="308" t="str">
        <f>VLOOKUP(D428,Acero!$A$12:$AB$209,19,FALSE)</f>
        <v>mm</v>
      </c>
      <c r="V428" s="318">
        <v>1</v>
      </c>
      <c r="W428" s="318">
        <v>675.83333333333303</v>
      </c>
      <c r="X428" s="322">
        <v>883.66666666666697</v>
      </c>
      <c r="Y428" s="334">
        <f t="shared" si="170"/>
        <v>0.3075215782983981</v>
      </c>
      <c r="Z428">
        <f t="shared" si="174"/>
        <v>1652179.6666666653</v>
      </c>
      <c r="AG428" s="345">
        <v>42834</v>
      </c>
      <c r="AH428" s="149"/>
      <c r="AI428" s="149"/>
      <c r="AJ428" s="149"/>
      <c r="AK428" s="149"/>
      <c r="AL428" s="343" t="e">
        <f t="shared" si="171"/>
        <v>#DIV/0!</v>
      </c>
      <c r="AM428" s="149"/>
      <c r="AN428" s="149"/>
      <c r="AO428" s="343" t="e">
        <f t="shared" si="172"/>
        <v>#DIV/0!</v>
      </c>
      <c r="AP428" s="149"/>
      <c r="AQ428" s="149"/>
      <c r="AR428" s="343" t="e">
        <f t="shared" si="173"/>
        <v>#DIV/0!</v>
      </c>
    </row>
    <row r="429" spans="1:44" ht="15.75" hidden="1" thickBot="1">
      <c r="A429" s="309"/>
      <c r="B429" s="308">
        <v>378</v>
      </c>
      <c r="C429" s="239" t="e">
        <f>VLOOKUP(A429,Piezas!$A$10:$F$604,2,FALSE)</f>
        <v>#N/A</v>
      </c>
      <c r="D429" s="317" t="s">
        <v>1015</v>
      </c>
      <c r="E429" s="322"/>
      <c r="F429" s="308">
        <f>VLOOKUP(D429,Acero!$A$12:$AB$209,4,FALSE)</f>
        <v>0</v>
      </c>
      <c r="G429" s="317"/>
      <c r="H429" s="317"/>
      <c r="I429" s="317"/>
      <c r="J429" s="311"/>
      <c r="L429" s="322"/>
      <c r="M429" s="308">
        <f>VLOOKUP(D429,Acero!$A$12:$AB$209,13,FALSE)</f>
        <v>0</v>
      </c>
      <c r="N429" s="308" t="str">
        <f>IF(L429="x",VLOOKUP(D429,Acero!$A$12:$AB$209,6,FALSE),"--")</f>
        <v>--</v>
      </c>
      <c r="O429" s="324" t="str">
        <f>IF(L429="x",VLOOKUP(D429,Acero!$A$12:$AB$209,7,FALSE),"--")</f>
        <v>--</v>
      </c>
      <c r="P429" s="335">
        <f>IF((M429="Chapa negra doble recapado")*AND(L429&lt;&gt;"x"),"--",VLOOKUP(D429,Acero!$A$12:$AB$209,14,FALSE))</f>
        <v>0</v>
      </c>
      <c r="Q429" s="335">
        <f>IF((M429="Chapa negra doble recapado")*AND(L429&lt;&gt;"x"),"--",VLOOKUP(D429,Acero!$A$12:$AB$209,15,FALSE))</f>
        <v>0</v>
      </c>
      <c r="R429" s="335" t="str">
        <f>IF(L429="x",VLOOKUP(D429,Acero!$A$12:$AB$209,16,FALSE),"--")</f>
        <v>--</v>
      </c>
      <c r="S429" s="335" t="str">
        <f>IF(L429="x",VLOOKUP(D429,Acero!$A$12:$AB$209,17,FALSE),"--")</f>
        <v>--</v>
      </c>
      <c r="T429" s="335">
        <f>VLOOKUP(D429,Acero!$A$12:$AB$209,18,FALSE)</f>
        <v>0</v>
      </c>
      <c r="U429" s="308" t="str">
        <f>VLOOKUP(D429,Acero!$A$12:$AB$209,19,FALSE)</f>
        <v>-----</v>
      </c>
      <c r="V429" s="319"/>
      <c r="W429" s="319"/>
      <c r="X429" s="322"/>
      <c r="Y429" s="334" t="e">
        <f t="shared" si="170"/>
        <v>#DIV/0!</v>
      </c>
      <c r="Z429">
        <f t="shared" si="174"/>
        <v>1652179.6666666653</v>
      </c>
      <c r="AG429" s="345">
        <v>42835</v>
      </c>
      <c r="AH429" s="149"/>
      <c r="AI429" s="149"/>
      <c r="AJ429" s="149"/>
      <c r="AK429" s="149"/>
      <c r="AL429" s="343" t="e">
        <f t="shared" si="171"/>
        <v>#DIV/0!</v>
      </c>
      <c r="AM429" s="149"/>
      <c r="AN429" s="149"/>
      <c r="AO429" s="343" t="e">
        <f t="shared" si="172"/>
        <v>#DIV/0!</v>
      </c>
      <c r="AP429" s="149"/>
      <c r="AQ429" s="149"/>
      <c r="AR429" s="343" t="e">
        <f t="shared" si="173"/>
        <v>#DIV/0!</v>
      </c>
    </row>
    <row r="430" spans="1:44" ht="15.75" hidden="1" thickBot="1">
      <c r="A430" s="309"/>
      <c r="B430" s="308">
        <v>379</v>
      </c>
      <c r="C430" s="239" t="e">
        <f>VLOOKUP(A430,Piezas!$A$10:$F$604,2,FALSE)</f>
        <v>#N/A</v>
      </c>
      <c r="D430" s="317" t="s">
        <v>1060</v>
      </c>
      <c r="E430" s="322"/>
      <c r="F430" s="308">
        <f>VLOOKUP(D430,Acero!$A$12:$AB$209,4,FALSE)</f>
        <v>0</v>
      </c>
      <c r="G430" s="317"/>
      <c r="H430" s="317"/>
      <c r="I430" s="317"/>
      <c r="J430" s="311"/>
      <c r="L430" s="322"/>
      <c r="M430" s="308" t="str">
        <f>VLOOKUP(D430,Acero!$A$12:$AB$209,13,FALSE)</f>
        <v>---------------</v>
      </c>
      <c r="N430" s="308" t="str">
        <f>IF(L430="x",VLOOKUP(D430,Acero!$A$12:$AB$209,6,FALSE),"--")</f>
        <v>--</v>
      </c>
      <c r="O430" s="324" t="str">
        <f>IF(L430="x",VLOOKUP(D430,Acero!$A$12:$AB$209,7,FALSE),"--")</f>
        <v>--</v>
      </c>
      <c r="P430" s="335">
        <f>IF((M430="Chapa negra doble recapado")*AND(L430&lt;&gt;"x"),"--",VLOOKUP(D430,Acero!$A$12:$AB$209,14,FALSE))</f>
        <v>28</v>
      </c>
      <c r="Q430" s="335" t="str">
        <f>IF((M430="Chapa negra doble recapado")*AND(L430&lt;&gt;"x"),"--",VLOOKUP(D430,Acero!$A$12:$AB$209,15,FALSE))</f>
        <v>----</v>
      </c>
      <c r="R430" s="335" t="str">
        <f>IF(L430="x",VLOOKUP(D430,Acero!$A$12:$AB$209,16,FALSE),"--")</f>
        <v>--</v>
      </c>
      <c r="S430" s="335" t="str">
        <f>IF(L430="x",VLOOKUP(D430,Acero!$A$12:$AB$209,17,FALSE),"--")</f>
        <v>--</v>
      </c>
      <c r="T430" s="335">
        <f>VLOOKUP(D430,Acero!$A$12:$AB$209,18,FALSE)</f>
        <v>0</v>
      </c>
      <c r="U430" s="308" t="str">
        <f>VLOOKUP(D430,Acero!$A$12:$AB$209,19,FALSE)</f>
        <v>----</v>
      </c>
      <c r="V430" s="318"/>
      <c r="W430" s="318"/>
      <c r="X430" s="322"/>
      <c r="Y430" s="334" t="e">
        <f t="shared" si="170"/>
        <v>#DIV/0!</v>
      </c>
      <c r="Z430">
        <f t="shared" si="174"/>
        <v>1652179.6666666653</v>
      </c>
      <c r="AG430" s="345">
        <v>42836</v>
      </c>
      <c r="AH430" s="149"/>
      <c r="AI430" s="149"/>
      <c r="AJ430" s="149"/>
      <c r="AK430" s="149"/>
      <c r="AL430" s="343" t="e">
        <f t="shared" si="171"/>
        <v>#DIV/0!</v>
      </c>
      <c r="AM430" s="149"/>
      <c r="AN430" s="149"/>
      <c r="AO430" s="343" t="e">
        <f t="shared" si="172"/>
        <v>#DIV/0!</v>
      </c>
      <c r="AP430" s="149"/>
      <c r="AQ430" s="149"/>
      <c r="AR430" s="343" t="e">
        <f t="shared" si="173"/>
        <v>#DIV/0!</v>
      </c>
    </row>
    <row r="431" spans="1:44" ht="15.75" hidden="1" thickBot="1">
      <c r="A431" s="309"/>
      <c r="B431" s="308">
        <v>380</v>
      </c>
      <c r="C431" s="239" t="e">
        <f>VLOOKUP(A431,Piezas!$A$10:$F$604,2,FALSE)</f>
        <v>#N/A</v>
      </c>
      <c r="D431" s="317" t="s">
        <v>1228</v>
      </c>
      <c r="E431" s="322"/>
      <c r="F431" s="308">
        <f>VLOOKUP(D431,Acero!$A$12:$AB$209,4,FALSE)</f>
        <v>0</v>
      </c>
      <c r="G431" s="317"/>
      <c r="H431" s="317"/>
      <c r="I431" s="317"/>
      <c r="J431" s="311"/>
      <c r="L431" s="322"/>
      <c r="M431" s="308" t="str">
        <f>VLOOKUP(D431,Acero!$A$12:$AB$209,13,FALSE)</f>
        <v>---------------</v>
      </c>
      <c r="N431" s="308" t="str">
        <f>IF(L431="x",VLOOKUP(D431,Acero!$A$12:$AB$209,6,FALSE),"--")</f>
        <v>--</v>
      </c>
      <c r="O431" s="324" t="str">
        <f>IF(L431="x",VLOOKUP(D431,Acero!$A$12:$AB$209,7,FALSE),"--")</f>
        <v>--</v>
      </c>
      <c r="P431" s="335">
        <f>IF((M431="Chapa negra doble recapado")*AND(L431&lt;&gt;"x"),"--",VLOOKUP(D431,Acero!$A$12:$AB$209,14,FALSE))</f>
        <v>0.42</v>
      </c>
      <c r="Q431" s="335" t="str">
        <f>IF((M431="Chapa negra doble recapado")*AND(L431&lt;&gt;"x"),"--",VLOOKUP(D431,Acero!$A$12:$AB$209,15,FALSE))</f>
        <v>----</v>
      </c>
      <c r="R431" s="335" t="str">
        <f>IF(L431="x",VLOOKUP(D431,Acero!$A$12:$AB$209,16,FALSE),"--")</f>
        <v>--</v>
      </c>
      <c r="S431" s="335" t="str">
        <f>IF(L431="x",VLOOKUP(D431,Acero!$A$12:$AB$209,17,FALSE),"--")</f>
        <v>--</v>
      </c>
      <c r="T431" s="335">
        <f>VLOOKUP(D431,Acero!$A$12:$AB$209,18,FALSE)</f>
        <v>0.5</v>
      </c>
      <c r="U431" s="308" t="str">
        <f>VLOOKUP(D431,Acero!$A$12:$AB$209,19,FALSE)</f>
        <v>----</v>
      </c>
      <c r="V431" s="318"/>
      <c r="W431" s="318"/>
      <c r="X431" s="322"/>
      <c r="Y431" s="334" t="e">
        <f t="shared" si="170"/>
        <v>#DIV/0!</v>
      </c>
      <c r="Z431">
        <f t="shared" si="174"/>
        <v>1652179.6666666653</v>
      </c>
      <c r="AG431" s="345">
        <v>42837</v>
      </c>
      <c r="AH431" s="149"/>
      <c r="AI431" s="149"/>
      <c r="AJ431" s="149"/>
      <c r="AK431" s="149"/>
      <c r="AL431" s="343" t="e">
        <f t="shared" si="171"/>
        <v>#DIV/0!</v>
      </c>
      <c r="AM431" s="149"/>
      <c r="AN431" s="149"/>
      <c r="AO431" s="343" t="e">
        <f t="shared" si="172"/>
        <v>#DIV/0!</v>
      </c>
      <c r="AP431" s="149"/>
      <c r="AQ431" s="149"/>
      <c r="AR431" s="343" t="e">
        <f t="shared" si="173"/>
        <v>#DIV/0!</v>
      </c>
    </row>
    <row r="432" spans="1:44" ht="15.75" hidden="1" thickBot="1">
      <c r="A432" s="309"/>
      <c r="B432" s="308">
        <v>381</v>
      </c>
      <c r="C432" s="239" t="e">
        <f>VLOOKUP(A432,Piezas!$A$10:$F$604,2,FALSE)</f>
        <v>#N/A</v>
      </c>
      <c r="D432" s="317" t="s">
        <v>1229</v>
      </c>
      <c r="E432" s="322"/>
      <c r="F432" s="308">
        <f>VLOOKUP(D432,Acero!$A$12:$AB$209,4,FALSE)</f>
        <v>0</v>
      </c>
      <c r="G432" s="317"/>
      <c r="H432" s="317"/>
      <c r="I432" s="317"/>
      <c r="J432" s="311"/>
      <c r="L432" s="322"/>
      <c r="M432" s="308" t="str">
        <f>VLOOKUP(D432,Acero!$A$12:$AB$209,13,FALSE)</f>
        <v>---------------</v>
      </c>
      <c r="N432" s="308" t="str">
        <f>IF(L432="x",VLOOKUP(D432,Acero!$A$12:$AB$209,6,FALSE),"--")</f>
        <v>--</v>
      </c>
      <c r="O432" s="324" t="str">
        <f>IF(L432="x",VLOOKUP(D432,Acero!$A$12:$AB$209,7,FALSE),"--")</f>
        <v>--</v>
      </c>
      <c r="P432" s="335">
        <f>IF((M432="Chapa negra doble recapado")*AND(L432&lt;&gt;"x"),"--",VLOOKUP(D432,Acero!$A$12:$AB$209,14,FALSE))</f>
        <v>22</v>
      </c>
      <c r="Q432" s="335" t="str">
        <f>IF((M432="Chapa negra doble recapado")*AND(L432&lt;&gt;"x"),"--",VLOOKUP(D432,Acero!$A$12:$AB$209,15,FALSE))</f>
        <v>----</v>
      </c>
      <c r="R432" s="335" t="str">
        <f>IF(L432="x",VLOOKUP(D432,Acero!$A$12:$AB$209,16,FALSE),"--")</f>
        <v>--</v>
      </c>
      <c r="S432" s="335" t="str">
        <f>IF(L432="x",VLOOKUP(D432,Acero!$A$12:$AB$209,17,FALSE),"--")</f>
        <v>--</v>
      </c>
      <c r="T432" s="335">
        <f>VLOOKUP(D432,Acero!$A$12:$AB$209,18,FALSE)</f>
        <v>0</v>
      </c>
      <c r="U432" s="308" t="str">
        <f>VLOOKUP(D432,Acero!$A$12:$AB$209,19,FALSE)</f>
        <v>----</v>
      </c>
      <c r="V432" s="319"/>
      <c r="W432" s="319"/>
      <c r="X432" s="322"/>
      <c r="Y432" s="334" t="e">
        <f t="shared" si="170"/>
        <v>#DIV/0!</v>
      </c>
      <c r="Z432">
        <f t="shared" si="174"/>
        <v>1652179.6666666653</v>
      </c>
      <c r="AG432" s="345">
        <v>42838</v>
      </c>
      <c r="AH432" s="149"/>
      <c r="AI432" s="149"/>
      <c r="AJ432" s="149"/>
      <c r="AK432" s="149"/>
      <c r="AL432" s="343" t="e">
        <f t="shared" si="171"/>
        <v>#DIV/0!</v>
      </c>
      <c r="AM432" s="149"/>
      <c r="AN432" s="149"/>
      <c r="AO432" s="343" t="e">
        <f t="shared" si="172"/>
        <v>#DIV/0!</v>
      </c>
      <c r="AP432" s="149"/>
      <c r="AQ432" s="149"/>
      <c r="AR432" s="343" t="e">
        <f t="shared" si="173"/>
        <v>#DIV/0!</v>
      </c>
    </row>
    <row r="433" spans="1:44" ht="15.75" hidden="1" thickBot="1">
      <c r="A433" s="309"/>
      <c r="B433" s="308">
        <v>382</v>
      </c>
      <c r="C433" s="239" t="e">
        <f>VLOOKUP(A433,Piezas!$A$10:$F$604,2,FALSE)</f>
        <v>#N/A</v>
      </c>
      <c r="D433" s="317" t="s">
        <v>1230</v>
      </c>
      <c r="E433" s="322"/>
      <c r="F433" s="308">
        <f>VLOOKUP(D433,Acero!$A$12:$AB$209,4,FALSE)</f>
        <v>0</v>
      </c>
      <c r="G433" s="317"/>
      <c r="H433" s="317"/>
      <c r="I433" s="317"/>
      <c r="J433" s="311"/>
      <c r="L433" s="322"/>
      <c r="M433" s="308" t="str">
        <f>VLOOKUP(D433,Acero!$A$12:$AB$209,13,FALSE)</f>
        <v>---------------</v>
      </c>
      <c r="N433" s="308" t="str">
        <f>IF(L433="x",VLOOKUP(D433,Acero!$A$12:$AB$209,6,FALSE),"--")</f>
        <v>--</v>
      </c>
      <c r="O433" s="324" t="str">
        <f>IF(L433="x",VLOOKUP(D433,Acero!$A$12:$AB$209,7,FALSE),"--")</f>
        <v>--</v>
      </c>
      <c r="P433" s="335">
        <f>IF((M433="Chapa negra doble recapado")*AND(L433&lt;&gt;"x"),"--",VLOOKUP(D433,Acero!$A$12:$AB$209,14,FALSE))</f>
        <v>12.7</v>
      </c>
      <c r="Q433" s="335" t="str">
        <f>IF((M433="Chapa negra doble recapado")*AND(L433&lt;&gt;"x"),"--",VLOOKUP(D433,Acero!$A$12:$AB$209,15,FALSE))</f>
        <v>----</v>
      </c>
      <c r="R433" s="335" t="str">
        <f>IF(L433="x",VLOOKUP(D433,Acero!$A$12:$AB$209,16,FALSE),"--")</f>
        <v>--</v>
      </c>
      <c r="S433" s="335" t="str">
        <f>IF(L433="x",VLOOKUP(D433,Acero!$A$12:$AB$209,17,FALSE),"--")</f>
        <v>--</v>
      </c>
      <c r="T433" s="335">
        <f>VLOOKUP(D433,Acero!$A$12:$AB$209,18,FALSE)</f>
        <v>0</v>
      </c>
      <c r="U433" s="308" t="str">
        <f>VLOOKUP(D433,Acero!$A$12:$AB$209,19,FALSE)</f>
        <v>----</v>
      </c>
      <c r="V433" s="318"/>
      <c r="W433" s="318"/>
      <c r="X433" s="322"/>
      <c r="Y433" s="334" t="e">
        <f t="shared" si="170"/>
        <v>#DIV/0!</v>
      </c>
      <c r="Z433">
        <f t="shared" si="174"/>
        <v>1652179.6666666653</v>
      </c>
      <c r="AG433" s="345">
        <v>42839</v>
      </c>
      <c r="AH433" s="149"/>
      <c r="AI433" s="149"/>
      <c r="AJ433" s="149"/>
      <c r="AK433" s="149"/>
      <c r="AL433" s="343" t="e">
        <f t="shared" si="171"/>
        <v>#DIV/0!</v>
      </c>
      <c r="AM433" s="149"/>
      <c r="AN433" s="149"/>
      <c r="AO433" s="343" t="e">
        <f t="shared" si="172"/>
        <v>#DIV/0!</v>
      </c>
      <c r="AP433" s="149"/>
      <c r="AQ433" s="149"/>
      <c r="AR433" s="343" t="e">
        <f t="shared" si="173"/>
        <v>#DIV/0!</v>
      </c>
    </row>
    <row r="434" spans="1:44" ht="15.75" hidden="1" thickBot="1">
      <c r="A434" s="309"/>
      <c r="B434" s="308">
        <v>383</v>
      </c>
      <c r="C434" s="239" t="e">
        <f>VLOOKUP(A434,Piezas!$A$10:$F$604,2,FALSE)</f>
        <v>#N/A</v>
      </c>
      <c r="D434" s="317"/>
      <c r="E434" s="322"/>
      <c r="F434" s="308" t="e">
        <f>VLOOKUP(D434,Acero!$A$12:$AB$209,4,FALSE)</f>
        <v>#N/A</v>
      </c>
      <c r="G434" s="317"/>
      <c r="H434" s="317"/>
      <c r="I434" s="317"/>
      <c r="J434" s="311"/>
      <c r="L434" s="322"/>
      <c r="M434" s="308" t="e">
        <f>VLOOKUP(D434,Acero!$A$12:$AB$209,13,FALSE)</f>
        <v>#N/A</v>
      </c>
      <c r="N434" s="308" t="str">
        <f>IF(L434="x",VLOOKUP(D434,Acero!$A$12:$AB$209,6,FALSE),"--")</f>
        <v>--</v>
      </c>
      <c r="O434" s="324" t="str">
        <f>IF(L434="x",VLOOKUP(D434,Acero!$A$12:$AB$209,7,FALSE),"--")</f>
        <v>--</v>
      </c>
      <c r="P434" s="335" t="e">
        <f>IF((M434="Chapa negra doble recapado")*AND(L434&lt;&gt;"x"),"--",VLOOKUP(D434,Acero!$A$12:$AB$209,14,FALSE))</f>
        <v>#N/A</v>
      </c>
      <c r="Q434" s="335" t="e">
        <f>IF((M434="Chapa negra doble recapado")*AND(L434&lt;&gt;"x"),"--",VLOOKUP(D434,Acero!$A$12:$AB$209,15,FALSE))</f>
        <v>#N/A</v>
      </c>
      <c r="R434" s="335" t="str">
        <f>IF(L434="x",VLOOKUP(D434,Acero!$A$12:$AB$209,16,FALSE),"--")</f>
        <v>--</v>
      </c>
      <c r="S434" s="335" t="str">
        <f>IF(L434="x",VLOOKUP(D434,Acero!$A$12:$AB$209,17,FALSE),"--")</f>
        <v>--</v>
      </c>
      <c r="T434" s="335" t="e">
        <f>VLOOKUP(D434,Acero!$A$12:$AB$209,18,FALSE)</f>
        <v>#N/A</v>
      </c>
      <c r="U434" s="308" t="e">
        <f>VLOOKUP(D434,Acero!$A$12:$AB$209,19,FALSE)</f>
        <v>#N/A</v>
      </c>
      <c r="V434" s="319"/>
      <c r="W434" s="319"/>
      <c r="X434" s="322"/>
      <c r="Y434" s="334" t="e">
        <f t="shared" si="170"/>
        <v>#DIV/0!</v>
      </c>
      <c r="Z434">
        <f t="shared" si="174"/>
        <v>1652179.6666666653</v>
      </c>
      <c r="AG434" s="345">
        <v>42840</v>
      </c>
      <c r="AH434" s="149"/>
      <c r="AI434" s="149"/>
      <c r="AJ434" s="149"/>
      <c r="AK434" s="149"/>
      <c r="AL434" s="343" t="e">
        <f t="shared" si="171"/>
        <v>#DIV/0!</v>
      </c>
      <c r="AM434" s="149"/>
      <c r="AN434" s="149"/>
      <c r="AO434" s="343" t="e">
        <f t="shared" si="172"/>
        <v>#DIV/0!</v>
      </c>
      <c r="AP434" s="149"/>
      <c r="AQ434" s="149"/>
      <c r="AR434" s="343" t="e">
        <f t="shared" si="173"/>
        <v>#DIV/0!</v>
      </c>
    </row>
    <row r="435" spans="1:44" ht="15.75" hidden="1" thickBot="1">
      <c r="A435" s="309"/>
      <c r="B435" s="308">
        <v>384</v>
      </c>
      <c r="C435" s="239" t="e">
        <f>VLOOKUP(A435,Piezas!$A$10:$F$604,2,FALSE)</f>
        <v>#N/A</v>
      </c>
      <c r="D435" s="320"/>
      <c r="E435" s="322"/>
      <c r="F435" s="308" t="e">
        <f>VLOOKUP(D435,Acero!$A$12:$AB$209,4,FALSE)</f>
        <v>#N/A</v>
      </c>
      <c r="G435" s="317"/>
      <c r="H435" s="317"/>
      <c r="I435" s="317"/>
      <c r="J435" s="311"/>
      <c r="L435" s="322"/>
      <c r="M435" s="308" t="e">
        <f>VLOOKUP(D435,Acero!$A$12:$AB$209,13,FALSE)</f>
        <v>#N/A</v>
      </c>
      <c r="N435" s="308" t="str">
        <f>IF(L435="x",VLOOKUP(D435,Acero!$A$12:$AB$209,6,FALSE),"--")</f>
        <v>--</v>
      </c>
      <c r="O435" s="324" t="str">
        <f>IF(L435="x",VLOOKUP(D435,Acero!$A$12:$AB$209,7,FALSE),"--")</f>
        <v>--</v>
      </c>
      <c r="P435" s="335" t="e">
        <f>IF((M435="Chapa negra doble recapado")*AND(L435&lt;&gt;"x"),"--",VLOOKUP(D435,Acero!$A$12:$AB$209,14,FALSE))</f>
        <v>#N/A</v>
      </c>
      <c r="Q435" s="335" t="e">
        <f>IF((M435="Chapa negra doble recapado")*AND(L435&lt;&gt;"x"),"--",VLOOKUP(D435,Acero!$A$12:$AB$209,15,FALSE))</f>
        <v>#N/A</v>
      </c>
      <c r="R435" s="335" t="str">
        <f>IF(L435="x",VLOOKUP(D435,Acero!$A$12:$AB$209,16,FALSE),"--")</f>
        <v>--</v>
      </c>
      <c r="S435" s="335" t="str">
        <f>IF(L435="x",VLOOKUP(D435,Acero!$A$12:$AB$209,17,FALSE),"--")</f>
        <v>--</v>
      </c>
      <c r="T435" s="335" t="e">
        <f>VLOOKUP(D435,Acero!$A$12:$AB$209,18,FALSE)</f>
        <v>#N/A</v>
      </c>
      <c r="U435" s="308" t="e">
        <f>VLOOKUP(D435,Acero!$A$12:$AB$209,19,FALSE)</f>
        <v>#N/A</v>
      </c>
      <c r="V435" s="318"/>
      <c r="W435" s="318"/>
      <c r="X435" s="322"/>
      <c r="Y435" s="334" t="e">
        <f t="shared" si="170"/>
        <v>#DIV/0!</v>
      </c>
      <c r="Z435">
        <f t="shared" si="174"/>
        <v>1652179.6666666653</v>
      </c>
      <c r="AG435" s="345">
        <v>42841</v>
      </c>
      <c r="AH435" s="149"/>
      <c r="AI435" s="149"/>
      <c r="AJ435" s="149"/>
      <c r="AK435" s="149"/>
      <c r="AL435" s="343" t="e">
        <f t="shared" si="171"/>
        <v>#DIV/0!</v>
      </c>
      <c r="AM435" s="149"/>
      <c r="AN435" s="149"/>
      <c r="AO435" s="343" t="e">
        <f t="shared" si="172"/>
        <v>#DIV/0!</v>
      </c>
      <c r="AP435" s="149"/>
      <c r="AQ435" s="149"/>
      <c r="AR435" s="343" t="e">
        <f t="shared" si="173"/>
        <v>#DIV/0!</v>
      </c>
    </row>
    <row r="436" spans="1:44" ht="15.75" hidden="1" thickBot="1">
      <c r="A436" s="412"/>
      <c r="B436" s="308">
        <v>385</v>
      </c>
      <c r="C436" s="239" t="e">
        <f>VLOOKUP(A436,Piezas!$A$10:$F$604,2,FALSE)</f>
        <v>#N/A</v>
      </c>
      <c r="D436" s="321"/>
      <c r="E436" s="322"/>
      <c r="F436" s="308" t="e">
        <f>VLOOKUP(D436,Acero!$A$12:$AB$209,4,FALSE)</f>
        <v>#N/A</v>
      </c>
      <c r="G436" s="317"/>
      <c r="H436" s="317"/>
      <c r="I436" s="317"/>
      <c r="J436" s="311"/>
      <c r="L436" s="322"/>
      <c r="M436" s="308" t="e">
        <f>VLOOKUP(D436,Acero!$A$12:$AB$209,13,FALSE)</f>
        <v>#N/A</v>
      </c>
      <c r="N436" s="308" t="str">
        <f>IF(L436="x",VLOOKUP(D436,Acero!$A$12:$AB$209,6,FALSE),"--")</f>
        <v>--</v>
      </c>
      <c r="O436" s="324" t="str">
        <f>IF(L436="x",VLOOKUP(D436,Acero!$A$12:$AB$209,7,FALSE),"--")</f>
        <v>--</v>
      </c>
      <c r="P436" s="335" t="e">
        <f>IF((M436="Chapa negra doble recapado")*AND(L436&lt;&gt;"x"),"--",VLOOKUP(D436,Acero!$A$12:$AB$209,14,FALSE))</f>
        <v>#N/A</v>
      </c>
      <c r="Q436" s="335" t="e">
        <f>IF((M436="Chapa negra doble recapado")*AND(L436&lt;&gt;"x"),"--",VLOOKUP(D436,Acero!$A$12:$AB$209,15,FALSE))</f>
        <v>#N/A</v>
      </c>
      <c r="R436" s="335" t="str">
        <f>IF(L436="x",VLOOKUP(D436,Acero!$A$12:$AB$209,16,FALSE),"--")</f>
        <v>--</v>
      </c>
      <c r="S436" s="335" t="str">
        <f>IF(L436="x",VLOOKUP(D436,Acero!$A$12:$AB$209,17,FALSE),"--")</f>
        <v>--</v>
      </c>
      <c r="T436" s="335" t="e">
        <f>VLOOKUP(D436,Acero!$A$12:$AB$209,18,FALSE)</f>
        <v>#N/A</v>
      </c>
      <c r="U436" s="308" t="e">
        <f>VLOOKUP(D436,Acero!$A$12:$AB$209,19,FALSE)</f>
        <v>#N/A</v>
      </c>
      <c r="V436" s="319"/>
      <c r="W436" s="319"/>
      <c r="X436" s="322"/>
      <c r="Y436" s="334" t="e">
        <f t="shared" si="170"/>
        <v>#DIV/0!</v>
      </c>
      <c r="Z436">
        <f t="shared" si="174"/>
        <v>1652179.6666666653</v>
      </c>
      <c r="AG436" s="345">
        <v>42842</v>
      </c>
      <c r="AH436" s="149"/>
      <c r="AI436" s="149"/>
      <c r="AJ436" s="149"/>
      <c r="AK436" s="149"/>
      <c r="AL436" s="343" t="e">
        <f t="shared" si="171"/>
        <v>#DIV/0!</v>
      </c>
      <c r="AM436" s="149"/>
      <c r="AN436" s="149"/>
      <c r="AO436" s="343" t="e">
        <f t="shared" si="172"/>
        <v>#DIV/0!</v>
      </c>
      <c r="AP436" s="149"/>
      <c r="AQ436" s="149"/>
      <c r="AR436" s="343" t="e">
        <f t="shared" si="173"/>
        <v>#DIV/0!</v>
      </c>
    </row>
    <row r="437" spans="1:44" ht="15.75" hidden="1" thickBot="1">
      <c r="A437" s="410"/>
      <c r="B437" s="336"/>
      <c r="C437" s="239" t="e">
        <f>VLOOKUP(A437,Piezas!$A$10:$F$604,2,FALSE)</f>
        <v>#N/A</v>
      </c>
      <c r="D437" s="338"/>
      <c r="E437" s="338"/>
      <c r="F437" s="338"/>
      <c r="G437" s="338"/>
      <c r="H437" s="338"/>
      <c r="I437" s="338"/>
      <c r="J437" s="338"/>
      <c r="K437" s="338"/>
      <c r="L437" s="339"/>
      <c r="M437" s="338"/>
      <c r="N437" s="338"/>
      <c r="O437" s="342"/>
      <c r="P437" s="340"/>
      <c r="Q437" s="340"/>
      <c r="R437" s="340"/>
      <c r="S437" s="340"/>
      <c r="T437" s="340"/>
      <c r="U437" s="336"/>
      <c r="V437" s="336"/>
      <c r="W437" s="336"/>
      <c r="X437" s="339"/>
      <c r="Y437" s="339"/>
      <c r="Z437" s="333"/>
      <c r="AA437" s="333"/>
      <c r="AG437" s="345"/>
      <c r="AL437" s="344"/>
      <c r="AO437" s="344"/>
      <c r="AR437" s="344"/>
    </row>
    <row r="438" spans="1:44" ht="27" hidden="1" thickTop="1" thickBot="1">
      <c r="A438" s="411" t="s">
        <v>339</v>
      </c>
      <c r="B438" s="308">
        <v>386</v>
      </c>
      <c r="C438" s="239">
        <f>VLOOKUP(A438,Piezas!$A$10:$F$604,2,FALSE)</f>
        <v>0</v>
      </c>
      <c r="D438" s="317" t="s">
        <v>1012</v>
      </c>
      <c r="E438" s="331">
        <v>838.33333333333303</v>
      </c>
      <c r="F438" s="308" t="str">
        <f>VLOOKUP(D438,Acero!$A$12:$AB$209,4,FALSE)</f>
        <v>Lateral</v>
      </c>
      <c r="G438" s="317"/>
      <c r="H438" s="317"/>
      <c r="I438" s="317"/>
      <c r="J438" s="310"/>
      <c r="K438" s="149"/>
      <c r="L438" s="331"/>
      <c r="M438" s="308" t="str">
        <f>VLOOKUP(D438,Acero!$A$12:$AB$209,13,FALSE)</f>
        <v>Chapa negra doble recapado</v>
      </c>
      <c r="N438" s="308" t="str">
        <f>IF(L438="x",VLOOKUP(D438,Acero!$A$12:$AB$209,6,FALSE),"--")</f>
        <v>--</v>
      </c>
      <c r="O438" s="324" t="str">
        <f>IF(L438="x",VLOOKUP(D438,Acero!$A$12:$AB$209,7,FALSE),"--")</f>
        <v>--</v>
      </c>
      <c r="P438" s="335" t="str">
        <f>IF((M438="Chapa negra doble recapado")*AND(L438&lt;&gt;"x"),"--",VLOOKUP(D438,Acero!$A$12:$AB$209,14,FALSE))</f>
        <v>--</v>
      </c>
      <c r="Q438" s="335" t="str">
        <f>IF((M438="Chapa negra doble recapado")*AND(L438&lt;&gt;"x"),"--",VLOOKUP(D438,Acero!$A$12:$AB$209,15,FALSE))</f>
        <v>--</v>
      </c>
      <c r="R438" s="335" t="str">
        <f>IF(L438="x",VLOOKUP(D438,Acero!$A$12:$AB$209,16,FALSE),"--")</f>
        <v>--</v>
      </c>
      <c r="S438" s="335" t="str">
        <f>IF(L438="x",VLOOKUP(D438,Acero!$A$12:$AB$209,17,FALSE),"--")</f>
        <v>--</v>
      </c>
      <c r="T438" s="335">
        <f>VLOOKUP(D438,Acero!$A$12:$AB$209,18,FALSE)</f>
        <v>1.2</v>
      </c>
      <c r="U438" s="308" t="str">
        <f>VLOOKUP(D438,Acero!$A$12:$AB$209,19,FALSE)</f>
        <v>mm</v>
      </c>
      <c r="V438" s="317"/>
      <c r="W438" s="317">
        <v>682.33333333333303</v>
      </c>
      <c r="X438" s="331">
        <v>892.16666666666697</v>
      </c>
      <c r="Y438" s="334">
        <f t="shared" ref="Y438:Y448" si="175">(X438-W438)/W438</f>
        <v>0.30752320468979094</v>
      </c>
      <c r="Z438" s="149">
        <f>(V438+W438)*E438</f>
        <v>572022.77777777729</v>
      </c>
      <c r="AA438" s="149"/>
      <c r="AB438" s="149"/>
      <c r="AC438" s="149"/>
      <c r="AD438" s="149"/>
      <c r="AE438" s="149"/>
      <c r="AF438" s="149"/>
      <c r="AG438" s="345">
        <v>42843</v>
      </c>
      <c r="AH438" s="149"/>
      <c r="AI438" s="149"/>
      <c r="AJ438" s="149"/>
      <c r="AK438" s="149"/>
      <c r="AL438" s="343" t="e">
        <f t="shared" ref="AL438:AL448" si="176">(AH438-AK438)/AH438</f>
        <v>#DIV/0!</v>
      </c>
      <c r="AM438" s="149"/>
      <c r="AN438" s="149"/>
      <c r="AO438" s="343" t="e">
        <f t="shared" ref="AO438:AO448" si="177">(AK438-AN438)/AK438</f>
        <v>#DIV/0!</v>
      </c>
      <c r="AP438" s="149"/>
      <c r="AQ438" s="149"/>
      <c r="AR438" s="343" t="e">
        <f t="shared" ref="AR438:AR448" si="178">(AN438-AQ438)/AN438</f>
        <v>#DIV/0!</v>
      </c>
    </row>
    <row r="439" spans="1:44" ht="26.25" hidden="1" thickBot="1">
      <c r="A439" s="309"/>
      <c r="B439" s="308">
        <v>387</v>
      </c>
      <c r="C439" s="239" t="e">
        <f>VLOOKUP(A439,Piezas!$A$10:$F$604,2,FALSE)</f>
        <v>#N/A</v>
      </c>
      <c r="D439" s="317" t="s">
        <v>1211</v>
      </c>
      <c r="E439" s="322">
        <v>846.33333333333303</v>
      </c>
      <c r="F439" s="308" t="str">
        <f>VLOOKUP(D439,Acero!$A$12:$AB$209,4,FALSE)</f>
        <v xml:space="preserve">Lonja </v>
      </c>
      <c r="G439" s="317"/>
      <c r="H439" s="317"/>
      <c r="I439" s="317"/>
      <c r="J439" s="311"/>
      <c r="L439" s="317"/>
      <c r="M439" s="308" t="str">
        <f>VLOOKUP(D439,Acero!$A$12:$AB$209,13,FALSE)</f>
        <v>Chapa negra doble recapado</v>
      </c>
      <c r="N439" s="308" t="str">
        <f>IF(L439="x",VLOOKUP(D439,Acero!$A$12:$AB$209,6,FALSE),"--")</f>
        <v>--</v>
      </c>
      <c r="O439" s="324" t="str">
        <f>IF(L439="x",VLOOKUP(D439,Acero!$A$12:$AB$209,7,FALSE),"--")</f>
        <v>--</v>
      </c>
      <c r="P439" s="335" t="str">
        <f>IF((M439="Chapa negra doble recapado")*AND(L439&lt;&gt;"x"),"--",VLOOKUP(D439,Acero!$A$12:$AB$209,14,FALSE))</f>
        <v>--</v>
      </c>
      <c r="Q439" s="335" t="str">
        <f>IF((M439="Chapa negra doble recapado")*AND(L439&lt;&gt;"x"),"--",VLOOKUP(D439,Acero!$A$12:$AB$209,15,FALSE))</f>
        <v>--</v>
      </c>
      <c r="R439" s="335" t="str">
        <f>IF(L439="x",VLOOKUP(D439,Acero!$A$12:$AB$209,16,FALSE),"--")</f>
        <v>--</v>
      </c>
      <c r="S439" s="335" t="str">
        <f>IF(L439="x",VLOOKUP(D439,Acero!$A$12:$AB$209,17,FALSE),"--")</f>
        <v>--</v>
      </c>
      <c r="T439" s="335">
        <f>VLOOKUP(D439,Acero!$A$12:$AB$209,18,FALSE)</f>
        <v>1.2</v>
      </c>
      <c r="U439" s="308" t="str">
        <f>VLOOKUP(D439,Acero!$A$12:$AB$209,19,FALSE)</f>
        <v>mm</v>
      </c>
      <c r="V439" s="317"/>
      <c r="W439" s="317">
        <v>688.83333333333303</v>
      </c>
      <c r="X439" s="322">
        <v>900.66666666666697</v>
      </c>
      <c r="Y439" s="334">
        <f t="shared" si="175"/>
        <v>0.30752480038712898</v>
      </c>
      <c r="Z439">
        <f t="shared" ref="Z439:Z448" si="179">(V439+W439)*E439+Z438</f>
        <v>1155005.3888888881</v>
      </c>
      <c r="AG439" s="345">
        <v>42844</v>
      </c>
      <c r="AH439" s="149"/>
      <c r="AI439" s="149"/>
      <c r="AJ439" s="149"/>
      <c r="AK439" s="149"/>
      <c r="AL439" s="343" t="e">
        <f t="shared" si="176"/>
        <v>#DIV/0!</v>
      </c>
      <c r="AM439" s="149"/>
      <c r="AN439" s="149"/>
      <c r="AO439" s="343" t="e">
        <f t="shared" si="177"/>
        <v>#DIV/0!</v>
      </c>
      <c r="AP439" s="149"/>
      <c r="AQ439" s="149"/>
      <c r="AR439" s="343" t="e">
        <f t="shared" si="178"/>
        <v>#DIV/0!</v>
      </c>
    </row>
    <row r="440" spans="1:44" ht="26.25" hidden="1" thickBot="1">
      <c r="A440" s="309"/>
      <c r="B440" s="308">
        <v>388</v>
      </c>
      <c r="C440" s="239" t="e">
        <f>VLOOKUP(A440,Piezas!$A$10:$F$604,2,FALSE)</f>
        <v>#N/A</v>
      </c>
      <c r="D440" s="317" t="s">
        <v>1014</v>
      </c>
      <c r="E440" s="322">
        <v>854.33333333333303</v>
      </c>
      <c r="F440" s="308" t="str">
        <f>VLOOKUP(D440,Acero!$A$12:$AB$209,4,FALSE)</f>
        <v>orejas</v>
      </c>
      <c r="G440" s="317"/>
      <c r="H440" s="317"/>
      <c r="I440" s="317"/>
      <c r="J440" s="311" t="s">
        <v>1505</v>
      </c>
      <c r="L440" s="322"/>
      <c r="M440" s="308" t="str">
        <f>VLOOKUP(D440,Acero!$A$12:$AB$209,13,FALSE)</f>
        <v>Chapa negra doble recapado</v>
      </c>
      <c r="N440" s="308" t="str">
        <f>IF(L440="x",VLOOKUP(D440,Acero!$A$12:$AB$209,6,FALSE),"--")</f>
        <v>--</v>
      </c>
      <c r="O440" s="324" t="str">
        <f>IF(L440="x",VLOOKUP(D440,Acero!$A$12:$AB$209,7,FALSE),"--")</f>
        <v>--</v>
      </c>
      <c r="P440" s="335" t="str">
        <f>IF((M440="Chapa negra doble recapado")*AND(L440&lt;&gt;"x"),"--",VLOOKUP(D440,Acero!$A$12:$AB$209,14,FALSE))</f>
        <v>--</v>
      </c>
      <c r="Q440" s="335" t="str">
        <f>IF((M440="Chapa negra doble recapado")*AND(L440&lt;&gt;"x"),"--",VLOOKUP(D440,Acero!$A$12:$AB$209,15,FALSE))</f>
        <v>--</v>
      </c>
      <c r="R440" s="335" t="str">
        <f>IF(L440="x",VLOOKUP(D440,Acero!$A$12:$AB$209,16,FALSE),"--")</f>
        <v>--</v>
      </c>
      <c r="S440" s="335" t="str">
        <f>IF(L440="x",VLOOKUP(D440,Acero!$A$12:$AB$209,17,FALSE),"--")</f>
        <v>--</v>
      </c>
      <c r="T440" s="335">
        <f>VLOOKUP(D440,Acero!$A$12:$AB$209,18,FALSE)</f>
        <v>1.2</v>
      </c>
      <c r="U440" s="308" t="str">
        <f>VLOOKUP(D440,Acero!$A$12:$AB$209,19,FALSE)</f>
        <v>mm</v>
      </c>
      <c r="V440" s="318">
        <v>1</v>
      </c>
      <c r="W440" s="318">
        <v>695.33333333333303</v>
      </c>
      <c r="X440" s="322">
        <v>909.16666666666697</v>
      </c>
      <c r="Y440" s="334">
        <f t="shared" si="175"/>
        <v>0.30752636625119945</v>
      </c>
      <c r="Z440">
        <f t="shared" si="179"/>
        <v>1749906.1666666653</v>
      </c>
      <c r="AG440" s="345">
        <v>42845</v>
      </c>
      <c r="AH440" s="149"/>
      <c r="AI440" s="149"/>
      <c r="AJ440" s="149"/>
      <c r="AK440" s="149"/>
      <c r="AL440" s="343" t="e">
        <f t="shared" si="176"/>
        <v>#DIV/0!</v>
      </c>
      <c r="AM440" s="149"/>
      <c r="AN440" s="149"/>
      <c r="AO440" s="343" t="e">
        <f t="shared" si="177"/>
        <v>#DIV/0!</v>
      </c>
      <c r="AP440" s="149"/>
      <c r="AQ440" s="149"/>
      <c r="AR440" s="343" t="e">
        <f t="shared" si="178"/>
        <v>#DIV/0!</v>
      </c>
    </row>
    <row r="441" spans="1:44" ht="15.75" hidden="1" thickBot="1">
      <c r="A441" s="309"/>
      <c r="B441" s="308">
        <v>389</v>
      </c>
      <c r="C441" s="239" t="e">
        <f>VLOOKUP(A441,Piezas!$A$10:$F$604,2,FALSE)</f>
        <v>#N/A</v>
      </c>
      <c r="D441" s="317" t="s">
        <v>1015</v>
      </c>
      <c r="E441" s="322"/>
      <c r="F441" s="308">
        <f>VLOOKUP(D441,Acero!$A$12:$AB$209,4,FALSE)</f>
        <v>0</v>
      </c>
      <c r="G441" s="317"/>
      <c r="H441" s="317"/>
      <c r="I441" s="317"/>
      <c r="J441" s="311"/>
      <c r="L441" s="322"/>
      <c r="M441" s="308">
        <f>VLOOKUP(D441,Acero!$A$12:$AB$209,13,FALSE)</f>
        <v>0</v>
      </c>
      <c r="N441" s="308" t="str">
        <f>IF(L441="x",VLOOKUP(D441,Acero!$A$12:$AB$209,6,FALSE),"--")</f>
        <v>--</v>
      </c>
      <c r="O441" s="324" t="str">
        <f>IF(L441="x",VLOOKUP(D441,Acero!$A$12:$AB$209,7,FALSE),"--")</f>
        <v>--</v>
      </c>
      <c r="P441" s="335">
        <f>IF((M441="Chapa negra doble recapado")*AND(L441&lt;&gt;"x"),"--",VLOOKUP(D441,Acero!$A$12:$AB$209,14,FALSE))</f>
        <v>0</v>
      </c>
      <c r="Q441" s="335">
        <f>IF((M441="Chapa negra doble recapado")*AND(L441&lt;&gt;"x"),"--",VLOOKUP(D441,Acero!$A$12:$AB$209,15,FALSE))</f>
        <v>0</v>
      </c>
      <c r="R441" s="335" t="str">
        <f>IF(L441="x",VLOOKUP(D441,Acero!$A$12:$AB$209,16,FALSE),"--")</f>
        <v>--</v>
      </c>
      <c r="S441" s="335" t="str">
        <f>IF(L441="x",VLOOKUP(D441,Acero!$A$12:$AB$209,17,FALSE),"--")</f>
        <v>--</v>
      </c>
      <c r="T441" s="335">
        <f>VLOOKUP(D441,Acero!$A$12:$AB$209,18,FALSE)</f>
        <v>0</v>
      </c>
      <c r="U441" s="308" t="str">
        <f>VLOOKUP(D441,Acero!$A$12:$AB$209,19,FALSE)</f>
        <v>-----</v>
      </c>
      <c r="V441" s="319"/>
      <c r="W441" s="319"/>
      <c r="X441" s="322"/>
      <c r="Y441" s="334" t="e">
        <f t="shared" si="175"/>
        <v>#DIV/0!</v>
      </c>
      <c r="Z441">
        <f t="shared" si="179"/>
        <v>1749906.1666666653</v>
      </c>
      <c r="AG441" s="345">
        <v>42846</v>
      </c>
      <c r="AH441" s="149"/>
      <c r="AI441" s="149"/>
      <c r="AJ441" s="149"/>
      <c r="AK441" s="149"/>
      <c r="AL441" s="343" t="e">
        <f t="shared" si="176"/>
        <v>#DIV/0!</v>
      </c>
      <c r="AM441" s="149"/>
      <c r="AN441" s="149"/>
      <c r="AO441" s="343" t="e">
        <f t="shared" si="177"/>
        <v>#DIV/0!</v>
      </c>
      <c r="AP441" s="149"/>
      <c r="AQ441" s="149"/>
      <c r="AR441" s="343" t="e">
        <f t="shared" si="178"/>
        <v>#DIV/0!</v>
      </c>
    </row>
    <row r="442" spans="1:44" ht="15.75" hidden="1" thickBot="1">
      <c r="A442" s="309"/>
      <c r="B442" s="308">
        <v>390</v>
      </c>
      <c r="C442" s="239" t="e">
        <f>VLOOKUP(A442,Piezas!$A$10:$F$604,2,FALSE)</f>
        <v>#N/A</v>
      </c>
      <c r="D442" s="317" t="s">
        <v>1060</v>
      </c>
      <c r="E442" s="322"/>
      <c r="F442" s="308">
        <f>VLOOKUP(D442,Acero!$A$12:$AB$209,4,FALSE)</f>
        <v>0</v>
      </c>
      <c r="G442" s="317"/>
      <c r="H442" s="317"/>
      <c r="I442" s="317"/>
      <c r="J442" s="311"/>
      <c r="L442" s="322"/>
      <c r="M442" s="308" t="str">
        <f>VLOOKUP(D442,Acero!$A$12:$AB$209,13,FALSE)</f>
        <v>---------------</v>
      </c>
      <c r="N442" s="308" t="str">
        <f>IF(L442="x",VLOOKUP(D442,Acero!$A$12:$AB$209,6,FALSE),"--")</f>
        <v>--</v>
      </c>
      <c r="O442" s="324" t="str">
        <f>IF(L442="x",VLOOKUP(D442,Acero!$A$12:$AB$209,7,FALSE),"--")</f>
        <v>--</v>
      </c>
      <c r="P442" s="335">
        <f>IF((M442="Chapa negra doble recapado")*AND(L442&lt;&gt;"x"),"--",VLOOKUP(D442,Acero!$A$12:$AB$209,14,FALSE))</f>
        <v>28</v>
      </c>
      <c r="Q442" s="335" t="str">
        <f>IF((M442="Chapa negra doble recapado")*AND(L442&lt;&gt;"x"),"--",VLOOKUP(D442,Acero!$A$12:$AB$209,15,FALSE))</f>
        <v>----</v>
      </c>
      <c r="R442" s="335" t="str">
        <f>IF(L442="x",VLOOKUP(D442,Acero!$A$12:$AB$209,16,FALSE),"--")</f>
        <v>--</v>
      </c>
      <c r="S442" s="335" t="str">
        <f>IF(L442="x",VLOOKUP(D442,Acero!$A$12:$AB$209,17,FALSE),"--")</f>
        <v>--</v>
      </c>
      <c r="T442" s="335">
        <f>VLOOKUP(D442,Acero!$A$12:$AB$209,18,FALSE)</f>
        <v>0</v>
      </c>
      <c r="U442" s="308" t="str">
        <f>VLOOKUP(D442,Acero!$A$12:$AB$209,19,FALSE)</f>
        <v>----</v>
      </c>
      <c r="V442" s="318"/>
      <c r="W442" s="318"/>
      <c r="X442" s="322"/>
      <c r="Y442" s="334" t="e">
        <f t="shared" si="175"/>
        <v>#DIV/0!</v>
      </c>
      <c r="Z442">
        <f t="shared" si="179"/>
        <v>1749906.1666666653</v>
      </c>
      <c r="AG442" s="345">
        <v>42847</v>
      </c>
      <c r="AH442" s="149"/>
      <c r="AI442" s="149"/>
      <c r="AJ442" s="149"/>
      <c r="AK442" s="149"/>
      <c r="AL442" s="343" t="e">
        <f t="shared" si="176"/>
        <v>#DIV/0!</v>
      </c>
      <c r="AM442" s="149"/>
      <c r="AN442" s="149"/>
      <c r="AO442" s="343" t="e">
        <f t="shared" si="177"/>
        <v>#DIV/0!</v>
      </c>
      <c r="AP442" s="149"/>
      <c r="AQ442" s="149"/>
      <c r="AR442" s="343" t="e">
        <f t="shared" si="178"/>
        <v>#DIV/0!</v>
      </c>
    </row>
    <row r="443" spans="1:44" ht="15.75" hidden="1" thickBot="1">
      <c r="A443" s="309"/>
      <c r="B443" s="308">
        <v>391</v>
      </c>
      <c r="C443" s="239" t="e">
        <f>VLOOKUP(A443,Piezas!$A$10:$F$604,2,FALSE)</f>
        <v>#N/A</v>
      </c>
      <c r="D443" s="317" t="s">
        <v>1228</v>
      </c>
      <c r="E443" s="322"/>
      <c r="F443" s="308">
        <f>VLOOKUP(D443,Acero!$A$12:$AB$209,4,FALSE)</f>
        <v>0</v>
      </c>
      <c r="G443" s="317"/>
      <c r="H443" s="317"/>
      <c r="I443" s="317"/>
      <c r="J443" s="311"/>
      <c r="L443" s="322"/>
      <c r="M443" s="308" t="str">
        <f>VLOOKUP(D443,Acero!$A$12:$AB$209,13,FALSE)</f>
        <v>---------------</v>
      </c>
      <c r="N443" s="308" t="str">
        <f>IF(L443="x",VLOOKUP(D443,Acero!$A$12:$AB$209,6,FALSE),"--")</f>
        <v>--</v>
      </c>
      <c r="O443" s="324" t="str">
        <f>IF(L443="x",VLOOKUP(D443,Acero!$A$12:$AB$209,7,FALSE),"--")</f>
        <v>--</v>
      </c>
      <c r="P443" s="335">
        <f>IF((M443="Chapa negra doble recapado")*AND(L443&lt;&gt;"x"),"--",VLOOKUP(D443,Acero!$A$12:$AB$209,14,FALSE))</f>
        <v>0.42</v>
      </c>
      <c r="Q443" s="335" t="str">
        <f>IF((M443="Chapa negra doble recapado")*AND(L443&lt;&gt;"x"),"--",VLOOKUP(D443,Acero!$A$12:$AB$209,15,FALSE))</f>
        <v>----</v>
      </c>
      <c r="R443" s="335" t="str">
        <f>IF(L443="x",VLOOKUP(D443,Acero!$A$12:$AB$209,16,FALSE),"--")</f>
        <v>--</v>
      </c>
      <c r="S443" s="335" t="str">
        <f>IF(L443="x",VLOOKUP(D443,Acero!$A$12:$AB$209,17,FALSE),"--")</f>
        <v>--</v>
      </c>
      <c r="T443" s="335">
        <f>VLOOKUP(D443,Acero!$A$12:$AB$209,18,FALSE)</f>
        <v>0.5</v>
      </c>
      <c r="U443" s="308" t="str">
        <f>VLOOKUP(D443,Acero!$A$12:$AB$209,19,FALSE)</f>
        <v>----</v>
      </c>
      <c r="V443" s="318"/>
      <c r="W443" s="318"/>
      <c r="X443" s="322"/>
      <c r="Y443" s="334" t="e">
        <f t="shared" si="175"/>
        <v>#DIV/0!</v>
      </c>
      <c r="Z443">
        <f t="shared" si="179"/>
        <v>1749906.1666666653</v>
      </c>
      <c r="AG443" s="345">
        <v>42848</v>
      </c>
      <c r="AH443" s="149"/>
      <c r="AI443" s="149"/>
      <c r="AJ443" s="149"/>
      <c r="AK443" s="149"/>
      <c r="AL443" s="343" t="e">
        <f t="shared" si="176"/>
        <v>#DIV/0!</v>
      </c>
      <c r="AM443" s="149"/>
      <c r="AN443" s="149"/>
      <c r="AO443" s="343" t="e">
        <f t="shared" si="177"/>
        <v>#DIV/0!</v>
      </c>
      <c r="AP443" s="149"/>
      <c r="AQ443" s="149"/>
      <c r="AR443" s="343" t="e">
        <f t="shared" si="178"/>
        <v>#DIV/0!</v>
      </c>
    </row>
    <row r="444" spans="1:44" ht="15.75" hidden="1" thickBot="1">
      <c r="A444" s="309"/>
      <c r="B444" s="308">
        <v>392</v>
      </c>
      <c r="C444" s="239" t="e">
        <f>VLOOKUP(A444,Piezas!$A$10:$F$604,2,FALSE)</f>
        <v>#N/A</v>
      </c>
      <c r="D444" s="317" t="s">
        <v>1229</v>
      </c>
      <c r="E444" s="322"/>
      <c r="F444" s="308">
        <f>VLOOKUP(D444,Acero!$A$12:$AB$209,4,FALSE)</f>
        <v>0</v>
      </c>
      <c r="G444" s="317"/>
      <c r="H444" s="317"/>
      <c r="I444" s="317"/>
      <c r="J444" s="311"/>
      <c r="L444" s="322"/>
      <c r="M444" s="308" t="str">
        <f>VLOOKUP(D444,Acero!$A$12:$AB$209,13,FALSE)</f>
        <v>---------------</v>
      </c>
      <c r="N444" s="308" t="str">
        <f>IF(L444="x",VLOOKUP(D444,Acero!$A$12:$AB$209,6,FALSE),"--")</f>
        <v>--</v>
      </c>
      <c r="O444" s="324" t="str">
        <f>IF(L444="x",VLOOKUP(D444,Acero!$A$12:$AB$209,7,FALSE),"--")</f>
        <v>--</v>
      </c>
      <c r="P444" s="335">
        <f>IF((M444="Chapa negra doble recapado")*AND(L444&lt;&gt;"x"),"--",VLOOKUP(D444,Acero!$A$12:$AB$209,14,FALSE))</f>
        <v>22</v>
      </c>
      <c r="Q444" s="335" t="str">
        <f>IF((M444="Chapa negra doble recapado")*AND(L444&lt;&gt;"x"),"--",VLOOKUP(D444,Acero!$A$12:$AB$209,15,FALSE))</f>
        <v>----</v>
      </c>
      <c r="R444" s="335" t="str">
        <f>IF(L444="x",VLOOKUP(D444,Acero!$A$12:$AB$209,16,FALSE),"--")</f>
        <v>--</v>
      </c>
      <c r="S444" s="335" t="str">
        <f>IF(L444="x",VLOOKUP(D444,Acero!$A$12:$AB$209,17,FALSE),"--")</f>
        <v>--</v>
      </c>
      <c r="T444" s="335">
        <f>VLOOKUP(D444,Acero!$A$12:$AB$209,18,FALSE)</f>
        <v>0</v>
      </c>
      <c r="U444" s="308" t="str">
        <f>VLOOKUP(D444,Acero!$A$12:$AB$209,19,FALSE)</f>
        <v>----</v>
      </c>
      <c r="V444" s="319"/>
      <c r="W444" s="319"/>
      <c r="X444" s="322"/>
      <c r="Y444" s="334" t="e">
        <f t="shared" si="175"/>
        <v>#DIV/0!</v>
      </c>
      <c r="Z444">
        <f t="shared" si="179"/>
        <v>1749906.1666666653</v>
      </c>
      <c r="AG444" s="345">
        <v>42849</v>
      </c>
      <c r="AH444" s="149"/>
      <c r="AI444" s="149"/>
      <c r="AJ444" s="149"/>
      <c r="AK444" s="149"/>
      <c r="AL444" s="343" t="e">
        <f t="shared" si="176"/>
        <v>#DIV/0!</v>
      </c>
      <c r="AM444" s="149"/>
      <c r="AN444" s="149"/>
      <c r="AO444" s="343" t="e">
        <f t="shared" si="177"/>
        <v>#DIV/0!</v>
      </c>
      <c r="AP444" s="149"/>
      <c r="AQ444" s="149"/>
      <c r="AR444" s="343" t="e">
        <f t="shared" si="178"/>
        <v>#DIV/0!</v>
      </c>
    </row>
    <row r="445" spans="1:44" ht="15.75" hidden="1" thickBot="1">
      <c r="A445" s="309"/>
      <c r="B445" s="308">
        <v>393</v>
      </c>
      <c r="C445" s="239" t="e">
        <f>VLOOKUP(A445,Piezas!$A$10:$F$604,2,FALSE)</f>
        <v>#N/A</v>
      </c>
      <c r="D445" s="317" t="s">
        <v>1230</v>
      </c>
      <c r="E445" s="322"/>
      <c r="F445" s="308">
        <f>VLOOKUP(D445,Acero!$A$12:$AB$209,4,FALSE)</f>
        <v>0</v>
      </c>
      <c r="G445" s="317"/>
      <c r="H445" s="317"/>
      <c r="I445" s="317"/>
      <c r="J445" s="311"/>
      <c r="L445" s="322"/>
      <c r="M445" s="308" t="str">
        <f>VLOOKUP(D445,Acero!$A$12:$AB$209,13,FALSE)</f>
        <v>---------------</v>
      </c>
      <c r="N445" s="308" t="str">
        <f>IF(L445="x",VLOOKUP(D445,Acero!$A$12:$AB$209,6,FALSE),"--")</f>
        <v>--</v>
      </c>
      <c r="O445" s="324" t="str">
        <f>IF(L445="x",VLOOKUP(D445,Acero!$A$12:$AB$209,7,FALSE),"--")</f>
        <v>--</v>
      </c>
      <c r="P445" s="335">
        <f>IF((M445="Chapa negra doble recapado")*AND(L445&lt;&gt;"x"),"--",VLOOKUP(D445,Acero!$A$12:$AB$209,14,FALSE))</f>
        <v>12.7</v>
      </c>
      <c r="Q445" s="335" t="str">
        <f>IF((M445="Chapa negra doble recapado")*AND(L445&lt;&gt;"x"),"--",VLOOKUP(D445,Acero!$A$12:$AB$209,15,FALSE))</f>
        <v>----</v>
      </c>
      <c r="R445" s="335" t="str">
        <f>IF(L445="x",VLOOKUP(D445,Acero!$A$12:$AB$209,16,FALSE),"--")</f>
        <v>--</v>
      </c>
      <c r="S445" s="335" t="str">
        <f>IF(L445="x",VLOOKUP(D445,Acero!$A$12:$AB$209,17,FALSE),"--")</f>
        <v>--</v>
      </c>
      <c r="T445" s="335">
        <f>VLOOKUP(D445,Acero!$A$12:$AB$209,18,FALSE)</f>
        <v>0</v>
      </c>
      <c r="U445" s="308" t="str">
        <f>VLOOKUP(D445,Acero!$A$12:$AB$209,19,FALSE)</f>
        <v>----</v>
      </c>
      <c r="V445" s="318"/>
      <c r="W445" s="318"/>
      <c r="X445" s="322"/>
      <c r="Y445" s="334" t="e">
        <f t="shared" si="175"/>
        <v>#DIV/0!</v>
      </c>
      <c r="Z445">
        <f t="shared" si="179"/>
        <v>1749906.1666666653</v>
      </c>
      <c r="AG445" s="345">
        <v>42850</v>
      </c>
      <c r="AH445" s="149"/>
      <c r="AI445" s="149"/>
      <c r="AJ445" s="149"/>
      <c r="AK445" s="149"/>
      <c r="AL445" s="343" t="e">
        <f t="shared" si="176"/>
        <v>#DIV/0!</v>
      </c>
      <c r="AM445" s="149"/>
      <c r="AN445" s="149"/>
      <c r="AO445" s="343" t="e">
        <f t="shared" si="177"/>
        <v>#DIV/0!</v>
      </c>
      <c r="AP445" s="149"/>
      <c r="AQ445" s="149"/>
      <c r="AR445" s="343" t="e">
        <f t="shared" si="178"/>
        <v>#DIV/0!</v>
      </c>
    </row>
    <row r="446" spans="1:44" ht="15.75" hidden="1" thickBot="1">
      <c r="A446" s="309"/>
      <c r="B446" s="308">
        <v>394</v>
      </c>
      <c r="C446" s="239" t="e">
        <f>VLOOKUP(A446,Piezas!$A$10:$F$604,2,FALSE)</f>
        <v>#N/A</v>
      </c>
      <c r="D446" s="317"/>
      <c r="E446" s="322"/>
      <c r="F446" s="308" t="e">
        <f>VLOOKUP(D446,Acero!$A$12:$AB$209,4,FALSE)</f>
        <v>#N/A</v>
      </c>
      <c r="G446" s="317"/>
      <c r="H446" s="317"/>
      <c r="I446" s="317"/>
      <c r="J446" s="311"/>
      <c r="L446" s="322"/>
      <c r="M446" s="308" t="e">
        <f>VLOOKUP(D446,Acero!$A$12:$AB$209,13,FALSE)</f>
        <v>#N/A</v>
      </c>
      <c r="N446" s="308" t="str">
        <f>IF(L446="x",VLOOKUP(D446,Acero!$A$12:$AB$209,6,FALSE),"--")</f>
        <v>--</v>
      </c>
      <c r="O446" s="324" t="str">
        <f>IF(L446="x",VLOOKUP(D446,Acero!$A$12:$AB$209,7,FALSE),"--")</f>
        <v>--</v>
      </c>
      <c r="P446" s="335" t="e">
        <f>IF((M446="Chapa negra doble recapado")*AND(L446&lt;&gt;"x"),"--",VLOOKUP(D446,Acero!$A$12:$AB$209,14,FALSE))</f>
        <v>#N/A</v>
      </c>
      <c r="Q446" s="335" t="e">
        <f>IF((M446="Chapa negra doble recapado")*AND(L446&lt;&gt;"x"),"--",VLOOKUP(D446,Acero!$A$12:$AB$209,15,FALSE))</f>
        <v>#N/A</v>
      </c>
      <c r="R446" s="335" t="str">
        <f>IF(L446="x",VLOOKUP(D446,Acero!$A$12:$AB$209,16,FALSE),"--")</f>
        <v>--</v>
      </c>
      <c r="S446" s="335" t="str">
        <f>IF(L446="x",VLOOKUP(D446,Acero!$A$12:$AB$209,17,FALSE),"--")</f>
        <v>--</v>
      </c>
      <c r="T446" s="335" t="e">
        <f>VLOOKUP(D446,Acero!$A$12:$AB$209,18,FALSE)</f>
        <v>#N/A</v>
      </c>
      <c r="U446" s="308" t="e">
        <f>VLOOKUP(D446,Acero!$A$12:$AB$209,19,FALSE)</f>
        <v>#N/A</v>
      </c>
      <c r="V446" s="319"/>
      <c r="W446" s="319"/>
      <c r="X446" s="322"/>
      <c r="Y446" s="334" t="e">
        <f t="shared" si="175"/>
        <v>#DIV/0!</v>
      </c>
      <c r="Z446">
        <f t="shared" si="179"/>
        <v>1749906.1666666653</v>
      </c>
      <c r="AG446" s="345">
        <v>42851</v>
      </c>
      <c r="AH446" s="149"/>
      <c r="AI446" s="149"/>
      <c r="AJ446" s="149"/>
      <c r="AK446" s="149"/>
      <c r="AL446" s="343" t="e">
        <f t="shared" si="176"/>
        <v>#DIV/0!</v>
      </c>
      <c r="AM446" s="149"/>
      <c r="AN446" s="149"/>
      <c r="AO446" s="343" t="e">
        <f t="shared" si="177"/>
        <v>#DIV/0!</v>
      </c>
      <c r="AP446" s="149"/>
      <c r="AQ446" s="149"/>
      <c r="AR446" s="343" t="e">
        <f t="shared" si="178"/>
        <v>#DIV/0!</v>
      </c>
    </row>
    <row r="447" spans="1:44" ht="15.75" hidden="1" thickBot="1">
      <c r="A447" s="309"/>
      <c r="B447" s="308">
        <v>395</v>
      </c>
      <c r="C447" s="239" t="e">
        <f>VLOOKUP(A447,Piezas!$A$10:$F$604,2,FALSE)</f>
        <v>#N/A</v>
      </c>
      <c r="D447" s="320"/>
      <c r="E447" s="322"/>
      <c r="F447" s="308" t="e">
        <f>VLOOKUP(D447,Acero!$A$12:$AB$209,4,FALSE)</f>
        <v>#N/A</v>
      </c>
      <c r="G447" s="317"/>
      <c r="H447" s="317"/>
      <c r="I447" s="317"/>
      <c r="J447" s="311"/>
      <c r="L447" s="322"/>
      <c r="M447" s="308" t="e">
        <f>VLOOKUP(D447,Acero!$A$12:$AB$209,13,FALSE)</f>
        <v>#N/A</v>
      </c>
      <c r="N447" s="308" t="str">
        <f>IF(L447="x",VLOOKUP(D447,Acero!$A$12:$AB$209,6,FALSE),"--")</f>
        <v>--</v>
      </c>
      <c r="O447" s="324" t="str">
        <f>IF(L447="x",VLOOKUP(D447,Acero!$A$12:$AB$209,7,FALSE),"--")</f>
        <v>--</v>
      </c>
      <c r="P447" s="335" t="e">
        <f>IF((M447="Chapa negra doble recapado")*AND(L447&lt;&gt;"x"),"--",VLOOKUP(D447,Acero!$A$12:$AB$209,14,FALSE))</f>
        <v>#N/A</v>
      </c>
      <c r="Q447" s="335" t="e">
        <f>IF((M447="Chapa negra doble recapado")*AND(L447&lt;&gt;"x"),"--",VLOOKUP(D447,Acero!$A$12:$AB$209,15,FALSE))</f>
        <v>#N/A</v>
      </c>
      <c r="R447" s="335" t="str">
        <f>IF(L447="x",VLOOKUP(D447,Acero!$A$12:$AB$209,16,FALSE),"--")</f>
        <v>--</v>
      </c>
      <c r="S447" s="335" t="str">
        <f>IF(L447="x",VLOOKUP(D447,Acero!$A$12:$AB$209,17,FALSE),"--")</f>
        <v>--</v>
      </c>
      <c r="T447" s="335" t="e">
        <f>VLOOKUP(D447,Acero!$A$12:$AB$209,18,FALSE)</f>
        <v>#N/A</v>
      </c>
      <c r="U447" s="308" t="e">
        <f>VLOOKUP(D447,Acero!$A$12:$AB$209,19,FALSE)</f>
        <v>#N/A</v>
      </c>
      <c r="V447" s="318"/>
      <c r="W447" s="318"/>
      <c r="X447" s="322"/>
      <c r="Y447" s="334" t="e">
        <f t="shared" si="175"/>
        <v>#DIV/0!</v>
      </c>
      <c r="Z447">
        <f t="shared" si="179"/>
        <v>1749906.1666666653</v>
      </c>
      <c r="AG447" s="345">
        <v>42852</v>
      </c>
      <c r="AH447" s="149"/>
      <c r="AI447" s="149"/>
      <c r="AJ447" s="149"/>
      <c r="AK447" s="149"/>
      <c r="AL447" s="343" t="e">
        <f t="shared" si="176"/>
        <v>#DIV/0!</v>
      </c>
      <c r="AM447" s="149"/>
      <c r="AN447" s="149"/>
      <c r="AO447" s="343" t="e">
        <f t="shared" si="177"/>
        <v>#DIV/0!</v>
      </c>
      <c r="AP447" s="149"/>
      <c r="AQ447" s="149"/>
      <c r="AR447" s="343" t="e">
        <f t="shared" si="178"/>
        <v>#DIV/0!</v>
      </c>
    </row>
    <row r="448" spans="1:44" ht="15.75" hidden="1" thickBot="1">
      <c r="A448" s="412"/>
      <c r="B448" s="308">
        <v>396</v>
      </c>
      <c r="C448" s="239" t="e">
        <f>VLOOKUP(A448,Piezas!$A$10:$F$604,2,FALSE)</f>
        <v>#N/A</v>
      </c>
      <c r="D448" s="321"/>
      <c r="E448" s="322"/>
      <c r="F448" s="308" t="e">
        <f>VLOOKUP(D448,Acero!$A$12:$AB$209,4,FALSE)</f>
        <v>#N/A</v>
      </c>
      <c r="G448" s="317"/>
      <c r="H448" s="317"/>
      <c r="I448" s="317"/>
      <c r="J448" s="311"/>
      <c r="L448" s="322"/>
      <c r="M448" s="308" t="e">
        <f>VLOOKUP(D448,Acero!$A$12:$AB$209,13,FALSE)</f>
        <v>#N/A</v>
      </c>
      <c r="N448" s="308" t="str">
        <f>IF(L448="x",VLOOKUP(D448,Acero!$A$12:$AB$209,6,FALSE),"--")</f>
        <v>--</v>
      </c>
      <c r="O448" s="324" t="str">
        <f>IF(L448="x",VLOOKUP(D448,Acero!$A$12:$AB$209,7,FALSE),"--")</f>
        <v>--</v>
      </c>
      <c r="P448" s="335" t="e">
        <f>IF((M448="Chapa negra doble recapado")*AND(L448&lt;&gt;"x"),"--",VLOOKUP(D448,Acero!$A$12:$AB$209,14,FALSE))</f>
        <v>#N/A</v>
      </c>
      <c r="Q448" s="335" t="e">
        <f>IF((M448="Chapa negra doble recapado")*AND(L448&lt;&gt;"x"),"--",VLOOKUP(D448,Acero!$A$12:$AB$209,15,FALSE))</f>
        <v>#N/A</v>
      </c>
      <c r="R448" s="335" t="str">
        <f>IF(L448="x",VLOOKUP(D448,Acero!$A$12:$AB$209,16,FALSE),"--")</f>
        <v>--</v>
      </c>
      <c r="S448" s="335" t="str">
        <f>IF(L448="x",VLOOKUP(D448,Acero!$A$12:$AB$209,17,FALSE),"--")</f>
        <v>--</v>
      </c>
      <c r="T448" s="335" t="e">
        <f>VLOOKUP(D448,Acero!$A$12:$AB$209,18,FALSE)</f>
        <v>#N/A</v>
      </c>
      <c r="U448" s="308" t="e">
        <f>VLOOKUP(D448,Acero!$A$12:$AB$209,19,FALSE)</f>
        <v>#N/A</v>
      </c>
      <c r="V448" s="319"/>
      <c r="W448" s="319"/>
      <c r="X448" s="322"/>
      <c r="Y448" s="334" t="e">
        <f t="shared" si="175"/>
        <v>#DIV/0!</v>
      </c>
      <c r="Z448">
        <f t="shared" si="179"/>
        <v>1749906.1666666653</v>
      </c>
      <c r="AG448" s="345">
        <v>42853</v>
      </c>
      <c r="AH448" s="149"/>
      <c r="AI448" s="149"/>
      <c r="AJ448" s="149"/>
      <c r="AK448" s="149"/>
      <c r="AL448" s="343" t="e">
        <f t="shared" si="176"/>
        <v>#DIV/0!</v>
      </c>
      <c r="AM448" s="149"/>
      <c r="AN448" s="149"/>
      <c r="AO448" s="343" t="e">
        <f t="shared" si="177"/>
        <v>#DIV/0!</v>
      </c>
      <c r="AP448" s="149"/>
      <c r="AQ448" s="149"/>
      <c r="AR448" s="343" t="e">
        <f t="shared" si="178"/>
        <v>#DIV/0!</v>
      </c>
    </row>
    <row r="449" spans="1:44" ht="15.75" hidden="1" thickBot="1">
      <c r="A449" s="410"/>
      <c r="B449" s="336"/>
      <c r="C449" s="239" t="e">
        <f>VLOOKUP(A449,Piezas!$A$10:$F$604,2,FALSE)</f>
        <v>#N/A</v>
      </c>
      <c r="D449" s="338"/>
      <c r="E449" s="338"/>
      <c r="F449" s="338"/>
      <c r="G449" s="338"/>
      <c r="H449" s="338"/>
      <c r="I449" s="338"/>
      <c r="J449" s="338"/>
      <c r="K449" s="338"/>
      <c r="L449" s="339"/>
      <c r="M449" s="338"/>
      <c r="N449" s="338"/>
      <c r="O449" s="342"/>
      <c r="P449" s="340"/>
      <c r="Q449" s="340"/>
      <c r="R449" s="340"/>
      <c r="S449" s="340"/>
      <c r="T449" s="340"/>
      <c r="U449" s="336"/>
      <c r="V449" s="336"/>
      <c r="W449" s="336"/>
      <c r="X449" s="339"/>
      <c r="Y449" s="339"/>
      <c r="Z449" s="333"/>
      <c r="AA449" s="333"/>
      <c r="AG449" s="345"/>
      <c r="AL449" s="344"/>
      <c r="AO449" s="344"/>
      <c r="AR449" s="344"/>
    </row>
    <row r="450" spans="1:44" ht="27" hidden="1" thickTop="1" thickBot="1">
      <c r="A450" s="411" t="s">
        <v>340</v>
      </c>
      <c r="B450" s="308">
        <v>397</v>
      </c>
      <c r="C450" s="239">
        <f>VLOOKUP(A450,Piezas!$A$10:$F$604,2,FALSE)</f>
        <v>0</v>
      </c>
      <c r="D450" s="317" t="s">
        <v>1012</v>
      </c>
      <c r="E450" s="331">
        <v>862.33333333333303</v>
      </c>
      <c r="F450" s="308" t="str">
        <f>VLOOKUP(D450,Acero!$A$12:$AB$209,4,FALSE)</f>
        <v>Lateral</v>
      </c>
      <c r="G450" s="317"/>
      <c r="H450" s="317"/>
      <c r="I450" s="317"/>
      <c r="J450" s="310"/>
      <c r="K450" s="149"/>
      <c r="L450" s="331"/>
      <c r="M450" s="308" t="str">
        <f>VLOOKUP(D450,Acero!$A$12:$AB$209,13,FALSE)</f>
        <v>Chapa negra doble recapado</v>
      </c>
      <c r="N450" s="308" t="str">
        <f>IF(L450="x",VLOOKUP(D450,Acero!$A$12:$AB$209,6,FALSE),"--")</f>
        <v>--</v>
      </c>
      <c r="O450" s="324" t="str">
        <f>IF(L450="x",VLOOKUP(D450,Acero!$A$12:$AB$209,7,FALSE),"--")</f>
        <v>--</v>
      </c>
      <c r="P450" s="335" t="str">
        <f>IF((M450="Chapa negra doble recapado")*AND(L450&lt;&gt;"x"),"--",VLOOKUP(D450,Acero!$A$12:$AB$209,14,FALSE))</f>
        <v>--</v>
      </c>
      <c r="Q450" s="335" t="str">
        <f>IF((M450="Chapa negra doble recapado")*AND(L450&lt;&gt;"x"),"--",VLOOKUP(D450,Acero!$A$12:$AB$209,15,FALSE))</f>
        <v>--</v>
      </c>
      <c r="R450" s="335" t="str">
        <f>IF(L450="x",VLOOKUP(D450,Acero!$A$12:$AB$209,16,FALSE),"--")</f>
        <v>--</v>
      </c>
      <c r="S450" s="335" t="str">
        <f>IF(L450="x",VLOOKUP(D450,Acero!$A$12:$AB$209,17,FALSE),"--")</f>
        <v>--</v>
      </c>
      <c r="T450" s="335">
        <f>VLOOKUP(D450,Acero!$A$12:$AB$209,18,FALSE)</f>
        <v>1.2</v>
      </c>
      <c r="U450" s="308" t="str">
        <f>VLOOKUP(D450,Acero!$A$12:$AB$209,19,FALSE)</f>
        <v>mm</v>
      </c>
      <c r="V450" s="317"/>
      <c r="W450" s="317">
        <v>701.83333333333303</v>
      </c>
      <c r="X450" s="331">
        <v>917.66666666666697</v>
      </c>
      <c r="Y450" s="334">
        <f t="shared" ref="Y450:Y460" si="180">(X450-W450)/W450</f>
        <v>0.307527903110901</v>
      </c>
      <c r="Z450" s="149">
        <f>(V450+W450)*E450</f>
        <v>605214.27777777729</v>
      </c>
      <c r="AA450" s="149"/>
      <c r="AB450" s="149"/>
      <c r="AC450" s="149"/>
      <c r="AD450" s="149"/>
      <c r="AE450" s="149"/>
      <c r="AF450" s="149"/>
      <c r="AG450" s="345">
        <v>42854</v>
      </c>
      <c r="AH450" s="149"/>
      <c r="AI450" s="149"/>
      <c r="AJ450" s="149"/>
      <c r="AK450" s="149"/>
      <c r="AL450" s="343" t="e">
        <f t="shared" ref="AL450:AL460" si="181">(AH450-AK450)/AH450</f>
        <v>#DIV/0!</v>
      </c>
      <c r="AM450" s="149"/>
      <c r="AN450" s="149"/>
      <c r="AO450" s="343" t="e">
        <f t="shared" ref="AO450:AO460" si="182">(AK450-AN450)/AK450</f>
        <v>#DIV/0!</v>
      </c>
      <c r="AP450" s="149"/>
      <c r="AQ450" s="149"/>
      <c r="AR450" s="343" t="e">
        <f t="shared" ref="AR450:AR460" si="183">(AN450-AQ450)/AN450</f>
        <v>#DIV/0!</v>
      </c>
    </row>
    <row r="451" spans="1:44" ht="26.25" hidden="1" thickBot="1">
      <c r="A451" s="309"/>
      <c r="B451" s="308">
        <v>398</v>
      </c>
      <c r="C451" s="239" t="e">
        <f>VLOOKUP(A451,Piezas!$A$10:$F$604,2,FALSE)</f>
        <v>#N/A</v>
      </c>
      <c r="D451" s="317" t="s">
        <v>1211</v>
      </c>
      <c r="E451" s="322">
        <v>870.33333333333303</v>
      </c>
      <c r="F451" s="308" t="str">
        <f>VLOOKUP(D451,Acero!$A$12:$AB$209,4,FALSE)</f>
        <v xml:space="preserve">Lonja </v>
      </c>
      <c r="G451" s="317"/>
      <c r="H451" s="317"/>
      <c r="I451" s="317"/>
      <c r="J451" s="311"/>
      <c r="L451" s="317"/>
      <c r="M451" s="308" t="str">
        <f>VLOOKUP(D451,Acero!$A$12:$AB$209,13,FALSE)</f>
        <v>Chapa negra doble recapado</v>
      </c>
      <c r="N451" s="308" t="str">
        <f>IF(L451="x",VLOOKUP(D451,Acero!$A$12:$AB$209,6,FALSE),"--")</f>
        <v>--</v>
      </c>
      <c r="O451" s="324" t="str">
        <f>IF(L451="x",VLOOKUP(D451,Acero!$A$12:$AB$209,7,FALSE),"--")</f>
        <v>--</v>
      </c>
      <c r="P451" s="335" t="str">
        <f>IF((M451="Chapa negra doble recapado")*AND(L451&lt;&gt;"x"),"--",VLOOKUP(D451,Acero!$A$12:$AB$209,14,FALSE))</f>
        <v>--</v>
      </c>
      <c r="Q451" s="335" t="str">
        <f>IF((M451="Chapa negra doble recapado")*AND(L451&lt;&gt;"x"),"--",VLOOKUP(D451,Acero!$A$12:$AB$209,15,FALSE))</f>
        <v>--</v>
      </c>
      <c r="R451" s="335" t="str">
        <f>IF(L451="x",VLOOKUP(D451,Acero!$A$12:$AB$209,16,FALSE),"--")</f>
        <v>--</v>
      </c>
      <c r="S451" s="335" t="str">
        <f>IF(L451="x",VLOOKUP(D451,Acero!$A$12:$AB$209,17,FALSE),"--")</f>
        <v>--</v>
      </c>
      <c r="T451" s="335">
        <f>VLOOKUP(D451,Acero!$A$12:$AB$209,18,FALSE)</f>
        <v>1.2</v>
      </c>
      <c r="U451" s="308" t="str">
        <f>VLOOKUP(D451,Acero!$A$12:$AB$209,19,FALSE)</f>
        <v>mm</v>
      </c>
      <c r="V451" s="317"/>
      <c r="W451" s="317">
        <v>708.33333333333303</v>
      </c>
      <c r="X451" s="322">
        <v>926.16666666666697</v>
      </c>
      <c r="Y451" s="334">
        <f t="shared" si="180"/>
        <v>0.30752941176470688</v>
      </c>
      <c r="Z451">
        <f t="shared" ref="Z451:Z460" si="184">(V451+W451)*E451+Z450</f>
        <v>1221700.3888888881</v>
      </c>
      <c r="AG451" s="345">
        <v>42855</v>
      </c>
      <c r="AH451" s="149"/>
      <c r="AI451" s="149"/>
      <c r="AJ451" s="149"/>
      <c r="AK451" s="149"/>
      <c r="AL451" s="343" t="e">
        <f t="shared" si="181"/>
        <v>#DIV/0!</v>
      </c>
      <c r="AM451" s="149"/>
      <c r="AN451" s="149"/>
      <c r="AO451" s="343" t="e">
        <f t="shared" si="182"/>
        <v>#DIV/0!</v>
      </c>
      <c r="AP451" s="149"/>
      <c r="AQ451" s="149"/>
      <c r="AR451" s="343" t="e">
        <f t="shared" si="183"/>
        <v>#DIV/0!</v>
      </c>
    </row>
    <row r="452" spans="1:44" ht="26.25" hidden="1" thickBot="1">
      <c r="A452" s="309"/>
      <c r="B452" s="308">
        <v>399</v>
      </c>
      <c r="C452" s="239" t="e">
        <f>VLOOKUP(A452,Piezas!$A$10:$F$604,2,FALSE)</f>
        <v>#N/A</v>
      </c>
      <c r="D452" s="317" t="s">
        <v>1014</v>
      </c>
      <c r="E452" s="322">
        <v>878.33333333333303</v>
      </c>
      <c r="F452" s="308" t="str">
        <f>VLOOKUP(D452,Acero!$A$12:$AB$209,4,FALSE)</f>
        <v>orejas</v>
      </c>
      <c r="G452" s="317"/>
      <c r="H452" s="317"/>
      <c r="I452" s="317"/>
      <c r="J452" s="311" t="s">
        <v>1506</v>
      </c>
      <c r="L452" s="322"/>
      <c r="M452" s="308" t="str">
        <f>VLOOKUP(D452,Acero!$A$12:$AB$209,13,FALSE)</f>
        <v>Chapa negra doble recapado</v>
      </c>
      <c r="N452" s="308" t="str">
        <f>IF(L452="x",VLOOKUP(D452,Acero!$A$12:$AB$209,6,FALSE),"--")</f>
        <v>--</v>
      </c>
      <c r="O452" s="324" t="str">
        <f>IF(L452="x",VLOOKUP(D452,Acero!$A$12:$AB$209,7,FALSE),"--")</f>
        <v>--</v>
      </c>
      <c r="P452" s="335" t="str">
        <f>IF((M452="Chapa negra doble recapado")*AND(L452&lt;&gt;"x"),"--",VLOOKUP(D452,Acero!$A$12:$AB$209,14,FALSE))</f>
        <v>--</v>
      </c>
      <c r="Q452" s="335" t="str">
        <f>IF((M452="Chapa negra doble recapado")*AND(L452&lt;&gt;"x"),"--",VLOOKUP(D452,Acero!$A$12:$AB$209,15,FALSE))</f>
        <v>--</v>
      </c>
      <c r="R452" s="335" t="str">
        <f>IF(L452="x",VLOOKUP(D452,Acero!$A$12:$AB$209,16,FALSE),"--")</f>
        <v>--</v>
      </c>
      <c r="S452" s="335" t="str">
        <f>IF(L452="x",VLOOKUP(D452,Acero!$A$12:$AB$209,17,FALSE),"--")</f>
        <v>--</v>
      </c>
      <c r="T452" s="335">
        <f>VLOOKUP(D452,Acero!$A$12:$AB$209,18,FALSE)</f>
        <v>1.2</v>
      </c>
      <c r="U452" s="308" t="str">
        <f>VLOOKUP(D452,Acero!$A$12:$AB$209,19,FALSE)</f>
        <v>mm</v>
      </c>
      <c r="V452" s="318">
        <v>1</v>
      </c>
      <c r="W452" s="318">
        <v>714.83333333333303</v>
      </c>
      <c r="X452" s="322">
        <v>934.66666666666697</v>
      </c>
      <c r="Y452" s="334">
        <f t="shared" si="180"/>
        <v>0.30753089298204805</v>
      </c>
      <c r="Z452">
        <f t="shared" si="184"/>
        <v>1850440.6666666653</v>
      </c>
      <c r="AG452" s="345">
        <v>42856</v>
      </c>
      <c r="AH452" s="149"/>
      <c r="AI452" s="149"/>
      <c r="AJ452" s="149"/>
      <c r="AK452" s="149"/>
      <c r="AL452" s="343" t="e">
        <f t="shared" si="181"/>
        <v>#DIV/0!</v>
      </c>
      <c r="AM452" s="149"/>
      <c r="AN452" s="149"/>
      <c r="AO452" s="343" t="e">
        <f t="shared" si="182"/>
        <v>#DIV/0!</v>
      </c>
      <c r="AP452" s="149"/>
      <c r="AQ452" s="149"/>
      <c r="AR452" s="343" t="e">
        <f t="shared" si="183"/>
        <v>#DIV/0!</v>
      </c>
    </row>
    <row r="453" spans="1:44" ht="15.75" hidden="1" thickBot="1">
      <c r="A453" s="309"/>
      <c r="B453" s="308">
        <v>400</v>
      </c>
      <c r="C453" s="239" t="e">
        <f>VLOOKUP(A453,Piezas!$A$10:$F$604,2,FALSE)</f>
        <v>#N/A</v>
      </c>
      <c r="D453" s="317" t="s">
        <v>1015</v>
      </c>
      <c r="E453" s="322"/>
      <c r="F453" s="308">
        <f>VLOOKUP(D453,Acero!$A$12:$AB$209,4,FALSE)</f>
        <v>0</v>
      </c>
      <c r="G453" s="317"/>
      <c r="H453" s="317"/>
      <c r="I453" s="317"/>
      <c r="J453" s="311"/>
      <c r="L453" s="322"/>
      <c r="M453" s="308">
        <f>VLOOKUP(D453,Acero!$A$12:$AB$209,13,FALSE)</f>
        <v>0</v>
      </c>
      <c r="N453" s="308" t="str">
        <f>IF(L453="x",VLOOKUP(D453,Acero!$A$12:$AB$209,6,FALSE),"--")</f>
        <v>--</v>
      </c>
      <c r="O453" s="324" t="str">
        <f>IF(L453="x",VLOOKUP(D453,Acero!$A$12:$AB$209,7,FALSE),"--")</f>
        <v>--</v>
      </c>
      <c r="P453" s="335">
        <f>IF((M453="Chapa negra doble recapado")*AND(L453&lt;&gt;"x"),"--",VLOOKUP(D453,Acero!$A$12:$AB$209,14,FALSE))</f>
        <v>0</v>
      </c>
      <c r="Q453" s="335">
        <f>IF((M453="Chapa negra doble recapado")*AND(L453&lt;&gt;"x"),"--",VLOOKUP(D453,Acero!$A$12:$AB$209,15,FALSE))</f>
        <v>0</v>
      </c>
      <c r="R453" s="335" t="str">
        <f>IF(L453="x",VLOOKUP(D453,Acero!$A$12:$AB$209,16,FALSE),"--")</f>
        <v>--</v>
      </c>
      <c r="S453" s="335" t="str">
        <f>IF(L453="x",VLOOKUP(D453,Acero!$A$12:$AB$209,17,FALSE),"--")</f>
        <v>--</v>
      </c>
      <c r="T453" s="335">
        <f>VLOOKUP(D453,Acero!$A$12:$AB$209,18,FALSE)</f>
        <v>0</v>
      </c>
      <c r="U453" s="308" t="str">
        <f>VLOOKUP(D453,Acero!$A$12:$AB$209,19,FALSE)</f>
        <v>-----</v>
      </c>
      <c r="V453" s="319"/>
      <c r="W453" s="319"/>
      <c r="X453" s="322"/>
      <c r="Y453" s="334" t="e">
        <f t="shared" si="180"/>
        <v>#DIV/0!</v>
      </c>
      <c r="Z453">
        <f t="shared" si="184"/>
        <v>1850440.6666666653</v>
      </c>
      <c r="AG453" s="345">
        <v>42857</v>
      </c>
      <c r="AH453" s="149"/>
      <c r="AI453" s="149"/>
      <c r="AJ453" s="149"/>
      <c r="AK453" s="149"/>
      <c r="AL453" s="343" t="e">
        <f t="shared" si="181"/>
        <v>#DIV/0!</v>
      </c>
      <c r="AM453" s="149"/>
      <c r="AN453" s="149"/>
      <c r="AO453" s="343" t="e">
        <f t="shared" si="182"/>
        <v>#DIV/0!</v>
      </c>
      <c r="AP453" s="149"/>
      <c r="AQ453" s="149"/>
      <c r="AR453" s="343" t="e">
        <f t="shared" si="183"/>
        <v>#DIV/0!</v>
      </c>
    </row>
    <row r="454" spans="1:44" ht="15.75" hidden="1" thickBot="1">
      <c r="A454" s="309"/>
      <c r="B454" s="308">
        <v>401</v>
      </c>
      <c r="C454" s="239" t="e">
        <f>VLOOKUP(A454,Piezas!$A$10:$F$604,2,FALSE)</f>
        <v>#N/A</v>
      </c>
      <c r="D454" s="317" t="s">
        <v>1060</v>
      </c>
      <c r="E454" s="322"/>
      <c r="F454" s="308">
        <f>VLOOKUP(D454,Acero!$A$12:$AB$209,4,FALSE)</f>
        <v>0</v>
      </c>
      <c r="G454" s="317"/>
      <c r="H454" s="317"/>
      <c r="I454" s="317"/>
      <c r="J454" s="311"/>
      <c r="L454" s="322"/>
      <c r="M454" s="308" t="str">
        <f>VLOOKUP(D454,Acero!$A$12:$AB$209,13,FALSE)</f>
        <v>---------------</v>
      </c>
      <c r="N454" s="308" t="str">
        <f>IF(L454="x",VLOOKUP(D454,Acero!$A$12:$AB$209,6,FALSE),"--")</f>
        <v>--</v>
      </c>
      <c r="O454" s="324" t="str">
        <f>IF(L454="x",VLOOKUP(D454,Acero!$A$12:$AB$209,7,FALSE),"--")</f>
        <v>--</v>
      </c>
      <c r="P454" s="335">
        <f>IF((M454="Chapa negra doble recapado")*AND(L454&lt;&gt;"x"),"--",VLOOKUP(D454,Acero!$A$12:$AB$209,14,FALSE))</f>
        <v>28</v>
      </c>
      <c r="Q454" s="335" t="str">
        <f>IF((M454="Chapa negra doble recapado")*AND(L454&lt;&gt;"x"),"--",VLOOKUP(D454,Acero!$A$12:$AB$209,15,FALSE))</f>
        <v>----</v>
      </c>
      <c r="R454" s="335" t="str">
        <f>IF(L454="x",VLOOKUP(D454,Acero!$A$12:$AB$209,16,FALSE),"--")</f>
        <v>--</v>
      </c>
      <c r="S454" s="335" t="str">
        <f>IF(L454="x",VLOOKUP(D454,Acero!$A$12:$AB$209,17,FALSE),"--")</f>
        <v>--</v>
      </c>
      <c r="T454" s="335">
        <f>VLOOKUP(D454,Acero!$A$12:$AB$209,18,FALSE)</f>
        <v>0</v>
      </c>
      <c r="U454" s="308" t="str">
        <f>VLOOKUP(D454,Acero!$A$12:$AB$209,19,FALSE)</f>
        <v>----</v>
      </c>
      <c r="V454" s="318"/>
      <c r="W454" s="318"/>
      <c r="X454" s="322"/>
      <c r="Y454" s="334" t="e">
        <f t="shared" si="180"/>
        <v>#DIV/0!</v>
      </c>
      <c r="Z454">
        <f t="shared" si="184"/>
        <v>1850440.6666666653</v>
      </c>
      <c r="AG454" s="345">
        <v>42858</v>
      </c>
      <c r="AH454" s="149"/>
      <c r="AI454" s="149"/>
      <c r="AJ454" s="149"/>
      <c r="AK454" s="149"/>
      <c r="AL454" s="343" t="e">
        <f t="shared" si="181"/>
        <v>#DIV/0!</v>
      </c>
      <c r="AM454" s="149"/>
      <c r="AN454" s="149"/>
      <c r="AO454" s="343" t="e">
        <f t="shared" si="182"/>
        <v>#DIV/0!</v>
      </c>
      <c r="AP454" s="149"/>
      <c r="AQ454" s="149"/>
      <c r="AR454" s="343" t="e">
        <f t="shared" si="183"/>
        <v>#DIV/0!</v>
      </c>
    </row>
    <row r="455" spans="1:44" ht="15.75" hidden="1" thickBot="1">
      <c r="A455" s="309"/>
      <c r="B455" s="308">
        <v>402</v>
      </c>
      <c r="C455" s="239" t="e">
        <f>VLOOKUP(A455,Piezas!$A$10:$F$604,2,FALSE)</f>
        <v>#N/A</v>
      </c>
      <c r="D455" s="317" t="s">
        <v>1228</v>
      </c>
      <c r="E455" s="322"/>
      <c r="F455" s="308">
        <f>VLOOKUP(D455,Acero!$A$12:$AB$209,4,FALSE)</f>
        <v>0</v>
      </c>
      <c r="G455" s="317"/>
      <c r="H455" s="317"/>
      <c r="I455" s="317"/>
      <c r="J455" s="311"/>
      <c r="L455" s="322"/>
      <c r="M455" s="308" t="str">
        <f>VLOOKUP(D455,Acero!$A$12:$AB$209,13,FALSE)</f>
        <v>---------------</v>
      </c>
      <c r="N455" s="308" t="str">
        <f>IF(L455="x",VLOOKUP(D455,Acero!$A$12:$AB$209,6,FALSE),"--")</f>
        <v>--</v>
      </c>
      <c r="O455" s="324" t="str">
        <f>IF(L455="x",VLOOKUP(D455,Acero!$A$12:$AB$209,7,FALSE),"--")</f>
        <v>--</v>
      </c>
      <c r="P455" s="335">
        <f>IF((M455="Chapa negra doble recapado")*AND(L455&lt;&gt;"x"),"--",VLOOKUP(D455,Acero!$A$12:$AB$209,14,FALSE))</f>
        <v>0.42</v>
      </c>
      <c r="Q455" s="335" t="str">
        <f>IF((M455="Chapa negra doble recapado")*AND(L455&lt;&gt;"x"),"--",VLOOKUP(D455,Acero!$A$12:$AB$209,15,FALSE))</f>
        <v>----</v>
      </c>
      <c r="R455" s="335" t="str">
        <f>IF(L455="x",VLOOKUP(D455,Acero!$A$12:$AB$209,16,FALSE),"--")</f>
        <v>--</v>
      </c>
      <c r="S455" s="335" t="str">
        <f>IF(L455="x",VLOOKUP(D455,Acero!$A$12:$AB$209,17,FALSE),"--")</f>
        <v>--</v>
      </c>
      <c r="T455" s="335">
        <f>VLOOKUP(D455,Acero!$A$12:$AB$209,18,FALSE)</f>
        <v>0.5</v>
      </c>
      <c r="U455" s="308" t="str">
        <f>VLOOKUP(D455,Acero!$A$12:$AB$209,19,FALSE)</f>
        <v>----</v>
      </c>
      <c r="V455" s="318"/>
      <c r="W455" s="318"/>
      <c r="X455" s="322"/>
      <c r="Y455" s="334" t="e">
        <f t="shared" si="180"/>
        <v>#DIV/0!</v>
      </c>
      <c r="Z455">
        <f t="shared" si="184"/>
        <v>1850440.6666666653</v>
      </c>
      <c r="AG455" s="345">
        <v>42859</v>
      </c>
      <c r="AH455" s="149"/>
      <c r="AI455" s="149"/>
      <c r="AJ455" s="149"/>
      <c r="AK455" s="149"/>
      <c r="AL455" s="343" t="e">
        <f t="shared" si="181"/>
        <v>#DIV/0!</v>
      </c>
      <c r="AM455" s="149"/>
      <c r="AN455" s="149"/>
      <c r="AO455" s="343" t="e">
        <f t="shared" si="182"/>
        <v>#DIV/0!</v>
      </c>
      <c r="AP455" s="149"/>
      <c r="AQ455" s="149"/>
      <c r="AR455" s="343" t="e">
        <f t="shared" si="183"/>
        <v>#DIV/0!</v>
      </c>
    </row>
    <row r="456" spans="1:44" ht="15.75" hidden="1" thickBot="1">
      <c r="A456" s="309"/>
      <c r="B456" s="308">
        <v>403</v>
      </c>
      <c r="C456" s="239" t="e">
        <f>VLOOKUP(A456,Piezas!$A$10:$F$604,2,FALSE)</f>
        <v>#N/A</v>
      </c>
      <c r="D456" s="317" t="s">
        <v>1229</v>
      </c>
      <c r="E456" s="322"/>
      <c r="F456" s="308">
        <f>VLOOKUP(D456,Acero!$A$12:$AB$209,4,FALSE)</f>
        <v>0</v>
      </c>
      <c r="G456" s="317"/>
      <c r="H456" s="317"/>
      <c r="I456" s="317"/>
      <c r="J456" s="311"/>
      <c r="L456" s="322"/>
      <c r="M456" s="308" t="str">
        <f>VLOOKUP(D456,Acero!$A$12:$AB$209,13,FALSE)</f>
        <v>---------------</v>
      </c>
      <c r="N456" s="308" t="str">
        <f>IF(L456="x",VLOOKUP(D456,Acero!$A$12:$AB$209,6,FALSE),"--")</f>
        <v>--</v>
      </c>
      <c r="O456" s="324" t="str">
        <f>IF(L456="x",VLOOKUP(D456,Acero!$A$12:$AB$209,7,FALSE),"--")</f>
        <v>--</v>
      </c>
      <c r="P456" s="335">
        <f>IF((M456="Chapa negra doble recapado")*AND(L456&lt;&gt;"x"),"--",VLOOKUP(D456,Acero!$A$12:$AB$209,14,FALSE))</f>
        <v>22</v>
      </c>
      <c r="Q456" s="335" t="str">
        <f>IF((M456="Chapa negra doble recapado")*AND(L456&lt;&gt;"x"),"--",VLOOKUP(D456,Acero!$A$12:$AB$209,15,FALSE))</f>
        <v>----</v>
      </c>
      <c r="R456" s="335" t="str">
        <f>IF(L456="x",VLOOKUP(D456,Acero!$A$12:$AB$209,16,FALSE),"--")</f>
        <v>--</v>
      </c>
      <c r="S456" s="335" t="str">
        <f>IF(L456="x",VLOOKUP(D456,Acero!$A$12:$AB$209,17,FALSE),"--")</f>
        <v>--</v>
      </c>
      <c r="T456" s="335">
        <f>VLOOKUP(D456,Acero!$A$12:$AB$209,18,FALSE)</f>
        <v>0</v>
      </c>
      <c r="U456" s="308" t="str">
        <f>VLOOKUP(D456,Acero!$A$12:$AB$209,19,FALSE)</f>
        <v>----</v>
      </c>
      <c r="V456" s="319"/>
      <c r="W456" s="319"/>
      <c r="X456" s="322"/>
      <c r="Y456" s="334" t="e">
        <f t="shared" si="180"/>
        <v>#DIV/0!</v>
      </c>
      <c r="Z456">
        <f t="shared" si="184"/>
        <v>1850440.6666666653</v>
      </c>
      <c r="AG456" s="345">
        <v>42860</v>
      </c>
      <c r="AH456" s="149"/>
      <c r="AI456" s="149"/>
      <c r="AJ456" s="149"/>
      <c r="AK456" s="149"/>
      <c r="AL456" s="343" t="e">
        <f t="shared" si="181"/>
        <v>#DIV/0!</v>
      </c>
      <c r="AM456" s="149"/>
      <c r="AN456" s="149"/>
      <c r="AO456" s="343" t="e">
        <f t="shared" si="182"/>
        <v>#DIV/0!</v>
      </c>
      <c r="AP456" s="149"/>
      <c r="AQ456" s="149"/>
      <c r="AR456" s="343" t="e">
        <f t="shared" si="183"/>
        <v>#DIV/0!</v>
      </c>
    </row>
    <row r="457" spans="1:44" ht="15.75" hidden="1" thickBot="1">
      <c r="A457" s="309"/>
      <c r="B457" s="308">
        <v>404</v>
      </c>
      <c r="C457" s="239" t="e">
        <f>VLOOKUP(A457,Piezas!$A$10:$F$604,2,FALSE)</f>
        <v>#N/A</v>
      </c>
      <c r="D457" s="317" t="s">
        <v>1230</v>
      </c>
      <c r="E457" s="322"/>
      <c r="F457" s="308">
        <f>VLOOKUP(D457,Acero!$A$12:$AB$209,4,FALSE)</f>
        <v>0</v>
      </c>
      <c r="G457" s="317"/>
      <c r="H457" s="317"/>
      <c r="I457" s="317"/>
      <c r="J457" s="311"/>
      <c r="L457" s="322"/>
      <c r="M457" s="308" t="str">
        <f>VLOOKUP(D457,Acero!$A$12:$AB$209,13,FALSE)</f>
        <v>---------------</v>
      </c>
      <c r="N457" s="308" t="str">
        <f>IF(L457="x",VLOOKUP(D457,Acero!$A$12:$AB$209,6,FALSE),"--")</f>
        <v>--</v>
      </c>
      <c r="O457" s="324" t="str">
        <f>IF(L457="x",VLOOKUP(D457,Acero!$A$12:$AB$209,7,FALSE),"--")</f>
        <v>--</v>
      </c>
      <c r="P457" s="335">
        <f>IF((M457="Chapa negra doble recapado")*AND(L457&lt;&gt;"x"),"--",VLOOKUP(D457,Acero!$A$12:$AB$209,14,FALSE))</f>
        <v>12.7</v>
      </c>
      <c r="Q457" s="335" t="str">
        <f>IF((M457="Chapa negra doble recapado")*AND(L457&lt;&gt;"x"),"--",VLOOKUP(D457,Acero!$A$12:$AB$209,15,FALSE))</f>
        <v>----</v>
      </c>
      <c r="R457" s="335" t="str">
        <f>IF(L457="x",VLOOKUP(D457,Acero!$A$12:$AB$209,16,FALSE),"--")</f>
        <v>--</v>
      </c>
      <c r="S457" s="335" t="str">
        <f>IF(L457="x",VLOOKUP(D457,Acero!$A$12:$AB$209,17,FALSE),"--")</f>
        <v>--</v>
      </c>
      <c r="T457" s="335">
        <f>VLOOKUP(D457,Acero!$A$12:$AB$209,18,FALSE)</f>
        <v>0</v>
      </c>
      <c r="U457" s="308" t="str">
        <f>VLOOKUP(D457,Acero!$A$12:$AB$209,19,FALSE)</f>
        <v>----</v>
      </c>
      <c r="V457" s="318"/>
      <c r="W457" s="318"/>
      <c r="X457" s="322"/>
      <c r="Y457" s="334" t="e">
        <f t="shared" si="180"/>
        <v>#DIV/0!</v>
      </c>
      <c r="Z457">
        <f t="shared" si="184"/>
        <v>1850440.6666666653</v>
      </c>
      <c r="AG457" s="345">
        <v>42861</v>
      </c>
      <c r="AH457" s="149"/>
      <c r="AI457" s="149"/>
      <c r="AJ457" s="149"/>
      <c r="AK457" s="149"/>
      <c r="AL457" s="343" t="e">
        <f t="shared" si="181"/>
        <v>#DIV/0!</v>
      </c>
      <c r="AM457" s="149"/>
      <c r="AN457" s="149"/>
      <c r="AO457" s="343" t="e">
        <f t="shared" si="182"/>
        <v>#DIV/0!</v>
      </c>
      <c r="AP457" s="149"/>
      <c r="AQ457" s="149"/>
      <c r="AR457" s="343" t="e">
        <f t="shared" si="183"/>
        <v>#DIV/0!</v>
      </c>
    </row>
    <row r="458" spans="1:44" ht="15.75" hidden="1" thickBot="1">
      <c r="A458" s="309"/>
      <c r="B458" s="308">
        <v>405</v>
      </c>
      <c r="C458" s="239" t="e">
        <f>VLOOKUP(A458,Piezas!$A$10:$F$604,2,FALSE)</f>
        <v>#N/A</v>
      </c>
      <c r="D458" s="317"/>
      <c r="E458" s="322"/>
      <c r="F458" s="308" t="e">
        <f>VLOOKUP(D458,Acero!$A$12:$AB$209,4,FALSE)</f>
        <v>#N/A</v>
      </c>
      <c r="G458" s="317"/>
      <c r="H458" s="317"/>
      <c r="I458" s="317"/>
      <c r="J458" s="311"/>
      <c r="L458" s="322"/>
      <c r="M458" s="308" t="e">
        <f>VLOOKUP(D458,Acero!$A$12:$AB$209,13,FALSE)</f>
        <v>#N/A</v>
      </c>
      <c r="N458" s="308" t="str">
        <f>IF(L458="x",VLOOKUP(D458,Acero!$A$12:$AB$209,6,FALSE),"--")</f>
        <v>--</v>
      </c>
      <c r="O458" s="324" t="str">
        <f>IF(L458="x",VLOOKUP(D458,Acero!$A$12:$AB$209,7,FALSE),"--")</f>
        <v>--</v>
      </c>
      <c r="P458" s="335" t="e">
        <f>IF((M458="Chapa negra doble recapado")*AND(L458&lt;&gt;"x"),"--",VLOOKUP(D458,Acero!$A$12:$AB$209,14,FALSE))</f>
        <v>#N/A</v>
      </c>
      <c r="Q458" s="335" t="e">
        <f>IF((M458="Chapa negra doble recapado")*AND(L458&lt;&gt;"x"),"--",VLOOKUP(D458,Acero!$A$12:$AB$209,15,FALSE))</f>
        <v>#N/A</v>
      </c>
      <c r="R458" s="335" t="str">
        <f>IF(L458="x",VLOOKUP(D458,Acero!$A$12:$AB$209,16,FALSE),"--")</f>
        <v>--</v>
      </c>
      <c r="S458" s="335" t="str">
        <f>IF(L458="x",VLOOKUP(D458,Acero!$A$12:$AB$209,17,FALSE),"--")</f>
        <v>--</v>
      </c>
      <c r="T458" s="335" t="e">
        <f>VLOOKUP(D458,Acero!$A$12:$AB$209,18,FALSE)</f>
        <v>#N/A</v>
      </c>
      <c r="U458" s="308" t="e">
        <f>VLOOKUP(D458,Acero!$A$12:$AB$209,19,FALSE)</f>
        <v>#N/A</v>
      </c>
      <c r="V458" s="319"/>
      <c r="W458" s="319"/>
      <c r="X458" s="322"/>
      <c r="Y458" s="334" t="e">
        <f t="shared" si="180"/>
        <v>#DIV/0!</v>
      </c>
      <c r="Z458">
        <f t="shared" si="184"/>
        <v>1850440.6666666653</v>
      </c>
      <c r="AG458" s="345">
        <v>42862</v>
      </c>
      <c r="AH458" s="149"/>
      <c r="AI458" s="149"/>
      <c r="AJ458" s="149"/>
      <c r="AK458" s="149"/>
      <c r="AL458" s="343" t="e">
        <f t="shared" si="181"/>
        <v>#DIV/0!</v>
      </c>
      <c r="AM458" s="149"/>
      <c r="AN458" s="149"/>
      <c r="AO458" s="343" t="e">
        <f t="shared" si="182"/>
        <v>#DIV/0!</v>
      </c>
      <c r="AP458" s="149"/>
      <c r="AQ458" s="149"/>
      <c r="AR458" s="343" t="e">
        <f t="shared" si="183"/>
        <v>#DIV/0!</v>
      </c>
    </row>
    <row r="459" spans="1:44" ht="15.75" hidden="1" thickBot="1">
      <c r="A459" s="309"/>
      <c r="B459" s="308">
        <v>406</v>
      </c>
      <c r="C459" s="239" t="e">
        <f>VLOOKUP(A459,Piezas!$A$10:$F$604,2,FALSE)</f>
        <v>#N/A</v>
      </c>
      <c r="D459" s="320"/>
      <c r="E459" s="322"/>
      <c r="F459" s="308" t="e">
        <f>VLOOKUP(D459,Acero!$A$12:$AB$209,4,FALSE)</f>
        <v>#N/A</v>
      </c>
      <c r="G459" s="317"/>
      <c r="H459" s="317"/>
      <c r="I459" s="317"/>
      <c r="J459" s="311"/>
      <c r="L459" s="322"/>
      <c r="M459" s="308" t="e">
        <f>VLOOKUP(D459,Acero!$A$12:$AB$209,13,FALSE)</f>
        <v>#N/A</v>
      </c>
      <c r="N459" s="308" t="str">
        <f>IF(L459="x",VLOOKUP(D459,Acero!$A$12:$AB$209,6,FALSE),"--")</f>
        <v>--</v>
      </c>
      <c r="O459" s="324" t="str">
        <f>IF(L459="x",VLOOKUP(D459,Acero!$A$12:$AB$209,7,FALSE),"--")</f>
        <v>--</v>
      </c>
      <c r="P459" s="335" t="e">
        <f>IF((M459="Chapa negra doble recapado")*AND(L459&lt;&gt;"x"),"--",VLOOKUP(D459,Acero!$A$12:$AB$209,14,FALSE))</f>
        <v>#N/A</v>
      </c>
      <c r="Q459" s="335" t="e">
        <f>IF((M459="Chapa negra doble recapado")*AND(L459&lt;&gt;"x"),"--",VLOOKUP(D459,Acero!$A$12:$AB$209,15,FALSE))</f>
        <v>#N/A</v>
      </c>
      <c r="R459" s="335" t="str">
        <f>IF(L459="x",VLOOKUP(D459,Acero!$A$12:$AB$209,16,FALSE),"--")</f>
        <v>--</v>
      </c>
      <c r="S459" s="335" t="str">
        <f>IF(L459="x",VLOOKUP(D459,Acero!$A$12:$AB$209,17,FALSE),"--")</f>
        <v>--</v>
      </c>
      <c r="T459" s="335" t="e">
        <f>VLOOKUP(D459,Acero!$A$12:$AB$209,18,FALSE)</f>
        <v>#N/A</v>
      </c>
      <c r="U459" s="308" t="e">
        <f>VLOOKUP(D459,Acero!$A$12:$AB$209,19,FALSE)</f>
        <v>#N/A</v>
      </c>
      <c r="V459" s="318"/>
      <c r="W459" s="318"/>
      <c r="X459" s="322"/>
      <c r="Y459" s="334" t="e">
        <f t="shared" si="180"/>
        <v>#DIV/0!</v>
      </c>
      <c r="Z459">
        <f t="shared" si="184"/>
        <v>1850440.6666666653</v>
      </c>
      <c r="AG459" s="345">
        <v>42863</v>
      </c>
      <c r="AH459" s="149"/>
      <c r="AI459" s="149"/>
      <c r="AJ459" s="149"/>
      <c r="AK459" s="149"/>
      <c r="AL459" s="343" t="e">
        <f t="shared" si="181"/>
        <v>#DIV/0!</v>
      </c>
      <c r="AM459" s="149"/>
      <c r="AN459" s="149"/>
      <c r="AO459" s="343" t="e">
        <f t="shared" si="182"/>
        <v>#DIV/0!</v>
      </c>
      <c r="AP459" s="149"/>
      <c r="AQ459" s="149"/>
      <c r="AR459" s="343" t="e">
        <f t="shared" si="183"/>
        <v>#DIV/0!</v>
      </c>
    </row>
    <row r="460" spans="1:44" ht="15.75" hidden="1" thickBot="1">
      <c r="A460" s="412"/>
      <c r="B460" s="308">
        <v>407</v>
      </c>
      <c r="C460" s="239" t="e">
        <f>VLOOKUP(A460,Piezas!$A$10:$F$604,2,FALSE)</f>
        <v>#N/A</v>
      </c>
      <c r="D460" s="321"/>
      <c r="E460" s="322"/>
      <c r="F460" s="308" t="e">
        <f>VLOOKUP(D460,Acero!$A$12:$AB$209,4,FALSE)</f>
        <v>#N/A</v>
      </c>
      <c r="G460" s="317"/>
      <c r="H460" s="317"/>
      <c r="I460" s="317"/>
      <c r="J460" s="311"/>
      <c r="L460" s="322"/>
      <c r="M460" s="308" t="e">
        <f>VLOOKUP(D460,Acero!$A$12:$AB$209,13,FALSE)</f>
        <v>#N/A</v>
      </c>
      <c r="N460" s="308" t="str">
        <f>IF(L460="x",VLOOKUP(D460,Acero!$A$12:$AB$209,6,FALSE),"--")</f>
        <v>--</v>
      </c>
      <c r="O460" s="324" t="str">
        <f>IF(L460="x",VLOOKUP(D460,Acero!$A$12:$AB$209,7,FALSE),"--")</f>
        <v>--</v>
      </c>
      <c r="P460" s="335" t="e">
        <f>IF((M460="Chapa negra doble recapado")*AND(L460&lt;&gt;"x"),"--",VLOOKUP(D460,Acero!$A$12:$AB$209,14,FALSE))</f>
        <v>#N/A</v>
      </c>
      <c r="Q460" s="335" t="e">
        <f>IF((M460="Chapa negra doble recapado")*AND(L460&lt;&gt;"x"),"--",VLOOKUP(D460,Acero!$A$12:$AB$209,15,FALSE))</f>
        <v>#N/A</v>
      </c>
      <c r="R460" s="335" t="str">
        <f>IF(L460="x",VLOOKUP(D460,Acero!$A$12:$AB$209,16,FALSE),"--")</f>
        <v>--</v>
      </c>
      <c r="S460" s="335" t="str">
        <f>IF(L460="x",VLOOKUP(D460,Acero!$A$12:$AB$209,17,FALSE),"--")</f>
        <v>--</v>
      </c>
      <c r="T460" s="335" t="e">
        <f>VLOOKUP(D460,Acero!$A$12:$AB$209,18,FALSE)</f>
        <v>#N/A</v>
      </c>
      <c r="U460" s="308" t="e">
        <f>VLOOKUP(D460,Acero!$A$12:$AB$209,19,FALSE)</f>
        <v>#N/A</v>
      </c>
      <c r="V460" s="319"/>
      <c r="W460" s="319"/>
      <c r="X460" s="322"/>
      <c r="Y460" s="334" t="e">
        <f t="shared" si="180"/>
        <v>#DIV/0!</v>
      </c>
      <c r="Z460">
        <f t="shared" si="184"/>
        <v>1850440.6666666653</v>
      </c>
      <c r="AG460" s="345">
        <v>42864</v>
      </c>
      <c r="AH460" s="149"/>
      <c r="AI460" s="149"/>
      <c r="AJ460" s="149"/>
      <c r="AK460" s="149"/>
      <c r="AL460" s="343" t="e">
        <f t="shared" si="181"/>
        <v>#DIV/0!</v>
      </c>
      <c r="AM460" s="149"/>
      <c r="AN460" s="149"/>
      <c r="AO460" s="343" t="e">
        <f t="shared" si="182"/>
        <v>#DIV/0!</v>
      </c>
      <c r="AP460" s="149"/>
      <c r="AQ460" s="149"/>
      <c r="AR460" s="343" t="e">
        <f t="shared" si="183"/>
        <v>#DIV/0!</v>
      </c>
    </row>
    <row r="461" spans="1:44" ht="15.75" hidden="1" thickBot="1">
      <c r="A461" s="410"/>
      <c r="B461" s="336"/>
      <c r="C461" s="239" t="e">
        <f>VLOOKUP(A461,Piezas!$A$10:$F$604,2,FALSE)</f>
        <v>#N/A</v>
      </c>
      <c r="D461" s="338"/>
      <c r="E461" s="338"/>
      <c r="F461" s="338"/>
      <c r="G461" s="338"/>
      <c r="H461" s="338"/>
      <c r="I461" s="338"/>
      <c r="J461" s="338"/>
      <c r="K461" s="338"/>
      <c r="L461" s="339"/>
      <c r="M461" s="338"/>
      <c r="N461" s="338"/>
      <c r="O461" s="342"/>
      <c r="P461" s="340"/>
      <c r="Q461" s="340"/>
      <c r="R461" s="340"/>
      <c r="S461" s="340"/>
      <c r="T461" s="340"/>
      <c r="U461" s="336"/>
      <c r="V461" s="336"/>
      <c r="W461" s="336"/>
      <c r="X461" s="339"/>
      <c r="Y461" s="339"/>
      <c r="Z461" s="333"/>
      <c r="AA461" s="333"/>
      <c r="AG461" s="345"/>
      <c r="AL461" s="344"/>
      <c r="AO461" s="344"/>
      <c r="AR461" s="344"/>
    </row>
    <row r="462" spans="1:44" ht="27" hidden="1" thickTop="1" thickBot="1">
      <c r="A462" s="411" t="s">
        <v>341</v>
      </c>
      <c r="B462" s="308">
        <v>408</v>
      </c>
      <c r="C462" s="239">
        <f>VLOOKUP(A462,Piezas!$A$10:$F$604,2,FALSE)</f>
        <v>0</v>
      </c>
      <c r="D462" s="317" t="s">
        <v>1012</v>
      </c>
      <c r="E462" s="331">
        <v>886.33333333333303</v>
      </c>
      <c r="F462" s="308" t="str">
        <f>VLOOKUP(D462,Acero!$A$12:$AB$209,4,FALSE)</f>
        <v>Lateral</v>
      </c>
      <c r="G462" s="317"/>
      <c r="H462" s="317"/>
      <c r="I462" s="317"/>
      <c r="J462" s="310"/>
      <c r="K462" s="149"/>
      <c r="L462" s="331"/>
      <c r="M462" s="308" t="str">
        <f>VLOOKUP(D462,Acero!$A$12:$AB$209,13,FALSE)</f>
        <v>Chapa negra doble recapado</v>
      </c>
      <c r="N462" s="308" t="str">
        <f>IF(L462="x",VLOOKUP(D462,Acero!$A$12:$AB$209,6,FALSE),"--")</f>
        <v>--</v>
      </c>
      <c r="O462" s="324" t="str">
        <f>IF(L462="x",VLOOKUP(D462,Acero!$A$12:$AB$209,7,FALSE),"--")</f>
        <v>--</v>
      </c>
      <c r="P462" s="335" t="str">
        <f>IF((M462="Chapa negra doble recapado")*AND(L462&lt;&gt;"x"),"--",VLOOKUP(D462,Acero!$A$12:$AB$209,14,FALSE))</f>
        <v>--</v>
      </c>
      <c r="Q462" s="335" t="str">
        <f>IF((M462="Chapa negra doble recapado")*AND(L462&lt;&gt;"x"),"--",VLOOKUP(D462,Acero!$A$12:$AB$209,15,FALSE))</f>
        <v>--</v>
      </c>
      <c r="R462" s="335" t="str">
        <f>IF(L462="x",VLOOKUP(D462,Acero!$A$12:$AB$209,16,FALSE),"--")</f>
        <v>--</v>
      </c>
      <c r="S462" s="335" t="str">
        <f>IF(L462="x",VLOOKUP(D462,Acero!$A$12:$AB$209,17,FALSE),"--")</f>
        <v>--</v>
      </c>
      <c r="T462" s="335">
        <f>VLOOKUP(D462,Acero!$A$12:$AB$209,18,FALSE)</f>
        <v>1.2</v>
      </c>
      <c r="U462" s="308" t="str">
        <f>VLOOKUP(D462,Acero!$A$12:$AB$209,19,FALSE)</f>
        <v>mm</v>
      </c>
      <c r="V462" s="317"/>
      <c r="W462" s="317">
        <v>721.33333333333303</v>
      </c>
      <c r="X462" s="331">
        <v>943.16666666666697</v>
      </c>
      <c r="Y462" s="334">
        <f t="shared" ref="Y462:Y472" si="185">(X462-W462)/W462</f>
        <v>0.30753234750462205</v>
      </c>
      <c r="Z462" s="149">
        <f>(V462+W462)*E462</f>
        <v>639341.77777777729</v>
      </c>
      <c r="AA462" s="149"/>
      <c r="AB462" s="149"/>
      <c r="AC462" s="149"/>
      <c r="AD462" s="149"/>
      <c r="AE462" s="149"/>
      <c r="AF462" s="149"/>
      <c r="AG462" s="345">
        <v>42865</v>
      </c>
      <c r="AH462" s="149"/>
      <c r="AI462" s="149"/>
      <c r="AJ462" s="149"/>
      <c r="AK462" s="149"/>
      <c r="AL462" s="343" t="e">
        <f t="shared" ref="AL462:AL472" si="186">(AH462-AK462)/AH462</f>
        <v>#DIV/0!</v>
      </c>
      <c r="AM462" s="149"/>
      <c r="AN462" s="149"/>
      <c r="AO462" s="343" t="e">
        <f t="shared" ref="AO462:AO472" si="187">(AK462-AN462)/AK462</f>
        <v>#DIV/0!</v>
      </c>
      <c r="AP462" s="149"/>
      <c r="AQ462" s="149"/>
      <c r="AR462" s="343" t="e">
        <f t="shared" ref="AR462:AR472" si="188">(AN462-AQ462)/AN462</f>
        <v>#DIV/0!</v>
      </c>
    </row>
    <row r="463" spans="1:44" ht="26.25" hidden="1" thickBot="1">
      <c r="A463" s="309"/>
      <c r="B463" s="308">
        <v>409</v>
      </c>
      <c r="C463" s="239" t="e">
        <f>VLOOKUP(A463,Piezas!$A$10:$F$604,2,FALSE)</f>
        <v>#N/A</v>
      </c>
      <c r="D463" s="317" t="s">
        <v>1211</v>
      </c>
      <c r="E463" s="322">
        <v>894.33333333333303</v>
      </c>
      <c r="F463" s="308" t="str">
        <f>VLOOKUP(D463,Acero!$A$12:$AB$209,4,FALSE)</f>
        <v xml:space="preserve">Lonja </v>
      </c>
      <c r="G463" s="317"/>
      <c r="H463" s="317"/>
      <c r="I463" s="317"/>
      <c r="J463" s="311"/>
      <c r="L463" s="317"/>
      <c r="M463" s="308" t="str">
        <f>VLOOKUP(D463,Acero!$A$12:$AB$209,13,FALSE)</f>
        <v>Chapa negra doble recapado</v>
      </c>
      <c r="N463" s="308" t="str">
        <f>IF(L463="x",VLOOKUP(D463,Acero!$A$12:$AB$209,6,FALSE),"--")</f>
        <v>--</v>
      </c>
      <c r="O463" s="324" t="str">
        <f>IF(L463="x",VLOOKUP(D463,Acero!$A$12:$AB$209,7,FALSE),"--")</f>
        <v>--</v>
      </c>
      <c r="P463" s="335" t="str">
        <f>IF((M463="Chapa negra doble recapado")*AND(L463&lt;&gt;"x"),"--",VLOOKUP(D463,Acero!$A$12:$AB$209,14,FALSE))</f>
        <v>--</v>
      </c>
      <c r="Q463" s="335" t="str">
        <f>IF((M463="Chapa negra doble recapado")*AND(L463&lt;&gt;"x"),"--",VLOOKUP(D463,Acero!$A$12:$AB$209,15,FALSE))</f>
        <v>--</v>
      </c>
      <c r="R463" s="335" t="str">
        <f>IF(L463="x",VLOOKUP(D463,Acero!$A$12:$AB$209,16,FALSE),"--")</f>
        <v>--</v>
      </c>
      <c r="S463" s="335" t="str">
        <f>IF(L463="x",VLOOKUP(D463,Acero!$A$12:$AB$209,17,FALSE),"--")</f>
        <v>--</v>
      </c>
      <c r="T463" s="335">
        <f>VLOOKUP(D463,Acero!$A$12:$AB$209,18,FALSE)</f>
        <v>1.2</v>
      </c>
      <c r="U463" s="308" t="str">
        <f>VLOOKUP(D463,Acero!$A$12:$AB$209,19,FALSE)</f>
        <v>mm</v>
      </c>
      <c r="V463" s="317"/>
      <c r="W463" s="317">
        <v>727.83333333333303</v>
      </c>
      <c r="X463" s="322">
        <v>951.66666666666697</v>
      </c>
      <c r="Y463" s="334">
        <f t="shared" si="185"/>
        <v>0.30753377604763094</v>
      </c>
      <c r="Z463">
        <f t="shared" ref="Z463:Z472" si="189">(V463+W463)*E463+Z462</f>
        <v>1290267.3888888881</v>
      </c>
      <c r="AG463" s="345">
        <v>42866</v>
      </c>
      <c r="AH463" s="149"/>
      <c r="AI463" s="149"/>
      <c r="AJ463" s="149"/>
      <c r="AK463" s="149"/>
      <c r="AL463" s="343" t="e">
        <f t="shared" si="186"/>
        <v>#DIV/0!</v>
      </c>
      <c r="AM463" s="149"/>
      <c r="AN463" s="149"/>
      <c r="AO463" s="343" t="e">
        <f t="shared" si="187"/>
        <v>#DIV/0!</v>
      </c>
      <c r="AP463" s="149"/>
      <c r="AQ463" s="149"/>
      <c r="AR463" s="343" t="e">
        <f t="shared" si="188"/>
        <v>#DIV/0!</v>
      </c>
    </row>
    <row r="464" spans="1:44" ht="26.25" hidden="1" thickBot="1">
      <c r="A464" s="309"/>
      <c r="B464" s="308">
        <v>410</v>
      </c>
      <c r="C464" s="239" t="e">
        <f>VLOOKUP(A464,Piezas!$A$10:$F$604,2,FALSE)</f>
        <v>#N/A</v>
      </c>
      <c r="D464" s="317" t="s">
        <v>1014</v>
      </c>
      <c r="E464" s="322">
        <v>902.33333333333303</v>
      </c>
      <c r="F464" s="308" t="str">
        <f>VLOOKUP(D464,Acero!$A$12:$AB$209,4,FALSE)</f>
        <v>orejas</v>
      </c>
      <c r="G464" s="317"/>
      <c r="H464" s="317"/>
      <c r="I464" s="317"/>
      <c r="J464" s="311" t="s">
        <v>1507</v>
      </c>
      <c r="L464" s="322"/>
      <c r="M464" s="308" t="str">
        <f>VLOOKUP(D464,Acero!$A$12:$AB$209,13,FALSE)</f>
        <v>Chapa negra doble recapado</v>
      </c>
      <c r="N464" s="308" t="str">
        <f>IF(L464="x",VLOOKUP(D464,Acero!$A$12:$AB$209,6,FALSE),"--")</f>
        <v>--</v>
      </c>
      <c r="O464" s="324" t="str">
        <f>IF(L464="x",VLOOKUP(D464,Acero!$A$12:$AB$209,7,FALSE),"--")</f>
        <v>--</v>
      </c>
      <c r="P464" s="335" t="str">
        <f>IF((M464="Chapa negra doble recapado")*AND(L464&lt;&gt;"x"),"--",VLOOKUP(D464,Acero!$A$12:$AB$209,14,FALSE))</f>
        <v>--</v>
      </c>
      <c r="Q464" s="335" t="str">
        <f>IF((M464="Chapa negra doble recapado")*AND(L464&lt;&gt;"x"),"--",VLOOKUP(D464,Acero!$A$12:$AB$209,15,FALSE))</f>
        <v>--</v>
      </c>
      <c r="R464" s="335" t="str">
        <f>IF(L464="x",VLOOKUP(D464,Acero!$A$12:$AB$209,16,FALSE),"--")</f>
        <v>--</v>
      </c>
      <c r="S464" s="335" t="str">
        <f>IF(L464="x",VLOOKUP(D464,Acero!$A$12:$AB$209,17,FALSE),"--")</f>
        <v>--</v>
      </c>
      <c r="T464" s="335">
        <f>VLOOKUP(D464,Acero!$A$12:$AB$209,18,FALSE)</f>
        <v>1.2</v>
      </c>
      <c r="U464" s="308" t="str">
        <f>VLOOKUP(D464,Acero!$A$12:$AB$209,19,FALSE)</f>
        <v>mm</v>
      </c>
      <c r="V464" s="318">
        <v>1</v>
      </c>
      <c r="W464" s="318">
        <v>734.33333333333303</v>
      </c>
      <c r="X464" s="322">
        <v>960.16666666666697</v>
      </c>
      <c r="Y464" s="334">
        <f t="shared" si="185"/>
        <v>0.3075351793009542</v>
      </c>
      <c r="Z464">
        <f t="shared" si="189"/>
        <v>1953783.1666666653</v>
      </c>
      <c r="AG464" s="345">
        <v>42867</v>
      </c>
      <c r="AH464" s="149"/>
      <c r="AI464" s="149"/>
      <c r="AJ464" s="149"/>
      <c r="AK464" s="149"/>
      <c r="AL464" s="343" t="e">
        <f t="shared" si="186"/>
        <v>#DIV/0!</v>
      </c>
      <c r="AM464" s="149"/>
      <c r="AN464" s="149"/>
      <c r="AO464" s="343" t="e">
        <f t="shared" si="187"/>
        <v>#DIV/0!</v>
      </c>
      <c r="AP464" s="149"/>
      <c r="AQ464" s="149"/>
      <c r="AR464" s="343" t="e">
        <f t="shared" si="188"/>
        <v>#DIV/0!</v>
      </c>
    </row>
    <row r="465" spans="1:44" ht="15.75" hidden="1" thickBot="1">
      <c r="A465" s="309"/>
      <c r="B465" s="308">
        <v>411</v>
      </c>
      <c r="C465" s="239" t="e">
        <f>VLOOKUP(A465,Piezas!$A$10:$F$604,2,FALSE)</f>
        <v>#N/A</v>
      </c>
      <c r="D465" s="317" t="s">
        <v>1015</v>
      </c>
      <c r="E465" s="322"/>
      <c r="F465" s="308">
        <f>VLOOKUP(D465,Acero!$A$12:$AB$209,4,FALSE)</f>
        <v>0</v>
      </c>
      <c r="G465" s="317"/>
      <c r="H465" s="317"/>
      <c r="I465" s="317"/>
      <c r="J465" s="311"/>
      <c r="L465" s="322"/>
      <c r="M465" s="308">
        <f>VLOOKUP(D465,Acero!$A$12:$AB$209,13,FALSE)</f>
        <v>0</v>
      </c>
      <c r="N465" s="308" t="str">
        <f>IF(L465="x",VLOOKUP(D465,Acero!$A$12:$AB$209,6,FALSE),"--")</f>
        <v>--</v>
      </c>
      <c r="O465" s="324" t="str">
        <f>IF(L465="x",VLOOKUP(D465,Acero!$A$12:$AB$209,7,FALSE),"--")</f>
        <v>--</v>
      </c>
      <c r="P465" s="335">
        <f>IF((M465="Chapa negra doble recapado")*AND(L465&lt;&gt;"x"),"--",VLOOKUP(D465,Acero!$A$12:$AB$209,14,FALSE))</f>
        <v>0</v>
      </c>
      <c r="Q465" s="335">
        <f>IF((M465="Chapa negra doble recapado")*AND(L465&lt;&gt;"x"),"--",VLOOKUP(D465,Acero!$A$12:$AB$209,15,FALSE))</f>
        <v>0</v>
      </c>
      <c r="R465" s="335" t="str">
        <f>IF(L465="x",VLOOKUP(D465,Acero!$A$12:$AB$209,16,FALSE),"--")</f>
        <v>--</v>
      </c>
      <c r="S465" s="335" t="str">
        <f>IF(L465="x",VLOOKUP(D465,Acero!$A$12:$AB$209,17,FALSE),"--")</f>
        <v>--</v>
      </c>
      <c r="T465" s="335">
        <f>VLOOKUP(D465,Acero!$A$12:$AB$209,18,FALSE)</f>
        <v>0</v>
      </c>
      <c r="U465" s="308" t="str">
        <f>VLOOKUP(D465,Acero!$A$12:$AB$209,19,FALSE)</f>
        <v>-----</v>
      </c>
      <c r="V465" s="319"/>
      <c r="W465" s="319"/>
      <c r="X465" s="322"/>
      <c r="Y465" s="334" t="e">
        <f t="shared" si="185"/>
        <v>#DIV/0!</v>
      </c>
      <c r="Z465">
        <f t="shared" si="189"/>
        <v>1953783.1666666653</v>
      </c>
      <c r="AG465" s="345">
        <v>42868</v>
      </c>
      <c r="AH465" s="149"/>
      <c r="AI465" s="149"/>
      <c r="AJ465" s="149"/>
      <c r="AK465" s="149"/>
      <c r="AL465" s="343" t="e">
        <f t="shared" si="186"/>
        <v>#DIV/0!</v>
      </c>
      <c r="AM465" s="149"/>
      <c r="AN465" s="149"/>
      <c r="AO465" s="343" t="e">
        <f t="shared" si="187"/>
        <v>#DIV/0!</v>
      </c>
      <c r="AP465" s="149"/>
      <c r="AQ465" s="149"/>
      <c r="AR465" s="343" t="e">
        <f t="shared" si="188"/>
        <v>#DIV/0!</v>
      </c>
    </row>
    <row r="466" spans="1:44" ht="15.75" hidden="1" thickBot="1">
      <c r="A466" s="309"/>
      <c r="B466" s="308">
        <v>412</v>
      </c>
      <c r="C466" s="239" t="e">
        <f>VLOOKUP(A466,Piezas!$A$10:$F$604,2,FALSE)</f>
        <v>#N/A</v>
      </c>
      <c r="D466" s="317" t="s">
        <v>1060</v>
      </c>
      <c r="E466" s="322"/>
      <c r="F466" s="308">
        <f>VLOOKUP(D466,Acero!$A$12:$AB$209,4,FALSE)</f>
        <v>0</v>
      </c>
      <c r="G466" s="317"/>
      <c r="H466" s="317"/>
      <c r="I466" s="317"/>
      <c r="J466" s="311"/>
      <c r="L466" s="322"/>
      <c r="M466" s="308" t="str">
        <f>VLOOKUP(D466,Acero!$A$12:$AB$209,13,FALSE)</f>
        <v>---------------</v>
      </c>
      <c r="N466" s="308" t="str">
        <f>IF(L466="x",VLOOKUP(D466,Acero!$A$12:$AB$209,6,FALSE),"--")</f>
        <v>--</v>
      </c>
      <c r="O466" s="324" t="str">
        <f>IF(L466="x",VLOOKUP(D466,Acero!$A$12:$AB$209,7,FALSE),"--")</f>
        <v>--</v>
      </c>
      <c r="P466" s="335">
        <f>IF((M466="Chapa negra doble recapado")*AND(L466&lt;&gt;"x"),"--",VLOOKUP(D466,Acero!$A$12:$AB$209,14,FALSE))</f>
        <v>28</v>
      </c>
      <c r="Q466" s="335" t="str">
        <f>IF((M466="Chapa negra doble recapado")*AND(L466&lt;&gt;"x"),"--",VLOOKUP(D466,Acero!$A$12:$AB$209,15,FALSE))</f>
        <v>----</v>
      </c>
      <c r="R466" s="335" t="str">
        <f>IF(L466="x",VLOOKUP(D466,Acero!$A$12:$AB$209,16,FALSE),"--")</f>
        <v>--</v>
      </c>
      <c r="S466" s="335" t="str">
        <f>IF(L466="x",VLOOKUP(D466,Acero!$A$12:$AB$209,17,FALSE),"--")</f>
        <v>--</v>
      </c>
      <c r="T466" s="335">
        <f>VLOOKUP(D466,Acero!$A$12:$AB$209,18,FALSE)</f>
        <v>0</v>
      </c>
      <c r="U466" s="308" t="str">
        <f>VLOOKUP(D466,Acero!$A$12:$AB$209,19,FALSE)</f>
        <v>----</v>
      </c>
      <c r="V466" s="318"/>
      <c r="W466" s="318"/>
      <c r="X466" s="322"/>
      <c r="Y466" s="334" t="e">
        <f t="shared" si="185"/>
        <v>#DIV/0!</v>
      </c>
      <c r="Z466">
        <f t="shared" si="189"/>
        <v>1953783.1666666653</v>
      </c>
      <c r="AG466" s="345">
        <v>42869</v>
      </c>
      <c r="AH466" s="149"/>
      <c r="AI466" s="149"/>
      <c r="AJ466" s="149"/>
      <c r="AK466" s="149"/>
      <c r="AL466" s="343" t="e">
        <f t="shared" si="186"/>
        <v>#DIV/0!</v>
      </c>
      <c r="AM466" s="149"/>
      <c r="AN466" s="149"/>
      <c r="AO466" s="343" t="e">
        <f t="shared" si="187"/>
        <v>#DIV/0!</v>
      </c>
      <c r="AP466" s="149"/>
      <c r="AQ466" s="149"/>
      <c r="AR466" s="343" t="e">
        <f t="shared" si="188"/>
        <v>#DIV/0!</v>
      </c>
    </row>
    <row r="467" spans="1:44" ht="15.75" hidden="1" thickBot="1">
      <c r="A467" s="309"/>
      <c r="B467" s="308">
        <v>413</v>
      </c>
      <c r="C467" s="239" t="e">
        <f>VLOOKUP(A467,Piezas!$A$10:$F$604,2,FALSE)</f>
        <v>#N/A</v>
      </c>
      <c r="D467" s="317" t="s">
        <v>1228</v>
      </c>
      <c r="E467" s="322"/>
      <c r="F467" s="308">
        <f>VLOOKUP(D467,Acero!$A$12:$AB$209,4,FALSE)</f>
        <v>0</v>
      </c>
      <c r="G467" s="317"/>
      <c r="H467" s="317"/>
      <c r="I467" s="317"/>
      <c r="J467" s="311"/>
      <c r="L467" s="322"/>
      <c r="M467" s="308" t="str">
        <f>VLOOKUP(D467,Acero!$A$12:$AB$209,13,FALSE)</f>
        <v>---------------</v>
      </c>
      <c r="N467" s="308" t="str">
        <f>IF(L467="x",VLOOKUP(D467,Acero!$A$12:$AB$209,6,FALSE),"--")</f>
        <v>--</v>
      </c>
      <c r="O467" s="324" t="str">
        <f>IF(L467="x",VLOOKUP(D467,Acero!$A$12:$AB$209,7,FALSE),"--")</f>
        <v>--</v>
      </c>
      <c r="P467" s="335">
        <f>IF((M467="Chapa negra doble recapado")*AND(L467&lt;&gt;"x"),"--",VLOOKUP(D467,Acero!$A$12:$AB$209,14,FALSE))</f>
        <v>0.42</v>
      </c>
      <c r="Q467" s="335" t="str">
        <f>IF((M467="Chapa negra doble recapado")*AND(L467&lt;&gt;"x"),"--",VLOOKUP(D467,Acero!$A$12:$AB$209,15,FALSE))</f>
        <v>----</v>
      </c>
      <c r="R467" s="335" t="str">
        <f>IF(L467="x",VLOOKUP(D467,Acero!$A$12:$AB$209,16,FALSE),"--")</f>
        <v>--</v>
      </c>
      <c r="S467" s="335" t="str">
        <f>IF(L467="x",VLOOKUP(D467,Acero!$A$12:$AB$209,17,FALSE),"--")</f>
        <v>--</v>
      </c>
      <c r="T467" s="335">
        <f>VLOOKUP(D467,Acero!$A$12:$AB$209,18,FALSE)</f>
        <v>0.5</v>
      </c>
      <c r="U467" s="308" t="str">
        <f>VLOOKUP(D467,Acero!$A$12:$AB$209,19,FALSE)</f>
        <v>----</v>
      </c>
      <c r="V467" s="318"/>
      <c r="W467" s="318"/>
      <c r="X467" s="322"/>
      <c r="Y467" s="334" t="e">
        <f t="shared" si="185"/>
        <v>#DIV/0!</v>
      </c>
      <c r="Z467">
        <f t="shared" si="189"/>
        <v>1953783.1666666653</v>
      </c>
      <c r="AG467" s="345">
        <v>42870</v>
      </c>
      <c r="AH467" s="149"/>
      <c r="AI467" s="149"/>
      <c r="AJ467" s="149"/>
      <c r="AK467" s="149"/>
      <c r="AL467" s="343" t="e">
        <f t="shared" si="186"/>
        <v>#DIV/0!</v>
      </c>
      <c r="AM467" s="149"/>
      <c r="AN467" s="149"/>
      <c r="AO467" s="343" t="e">
        <f t="shared" si="187"/>
        <v>#DIV/0!</v>
      </c>
      <c r="AP467" s="149"/>
      <c r="AQ467" s="149"/>
      <c r="AR467" s="343" t="e">
        <f t="shared" si="188"/>
        <v>#DIV/0!</v>
      </c>
    </row>
    <row r="468" spans="1:44" ht="15.75" hidden="1" thickBot="1">
      <c r="A468" s="309"/>
      <c r="B468" s="308">
        <v>414</v>
      </c>
      <c r="C468" s="239" t="e">
        <f>VLOOKUP(A468,Piezas!$A$10:$F$604,2,FALSE)</f>
        <v>#N/A</v>
      </c>
      <c r="D468" s="317" t="s">
        <v>1229</v>
      </c>
      <c r="E468" s="322"/>
      <c r="F468" s="308">
        <f>VLOOKUP(D468,Acero!$A$12:$AB$209,4,FALSE)</f>
        <v>0</v>
      </c>
      <c r="G468" s="317"/>
      <c r="H468" s="317"/>
      <c r="I468" s="317"/>
      <c r="J468" s="311"/>
      <c r="L468" s="322"/>
      <c r="M468" s="308" t="str">
        <f>VLOOKUP(D468,Acero!$A$12:$AB$209,13,FALSE)</f>
        <v>---------------</v>
      </c>
      <c r="N468" s="308" t="str">
        <f>IF(L468="x",VLOOKUP(D468,Acero!$A$12:$AB$209,6,FALSE),"--")</f>
        <v>--</v>
      </c>
      <c r="O468" s="324" t="str">
        <f>IF(L468="x",VLOOKUP(D468,Acero!$A$12:$AB$209,7,FALSE),"--")</f>
        <v>--</v>
      </c>
      <c r="P468" s="335">
        <f>IF((M468="Chapa negra doble recapado")*AND(L468&lt;&gt;"x"),"--",VLOOKUP(D468,Acero!$A$12:$AB$209,14,FALSE))</f>
        <v>22</v>
      </c>
      <c r="Q468" s="335" t="str">
        <f>IF((M468="Chapa negra doble recapado")*AND(L468&lt;&gt;"x"),"--",VLOOKUP(D468,Acero!$A$12:$AB$209,15,FALSE))</f>
        <v>----</v>
      </c>
      <c r="R468" s="335" t="str">
        <f>IF(L468="x",VLOOKUP(D468,Acero!$A$12:$AB$209,16,FALSE),"--")</f>
        <v>--</v>
      </c>
      <c r="S468" s="335" t="str">
        <f>IF(L468="x",VLOOKUP(D468,Acero!$A$12:$AB$209,17,FALSE),"--")</f>
        <v>--</v>
      </c>
      <c r="T468" s="335">
        <f>VLOOKUP(D468,Acero!$A$12:$AB$209,18,FALSE)</f>
        <v>0</v>
      </c>
      <c r="U468" s="308" t="str">
        <f>VLOOKUP(D468,Acero!$A$12:$AB$209,19,FALSE)</f>
        <v>----</v>
      </c>
      <c r="V468" s="319"/>
      <c r="W468" s="319"/>
      <c r="X468" s="322"/>
      <c r="Y468" s="334" t="e">
        <f t="shared" si="185"/>
        <v>#DIV/0!</v>
      </c>
      <c r="Z468">
        <f t="shared" si="189"/>
        <v>1953783.1666666653</v>
      </c>
      <c r="AG468" s="345">
        <v>42871</v>
      </c>
      <c r="AH468" s="149"/>
      <c r="AI468" s="149"/>
      <c r="AJ468" s="149"/>
      <c r="AK468" s="149"/>
      <c r="AL468" s="343" t="e">
        <f t="shared" si="186"/>
        <v>#DIV/0!</v>
      </c>
      <c r="AM468" s="149"/>
      <c r="AN468" s="149"/>
      <c r="AO468" s="343" t="e">
        <f t="shared" si="187"/>
        <v>#DIV/0!</v>
      </c>
      <c r="AP468" s="149"/>
      <c r="AQ468" s="149"/>
      <c r="AR468" s="343" t="e">
        <f t="shared" si="188"/>
        <v>#DIV/0!</v>
      </c>
    </row>
    <row r="469" spans="1:44" ht="15.75" hidden="1" thickBot="1">
      <c r="A469" s="309"/>
      <c r="B469" s="308">
        <v>415</v>
      </c>
      <c r="C469" s="239" t="e">
        <f>VLOOKUP(A469,Piezas!$A$10:$F$604,2,FALSE)</f>
        <v>#N/A</v>
      </c>
      <c r="D469" s="317" t="s">
        <v>1230</v>
      </c>
      <c r="E469" s="322"/>
      <c r="F469" s="308">
        <f>VLOOKUP(D469,Acero!$A$12:$AB$209,4,FALSE)</f>
        <v>0</v>
      </c>
      <c r="G469" s="317"/>
      <c r="H469" s="317"/>
      <c r="I469" s="317"/>
      <c r="J469" s="311"/>
      <c r="L469" s="322"/>
      <c r="M469" s="308" t="str">
        <f>VLOOKUP(D469,Acero!$A$12:$AB$209,13,FALSE)</f>
        <v>---------------</v>
      </c>
      <c r="N469" s="308" t="str">
        <f>IF(L469="x",VLOOKUP(D469,Acero!$A$12:$AB$209,6,FALSE),"--")</f>
        <v>--</v>
      </c>
      <c r="O469" s="324" t="str">
        <f>IF(L469="x",VLOOKUP(D469,Acero!$A$12:$AB$209,7,FALSE),"--")</f>
        <v>--</v>
      </c>
      <c r="P469" s="335">
        <f>IF((M469="Chapa negra doble recapado")*AND(L469&lt;&gt;"x"),"--",VLOOKUP(D469,Acero!$A$12:$AB$209,14,FALSE))</f>
        <v>12.7</v>
      </c>
      <c r="Q469" s="335" t="str">
        <f>IF((M469="Chapa negra doble recapado")*AND(L469&lt;&gt;"x"),"--",VLOOKUP(D469,Acero!$A$12:$AB$209,15,FALSE))</f>
        <v>----</v>
      </c>
      <c r="R469" s="335" t="str">
        <f>IF(L469="x",VLOOKUP(D469,Acero!$A$12:$AB$209,16,FALSE),"--")</f>
        <v>--</v>
      </c>
      <c r="S469" s="335" t="str">
        <f>IF(L469="x",VLOOKUP(D469,Acero!$A$12:$AB$209,17,FALSE),"--")</f>
        <v>--</v>
      </c>
      <c r="T469" s="335">
        <f>VLOOKUP(D469,Acero!$A$12:$AB$209,18,FALSE)</f>
        <v>0</v>
      </c>
      <c r="U469" s="308" t="str">
        <f>VLOOKUP(D469,Acero!$A$12:$AB$209,19,FALSE)</f>
        <v>----</v>
      </c>
      <c r="V469" s="318"/>
      <c r="W469" s="318"/>
      <c r="X469" s="322"/>
      <c r="Y469" s="334" t="e">
        <f t="shared" si="185"/>
        <v>#DIV/0!</v>
      </c>
      <c r="Z469">
        <f t="shared" si="189"/>
        <v>1953783.1666666653</v>
      </c>
      <c r="AG469" s="345">
        <v>42872</v>
      </c>
      <c r="AH469" s="149"/>
      <c r="AI469" s="149"/>
      <c r="AJ469" s="149"/>
      <c r="AK469" s="149"/>
      <c r="AL469" s="343" t="e">
        <f t="shared" si="186"/>
        <v>#DIV/0!</v>
      </c>
      <c r="AM469" s="149"/>
      <c r="AN469" s="149"/>
      <c r="AO469" s="343" t="e">
        <f t="shared" si="187"/>
        <v>#DIV/0!</v>
      </c>
      <c r="AP469" s="149"/>
      <c r="AQ469" s="149"/>
      <c r="AR469" s="343" t="e">
        <f t="shared" si="188"/>
        <v>#DIV/0!</v>
      </c>
    </row>
    <row r="470" spans="1:44" ht="15.75" hidden="1" thickBot="1">
      <c r="A470" s="309"/>
      <c r="B470" s="308">
        <v>416</v>
      </c>
      <c r="C470" s="239" t="e">
        <f>VLOOKUP(A470,Piezas!$A$10:$F$604,2,FALSE)</f>
        <v>#N/A</v>
      </c>
      <c r="D470" s="317"/>
      <c r="E470" s="322"/>
      <c r="F470" s="308" t="e">
        <f>VLOOKUP(D470,Acero!$A$12:$AB$209,4,FALSE)</f>
        <v>#N/A</v>
      </c>
      <c r="G470" s="317"/>
      <c r="H470" s="317"/>
      <c r="I470" s="317"/>
      <c r="J470" s="311"/>
      <c r="L470" s="322"/>
      <c r="M470" s="308" t="e">
        <f>VLOOKUP(D470,Acero!$A$12:$AB$209,13,FALSE)</f>
        <v>#N/A</v>
      </c>
      <c r="N470" s="308" t="str">
        <f>IF(L470="x",VLOOKUP(D470,Acero!$A$12:$AB$209,6,FALSE),"--")</f>
        <v>--</v>
      </c>
      <c r="O470" s="324" t="str">
        <f>IF(L470="x",VLOOKUP(D470,Acero!$A$12:$AB$209,7,FALSE),"--")</f>
        <v>--</v>
      </c>
      <c r="P470" s="335" t="e">
        <f>IF((M470="Chapa negra doble recapado")*AND(L470&lt;&gt;"x"),"--",VLOOKUP(D470,Acero!$A$12:$AB$209,14,FALSE))</f>
        <v>#N/A</v>
      </c>
      <c r="Q470" s="335" t="e">
        <f>IF((M470="Chapa negra doble recapado")*AND(L470&lt;&gt;"x"),"--",VLOOKUP(D470,Acero!$A$12:$AB$209,15,FALSE))</f>
        <v>#N/A</v>
      </c>
      <c r="R470" s="335" t="str">
        <f>IF(L470="x",VLOOKUP(D470,Acero!$A$12:$AB$209,16,FALSE),"--")</f>
        <v>--</v>
      </c>
      <c r="S470" s="335" t="str">
        <f>IF(L470="x",VLOOKUP(D470,Acero!$A$12:$AB$209,17,FALSE),"--")</f>
        <v>--</v>
      </c>
      <c r="T470" s="335" t="e">
        <f>VLOOKUP(D470,Acero!$A$12:$AB$209,18,FALSE)</f>
        <v>#N/A</v>
      </c>
      <c r="U470" s="308" t="e">
        <f>VLOOKUP(D470,Acero!$A$12:$AB$209,19,FALSE)</f>
        <v>#N/A</v>
      </c>
      <c r="V470" s="319"/>
      <c r="W470" s="319"/>
      <c r="X470" s="322"/>
      <c r="Y470" s="334" t="e">
        <f t="shared" si="185"/>
        <v>#DIV/0!</v>
      </c>
      <c r="Z470">
        <f t="shared" si="189"/>
        <v>1953783.1666666653</v>
      </c>
      <c r="AG470" s="345">
        <v>42873</v>
      </c>
      <c r="AH470" s="149"/>
      <c r="AI470" s="149"/>
      <c r="AJ470" s="149"/>
      <c r="AK470" s="149"/>
      <c r="AL470" s="343" t="e">
        <f t="shared" si="186"/>
        <v>#DIV/0!</v>
      </c>
      <c r="AM470" s="149"/>
      <c r="AN470" s="149"/>
      <c r="AO470" s="343" t="e">
        <f t="shared" si="187"/>
        <v>#DIV/0!</v>
      </c>
      <c r="AP470" s="149"/>
      <c r="AQ470" s="149"/>
      <c r="AR470" s="343" t="e">
        <f t="shared" si="188"/>
        <v>#DIV/0!</v>
      </c>
    </row>
    <row r="471" spans="1:44" ht="15.75" hidden="1" thickBot="1">
      <c r="A471" s="309"/>
      <c r="B471" s="308">
        <v>417</v>
      </c>
      <c r="C471" s="239" t="e">
        <f>VLOOKUP(A471,Piezas!$A$10:$F$604,2,FALSE)</f>
        <v>#N/A</v>
      </c>
      <c r="D471" s="320"/>
      <c r="E471" s="322"/>
      <c r="F471" s="308" t="e">
        <f>VLOOKUP(D471,Acero!$A$12:$AB$209,4,FALSE)</f>
        <v>#N/A</v>
      </c>
      <c r="G471" s="317"/>
      <c r="H471" s="317"/>
      <c r="I471" s="317"/>
      <c r="J471" s="311"/>
      <c r="L471" s="322"/>
      <c r="M471" s="308" t="e">
        <f>VLOOKUP(D471,Acero!$A$12:$AB$209,13,FALSE)</f>
        <v>#N/A</v>
      </c>
      <c r="N471" s="308" t="str">
        <f>IF(L471="x",VLOOKUP(D471,Acero!$A$12:$AB$209,6,FALSE),"--")</f>
        <v>--</v>
      </c>
      <c r="O471" s="324" t="str">
        <f>IF(L471="x",VLOOKUP(D471,Acero!$A$12:$AB$209,7,FALSE),"--")</f>
        <v>--</v>
      </c>
      <c r="P471" s="335" t="e">
        <f>IF((M471="Chapa negra doble recapado")*AND(L471&lt;&gt;"x"),"--",VLOOKUP(D471,Acero!$A$12:$AB$209,14,FALSE))</f>
        <v>#N/A</v>
      </c>
      <c r="Q471" s="335" t="e">
        <f>IF((M471="Chapa negra doble recapado")*AND(L471&lt;&gt;"x"),"--",VLOOKUP(D471,Acero!$A$12:$AB$209,15,FALSE))</f>
        <v>#N/A</v>
      </c>
      <c r="R471" s="335" t="str">
        <f>IF(L471="x",VLOOKUP(D471,Acero!$A$12:$AB$209,16,FALSE),"--")</f>
        <v>--</v>
      </c>
      <c r="S471" s="335" t="str">
        <f>IF(L471="x",VLOOKUP(D471,Acero!$A$12:$AB$209,17,FALSE),"--")</f>
        <v>--</v>
      </c>
      <c r="T471" s="335" t="e">
        <f>VLOOKUP(D471,Acero!$A$12:$AB$209,18,FALSE)</f>
        <v>#N/A</v>
      </c>
      <c r="U471" s="308" t="e">
        <f>VLOOKUP(D471,Acero!$A$12:$AB$209,19,FALSE)</f>
        <v>#N/A</v>
      </c>
      <c r="V471" s="318"/>
      <c r="W471" s="318"/>
      <c r="X471" s="322"/>
      <c r="Y471" s="334" t="e">
        <f t="shared" si="185"/>
        <v>#DIV/0!</v>
      </c>
      <c r="Z471">
        <f t="shared" si="189"/>
        <v>1953783.1666666653</v>
      </c>
      <c r="AG471" s="345">
        <v>42874</v>
      </c>
      <c r="AH471" s="149"/>
      <c r="AI471" s="149"/>
      <c r="AJ471" s="149"/>
      <c r="AK471" s="149"/>
      <c r="AL471" s="343" t="e">
        <f t="shared" si="186"/>
        <v>#DIV/0!</v>
      </c>
      <c r="AM471" s="149"/>
      <c r="AN471" s="149"/>
      <c r="AO471" s="343" t="e">
        <f t="shared" si="187"/>
        <v>#DIV/0!</v>
      </c>
      <c r="AP471" s="149"/>
      <c r="AQ471" s="149"/>
      <c r="AR471" s="343" t="e">
        <f t="shared" si="188"/>
        <v>#DIV/0!</v>
      </c>
    </row>
    <row r="472" spans="1:44" ht="15.75" hidden="1" thickBot="1">
      <c r="A472" s="412"/>
      <c r="B472" s="308">
        <v>418</v>
      </c>
      <c r="C472" s="239" t="e">
        <f>VLOOKUP(A472,Piezas!$A$10:$F$604,2,FALSE)</f>
        <v>#N/A</v>
      </c>
      <c r="D472" s="321"/>
      <c r="E472" s="322"/>
      <c r="F472" s="308" t="e">
        <f>VLOOKUP(D472,Acero!$A$12:$AB$209,4,FALSE)</f>
        <v>#N/A</v>
      </c>
      <c r="G472" s="317"/>
      <c r="H472" s="317"/>
      <c r="I472" s="317"/>
      <c r="J472" s="311"/>
      <c r="L472" s="322"/>
      <c r="M472" s="308" t="e">
        <f>VLOOKUP(D472,Acero!$A$12:$AB$209,13,FALSE)</f>
        <v>#N/A</v>
      </c>
      <c r="N472" s="308" t="str">
        <f>IF(L472="x",VLOOKUP(D472,Acero!$A$12:$AB$209,6,FALSE),"--")</f>
        <v>--</v>
      </c>
      <c r="O472" s="324" t="str">
        <f>IF(L472="x",VLOOKUP(D472,Acero!$A$12:$AB$209,7,FALSE),"--")</f>
        <v>--</v>
      </c>
      <c r="P472" s="335" t="e">
        <f>IF((M472="Chapa negra doble recapado")*AND(L472&lt;&gt;"x"),"--",VLOOKUP(D472,Acero!$A$12:$AB$209,14,FALSE))</f>
        <v>#N/A</v>
      </c>
      <c r="Q472" s="335" t="e">
        <f>IF((M472="Chapa negra doble recapado")*AND(L472&lt;&gt;"x"),"--",VLOOKUP(D472,Acero!$A$12:$AB$209,15,FALSE))</f>
        <v>#N/A</v>
      </c>
      <c r="R472" s="335" t="str">
        <f>IF(L472="x",VLOOKUP(D472,Acero!$A$12:$AB$209,16,FALSE),"--")</f>
        <v>--</v>
      </c>
      <c r="S472" s="335" t="str">
        <f>IF(L472="x",VLOOKUP(D472,Acero!$A$12:$AB$209,17,FALSE),"--")</f>
        <v>--</v>
      </c>
      <c r="T472" s="335" t="e">
        <f>VLOOKUP(D472,Acero!$A$12:$AB$209,18,FALSE)</f>
        <v>#N/A</v>
      </c>
      <c r="U472" s="308" t="e">
        <f>VLOOKUP(D472,Acero!$A$12:$AB$209,19,FALSE)</f>
        <v>#N/A</v>
      </c>
      <c r="V472" s="319"/>
      <c r="W472" s="319"/>
      <c r="X472" s="322"/>
      <c r="Y472" s="334" t="e">
        <f t="shared" si="185"/>
        <v>#DIV/0!</v>
      </c>
      <c r="Z472">
        <f t="shared" si="189"/>
        <v>1953783.1666666653</v>
      </c>
      <c r="AG472" s="345">
        <v>42875</v>
      </c>
      <c r="AH472" s="149"/>
      <c r="AI472" s="149"/>
      <c r="AJ472" s="149"/>
      <c r="AK472" s="149"/>
      <c r="AL472" s="343" t="e">
        <f t="shared" si="186"/>
        <v>#DIV/0!</v>
      </c>
      <c r="AM472" s="149"/>
      <c r="AN472" s="149"/>
      <c r="AO472" s="343" t="e">
        <f t="shared" si="187"/>
        <v>#DIV/0!</v>
      </c>
      <c r="AP472" s="149"/>
      <c r="AQ472" s="149"/>
      <c r="AR472" s="343" t="e">
        <f t="shared" si="188"/>
        <v>#DIV/0!</v>
      </c>
    </row>
    <row r="473" spans="1:44" ht="15.75" hidden="1" thickBot="1">
      <c r="A473" s="410"/>
      <c r="B473" s="336"/>
      <c r="C473" s="239" t="e">
        <f>VLOOKUP(A473,Piezas!$A$10:$F$604,2,FALSE)</f>
        <v>#N/A</v>
      </c>
      <c r="D473" s="338"/>
      <c r="E473" s="338"/>
      <c r="F473" s="338"/>
      <c r="G473" s="338"/>
      <c r="H473" s="338"/>
      <c r="I473" s="338"/>
      <c r="J473" s="338"/>
      <c r="K473" s="338"/>
      <c r="L473" s="339"/>
      <c r="M473" s="338"/>
      <c r="N473" s="338"/>
      <c r="O473" s="342"/>
      <c r="P473" s="340"/>
      <c r="Q473" s="340"/>
      <c r="R473" s="340"/>
      <c r="S473" s="340"/>
      <c r="T473" s="340"/>
      <c r="U473" s="336"/>
      <c r="V473" s="336"/>
      <c r="W473" s="336"/>
      <c r="X473" s="339"/>
      <c r="Y473" s="339"/>
      <c r="Z473" s="333"/>
      <c r="AA473" s="333"/>
      <c r="AG473" s="345"/>
      <c r="AL473" s="344"/>
      <c r="AO473" s="344"/>
      <c r="AR473" s="344"/>
    </row>
    <row r="474" spans="1:44" ht="27" hidden="1" thickTop="1" thickBot="1">
      <c r="A474" s="411" t="s">
        <v>342</v>
      </c>
      <c r="B474" s="308">
        <v>419</v>
      </c>
      <c r="C474" s="239">
        <f>VLOOKUP(A474,Piezas!$A$10:$F$604,2,FALSE)</f>
        <v>0</v>
      </c>
      <c r="D474" s="317" t="s">
        <v>1012</v>
      </c>
      <c r="E474" s="331">
        <v>910.33333333333303</v>
      </c>
      <c r="F474" s="308" t="str">
        <f>VLOOKUP(D474,Acero!$A$12:$AB$209,4,FALSE)</f>
        <v>Lateral</v>
      </c>
      <c r="G474" s="317"/>
      <c r="H474" s="317"/>
      <c r="I474" s="317"/>
      <c r="J474" s="310"/>
      <c r="K474" s="149"/>
      <c r="L474" s="331"/>
      <c r="M474" s="308" t="str">
        <f>VLOOKUP(D474,Acero!$A$12:$AB$209,13,FALSE)</f>
        <v>Chapa negra doble recapado</v>
      </c>
      <c r="N474" s="308" t="str">
        <f>IF(L474="x",VLOOKUP(D474,Acero!$A$12:$AB$209,6,FALSE),"--")</f>
        <v>--</v>
      </c>
      <c r="O474" s="324" t="str">
        <f>IF(L474="x",VLOOKUP(D474,Acero!$A$12:$AB$209,7,FALSE),"--")</f>
        <v>--</v>
      </c>
      <c r="P474" s="335" t="str">
        <f>IF((M474="Chapa negra doble recapado")*AND(L474&lt;&gt;"x"),"--",VLOOKUP(D474,Acero!$A$12:$AB$209,14,FALSE))</f>
        <v>--</v>
      </c>
      <c r="Q474" s="335" t="str">
        <f>IF((M474="Chapa negra doble recapado")*AND(L474&lt;&gt;"x"),"--",VLOOKUP(D474,Acero!$A$12:$AB$209,15,FALSE))</f>
        <v>--</v>
      </c>
      <c r="R474" s="335" t="str">
        <f>IF(L474="x",VLOOKUP(D474,Acero!$A$12:$AB$209,16,FALSE),"--")</f>
        <v>--</v>
      </c>
      <c r="S474" s="335" t="str">
        <f>IF(L474="x",VLOOKUP(D474,Acero!$A$12:$AB$209,17,FALSE),"--")</f>
        <v>--</v>
      </c>
      <c r="T474" s="335">
        <f>VLOOKUP(D474,Acero!$A$12:$AB$209,18,FALSE)</f>
        <v>1.2</v>
      </c>
      <c r="U474" s="308" t="str">
        <f>VLOOKUP(D474,Acero!$A$12:$AB$209,19,FALSE)</f>
        <v>mm</v>
      </c>
      <c r="V474" s="317"/>
      <c r="W474" s="317">
        <v>740.83333333333303</v>
      </c>
      <c r="X474" s="331">
        <v>968.66666666666697</v>
      </c>
      <c r="Y474" s="334">
        <f t="shared" ref="Y474:Y484" si="190">(X474-W474)/W474</f>
        <v>0.30753655793025964</v>
      </c>
      <c r="Z474" s="149">
        <f>(V474+W474)*E474</f>
        <v>674405.27777777729</v>
      </c>
      <c r="AA474" s="149"/>
      <c r="AB474" s="149"/>
      <c r="AC474" s="149"/>
      <c r="AD474" s="149"/>
      <c r="AE474" s="149"/>
      <c r="AF474" s="149"/>
      <c r="AG474" s="345">
        <v>42876</v>
      </c>
      <c r="AH474" s="149"/>
      <c r="AI474" s="149"/>
      <c r="AJ474" s="149"/>
      <c r="AK474" s="149"/>
      <c r="AL474" s="343" t="e">
        <f t="shared" ref="AL474:AL484" si="191">(AH474-AK474)/AH474</f>
        <v>#DIV/0!</v>
      </c>
      <c r="AM474" s="149"/>
      <c r="AN474" s="149"/>
      <c r="AO474" s="343" t="e">
        <f t="shared" ref="AO474:AO484" si="192">(AK474-AN474)/AK474</f>
        <v>#DIV/0!</v>
      </c>
      <c r="AP474" s="149"/>
      <c r="AQ474" s="149"/>
      <c r="AR474" s="343" t="e">
        <f t="shared" ref="AR474:AR484" si="193">(AN474-AQ474)/AN474</f>
        <v>#DIV/0!</v>
      </c>
    </row>
    <row r="475" spans="1:44" ht="26.25" hidden="1" thickBot="1">
      <c r="A475" s="309"/>
      <c r="B475" s="308">
        <v>420</v>
      </c>
      <c r="C475" s="239" t="e">
        <f>VLOOKUP(A475,Piezas!$A$10:$F$604,2,FALSE)</f>
        <v>#N/A</v>
      </c>
      <c r="D475" s="317" t="s">
        <v>1211</v>
      </c>
      <c r="E475" s="322">
        <v>918.33333333333303</v>
      </c>
      <c r="F475" s="308" t="str">
        <f>VLOOKUP(D475,Acero!$A$12:$AB$209,4,FALSE)</f>
        <v xml:space="preserve">Lonja </v>
      </c>
      <c r="G475" s="317"/>
      <c r="H475" s="317"/>
      <c r="I475" s="317"/>
      <c r="J475" s="311"/>
      <c r="L475" s="317"/>
      <c r="M475" s="308" t="str">
        <f>VLOOKUP(D475,Acero!$A$12:$AB$209,13,FALSE)</f>
        <v>Chapa negra doble recapado</v>
      </c>
      <c r="N475" s="308" t="str">
        <f>IF(L475="x",VLOOKUP(D475,Acero!$A$12:$AB$209,6,FALSE),"--")</f>
        <v>--</v>
      </c>
      <c r="O475" s="324" t="str">
        <f>IF(L475="x",VLOOKUP(D475,Acero!$A$12:$AB$209,7,FALSE),"--")</f>
        <v>--</v>
      </c>
      <c r="P475" s="335" t="str">
        <f>IF((M475="Chapa negra doble recapado")*AND(L475&lt;&gt;"x"),"--",VLOOKUP(D475,Acero!$A$12:$AB$209,14,FALSE))</f>
        <v>--</v>
      </c>
      <c r="Q475" s="335" t="str">
        <f>IF((M475="Chapa negra doble recapado")*AND(L475&lt;&gt;"x"),"--",VLOOKUP(D475,Acero!$A$12:$AB$209,15,FALSE))</f>
        <v>--</v>
      </c>
      <c r="R475" s="335" t="str">
        <f>IF(L475="x",VLOOKUP(D475,Acero!$A$12:$AB$209,16,FALSE),"--")</f>
        <v>--</v>
      </c>
      <c r="S475" s="335" t="str">
        <f>IF(L475="x",VLOOKUP(D475,Acero!$A$12:$AB$209,17,FALSE),"--")</f>
        <v>--</v>
      </c>
      <c r="T475" s="335">
        <f>VLOOKUP(D475,Acero!$A$12:$AB$209,18,FALSE)</f>
        <v>1.2</v>
      </c>
      <c r="U475" s="308" t="str">
        <f>VLOOKUP(D475,Acero!$A$12:$AB$209,19,FALSE)</f>
        <v>mm</v>
      </c>
      <c r="V475" s="317"/>
      <c r="W475" s="317">
        <v>747.33333333333303</v>
      </c>
      <c r="X475" s="322">
        <v>977.16666666666697</v>
      </c>
      <c r="Y475" s="334">
        <f t="shared" si="190"/>
        <v>0.30753791257805624</v>
      </c>
      <c r="Z475">
        <f t="shared" ref="Z475:Z484" si="194">(V475+W475)*E475+Z474</f>
        <v>1360706.3888888881</v>
      </c>
      <c r="AG475" s="345">
        <v>42877</v>
      </c>
      <c r="AH475" s="149"/>
      <c r="AI475" s="149"/>
      <c r="AJ475" s="149"/>
      <c r="AK475" s="149"/>
      <c r="AL475" s="343" t="e">
        <f t="shared" si="191"/>
        <v>#DIV/0!</v>
      </c>
      <c r="AM475" s="149"/>
      <c r="AN475" s="149"/>
      <c r="AO475" s="343" t="e">
        <f t="shared" si="192"/>
        <v>#DIV/0!</v>
      </c>
      <c r="AP475" s="149"/>
      <c r="AQ475" s="149"/>
      <c r="AR475" s="343" t="e">
        <f t="shared" si="193"/>
        <v>#DIV/0!</v>
      </c>
    </row>
    <row r="476" spans="1:44" ht="26.25" hidden="1" thickBot="1">
      <c r="A476" s="309"/>
      <c r="B476" s="308">
        <v>421</v>
      </c>
      <c r="C476" s="239" t="e">
        <f>VLOOKUP(A476,Piezas!$A$10:$F$604,2,FALSE)</f>
        <v>#N/A</v>
      </c>
      <c r="D476" s="317" t="s">
        <v>1014</v>
      </c>
      <c r="E476" s="322">
        <v>926.33333333333303</v>
      </c>
      <c r="F476" s="308" t="str">
        <f>VLOOKUP(D476,Acero!$A$12:$AB$209,4,FALSE)</f>
        <v>orejas</v>
      </c>
      <c r="G476" s="317"/>
      <c r="H476" s="317"/>
      <c r="I476" s="317"/>
      <c r="J476" s="311" t="s">
        <v>1508</v>
      </c>
      <c r="L476" s="322"/>
      <c r="M476" s="308" t="str">
        <f>VLOOKUP(D476,Acero!$A$12:$AB$209,13,FALSE)</f>
        <v>Chapa negra doble recapado</v>
      </c>
      <c r="N476" s="308" t="str">
        <f>IF(L476="x",VLOOKUP(D476,Acero!$A$12:$AB$209,6,FALSE),"--")</f>
        <v>--</v>
      </c>
      <c r="O476" s="324" t="str">
        <f>IF(L476="x",VLOOKUP(D476,Acero!$A$12:$AB$209,7,FALSE),"--")</f>
        <v>--</v>
      </c>
      <c r="P476" s="335" t="str">
        <f>IF((M476="Chapa negra doble recapado")*AND(L476&lt;&gt;"x"),"--",VLOOKUP(D476,Acero!$A$12:$AB$209,14,FALSE))</f>
        <v>--</v>
      </c>
      <c r="Q476" s="335" t="str">
        <f>IF((M476="Chapa negra doble recapado")*AND(L476&lt;&gt;"x"),"--",VLOOKUP(D476,Acero!$A$12:$AB$209,15,FALSE))</f>
        <v>--</v>
      </c>
      <c r="R476" s="335" t="str">
        <f>IF(L476="x",VLOOKUP(D476,Acero!$A$12:$AB$209,16,FALSE),"--")</f>
        <v>--</v>
      </c>
      <c r="S476" s="335" t="str">
        <f>IF(L476="x",VLOOKUP(D476,Acero!$A$12:$AB$209,17,FALSE),"--")</f>
        <v>--</v>
      </c>
      <c r="T476" s="335">
        <f>VLOOKUP(D476,Acero!$A$12:$AB$209,18,FALSE)</f>
        <v>1.2</v>
      </c>
      <c r="U476" s="308" t="str">
        <f>VLOOKUP(D476,Acero!$A$12:$AB$209,19,FALSE)</f>
        <v>mm</v>
      </c>
      <c r="V476" s="318">
        <v>1</v>
      </c>
      <c r="W476" s="318">
        <v>753.83333333333303</v>
      </c>
      <c r="X476" s="322">
        <v>985.66666666666697</v>
      </c>
      <c r="Y476" s="334">
        <f t="shared" si="190"/>
        <v>0.3075392438646925</v>
      </c>
      <c r="Z476">
        <f t="shared" si="194"/>
        <v>2059933.6666666653</v>
      </c>
      <c r="AG476" s="345">
        <v>42878</v>
      </c>
      <c r="AH476" s="149"/>
      <c r="AI476" s="149"/>
      <c r="AJ476" s="149"/>
      <c r="AK476" s="149"/>
      <c r="AL476" s="343" t="e">
        <f t="shared" si="191"/>
        <v>#DIV/0!</v>
      </c>
      <c r="AM476" s="149"/>
      <c r="AN476" s="149"/>
      <c r="AO476" s="343" t="e">
        <f t="shared" si="192"/>
        <v>#DIV/0!</v>
      </c>
      <c r="AP476" s="149"/>
      <c r="AQ476" s="149"/>
      <c r="AR476" s="343" t="e">
        <f t="shared" si="193"/>
        <v>#DIV/0!</v>
      </c>
    </row>
    <row r="477" spans="1:44" ht="15.75" hidden="1" thickBot="1">
      <c r="A477" s="309"/>
      <c r="B477" s="308">
        <v>422</v>
      </c>
      <c r="C477" s="239" t="e">
        <f>VLOOKUP(A477,Piezas!$A$10:$F$604,2,FALSE)</f>
        <v>#N/A</v>
      </c>
      <c r="D477" s="317" t="s">
        <v>1015</v>
      </c>
      <c r="E477" s="322"/>
      <c r="F477" s="308">
        <f>VLOOKUP(D477,Acero!$A$12:$AB$209,4,FALSE)</f>
        <v>0</v>
      </c>
      <c r="G477" s="317"/>
      <c r="H477" s="317"/>
      <c r="I477" s="317"/>
      <c r="J477" s="311"/>
      <c r="L477" s="322"/>
      <c r="M477" s="308">
        <f>VLOOKUP(D477,Acero!$A$12:$AB$209,13,FALSE)</f>
        <v>0</v>
      </c>
      <c r="N477" s="308" t="str">
        <f>IF(L477="x",VLOOKUP(D477,Acero!$A$12:$AB$209,6,FALSE),"--")</f>
        <v>--</v>
      </c>
      <c r="O477" s="324" t="str">
        <f>IF(L477="x",VLOOKUP(D477,Acero!$A$12:$AB$209,7,FALSE),"--")</f>
        <v>--</v>
      </c>
      <c r="P477" s="335">
        <f>IF((M477="Chapa negra doble recapado")*AND(L477&lt;&gt;"x"),"--",VLOOKUP(D477,Acero!$A$12:$AB$209,14,FALSE))</f>
        <v>0</v>
      </c>
      <c r="Q477" s="335">
        <f>IF((M477="Chapa negra doble recapado")*AND(L477&lt;&gt;"x"),"--",VLOOKUP(D477,Acero!$A$12:$AB$209,15,FALSE))</f>
        <v>0</v>
      </c>
      <c r="R477" s="335" t="str">
        <f>IF(L477="x",VLOOKUP(D477,Acero!$A$12:$AB$209,16,FALSE),"--")</f>
        <v>--</v>
      </c>
      <c r="S477" s="335" t="str">
        <f>IF(L477="x",VLOOKUP(D477,Acero!$A$12:$AB$209,17,FALSE),"--")</f>
        <v>--</v>
      </c>
      <c r="T477" s="335">
        <f>VLOOKUP(D477,Acero!$A$12:$AB$209,18,FALSE)</f>
        <v>0</v>
      </c>
      <c r="U477" s="308" t="str">
        <f>VLOOKUP(D477,Acero!$A$12:$AB$209,19,FALSE)</f>
        <v>-----</v>
      </c>
      <c r="V477" s="319"/>
      <c r="W477" s="319"/>
      <c r="X477" s="322"/>
      <c r="Y477" s="334" t="e">
        <f t="shared" si="190"/>
        <v>#DIV/0!</v>
      </c>
      <c r="Z477">
        <f t="shared" si="194"/>
        <v>2059933.6666666653</v>
      </c>
      <c r="AG477" s="345">
        <v>42879</v>
      </c>
      <c r="AH477" s="149"/>
      <c r="AI477" s="149"/>
      <c r="AJ477" s="149"/>
      <c r="AK477" s="149"/>
      <c r="AL477" s="343" t="e">
        <f t="shared" si="191"/>
        <v>#DIV/0!</v>
      </c>
      <c r="AM477" s="149"/>
      <c r="AN477" s="149"/>
      <c r="AO477" s="343" t="e">
        <f t="shared" si="192"/>
        <v>#DIV/0!</v>
      </c>
      <c r="AP477" s="149"/>
      <c r="AQ477" s="149"/>
      <c r="AR477" s="343" t="e">
        <f t="shared" si="193"/>
        <v>#DIV/0!</v>
      </c>
    </row>
    <row r="478" spans="1:44" ht="15.75" hidden="1" thickBot="1">
      <c r="A478" s="309"/>
      <c r="B478" s="308">
        <v>423</v>
      </c>
      <c r="C478" s="239" t="e">
        <f>VLOOKUP(A478,Piezas!$A$10:$F$604,2,FALSE)</f>
        <v>#N/A</v>
      </c>
      <c r="D478" s="317" t="s">
        <v>1060</v>
      </c>
      <c r="E478" s="322"/>
      <c r="F478" s="308">
        <f>VLOOKUP(D478,Acero!$A$12:$AB$209,4,FALSE)</f>
        <v>0</v>
      </c>
      <c r="G478" s="317"/>
      <c r="H478" s="317"/>
      <c r="I478" s="317"/>
      <c r="J478" s="311"/>
      <c r="L478" s="322"/>
      <c r="M478" s="308" t="str">
        <f>VLOOKUP(D478,Acero!$A$12:$AB$209,13,FALSE)</f>
        <v>---------------</v>
      </c>
      <c r="N478" s="308" t="str">
        <f>IF(L478="x",VLOOKUP(D478,Acero!$A$12:$AB$209,6,FALSE),"--")</f>
        <v>--</v>
      </c>
      <c r="O478" s="324" t="str">
        <f>IF(L478="x",VLOOKUP(D478,Acero!$A$12:$AB$209,7,FALSE),"--")</f>
        <v>--</v>
      </c>
      <c r="P478" s="335">
        <f>IF((M478="Chapa negra doble recapado")*AND(L478&lt;&gt;"x"),"--",VLOOKUP(D478,Acero!$A$12:$AB$209,14,FALSE))</f>
        <v>28</v>
      </c>
      <c r="Q478" s="335" t="str">
        <f>IF((M478="Chapa negra doble recapado")*AND(L478&lt;&gt;"x"),"--",VLOOKUP(D478,Acero!$A$12:$AB$209,15,FALSE))</f>
        <v>----</v>
      </c>
      <c r="R478" s="335" t="str">
        <f>IF(L478="x",VLOOKUP(D478,Acero!$A$12:$AB$209,16,FALSE),"--")</f>
        <v>--</v>
      </c>
      <c r="S478" s="335" t="str">
        <f>IF(L478="x",VLOOKUP(D478,Acero!$A$12:$AB$209,17,FALSE),"--")</f>
        <v>--</v>
      </c>
      <c r="T478" s="335">
        <f>VLOOKUP(D478,Acero!$A$12:$AB$209,18,FALSE)</f>
        <v>0</v>
      </c>
      <c r="U478" s="308" t="str">
        <f>VLOOKUP(D478,Acero!$A$12:$AB$209,19,FALSE)</f>
        <v>----</v>
      </c>
      <c r="V478" s="318"/>
      <c r="W478" s="318"/>
      <c r="X478" s="322"/>
      <c r="Y478" s="334" t="e">
        <f t="shared" si="190"/>
        <v>#DIV/0!</v>
      </c>
      <c r="Z478">
        <f t="shared" si="194"/>
        <v>2059933.6666666653</v>
      </c>
      <c r="AG478" s="345">
        <v>42880</v>
      </c>
      <c r="AH478" s="149"/>
      <c r="AI478" s="149"/>
      <c r="AJ478" s="149"/>
      <c r="AK478" s="149"/>
      <c r="AL478" s="343" t="e">
        <f t="shared" si="191"/>
        <v>#DIV/0!</v>
      </c>
      <c r="AM478" s="149"/>
      <c r="AN478" s="149"/>
      <c r="AO478" s="343" t="e">
        <f t="shared" si="192"/>
        <v>#DIV/0!</v>
      </c>
      <c r="AP478" s="149"/>
      <c r="AQ478" s="149"/>
      <c r="AR478" s="343" t="e">
        <f t="shared" si="193"/>
        <v>#DIV/0!</v>
      </c>
    </row>
    <row r="479" spans="1:44" ht="15.75" hidden="1" thickBot="1">
      <c r="A479" s="309"/>
      <c r="B479" s="308">
        <v>424</v>
      </c>
      <c r="C479" s="239" t="e">
        <f>VLOOKUP(A479,Piezas!$A$10:$F$604,2,FALSE)</f>
        <v>#N/A</v>
      </c>
      <c r="D479" s="317" t="s">
        <v>1228</v>
      </c>
      <c r="E479" s="322"/>
      <c r="F479" s="308">
        <f>VLOOKUP(D479,Acero!$A$12:$AB$209,4,FALSE)</f>
        <v>0</v>
      </c>
      <c r="G479" s="317"/>
      <c r="H479" s="317"/>
      <c r="I479" s="317"/>
      <c r="J479" s="311"/>
      <c r="L479" s="322"/>
      <c r="M479" s="308" t="str">
        <f>VLOOKUP(D479,Acero!$A$12:$AB$209,13,FALSE)</f>
        <v>---------------</v>
      </c>
      <c r="N479" s="308" t="str">
        <f>IF(L479="x",VLOOKUP(D479,Acero!$A$12:$AB$209,6,FALSE),"--")</f>
        <v>--</v>
      </c>
      <c r="O479" s="324" t="str">
        <f>IF(L479="x",VLOOKUP(D479,Acero!$A$12:$AB$209,7,FALSE),"--")</f>
        <v>--</v>
      </c>
      <c r="P479" s="335">
        <f>IF((M479="Chapa negra doble recapado")*AND(L479&lt;&gt;"x"),"--",VLOOKUP(D479,Acero!$A$12:$AB$209,14,FALSE))</f>
        <v>0.42</v>
      </c>
      <c r="Q479" s="335" t="str">
        <f>IF((M479="Chapa negra doble recapado")*AND(L479&lt;&gt;"x"),"--",VLOOKUP(D479,Acero!$A$12:$AB$209,15,FALSE))</f>
        <v>----</v>
      </c>
      <c r="R479" s="335" t="str">
        <f>IF(L479="x",VLOOKUP(D479,Acero!$A$12:$AB$209,16,FALSE),"--")</f>
        <v>--</v>
      </c>
      <c r="S479" s="335" t="str">
        <f>IF(L479="x",VLOOKUP(D479,Acero!$A$12:$AB$209,17,FALSE),"--")</f>
        <v>--</v>
      </c>
      <c r="T479" s="335">
        <f>VLOOKUP(D479,Acero!$A$12:$AB$209,18,FALSE)</f>
        <v>0.5</v>
      </c>
      <c r="U479" s="308" t="str">
        <f>VLOOKUP(D479,Acero!$A$12:$AB$209,19,FALSE)</f>
        <v>----</v>
      </c>
      <c r="V479" s="318"/>
      <c r="W479" s="318"/>
      <c r="X479" s="322"/>
      <c r="Y479" s="334" t="e">
        <f t="shared" si="190"/>
        <v>#DIV/0!</v>
      </c>
      <c r="Z479">
        <f t="shared" si="194"/>
        <v>2059933.6666666653</v>
      </c>
      <c r="AG479" s="345">
        <v>42881</v>
      </c>
      <c r="AH479" s="149"/>
      <c r="AI479" s="149"/>
      <c r="AJ479" s="149"/>
      <c r="AK479" s="149"/>
      <c r="AL479" s="343" t="e">
        <f t="shared" si="191"/>
        <v>#DIV/0!</v>
      </c>
      <c r="AM479" s="149"/>
      <c r="AN479" s="149"/>
      <c r="AO479" s="343" t="e">
        <f t="shared" si="192"/>
        <v>#DIV/0!</v>
      </c>
      <c r="AP479" s="149"/>
      <c r="AQ479" s="149"/>
      <c r="AR479" s="343" t="e">
        <f t="shared" si="193"/>
        <v>#DIV/0!</v>
      </c>
    </row>
    <row r="480" spans="1:44" ht="15.75" hidden="1" thickBot="1">
      <c r="A480" s="309"/>
      <c r="B480" s="308">
        <v>425</v>
      </c>
      <c r="C480" s="239" t="e">
        <f>VLOOKUP(A480,Piezas!$A$10:$F$604,2,FALSE)</f>
        <v>#N/A</v>
      </c>
      <c r="D480" s="317" t="s">
        <v>1229</v>
      </c>
      <c r="E480" s="322"/>
      <c r="F480" s="308">
        <f>VLOOKUP(D480,Acero!$A$12:$AB$209,4,FALSE)</f>
        <v>0</v>
      </c>
      <c r="G480" s="317"/>
      <c r="H480" s="317"/>
      <c r="I480" s="317"/>
      <c r="J480" s="311"/>
      <c r="L480" s="322"/>
      <c r="M480" s="308" t="str">
        <f>VLOOKUP(D480,Acero!$A$12:$AB$209,13,FALSE)</f>
        <v>---------------</v>
      </c>
      <c r="N480" s="308" t="str">
        <f>IF(L480="x",VLOOKUP(D480,Acero!$A$12:$AB$209,6,FALSE),"--")</f>
        <v>--</v>
      </c>
      <c r="O480" s="324" t="str">
        <f>IF(L480="x",VLOOKUP(D480,Acero!$A$12:$AB$209,7,FALSE),"--")</f>
        <v>--</v>
      </c>
      <c r="P480" s="335">
        <f>IF((M480="Chapa negra doble recapado")*AND(L480&lt;&gt;"x"),"--",VLOOKUP(D480,Acero!$A$12:$AB$209,14,FALSE))</f>
        <v>22</v>
      </c>
      <c r="Q480" s="335" t="str">
        <f>IF((M480="Chapa negra doble recapado")*AND(L480&lt;&gt;"x"),"--",VLOOKUP(D480,Acero!$A$12:$AB$209,15,FALSE))</f>
        <v>----</v>
      </c>
      <c r="R480" s="335" t="str">
        <f>IF(L480="x",VLOOKUP(D480,Acero!$A$12:$AB$209,16,FALSE),"--")</f>
        <v>--</v>
      </c>
      <c r="S480" s="335" t="str">
        <f>IF(L480="x",VLOOKUP(D480,Acero!$A$12:$AB$209,17,FALSE),"--")</f>
        <v>--</v>
      </c>
      <c r="T480" s="335">
        <f>VLOOKUP(D480,Acero!$A$12:$AB$209,18,FALSE)</f>
        <v>0</v>
      </c>
      <c r="U480" s="308" t="str">
        <f>VLOOKUP(D480,Acero!$A$12:$AB$209,19,FALSE)</f>
        <v>----</v>
      </c>
      <c r="V480" s="319"/>
      <c r="W480" s="319"/>
      <c r="X480" s="322"/>
      <c r="Y480" s="334" t="e">
        <f t="shared" si="190"/>
        <v>#DIV/0!</v>
      </c>
      <c r="Z480">
        <f t="shared" si="194"/>
        <v>2059933.6666666653</v>
      </c>
      <c r="AG480" s="345">
        <v>42882</v>
      </c>
      <c r="AH480" s="149"/>
      <c r="AI480" s="149"/>
      <c r="AJ480" s="149"/>
      <c r="AK480" s="149"/>
      <c r="AL480" s="343" t="e">
        <f t="shared" si="191"/>
        <v>#DIV/0!</v>
      </c>
      <c r="AM480" s="149"/>
      <c r="AN480" s="149"/>
      <c r="AO480" s="343" t="e">
        <f t="shared" si="192"/>
        <v>#DIV/0!</v>
      </c>
      <c r="AP480" s="149"/>
      <c r="AQ480" s="149"/>
      <c r="AR480" s="343" t="e">
        <f t="shared" si="193"/>
        <v>#DIV/0!</v>
      </c>
    </row>
    <row r="481" spans="1:44" ht="15.75" hidden="1" thickBot="1">
      <c r="A481" s="309"/>
      <c r="B481" s="308">
        <v>426</v>
      </c>
      <c r="C481" s="239" t="e">
        <f>VLOOKUP(A481,Piezas!$A$10:$F$604,2,FALSE)</f>
        <v>#N/A</v>
      </c>
      <c r="D481" s="317" t="s">
        <v>1230</v>
      </c>
      <c r="E481" s="322"/>
      <c r="F481" s="308">
        <f>VLOOKUP(D481,Acero!$A$12:$AB$209,4,FALSE)</f>
        <v>0</v>
      </c>
      <c r="G481" s="317"/>
      <c r="H481" s="317"/>
      <c r="I481" s="317"/>
      <c r="J481" s="311"/>
      <c r="L481" s="322"/>
      <c r="M481" s="308" t="str">
        <f>VLOOKUP(D481,Acero!$A$12:$AB$209,13,FALSE)</f>
        <v>---------------</v>
      </c>
      <c r="N481" s="308" t="str">
        <f>IF(L481="x",VLOOKUP(D481,Acero!$A$12:$AB$209,6,FALSE),"--")</f>
        <v>--</v>
      </c>
      <c r="O481" s="324" t="str">
        <f>IF(L481="x",VLOOKUP(D481,Acero!$A$12:$AB$209,7,FALSE),"--")</f>
        <v>--</v>
      </c>
      <c r="P481" s="335">
        <f>IF((M481="Chapa negra doble recapado")*AND(L481&lt;&gt;"x"),"--",VLOOKUP(D481,Acero!$A$12:$AB$209,14,FALSE))</f>
        <v>12.7</v>
      </c>
      <c r="Q481" s="335" t="str">
        <f>IF((M481="Chapa negra doble recapado")*AND(L481&lt;&gt;"x"),"--",VLOOKUP(D481,Acero!$A$12:$AB$209,15,FALSE))</f>
        <v>----</v>
      </c>
      <c r="R481" s="335" t="str">
        <f>IF(L481="x",VLOOKUP(D481,Acero!$A$12:$AB$209,16,FALSE),"--")</f>
        <v>--</v>
      </c>
      <c r="S481" s="335" t="str">
        <f>IF(L481="x",VLOOKUP(D481,Acero!$A$12:$AB$209,17,FALSE),"--")</f>
        <v>--</v>
      </c>
      <c r="T481" s="335">
        <f>VLOOKUP(D481,Acero!$A$12:$AB$209,18,FALSE)</f>
        <v>0</v>
      </c>
      <c r="U481" s="308" t="str">
        <f>VLOOKUP(D481,Acero!$A$12:$AB$209,19,FALSE)</f>
        <v>----</v>
      </c>
      <c r="V481" s="318"/>
      <c r="W481" s="318"/>
      <c r="X481" s="322"/>
      <c r="Y481" s="334" t="e">
        <f t="shared" si="190"/>
        <v>#DIV/0!</v>
      </c>
      <c r="Z481">
        <f t="shared" si="194"/>
        <v>2059933.6666666653</v>
      </c>
      <c r="AG481" s="345">
        <v>42883</v>
      </c>
      <c r="AH481" s="149"/>
      <c r="AI481" s="149"/>
      <c r="AJ481" s="149"/>
      <c r="AK481" s="149"/>
      <c r="AL481" s="343" t="e">
        <f t="shared" si="191"/>
        <v>#DIV/0!</v>
      </c>
      <c r="AM481" s="149"/>
      <c r="AN481" s="149"/>
      <c r="AO481" s="343" t="e">
        <f t="shared" si="192"/>
        <v>#DIV/0!</v>
      </c>
      <c r="AP481" s="149"/>
      <c r="AQ481" s="149"/>
      <c r="AR481" s="343" t="e">
        <f t="shared" si="193"/>
        <v>#DIV/0!</v>
      </c>
    </row>
    <row r="482" spans="1:44" ht="15.75" hidden="1" thickBot="1">
      <c r="A482" s="309"/>
      <c r="B482" s="308">
        <v>427</v>
      </c>
      <c r="C482" s="239" t="e">
        <f>VLOOKUP(A482,Piezas!$A$10:$F$604,2,FALSE)</f>
        <v>#N/A</v>
      </c>
      <c r="D482" s="317"/>
      <c r="E482" s="322"/>
      <c r="F482" s="308" t="e">
        <f>VLOOKUP(D482,Acero!$A$12:$AB$209,4,FALSE)</f>
        <v>#N/A</v>
      </c>
      <c r="G482" s="317"/>
      <c r="H482" s="317"/>
      <c r="I482" s="317"/>
      <c r="J482" s="311"/>
      <c r="L482" s="322"/>
      <c r="M482" s="308" t="e">
        <f>VLOOKUP(D482,Acero!$A$12:$AB$209,13,FALSE)</f>
        <v>#N/A</v>
      </c>
      <c r="N482" s="308" t="str">
        <f>IF(L482="x",VLOOKUP(D482,Acero!$A$12:$AB$209,6,FALSE),"--")</f>
        <v>--</v>
      </c>
      <c r="O482" s="324" t="str">
        <f>IF(L482="x",VLOOKUP(D482,Acero!$A$12:$AB$209,7,FALSE),"--")</f>
        <v>--</v>
      </c>
      <c r="P482" s="335" t="e">
        <f>IF((M482="Chapa negra doble recapado")*AND(L482&lt;&gt;"x"),"--",VLOOKUP(D482,Acero!$A$12:$AB$209,14,FALSE))</f>
        <v>#N/A</v>
      </c>
      <c r="Q482" s="335" t="e">
        <f>IF((M482="Chapa negra doble recapado")*AND(L482&lt;&gt;"x"),"--",VLOOKUP(D482,Acero!$A$12:$AB$209,15,FALSE))</f>
        <v>#N/A</v>
      </c>
      <c r="R482" s="335" t="str">
        <f>IF(L482="x",VLOOKUP(D482,Acero!$A$12:$AB$209,16,FALSE),"--")</f>
        <v>--</v>
      </c>
      <c r="S482" s="335" t="str">
        <f>IF(L482="x",VLOOKUP(D482,Acero!$A$12:$AB$209,17,FALSE),"--")</f>
        <v>--</v>
      </c>
      <c r="T482" s="335" t="e">
        <f>VLOOKUP(D482,Acero!$A$12:$AB$209,18,FALSE)</f>
        <v>#N/A</v>
      </c>
      <c r="U482" s="308" t="e">
        <f>VLOOKUP(D482,Acero!$A$12:$AB$209,19,FALSE)</f>
        <v>#N/A</v>
      </c>
      <c r="V482" s="319"/>
      <c r="W482" s="319"/>
      <c r="X482" s="322"/>
      <c r="Y482" s="334" t="e">
        <f t="shared" si="190"/>
        <v>#DIV/0!</v>
      </c>
      <c r="Z482">
        <f t="shared" si="194"/>
        <v>2059933.6666666653</v>
      </c>
      <c r="AG482" s="345">
        <v>42884</v>
      </c>
      <c r="AH482" s="149"/>
      <c r="AI482" s="149"/>
      <c r="AJ482" s="149"/>
      <c r="AK482" s="149"/>
      <c r="AL482" s="343" t="e">
        <f t="shared" si="191"/>
        <v>#DIV/0!</v>
      </c>
      <c r="AM482" s="149"/>
      <c r="AN482" s="149"/>
      <c r="AO482" s="343" t="e">
        <f t="shared" si="192"/>
        <v>#DIV/0!</v>
      </c>
      <c r="AP482" s="149"/>
      <c r="AQ482" s="149"/>
      <c r="AR482" s="343" t="e">
        <f t="shared" si="193"/>
        <v>#DIV/0!</v>
      </c>
    </row>
    <row r="483" spans="1:44" ht="15.75" hidden="1" thickBot="1">
      <c r="A483" s="309"/>
      <c r="B483" s="308">
        <v>428</v>
      </c>
      <c r="C483" s="239" t="e">
        <f>VLOOKUP(A483,Piezas!$A$10:$F$604,2,FALSE)</f>
        <v>#N/A</v>
      </c>
      <c r="D483" s="320"/>
      <c r="E483" s="322"/>
      <c r="F483" s="308" t="e">
        <f>VLOOKUP(D483,Acero!$A$12:$AB$209,4,FALSE)</f>
        <v>#N/A</v>
      </c>
      <c r="G483" s="317"/>
      <c r="H483" s="317"/>
      <c r="I483" s="317"/>
      <c r="J483" s="311"/>
      <c r="L483" s="322"/>
      <c r="M483" s="308" t="e">
        <f>VLOOKUP(D483,Acero!$A$12:$AB$209,13,FALSE)</f>
        <v>#N/A</v>
      </c>
      <c r="N483" s="308" t="str">
        <f>IF(L483="x",VLOOKUP(D483,Acero!$A$12:$AB$209,6,FALSE),"--")</f>
        <v>--</v>
      </c>
      <c r="O483" s="324" t="str">
        <f>IF(L483="x",VLOOKUP(D483,Acero!$A$12:$AB$209,7,FALSE),"--")</f>
        <v>--</v>
      </c>
      <c r="P483" s="335" t="e">
        <f>IF((M483="Chapa negra doble recapado")*AND(L483&lt;&gt;"x"),"--",VLOOKUP(D483,Acero!$A$12:$AB$209,14,FALSE))</f>
        <v>#N/A</v>
      </c>
      <c r="Q483" s="335" t="e">
        <f>IF((M483="Chapa negra doble recapado")*AND(L483&lt;&gt;"x"),"--",VLOOKUP(D483,Acero!$A$12:$AB$209,15,FALSE))</f>
        <v>#N/A</v>
      </c>
      <c r="R483" s="335" t="str">
        <f>IF(L483="x",VLOOKUP(D483,Acero!$A$12:$AB$209,16,FALSE),"--")</f>
        <v>--</v>
      </c>
      <c r="S483" s="335" t="str">
        <f>IF(L483="x",VLOOKUP(D483,Acero!$A$12:$AB$209,17,FALSE),"--")</f>
        <v>--</v>
      </c>
      <c r="T483" s="335" t="e">
        <f>VLOOKUP(D483,Acero!$A$12:$AB$209,18,FALSE)</f>
        <v>#N/A</v>
      </c>
      <c r="U483" s="308" t="e">
        <f>VLOOKUP(D483,Acero!$A$12:$AB$209,19,FALSE)</f>
        <v>#N/A</v>
      </c>
      <c r="V483" s="318"/>
      <c r="W483" s="318"/>
      <c r="X483" s="322"/>
      <c r="Y483" s="334" t="e">
        <f t="shared" si="190"/>
        <v>#DIV/0!</v>
      </c>
      <c r="Z483">
        <f t="shared" si="194"/>
        <v>2059933.6666666653</v>
      </c>
      <c r="AG483" s="345">
        <v>42885</v>
      </c>
      <c r="AH483" s="149"/>
      <c r="AI483" s="149"/>
      <c r="AJ483" s="149"/>
      <c r="AK483" s="149"/>
      <c r="AL483" s="343" t="e">
        <f t="shared" si="191"/>
        <v>#DIV/0!</v>
      </c>
      <c r="AM483" s="149"/>
      <c r="AN483" s="149"/>
      <c r="AO483" s="343" t="e">
        <f t="shared" si="192"/>
        <v>#DIV/0!</v>
      </c>
      <c r="AP483" s="149"/>
      <c r="AQ483" s="149"/>
      <c r="AR483" s="343" t="e">
        <f t="shared" si="193"/>
        <v>#DIV/0!</v>
      </c>
    </row>
    <row r="484" spans="1:44" ht="15.75" hidden="1" thickBot="1">
      <c r="A484" s="412"/>
      <c r="B484" s="308">
        <v>429</v>
      </c>
      <c r="C484" s="239" t="e">
        <f>VLOOKUP(A484,Piezas!$A$10:$F$604,2,FALSE)</f>
        <v>#N/A</v>
      </c>
      <c r="D484" s="321"/>
      <c r="E484" s="322"/>
      <c r="F484" s="308" t="e">
        <f>VLOOKUP(D484,Acero!$A$12:$AB$209,4,FALSE)</f>
        <v>#N/A</v>
      </c>
      <c r="G484" s="317"/>
      <c r="H484" s="317"/>
      <c r="I484" s="317"/>
      <c r="J484" s="311"/>
      <c r="L484" s="322"/>
      <c r="M484" s="308" t="e">
        <f>VLOOKUP(D484,Acero!$A$12:$AB$209,13,FALSE)</f>
        <v>#N/A</v>
      </c>
      <c r="N484" s="308" t="str">
        <f>IF(L484="x",VLOOKUP(D484,Acero!$A$12:$AB$209,6,FALSE),"--")</f>
        <v>--</v>
      </c>
      <c r="O484" s="324" t="str">
        <f>IF(L484="x",VLOOKUP(D484,Acero!$A$12:$AB$209,7,FALSE),"--")</f>
        <v>--</v>
      </c>
      <c r="P484" s="335" t="e">
        <f>IF((M484="Chapa negra doble recapado")*AND(L484&lt;&gt;"x"),"--",VLOOKUP(D484,Acero!$A$12:$AB$209,14,FALSE))</f>
        <v>#N/A</v>
      </c>
      <c r="Q484" s="335" t="e">
        <f>IF((M484="Chapa negra doble recapado")*AND(L484&lt;&gt;"x"),"--",VLOOKUP(D484,Acero!$A$12:$AB$209,15,FALSE))</f>
        <v>#N/A</v>
      </c>
      <c r="R484" s="335" t="str">
        <f>IF(L484="x",VLOOKUP(D484,Acero!$A$12:$AB$209,16,FALSE),"--")</f>
        <v>--</v>
      </c>
      <c r="S484" s="335" t="str">
        <f>IF(L484="x",VLOOKUP(D484,Acero!$A$12:$AB$209,17,FALSE),"--")</f>
        <v>--</v>
      </c>
      <c r="T484" s="335" t="e">
        <f>VLOOKUP(D484,Acero!$A$12:$AB$209,18,FALSE)</f>
        <v>#N/A</v>
      </c>
      <c r="U484" s="308" t="e">
        <f>VLOOKUP(D484,Acero!$A$12:$AB$209,19,FALSE)</f>
        <v>#N/A</v>
      </c>
      <c r="V484" s="319"/>
      <c r="W484" s="319"/>
      <c r="X484" s="322"/>
      <c r="Y484" s="334" t="e">
        <f t="shared" si="190"/>
        <v>#DIV/0!</v>
      </c>
      <c r="Z484">
        <f t="shared" si="194"/>
        <v>2059933.6666666653</v>
      </c>
      <c r="AG484" s="345">
        <v>42886</v>
      </c>
      <c r="AH484" s="149"/>
      <c r="AI484" s="149"/>
      <c r="AJ484" s="149"/>
      <c r="AK484" s="149"/>
      <c r="AL484" s="343" t="e">
        <f t="shared" si="191"/>
        <v>#DIV/0!</v>
      </c>
      <c r="AM484" s="149"/>
      <c r="AN484" s="149"/>
      <c r="AO484" s="343" t="e">
        <f t="shared" si="192"/>
        <v>#DIV/0!</v>
      </c>
      <c r="AP484" s="149"/>
      <c r="AQ484" s="149"/>
      <c r="AR484" s="343" t="e">
        <f t="shared" si="193"/>
        <v>#DIV/0!</v>
      </c>
    </row>
    <row r="485" spans="1:44" ht="15.75" hidden="1" thickBot="1">
      <c r="A485" s="410"/>
      <c r="B485" s="336"/>
      <c r="C485" s="239" t="e">
        <f>VLOOKUP(A485,Piezas!$A$10:$F$604,2,FALSE)</f>
        <v>#N/A</v>
      </c>
      <c r="D485" s="338"/>
      <c r="E485" s="338"/>
      <c r="F485" s="338"/>
      <c r="G485" s="338"/>
      <c r="H485" s="338"/>
      <c r="I485" s="338"/>
      <c r="J485" s="338"/>
      <c r="K485" s="338"/>
      <c r="L485" s="339"/>
      <c r="M485" s="338"/>
      <c r="N485" s="338"/>
      <c r="O485" s="342"/>
      <c r="P485" s="340"/>
      <c r="Q485" s="340"/>
      <c r="R485" s="340"/>
      <c r="S485" s="340"/>
      <c r="T485" s="340"/>
      <c r="U485" s="336"/>
      <c r="V485" s="336"/>
      <c r="W485" s="336"/>
      <c r="X485" s="339"/>
      <c r="Y485" s="339"/>
      <c r="Z485" s="333"/>
      <c r="AA485" s="333"/>
      <c r="AG485" s="345"/>
      <c r="AL485" s="344"/>
      <c r="AO485" s="344"/>
      <c r="AR485" s="344"/>
    </row>
    <row r="486" spans="1:44" ht="27" hidden="1" thickTop="1" thickBot="1">
      <c r="A486" s="411" t="s">
        <v>343</v>
      </c>
      <c r="B486" s="308">
        <v>430</v>
      </c>
      <c r="C486" s="239">
        <f>VLOOKUP(A486,Piezas!$A$10:$F$604,2,FALSE)</f>
        <v>0</v>
      </c>
      <c r="D486" s="317" t="s">
        <v>1012</v>
      </c>
      <c r="E486" s="331">
        <v>934.33333333333303</v>
      </c>
      <c r="F486" s="308" t="str">
        <f>VLOOKUP(D486,Acero!$A$12:$AB$209,4,FALSE)</f>
        <v>Lateral</v>
      </c>
      <c r="G486" s="317"/>
      <c r="H486" s="317"/>
      <c r="I486" s="317"/>
      <c r="J486" s="310"/>
      <c r="K486" s="149"/>
      <c r="L486" s="331"/>
      <c r="M486" s="308" t="str">
        <f>VLOOKUP(D486,Acero!$A$12:$AB$209,13,FALSE)</f>
        <v>Chapa negra doble recapado</v>
      </c>
      <c r="N486" s="308" t="str">
        <f>IF(L486="x",VLOOKUP(D486,Acero!$A$12:$AB$209,6,FALSE),"--")</f>
        <v>--</v>
      </c>
      <c r="O486" s="324" t="str">
        <f>IF(L486="x",VLOOKUP(D486,Acero!$A$12:$AB$209,7,FALSE),"--")</f>
        <v>--</v>
      </c>
      <c r="P486" s="335" t="str">
        <f>IF((M486="Chapa negra doble recapado")*AND(L486&lt;&gt;"x"),"--",VLOOKUP(D486,Acero!$A$12:$AB$209,14,FALSE))</f>
        <v>--</v>
      </c>
      <c r="Q486" s="335" t="str">
        <f>IF((M486="Chapa negra doble recapado")*AND(L486&lt;&gt;"x"),"--",VLOOKUP(D486,Acero!$A$12:$AB$209,15,FALSE))</f>
        <v>--</v>
      </c>
      <c r="R486" s="335" t="str">
        <f>IF(L486="x",VLOOKUP(D486,Acero!$A$12:$AB$209,16,FALSE),"--")</f>
        <v>--</v>
      </c>
      <c r="S486" s="335" t="str">
        <f>IF(L486="x",VLOOKUP(D486,Acero!$A$12:$AB$209,17,FALSE),"--")</f>
        <v>--</v>
      </c>
      <c r="T486" s="335">
        <f>VLOOKUP(D486,Acero!$A$12:$AB$209,18,FALSE)</f>
        <v>1.2</v>
      </c>
      <c r="U486" s="308" t="str">
        <f>VLOOKUP(D486,Acero!$A$12:$AB$209,19,FALSE)</f>
        <v>mm</v>
      </c>
      <c r="V486" s="317"/>
      <c r="W486" s="317">
        <v>760.33333333333303</v>
      </c>
      <c r="X486" s="331">
        <v>994.16666666666697</v>
      </c>
      <c r="Y486" s="334">
        <f t="shared" ref="Y486:Y496" si="195">(X486-W486)/W486</f>
        <v>0.30754055238930383</v>
      </c>
      <c r="Z486" s="149">
        <f>(V486+W486)*E486</f>
        <v>710404.77777777729</v>
      </c>
      <c r="AA486" s="149"/>
      <c r="AB486" s="149"/>
      <c r="AC486" s="149"/>
      <c r="AD486" s="149"/>
      <c r="AE486" s="149"/>
      <c r="AF486" s="149"/>
      <c r="AG486" s="345">
        <v>42887</v>
      </c>
      <c r="AH486" s="149"/>
      <c r="AI486" s="149"/>
      <c r="AJ486" s="149"/>
      <c r="AK486" s="149"/>
      <c r="AL486" s="343" t="e">
        <f t="shared" ref="AL486:AL496" si="196">(AH486-AK486)/AH486</f>
        <v>#DIV/0!</v>
      </c>
      <c r="AM486" s="149"/>
      <c r="AN486" s="149"/>
      <c r="AO486" s="343" t="e">
        <f t="shared" ref="AO486:AO496" si="197">(AK486-AN486)/AK486</f>
        <v>#DIV/0!</v>
      </c>
      <c r="AP486" s="149"/>
      <c r="AQ486" s="149"/>
      <c r="AR486" s="343" t="e">
        <f t="shared" ref="AR486:AR496" si="198">(AN486-AQ486)/AN486</f>
        <v>#DIV/0!</v>
      </c>
    </row>
    <row r="487" spans="1:44" ht="26.25" hidden="1" thickBot="1">
      <c r="A487" s="309"/>
      <c r="B487" s="308">
        <v>431</v>
      </c>
      <c r="C487" s="239" t="e">
        <f>VLOOKUP(A487,Piezas!$A$10:$F$604,2,FALSE)</f>
        <v>#N/A</v>
      </c>
      <c r="D487" s="317" t="s">
        <v>1211</v>
      </c>
      <c r="E487" s="322">
        <v>942.33333333333303</v>
      </c>
      <c r="F487" s="308" t="str">
        <f>VLOOKUP(D487,Acero!$A$12:$AB$209,4,FALSE)</f>
        <v xml:space="preserve">Lonja </v>
      </c>
      <c r="G487" s="317"/>
      <c r="H487" s="317"/>
      <c r="I487" s="317"/>
      <c r="J487" s="311"/>
      <c r="L487" s="317"/>
      <c r="M487" s="308" t="str">
        <f>VLOOKUP(D487,Acero!$A$12:$AB$209,13,FALSE)</f>
        <v>Chapa negra doble recapado</v>
      </c>
      <c r="N487" s="308" t="str">
        <f>IF(L487="x",VLOOKUP(D487,Acero!$A$12:$AB$209,6,FALSE),"--")</f>
        <v>--</v>
      </c>
      <c r="O487" s="324" t="str">
        <f>IF(L487="x",VLOOKUP(D487,Acero!$A$12:$AB$209,7,FALSE),"--")</f>
        <v>--</v>
      </c>
      <c r="P487" s="335" t="str">
        <f>IF((M487="Chapa negra doble recapado")*AND(L487&lt;&gt;"x"),"--",VLOOKUP(D487,Acero!$A$12:$AB$209,14,FALSE))</f>
        <v>--</v>
      </c>
      <c r="Q487" s="335" t="str">
        <f>IF((M487="Chapa negra doble recapado")*AND(L487&lt;&gt;"x"),"--",VLOOKUP(D487,Acero!$A$12:$AB$209,15,FALSE))</f>
        <v>--</v>
      </c>
      <c r="R487" s="335" t="str">
        <f>IF(L487="x",VLOOKUP(D487,Acero!$A$12:$AB$209,16,FALSE),"--")</f>
        <v>--</v>
      </c>
      <c r="S487" s="335" t="str">
        <f>IF(L487="x",VLOOKUP(D487,Acero!$A$12:$AB$209,17,FALSE),"--")</f>
        <v>--</v>
      </c>
      <c r="T487" s="335">
        <f>VLOOKUP(D487,Acero!$A$12:$AB$209,18,FALSE)</f>
        <v>1.2</v>
      </c>
      <c r="U487" s="308" t="str">
        <f>VLOOKUP(D487,Acero!$A$12:$AB$209,19,FALSE)</f>
        <v>mm</v>
      </c>
      <c r="V487" s="317"/>
      <c r="W487" s="317">
        <v>766.83333333333303</v>
      </c>
      <c r="X487" s="322">
        <v>1002.66666666667</v>
      </c>
      <c r="Y487" s="334">
        <f t="shared" si="195"/>
        <v>0.30754183873071561</v>
      </c>
      <c r="Z487">
        <f t="shared" ref="Z487:Z496" si="199">(V487+W487)*E487+Z486</f>
        <v>1433017.3888888878</v>
      </c>
      <c r="AG487" s="345">
        <v>42888</v>
      </c>
      <c r="AH487" s="149"/>
      <c r="AI487" s="149"/>
      <c r="AJ487" s="149"/>
      <c r="AK487" s="149"/>
      <c r="AL487" s="343" t="e">
        <f t="shared" si="196"/>
        <v>#DIV/0!</v>
      </c>
      <c r="AM487" s="149"/>
      <c r="AN487" s="149"/>
      <c r="AO487" s="343" t="e">
        <f t="shared" si="197"/>
        <v>#DIV/0!</v>
      </c>
      <c r="AP487" s="149"/>
      <c r="AQ487" s="149"/>
      <c r="AR487" s="343" t="e">
        <f t="shared" si="198"/>
        <v>#DIV/0!</v>
      </c>
    </row>
    <row r="488" spans="1:44" ht="26.25" hidden="1" thickBot="1">
      <c r="A488" s="309"/>
      <c r="B488" s="308">
        <v>432</v>
      </c>
      <c r="C488" s="239" t="e">
        <f>VLOOKUP(A488,Piezas!$A$10:$F$604,2,FALSE)</f>
        <v>#N/A</v>
      </c>
      <c r="D488" s="317" t="s">
        <v>1014</v>
      </c>
      <c r="E488" s="322">
        <v>950.33333333333303</v>
      </c>
      <c r="F488" s="308" t="str">
        <f>VLOOKUP(D488,Acero!$A$12:$AB$209,4,FALSE)</f>
        <v>orejas</v>
      </c>
      <c r="G488" s="317"/>
      <c r="H488" s="317"/>
      <c r="I488" s="317"/>
      <c r="J488" s="311" t="s">
        <v>1509</v>
      </c>
      <c r="L488" s="322"/>
      <c r="M488" s="308" t="str">
        <f>VLOOKUP(D488,Acero!$A$12:$AB$209,13,FALSE)</f>
        <v>Chapa negra doble recapado</v>
      </c>
      <c r="N488" s="308" t="str">
        <f>IF(L488="x",VLOOKUP(D488,Acero!$A$12:$AB$209,6,FALSE),"--")</f>
        <v>--</v>
      </c>
      <c r="O488" s="324" t="str">
        <f>IF(L488="x",VLOOKUP(D488,Acero!$A$12:$AB$209,7,FALSE),"--")</f>
        <v>--</v>
      </c>
      <c r="P488" s="335" t="str">
        <f>IF((M488="Chapa negra doble recapado")*AND(L488&lt;&gt;"x"),"--",VLOOKUP(D488,Acero!$A$12:$AB$209,14,FALSE))</f>
        <v>--</v>
      </c>
      <c r="Q488" s="335" t="str">
        <f>IF((M488="Chapa negra doble recapado")*AND(L488&lt;&gt;"x"),"--",VLOOKUP(D488,Acero!$A$12:$AB$209,15,FALSE))</f>
        <v>--</v>
      </c>
      <c r="R488" s="335" t="str">
        <f>IF(L488="x",VLOOKUP(D488,Acero!$A$12:$AB$209,16,FALSE),"--")</f>
        <v>--</v>
      </c>
      <c r="S488" s="335" t="str">
        <f>IF(L488="x",VLOOKUP(D488,Acero!$A$12:$AB$209,17,FALSE),"--")</f>
        <v>--</v>
      </c>
      <c r="T488" s="335">
        <f>VLOOKUP(D488,Acero!$A$12:$AB$209,18,FALSE)</f>
        <v>1.2</v>
      </c>
      <c r="U488" s="308" t="str">
        <f>VLOOKUP(D488,Acero!$A$12:$AB$209,19,FALSE)</f>
        <v>mm</v>
      </c>
      <c r="V488" s="318">
        <v>1</v>
      </c>
      <c r="W488" s="318">
        <v>773.33333333333303</v>
      </c>
      <c r="X488" s="322">
        <v>1011.16666666667</v>
      </c>
      <c r="Y488" s="334">
        <f t="shared" si="195"/>
        <v>0.30754310344828073</v>
      </c>
      <c r="Z488">
        <f t="shared" si="199"/>
        <v>2168892.1666666651</v>
      </c>
      <c r="AG488" s="345">
        <v>42889</v>
      </c>
      <c r="AH488" s="149"/>
      <c r="AI488" s="149"/>
      <c r="AJ488" s="149"/>
      <c r="AK488" s="149"/>
      <c r="AL488" s="343" t="e">
        <f t="shared" si="196"/>
        <v>#DIV/0!</v>
      </c>
      <c r="AM488" s="149"/>
      <c r="AN488" s="149"/>
      <c r="AO488" s="343" t="e">
        <f t="shared" si="197"/>
        <v>#DIV/0!</v>
      </c>
      <c r="AP488" s="149"/>
      <c r="AQ488" s="149"/>
      <c r="AR488" s="343" t="e">
        <f t="shared" si="198"/>
        <v>#DIV/0!</v>
      </c>
    </row>
    <row r="489" spans="1:44" ht="15.75" hidden="1" thickBot="1">
      <c r="A489" s="309"/>
      <c r="B489" s="308">
        <v>433</v>
      </c>
      <c r="C489" s="239" t="e">
        <f>VLOOKUP(A489,Piezas!$A$10:$F$604,2,FALSE)</f>
        <v>#N/A</v>
      </c>
      <c r="D489" s="317" t="s">
        <v>1015</v>
      </c>
      <c r="E489" s="322"/>
      <c r="F489" s="308">
        <f>VLOOKUP(D489,Acero!$A$12:$AB$209,4,FALSE)</f>
        <v>0</v>
      </c>
      <c r="G489" s="317"/>
      <c r="H489" s="317"/>
      <c r="I489" s="317"/>
      <c r="J489" s="311"/>
      <c r="L489" s="322"/>
      <c r="M489" s="308">
        <f>VLOOKUP(D489,Acero!$A$12:$AB$209,13,FALSE)</f>
        <v>0</v>
      </c>
      <c r="N489" s="308" t="str">
        <f>IF(L489="x",VLOOKUP(D489,Acero!$A$12:$AB$209,6,FALSE),"--")</f>
        <v>--</v>
      </c>
      <c r="O489" s="324" t="str">
        <f>IF(L489="x",VLOOKUP(D489,Acero!$A$12:$AB$209,7,FALSE),"--")</f>
        <v>--</v>
      </c>
      <c r="P489" s="335">
        <f>IF((M489="Chapa negra doble recapado")*AND(L489&lt;&gt;"x"),"--",VLOOKUP(D489,Acero!$A$12:$AB$209,14,FALSE))</f>
        <v>0</v>
      </c>
      <c r="Q489" s="335">
        <f>IF((M489="Chapa negra doble recapado")*AND(L489&lt;&gt;"x"),"--",VLOOKUP(D489,Acero!$A$12:$AB$209,15,FALSE))</f>
        <v>0</v>
      </c>
      <c r="R489" s="335" t="str">
        <f>IF(L489="x",VLOOKUP(D489,Acero!$A$12:$AB$209,16,FALSE),"--")</f>
        <v>--</v>
      </c>
      <c r="S489" s="335" t="str">
        <f>IF(L489="x",VLOOKUP(D489,Acero!$A$12:$AB$209,17,FALSE),"--")</f>
        <v>--</v>
      </c>
      <c r="T489" s="335">
        <f>VLOOKUP(D489,Acero!$A$12:$AB$209,18,FALSE)</f>
        <v>0</v>
      </c>
      <c r="U489" s="308" t="str">
        <f>VLOOKUP(D489,Acero!$A$12:$AB$209,19,FALSE)</f>
        <v>-----</v>
      </c>
      <c r="V489" s="319"/>
      <c r="W489" s="319"/>
      <c r="X489" s="322"/>
      <c r="Y489" s="334" t="e">
        <f t="shared" si="195"/>
        <v>#DIV/0!</v>
      </c>
      <c r="Z489">
        <f t="shared" si="199"/>
        <v>2168892.1666666651</v>
      </c>
      <c r="AG489" s="345">
        <v>42890</v>
      </c>
      <c r="AH489" s="149"/>
      <c r="AI489" s="149"/>
      <c r="AJ489" s="149"/>
      <c r="AK489" s="149"/>
      <c r="AL489" s="343" t="e">
        <f t="shared" si="196"/>
        <v>#DIV/0!</v>
      </c>
      <c r="AM489" s="149"/>
      <c r="AN489" s="149"/>
      <c r="AO489" s="343" t="e">
        <f t="shared" si="197"/>
        <v>#DIV/0!</v>
      </c>
      <c r="AP489" s="149"/>
      <c r="AQ489" s="149"/>
      <c r="AR489" s="343" t="e">
        <f t="shared" si="198"/>
        <v>#DIV/0!</v>
      </c>
    </row>
    <row r="490" spans="1:44" ht="15.75" hidden="1" thickBot="1">
      <c r="A490" s="309"/>
      <c r="B490" s="308">
        <v>434</v>
      </c>
      <c r="C490" s="239" t="e">
        <f>VLOOKUP(A490,Piezas!$A$10:$F$604,2,FALSE)</f>
        <v>#N/A</v>
      </c>
      <c r="D490" s="317" t="s">
        <v>1060</v>
      </c>
      <c r="E490" s="322"/>
      <c r="F490" s="308">
        <f>VLOOKUP(D490,Acero!$A$12:$AB$209,4,FALSE)</f>
        <v>0</v>
      </c>
      <c r="G490" s="317"/>
      <c r="H490" s="317"/>
      <c r="I490" s="317"/>
      <c r="J490" s="311"/>
      <c r="L490" s="322"/>
      <c r="M490" s="308" t="str">
        <f>VLOOKUP(D490,Acero!$A$12:$AB$209,13,FALSE)</f>
        <v>---------------</v>
      </c>
      <c r="N490" s="308" t="str">
        <f>IF(L490="x",VLOOKUP(D490,Acero!$A$12:$AB$209,6,FALSE),"--")</f>
        <v>--</v>
      </c>
      <c r="O490" s="324" t="str">
        <f>IF(L490="x",VLOOKUP(D490,Acero!$A$12:$AB$209,7,FALSE),"--")</f>
        <v>--</v>
      </c>
      <c r="P490" s="335">
        <f>IF((M490="Chapa negra doble recapado")*AND(L490&lt;&gt;"x"),"--",VLOOKUP(D490,Acero!$A$12:$AB$209,14,FALSE))</f>
        <v>28</v>
      </c>
      <c r="Q490" s="335" t="str">
        <f>IF((M490="Chapa negra doble recapado")*AND(L490&lt;&gt;"x"),"--",VLOOKUP(D490,Acero!$A$12:$AB$209,15,FALSE))</f>
        <v>----</v>
      </c>
      <c r="R490" s="335" t="str">
        <f>IF(L490="x",VLOOKUP(D490,Acero!$A$12:$AB$209,16,FALSE),"--")</f>
        <v>--</v>
      </c>
      <c r="S490" s="335" t="str">
        <f>IF(L490="x",VLOOKUP(D490,Acero!$A$12:$AB$209,17,FALSE),"--")</f>
        <v>--</v>
      </c>
      <c r="T490" s="335">
        <f>VLOOKUP(D490,Acero!$A$12:$AB$209,18,FALSE)</f>
        <v>0</v>
      </c>
      <c r="U490" s="308" t="str">
        <f>VLOOKUP(D490,Acero!$A$12:$AB$209,19,FALSE)</f>
        <v>----</v>
      </c>
      <c r="V490" s="318"/>
      <c r="W490" s="318"/>
      <c r="X490" s="322"/>
      <c r="Y490" s="334" t="e">
        <f t="shared" si="195"/>
        <v>#DIV/0!</v>
      </c>
      <c r="Z490">
        <f t="shared" si="199"/>
        <v>2168892.1666666651</v>
      </c>
      <c r="AG490" s="345">
        <v>42891</v>
      </c>
      <c r="AH490" s="149"/>
      <c r="AI490" s="149"/>
      <c r="AJ490" s="149"/>
      <c r="AK490" s="149"/>
      <c r="AL490" s="343" t="e">
        <f t="shared" si="196"/>
        <v>#DIV/0!</v>
      </c>
      <c r="AM490" s="149"/>
      <c r="AN490" s="149"/>
      <c r="AO490" s="343" t="e">
        <f t="shared" si="197"/>
        <v>#DIV/0!</v>
      </c>
      <c r="AP490" s="149"/>
      <c r="AQ490" s="149"/>
      <c r="AR490" s="343" t="e">
        <f t="shared" si="198"/>
        <v>#DIV/0!</v>
      </c>
    </row>
    <row r="491" spans="1:44" ht="15.75" hidden="1" thickBot="1">
      <c r="A491" s="309"/>
      <c r="B491" s="308">
        <v>435</v>
      </c>
      <c r="C491" s="239" t="e">
        <f>VLOOKUP(A491,Piezas!$A$10:$F$604,2,FALSE)</f>
        <v>#N/A</v>
      </c>
      <c r="D491" s="317" t="s">
        <v>1228</v>
      </c>
      <c r="E491" s="322"/>
      <c r="F491" s="308">
        <f>VLOOKUP(D491,Acero!$A$12:$AB$209,4,FALSE)</f>
        <v>0</v>
      </c>
      <c r="G491" s="317"/>
      <c r="H491" s="317"/>
      <c r="I491" s="317"/>
      <c r="J491" s="311"/>
      <c r="L491" s="322"/>
      <c r="M491" s="308" t="str">
        <f>VLOOKUP(D491,Acero!$A$12:$AB$209,13,FALSE)</f>
        <v>---------------</v>
      </c>
      <c r="N491" s="308" t="str">
        <f>IF(L491="x",VLOOKUP(D491,Acero!$A$12:$AB$209,6,FALSE),"--")</f>
        <v>--</v>
      </c>
      <c r="O491" s="324" t="str">
        <f>IF(L491="x",VLOOKUP(D491,Acero!$A$12:$AB$209,7,FALSE),"--")</f>
        <v>--</v>
      </c>
      <c r="P491" s="335">
        <f>IF((M491="Chapa negra doble recapado")*AND(L491&lt;&gt;"x"),"--",VLOOKUP(D491,Acero!$A$12:$AB$209,14,FALSE))</f>
        <v>0.42</v>
      </c>
      <c r="Q491" s="335" t="str">
        <f>IF((M491="Chapa negra doble recapado")*AND(L491&lt;&gt;"x"),"--",VLOOKUP(D491,Acero!$A$12:$AB$209,15,FALSE))</f>
        <v>----</v>
      </c>
      <c r="R491" s="335" t="str">
        <f>IF(L491="x",VLOOKUP(D491,Acero!$A$12:$AB$209,16,FALSE),"--")</f>
        <v>--</v>
      </c>
      <c r="S491" s="335" t="str">
        <f>IF(L491="x",VLOOKUP(D491,Acero!$A$12:$AB$209,17,FALSE),"--")</f>
        <v>--</v>
      </c>
      <c r="T491" s="335">
        <f>VLOOKUP(D491,Acero!$A$12:$AB$209,18,FALSE)</f>
        <v>0.5</v>
      </c>
      <c r="U491" s="308" t="str">
        <f>VLOOKUP(D491,Acero!$A$12:$AB$209,19,FALSE)</f>
        <v>----</v>
      </c>
      <c r="V491" s="318"/>
      <c r="W491" s="318"/>
      <c r="X491" s="322"/>
      <c r="Y491" s="334" t="e">
        <f t="shared" si="195"/>
        <v>#DIV/0!</v>
      </c>
      <c r="Z491">
        <f t="shared" si="199"/>
        <v>2168892.1666666651</v>
      </c>
      <c r="AG491" s="345">
        <v>42892</v>
      </c>
      <c r="AH491" s="149"/>
      <c r="AI491" s="149"/>
      <c r="AJ491" s="149"/>
      <c r="AK491" s="149"/>
      <c r="AL491" s="343" t="e">
        <f t="shared" si="196"/>
        <v>#DIV/0!</v>
      </c>
      <c r="AM491" s="149"/>
      <c r="AN491" s="149"/>
      <c r="AO491" s="343" t="e">
        <f t="shared" si="197"/>
        <v>#DIV/0!</v>
      </c>
      <c r="AP491" s="149"/>
      <c r="AQ491" s="149"/>
      <c r="AR491" s="343" t="e">
        <f t="shared" si="198"/>
        <v>#DIV/0!</v>
      </c>
    </row>
    <row r="492" spans="1:44" ht="15.75" hidden="1" thickBot="1">
      <c r="A492" s="309"/>
      <c r="B492" s="308">
        <v>436</v>
      </c>
      <c r="C492" s="239" t="e">
        <f>VLOOKUP(A492,Piezas!$A$10:$F$604,2,FALSE)</f>
        <v>#N/A</v>
      </c>
      <c r="D492" s="317" t="s">
        <v>1229</v>
      </c>
      <c r="E492" s="322"/>
      <c r="F492" s="308">
        <f>VLOOKUP(D492,Acero!$A$12:$AB$209,4,FALSE)</f>
        <v>0</v>
      </c>
      <c r="G492" s="317"/>
      <c r="H492" s="317"/>
      <c r="I492" s="317"/>
      <c r="J492" s="311"/>
      <c r="L492" s="322"/>
      <c r="M492" s="308" t="str">
        <f>VLOOKUP(D492,Acero!$A$12:$AB$209,13,FALSE)</f>
        <v>---------------</v>
      </c>
      <c r="N492" s="308" t="str">
        <f>IF(L492="x",VLOOKUP(D492,Acero!$A$12:$AB$209,6,FALSE),"--")</f>
        <v>--</v>
      </c>
      <c r="O492" s="324" t="str">
        <f>IF(L492="x",VLOOKUP(D492,Acero!$A$12:$AB$209,7,FALSE),"--")</f>
        <v>--</v>
      </c>
      <c r="P492" s="335">
        <f>IF((M492="Chapa negra doble recapado")*AND(L492&lt;&gt;"x"),"--",VLOOKUP(D492,Acero!$A$12:$AB$209,14,FALSE))</f>
        <v>22</v>
      </c>
      <c r="Q492" s="335" t="str">
        <f>IF((M492="Chapa negra doble recapado")*AND(L492&lt;&gt;"x"),"--",VLOOKUP(D492,Acero!$A$12:$AB$209,15,FALSE))</f>
        <v>----</v>
      </c>
      <c r="R492" s="335" t="str">
        <f>IF(L492="x",VLOOKUP(D492,Acero!$A$12:$AB$209,16,FALSE),"--")</f>
        <v>--</v>
      </c>
      <c r="S492" s="335" t="str">
        <f>IF(L492="x",VLOOKUP(D492,Acero!$A$12:$AB$209,17,FALSE),"--")</f>
        <v>--</v>
      </c>
      <c r="T492" s="335">
        <f>VLOOKUP(D492,Acero!$A$12:$AB$209,18,FALSE)</f>
        <v>0</v>
      </c>
      <c r="U492" s="308" t="str">
        <f>VLOOKUP(D492,Acero!$A$12:$AB$209,19,FALSE)</f>
        <v>----</v>
      </c>
      <c r="V492" s="319"/>
      <c r="W492" s="319"/>
      <c r="X492" s="322"/>
      <c r="Y492" s="334" t="e">
        <f t="shared" si="195"/>
        <v>#DIV/0!</v>
      </c>
      <c r="Z492">
        <f t="shared" si="199"/>
        <v>2168892.1666666651</v>
      </c>
      <c r="AG492" s="345">
        <v>42893</v>
      </c>
      <c r="AH492" s="149"/>
      <c r="AI492" s="149"/>
      <c r="AJ492" s="149"/>
      <c r="AK492" s="149"/>
      <c r="AL492" s="343" t="e">
        <f t="shared" si="196"/>
        <v>#DIV/0!</v>
      </c>
      <c r="AM492" s="149"/>
      <c r="AN492" s="149"/>
      <c r="AO492" s="343" t="e">
        <f t="shared" si="197"/>
        <v>#DIV/0!</v>
      </c>
      <c r="AP492" s="149"/>
      <c r="AQ492" s="149"/>
      <c r="AR492" s="343" t="e">
        <f t="shared" si="198"/>
        <v>#DIV/0!</v>
      </c>
    </row>
    <row r="493" spans="1:44" ht="15.75" hidden="1" thickBot="1">
      <c r="A493" s="309"/>
      <c r="B493" s="308">
        <v>437</v>
      </c>
      <c r="C493" s="239" t="e">
        <f>VLOOKUP(A493,Piezas!$A$10:$F$604,2,FALSE)</f>
        <v>#N/A</v>
      </c>
      <c r="D493" s="317" t="s">
        <v>1230</v>
      </c>
      <c r="E493" s="322"/>
      <c r="F493" s="308">
        <f>VLOOKUP(D493,Acero!$A$12:$AB$209,4,FALSE)</f>
        <v>0</v>
      </c>
      <c r="G493" s="317"/>
      <c r="H493" s="317"/>
      <c r="I493" s="317"/>
      <c r="J493" s="311"/>
      <c r="L493" s="322"/>
      <c r="M493" s="308" t="str">
        <f>VLOOKUP(D493,Acero!$A$12:$AB$209,13,FALSE)</f>
        <v>---------------</v>
      </c>
      <c r="N493" s="308" t="str">
        <f>IF(L493="x",VLOOKUP(D493,Acero!$A$12:$AB$209,6,FALSE),"--")</f>
        <v>--</v>
      </c>
      <c r="O493" s="324" t="str">
        <f>IF(L493="x",VLOOKUP(D493,Acero!$A$12:$AB$209,7,FALSE),"--")</f>
        <v>--</v>
      </c>
      <c r="P493" s="335">
        <f>IF((M493="Chapa negra doble recapado")*AND(L493&lt;&gt;"x"),"--",VLOOKUP(D493,Acero!$A$12:$AB$209,14,FALSE))</f>
        <v>12.7</v>
      </c>
      <c r="Q493" s="335" t="str">
        <f>IF((M493="Chapa negra doble recapado")*AND(L493&lt;&gt;"x"),"--",VLOOKUP(D493,Acero!$A$12:$AB$209,15,FALSE))</f>
        <v>----</v>
      </c>
      <c r="R493" s="335" t="str">
        <f>IF(L493="x",VLOOKUP(D493,Acero!$A$12:$AB$209,16,FALSE),"--")</f>
        <v>--</v>
      </c>
      <c r="S493" s="335" t="str">
        <f>IF(L493="x",VLOOKUP(D493,Acero!$A$12:$AB$209,17,FALSE),"--")</f>
        <v>--</v>
      </c>
      <c r="T493" s="335">
        <f>VLOOKUP(D493,Acero!$A$12:$AB$209,18,FALSE)</f>
        <v>0</v>
      </c>
      <c r="U493" s="308" t="str">
        <f>VLOOKUP(D493,Acero!$A$12:$AB$209,19,FALSE)</f>
        <v>----</v>
      </c>
      <c r="V493" s="318"/>
      <c r="W493" s="318"/>
      <c r="X493" s="322"/>
      <c r="Y493" s="334" t="e">
        <f t="shared" si="195"/>
        <v>#DIV/0!</v>
      </c>
      <c r="Z493">
        <f t="shared" si="199"/>
        <v>2168892.1666666651</v>
      </c>
      <c r="AG493" s="345">
        <v>42894</v>
      </c>
      <c r="AH493" s="149"/>
      <c r="AI493" s="149"/>
      <c r="AJ493" s="149"/>
      <c r="AK493" s="149"/>
      <c r="AL493" s="343" t="e">
        <f t="shared" si="196"/>
        <v>#DIV/0!</v>
      </c>
      <c r="AM493" s="149"/>
      <c r="AN493" s="149"/>
      <c r="AO493" s="343" t="e">
        <f t="shared" si="197"/>
        <v>#DIV/0!</v>
      </c>
      <c r="AP493" s="149"/>
      <c r="AQ493" s="149"/>
      <c r="AR493" s="343" t="e">
        <f t="shared" si="198"/>
        <v>#DIV/0!</v>
      </c>
    </row>
    <row r="494" spans="1:44" ht="15.75" hidden="1" thickBot="1">
      <c r="A494" s="309"/>
      <c r="B494" s="308">
        <v>438</v>
      </c>
      <c r="C494" s="239" t="e">
        <f>VLOOKUP(A494,Piezas!$A$10:$F$604,2,FALSE)</f>
        <v>#N/A</v>
      </c>
      <c r="D494" s="317"/>
      <c r="E494" s="322"/>
      <c r="F494" s="308" t="e">
        <f>VLOOKUP(D494,Acero!$A$12:$AB$209,4,FALSE)</f>
        <v>#N/A</v>
      </c>
      <c r="G494" s="317"/>
      <c r="H494" s="317"/>
      <c r="I494" s="317"/>
      <c r="J494" s="311"/>
      <c r="L494" s="322"/>
      <c r="M494" s="308" t="e">
        <f>VLOOKUP(D494,Acero!$A$12:$AB$209,13,FALSE)</f>
        <v>#N/A</v>
      </c>
      <c r="N494" s="308" t="str">
        <f>IF(L494="x",VLOOKUP(D494,Acero!$A$12:$AB$209,6,FALSE),"--")</f>
        <v>--</v>
      </c>
      <c r="O494" s="324" t="str">
        <f>IF(L494="x",VLOOKUP(D494,Acero!$A$12:$AB$209,7,FALSE),"--")</f>
        <v>--</v>
      </c>
      <c r="P494" s="335" t="e">
        <f>IF((M494="Chapa negra doble recapado")*AND(L494&lt;&gt;"x"),"--",VLOOKUP(D494,Acero!$A$12:$AB$209,14,FALSE))</f>
        <v>#N/A</v>
      </c>
      <c r="Q494" s="335" t="e">
        <f>IF((M494="Chapa negra doble recapado")*AND(L494&lt;&gt;"x"),"--",VLOOKUP(D494,Acero!$A$12:$AB$209,15,FALSE))</f>
        <v>#N/A</v>
      </c>
      <c r="R494" s="335" t="str">
        <f>IF(L494="x",VLOOKUP(D494,Acero!$A$12:$AB$209,16,FALSE),"--")</f>
        <v>--</v>
      </c>
      <c r="S494" s="335" t="str">
        <f>IF(L494="x",VLOOKUP(D494,Acero!$A$12:$AB$209,17,FALSE),"--")</f>
        <v>--</v>
      </c>
      <c r="T494" s="335" t="e">
        <f>VLOOKUP(D494,Acero!$A$12:$AB$209,18,FALSE)</f>
        <v>#N/A</v>
      </c>
      <c r="U494" s="308" t="e">
        <f>VLOOKUP(D494,Acero!$A$12:$AB$209,19,FALSE)</f>
        <v>#N/A</v>
      </c>
      <c r="V494" s="319"/>
      <c r="W494" s="319"/>
      <c r="X494" s="322"/>
      <c r="Y494" s="334" t="e">
        <f t="shared" si="195"/>
        <v>#DIV/0!</v>
      </c>
      <c r="Z494">
        <f t="shared" si="199"/>
        <v>2168892.1666666651</v>
      </c>
      <c r="AG494" s="345">
        <v>42895</v>
      </c>
      <c r="AH494" s="149"/>
      <c r="AI494" s="149"/>
      <c r="AJ494" s="149"/>
      <c r="AK494" s="149"/>
      <c r="AL494" s="343" t="e">
        <f t="shared" si="196"/>
        <v>#DIV/0!</v>
      </c>
      <c r="AM494" s="149"/>
      <c r="AN494" s="149"/>
      <c r="AO494" s="343" t="e">
        <f t="shared" si="197"/>
        <v>#DIV/0!</v>
      </c>
      <c r="AP494" s="149"/>
      <c r="AQ494" s="149"/>
      <c r="AR494" s="343" t="e">
        <f t="shared" si="198"/>
        <v>#DIV/0!</v>
      </c>
    </row>
    <row r="495" spans="1:44" ht="15.75" hidden="1" thickBot="1">
      <c r="A495" s="309"/>
      <c r="B495" s="308">
        <v>439</v>
      </c>
      <c r="C495" s="239" t="e">
        <f>VLOOKUP(A495,Piezas!$A$10:$F$604,2,FALSE)</f>
        <v>#N/A</v>
      </c>
      <c r="D495" s="320"/>
      <c r="E495" s="322"/>
      <c r="F495" s="308" t="e">
        <f>VLOOKUP(D495,Acero!$A$12:$AB$209,4,FALSE)</f>
        <v>#N/A</v>
      </c>
      <c r="G495" s="317"/>
      <c r="H495" s="317"/>
      <c r="I495" s="317"/>
      <c r="J495" s="311"/>
      <c r="L495" s="322"/>
      <c r="M495" s="308" t="e">
        <f>VLOOKUP(D495,Acero!$A$12:$AB$209,13,FALSE)</f>
        <v>#N/A</v>
      </c>
      <c r="N495" s="308" t="str">
        <f>IF(L495="x",VLOOKUP(D495,Acero!$A$12:$AB$209,6,FALSE),"--")</f>
        <v>--</v>
      </c>
      <c r="O495" s="324" t="str">
        <f>IF(L495="x",VLOOKUP(D495,Acero!$A$12:$AB$209,7,FALSE),"--")</f>
        <v>--</v>
      </c>
      <c r="P495" s="335" t="e">
        <f>IF((M495="Chapa negra doble recapado")*AND(L495&lt;&gt;"x"),"--",VLOOKUP(D495,Acero!$A$12:$AB$209,14,FALSE))</f>
        <v>#N/A</v>
      </c>
      <c r="Q495" s="335" t="e">
        <f>IF((M495="Chapa negra doble recapado")*AND(L495&lt;&gt;"x"),"--",VLOOKUP(D495,Acero!$A$12:$AB$209,15,FALSE))</f>
        <v>#N/A</v>
      </c>
      <c r="R495" s="335" t="str">
        <f>IF(L495="x",VLOOKUP(D495,Acero!$A$12:$AB$209,16,FALSE),"--")</f>
        <v>--</v>
      </c>
      <c r="S495" s="335" t="str">
        <f>IF(L495="x",VLOOKUP(D495,Acero!$A$12:$AB$209,17,FALSE),"--")</f>
        <v>--</v>
      </c>
      <c r="T495" s="335" t="e">
        <f>VLOOKUP(D495,Acero!$A$12:$AB$209,18,FALSE)</f>
        <v>#N/A</v>
      </c>
      <c r="U495" s="308" t="e">
        <f>VLOOKUP(D495,Acero!$A$12:$AB$209,19,FALSE)</f>
        <v>#N/A</v>
      </c>
      <c r="V495" s="318"/>
      <c r="W495" s="318"/>
      <c r="X495" s="322"/>
      <c r="Y495" s="334" t="e">
        <f t="shared" si="195"/>
        <v>#DIV/0!</v>
      </c>
      <c r="Z495">
        <f t="shared" si="199"/>
        <v>2168892.1666666651</v>
      </c>
      <c r="AG495" s="345">
        <v>42896</v>
      </c>
      <c r="AH495" s="149"/>
      <c r="AI495" s="149"/>
      <c r="AJ495" s="149"/>
      <c r="AK495" s="149"/>
      <c r="AL495" s="343" t="e">
        <f t="shared" si="196"/>
        <v>#DIV/0!</v>
      </c>
      <c r="AM495" s="149"/>
      <c r="AN495" s="149"/>
      <c r="AO495" s="343" t="e">
        <f t="shared" si="197"/>
        <v>#DIV/0!</v>
      </c>
      <c r="AP495" s="149"/>
      <c r="AQ495" s="149"/>
      <c r="AR495" s="343" t="e">
        <f t="shared" si="198"/>
        <v>#DIV/0!</v>
      </c>
    </row>
    <row r="496" spans="1:44" ht="15.75" hidden="1" thickBot="1">
      <c r="A496" s="412"/>
      <c r="B496" s="308">
        <v>440</v>
      </c>
      <c r="C496" s="239" t="e">
        <f>VLOOKUP(A496,Piezas!$A$10:$F$604,2,FALSE)</f>
        <v>#N/A</v>
      </c>
      <c r="D496" s="321"/>
      <c r="E496" s="322"/>
      <c r="F496" s="308" t="e">
        <f>VLOOKUP(D496,Acero!$A$12:$AB$209,4,FALSE)</f>
        <v>#N/A</v>
      </c>
      <c r="G496" s="317"/>
      <c r="H496" s="317"/>
      <c r="I496" s="317"/>
      <c r="J496" s="311"/>
      <c r="L496" s="322"/>
      <c r="M496" s="308" t="e">
        <f>VLOOKUP(D496,Acero!$A$12:$AB$209,13,FALSE)</f>
        <v>#N/A</v>
      </c>
      <c r="N496" s="308" t="str">
        <f>IF(L496="x",VLOOKUP(D496,Acero!$A$12:$AB$209,6,FALSE),"--")</f>
        <v>--</v>
      </c>
      <c r="O496" s="324" t="str">
        <f>IF(L496="x",VLOOKUP(D496,Acero!$A$12:$AB$209,7,FALSE),"--")</f>
        <v>--</v>
      </c>
      <c r="P496" s="335" t="e">
        <f>IF((M496="Chapa negra doble recapado")*AND(L496&lt;&gt;"x"),"--",VLOOKUP(D496,Acero!$A$12:$AB$209,14,FALSE))</f>
        <v>#N/A</v>
      </c>
      <c r="Q496" s="335" t="e">
        <f>IF((M496="Chapa negra doble recapado")*AND(L496&lt;&gt;"x"),"--",VLOOKUP(D496,Acero!$A$12:$AB$209,15,FALSE))</f>
        <v>#N/A</v>
      </c>
      <c r="R496" s="335" t="str">
        <f>IF(L496="x",VLOOKUP(D496,Acero!$A$12:$AB$209,16,FALSE),"--")</f>
        <v>--</v>
      </c>
      <c r="S496" s="335" t="str">
        <f>IF(L496="x",VLOOKUP(D496,Acero!$A$12:$AB$209,17,FALSE),"--")</f>
        <v>--</v>
      </c>
      <c r="T496" s="335" t="e">
        <f>VLOOKUP(D496,Acero!$A$12:$AB$209,18,FALSE)</f>
        <v>#N/A</v>
      </c>
      <c r="U496" s="308" t="e">
        <f>VLOOKUP(D496,Acero!$A$12:$AB$209,19,FALSE)</f>
        <v>#N/A</v>
      </c>
      <c r="V496" s="319"/>
      <c r="W496" s="319"/>
      <c r="X496" s="322"/>
      <c r="Y496" s="334" t="e">
        <f t="shared" si="195"/>
        <v>#DIV/0!</v>
      </c>
      <c r="Z496">
        <f t="shared" si="199"/>
        <v>2168892.1666666651</v>
      </c>
      <c r="AG496" s="345">
        <v>42897</v>
      </c>
      <c r="AH496" s="149"/>
      <c r="AI496" s="149"/>
      <c r="AJ496" s="149"/>
      <c r="AK496" s="149"/>
      <c r="AL496" s="343" t="e">
        <f t="shared" si="196"/>
        <v>#DIV/0!</v>
      </c>
      <c r="AM496" s="149"/>
      <c r="AN496" s="149"/>
      <c r="AO496" s="343" t="e">
        <f t="shared" si="197"/>
        <v>#DIV/0!</v>
      </c>
      <c r="AP496" s="149"/>
      <c r="AQ496" s="149"/>
      <c r="AR496" s="343" t="e">
        <f t="shared" si="198"/>
        <v>#DIV/0!</v>
      </c>
    </row>
    <row r="497" spans="1:44" ht="15.75" hidden="1" thickBot="1">
      <c r="A497" s="410"/>
      <c r="B497" s="336"/>
      <c r="C497" s="239" t="e">
        <f>VLOOKUP(A497,Piezas!$A$10:$F$604,2,FALSE)</f>
        <v>#N/A</v>
      </c>
      <c r="D497" s="338"/>
      <c r="E497" s="339"/>
      <c r="F497" s="340"/>
      <c r="G497" s="336"/>
      <c r="H497" s="336"/>
      <c r="I497" s="338"/>
      <c r="J497" s="339"/>
      <c r="K497" s="341"/>
      <c r="L497" s="339"/>
      <c r="M497" s="338"/>
      <c r="N497" s="338"/>
      <c r="O497" s="342"/>
      <c r="P497" s="340"/>
      <c r="Q497" s="340"/>
      <c r="R497" s="340"/>
      <c r="S497" s="340"/>
      <c r="T497" s="340"/>
      <c r="U497" s="336"/>
      <c r="V497" s="336"/>
      <c r="W497" s="336"/>
      <c r="X497" s="339"/>
      <c r="Y497" s="339"/>
      <c r="Z497" s="333"/>
      <c r="AA497" s="333"/>
      <c r="AG497" s="345"/>
      <c r="AL497" s="344"/>
      <c r="AO497" s="344"/>
      <c r="AR497" s="344"/>
    </row>
    <row r="498" spans="1:44" ht="27" hidden="1" thickTop="1" thickBot="1">
      <c r="A498" s="411" t="s">
        <v>344</v>
      </c>
      <c r="B498" s="308">
        <v>441</v>
      </c>
      <c r="C498" s="239">
        <f>VLOOKUP(A498,Piezas!$A$10:$F$604,2,FALSE)</f>
        <v>0</v>
      </c>
      <c r="D498" s="317" t="s">
        <v>1012</v>
      </c>
      <c r="E498" s="331">
        <v>958.33333333333303</v>
      </c>
      <c r="F498" s="308" t="str">
        <f>VLOOKUP(D498,Acero!$A$12:$AB$209,4,FALSE)</f>
        <v>Lateral</v>
      </c>
      <c r="G498" s="317"/>
      <c r="H498" s="317"/>
      <c r="I498" s="317"/>
      <c r="J498" s="310"/>
      <c r="K498" s="149"/>
      <c r="L498" s="331"/>
      <c r="M498" s="308" t="str">
        <f>VLOOKUP(D498,Acero!$A$12:$AB$209,13,FALSE)</f>
        <v>Chapa negra doble recapado</v>
      </c>
      <c r="N498" s="308" t="str">
        <f>IF(L498="x",VLOOKUP(D498,Acero!$A$12:$AB$209,6,FALSE),"--")</f>
        <v>--</v>
      </c>
      <c r="O498" s="324" t="str">
        <f>IF(L498="x",VLOOKUP(D498,Acero!$A$12:$AB$209,7,FALSE),"--")</f>
        <v>--</v>
      </c>
      <c r="P498" s="335" t="str">
        <f>IF((M498="Chapa negra doble recapado")*AND(L498&lt;&gt;"x"),"--",VLOOKUP(D498,Acero!$A$12:$AB$209,14,FALSE))</f>
        <v>--</v>
      </c>
      <c r="Q498" s="335" t="str">
        <f>IF((M498="Chapa negra doble recapado")*AND(L498&lt;&gt;"x"),"--",VLOOKUP(D498,Acero!$A$12:$AB$209,15,FALSE))</f>
        <v>--</v>
      </c>
      <c r="R498" s="335" t="str">
        <f>IF(L498="x",VLOOKUP(D498,Acero!$A$12:$AB$209,16,FALSE),"--")</f>
        <v>--</v>
      </c>
      <c r="S498" s="335" t="str">
        <f>IF(L498="x",VLOOKUP(D498,Acero!$A$12:$AB$209,17,FALSE),"--")</f>
        <v>--</v>
      </c>
      <c r="T498" s="335">
        <f>VLOOKUP(D498,Acero!$A$12:$AB$209,18,FALSE)</f>
        <v>1.2</v>
      </c>
      <c r="U498" s="308" t="str">
        <f>VLOOKUP(D498,Acero!$A$12:$AB$209,19,FALSE)</f>
        <v>mm</v>
      </c>
      <c r="V498" s="317"/>
      <c r="W498" s="317">
        <v>779.83333333333303</v>
      </c>
      <c r="X498" s="331">
        <v>1019.66666666667</v>
      </c>
      <c r="Y498" s="334">
        <f t="shared" ref="Y498:Y508" si="200">(X498-W498)/W498</f>
        <v>0.30754434708271483</v>
      </c>
      <c r="Z498" s="149">
        <f>(V498+W498)*E498</f>
        <v>747340.27777777729</v>
      </c>
      <c r="AA498" s="149"/>
      <c r="AB498" s="149"/>
      <c r="AC498" s="149"/>
      <c r="AD498" s="149"/>
      <c r="AE498" s="149"/>
      <c r="AF498" s="149"/>
      <c r="AG498" s="345">
        <v>42898</v>
      </c>
      <c r="AH498" s="149"/>
      <c r="AI498" s="149"/>
      <c r="AJ498" s="149"/>
      <c r="AK498" s="149"/>
      <c r="AL498" s="343" t="e">
        <f t="shared" ref="AL498:AL508" si="201">(AH498-AK498)/AH498</f>
        <v>#DIV/0!</v>
      </c>
      <c r="AM498" s="149"/>
      <c r="AN498" s="149"/>
      <c r="AO498" s="343" t="e">
        <f t="shared" ref="AO498:AO508" si="202">(AK498-AN498)/AK498</f>
        <v>#DIV/0!</v>
      </c>
      <c r="AP498" s="149"/>
      <c r="AQ498" s="149"/>
      <c r="AR498" s="343" t="e">
        <f t="shared" ref="AR498:AR508" si="203">(AN498-AQ498)/AN498</f>
        <v>#DIV/0!</v>
      </c>
    </row>
    <row r="499" spans="1:44" ht="26.25" hidden="1" thickBot="1">
      <c r="A499" s="309"/>
      <c r="B499" s="308">
        <v>442</v>
      </c>
      <c r="C499" s="239" t="e">
        <f>VLOOKUP(A499,Piezas!$A$10:$F$604,2,FALSE)</f>
        <v>#N/A</v>
      </c>
      <c r="D499" s="317" t="s">
        <v>1211</v>
      </c>
      <c r="E499" s="322">
        <v>966.33333333333303</v>
      </c>
      <c r="F499" s="308" t="str">
        <f>VLOOKUP(D499,Acero!$A$12:$AB$209,4,FALSE)</f>
        <v xml:space="preserve">Lonja </v>
      </c>
      <c r="G499" s="317"/>
      <c r="H499" s="317"/>
      <c r="I499" s="317"/>
      <c r="J499" s="311"/>
      <c r="L499" s="317"/>
      <c r="M499" s="308" t="str">
        <f>VLOOKUP(D499,Acero!$A$12:$AB$209,13,FALSE)</f>
        <v>Chapa negra doble recapado</v>
      </c>
      <c r="N499" s="308" t="str">
        <f>IF(L499="x",VLOOKUP(D499,Acero!$A$12:$AB$209,6,FALSE),"--")</f>
        <v>--</v>
      </c>
      <c r="O499" s="324" t="str">
        <f>IF(L499="x",VLOOKUP(D499,Acero!$A$12:$AB$209,7,FALSE),"--")</f>
        <v>--</v>
      </c>
      <c r="P499" s="335" t="str">
        <f>IF((M499="Chapa negra doble recapado")*AND(L499&lt;&gt;"x"),"--",VLOOKUP(D499,Acero!$A$12:$AB$209,14,FALSE))</f>
        <v>--</v>
      </c>
      <c r="Q499" s="335" t="str">
        <f>IF((M499="Chapa negra doble recapado")*AND(L499&lt;&gt;"x"),"--",VLOOKUP(D499,Acero!$A$12:$AB$209,15,FALSE))</f>
        <v>--</v>
      </c>
      <c r="R499" s="335" t="str">
        <f>IF(L499="x",VLOOKUP(D499,Acero!$A$12:$AB$209,16,FALSE),"--")</f>
        <v>--</v>
      </c>
      <c r="S499" s="335" t="str">
        <f>IF(L499="x",VLOOKUP(D499,Acero!$A$12:$AB$209,17,FALSE),"--")</f>
        <v>--</v>
      </c>
      <c r="T499" s="335">
        <f>VLOOKUP(D499,Acero!$A$12:$AB$209,18,FALSE)</f>
        <v>1.2</v>
      </c>
      <c r="U499" s="308" t="str">
        <f>VLOOKUP(D499,Acero!$A$12:$AB$209,19,FALSE)</f>
        <v>mm</v>
      </c>
      <c r="V499" s="317"/>
      <c r="W499" s="317">
        <v>786.33333333333303</v>
      </c>
      <c r="X499" s="322">
        <v>1028.1666666666699</v>
      </c>
      <c r="Y499" s="334">
        <f t="shared" si="200"/>
        <v>0.30754557015685074</v>
      </c>
      <c r="Z499">
        <f t="shared" ref="Z499:Z508" si="204">(V499+W499)*E499+Z498</f>
        <v>1507200.3888888878</v>
      </c>
      <c r="AG499" s="345">
        <v>42899</v>
      </c>
      <c r="AH499" s="149"/>
      <c r="AI499" s="149"/>
      <c r="AJ499" s="149"/>
      <c r="AK499" s="149"/>
      <c r="AL499" s="343" t="e">
        <f t="shared" si="201"/>
        <v>#DIV/0!</v>
      </c>
      <c r="AM499" s="149"/>
      <c r="AN499" s="149"/>
      <c r="AO499" s="343" t="e">
        <f t="shared" si="202"/>
        <v>#DIV/0!</v>
      </c>
      <c r="AP499" s="149"/>
      <c r="AQ499" s="149"/>
      <c r="AR499" s="343" t="e">
        <f t="shared" si="203"/>
        <v>#DIV/0!</v>
      </c>
    </row>
    <row r="500" spans="1:44" ht="26.25" hidden="1" thickBot="1">
      <c r="A500" s="309"/>
      <c r="B500" s="308">
        <v>443</v>
      </c>
      <c r="C500" s="239" t="e">
        <f>VLOOKUP(A500,Piezas!$A$10:$F$604,2,FALSE)</f>
        <v>#N/A</v>
      </c>
      <c r="D500" s="317" t="s">
        <v>1014</v>
      </c>
      <c r="E500" s="322">
        <v>974.33333333333303</v>
      </c>
      <c r="F500" s="308" t="str">
        <f>VLOOKUP(D500,Acero!$A$12:$AB$209,4,FALSE)</f>
        <v>orejas</v>
      </c>
      <c r="G500" s="317"/>
      <c r="H500" s="317"/>
      <c r="I500" s="317"/>
      <c r="J500" s="311" t="s">
        <v>1510</v>
      </c>
      <c r="L500" s="322"/>
      <c r="M500" s="308" t="str">
        <f>VLOOKUP(D500,Acero!$A$12:$AB$209,13,FALSE)</f>
        <v>Chapa negra doble recapado</v>
      </c>
      <c r="N500" s="308" t="str">
        <f>IF(L500="x",VLOOKUP(D500,Acero!$A$12:$AB$209,6,FALSE),"--")</f>
        <v>--</v>
      </c>
      <c r="O500" s="324" t="str">
        <f>IF(L500="x",VLOOKUP(D500,Acero!$A$12:$AB$209,7,FALSE),"--")</f>
        <v>--</v>
      </c>
      <c r="P500" s="335" t="str">
        <f>IF((M500="Chapa negra doble recapado")*AND(L500&lt;&gt;"x"),"--",VLOOKUP(D500,Acero!$A$12:$AB$209,14,FALSE))</f>
        <v>--</v>
      </c>
      <c r="Q500" s="335" t="str">
        <f>IF((M500="Chapa negra doble recapado")*AND(L500&lt;&gt;"x"),"--",VLOOKUP(D500,Acero!$A$12:$AB$209,15,FALSE))</f>
        <v>--</v>
      </c>
      <c r="R500" s="335" t="str">
        <f>IF(L500="x",VLOOKUP(D500,Acero!$A$12:$AB$209,16,FALSE),"--")</f>
        <v>--</v>
      </c>
      <c r="S500" s="335" t="str">
        <f>IF(L500="x",VLOOKUP(D500,Acero!$A$12:$AB$209,17,FALSE),"--")</f>
        <v>--</v>
      </c>
      <c r="T500" s="335">
        <f>VLOOKUP(D500,Acero!$A$12:$AB$209,18,FALSE)</f>
        <v>1.2</v>
      </c>
      <c r="U500" s="308" t="str">
        <f>VLOOKUP(D500,Acero!$A$12:$AB$209,19,FALSE)</f>
        <v>mm</v>
      </c>
      <c r="V500" s="318">
        <v>1</v>
      </c>
      <c r="W500" s="318">
        <v>792.83333333333303</v>
      </c>
      <c r="X500" s="322">
        <v>1036.6666666666699</v>
      </c>
      <c r="Y500" s="334">
        <f t="shared" si="200"/>
        <v>0.3075467731763763</v>
      </c>
      <c r="Z500">
        <f t="shared" si="204"/>
        <v>2280658.6666666651</v>
      </c>
      <c r="AG500" s="345">
        <v>42900</v>
      </c>
      <c r="AH500" s="149"/>
      <c r="AI500" s="149"/>
      <c r="AJ500" s="149"/>
      <c r="AK500" s="149"/>
      <c r="AL500" s="343" t="e">
        <f t="shared" si="201"/>
        <v>#DIV/0!</v>
      </c>
      <c r="AM500" s="149"/>
      <c r="AN500" s="149"/>
      <c r="AO500" s="343" t="e">
        <f t="shared" si="202"/>
        <v>#DIV/0!</v>
      </c>
      <c r="AP500" s="149"/>
      <c r="AQ500" s="149"/>
      <c r="AR500" s="343" t="e">
        <f t="shared" si="203"/>
        <v>#DIV/0!</v>
      </c>
    </row>
    <row r="501" spans="1:44" ht="15.75" hidden="1" thickBot="1">
      <c r="A501" s="309"/>
      <c r="B501" s="308">
        <v>444</v>
      </c>
      <c r="C501" s="239" t="e">
        <f>VLOOKUP(A501,Piezas!$A$10:$F$604,2,FALSE)</f>
        <v>#N/A</v>
      </c>
      <c r="D501" s="317" t="s">
        <v>1015</v>
      </c>
      <c r="E501" s="322"/>
      <c r="F501" s="308">
        <f>VLOOKUP(D501,Acero!$A$12:$AB$209,4,FALSE)</f>
        <v>0</v>
      </c>
      <c r="G501" s="317"/>
      <c r="H501" s="317"/>
      <c r="I501" s="317"/>
      <c r="J501" s="311"/>
      <c r="L501" s="322"/>
      <c r="M501" s="308">
        <f>VLOOKUP(D501,Acero!$A$12:$AB$209,13,FALSE)</f>
        <v>0</v>
      </c>
      <c r="N501" s="308" t="str">
        <f>IF(L501="x",VLOOKUP(D501,Acero!$A$12:$AB$209,6,FALSE),"--")</f>
        <v>--</v>
      </c>
      <c r="O501" s="324" t="str">
        <f>IF(L501="x",VLOOKUP(D501,Acero!$A$12:$AB$209,7,FALSE),"--")</f>
        <v>--</v>
      </c>
      <c r="P501" s="335">
        <f>IF((M501="Chapa negra doble recapado")*AND(L501&lt;&gt;"x"),"--",VLOOKUP(D501,Acero!$A$12:$AB$209,14,FALSE))</f>
        <v>0</v>
      </c>
      <c r="Q501" s="335">
        <f>IF((M501="Chapa negra doble recapado")*AND(L501&lt;&gt;"x"),"--",VLOOKUP(D501,Acero!$A$12:$AB$209,15,FALSE))</f>
        <v>0</v>
      </c>
      <c r="R501" s="335" t="str">
        <f>IF(L501="x",VLOOKUP(D501,Acero!$A$12:$AB$209,16,FALSE),"--")</f>
        <v>--</v>
      </c>
      <c r="S501" s="335" t="str">
        <f>IF(L501="x",VLOOKUP(D501,Acero!$A$12:$AB$209,17,FALSE),"--")</f>
        <v>--</v>
      </c>
      <c r="T501" s="335">
        <f>VLOOKUP(D501,Acero!$A$12:$AB$209,18,FALSE)</f>
        <v>0</v>
      </c>
      <c r="U501" s="308" t="str">
        <f>VLOOKUP(D501,Acero!$A$12:$AB$209,19,FALSE)</f>
        <v>-----</v>
      </c>
      <c r="V501" s="319"/>
      <c r="W501" s="319"/>
      <c r="X501" s="322"/>
      <c r="Y501" s="334" t="e">
        <f t="shared" si="200"/>
        <v>#DIV/0!</v>
      </c>
      <c r="Z501">
        <f t="shared" si="204"/>
        <v>2280658.6666666651</v>
      </c>
      <c r="AG501" s="345">
        <v>42901</v>
      </c>
      <c r="AH501" s="149"/>
      <c r="AI501" s="149"/>
      <c r="AJ501" s="149"/>
      <c r="AK501" s="149"/>
      <c r="AL501" s="343" t="e">
        <f t="shared" si="201"/>
        <v>#DIV/0!</v>
      </c>
      <c r="AM501" s="149"/>
      <c r="AN501" s="149"/>
      <c r="AO501" s="343" t="e">
        <f t="shared" si="202"/>
        <v>#DIV/0!</v>
      </c>
      <c r="AP501" s="149"/>
      <c r="AQ501" s="149"/>
      <c r="AR501" s="343" t="e">
        <f t="shared" si="203"/>
        <v>#DIV/0!</v>
      </c>
    </row>
    <row r="502" spans="1:44" ht="15.75" hidden="1" thickBot="1">
      <c r="A502" s="309"/>
      <c r="B502" s="308">
        <v>445</v>
      </c>
      <c r="C502" s="239" t="e">
        <f>VLOOKUP(A502,Piezas!$A$10:$F$604,2,FALSE)</f>
        <v>#N/A</v>
      </c>
      <c r="D502" s="317" t="s">
        <v>1060</v>
      </c>
      <c r="E502" s="322"/>
      <c r="F502" s="308">
        <f>VLOOKUP(D502,Acero!$A$12:$AB$209,4,FALSE)</f>
        <v>0</v>
      </c>
      <c r="G502" s="317"/>
      <c r="H502" s="317"/>
      <c r="I502" s="317"/>
      <c r="J502" s="311"/>
      <c r="L502" s="322"/>
      <c r="M502" s="308" t="str">
        <f>VLOOKUP(D502,Acero!$A$12:$AB$209,13,FALSE)</f>
        <v>---------------</v>
      </c>
      <c r="N502" s="308" t="str">
        <f>IF(L502="x",VLOOKUP(D502,Acero!$A$12:$AB$209,6,FALSE),"--")</f>
        <v>--</v>
      </c>
      <c r="O502" s="324" t="str">
        <f>IF(L502="x",VLOOKUP(D502,Acero!$A$12:$AB$209,7,FALSE),"--")</f>
        <v>--</v>
      </c>
      <c r="P502" s="335">
        <f>IF((M502="Chapa negra doble recapado")*AND(L502&lt;&gt;"x"),"--",VLOOKUP(D502,Acero!$A$12:$AB$209,14,FALSE))</f>
        <v>28</v>
      </c>
      <c r="Q502" s="335" t="str">
        <f>IF((M502="Chapa negra doble recapado")*AND(L502&lt;&gt;"x"),"--",VLOOKUP(D502,Acero!$A$12:$AB$209,15,FALSE))</f>
        <v>----</v>
      </c>
      <c r="R502" s="335" t="str">
        <f>IF(L502="x",VLOOKUP(D502,Acero!$A$12:$AB$209,16,FALSE),"--")</f>
        <v>--</v>
      </c>
      <c r="S502" s="335" t="str">
        <f>IF(L502="x",VLOOKUP(D502,Acero!$A$12:$AB$209,17,FALSE),"--")</f>
        <v>--</v>
      </c>
      <c r="T502" s="335">
        <f>VLOOKUP(D502,Acero!$A$12:$AB$209,18,FALSE)</f>
        <v>0</v>
      </c>
      <c r="U502" s="308" t="str">
        <f>VLOOKUP(D502,Acero!$A$12:$AB$209,19,FALSE)</f>
        <v>----</v>
      </c>
      <c r="V502" s="318"/>
      <c r="W502" s="318"/>
      <c r="X502" s="322"/>
      <c r="Y502" s="334" t="e">
        <f t="shared" si="200"/>
        <v>#DIV/0!</v>
      </c>
      <c r="Z502">
        <f t="shared" si="204"/>
        <v>2280658.6666666651</v>
      </c>
      <c r="AG502" s="345">
        <v>42902</v>
      </c>
      <c r="AH502" s="149"/>
      <c r="AI502" s="149"/>
      <c r="AJ502" s="149"/>
      <c r="AK502" s="149"/>
      <c r="AL502" s="343" t="e">
        <f t="shared" si="201"/>
        <v>#DIV/0!</v>
      </c>
      <c r="AM502" s="149"/>
      <c r="AN502" s="149"/>
      <c r="AO502" s="343" t="e">
        <f t="shared" si="202"/>
        <v>#DIV/0!</v>
      </c>
      <c r="AP502" s="149"/>
      <c r="AQ502" s="149"/>
      <c r="AR502" s="343" t="e">
        <f t="shared" si="203"/>
        <v>#DIV/0!</v>
      </c>
    </row>
    <row r="503" spans="1:44" ht="15.75" hidden="1" thickBot="1">
      <c r="A503" s="309"/>
      <c r="B503" s="308">
        <v>446</v>
      </c>
      <c r="C503" s="239" t="e">
        <f>VLOOKUP(A503,Piezas!$A$10:$F$604,2,FALSE)</f>
        <v>#N/A</v>
      </c>
      <c r="D503" s="317" t="s">
        <v>1228</v>
      </c>
      <c r="E503" s="322"/>
      <c r="F503" s="308">
        <f>VLOOKUP(D503,Acero!$A$12:$AB$209,4,FALSE)</f>
        <v>0</v>
      </c>
      <c r="G503" s="317"/>
      <c r="H503" s="317"/>
      <c r="I503" s="317"/>
      <c r="J503" s="311"/>
      <c r="L503" s="322"/>
      <c r="M503" s="308" t="str">
        <f>VLOOKUP(D503,Acero!$A$12:$AB$209,13,FALSE)</f>
        <v>---------------</v>
      </c>
      <c r="N503" s="308" t="str">
        <f>IF(L503="x",VLOOKUP(D503,Acero!$A$12:$AB$209,6,FALSE),"--")</f>
        <v>--</v>
      </c>
      <c r="O503" s="324" t="str">
        <f>IF(L503="x",VLOOKUP(D503,Acero!$A$12:$AB$209,7,FALSE),"--")</f>
        <v>--</v>
      </c>
      <c r="P503" s="335">
        <f>IF((M503="Chapa negra doble recapado")*AND(L503&lt;&gt;"x"),"--",VLOOKUP(D503,Acero!$A$12:$AB$209,14,FALSE))</f>
        <v>0.42</v>
      </c>
      <c r="Q503" s="335" t="str">
        <f>IF((M503="Chapa negra doble recapado")*AND(L503&lt;&gt;"x"),"--",VLOOKUP(D503,Acero!$A$12:$AB$209,15,FALSE))</f>
        <v>----</v>
      </c>
      <c r="R503" s="335" t="str">
        <f>IF(L503="x",VLOOKUP(D503,Acero!$A$12:$AB$209,16,FALSE),"--")</f>
        <v>--</v>
      </c>
      <c r="S503" s="335" t="str">
        <f>IF(L503="x",VLOOKUP(D503,Acero!$A$12:$AB$209,17,FALSE),"--")</f>
        <v>--</v>
      </c>
      <c r="T503" s="335">
        <f>VLOOKUP(D503,Acero!$A$12:$AB$209,18,FALSE)</f>
        <v>0.5</v>
      </c>
      <c r="U503" s="308" t="str">
        <f>VLOOKUP(D503,Acero!$A$12:$AB$209,19,FALSE)</f>
        <v>----</v>
      </c>
      <c r="V503" s="318"/>
      <c r="W503" s="318"/>
      <c r="X503" s="322"/>
      <c r="Y503" s="334" t="e">
        <f t="shared" si="200"/>
        <v>#DIV/0!</v>
      </c>
      <c r="Z503">
        <f t="shared" si="204"/>
        <v>2280658.6666666651</v>
      </c>
      <c r="AG503" s="345">
        <v>42903</v>
      </c>
      <c r="AH503" s="149"/>
      <c r="AI503" s="149"/>
      <c r="AJ503" s="149"/>
      <c r="AK503" s="149"/>
      <c r="AL503" s="343" t="e">
        <f t="shared" si="201"/>
        <v>#DIV/0!</v>
      </c>
      <c r="AM503" s="149"/>
      <c r="AN503" s="149"/>
      <c r="AO503" s="343" t="e">
        <f t="shared" si="202"/>
        <v>#DIV/0!</v>
      </c>
      <c r="AP503" s="149"/>
      <c r="AQ503" s="149"/>
      <c r="AR503" s="343" t="e">
        <f t="shared" si="203"/>
        <v>#DIV/0!</v>
      </c>
    </row>
    <row r="504" spans="1:44" ht="15.75" hidden="1" thickBot="1">
      <c r="A504" s="309"/>
      <c r="B504" s="308">
        <v>447</v>
      </c>
      <c r="C504" s="239" t="e">
        <f>VLOOKUP(A504,Piezas!$A$10:$F$604,2,FALSE)</f>
        <v>#N/A</v>
      </c>
      <c r="D504" s="317" t="s">
        <v>1229</v>
      </c>
      <c r="E504" s="322"/>
      <c r="F504" s="308">
        <f>VLOOKUP(D504,Acero!$A$12:$AB$209,4,FALSE)</f>
        <v>0</v>
      </c>
      <c r="G504" s="317"/>
      <c r="H504" s="317"/>
      <c r="I504" s="317"/>
      <c r="J504" s="311"/>
      <c r="L504" s="322"/>
      <c r="M504" s="308" t="str">
        <f>VLOOKUP(D504,Acero!$A$12:$AB$209,13,FALSE)</f>
        <v>---------------</v>
      </c>
      <c r="N504" s="308" t="str">
        <f>IF(L504="x",VLOOKUP(D504,Acero!$A$12:$AB$209,6,FALSE),"--")</f>
        <v>--</v>
      </c>
      <c r="O504" s="324" t="str">
        <f>IF(L504="x",VLOOKUP(D504,Acero!$A$12:$AB$209,7,FALSE),"--")</f>
        <v>--</v>
      </c>
      <c r="P504" s="335">
        <f>IF((M504="Chapa negra doble recapado")*AND(L504&lt;&gt;"x"),"--",VLOOKUP(D504,Acero!$A$12:$AB$209,14,FALSE))</f>
        <v>22</v>
      </c>
      <c r="Q504" s="335" t="str">
        <f>IF((M504="Chapa negra doble recapado")*AND(L504&lt;&gt;"x"),"--",VLOOKUP(D504,Acero!$A$12:$AB$209,15,FALSE))</f>
        <v>----</v>
      </c>
      <c r="R504" s="335" t="str">
        <f>IF(L504="x",VLOOKUP(D504,Acero!$A$12:$AB$209,16,FALSE),"--")</f>
        <v>--</v>
      </c>
      <c r="S504" s="335" t="str">
        <f>IF(L504="x",VLOOKUP(D504,Acero!$A$12:$AB$209,17,FALSE),"--")</f>
        <v>--</v>
      </c>
      <c r="T504" s="335">
        <f>VLOOKUP(D504,Acero!$A$12:$AB$209,18,FALSE)</f>
        <v>0</v>
      </c>
      <c r="U504" s="308" t="str">
        <f>VLOOKUP(D504,Acero!$A$12:$AB$209,19,FALSE)</f>
        <v>----</v>
      </c>
      <c r="V504" s="319"/>
      <c r="W504" s="319"/>
      <c r="X504" s="322"/>
      <c r="Y504" s="334" t="e">
        <f t="shared" si="200"/>
        <v>#DIV/0!</v>
      </c>
      <c r="Z504">
        <f t="shared" si="204"/>
        <v>2280658.6666666651</v>
      </c>
      <c r="AG504" s="345">
        <v>42904</v>
      </c>
      <c r="AH504" s="149"/>
      <c r="AI504" s="149"/>
      <c r="AJ504" s="149"/>
      <c r="AK504" s="149"/>
      <c r="AL504" s="343" t="e">
        <f t="shared" si="201"/>
        <v>#DIV/0!</v>
      </c>
      <c r="AM504" s="149"/>
      <c r="AN504" s="149"/>
      <c r="AO504" s="343" t="e">
        <f t="shared" si="202"/>
        <v>#DIV/0!</v>
      </c>
      <c r="AP504" s="149"/>
      <c r="AQ504" s="149"/>
      <c r="AR504" s="343" t="e">
        <f t="shared" si="203"/>
        <v>#DIV/0!</v>
      </c>
    </row>
    <row r="505" spans="1:44" ht="15.75" hidden="1" thickBot="1">
      <c r="A505" s="309"/>
      <c r="B505" s="308">
        <v>448</v>
      </c>
      <c r="C505" s="239" t="e">
        <f>VLOOKUP(A505,Piezas!$A$10:$F$604,2,FALSE)</f>
        <v>#N/A</v>
      </c>
      <c r="D505" s="317" t="s">
        <v>1230</v>
      </c>
      <c r="E505" s="322"/>
      <c r="F505" s="308">
        <f>VLOOKUP(D505,Acero!$A$12:$AB$209,4,FALSE)</f>
        <v>0</v>
      </c>
      <c r="G505" s="317"/>
      <c r="H505" s="317"/>
      <c r="I505" s="317"/>
      <c r="J505" s="311"/>
      <c r="L505" s="322"/>
      <c r="M505" s="308" t="str">
        <f>VLOOKUP(D505,Acero!$A$12:$AB$209,13,FALSE)</f>
        <v>---------------</v>
      </c>
      <c r="N505" s="308" t="str">
        <f>IF(L505="x",VLOOKUP(D505,Acero!$A$12:$AB$209,6,FALSE),"--")</f>
        <v>--</v>
      </c>
      <c r="O505" s="324" t="str">
        <f>IF(L505="x",VLOOKUP(D505,Acero!$A$12:$AB$209,7,FALSE),"--")</f>
        <v>--</v>
      </c>
      <c r="P505" s="335">
        <f>IF((M505="Chapa negra doble recapado")*AND(L505&lt;&gt;"x"),"--",VLOOKUP(D505,Acero!$A$12:$AB$209,14,FALSE))</f>
        <v>12.7</v>
      </c>
      <c r="Q505" s="335" t="str">
        <f>IF((M505="Chapa negra doble recapado")*AND(L505&lt;&gt;"x"),"--",VLOOKUP(D505,Acero!$A$12:$AB$209,15,FALSE))</f>
        <v>----</v>
      </c>
      <c r="R505" s="335" t="str">
        <f>IF(L505="x",VLOOKUP(D505,Acero!$A$12:$AB$209,16,FALSE),"--")</f>
        <v>--</v>
      </c>
      <c r="S505" s="335" t="str">
        <f>IF(L505="x",VLOOKUP(D505,Acero!$A$12:$AB$209,17,FALSE),"--")</f>
        <v>--</v>
      </c>
      <c r="T505" s="335">
        <f>VLOOKUP(D505,Acero!$A$12:$AB$209,18,FALSE)</f>
        <v>0</v>
      </c>
      <c r="U505" s="308" t="str">
        <f>VLOOKUP(D505,Acero!$A$12:$AB$209,19,FALSE)</f>
        <v>----</v>
      </c>
      <c r="V505" s="318"/>
      <c r="W505" s="318"/>
      <c r="X505" s="322"/>
      <c r="Y505" s="334" t="e">
        <f t="shared" si="200"/>
        <v>#DIV/0!</v>
      </c>
      <c r="Z505">
        <f t="shared" si="204"/>
        <v>2280658.6666666651</v>
      </c>
      <c r="AG505" s="345">
        <v>42905</v>
      </c>
      <c r="AH505" s="149"/>
      <c r="AI505" s="149"/>
      <c r="AJ505" s="149"/>
      <c r="AK505" s="149"/>
      <c r="AL505" s="343" t="e">
        <f t="shared" si="201"/>
        <v>#DIV/0!</v>
      </c>
      <c r="AM505" s="149"/>
      <c r="AN505" s="149"/>
      <c r="AO505" s="343" t="e">
        <f t="shared" si="202"/>
        <v>#DIV/0!</v>
      </c>
      <c r="AP505" s="149"/>
      <c r="AQ505" s="149"/>
      <c r="AR505" s="343" t="e">
        <f t="shared" si="203"/>
        <v>#DIV/0!</v>
      </c>
    </row>
    <row r="506" spans="1:44" ht="15.75" hidden="1" thickBot="1">
      <c r="A506" s="309"/>
      <c r="B506" s="308">
        <v>449</v>
      </c>
      <c r="C506" s="239" t="e">
        <f>VLOOKUP(A506,Piezas!$A$10:$F$604,2,FALSE)</f>
        <v>#N/A</v>
      </c>
      <c r="D506" s="317"/>
      <c r="E506" s="322"/>
      <c r="F506" s="308" t="e">
        <f>VLOOKUP(D506,Acero!$A$12:$AB$209,4,FALSE)</f>
        <v>#N/A</v>
      </c>
      <c r="G506" s="317"/>
      <c r="H506" s="317"/>
      <c r="I506" s="317"/>
      <c r="J506" s="311"/>
      <c r="L506" s="322"/>
      <c r="M506" s="308" t="e">
        <f>VLOOKUP(D506,Acero!$A$12:$AB$209,13,FALSE)</f>
        <v>#N/A</v>
      </c>
      <c r="N506" s="308" t="str">
        <f>IF(L506="x",VLOOKUP(D506,Acero!$A$12:$AB$209,6,FALSE),"--")</f>
        <v>--</v>
      </c>
      <c r="O506" s="324" t="str">
        <f>IF(L506="x",VLOOKUP(D506,Acero!$A$12:$AB$209,7,FALSE),"--")</f>
        <v>--</v>
      </c>
      <c r="P506" s="335" t="e">
        <f>IF((M506="Chapa negra doble recapado")*AND(L506&lt;&gt;"x"),"--",VLOOKUP(D506,Acero!$A$12:$AB$209,14,FALSE))</f>
        <v>#N/A</v>
      </c>
      <c r="Q506" s="335" t="e">
        <f>IF((M506="Chapa negra doble recapado")*AND(L506&lt;&gt;"x"),"--",VLOOKUP(D506,Acero!$A$12:$AB$209,15,FALSE))</f>
        <v>#N/A</v>
      </c>
      <c r="R506" s="335" t="str">
        <f>IF(L506="x",VLOOKUP(D506,Acero!$A$12:$AB$209,16,FALSE),"--")</f>
        <v>--</v>
      </c>
      <c r="S506" s="335" t="str">
        <f>IF(L506="x",VLOOKUP(D506,Acero!$A$12:$AB$209,17,FALSE),"--")</f>
        <v>--</v>
      </c>
      <c r="T506" s="335" t="e">
        <f>VLOOKUP(D506,Acero!$A$12:$AB$209,18,FALSE)</f>
        <v>#N/A</v>
      </c>
      <c r="U506" s="308" t="e">
        <f>VLOOKUP(D506,Acero!$A$12:$AB$209,19,FALSE)</f>
        <v>#N/A</v>
      </c>
      <c r="V506" s="319"/>
      <c r="W506" s="319"/>
      <c r="X506" s="322"/>
      <c r="Y506" s="334" t="e">
        <f t="shared" si="200"/>
        <v>#DIV/0!</v>
      </c>
      <c r="Z506">
        <f t="shared" si="204"/>
        <v>2280658.6666666651</v>
      </c>
      <c r="AG506" s="345">
        <v>42906</v>
      </c>
      <c r="AH506" s="149"/>
      <c r="AI506" s="149"/>
      <c r="AJ506" s="149"/>
      <c r="AK506" s="149"/>
      <c r="AL506" s="343" t="e">
        <f t="shared" si="201"/>
        <v>#DIV/0!</v>
      </c>
      <c r="AM506" s="149"/>
      <c r="AN506" s="149"/>
      <c r="AO506" s="343" t="e">
        <f t="shared" si="202"/>
        <v>#DIV/0!</v>
      </c>
      <c r="AP506" s="149"/>
      <c r="AQ506" s="149"/>
      <c r="AR506" s="343" t="e">
        <f t="shared" si="203"/>
        <v>#DIV/0!</v>
      </c>
    </row>
    <row r="507" spans="1:44" ht="15.75" hidden="1" thickBot="1">
      <c r="A507" s="309"/>
      <c r="B507" s="308">
        <v>450</v>
      </c>
      <c r="C507" s="239" t="e">
        <f>VLOOKUP(A507,Piezas!$A$10:$F$604,2,FALSE)</f>
        <v>#N/A</v>
      </c>
      <c r="D507" s="320"/>
      <c r="E507" s="322"/>
      <c r="F507" s="308" t="e">
        <f>VLOOKUP(D507,Acero!$A$12:$AB$209,4,FALSE)</f>
        <v>#N/A</v>
      </c>
      <c r="G507" s="317"/>
      <c r="H507" s="317"/>
      <c r="I507" s="317"/>
      <c r="J507" s="311"/>
      <c r="L507" s="322"/>
      <c r="M507" s="308" t="e">
        <f>VLOOKUP(D507,Acero!$A$12:$AB$209,13,FALSE)</f>
        <v>#N/A</v>
      </c>
      <c r="N507" s="308" t="str">
        <f>IF(L507="x",VLOOKUP(D507,Acero!$A$12:$AB$209,6,FALSE),"--")</f>
        <v>--</v>
      </c>
      <c r="O507" s="324" t="str">
        <f>IF(L507="x",VLOOKUP(D507,Acero!$A$12:$AB$209,7,FALSE),"--")</f>
        <v>--</v>
      </c>
      <c r="P507" s="335" t="e">
        <f>IF((M507="Chapa negra doble recapado")*AND(L507&lt;&gt;"x"),"--",VLOOKUP(D507,Acero!$A$12:$AB$209,14,FALSE))</f>
        <v>#N/A</v>
      </c>
      <c r="Q507" s="335" t="e">
        <f>IF((M507="Chapa negra doble recapado")*AND(L507&lt;&gt;"x"),"--",VLOOKUP(D507,Acero!$A$12:$AB$209,15,FALSE))</f>
        <v>#N/A</v>
      </c>
      <c r="R507" s="335" t="str">
        <f>IF(L507="x",VLOOKUP(D507,Acero!$A$12:$AB$209,16,FALSE),"--")</f>
        <v>--</v>
      </c>
      <c r="S507" s="335" t="str">
        <f>IF(L507="x",VLOOKUP(D507,Acero!$A$12:$AB$209,17,FALSE),"--")</f>
        <v>--</v>
      </c>
      <c r="T507" s="335" t="e">
        <f>VLOOKUP(D507,Acero!$A$12:$AB$209,18,FALSE)</f>
        <v>#N/A</v>
      </c>
      <c r="U507" s="308" t="e">
        <f>VLOOKUP(D507,Acero!$A$12:$AB$209,19,FALSE)</f>
        <v>#N/A</v>
      </c>
      <c r="V507" s="318"/>
      <c r="W507" s="318"/>
      <c r="X507" s="322"/>
      <c r="Y507" s="334" t="e">
        <f t="shared" si="200"/>
        <v>#DIV/0!</v>
      </c>
      <c r="Z507">
        <f t="shared" si="204"/>
        <v>2280658.6666666651</v>
      </c>
      <c r="AG507" s="345">
        <v>42907</v>
      </c>
      <c r="AH507" s="149"/>
      <c r="AI507" s="149"/>
      <c r="AJ507" s="149"/>
      <c r="AK507" s="149"/>
      <c r="AL507" s="343" t="e">
        <f t="shared" si="201"/>
        <v>#DIV/0!</v>
      </c>
      <c r="AM507" s="149"/>
      <c r="AN507" s="149"/>
      <c r="AO507" s="343" t="e">
        <f t="shared" si="202"/>
        <v>#DIV/0!</v>
      </c>
      <c r="AP507" s="149"/>
      <c r="AQ507" s="149"/>
      <c r="AR507" s="343" t="e">
        <f t="shared" si="203"/>
        <v>#DIV/0!</v>
      </c>
    </row>
    <row r="508" spans="1:44" ht="15.75" hidden="1" thickBot="1">
      <c r="A508" s="412"/>
      <c r="B508" s="308">
        <v>451</v>
      </c>
      <c r="C508" s="239" t="e">
        <f>VLOOKUP(A508,Piezas!$A$10:$F$604,2,FALSE)</f>
        <v>#N/A</v>
      </c>
      <c r="D508" s="321"/>
      <c r="E508" s="322"/>
      <c r="F508" s="308" t="e">
        <f>VLOOKUP(D508,Acero!$A$12:$AB$209,4,FALSE)</f>
        <v>#N/A</v>
      </c>
      <c r="G508" s="317"/>
      <c r="H508" s="317"/>
      <c r="I508" s="317"/>
      <c r="J508" s="311"/>
      <c r="L508" s="322"/>
      <c r="M508" s="308" t="e">
        <f>VLOOKUP(D508,Acero!$A$12:$AB$209,13,FALSE)</f>
        <v>#N/A</v>
      </c>
      <c r="N508" s="308" t="str">
        <f>IF(L508="x",VLOOKUP(D508,Acero!$A$12:$AB$209,6,FALSE),"--")</f>
        <v>--</v>
      </c>
      <c r="O508" s="324" t="str">
        <f>IF(L508="x",VLOOKUP(D508,Acero!$A$12:$AB$209,7,FALSE),"--")</f>
        <v>--</v>
      </c>
      <c r="P508" s="335" t="e">
        <f>IF((M508="Chapa negra doble recapado")*AND(L508&lt;&gt;"x"),"--",VLOOKUP(D508,Acero!$A$12:$AB$209,14,FALSE))</f>
        <v>#N/A</v>
      </c>
      <c r="Q508" s="335" t="e">
        <f>IF((M508="Chapa negra doble recapado")*AND(L508&lt;&gt;"x"),"--",VLOOKUP(D508,Acero!$A$12:$AB$209,15,FALSE))</f>
        <v>#N/A</v>
      </c>
      <c r="R508" s="335" t="str">
        <f>IF(L508="x",VLOOKUP(D508,Acero!$A$12:$AB$209,16,FALSE),"--")</f>
        <v>--</v>
      </c>
      <c r="S508" s="335" t="str">
        <f>IF(L508="x",VLOOKUP(D508,Acero!$A$12:$AB$209,17,FALSE),"--")</f>
        <v>--</v>
      </c>
      <c r="T508" s="335" t="e">
        <f>VLOOKUP(D508,Acero!$A$12:$AB$209,18,FALSE)</f>
        <v>#N/A</v>
      </c>
      <c r="U508" s="308" t="e">
        <f>VLOOKUP(D508,Acero!$A$12:$AB$209,19,FALSE)</f>
        <v>#N/A</v>
      </c>
      <c r="V508" s="319"/>
      <c r="W508" s="319"/>
      <c r="X508" s="322"/>
      <c r="Y508" s="334" t="e">
        <f t="shared" si="200"/>
        <v>#DIV/0!</v>
      </c>
      <c r="Z508">
        <f t="shared" si="204"/>
        <v>2280658.6666666651</v>
      </c>
      <c r="AG508" s="345">
        <v>42908</v>
      </c>
      <c r="AH508" s="149"/>
      <c r="AI508" s="149"/>
      <c r="AJ508" s="149"/>
      <c r="AK508" s="149"/>
      <c r="AL508" s="343" t="e">
        <f t="shared" si="201"/>
        <v>#DIV/0!</v>
      </c>
      <c r="AM508" s="149"/>
      <c r="AN508" s="149"/>
      <c r="AO508" s="343" t="e">
        <f t="shared" si="202"/>
        <v>#DIV/0!</v>
      </c>
      <c r="AP508" s="149"/>
      <c r="AQ508" s="149"/>
      <c r="AR508" s="343" t="e">
        <f t="shared" si="203"/>
        <v>#DIV/0!</v>
      </c>
    </row>
    <row r="509" spans="1:44" ht="15.75" hidden="1" thickBot="1">
      <c r="A509" s="410"/>
      <c r="B509" s="336"/>
      <c r="C509" s="239" t="e">
        <f>VLOOKUP(A509,Piezas!$A$10:$F$604,2,FALSE)</f>
        <v>#N/A</v>
      </c>
      <c r="D509" s="338"/>
      <c r="E509" s="339"/>
      <c r="F509" s="340"/>
      <c r="G509" s="336"/>
      <c r="H509" s="336"/>
      <c r="I509" s="338"/>
      <c r="J509" s="339"/>
      <c r="K509" s="341"/>
      <c r="L509" s="339"/>
      <c r="M509" s="338"/>
      <c r="N509" s="338"/>
      <c r="O509" s="342"/>
      <c r="P509" s="340"/>
      <c r="Q509" s="340"/>
      <c r="R509" s="340"/>
      <c r="S509" s="340"/>
      <c r="T509" s="340"/>
      <c r="U509" s="336"/>
      <c r="V509" s="336"/>
      <c r="W509" s="336"/>
      <c r="X509" s="339"/>
      <c r="Y509" s="339"/>
      <c r="Z509" s="333"/>
      <c r="AA509" s="333"/>
      <c r="AG509" s="345"/>
      <c r="AL509" s="344"/>
      <c r="AO509" s="344"/>
      <c r="AR509" s="344"/>
    </row>
    <row r="510" spans="1:44" ht="27" hidden="1" thickTop="1" thickBot="1">
      <c r="A510" s="411" t="s">
        <v>345</v>
      </c>
      <c r="B510" s="308">
        <v>452</v>
      </c>
      <c r="C510" s="239">
        <f>VLOOKUP(A510,Piezas!$A$10:$F$604,2,FALSE)</f>
        <v>0</v>
      </c>
      <c r="D510" s="317" t="s">
        <v>1012</v>
      </c>
      <c r="E510" s="331">
        <v>982.33333333333303</v>
      </c>
      <c r="F510" s="308" t="str">
        <f>VLOOKUP(D510,Acero!$A$12:$AB$209,4,FALSE)</f>
        <v>Lateral</v>
      </c>
      <c r="G510" s="317"/>
      <c r="H510" s="317"/>
      <c r="I510" s="317"/>
      <c r="J510" s="310"/>
      <c r="K510" s="149"/>
      <c r="L510" s="331"/>
      <c r="M510" s="308" t="str">
        <f>VLOOKUP(D510,Acero!$A$12:$AB$209,13,FALSE)</f>
        <v>Chapa negra doble recapado</v>
      </c>
      <c r="N510" s="308" t="str">
        <f>IF(L510="x",VLOOKUP(D510,Acero!$A$12:$AB$209,6,FALSE),"--")</f>
        <v>--</v>
      </c>
      <c r="O510" s="324" t="str">
        <f>IF(L510="x",VLOOKUP(D510,Acero!$A$12:$AB$209,7,FALSE),"--")</f>
        <v>--</v>
      </c>
      <c r="P510" s="335" t="str">
        <f>IF((M510="Chapa negra doble recapado")*AND(L510&lt;&gt;"x"),"--",VLOOKUP(D510,Acero!$A$12:$AB$209,14,FALSE))</f>
        <v>--</v>
      </c>
      <c r="Q510" s="335" t="str">
        <f>IF((M510="Chapa negra doble recapado")*AND(L510&lt;&gt;"x"),"--",VLOOKUP(D510,Acero!$A$12:$AB$209,15,FALSE))</f>
        <v>--</v>
      </c>
      <c r="R510" s="335" t="str">
        <f>IF(L510="x",VLOOKUP(D510,Acero!$A$12:$AB$209,16,FALSE),"--")</f>
        <v>--</v>
      </c>
      <c r="S510" s="335" t="str">
        <f>IF(L510="x",VLOOKUP(D510,Acero!$A$12:$AB$209,17,FALSE),"--")</f>
        <v>--</v>
      </c>
      <c r="T510" s="335">
        <f>VLOOKUP(D510,Acero!$A$12:$AB$209,18,FALSE)</f>
        <v>1.2</v>
      </c>
      <c r="U510" s="308" t="str">
        <f>VLOOKUP(D510,Acero!$A$12:$AB$209,19,FALSE)</f>
        <v>mm</v>
      </c>
      <c r="V510" s="317"/>
      <c r="W510" s="317">
        <v>799.33333333333303</v>
      </c>
      <c r="X510" s="331">
        <v>1045.1666666666699</v>
      </c>
      <c r="Y510" s="334">
        <f t="shared" ref="Y510:Y520" si="205">(X510-W510)/W510</f>
        <v>0.30754795663053003</v>
      </c>
      <c r="Z510" s="149">
        <f>(V510+W510)*E510</f>
        <v>785211.77777777729</v>
      </c>
      <c r="AA510" s="149"/>
      <c r="AB510" s="149"/>
      <c r="AC510" s="149"/>
      <c r="AD510" s="149"/>
      <c r="AE510" s="149"/>
      <c r="AF510" s="149"/>
      <c r="AG510" s="345">
        <v>42909</v>
      </c>
      <c r="AH510" s="149"/>
      <c r="AI510" s="149"/>
      <c r="AJ510" s="149"/>
      <c r="AK510" s="149"/>
      <c r="AL510" s="343" t="e">
        <f t="shared" ref="AL510:AL520" si="206">(AH510-AK510)/AH510</f>
        <v>#DIV/0!</v>
      </c>
      <c r="AM510" s="149"/>
      <c r="AN510" s="149"/>
      <c r="AO510" s="343" t="e">
        <f t="shared" ref="AO510:AO520" si="207">(AK510-AN510)/AK510</f>
        <v>#DIV/0!</v>
      </c>
      <c r="AP510" s="149"/>
      <c r="AQ510" s="149"/>
      <c r="AR510" s="343" t="e">
        <f t="shared" ref="AR510:AR520" si="208">(AN510-AQ510)/AN510</f>
        <v>#DIV/0!</v>
      </c>
    </row>
    <row r="511" spans="1:44" ht="26.25" hidden="1" thickBot="1">
      <c r="A511" s="309"/>
      <c r="B511" s="308">
        <v>453</v>
      </c>
      <c r="C511" s="239" t="e">
        <f>VLOOKUP(A511,Piezas!$A$10:$F$604,2,FALSE)</f>
        <v>#N/A</v>
      </c>
      <c r="D511" s="317" t="s">
        <v>1211</v>
      </c>
      <c r="E511" s="322">
        <v>990.33333333333303</v>
      </c>
      <c r="F511" s="308" t="str">
        <f>VLOOKUP(D511,Acero!$A$12:$AB$209,4,FALSE)</f>
        <v xml:space="preserve">Lonja </v>
      </c>
      <c r="G511" s="317"/>
      <c r="H511" s="317"/>
      <c r="I511" s="317"/>
      <c r="J511" s="311"/>
      <c r="L511" s="317"/>
      <c r="M511" s="308" t="str">
        <f>VLOOKUP(D511,Acero!$A$12:$AB$209,13,FALSE)</f>
        <v>Chapa negra doble recapado</v>
      </c>
      <c r="N511" s="308" t="str">
        <f>IF(L511="x",VLOOKUP(D511,Acero!$A$12:$AB$209,6,FALSE),"--")</f>
        <v>--</v>
      </c>
      <c r="O511" s="324" t="str">
        <f>IF(L511="x",VLOOKUP(D511,Acero!$A$12:$AB$209,7,FALSE),"--")</f>
        <v>--</v>
      </c>
      <c r="P511" s="335" t="str">
        <f>IF((M511="Chapa negra doble recapado")*AND(L511&lt;&gt;"x"),"--",VLOOKUP(D511,Acero!$A$12:$AB$209,14,FALSE))</f>
        <v>--</v>
      </c>
      <c r="Q511" s="335" t="str">
        <f>IF((M511="Chapa negra doble recapado")*AND(L511&lt;&gt;"x"),"--",VLOOKUP(D511,Acero!$A$12:$AB$209,15,FALSE))</f>
        <v>--</v>
      </c>
      <c r="R511" s="335" t="str">
        <f>IF(L511="x",VLOOKUP(D511,Acero!$A$12:$AB$209,16,FALSE),"--")</f>
        <v>--</v>
      </c>
      <c r="S511" s="335" t="str">
        <f>IF(L511="x",VLOOKUP(D511,Acero!$A$12:$AB$209,17,FALSE),"--")</f>
        <v>--</v>
      </c>
      <c r="T511" s="335">
        <f>VLOOKUP(D511,Acero!$A$12:$AB$209,18,FALSE)</f>
        <v>1.2</v>
      </c>
      <c r="U511" s="308" t="str">
        <f>VLOOKUP(D511,Acero!$A$12:$AB$209,19,FALSE)</f>
        <v>mm</v>
      </c>
      <c r="V511" s="317"/>
      <c r="W511" s="317">
        <v>805.83333333333303</v>
      </c>
      <c r="X511" s="322">
        <v>1053.6666666666699</v>
      </c>
      <c r="Y511" s="334">
        <f t="shared" si="205"/>
        <v>0.30754912099276566</v>
      </c>
      <c r="Z511">
        <f t="shared" ref="Z511:Z520" si="209">(V511+W511)*E511+Z510</f>
        <v>1583255.3888888878</v>
      </c>
      <c r="AG511" s="345">
        <v>42910</v>
      </c>
      <c r="AH511" s="149"/>
      <c r="AI511" s="149"/>
      <c r="AJ511" s="149"/>
      <c r="AK511" s="149"/>
      <c r="AL511" s="343" t="e">
        <f t="shared" si="206"/>
        <v>#DIV/0!</v>
      </c>
      <c r="AM511" s="149"/>
      <c r="AN511" s="149"/>
      <c r="AO511" s="343" t="e">
        <f t="shared" si="207"/>
        <v>#DIV/0!</v>
      </c>
      <c r="AP511" s="149"/>
      <c r="AQ511" s="149"/>
      <c r="AR511" s="343" t="e">
        <f t="shared" si="208"/>
        <v>#DIV/0!</v>
      </c>
    </row>
    <row r="512" spans="1:44" ht="30.75" hidden="1" thickBot="1">
      <c r="A512" s="309"/>
      <c r="B512" s="308">
        <v>454</v>
      </c>
      <c r="C512" s="239" t="str">
        <f>VLOOKUP($A$18,Piezas!$A$10:$F$604,2,FALSE)</f>
        <v xml:space="preserve">Gabinete lateral derecho </v>
      </c>
      <c r="D512" s="317" t="s">
        <v>1014</v>
      </c>
      <c r="E512" s="322">
        <v>998.33333333333303</v>
      </c>
      <c r="F512" s="308" t="str">
        <f>VLOOKUP(D512,Acero!$A$12:$AB$209,4,FALSE)</f>
        <v>orejas</v>
      </c>
      <c r="G512" s="317"/>
      <c r="H512" s="317"/>
      <c r="I512" s="317"/>
      <c r="J512" s="311" t="s">
        <v>1511</v>
      </c>
      <c r="L512" s="322"/>
      <c r="M512" s="308" t="str">
        <f>VLOOKUP(D512,Acero!$A$12:$AB$209,13,FALSE)</f>
        <v>Chapa negra doble recapado</v>
      </c>
      <c r="N512" s="308" t="str">
        <f>IF(L512="x",VLOOKUP(D512,Acero!$A$12:$AB$209,6,FALSE),"--")</f>
        <v>--</v>
      </c>
      <c r="O512" s="324" t="str">
        <f>IF(L512="x",VLOOKUP(D512,Acero!$A$12:$AB$209,7,FALSE),"--")</f>
        <v>--</v>
      </c>
      <c r="P512" s="335" t="str">
        <f>IF((M512="Chapa negra doble recapado")*AND(L512&lt;&gt;"x"),"--",VLOOKUP(D512,Acero!$A$12:$AB$209,14,FALSE))</f>
        <v>--</v>
      </c>
      <c r="Q512" s="335" t="str">
        <f>IF((M512="Chapa negra doble recapado")*AND(L512&lt;&gt;"x"),"--",VLOOKUP(D512,Acero!$A$12:$AB$209,15,FALSE))</f>
        <v>--</v>
      </c>
      <c r="R512" s="335" t="str">
        <f>IF(L512="x",VLOOKUP(D512,Acero!$A$12:$AB$209,16,FALSE),"--")</f>
        <v>--</v>
      </c>
      <c r="S512" s="335" t="str">
        <f>IF(L512="x",VLOOKUP(D512,Acero!$A$12:$AB$209,17,FALSE),"--")</f>
        <v>--</v>
      </c>
      <c r="T512" s="335">
        <f>VLOOKUP(D512,Acero!$A$12:$AB$209,18,FALSE)</f>
        <v>1.2</v>
      </c>
      <c r="U512" s="308" t="str">
        <f>VLOOKUP(D512,Acero!$A$12:$AB$209,19,FALSE)</f>
        <v>mm</v>
      </c>
      <c r="V512" s="318">
        <v>1</v>
      </c>
      <c r="W512" s="318">
        <v>812.33333333333303</v>
      </c>
      <c r="X512" s="322">
        <v>1062.1666666666699</v>
      </c>
      <c r="Y512" s="334">
        <f t="shared" si="205"/>
        <v>0.30755026672138325</v>
      </c>
      <c r="Z512">
        <f t="shared" si="209"/>
        <v>2395233.1666666651</v>
      </c>
      <c r="AG512" s="345">
        <v>42911</v>
      </c>
      <c r="AH512" s="149"/>
      <c r="AI512" s="149"/>
      <c r="AJ512" s="149"/>
      <c r="AK512" s="149"/>
      <c r="AL512" s="343" t="e">
        <f t="shared" si="206"/>
        <v>#DIV/0!</v>
      </c>
      <c r="AM512" s="149"/>
      <c r="AN512" s="149"/>
      <c r="AO512" s="343" t="e">
        <f t="shared" si="207"/>
        <v>#DIV/0!</v>
      </c>
      <c r="AP512" s="149"/>
      <c r="AQ512" s="149"/>
      <c r="AR512" s="343" t="e">
        <f t="shared" si="208"/>
        <v>#DIV/0!</v>
      </c>
    </row>
    <row r="513" spans="1:44" ht="30.75" hidden="1" thickBot="1">
      <c r="A513" s="309"/>
      <c r="B513" s="308">
        <v>455</v>
      </c>
      <c r="C513" s="239" t="str">
        <f>VLOOKUP($A$18,Piezas!$A$10:$F$604,2,FALSE)</f>
        <v xml:space="preserve">Gabinete lateral derecho </v>
      </c>
      <c r="D513" s="317" t="s">
        <v>1015</v>
      </c>
      <c r="E513" s="322"/>
      <c r="F513" s="308">
        <f>VLOOKUP(D513,Acero!$A$12:$AB$209,4,FALSE)</f>
        <v>0</v>
      </c>
      <c r="G513" s="317"/>
      <c r="H513" s="317"/>
      <c r="I513" s="317"/>
      <c r="J513" s="311"/>
      <c r="L513" s="322"/>
      <c r="M513" s="308">
        <f>VLOOKUP(D513,Acero!$A$12:$AB$209,13,FALSE)</f>
        <v>0</v>
      </c>
      <c r="N513" s="308" t="str">
        <f>IF(L513="x",VLOOKUP(D513,Acero!$A$12:$AB$209,6,FALSE),"--")</f>
        <v>--</v>
      </c>
      <c r="O513" s="324" t="str">
        <f>IF(L513="x",VLOOKUP(D513,Acero!$A$12:$AB$209,7,FALSE),"--")</f>
        <v>--</v>
      </c>
      <c r="P513" s="335">
        <f>IF((M513="Chapa negra doble recapado")*AND(L513&lt;&gt;"x"),"--",VLOOKUP(D513,Acero!$A$12:$AB$209,14,FALSE))</f>
        <v>0</v>
      </c>
      <c r="Q513" s="335">
        <f>IF((M513="Chapa negra doble recapado")*AND(L513&lt;&gt;"x"),"--",VLOOKUP(D513,Acero!$A$12:$AB$209,15,FALSE))</f>
        <v>0</v>
      </c>
      <c r="R513" s="335" t="str">
        <f>IF(L513="x",VLOOKUP(D513,Acero!$A$12:$AB$209,16,FALSE),"--")</f>
        <v>--</v>
      </c>
      <c r="S513" s="335" t="str">
        <f>IF(L513="x",VLOOKUP(D513,Acero!$A$12:$AB$209,17,FALSE),"--")</f>
        <v>--</v>
      </c>
      <c r="T513" s="335">
        <f>VLOOKUP(D513,Acero!$A$12:$AB$209,18,FALSE)</f>
        <v>0</v>
      </c>
      <c r="U513" s="308" t="str">
        <f>VLOOKUP(D513,Acero!$A$12:$AB$209,19,FALSE)</f>
        <v>-----</v>
      </c>
      <c r="V513" s="319"/>
      <c r="W513" s="319"/>
      <c r="X513" s="322"/>
      <c r="Y513" s="334" t="e">
        <f t="shared" si="205"/>
        <v>#DIV/0!</v>
      </c>
      <c r="Z513">
        <f t="shared" si="209"/>
        <v>2395233.1666666651</v>
      </c>
      <c r="AG513" s="345">
        <v>42912</v>
      </c>
      <c r="AH513" s="149"/>
      <c r="AI513" s="149"/>
      <c r="AJ513" s="149"/>
      <c r="AK513" s="149"/>
      <c r="AL513" s="343" t="e">
        <f t="shared" si="206"/>
        <v>#DIV/0!</v>
      </c>
      <c r="AM513" s="149"/>
      <c r="AN513" s="149"/>
      <c r="AO513" s="343" t="e">
        <f t="shared" si="207"/>
        <v>#DIV/0!</v>
      </c>
      <c r="AP513" s="149"/>
      <c r="AQ513" s="149"/>
      <c r="AR513" s="343" t="e">
        <f t="shared" si="208"/>
        <v>#DIV/0!</v>
      </c>
    </row>
    <row r="514" spans="1:44" ht="30.75" hidden="1" thickBot="1">
      <c r="A514" s="309"/>
      <c r="B514" s="308">
        <v>456</v>
      </c>
      <c r="C514" s="239" t="str">
        <f>VLOOKUP($A$18,Piezas!$A$10:$F$604,2,FALSE)</f>
        <v xml:space="preserve">Gabinete lateral derecho </v>
      </c>
      <c r="D514" s="317" t="s">
        <v>1060</v>
      </c>
      <c r="E514" s="322"/>
      <c r="F514" s="308">
        <f>VLOOKUP(D514,Acero!$A$12:$AB$209,4,FALSE)</f>
        <v>0</v>
      </c>
      <c r="G514" s="317"/>
      <c r="H514" s="317"/>
      <c r="I514" s="317"/>
      <c r="J514" s="311"/>
      <c r="L514" s="322"/>
      <c r="M514" s="308" t="str">
        <f>VLOOKUP(D514,Acero!$A$12:$AB$209,13,FALSE)</f>
        <v>---------------</v>
      </c>
      <c r="N514" s="308" t="str">
        <f>IF(L514="x",VLOOKUP(D514,Acero!$A$12:$AB$209,6,FALSE),"--")</f>
        <v>--</v>
      </c>
      <c r="O514" s="324" t="str">
        <f>IF(L514="x",VLOOKUP(D514,Acero!$A$12:$AB$209,7,FALSE),"--")</f>
        <v>--</v>
      </c>
      <c r="P514" s="335">
        <f>IF((M514="Chapa negra doble recapado")*AND(L514&lt;&gt;"x"),"--",VLOOKUP(D514,Acero!$A$12:$AB$209,14,FALSE))</f>
        <v>28</v>
      </c>
      <c r="Q514" s="335" t="str">
        <f>IF((M514="Chapa negra doble recapado")*AND(L514&lt;&gt;"x"),"--",VLOOKUP(D514,Acero!$A$12:$AB$209,15,FALSE))</f>
        <v>----</v>
      </c>
      <c r="R514" s="335" t="str">
        <f>IF(L514="x",VLOOKUP(D514,Acero!$A$12:$AB$209,16,FALSE),"--")</f>
        <v>--</v>
      </c>
      <c r="S514" s="335" t="str">
        <f>IF(L514="x",VLOOKUP(D514,Acero!$A$12:$AB$209,17,FALSE),"--")</f>
        <v>--</v>
      </c>
      <c r="T514" s="335">
        <f>VLOOKUP(D514,Acero!$A$12:$AB$209,18,FALSE)</f>
        <v>0</v>
      </c>
      <c r="U514" s="308" t="str">
        <f>VLOOKUP(D514,Acero!$A$12:$AB$209,19,FALSE)</f>
        <v>----</v>
      </c>
      <c r="V514" s="318"/>
      <c r="W514" s="318"/>
      <c r="X514" s="322"/>
      <c r="Y514" s="334" t="e">
        <f t="shared" si="205"/>
        <v>#DIV/0!</v>
      </c>
      <c r="Z514">
        <f t="shared" si="209"/>
        <v>2395233.1666666651</v>
      </c>
      <c r="AG514" s="345">
        <v>42913</v>
      </c>
      <c r="AH514" s="149"/>
      <c r="AI514" s="149"/>
      <c r="AJ514" s="149"/>
      <c r="AK514" s="149"/>
      <c r="AL514" s="343" t="e">
        <f t="shared" si="206"/>
        <v>#DIV/0!</v>
      </c>
      <c r="AM514" s="149"/>
      <c r="AN514" s="149"/>
      <c r="AO514" s="343" t="e">
        <f t="shared" si="207"/>
        <v>#DIV/0!</v>
      </c>
      <c r="AP514" s="149"/>
      <c r="AQ514" s="149"/>
      <c r="AR514" s="343" t="e">
        <f t="shared" si="208"/>
        <v>#DIV/0!</v>
      </c>
    </row>
    <row r="515" spans="1:44" ht="30.75" hidden="1" thickBot="1">
      <c r="A515" s="309"/>
      <c r="B515" s="308">
        <v>457</v>
      </c>
      <c r="C515" s="239" t="str">
        <f>VLOOKUP($A$18,Piezas!$A$10:$F$604,2,FALSE)</f>
        <v xml:space="preserve">Gabinete lateral derecho </v>
      </c>
      <c r="D515" s="317" t="s">
        <v>1228</v>
      </c>
      <c r="E515" s="322"/>
      <c r="F515" s="308">
        <f>VLOOKUP(D515,Acero!$A$12:$AB$209,4,FALSE)</f>
        <v>0</v>
      </c>
      <c r="G515" s="317"/>
      <c r="H515" s="317"/>
      <c r="I515" s="317"/>
      <c r="J515" s="311"/>
      <c r="L515" s="322"/>
      <c r="M515" s="308" t="str">
        <f>VLOOKUP(D515,Acero!$A$12:$AB$209,13,FALSE)</f>
        <v>---------------</v>
      </c>
      <c r="N515" s="308" t="str">
        <f>IF(L515="x",VLOOKUP(D515,Acero!$A$12:$AB$209,6,FALSE),"--")</f>
        <v>--</v>
      </c>
      <c r="O515" s="324" t="str">
        <f>IF(L515="x",VLOOKUP(D515,Acero!$A$12:$AB$209,7,FALSE),"--")</f>
        <v>--</v>
      </c>
      <c r="P515" s="335">
        <f>IF((M515="Chapa negra doble recapado")*AND(L515&lt;&gt;"x"),"--",VLOOKUP(D515,Acero!$A$12:$AB$209,14,FALSE))</f>
        <v>0.42</v>
      </c>
      <c r="Q515" s="335" t="str">
        <f>IF((M515="Chapa negra doble recapado")*AND(L515&lt;&gt;"x"),"--",VLOOKUP(D515,Acero!$A$12:$AB$209,15,FALSE))</f>
        <v>----</v>
      </c>
      <c r="R515" s="335" t="str">
        <f>IF(L515="x",VLOOKUP(D515,Acero!$A$12:$AB$209,16,FALSE),"--")</f>
        <v>--</v>
      </c>
      <c r="S515" s="335" t="str">
        <f>IF(L515="x",VLOOKUP(D515,Acero!$A$12:$AB$209,17,FALSE),"--")</f>
        <v>--</v>
      </c>
      <c r="T515" s="335">
        <f>VLOOKUP(D515,Acero!$A$12:$AB$209,18,FALSE)</f>
        <v>0.5</v>
      </c>
      <c r="U515" s="308" t="str">
        <f>VLOOKUP(D515,Acero!$A$12:$AB$209,19,FALSE)</f>
        <v>----</v>
      </c>
      <c r="V515" s="318"/>
      <c r="W515" s="318"/>
      <c r="X515" s="322"/>
      <c r="Y515" s="334" t="e">
        <f t="shared" si="205"/>
        <v>#DIV/0!</v>
      </c>
      <c r="Z515">
        <f t="shared" si="209"/>
        <v>2395233.1666666651</v>
      </c>
      <c r="AG515" s="345">
        <v>42914</v>
      </c>
      <c r="AH515" s="149"/>
      <c r="AI515" s="149"/>
      <c r="AJ515" s="149"/>
      <c r="AK515" s="149"/>
      <c r="AL515" s="343" t="e">
        <f t="shared" si="206"/>
        <v>#DIV/0!</v>
      </c>
      <c r="AM515" s="149"/>
      <c r="AN515" s="149"/>
      <c r="AO515" s="343" t="e">
        <f t="shared" si="207"/>
        <v>#DIV/0!</v>
      </c>
      <c r="AP515" s="149"/>
      <c r="AQ515" s="149"/>
      <c r="AR515" s="343" t="e">
        <f t="shared" si="208"/>
        <v>#DIV/0!</v>
      </c>
    </row>
    <row r="516" spans="1:44" ht="30.75" hidden="1" thickBot="1">
      <c r="A516" s="309"/>
      <c r="B516" s="308">
        <v>458</v>
      </c>
      <c r="C516" s="239" t="str">
        <f>VLOOKUP($A$18,Piezas!$A$10:$F$604,2,FALSE)</f>
        <v xml:space="preserve">Gabinete lateral derecho </v>
      </c>
      <c r="D516" s="317" t="s">
        <v>1229</v>
      </c>
      <c r="E516" s="322"/>
      <c r="F516" s="308">
        <f>VLOOKUP(D516,Acero!$A$12:$AB$209,4,FALSE)</f>
        <v>0</v>
      </c>
      <c r="G516" s="317"/>
      <c r="H516" s="317"/>
      <c r="I516" s="317"/>
      <c r="J516" s="311"/>
      <c r="L516" s="322"/>
      <c r="M516" s="308" t="str">
        <f>VLOOKUP(D516,Acero!$A$12:$AB$209,13,FALSE)</f>
        <v>---------------</v>
      </c>
      <c r="N516" s="308" t="str">
        <f>IF(L516="x",VLOOKUP(D516,Acero!$A$12:$AB$209,6,FALSE),"--")</f>
        <v>--</v>
      </c>
      <c r="O516" s="324" t="str">
        <f>IF(L516="x",VLOOKUP(D516,Acero!$A$12:$AB$209,7,FALSE),"--")</f>
        <v>--</v>
      </c>
      <c r="P516" s="335">
        <f>IF((M516="Chapa negra doble recapado")*AND(L516&lt;&gt;"x"),"--",VLOOKUP(D516,Acero!$A$12:$AB$209,14,FALSE))</f>
        <v>22</v>
      </c>
      <c r="Q516" s="335" t="str">
        <f>IF((M516="Chapa negra doble recapado")*AND(L516&lt;&gt;"x"),"--",VLOOKUP(D516,Acero!$A$12:$AB$209,15,FALSE))</f>
        <v>----</v>
      </c>
      <c r="R516" s="335" t="str">
        <f>IF(L516="x",VLOOKUP(D516,Acero!$A$12:$AB$209,16,FALSE),"--")</f>
        <v>--</v>
      </c>
      <c r="S516" s="335" t="str">
        <f>IF(L516="x",VLOOKUP(D516,Acero!$A$12:$AB$209,17,FALSE),"--")</f>
        <v>--</v>
      </c>
      <c r="T516" s="335">
        <f>VLOOKUP(D516,Acero!$A$12:$AB$209,18,FALSE)</f>
        <v>0</v>
      </c>
      <c r="U516" s="308" t="str">
        <f>VLOOKUP(D516,Acero!$A$12:$AB$209,19,FALSE)</f>
        <v>----</v>
      </c>
      <c r="V516" s="319"/>
      <c r="W516" s="319"/>
      <c r="X516" s="322"/>
      <c r="Y516" s="334" t="e">
        <f t="shared" si="205"/>
        <v>#DIV/0!</v>
      </c>
      <c r="Z516">
        <f t="shared" si="209"/>
        <v>2395233.1666666651</v>
      </c>
      <c r="AG516" s="345">
        <v>42915</v>
      </c>
      <c r="AH516" s="149"/>
      <c r="AI516" s="149"/>
      <c r="AJ516" s="149"/>
      <c r="AK516" s="149"/>
      <c r="AL516" s="343" t="e">
        <f t="shared" si="206"/>
        <v>#DIV/0!</v>
      </c>
      <c r="AM516" s="149"/>
      <c r="AN516" s="149"/>
      <c r="AO516" s="343" t="e">
        <f t="shared" si="207"/>
        <v>#DIV/0!</v>
      </c>
      <c r="AP516" s="149"/>
      <c r="AQ516" s="149"/>
      <c r="AR516" s="343" t="e">
        <f t="shared" si="208"/>
        <v>#DIV/0!</v>
      </c>
    </row>
    <row r="517" spans="1:44" ht="30.75" hidden="1" thickBot="1">
      <c r="A517" s="309"/>
      <c r="B517" s="308">
        <v>459</v>
      </c>
      <c r="C517" s="239" t="str">
        <f>VLOOKUP($A$18,Piezas!$A$10:$F$604,2,FALSE)</f>
        <v xml:space="preserve">Gabinete lateral derecho </v>
      </c>
      <c r="D517" s="317" t="s">
        <v>1230</v>
      </c>
      <c r="E517" s="322"/>
      <c r="F517" s="308">
        <f>VLOOKUP(D517,Acero!$A$12:$AB$209,4,FALSE)</f>
        <v>0</v>
      </c>
      <c r="G517" s="317"/>
      <c r="H517" s="317"/>
      <c r="I517" s="317"/>
      <c r="J517" s="311"/>
      <c r="L517" s="322"/>
      <c r="M517" s="308" t="str">
        <f>VLOOKUP(D517,Acero!$A$12:$AB$209,13,FALSE)</f>
        <v>---------------</v>
      </c>
      <c r="N517" s="308" t="str">
        <f>IF(L517="x",VLOOKUP(D517,Acero!$A$12:$AB$209,6,FALSE),"--")</f>
        <v>--</v>
      </c>
      <c r="O517" s="324" t="str">
        <f>IF(L517="x",VLOOKUP(D517,Acero!$A$12:$AB$209,7,FALSE),"--")</f>
        <v>--</v>
      </c>
      <c r="P517" s="335">
        <f>IF((M517="Chapa negra doble recapado")*AND(L517&lt;&gt;"x"),"--",VLOOKUP(D517,Acero!$A$12:$AB$209,14,FALSE))</f>
        <v>12.7</v>
      </c>
      <c r="Q517" s="335" t="str">
        <f>IF((M517="Chapa negra doble recapado")*AND(L517&lt;&gt;"x"),"--",VLOOKUP(D517,Acero!$A$12:$AB$209,15,FALSE))</f>
        <v>----</v>
      </c>
      <c r="R517" s="335" t="str">
        <f>IF(L517="x",VLOOKUP(D517,Acero!$A$12:$AB$209,16,FALSE),"--")</f>
        <v>--</v>
      </c>
      <c r="S517" s="335" t="str">
        <f>IF(L517="x",VLOOKUP(D517,Acero!$A$12:$AB$209,17,FALSE),"--")</f>
        <v>--</v>
      </c>
      <c r="T517" s="335">
        <f>VLOOKUP(D517,Acero!$A$12:$AB$209,18,FALSE)</f>
        <v>0</v>
      </c>
      <c r="U517" s="308" t="str">
        <f>VLOOKUP(D517,Acero!$A$12:$AB$209,19,FALSE)</f>
        <v>----</v>
      </c>
      <c r="V517" s="318"/>
      <c r="W517" s="318"/>
      <c r="X517" s="322"/>
      <c r="Y517" s="334" t="e">
        <f t="shared" si="205"/>
        <v>#DIV/0!</v>
      </c>
      <c r="Z517">
        <f t="shared" si="209"/>
        <v>2395233.1666666651</v>
      </c>
      <c r="AG517" s="345">
        <v>42916</v>
      </c>
      <c r="AH517" s="149"/>
      <c r="AI517" s="149"/>
      <c r="AJ517" s="149"/>
      <c r="AK517" s="149"/>
      <c r="AL517" s="343" t="e">
        <f t="shared" si="206"/>
        <v>#DIV/0!</v>
      </c>
      <c r="AM517" s="149"/>
      <c r="AN517" s="149"/>
      <c r="AO517" s="343" t="e">
        <f t="shared" si="207"/>
        <v>#DIV/0!</v>
      </c>
      <c r="AP517" s="149"/>
      <c r="AQ517" s="149"/>
      <c r="AR517" s="343" t="e">
        <f t="shared" si="208"/>
        <v>#DIV/0!</v>
      </c>
    </row>
    <row r="518" spans="1:44" ht="30.75" hidden="1" thickBot="1">
      <c r="A518" s="309"/>
      <c r="B518" s="308">
        <v>460</v>
      </c>
      <c r="C518" s="239" t="str">
        <f>VLOOKUP($A$18,Piezas!$A$10:$F$604,2,FALSE)</f>
        <v xml:space="preserve">Gabinete lateral derecho </v>
      </c>
      <c r="D518" s="317"/>
      <c r="E518" s="322"/>
      <c r="F518" s="308" t="e">
        <f>VLOOKUP(D518,Acero!$A$12:$AB$209,4,FALSE)</f>
        <v>#N/A</v>
      </c>
      <c r="G518" s="317"/>
      <c r="H518" s="317"/>
      <c r="I518" s="317"/>
      <c r="J518" s="311"/>
      <c r="L518" s="322"/>
      <c r="M518" s="308" t="e">
        <f>VLOOKUP(D518,Acero!$A$12:$AB$209,13,FALSE)</f>
        <v>#N/A</v>
      </c>
      <c r="N518" s="308" t="str">
        <f>IF(L518="x",VLOOKUP(D518,Acero!$A$12:$AB$209,6,FALSE),"--")</f>
        <v>--</v>
      </c>
      <c r="O518" s="324" t="str">
        <f>IF(L518="x",VLOOKUP(D518,Acero!$A$12:$AB$209,7,FALSE),"--")</f>
        <v>--</v>
      </c>
      <c r="P518" s="335" t="e">
        <f>IF((M518="Chapa negra doble recapado")*AND(L518&lt;&gt;"x"),"--",VLOOKUP(D518,Acero!$A$12:$AB$209,14,FALSE))</f>
        <v>#N/A</v>
      </c>
      <c r="Q518" s="335" t="e">
        <f>IF((M518="Chapa negra doble recapado")*AND(L518&lt;&gt;"x"),"--",VLOOKUP(D518,Acero!$A$12:$AB$209,15,FALSE))</f>
        <v>#N/A</v>
      </c>
      <c r="R518" s="335" t="str">
        <f>IF(L518="x",VLOOKUP(D518,Acero!$A$12:$AB$209,16,FALSE),"--")</f>
        <v>--</v>
      </c>
      <c r="S518" s="335" t="str">
        <f>IF(L518="x",VLOOKUP(D518,Acero!$A$12:$AB$209,17,FALSE),"--")</f>
        <v>--</v>
      </c>
      <c r="T518" s="335" t="e">
        <f>VLOOKUP(D518,Acero!$A$12:$AB$209,18,FALSE)</f>
        <v>#N/A</v>
      </c>
      <c r="U518" s="308" t="e">
        <f>VLOOKUP(D518,Acero!$A$12:$AB$209,19,FALSE)</f>
        <v>#N/A</v>
      </c>
      <c r="V518" s="319"/>
      <c r="W518" s="319"/>
      <c r="X518" s="322"/>
      <c r="Y518" s="334" t="e">
        <f t="shared" si="205"/>
        <v>#DIV/0!</v>
      </c>
      <c r="Z518">
        <f t="shared" si="209"/>
        <v>2395233.1666666651</v>
      </c>
      <c r="AG518" s="345">
        <v>42917</v>
      </c>
      <c r="AH518" s="149"/>
      <c r="AI518" s="149"/>
      <c r="AJ518" s="149"/>
      <c r="AK518" s="149"/>
      <c r="AL518" s="343" t="e">
        <f t="shared" si="206"/>
        <v>#DIV/0!</v>
      </c>
      <c r="AM518" s="149"/>
      <c r="AN518" s="149"/>
      <c r="AO518" s="343" t="e">
        <f t="shared" si="207"/>
        <v>#DIV/0!</v>
      </c>
      <c r="AP518" s="149"/>
      <c r="AQ518" s="149"/>
      <c r="AR518" s="343" t="e">
        <f t="shared" si="208"/>
        <v>#DIV/0!</v>
      </c>
    </row>
    <row r="519" spans="1:44" ht="30.75" hidden="1" thickBot="1">
      <c r="A519" s="309"/>
      <c r="B519" s="308">
        <v>461</v>
      </c>
      <c r="C519" s="239" t="str">
        <f>VLOOKUP($A$18,Piezas!$A$10:$F$604,2,FALSE)</f>
        <v xml:space="preserve">Gabinete lateral derecho </v>
      </c>
      <c r="D519" s="320"/>
      <c r="E519" s="322"/>
      <c r="F519" s="308" t="e">
        <f>VLOOKUP(D519,Acero!$A$12:$AB$209,4,FALSE)</f>
        <v>#N/A</v>
      </c>
      <c r="G519" s="317"/>
      <c r="H519" s="317"/>
      <c r="I519" s="317"/>
      <c r="J519" s="311"/>
      <c r="L519" s="322"/>
      <c r="M519" s="308" t="e">
        <f>VLOOKUP(D519,Acero!$A$12:$AB$209,13,FALSE)</f>
        <v>#N/A</v>
      </c>
      <c r="N519" s="308" t="str">
        <f>IF(L519="x",VLOOKUP(D519,Acero!$A$12:$AB$209,6,FALSE),"--")</f>
        <v>--</v>
      </c>
      <c r="O519" s="324" t="str">
        <f>IF(L519="x",VLOOKUP(D519,Acero!$A$12:$AB$209,7,FALSE),"--")</f>
        <v>--</v>
      </c>
      <c r="P519" s="335" t="e">
        <f>IF((M519="Chapa negra doble recapado")*AND(L519&lt;&gt;"x"),"--",VLOOKUP(D519,Acero!$A$12:$AB$209,14,FALSE))</f>
        <v>#N/A</v>
      </c>
      <c r="Q519" s="335" t="e">
        <f>IF((M519="Chapa negra doble recapado")*AND(L519&lt;&gt;"x"),"--",VLOOKUP(D519,Acero!$A$12:$AB$209,15,FALSE))</f>
        <v>#N/A</v>
      </c>
      <c r="R519" s="335" t="str">
        <f>IF(L519="x",VLOOKUP(D519,Acero!$A$12:$AB$209,16,FALSE),"--")</f>
        <v>--</v>
      </c>
      <c r="S519" s="335" t="str">
        <f>IF(L519="x",VLOOKUP(D519,Acero!$A$12:$AB$209,17,FALSE),"--")</f>
        <v>--</v>
      </c>
      <c r="T519" s="335" t="e">
        <f>VLOOKUP(D519,Acero!$A$12:$AB$209,18,FALSE)</f>
        <v>#N/A</v>
      </c>
      <c r="U519" s="308" t="e">
        <f>VLOOKUP(D519,Acero!$A$12:$AB$209,19,FALSE)</f>
        <v>#N/A</v>
      </c>
      <c r="V519" s="318"/>
      <c r="W519" s="318"/>
      <c r="X519" s="322"/>
      <c r="Y519" s="334" t="e">
        <f t="shared" si="205"/>
        <v>#DIV/0!</v>
      </c>
      <c r="Z519">
        <f t="shared" si="209"/>
        <v>2395233.1666666651</v>
      </c>
      <c r="AG519" s="345">
        <v>42918</v>
      </c>
      <c r="AH519" s="149"/>
      <c r="AI519" s="149"/>
      <c r="AJ519" s="149"/>
      <c r="AK519" s="149"/>
      <c r="AL519" s="343" t="e">
        <f t="shared" si="206"/>
        <v>#DIV/0!</v>
      </c>
      <c r="AM519" s="149"/>
      <c r="AN519" s="149"/>
      <c r="AO519" s="343" t="e">
        <f t="shared" si="207"/>
        <v>#DIV/0!</v>
      </c>
      <c r="AP519" s="149"/>
      <c r="AQ519" s="149"/>
      <c r="AR519" s="343" t="e">
        <f t="shared" si="208"/>
        <v>#DIV/0!</v>
      </c>
    </row>
    <row r="520" spans="1:44" ht="30.75" hidden="1" thickBot="1">
      <c r="A520" s="412"/>
      <c r="B520" s="308">
        <v>462</v>
      </c>
      <c r="C520" s="239" t="str">
        <f>VLOOKUP($A$18,Piezas!$A$10:$F$604,2,FALSE)</f>
        <v xml:space="preserve">Gabinete lateral derecho </v>
      </c>
      <c r="D520" s="321"/>
      <c r="E520" s="322"/>
      <c r="F520" s="308" t="e">
        <f>VLOOKUP(D520,Acero!$A$12:$AB$209,4,FALSE)</f>
        <v>#N/A</v>
      </c>
      <c r="G520" s="317"/>
      <c r="H520" s="317"/>
      <c r="I520" s="317"/>
      <c r="J520" s="311"/>
      <c r="L520" s="322"/>
      <c r="M520" s="308" t="e">
        <f>VLOOKUP(D520,Acero!$A$12:$AB$209,13,FALSE)</f>
        <v>#N/A</v>
      </c>
      <c r="N520" s="308" t="str">
        <f>IF(L520="x",VLOOKUP(D520,Acero!$A$12:$AB$209,6,FALSE),"--")</f>
        <v>--</v>
      </c>
      <c r="O520" s="324" t="str">
        <f>IF(L520="x",VLOOKUP(D520,Acero!$A$12:$AB$209,7,FALSE),"--")</f>
        <v>--</v>
      </c>
      <c r="P520" s="335" t="e">
        <f>IF((M520="Chapa negra doble recapado")*AND(L520&lt;&gt;"x"),"--",VLOOKUP(D520,Acero!$A$12:$AB$209,14,FALSE))</f>
        <v>#N/A</v>
      </c>
      <c r="Q520" s="335" t="e">
        <f>IF((M520="Chapa negra doble recapado")*AND(L520&lt;&gt;"x"),"--",VLOOKUP(D520,Acero!$A$12:$AB$209,15,FALSE))</f>
        <v>#N/A</v>
      </c>
      <c r="R520" s="335" t="str">
        <f>IF(L520="x",VLOOKUP(D520,Acero!$A$12:$AB$209,16,FALSE),"--")</f>
        <v>--</v>
      </c>
      <c r="S520" s="335" t="str">
        <f>IF(L520="x",VLOOKUP(D520,Acero!$A$12:$AB$209,17,FALSE),"--")</f>
        <v>--</v>
      </c>
      <c r="T520" s="335" t="e">
        <f>VLOOKUP(D520,Acero!$A$12:$AB$209,18,FALSE)</f>
        <v>#N/A</v>
      </c>
      <c r="U520" s="308" t="e">
        <f>VLOOKUP(D520,Acero!$A$12:$AB$209,19,FALSE)</f>
        <v>#N/A</v>
      </c>
      <c r="V520" s="319"/>
      <c r="W520" s="319"/>
      <c r="X520" s="322"/>
      <c r="Y520" s="334" t="e">
        <f t="shared" si="205"/>
        <v>#DIV/0!</v>
      </c>
      <c r="Z520">
        <f t="shared" si="209"/>
        <v>2395233.1666666651</v>
      </c>
      <c r="AG520" s="345">
        <v>42919</v>
      </c>
      <c r="AH520" s="149"/>
      <c r="AI520" s="149"/>
      <c r="AJ520" s="149"/>
      <c r="AK520" s="149"/>
      <c r="AL520" s="343" t="e">
        <f t="shared" si="206"/>
        <v>#DIV/0!</v>
      </c>
      <c r="AM520" s="149"/>
      <c r="AN520" s="149"/>
      <c r="AO520" s="343" t="e">
        <f t="shared" si="207"/>
        <v>#DIV/0!</v>
      </c>
      <c r="AP520" s="149"/>
      <c r="AQ520" s="149"/>
      <c r="AR520" s="343" t="e">
        <f t="shared" si="208"/>
        <v>#DIV/0!</v>
      </c>
    </row>
    <row r="521" spans="1:44" ht="15.75" hidden="1" thickBot="1">
      <c r="A521" s="410"/>
      <c r="B521" s="336"/>
      <c r="C521" s="337"/>
      <c r="D521" s="338"/>
      <c r="E521" s="339"/>
      <c r="F521" s="340"/>
      <c r="G521" s="336"/>
      <c r="H521" s="336"/>
      <c r="I521" s="338"/>
      <c r="J521" s="339"/>
      <c r="K521" s="341"/>
      <c r="L521" s="339"/>
      <c r="M521" s="338"/>
      <c r="N521" s="338"/>
      <c r="O521" s="342"/>
      <c r="P521" s="340"/>
      <c r="Q521" s="340"/>
      <c r="R521" s="340"/>
      <c r="S521" s="340"/>
      <c r="T521" s="340"/>
      <c r="U521" s="336"/>
      <c r="V521" s="336"/>
      <c r="W521" s="336"/>
      <c r="X521" s="339"/>
      <c r="Y521" s="339"/>
      <c r="Z521" s="333"/>
      <c r="AA521" s="333"/>
      <c r="AG521" s="345"/>
      <c r="AL521" s="344"/>
      <c r="AO521" s="344"/>
      <c r="AR521" s="344"/>
    </row>
    <row r="522" spans="1:44" ht="31.5" hidden="1" thickTop="1" thickBot="1">
      <c r="A522" s="411" t="s">
        <v>346</v>
      </c>
      <c r="B522" s="308">
        <v>463</v>
      </c>
      <c r="C522" s="239" t="str">
        <f>VLOOKUP($A$18,Piezas!$A$10:$F$604,2,FALSE)</f>
        <v xml:space="preserve">Gabinete lateral derecho </v>
      </c>
      <c r="D522" s="317" t="s">
        <v>1012</v>
      </c>
      <c r="E522" s="331">
        <v>1006.33333333333</v>
      </c>
      <c r="F522" s="308" t="str">
        <f>VLOOKUP(D522,Acero!$A$12:$AB$209,4,FALSE)</f>
        <v>Lateral</v>
      </c>
      <c r="G522" s="317"/>
      <c r="H522" s="317"/>
      <c r="I522" s="317"/>
      <c r="J522" s="310"/>
      <c r="K522" s="149"/>
      <c r="L522" s="331"/>
      <c r="M522" s="308" t="str">
        <f>VLOOKUP(D522,Acero!$A$12:$AB$209,13,FALSE)</f>
        <v>Chapa negra doble recapado</v>
      </c>
      <c r="N522" s="308" t="str">
        <f>IF(L522="x",VLOOKUP(D522,Acero!$A$12:$AB$209,6,FALSE),"--")</f>
        <v>--</v>
      </c>
      <c r="O522" s="324" t="str">
        <f>IF(L522="x",VLOOKUP(D522,Acero!$A$12:$AB$209,7,FALSE),"--")</f>
        <v>--</v>
      </c>
      <c r="P522" s="335" t="str">
        <f>IF((M522="Chapa negra doble recapado")*AND(L522&lt;&gt;"x"),"--",VLOOKUP(D522,Acero!$A$12:$AB$209,14,FALSE))</f>
        <v>--</v>
      </c>
      <c r="Q522" s="335" t="str">
        <f>IF((M522="Chapa negra doble recapado")*AND(L522&lt;&gt;"x"),"--",VLOOKUP(D522,Acero!$A$12:$AB$209,15,FALSE))</f>
        <v>--</v>
      </c>
      <c r="R522" s="335" t="str">
        <f>IF(L522="x",VLOOKUP(D522,Acero!$A$12:$AB$209,16,FALSE),"--")</f>
        <v>--</v>
      </c>
      <c r="S522" s="335" t="str">
        <f>IF(L522="x",VLOOKUP(D522,Acero!$A$12:$AB$209,17,FALSE),"--")</f>
        <v>--</v>
      </c>
      <c r="T522" s="335">
        <f>VLOOKUP(D522,Acero!$A$12:$AB$209,18,FALSE)</f>
        <v>1.2</v>
      </c>
      <c r="U522" s="308" t="str">
        <f>VLOOKUP(D522,Acero!$A$12:$AB$209,19,FALSE)</f>
        <v>mm</v>
      </c>
      <c r="V522" s="317"/>
      <c r="W522" s="317">
        <v>818.83333333333303</v>
      </c>
      <c r="X522" s="331">
        <v>1070.6666666666699</v>
      </c>
      <c r="Y522" s="334">
        <f t="shared" ref="Y522:Y532" si="210">(X522-W522)/W522</f>
        <v>0.30755139426013067</v>
      </c>
      <c r="Z522" s="149">
        <f>(V522+W522)*E522</f>
        <v>824019.27777777473</v>
      </c>
      <c r="AA522" s="149"/>
      <c r="AB522" s="149"/>
      <c r="AC522" s="149"/>
      <c r="AD522" s="149"/>
      <c r="AE522" s="149"/>
      <c r="AF522" s="149"/>
      <c r="AG522" s="345">
        <v>42920</v>
      </c>
      <c r="AH522" s="149"/>
      <c r="AI522" s="149"/>
      <c r="AJ522" s="149"/>
      <c r="AK522" s="149"/>
      <c r="AL522" s="343" t="e">
        <f t="shared" ref="AL522:AL532" si="211">(AH522-AK522)/AH522</f>
        <v>#DIV/0!</v>
      </c>
      <c r="AM522" s="149"/>
      <c r="AN522" s="149"/>
      <c r="AO522" s="343" t="e">
        <f t="shared" ref="AO522:AO532" si="212">(AK522-AN522)/AK522</f>
        <v>#DIV/0!</v>
      </c>
      <c r="AP522" s="149"/>
      <c r="AQ522" s="149"/>
      <c r="AR522" s="343" t="e">
        <f t="shared" ref="AR522:AR532" si="213">(AN522-AQ522)/AN522</f>
        <v>#DIV/0!</v>
      </c>
    </row>
    <row r="523" spans="1:44" ht="30.75" hidden="1" thickBot="1">
      <c r="A523" s="309"/>
      <c r="B523" s="308">
        <v>464</v>
      </c>
      <c r="C523" s="239" t="str">
        <f>VLOOKUP($A$18,Piezas!$A$10:$F$604,2,FALSE)</f>
        <v xml:space="preserve">Gabinete lateral derecho </v>
      </c>
      <c r="D523" s="317" t="s">
        <v>1211</v>
      </c>
      <c r="E523" s="322">
        <v>1014.33333333333</v>
      </c>
      <c r="F523" s="308" t="str">
        <f>VLOOKUP(D523,Acero!$A$12:$AB$209,4,FALSE)</f>
        <v xml:space="preserve">Lonja </v>
      </c>
      <c r="G523" s="317"/>
      <c r="H523" s="317"/>
      <c r="I523" s="317"/>
      <c r="J523" s="311"/>
      <c r="L523" s="317"/>
      <c r="M523" s="308" t="str">
        <f>VLOOKUP(D523,Acero!$A$12:$AB$209,13,FALSE)</f>
        <v>Chapa negra doble recapado</v>
      </c>
      <c r="N523" s="308" t="str">
        <f>IF(L523="x",VLOOKUP(D523,Acero!$A$12:$AB$209,6,FALSE),"--")</f>
        <v>--</v>
      </c>
      <c r="O523" s="324" t="str">
        <f>IF(L523="x",VLOOKUP(D523,Acero!$A$12:$AB$209,7,FALSE),"--")</f>
        <v>--</v>
      </c>
      <c r="P523" s="335" t="str">
        <f>IF((M523="Chapa negra doble recapado")*AND(L523&lt;&gt;"x"),"--",VLOOKUP(D523,Acero!$A$12:$AB$209,14,FALSE))</f>
        <v>--</v>
      </c>
      <c r="Q523" s="335" t="str">
        <f>IF((M523="Chapa negra doble recapado")*AND(L523&lt;&gt;"x"),"--",VLOOKUP(D523,Acero!$A$12:$AB$209,15,FALSE))</f>
        <v>--</v>
      </c>
      <c r="R523" s="335" t="str">
        <f>IF(L523="x",VLOOKUP(D523,Acero!$A$12:$AB$209,16,FALSE),"--")</f>
        <v>--</v>
      </c>
      <c r="S523" s="335" t="str">
        <f>IF(L523="x",VLOOKUP(D523,Acero!$A$12:$AB$209,17,FALSE),"--")</f>
        <v>--</v>
      </c>
      <c r="T523" s="335">
        <f>VLOOKUP(D523,Acero!$A$12:$AB$209,18,FALSE)</f>
        <v>1.2</v>
      </c>
      <c r="U523" s="308" t="str">
        <f>VLOOKUP(D523,Acero!$A$12:$AB$209,19,FALSE)</f>
        <v>mm</v>
      </c>
      <c r="V523" s="317"/>
      <c r="W523" s="317">
        <v>825.33333333333303</v>
      </c>
      <c r="X523" s="322">
        <v>1079.1666666666699</v>
      </c>
      <c r="Y523" s="334">
        <f t="shared" si="210"/>
        <v>0.30755250403877665</v>
      </c>
      <c r="Z523">
        <f t="shared" ref="Z523:Z532" si="214">(V523+W523)*E523+Z522</f>
        <v>1661182.3888888827</v>
      </c>
      <c r="AG523" s="345">
        <v>42921</v>
      </c>
      <c r="AH523" s="149"/>
      <c r="AI523" s="149"/>
      <c r="AJ523" s="149"/>
      <c r="AK523" s="149"/>
      <c r="AL523" s="343" t="e">
        <f t="shared" si="211"/>
        <v>#DIV/0!</v>
      </c>
      <c r="AM523" s="149"/>
      <c r="AN523" s="149"/>
      <c r="AO523" s="343" t="e">
        <f t="shared" si="212"/>
        <v>#DIV/0!</v>
      </c>
      <c r="AP523" s="149"/>
      <c r="AQ523" s="149"/>
      <c r="AR523" s="343" t="e">
        <f t="shared" si="213"/>
        <v>#DIV/0!</v>
      </c>
    </row>
    <row r="524" spans="1:44" ht="30.75" hidden="1" thickBot="1">
      <c r="A524" s="309"/>
      <c r="B524" s="308">
        <v>465</v>
      </c>
      <c r="C524" s="239" t="str">
        <f>VLOOKUP($A$18,Piezas!$A$10:$F$604,2,FALSE)</f>
        <v xml:space="preserve">Gabinete lateral derecho </v>
      </c>
      <c r="D524" s="317" t="s">
        <v>1014</v>
      </c>
      <c r="E524" s="322">
        <v>1022.33333333333</v>
      </c>
      <c r="F524" s="308" t="str">
        <f>VLOOKUP(D524,Acero!$A$12:$AB$209,4,FALSE)</f>
        <v>orejas</v>
      </c>
      <c r="G524" s="317"/>
      <c r="H524" s="317"/>
      <c r="I524" s="317"/>
      <c r="J524" s="311" t="s">
        <v>1512</v>
      </c>
      <c r="L524" s="322"/>
      <c r="M524" s="308" t="str">
        <f>VLOOKUP(D524,Acero!$A$12:$AB$209,13,FALSE)</f>
        <v>Chapa negra doble recapado</v>
      </c>
      <c r="N524" s="308" t="str">
        <f>IF(L524="x",VLOOKUP(D524,Acero!$A$12:$AB$209,6,FALSE),"--")</f>
        <v>--</v>
      </c>
      <c r="O524" s="324" t="str">
        <f>IF(L524="x",VLOOKUP(D524,Acero!$A$12:$AB$209,7,FALSE),"--")</f>
        <v>--</v>
      </c>
      <c r="P524" s="335" t="str">
        <f>IF((M524="Chapa negra doble recapado")*AND(L524&lt;&gt;"x"),"--",VLOOKUP(D524,Acero!$A$12:$AB$209,14,FALSE))</f>
        <v>--</v>
      </c>
      <c r="Q524" s="335" t="str">
        <f>IF((M524="Chapa negra doble recapado")*AND(L524&lt;&gt;"x"),"--",VLOOKUP(D524,Acero!$A$12:$AB$209,15,FALSE))</f>
        <v>--</v>
      </c>
      <c r="R524" s="335" t="str">
        <f>IF(L524="x",VLOOKUP(D524,Acero!$A$12:$AB$209,16,FALSE),"--")</f>
        <v>--</v>
      </c>
      <c r="S524" s="335" t="str">
        <f>IF(L524="x",VLOOKUP(D524,Acero!$A$12:$AB$209,17,FALSE),"--")</f>
        <v>--</v>
      </c>
      <c r="T524" s="335">
        <f>VLOOKUP(D524,Acero!$A$12:$AB$209,18,FALSE)</f>
        <v>1.2</v>
      </c>
      <c r="U524" s="308" t="str">
        <f>VLOOKUP(D524,Acero!$A$12:$AB$209,19,FALSE)</f>
        <v>mm</v>
      </c>
      <c r="V524" s="318">
        <v>1</v>
      </c>
      <c r="W524" s="318">
        <v>831.83333333333303</v>
      </c>
      <c r="X524" s="322">
        <v>1087.6666666666699</v>
      </c>
      <c r="Y524" s="334">
        <f t="shared" si="210"/>
        <v>0.30755359647365699</v>
      </c>
      <c r="Z524">
        <f t="shared" si="214"/>
        <v>2512615.6666666572</v>
      </c>
      <c r="AG524" s="345">
        <v>42922</v>
      </c>
      <c r="AH524" s="149"/>
      <c r="AI524" s="149"/>
      <c r="AJ524" s="149"/>
      <c r="AK524" s="149"/>
      <c r="AL524" s="343" t="e">
        <f t="shared" si="211"/>
        <v>#DIV/0!</v>
      </c>
      <c r="AM524" s="149"/>
      <c r="AN524" s="149"/>
      <c r="AO524" s="343" t="e">
        <f t="shared" si="212"/>
        <v>#DIV/0!</v>
      </c>
      <c r="AP524" s="149"/>
      <c r="AQ524" s="149"/>
      <c r="AR524" s="343" t="e">
        <f t="shared" si="213"/>
        <v>#DIV/0!</v>
      </c>
    </row>
    <row r="525" spans="1:44" ht="30.75" hidden="1" thickBot="1">
      <c r="A525" s="309"/>
      <c r="B525" s="308">
        <v>466</v>
      </c>
      <c r="C525" s="239" t="str">
        <f>VLOOKUP($A$18,Piezas!$A$10:$F$604,2,FALSE)</f>
        <v xml:space="preserve">Gabinete lateral derecho </v>
      </c>
      <c r="D525" s="317" t="s">
        <v>1015</v>
      </c>
      <c r="E525" s="322"/>
      <c r="F525" s="308">
        <f>VLOOKUP(D525,Acero!$A$12:$AB$209,4,FALSE)</f>
        <v>0</v>
      </c>
      <c r="G525" s="317"/>
      <c r="H525" s="317"/>
      <c r="I525" s="317"/>
      <c r="J525" s="311"/>
      <c r="L525" s="322"/>
      <c r="M525" s="308">
        <f>VLOOKUP(D525,Acero!$A$12:$AB$209,13,FALSE)</f>
        <v>0</v>
      </c>
      <c r="N525" s="308" t="str">
        <f>IF(L525="x",VLOOKUP(D525,Acero!$A$12:$AB$209,6,FALSE),"--")</f>
        <v>--</v>
      </c>
      <c r="O525" s="324" t="str">
        <f>IF(L525="x",VLOOKUP(D525,Acero!$A$12:$AB$209,7,FALSE),"--")</f>
        <v>--</v>
      </c>
      <c r="P525" s="335">
        <f>IF((M525="Chapa negra doble recapado")*AND(L525&lt;&gt;"x"),"--",VLOOKUP(D525,Acero!$A$12:$AB$209,14,FALSE))</f>
        <v>0</v>
      </c>
      <c r="Q525" s="335">
        <f>IF((M525="Chapa negra doble recapado")*AND(L525&lt;&gt;"x"),"--",VLOOKUP(D525,Acero!$A$12:$AB$209,15,FALSE))</f>
        <v>0</v>
      </c>
      <c r="R525" s="335" t="str">
        <f>IF(L525="x",VLOOKUP(D525,Acero!$A$12:$AB$209,16,FALSE),"--")</f>
        <v>--</v>
      </c>
      <c r="S525" s="335" t="str">
        <f>IF(L525="x",VLOOKUP(D525,Acero!$A$12:$AB$209,17,FALSE),"--")</f>
        <v>--</v>
      </c>
      <c r="T525" s="335">
        <f>VLOOKUP(D525,Acero!$A$12:$AB$209,18,FALSE)</f>
        <v>0</v>
      </c>
      <c r="U525" s="308" t="str">
        <f>VLOOKUP(D525,Acero!$A$12:$AB$209,19,FALSE)</f>
        <v>-----</v>
      </c>
      <c r="V525" s="319"/>
      <c r="W525" s="319"/>
      <c r="X525" s="322"/>
      <c r="Y525" s="334" t="e">
        <f t="shared" si="210"/>
        <v>#DIV/0!</v>
      </c>
      <c r="Z525">
        <f t="shared" si="214"/>
        <v>2512615.6666666572</v>
      </c>
      <c r="AG525" s="345">
        <v>42923</v>
      </c>
      <c r="AH525" s="149"/>
      <c r="AI525" s="149"/>
      <c r="AJ525" s="149"/>
      <c r="AK525" s="149"/>
      <c r="AL525" s="343" t="e">
        <f t="shared" si="211"/>
        <v>#DIV/0!</v>
      </c>
      <c r="AM525" s="149"/>
      <c r="AN525" s="149"/>
      <c r="AO525" s="343" t="e">
        <f t="shared" si="212"/>
        <v>#DIV/0!</v>
      </c>
      <c r="AP525" s="149"/>
      <c r="AQ525" s="149"/>
      <c r="AR525" s="343" t="e">
        <f t="shared" si="213"/>
        <v>#DIV/0!</v>
      </c>
    </row>
    <row r="526" spans="1:44" ht="30.75" hidden="1" thickBot="1">
      <c r="A526" s="309"/>
      <c r="B526" s="308">
        <v>467</v>
      </c>
      <c r="C526" s="239" t="str">
        <f>VLOOKUP($A$18,Piezas!$A$10:$F$604,2,FALSE)</f>
        <v xml:space="preserve">Gabinete lateral derecho </v>
      </c>
      <c r="D526" s="317" t="s">
        <v>1060</v>
      </c>
      <c r="E526" s="322"/>
      <c r="F526" s="308">
        <f>VLOOKUP(D526,Acero!$A$12:$AB$209,4,FALSE)</f>
        <v>0</v>
      </c>
      <c r="G526" s="317"/>
      <c r="H526" s="317"/>
      <c r="I526" s="317"/>
      <c r="J526" s="311"/>
      <c r="L526" s="322"/>
      <c r="M526" s="308" t="str">
        <f>VLOOKUP(D526,Acero!$A$12:$AB$209,13,FALSE)</f>
        <v>---------------</v>
      </c>
      <c r="N526" s="308" t="str">
        <f>IF(L526="x",VLOOKUP(D526,Acero!$A$12:$AB$209,6,FALSE),"--")</f>
        <v>--</v>
      </c>
      <c r="O526" s="324" t="str">
        <f>IF(L526="x",VLOOKUP(D526,Acero!$A$12:$AB$209,7,FALSE),"--")</f>
        <v>--</v>
      </c>
      <c r="P526" s="335">
        <f>IF((M526="Chapa negra doble recapado")*AND(L526&lt;&gt;"x"),"--",VLOOKUP(D526,Acero!$A$12:$AB$209,14,FALSE))</f>
        <v>28</v>
      </c>
      <c r="Q526" s="335" t="str">
        <f>IF((M526="Chapa negra doble recapado")*AND(L526&lt;&gt;"x"),"--",VLOOKUP(D526,Acero!$A$12:$AB$209,15,FALSE))</f>
        <v>----</v>
      </c>
      <c r="R526" s="335" t="str">
        <f>IF(L526="x",VLOOKUP(D526,Acero!$A$12:$AB$209,16,FALSE),"--")</f>
        <v>--</v>
      </c>
      <c r="S526" s="335" t="str">
        <f>IF(L526="x",VLOOKUP(D526,Acero!$A$12:$AB$209,17,FALSE),"--")</f>
        <v>--</v>
      </c>
      <c r="T526" s="335">
        <f>VLOOKUP(D526,Acero!$A$12:$AB$209,18,FALSE)</f>
        <v>0</v>
      </c>
      <c r="U526" s="308" t="str">
        <f>VLOOKUP(D526,Acero!$A$12:$AB$209,19,FALSE)</f>
        <v>----</v>
      </c>
      <c r="V526" s="318"/>
      <c r="W526" s="318"/>
      <c r="X526" s="322"/>
      <c r="Y526" s="334" t="e">
        <f t="shared" si="210"/>
        <v>#DIV/0!</v>
      </c>
      <c r="Z526">
        <f t="shared" si="214"/>
        <v>2512615.6666666572</v>
      </c>
      <c r="AG526" s="345">
        <v>42924</v>
      </c>
      <c r="AH526" s="149"/>
      <c r="AI526" s="149"/>
      <c r="AJ526" s="149"/>
      <c r="AK526" s="149"/>
      <c r="AL526" s="343" t="e">
        <f t="shared" si="211"/>
        <v>#DIV/0!</v>
      </c>
      <c r="AM526" s="149"/>
      <c r="AN526" s="149"/>
      <c r="AO526" s="343" t="e">
        <f t="shared" si="212"/>
        <v>#DIV/0!</v>
      </c>
      <c r="AP526" s="149"/>
      <c r="AQ526" s="149"/>
      <c r="AR526" s="343" t="e">
        <f t="shared" si="213"/>
        <v>#DIV/0!</v>
      </c>
    </row>
    <row r="527" spans="1:44" ht="30.75" hidden="1" thickBot="1">
      <c r="A527" s="309"/>
      <c r="B527" s="308">
        <v>468</v>
      </c>
      <c r="C527" s="239" t="str">
        <f>VLOOKUP($A$18,Piezas!$A$10:$F$604,2,FALSE)</f>
        <v xml:space="preserve">Gabinete lateral derecho </v>
      </c>
      <c r="D527" s="317" t="s">
        <v>1228</v>
      </c>
      <c r="E527" s="322"/>
      <c r="F527" s="308">
        <f>VLOOKUP(D527,Acero!$A$12:$AB$209,4,FALSE)</f>
        <v>0</v>
      </c>
      <c r="G527" s="317"/>
      <c r="H527" s="317"/>
      <c r="I527" s="317"/>
      <c r="J527" s="311"/>
      <c r="L527" s="322"/>
      <c r="M527" s="308" t="str">
        <f>VLOOKUP(D527,Acero!$A$12:$AB$209,13,FALSE)</f>
        <v>---------------</v>
      </c>
      <c r="N527" s="308" t="str">
        <f>IF(L527="x",VLOOKUP(D527,Acero!$A$12:$AB$209,6,FALSE),"--")</f>
        <v>--</v>
      </c>
      <c r="O527" s="324" t="str">
        <f>IF(L527="x",VLOOKUP(D527,Acero!$A$12:$AB$209,7,FALSE),"--")</f>
        <v>--</v>
      </c>
      <c r="P527" s="335">
        <f>IF((M527="Chapa negra doble recapado")*AND(L527&lt;&gt;"x"),"--",VLOOKUP(D527,Acero!$A$12:$AB$209,14,FALSE))</f>
        <v>0.42</v>
      </c>
      <c r="Q527" s="335" t="str">
        <f>IF((M527="Chapa negra doble recapado")*AND(L527&lt;&gt;"x"),"--",VLOOKUP(D527,Acero!$A$12:$AB$209,15,FALSE))</f>
        <v>----</v>
      </c>
      <c r="R527" s="335" t="str">
        <f>IF(L527="x",VLOOKUP(D527,Acero!$A$12:$AB$209,16,FALSE),"--")</f>
        <v>--</v>
      </c>
      <c r="S527" s="335" t="str">
        <f>IF(L527="x",VLOOKUP(D527,Acero!$A$12:$AB$209,17,FALSE),"--")</f>
        <v>--</v>
      </c>
      <c r="T527" s="335">
        <f>VLOOKUP(D527,Acero!$A$12:$AB$209,18,FALSE)</f>
        <v>0.5</v>
      </c>
      <c r="U527" s="308" t="str">
        <f>VLOOKUP(D527,Acero!$A$12:$AB$209,19,FALSE)</f>
        <v>----</v>
      </c>
      <c r="V527" s="318"/>
      <c r="W527" s="318"/>
      <c r="X527" s="322"/>
      <c r="Y527" s="334" t="e">
        <f t="shared" si="210"/>
        <v>#DIV/0!</v>
      </c>
      <c r="Z527">
        <f t="shared" si="214"/>
        <v>2512615.6666666572</v>
      </c>
      <c r="AG527" s="345">
        <v>42925</v>
      </c>
      <c r="AH527" s="149"/>
      <c r="AI527" s="149"/>
      <c r="AJ527" s="149"/>
      <c r="AK527" s="149"/>
      <c r="AL527" s="343" t="e">
        <f t="shared" si="211"/>
        <v>#DIV/0!</v>
      </c>
      <c r="AM527" s="149"/>
      <c r="AN527" s="149"/>
      <c r="AO527" s="343" t="e">
        <f t="shared" si="212"/>
        <v>#DIV/0!</v>
      </c>
      <c r="AP527" s="149"/>
      <c r="AQ527" s="149"/>
      <c r="AR527" s="343" t="e">
        <f t="shared" si="213"/>
        <v>#DIV/0!</v>
      </c>
    </row>
    <row r="528" spans="1:44" ht="30.75" hidden="1" thickBot="1">
      <c r="A528" s="309"/>
      <c r="B528" s="308">
        <v>469</v>
      </c>
      <c r="C528" s="239" t="str">
        <f>VLOOKUP($A$18,Piezas!$A$10:$F$604,2,FALSE)</f>
        <v xml:space="preserve">Gabinete lateral derecho </v>
      </c>
      <c r="D528" s="317" t="s">
        <v>1229</v>
      </c>
      <c r="E528" s="322"/>
      <c r="F528" s="308">
        <f>VLOOKUP(D528,Acero!$A$12:$AB$209,4,FALSE)</f>
        <v>0</v>
      </c>
      <c r="G528" s="317"/>
      <c r="H528" s="317"/>
      <c r="I528" s="317"/>
      <c r="J528" s="311"/>
      <c r="L528" s="322"/>
      <c r="M528" s="308" t="str">
        <f>VLOOKUP(D528,Acero!$A$12:$AB$209,13,FALSE)</f>
        <v>---------------</v>
      </c>
      <c r="N528" s="308" t="str">
        <f>IF(L528="x",VLOOKUP(D528,Acero!$A$12:$AB$209,6,FALSE),"--")</f>
        <v>--</v>
      </c>
      <c r="O528" s="324" t="str">
        <f>IF(L528="x",VLOOKUP(D528,Acero!$A$12:$AB$209,7,FALSE),"--")</f>
        <v>--</v>
      </c>
      <c r="P528" s="335">
        <f>IF((M528="Chapa negra doble recapado")*AND(L528&lt;&gt;"x"),"--",VLOOKUP(D528,Acero!$A$12:$AB$209,14,FALSE))</f>
        <v>22</v>
      </c>
      <c r="Q528" s="335" t="str">
        <f>IF((M528="Chapa negra doble recapado")*AND(L528&lt;&gt;"x"),"--",VLOOKUP(D528,Acero!$A$12:$AB$209,15,FALSE))</f>
        <v>----</v>
      </c>
      <c r="R528" s="335" t="str">
        <f>IF(L528="x",VLOOKUP(D528,Acero!$A$12:$AB$209,16,FALSE),"--")</f>
        <v>--</v>
      </c>
      <c r="S528" s="335" t="str">
        <f>IF(L528="x",VLOOKUP(D528,Acero!$A$12:$AB$209,17,FALSE),"--")</f>
        <v>--</v>
      </c>
      <c r="T528" s="335">
        <f>VLOOKUP(D528,Acero!$A$12:$AB$209,18,FALSE)</f>
        <v>0</v>
      </c>
      <c r="U528" s="308" t="str">
        <f>VLOOKUP(D528,Acero!$A$12:$AB$209,19,FALSE)</f>
        <v>----</v>
      </c>
      <c r="V528" s="319"/>
      <c r="W528" s="319"/>
      <c r="X528" s="322"/>
      <c r="Y528" s="334" t="e">
        <f t="shared" si="210"/>
        <v>#DIV/0!</v>
      </c>
      <c r="Z528">
        <f t="shared" si="214"/>
        <v>2512615.6666666572</v>
      </c>
      <c r="AG528" s="345">
        <v>42926</v>
      </c>
      <c r="AH528" s="149"/>
      <c r="AI528" s="149"/>
      <c r="AJ528" s="149"/>
      <c r="AK528" s="149"/>
      <c r="AL528" s="343" t="e">
        <f t="shared" si="211"/>
        <v>#DIV/0!</v>
      </c>
      <c r="AM528" s="149"/>
      <c r="AN528" s="149"/>
      <c r="AO528" s="343" t="e">
        <f t="shared" si="212"/>
        <v>#DIV/0!</v>
      </c>
      <c r="AP528" s="149"/>
      <c r="AQ528" s="149"/>
      <c r="AR528" s="343" t="e">
        <f t="shared" si="213"/>
        <v>#DIV/0!</v>
      </c>
    </row>
    <row r="529" spans="1:44" ht="30.75" hidden="1" thickBot="1">
      <c r="A529" s="309"/>
      <c r="B529" s="308">
        <v>470</v>
      </c>
      <c r="C529" s="239" t="str">
        <f>VLOOKUP($A$18,Piezas!$A$10:$F$604,2,FALSE)</f>
        <v xml:space="preserve">Gabinete lateral derecho </v>
      </c>
      <c r="D529" s="317" t="s">
        <v>1230</v>
      </c>
      <c r="E529" s="322"/>
      <c r="F529" s="308">
        <f>VLOOKUP(D529,Acero!$A$12:$AB$209,4,FALSE)</f>
        <v>0</v>
      </c>
      <c r="G529" s="317"/>
      <c r="H529" s="317"/>
      <c r="I529" s="317"/>
      <c r="J529" s="311"/>
      <c r="L529" s="322"/>
      <c r="M529" s="308" t="str">
        <f>VLOOKUP(D529,Acero!$A$12:$AB$209,13,FALSE)</f>
        <v>---------------</v>
      </c>
      <c r="N529" s="308" t="str">
        <f>IF(L529="x",VLOOKUP(D529,Acero!$A$12:$AB$209,6,FALSE),"--")</f>
        <v>--</v>
      </c>
      <c r="O529" s="324" t="str">
        <f>IF(L529="x",VLOOKUP(D529,Acero!$A$12:$AB$209,7,FALSE),"--")</f>
        <v>--</v>
      </c>
      <c r="P529" s="335">
        <f>IF((M529="Chapa negra doble recapado")*AND(L529&lt;&gt;"x"),"--",VLOOKUP(D529,Acero!$A$12:$AB$209,14,FALSE))</f>
        <v>12.7</v>
      </c>
      <c r="Q529" s="335" t="str">
        <f>IF((M529="Chapa negra doble recapado")*AND(L529&lt;&gt;"x"),"--",VLOOKUP(D529,Acero!$A$12:$AB$209,15,FALSE))</f>
        <v>----</v>
      </c>
      <c r="R529" s="335" t="str">
        <f>IF(L529="x",VLOOKUP(D529,Acero!$A$12:$AB$209,16,FALSE),"--")</f>
        <v>--</v>
      </c>
      <c r="S529" s="335" t="str">
        <f>IF(L529="x",VLOOKUP(D529,Acero!$A$12:$AB$209,17,FALSE),"--")</f>
        <v>--</v>
      </c>
      <c r="T529" s="335">
        <f>VLOOKUP(D529,Acero!$A$12:$AB$209,18,FALSE)</f>
        <v>0</v>
      </c>
      <c r="U529" s="308" t="str">
        <f>VLOOKUP(D529,Acero!$A$12:$AB$209,19,FALSE)</f>
        <v>----</v>
      </c>
      <c r="V529" s="318"/>
      <c r="W529" s="318"/>
      <c r="X529" s="322"/>
      <c r="Y529" s="334" t="e">
        <f t="shared" si="210"/>
        <v>#DIV/0!</v>
      </c>
      <c r="Z529">
        <f t="shared" si="214"/>
        <v>2512615.6666666572</v>
      </c>
      <c r="AG529" s="345">
        <v>42927</v>
      </c>
      <c r="AH529" s="149"/>
      <c r="AI529" s="149"/>
      <c r="AJ529" s="149"/>
      <c r="AK529" s="149"/>
      <c r="AL529" s="343" t="e">
        <f t="shared" si="211"/>
        <v>#DIV/0!</v>
      </c>
      <c r="AM529" s="149"/>
      <c r="AN529" s="149"/>
      <c r="AO529" s="343" t="e">
        <f t="shared" si="212"/>
        <v>#DIV/0!</v>
      </c>
      <c r="AP529" s="149"/>
      <c r="AQ529" s="149"/>
      <c r="AR529" s="343" t="e">
        <f t="shared" si="213"/>
        <v>#DIV/0!</v>
      </c>
    </row>
    <row r="530" spans="1:44" ht="30.75" hidden="1" thickBot="1">
      <c r="A530" s="309"/>
      <c r="B530" s="308">
        <v>471</v>
      </c>
      <c r="C530" s="239" t="str">
        <f>VLOOKUP($A$18,Piezas!$A$10:$F$604,2,FALSE)</f>
        <v xml:space="preserve">Gabinete lateral derecho </v>
      </c>
      <c r="D530" s="317"/>
      <c r="E530" s="322"/>
      <c r="F530" s="308" t="e">
        <f>VLOOKUP(D530,Acero!$A$12:$AB$209,4,FALSE)</f>
        <v>#N/A</v>
      </c>
      <c r="G530" s="317"/>
      <c r="H530" s="317"/>
      <c r="I530" s="317"/>
      <c r="J530" s="311"/>
      <c r="L530" s="322"/>
      <c r="M530" s="308" t="e">
        <f>VLOOKUP(D530,Acero!$A$12:$AB$209,13,FALSE)</f>
        <v>#N/A</v>
      </c>
      <c r="N530" s="308" t="str">
        <f>IF(L530="x",VLOOKUP(D530,Acero!$A$12:$AB$209,6,FALSE),"--")</f>
        <v>--</v>
      </c>
      <c r="O530" s="324" t="str">
        <f>IF(L530="x",VLOOKUP(D530,Acero!$A$12:$AB$209,7,FALSE),"--")</f>
        <v>--</v>
      </c>
      <c r="P530" s="335" t="e">
        <f>IF((M530="Chapa negra doble recapado")*AND(L530&lt;&gt;"x"),"--",VLOOKUP(D530,Acero!$A$12:$AB$209,14,FALSE))</f>
        <v>#N/A</v>
      </c>
      <c r="Q530" s="335" t="e">
        <f>IF((M530="Chapa negra doble recapado")*AND(L530&lt;&gt;"x"),"--",VLOOKUP(D530,Acero!$A$12:$AB$209,15,FALSE))</f>
        <v>#N/A</v>
      </c>
      <c r="R530" s="335" t="str">
        <f>IF(L530="x",VLOOKUP(D530,Acero!$A$12:$AB$209,16,FALSE),"--")</f>
        <v>--</v>
      </c>
      <c r="S530" s="335" t="str">
        <f>IF(L530="x",VLOOKUP(D530,Acero!$A$12:$AB$209,17,FALSE),"--")</f>
        <v>--</v>
      </c>
      <c r="T530" s="335" t="e">
        <f>VLOOKUP(D530,Acero!$A$12:$AB$209,18,FALSE)</f>
        <v>#N/A</v>
      </c>
      <c r="U530" s="308" t="e">
        <f>VLOOKUP(D530,Acero!$A$12:$AB$209,19,FALSE)</f>
        <v>#N/A</v>
      </c>
      <c r="V530" s="319"/>
      <c r="W530" s="319"/>
      <c r="X530" s="322"/>
      <c r="Y530" s="334" t="e">
        <f t="shared" si="210"/>
        <v>#DIV/0!</v>
      </c>
      <c r="Z530">
        <f t="shared" si="214"/>
        <v>2512615.6666666572</v>
      </c>
      <c r="AG530" s="345">
        <v>42928</v>
      </c>
      <c r="AH530" s="149"/>
      <c r="AI530" s="149"/>
      <c r="AJ530" s="149"/>
      <c r="AK530" s="149"/>
      <c r="AL530" s="343" t="e">
        <f t="shared" si="211"/>
        <v>#DIV/0!</v>
      </c>
      <c r="AM530" s="149"/>
      <c r="AN530" s="149"/>
      <c r="AO530" s="343" t="e">
        <f t="shared" si="212"/>
        <v>#DIV/0!</v>
      </c>
      <c r="AP530" s="149"/>
      <c r="AQ530" s="149"/>
      <c r="AR530" s="343" t="e">
        <f t="shared" si="213"/>
        <v>#DIV/0!</v>
      </c>
    </row>
    <row r="531" spans="1:44" ht="30.75" hidden="1" thickBot="1">
      <c r="A531" s="309"/>
      <c r="B531" s="308">
        <v>472</v>
      </c>
      <c r="C531" s="239" t="str">
        <f>VLOOKUP($A$18,Piezas!$A$10:$F$604,2,FALSE)</f>
        <v xml:space="preserve">Gabinete lateral derecho </v>
      </c>
      <c r="D531" s="320"/>
      <c r="E531" s="322"/>
      <c r="F531" s="308" t="e">
        <f>VLOOKUP(D531,Acero!$A$12:$AB$209,4,FALSE)</f>
        <v>#N/A</v>
      </c>
      <c r="G531" s="317"/>
      <c r="H531" s="317"/>
      <c r="I531" s="317"/>
      <c r="J531" s="311"/>
      <c r="L531" s="322"/>
      <c r="M531" s="308" t="e">
        <f>VLOOKUP(D531,Acero!$A$12:$AB$209,13,FALSE)</f>
        <v>#N/A</v>
      </c>
      <c r="N531" s="308" t="str">
        <f>IF(L531="x",VLOOKUP(D531,Acero!$A$12:$AB$209,6,FALSE),"--")</f>
        <v>--</v>
      </c>
      <c r="O531" s="324" t="str">
        <f>IF(L531="x",VLOOKUP(D531,Acero!$A$12:$AB$209,7,FALSE),"--")</f>
        <v>--</v>
      </c>
      <c r="P531" s="335" t="e">
        <f>IF((M531="Chapa negra doble recapado")*AND(L531&lt;&gt;"x"),"--",VLOOKUP(D531,Acero!$A$12:$AB$209,14,FALSE))</f>
        <v>#N/A</v>
      </c>
      <c r="Q531" s="335" t="e">
        <f>IF((M531="Chapa negra doble recapado")*AND(L531&lt;&gt;"x"),"--",VLOOKUP(D531,Acero!$A$12:$AB$209,15,FALSE))</f>
        <v>#N/A</v>
      </c>
      <c r="R531" s="335" t="str">
        <f>IF(L531="x",VLOOKUP(D531,Acero!$A$12:$AB$209,16,FALSE),"--")</f>
        <v>--</v>
      </c>
      <c r="S531" s="335" t="str">
        <f>IF(L531="x",VLOOKUP(D531,Acero!$A$12:$AB$209,17,FALSE),"--")</f>
        <v>--</v>
      </c>
      <c r="T531" s="335" t="e">
        <f>VLOOKUP(D531,Acero!$A$12:$AB$209,18,FALSE)</f>
        <v>#N/A</v>
      </c>
      <c r="U531" s="308" t="e">
        <f>VLOOKUP(D531,Acero!$A$12:$AB$209,19,FALSE)</f>
        <v>#N/A</v>
      </c>
      <c r="V531" s="318"/>
      <c r="W531" s="318"/>
      <c r="X531" s="322"/>
      <c r="Y531" s="334" t="e">
        <f t="shared" si="210"/>
        <v>#DIV/0!</v>
      </c>
      <c r="Z531">
        <f t="shared" si="214"/>
        <v>2512615.6666666572</v>
      </c>
      <c r="AG531" s="345">
        <v>42929</v>
      </c>
      <c r="AH531" s="149"/>
      <c r="AI531" s="149"/>
      <c r="AJ531" s="149"/>
      <c r="AK531" s="149"/>
      <c r="AL531" s="343" t="e">
        <f t="shared" si="211"/>
        <v>#DIV/0!</v>
      </c>
      <c r="AM531" s="149"/>
      <c r="AN531" s="149"/>
      <c r="AO531" s="343" t="e">
        <f t="shared" si="212"/>
        <v>#DIV/0!</v>
      </c>
      <c r="AP531" s="149"/>
      <c r="AQ531" s="149"/>
      <c r="AR531" s="343" t="e">
        <f t="shared" si="213"/>
        <v>#DIV/0!</v>
      </c>
    </row>
    <row r="532" spans="1:44" ht="30.75" hidden="1" thickBot="1">
      <c r="A532" s="412"/>
      <c r="B532" s="308">
        <v>473</v>
      </c>
      <c r="C532" s="239" t="str">
        <f>VLOOKUP($A$18,Piezas!$A$10:$F$604,2,FALSE)</f>
        <v xml:space="preserve">Gabinete lateral derecho </v>
      </c>
      <c r="D532" s="321"/>
      <c r="E532" s="322"/>
      <c r="F532" s="308" t="e">
        <f>VLOOKUP(D532,Acero!$A$12:$AB$209,4,FALSE)</f>
        <v>#N/A</v>
      </c>
      <c r="G532" s="317"/>
      <c r="H532" s="317"/>
      <c r="I532" s="317"/>
      <c r="J532" s="311"/>
      <c r="L532" s="322"/>
      <c r="M532" s="308" t="e">
        <f>VLOOKUP(D532,Acero!$A$12:$AB$209,13,FALSE)</f>
        <v>#N/A</v>
      </c>
      <c r="N532" s="308" t="str">
        <f>IF(L532="x",VLOOKUP(D532,Acero!$A$12:$AB$209,6,FALSE),"--")</f>
        <v>--</v>
      </c>
      <c r="O532" s="324" t="str">
        <f>IF(L532="x",VLOOKUP(D532,Acero!$A$12:$AB$209,7,FALSE),"--")</f>
        <v>--</v>
      </c>
      <c r="P532" s="335" t="e">
        <f>IF((M532="Chapa negra doble recapado")*AND(L532&lt;&gt;"x"),"--",VLOOKUP(D532,Acero!$A$12:$AB$209,14,FALSE))</f>
        <v>#N/A</v>
      </c>
      <c r="Q532" s="335" t="e">
        <f>IF((M532="Chapa negra doble recapado")*AND(L532&lt;&gt;"x"),"--",VLOOKUP(D532,Acero!$A$12:$AB$209,15,FALSE))</f>
        <v>#N/A</v>
      </c>
      <c r="R532" s="335" t="str">
        <f>IF(L532="x",VLOOKUP(D532,Acero!$A$12:$AB$209,16,FALSE),"--")</f>
        <v>--</v>
      </c>
      <c r="S532" s="335" t="str">
        <f>IF(L532="x",VLOOKUP(D532,Acero!$A$12:$AB$209,17,FALSE),"--")</f>
        <v>--</v>
      </c>
      <c r="T532" s="335" t="e">
        <f>VLOOKUP(D532,Acero!$A$12:$AB$209,18,FALSE)</f>
        <v>#N/A</v>
      </c>
      <c r="U532" s="308" t="e">
        <f>VLOOKUP(D532,Acero!$A$12:$AB$209,19,FALSE)</f>
        <v>#N/A</v>
      </c>
      <c r="V532" s="319"/>
      <c r="W532" s="319"/>
      <c r="X532" s="322"/>
      <c r="Y532" s="334" t="e">
        <f t="shared" si="210"/>
        <v>#DIV/0!</v>
      </c>
      <c r="Z532">
        <f t="shared" si="214"/>
        <v>2512615.6666666572</v>
      </c>
      <c r="AG532" s="345">
        <v>42930</v>
      </c>
      <c r="AH532" s="149"/>
      <c r="AI532" s="149"/>
      <c r="AJ532" s="149"/>
      <c r="AK532" s="149"/>
      <c r="AL532" s="343" t="e">
        <f t="shared" si="211"/>
        <v>#DIV/0!</v>
      </c>
      <c r="AM532" s="149"/>
      <c r="AN532" s="149"/>
      <c r="AO532" s="343" t="e">
        <f t="shared" si="212"/>
        <v>#DIV/0!</v>
      </c>
      <c r="AP532" s="149"/>
      <c r="AQ532" s="149"/>
      <c r="AR532" s="343" t="e">
        <f t="shared" si="213"/>
        <v>#DIV/0!</v>
      </c>
    </row>
    <row r="533" spans="1:44" ht="15.75" hidden="1" thickBot="1">
      <c r="A533" s="410"/>
      <c r="B533" s="336"/>
      <c r="C533" s="337"/>
      <c r="D533" s="338"/>
      <c r="E533" s="339"/>
      <c r="F533" s="340"/>
      <c r="G533" s="336"/>
      <c r="H533" s="336"/>
      <c r="I533" s="338"/>
      <c r="J533" s="339"/>
      <c r="K533" s="341"/>
      <c r="L533" s="339"/>
      <c r="M533" s="338"/>
      <c r="N533" s="338"/>
      <c r="O533" s="342"/>
      <c r="P533" s="340"/>
      <c r="Q533" s="340"/>
      <c r="R533" s="340"/>
      <c r="S533" s="340"/>
      <c r="T533" s="340"/>
      <c r="U533" s="336"/>
      <c r="V533" s="336"/>
      <c r="W533" s="336"/>
      <c r="X533" s="339"/>
      <c r="Y533" s="339"/>
      <c r="Z533" s="333"/>
      <c r="AA533" s="333"/>
      <c r="AG533" s="345"/>
      <c r="AL533" s="344"/>
      <c r="AO533" s="344"/>
      <c r="AR533" s="344"/>
    </row>
    <row r="534" spans="1:44" ht="31.5" hidden="1" thickTop="1" thickBot="1">
      <c r="A534" s="411" t="s">
        <v>347</v>
      </c>
      <c r="B534" s="308">
        <v>474</v>
      </c>
      <c r="C534" s="239" t="str">
        <f>VLOOKUP($A$18,Piezas!$A$10:$F$604,2,FALSE)</f>
        <v xml:space="preserve">Gabinete lateral derecho </v>
      </c>
      <c r="D534" s="317" t="s">
        <v>1012</v>
      </c>
      <c r="E534" s="331">
        <v>1030.3333333333301</v>
      </c>
      <c r="F534" s="308" t="str">
        <f>VLOOKUP(D534,Acero!$A$12:$AB$209,4,FALSE)</f>
        <v>Lateral</v>
      </c>
      <c r="G534" s="317"/>
      <c r="H534" s="317"/>
      <c r="I534" s="317"/>
      <c r="J534" s="310"/>
      <c r="K534" s="149"/>
      <c r="L534" s="331"/>
      <c r="M534" s="308" t="str">
        <f>VLOOKUP(D534,Acero!$A$12:$AB$209,13,FALSE)</f>
        <v>Chapa negra doble recapado</v>
      </c>
      <c r="N534" s="308" t="str">
        <f>IF(L534="x",VLOOKUP(D534,Acero!$A$12:$AB$209,6,FALSE),"--")</f>
        <v>--</v>
      </c>
      <c r="O534" s="324" t="str">
        <f>IF(L534="x",VLOOKUP(D534,Acero!$A$12:$AB$209,7,FALSE),"--")</f>
        <v>--</v>
      </c>
      <c r="P534" s="335" t="str">
        <f>IF((M534="Chapa negra doble recapado")*AND(L534&lt;&gt;"x"),"--",VLOOKUP(D534,Acero!$A$12:$AB$209,14,FALSE))</f>
        <v>--</v>
      </c>
      <c r="Q534" s="335" t="str">
        <f>IF((M534="Chapa negra doble recapado")*AND(L534&lt;&gt;"x"),"--",VLOOKUP(D534,Acero!$A$12:$AB$209,15,FALSE))</f>
        <v>--</v>
      </c>
      <c r="R534" s="335" t="str">
        <f>IF(L534="x",VLOOKUP(D534,Acero!$A$12:$AB$209,16,FALSE),"--")</f>
        <v>--</v>
      </c>
      <c r="S534" s="335" t="str">
        <f>IF(L534="x",VLOOKUP(D534,Acero!$A$12:$AB$209,17,FALSE),"--")</f>
        <v>--</v>
      </c>
      <c r="T534" s="335">
        <f>VLOOKUP(D534,Acero!$A$12:$AB$209,18,FALSE)</f>
        <v>1.2</v>
      </c>
      <c r="U534" s="308" t="str">
        <f>VLOOKUP(D534,Acero!$A$12:$AB$209,19,FALSE)</f>
        <v>mm</v>
      </c>
      <c r="V534" s="317"/>
      <c r="W534" s="317">
        <v>838.33333333333303</v>
      </c>
      <c r="X534" s="331">
        <v>1096.1666666666699</v>
      </c>
      <c r="Y534" s="334">
        <f t="shared" ref="Y534:Y544" si="215">(X534-W534)/W534</f>
        <v>0.30755467196819519</v>
      </c>
      <c r="Z534" s="149">
        <f>(V534+W534)*E534</f>
        <v>863762.77777777473</v>
      </c>
      <c r="AA534" s="149"/>
      <c r="AB534" s="149"/>
      <c r="AC534" s="149"/>
      <c r="AD534" s="149"/>
      <c r="AE534" s="149"/>
      <c r="AF534" s="149"/>
      <c r="AG534" s="345">
        <v>42931</v>
      </c>
      <c r="AH534" s="149"/>
      <c r="AI534" s="149"/>
      <c r="AJ534" s="149"/>
      <c r="AK534" s="149"/>
      <c r="AL534" s="343" t="e">
        <f t="shared" ref="AL534:AL544" si="216">(AH534-AK534)/AH534</f>
        <v>#DIV/0!</v>
      </c>
      <c r="AM534" s="149"/>
      <c r="AN534" s="149"/>
      <c r="AO534" s="343" t="e">
        <f t="shared" ref="AO534:AO544" si="217">(AK534-AN534)/AK534</f>
        <v>#DIV/0!</v>
      </c>
      <c r="AP534" s="149"/>
      <c r="AQ534" s="149"/>
      <c r="AR534" s="343" t="e">
        <f t="shared" ref="AR534:AR544" si="218">(AN534-AQ534)/AN534</f>
        <v>#DIV/0!</v>
      </c>
    </row>
    <row r="535" spans="1:44" ht="30.75" hidden="1" thickBot="1">
      <c r="A535" s="309"/>
      <c r="B535" s="308">
        <v>475</v>
      </c>
      <c r="C535" s="239" t="str">
        <f>VLOOKUP($A$18,Piezas!$A$10:$F$604,2,FALSE)</f>
        <v xml:space="preserve">Gabinete lateral derecho </v>
      </c>
      <c r="D535" s="317" t="s">
        <v>1211</v>
      </c>
      <c r="E535" s="322">
        <v>1038.3333333333301</v>
      </c>
      <c r="F535" s="308" t="str">
        <f>VLOOKUP(D535,Acero!$A$12:$AB$209,4,FALSE)</f>
        <v xml:space="preserve">Lonja </v>
      </c>
      <c r="G535" s="317"/>
      <c r="H535" s="317"/>
      <c r="I535" s="317"/>
      <c r="J535" s="311"/>
      <c r="L535" s="317"/>
      <c r="M535" s="308" t="str">
        <f>VLOOKUP(D535,Acero!$A$12:$AB$209,13,FALSE)</f>
        <v>Chapa negra doble recapado</v>
      </c>
      <c r="N535" s="308" t="str">
        <f>IF(L535="x",VLOOKUP(D535,Acero!$A$12:$AB$209,6,FALSE),"--")</f>
        <v>--</v>
      </c>
      <c r="O535" s="324" t="str">
        <f>IF(L535="x",VLOOKUP(D535,Acero!$A$12:$AB$209,7,FALSE),"--")</f>
        <v>--</v>
      </c>
      <c r="P535" s="335" t="str">
        <f>IF((M535="Chapa negra doble recapado")*AND(L535&lt;&gt;"x"),"--",VLOOKUP(D535,Acero!$A$12:$AB$209,14,FALSE))</f>
        <v>--</v>
      </c>
      <c r="Q535" s="335" t="str">
        <f>IF((M535="Chapa negra doble recapado")*AND(L535&lt;&gt;"x"),"--",VLOOKUP(D535,Acero!$A$12:$AB$209,15,FALSE))</f>
        <v>--</v>
      </c>
      <c r="R535" s="335" t="str">
        <f>IF(L535="x",VLOOKUP(D535,Acero!$A$12:$AB$209,16,FALSE),"--")</f>
        <v>--</v>
      </c>
      <c r="S535" s="335" t="str">
        <f>IF(L535="x",VLOOKUP(D535,Acero!$A$12:$AB$209,17,FALSE),"--")</f>
        <v>--</v>
      </c>
      <c r="T535" s="335">
        <f>VLOOKUP(D535,Acero!$A$12:$AB$209,18,FALSE)</f>
        <v>1.2</v>
      </c>
      <c r="U535" s="308" t="str">
        <f>VLOOKUP(D535,Acero!$A$12:$AB$209,19,FALSE)</f>
        <v>mm</v>
      </c>
      <c r="V535" s="317"/>
      <c r="W535" s="317">
        <v>844.83333333333303</v>
      </c>
      <c r="X535" s="322">
        <v>1104.6666666666699</v>
      </c>
      <c r="Y535" s="334">
        <f t="shared" si="215"/>
        <v>0.30755573091339949</v>
      </c>
      <c r="Z535">
        <f t="shared" ref="Z535:Z544" si="219">(V535+W535)*E535+Z534</f>
        <v>1740981.3888888829</v>
      </c>
      <c r="AG535" s="345">
        <v>42932</v>
      </c>
      <c r="AH535" s="149"/>
      <c r="AI535" s="149"/>
      <c r="AJ535" s="149"/>
      <c r="AK535" s="149"/>
      <c r="AL535" s="343" t="e">
        <f t="shared" si="216"/>
        <v>#DIV/0!</v>
      </c>
      <c r="AM535" s="149"/>
      <c r="AN535" s="149"/>
      <c r="AO535" s="343" t="e">
        <f t="shared" si="217"/>
        <v>#DIV/0!</v>
      </c>
      <c r="AP535" s="149"/>
      <c r="AQ535" s="149"/>
      <c r="AR535" s="343" t="e">
        <f t="shared" si="218"/>
        <v>#DIV/0!</v>
      </c>
    </row>
    <row r="536" spans="1:44" ht="30.75" hidden="1" thickBot="1">
      <c r="A536" s="309"/>
      <c r="B536" s="308">
        <v>476</v>
      </c>
      <c r="C536" s="239" t="str">
        <f>VLOOKUP($A$18,Piezas!$A$10:$F$604,2,FALSE)</f>
        <v xml:space="preserve">Gabinete lateral derecho </v>
      </c>
      <c r="D536" s="317" t="s">
        <v>1014</v>
      </c>
      <c r="E536" s="322">
        <v>1046.3333333333301</v>
      </c>
      <c r="F536" s="308" t="str">
        <f>VLOOKUP(D536,Acero!$A$12:$AB$209,4,FALSE)</f>
        <v>orejas</v>
      </c>
      <c r="G536" s="317"/>
      <c r="H536" s="317"/>
      <c r="I536" s="317"/>
      <c r="J536" s="311" t="s">
        <v>1513</v>
      </c>
      <c r="L536" s="322"/>
      <c r="M536" s="308" t="str">
        <f>VLOOKUP(D536,Acero!$A$12:$AB$209,13,FALSE)</f>
        <v>Chapa negra doble recapado</v>
      </c>
      <c r="N536" s="308" t="str">
        <f>IF(L536="x",VLOOKUP(D536,Acero!$A$12:$AB$209,6,FALSE),"--")</f>
        <v>--</v>
      </c>
      <c r="O536" s="324" t="str">
        <f>IF(L536="x",VLOOKUP(D536,Acero!$A$12:$AB$209,7,FALSE),"--")</f>
        <v>--</v>
      </c>
      <c r="P536" s="335" t="str">
        <f>IF((M536="Chapa negra doble recapado")*AND(L536&lt;&gt;"x"),"--",VLOOKUP(D536,Acero!$A$12:$AB$209,14,FALSE))</f>
        <v>--</v>
      </c>
      <c r="Q536" s="335" t="str">
        <f>IF((M536="Chapa negra doble recapado")*AND(L536&lt;&gt;"x"),"--",VLOOKUP(D536,Acero!$A$12:$AB$209,15,FALSE))</f>
        <v>--</v>
      </c>
      <c r="R536" s="335" t="str">
        <f>IF(L536="x",VLOOKUP(D536,Acero!$A$12:$AB$209,16,FALSE),"--")</f>
        <v>--</v>
      </c>
      <c r="S536" s="335" t="str">
        <f>IF(L536="x",VLOOKUP(D536,Acero!$A$12:$AB$209,17,FALSE),"--")</f>
        <v>--</v>
      </c>
      <c r="T536" s="335">
        <f>VLOOKUP(D536,Acero!$A$12:$AB$209,18,FALSE)</f>
        <v>1.2</v>
      </c>
      <c r="U536" s="308" t="str">
        <f>VLOOKUP(D536,Acero!$A$12:$AB$209,19,FALSE)</f>
        <v>mm</v>
      </c>
      <c r="V536" s="318">
        <v>1</v>
      </c>
      <c r="W536" s="318">
        <v>851.33333333333303</v>
      </c>
      <c r="X536" s="322">
        <v>1113.1666666666699</v>
      </c>
      <c r="Y536" s="334">
        <f t="shared" si="215"/>
        <v>0.30755677368833634</v>
      </c>
      <c r="Z536">
        <f t="shared" si="219"/>
        <v>2632806.1666666577</v>
      </c>
      <c r="AG536" s="345">
        <v>42933</v>
      </c>
      <c r="AH536" s="149"/>
      <c r="AI536" s="149"/>
      <c r="AJ536" s="149"/>
      <c r="AK536" s="149"/>
      <c r="AL536" s="343" t="e">
        <f t="shared" si="216"/>
        <v>#DIV/0!</v>
      </c>
      <c r="AM536" s="149"/>
      <c r="AN536" s="149"/>
      <c r="AO536" s="343" t="e">
        <f t="shared" si="217"/>
        <v>#DIV/0!</v>
      </c>
      <c r="AP536" s="149"/>
      <c r="AQ536" s="149"/>
      <c r="AR536" s="343" t="e">
        <f t="shared" si="218"/>
        <v>#DIV/0!</v>
      </c>
    </row>
    <row r="537" spans="1:44" ht="30.75" hidden="1" thickBot="1">
      <c r="A537" s="309"/>
      <c r="B537" s="308">
        <v>477</v>
      </c>
      <c r="C537" s="239" t="str">
        <f>VLOOKUP($A$18,Piezas!$A$10:$F$604,2,FALSE)</f>
        <v xml:space="preserve">Gabinete lateral derecho </v>
      </c>
      <c r="D537" s="317" t="s">
        <v>1015</v>
      </c>
      <c r="E537" s="322"/>
      <c r="F537" s="308">
        <f>VLOOKUP(D537,Acero!$A$12:$AB$209,4,FALSE)</f>
        <v>0</v>
      </c>
      <c r="G537" s="317"/>
      <c r="H537" s="317"/>
      <c r="I537" s="317"/>
      <c r="J537" s="311"/>
      <c r="L537" s="322"/>
      <c r="M537" s="308">
        <f>VLOOKUP(D537,Acero!$A$12:$AB$209,13,FALSE)</f>
        <v>0</v>
      </c>
      <c r="N537" s="308" t="str">
        <f>IF(L537="x",VLOOKUP(D537,Acero!$A$12:$AB$209,6,FALSE),"--")</f>
        <v>--</v>
      </c>
      <c r="O537" s="324" t="str">
        <f>IF(L537="x",VLOOKUP(D537,Acero!$A$12:$AB$209,7,FALSE),"--")</f>
        <v>--</v>
      </c>
      <c r="P537" s="335">
        <f>IF((M537="Chapa negra doble recapado")*AND(L537&lt;&gt;"x"),"--",VLOOKUP(D537,Acero!$A$12:$AB$209,14,FALSE))</f>
        <v>0</v>
      </c>
      <c r="Q537" s="335">
        <f>IF((M537="Chapa negra doble recapado")*AND(L537&lt;&gt;"x"),"--",VLOOKUP(D537,Acero!$A$12:$AB$209,15,FALSE))</f>
        <v>0</v>
      </c>
      <c r="R537" s="335" t="str">
        <f>IF(L537="x",VLOOKUP(D537,Acero!$A$12:$AB$209,16,FALSE),"--")</f>
        <v>--</v>
      </c>
      <c r="S537" s="335" t="str">
        <f>IF(L537="x",VLOOKUP(D537,Acero!$A$12:$AB$209,17,FALSE),"--")</f>
        <v>--</v>
      </c>
      <c r="T537" s="335">
        <f>VLOOKUP(D537,Acero!$A$12:$AB$209,18,FALSE)</f>
        <v>0</v>
      </c>
      <c r="U537" s="308" t="str">
        <f>VLOOKUP(D537,Acero!$A$12:$AB$209,19,FALSE)</f>
        <v>-----</v>
      </c>
      <c r="V537" s="319"/>
      <c r="W537" s="319"/>
      <c r="X537" s="322"/>
      <c r="Y537" s="334" t="e">
        <f t="shared" si="215"/>
        <v>#DIV/0!</v>
      </c>
      <c r="Z537">
        <f t="shared" si="219"/>
        <v>2632806.1666666577</v>
      </c>
      <c r="AG537" s="345">
        <v>42934</v>
      </c>
      <c r="AH537" s="149"/>
      <c r="AI537" s="149"/>
      <c r="AJ537" s="149"/>
      <c r="AK537" s="149"/>
      <c r="AL537" s="343" t="e">
        <f t="shared" si="216"/>
        <v>#DIV/0!</v>
      </c>
      <c r="AM537" s="149"/>
      <c r="AN537" s="149"/>
      <c r="AO537" s="343" t="e">
        <f t="shared" si="217"/>
        <v>#DIV/0!</v>
      </c>
      <c r="AP537" s="149"/>
      <c r="AQ537" s="149"/>
      <c r="AR537" s="343" t="e">
        <f t="shared" si="218"/>
        <v>#DIV/0!</v>
      </c>
    </row>
    <row r="538" spans="1:44" ht="30.75" hidden="1" thickBot="1">
      <c r="A538" s="309"/>
      <c r="B538" s="308">
        <v>478</v>
      </c>
      <c r="C538" s="239" t="str">
        <f>VLOOKUP($A$18,Piezas!$A$10:$F$604,2,FALSE)</f>
        <v xml:space="preserve">Gabinete lateral derecho </v>
      </c>
      <c r="D538" s="317" t="s">
        <v>1060</v>
      </c>
      <c r="E538" s="322"/>
      <c r="F538" s="308">
        <f>VLOOKUP(D538,Acero!$A$12:$AB$209,4,FALSE)</f>
        <v>0</v>
      </c>
      <c r="G538" s="317"/>
      <c r="H538" s="317"/>
      <c r="I538" s="317"/>
      <c r="J538" s="311"/>
      <c r="L538" s="322"/>
      <c r="M538" s="308" t="str">
        <f>VLOOKUP(D538,Acero!$A$12:$AB$209,13,FALSE)</f>
        <v>---------------</v>
      </c>
      <c r="N538" s="308" t="str">
        <f>IF(L538="x",VLOOKUP(D538,Acero!$A$12:$AB$209,6,FALSE),"--")</f>
        <v>--</v>
      </c>
      <c r="O538" s="324" t="str">
        <f>IF(L538="x",VLOOKUP(D538,Acero!$A$12:$AB$209,7,FALSE),"--")</f>
        <v>--</v>
      </c>
      <c r="P538" s="335">
        <f>IF((M538="Chapa negra doble recapado")*AND(L538&lt;&gt;"x"),"--",VLOOKUP(D538,Acero!$A$12:$AB$209,14,FALSE))</f>
        <v>28</v>
      </c>
      <c r="Q538" s="335" t="str">
        <f>IF((M538="Chapa negra doble recapado")*AND(L538&lt;&gt;"x"),"--",VLOOKUP(D538,Acero!$A$12:$AB$209,15,FALSE))</f>
        <v>----</v>
      </c>
      <c r="R538" s="335" t="str">
        <f>IF(L538="x",VLOOKUP(D538,Acero!$A$12:$AB$209,16,FALSE),"--")</f>
        <v>--</v>
      </c>
      <c r="S538" s="335" t="str">
        <f>IF(L538="x",VLOOKUP(D538,Acero!$A$12:$AB$209,17,FALSE),"--")</f>
        <v>--</v>
      </c>
      <c r="T538" s="335">
        <f>VLOOKUP(D538,Acero!$A$12:$AB$209,18,FALSE)</f>
        <v>0</v>
      </c>
      <c r="U538" s="308" t="str">
        <f>VLOOKUP(D538,Acero!$A$12:$AB$209,19,FALSE)</f>
        <v>----</v>
      </c>
      <c r="V538" s="318"/>
      <c r="W538" s="318"/>
      <c r="X538" s="322"/>
      <c r="Y538" s="334" t="e">
        <f t="shared" si="215"/>
        <v>#DIV/0!</v>
      </c>
      <c r="Z538">
        <f t="shared" si="219"/>
        <v>2632806.1666666577</v>
      </c>
      <c r="AG538" s="345">
        <v>42935</v>
      </c>
      <c r="AH538" s="149"/>
      <c r="AI538" s="149"/>
      <c r="AJ538" s="149"/>
      <c r="AK538" s="149"/>
      <c r="AL538" s="343" t="e">
        <f t="shared" si="216"/>
        <v>#DIV/0!</v>
      </c>
      <c r="AM538" s="149"/>
      <c r="AN538" s="149"/>
      <c r="AO538" s="343" t="e">
        <f t="shared" si="217"/>
        <v>#DIV/0!</v>
      </c>
      <c r="AP538" s="149"/>
      <c r="AQ538" s="149"/>
      <c r="AR538" s="343" t="e">
        <f t="shared" si="218"/>
        <v>#DIV/0!</v>
      </c>
    </row>
    <row r="539" spans="1:44" ht="30.75" hidden="1" thickBot="1">
      <c r="A539" s="309"/>
      <c r="B539" s="308">
        <v>479</v>
      </c>
      <c r="C539" s="239" t="str">
        <f>VLOOKUP($A$18,Piezas!$A$10:$F$604,2,FALSE)</f>
        <v xml:space="preserve">Gabinete lateral derecho </v>
      </c>
      <c r="D539" s="317" t="s">
        <v>1228</v>
      </c>
      <c r="E539" s="322"/>
      <c r="F539" s="308">
        <f>VLOOKUP(D539,Acero!$A$12:$AB$209,4,FALSE)</f>
        <v>0</v>
      </c>
      <c r="G539" s="317"/>
      <c r="H539" s="317"/>
      <c r="I539" s="317"/>
      <c r="J539" s="311"/>
      <c r="L539" s="322"/>
      <c r="M539" s="308" t="str">
        <f>VLOOKUP(D539,Acero!$A$12:$AB$209,13,FALSE)</f>
        <v>---------------</v>
      </c>
      <c r="N539" s="308" t="str">
        <f>IF(L539="x",VLOOKUP(D539,Acero!$A$12:$AB$209,6,FALSE),"--")</f>
        <v>--</v>
      </c>
      <c r="O539" s="324" t="str">
        <f>IF(L539="x",VLOOKUP(D539,Acero!$A$12:$AB$209,7,FALSE),"--")</f>
        <v>--</v>
      </c>
      <c r="P539" s="335">
        <f>IF((M539="Chapa negra doble recapado")*AND(L539&lt;&gt;"x"),"--",VLOOKUP(D539,Acero!$A$12:$AB$209,14,FALSE))</f>
        <v>0.42</v>
      </c>
      <c r="Q539" s="335" t="str">
        <f>IF((M539="Chapa negra doble recapado")*AND(L539&lt;&gt;"x"),"--",VLOOKUP(D539,Acero!$A$12:$AB$209,15,FALSE))</f>
        <v>----</v>
      </c>
      <c r="R539" s="335" t="str">
        <f>IF(L539="x",VLOOKUP(D539,Acero!$A$12:$AB$209,16,FALSE),"--")</f>
        <v>--</v>
      </c>
      <c r="S539" s="335" t="str">
        <f>IF(L539="x",VLOOKUP(D539,Acero!$A$12:$AB$209,17,FALSE),"--")</f>
        <v>--</v>
      </c>
      <c r="T539" s="335">
        <f>VLOOKUP(D539,Acero!$A$12:$AB$209,18,FALSE)</f>
        <v>0.5</v>
      </c>
      <c r="U539" s="308" t="str">
        <f>VLOOKUP(D539,Acero!$A$12:$AB$209,19,FALSE)</f>
        <v>----</v>
      </c>
      <c r="V539" s="318"/>
      <c r="W539" s="318"/>
      <c r="X539" s="322"/>
      <c r="Y539" s="334" t="e">
        <f t="shared" si="215"/>
        <v>#DIV/0!</v>
      </c>
      <c r="Z539">
        <f t="shared" si="219"/>
        <v>2632806.1666666577</v>
      </c>
      <c r="AG539" s="345">
        <v>42936</v>
      </c>
      <c r="AH539" s="149"/>
      <c r="AI539" s="149"/>
      <c r="AJ539" s="149"/>
      <c r="AK539" s="149"/>
      <c r="AL539" s="343" t="e">
        <f t="shared" si="216"/>
        <v>#DIV/0!</v>
      </c>
      <c r="AM539" s="149"/>
      <c r="AN539" s="149"/>
      <c r="AO539" s="343" t="e">
        <f t="shared" si="217"/>
        <v>#DIV/0!</v>
      </c>
      <c r="AP539" s="149"/>
      <c r="AQ539" s="149"/>
      <c r="AR539" s="343" t="e">
        <f t="shared" si="218"/>
        <v>#DIV/0!</v>
      </c>
    </row>
    <row r="540" spans="1:44" ht="30.75" hidden="1" thickBot="1">
      <c r="A540" s="309"/>
      <c r="B540" s="308">
        <v>480</v>
      </c>
      <c r="C540" s="239" t="str">
        <f>VLOOKUP($A$18,Piezas!$A$10:$F$604,2,FALSE)</f>
        <v xml:space="preserve">Gabinete lateral derecho </v>
      </c>
      <c r="D540" s="317" t="s">
        <v>1229</v>
      </c>
      <c r="E540" s="322"/>
      <c r="F540" s="308">
        <f>VLOOKUP(D540,Acero!$A$12:$AB$209,4,FALSE)</f>
        <v>0</v>
      </c>
      <c r="G540" s="317"/>
      <c r="H540" s="317"/>
      <c r="I540" s="317"/>
      <c r="J540" s="311"/>
      <c r="L540" s="322"/>
      <c r="M540" s="308" t="str">
        <f>VLOOKUP(D540,Acero!$A$12:$AB$209,13,FALSE)</f>
        <v>---------------</v>
      </c>
      <c r="N540" s="308" t="str">
        <f>IF(L540="x",VLOOKUP(D540,Acero!$A$12:$AB$209,6,FALSE),"--")</f>
        <v>--</v>
      </c>
      <c r="O540" s="324" t="str">
        <f>IF(L540="x",VLOOKUP(D540,Acero!$A$12:$AB$209,7,FALSE),"--")</f>
        <v>--</v>
      </c>
      <c r="P540" s="335">
        <f>IF((M540="Chapa negra doble recapado")*AND(L540&lt;&gt;"x"),"--",VLOOKUP(D540,Acero!$A$12:$AB$209,14,FALSE))</f>
        <v>22</v>
      </c>
      <c r="Q540" s="335" t="str">
        <f>IF((M540="Chapa negra doble recapado")*AND(L540&lt;&gt;"x"),"--",VLOOKUP(D540,Acero!$A$12:$AB$209,15,FALSE))</f>
        <v>----</v>
      </c>
      <c r="R540" s="335" t="str">
        <f>IF(L540="x",VLOOKUP(D540,Acero!$A$12:$AB$209,16,FALSE),"--")</f>
        <v>--</v>
      </c>
      <c r="S540" s="335" t="str">
        <f>IF(L540="x",VLOOKUP(D540,Acero!$A$12:$AB$209,17,FALSE),"--")</f>
        <v>--</v>
      </c>
      <c r="T540" s="335">
        <f>VLOOKUP(D540,Acero!$A$12:$AB$209,18,FALSE)</f>
        <v>0</v>
      </c>
      <c r="U540" s="308" t="str">
        <f>VLOOKUP(D540,Acero!$A$12:$AB$209,19,FALSE)</f>
        <v>----</v>
      </c>
      <c r="V540" s="319"/>
      <c r="W540" s="319"/>
      <c r="X540" s="322"/>
      <c r="Y540" s="334" t="e">
        <f t="shared" si="215"/>
        <v>#DIV/0!</v>
      </c>
      <c r="Z540">
        <f t="shared" si="219"/>
        <v>2632806.1666666577</v>
      </c>
      <c r="AG540" s="345">
        <v>42937</v>
      </c>
      <c r="AH540" s="149"/>
      <c r="AI540" s="149"/>
      <c r="AJ540" s="149"/>
      <c r="AK540" s="149"/>
      <c r="AL540" s="343" t="e">
        <f t="shared" si="216"/>
        <v>#DIV/0!</v>
      </c>
      <c r="AM540" s="149"/>
      <c r="AN540" s="149"/>
      <c r="AO540" s="343" t="e">
        <f t="shared" si="217"/>
        <v>#DIV/0!</v>
      </c>
      <c r="AP540" s="149"/>
      <c r="AQ540" s="149"/>
      <c r="AR540" s="343" t="e">
        <f t="shared" si="218"/>
        <v>#DIV/0!</v>
      </c>
    </row>
    <row r="541" spans="1:44" ht="30.75" hidden="1" thickBot="1">
      <c r="A541" s="309"/>
      <c r="B541" s="308">
        <v>481</v>
      </c>
      <c r="C541" s="239" t="str">
        <f>VLOOKUP($A$18,Piezas!$A$10:$F$604,2,FALSE)</f>
        <v xml:space="preserve">Gabinete lateral derecho </v>
      </c>
      <c r="D541" s="317" t="s">
        <v>1230</v>
      </c>
      <c r="E541" s="322"/>
      <c r="F541" s="308">
        <f>VLOOKUP(D541,Acero!$A$12:$AB$209,4,FALSE)</f>
        <v>0</v>
      </c>
      <c r="G541" s="317"/>
      <c r="H541" s="317"/>
      <c r="I541" s="317"/>
      <c r="J541" s="311"/>
      <c r="L541" s="322"/>
      <c r="M541" s="308" t="str">
        <f>VLOOKUP(D541,Acero!$A$12:$AB$209,13,FALSE)</f>
        <v>---------------</v>
      </c>
      <c r="N541" s="308" t="str">
        <f>IF(L541="x",VLOOKUP(D541,Acero!$A$12:$AB$209,6,FALSE),"--")</f>
        <v>--</v>
      </c>
      <c r="O541" s="324" t="str">
        <f>IF(L541="x",VLOOKUP(D541,Acero!$A$12:$AB$209,7,FALSE),"--")</f>
        <v>--</v>
      </c>
      <c r="P541" s="335">
        <f>IF((M541="Chapa negra doble recapado")*AND(L541&lt;&gt;"x"),"--",VLOOKUP(D541,Acero!$A$12:$AB$209,14,FALSE))</f>
        <v>12.7</v>
      </c>
      <c r="Q541" s="335" t="str">
        <f>IF((M541="Chapa negra doble recapado")*AND(L541&lt;&gt;"x"),"--",VLOOKUP(D541,Acero!$A$12:$AB$209,15,FALSE))</f>
        <v>----</v>
      </c>
      <c r="R541" s="335" t="str">
        <f>IF(L541="x",VLOOKUP(D541,Acero!$A$12:$AB$209,16,FALSE),"--")</f>
        <v>--</v>
      </c>
      <c r="S541" s="335" t="str">
        <f>IF(L541="x",VLOOKUP(D541,Acero!$A$12:$AB$209,17,FALSE),"--")</f>
        <v>--</v>
      </c>
      <c r="T541" s="335">
        <f>VLOOKUP(D541,Acero!$A$12:$AB$209,18,FALSE)</f>
        <v>0</v>
      </c>
      <c r="U541" s="308" t="str">
        <f>VLOOKUP(D541,Acero!$A$12:$AB$209,19,FALSE)</f>
        <v>----</v>
      </c>
      <c r="V541" s="318"/>
      <c r="W541" s="318"/>
      <c r="X541" s="322"/>
      <c r="Y541" s="334" t="e">
        <f t="shared" si="215"/>
        <v>#DIV/0!</v>
      </c>
      <c r="Z541">
        <f t="shared" si="219"/>
        <v>2632806.1666666577</v>
      </c>
      <c r="AG541" s="345">
        <v>42938</v>
      </c>
      <c r="AH541" s="149"/>
      <c r="AI541" s="149"/>
      <c r="AJ541" s="149"/>
      <c r="AK541" s="149"/>
      <c r="AL541" s="343" t="e">
        <f t="shared" si="216"/>
        <v>#DIV/0!</v>
      </c>
      <c r="AM541" s="149"/>
      <c r="AN541" s="149"/>
      <c r="AO541" s="343" t="e">
        <f t="shared" si="217"/>
        <v>#DIV/0!</v>
      </c>
      <c r="AP541" s="149"/>
      <c r="AQ541" s="149"/>
      <c r="AR541" s="343" t="e">
        <f t="shared" si="218"/>
        <v>#DIV/0!</v>
      </c>
    </row>
    <row r="542" spans="1:44" ht="30.75" hidden="1" thickBot="1">
      <c r="A542" s="309"/>
      <c r="B542" s="308">
        <v>482</v>
      </c>
      <c r="C542" s="239" t="str">
        <f>VLOOKUP($A$18,Piezas!$A$10:$F$604,2,FALSE)</f>
        <v xml:space="preserve">Gabinete lateral derecho </v>
      </c>
      <c r="D542" s="317"/>
      <c r="E542" s="322"/>
      <c r="F542" s="308" t="e">
        <f>VLOOKUP(D542,Acero!$A$12:$AB$209,4,FALSE)</f>
        <v>#N/A</v>
      </c>
      <c r="G542" s="317"/>
      <c r="H542" s="317"/>
      <c r="I542" s="317"/>
      <c r="J542" s="311"/>
      <c r="L542" s="322"/>
      <c r="M542" s="308" t="e">
        <f>VLOOKUP(D542,Acero!$A$12:$AB$209,13,FALSE)</f>
        <v>#N/A</v>
      </c>
      <c r="N542" s="308" t="str">
        <f>IF(L542="x",VLOOKUP(D542,Acero!$A$12:$AB$209,6,FALSE),"--")</f>
        <v>--</v>
      </c>
      <c r="O542" s="324" t="str">
        <f>IF(L542="x",VLOOKUP(D542,Acero!$A$12:$AB$209,7,FALSE),"--")</f>
        <v>--</v>
      </c>
      <c r="P542" s="335" t="e">
        <f>IF((M542="Chapa negra doble recapado")*AND(L542&lt;&gt;"x"),"--",VLOOKUP(D542,Acero!$A$12:$AB$209,14,FALSE))</f>
        <v>#N/A</v>
      </c>
      <c r="Q542" s="335" t="e">
        <f>IF((M542="Chapa negra doble recapado")*AND(L542&lt;&gt;"x"),"--",VLOOKUP(D542,Acero!$A$12:$AB$209,15,FALSE))</f>
        <v>#N/A</v>
      </c>
      <c r="R542" s="335" t="str">
        <f>IF(L542="x",VLOOKUP(D542,Acero!$A$12:$AB$209,16,FALSE),"--")</f>
        <v>--</v>
      </c>
      <c r="S542" s="335" t="str">
        <f>IF(L542="x",VLOOKUP(D542,Acero!$A$12:$AB$209,17,FALSE),"--")</f>
        <v>--</v>
      </c>
      <c r="T542" s="335" t="e">
        <f>VLOOKUP(D542,Acero!$A$12:$AB$209,18,FALSE)</f>
        <v>#N/A</v>
      </c>
      <c r="U542" s="308" t="e">
        <f>VLOOKUP(D542,Acero!$A$12:$AB$209,19,FALSE)</f>
        <v>#N/A</v>
      </c>
      <c r="V542" s="319"/>
      <c r="W542" s="319"/>
      <c r="X542" s="322"/>
      <c r="Y542" s="334" t="e">
        <f t="shared" si="215"/>
        <v>#DIV/0!</v>
      </c>
      <c r="Z542">
        <f t="shared" si="219"/>
        <v>2632806.1666666577</v>
      </c>
      <c r="AG542" s="345">
        <v>42939</v>
      </c>
      <c r="AH542" s="149"/>
      <c r="AI542" s="149"/>
      <c r="AJ542" s="149"/>
      <c r="AK542" s="149"/>
      <c r="AL542" s="343" t="e">
        <f t="shared" si="216"/>
        <v>#DIV/0!</v>
      </c>
      <c r="AM542" s="149"/>
      <c r="AN542" s="149"/>
      <c r="AO542" s="343" t="e">
        <f t="shared" si="217"/>
        <v>#DIV/0!</v>
      </c>
      <c r="AP542" s="149"/>
      <c r="AQ542" s="149"/>
      <c r="AR542" s="343" t="e">
        <f t="shared" si="218"/>
        <v>#DIV/0!</v>
      </c>
    </row>
    <row r="543" spans="1:44" ht="30.75" hidden="1" thickBot="1">
      <c r="A543" s="309"/>
      <c r="B543" s="308">
        <v>483</v>
      </c>
      <c r="C543" s="239" t="str">
        <f>VLOOKUP($A$18,Piezas!$A$10:$F$604,2,FALSE)</f>
        <v xml:space="preserve">Gabinete lateral derecho </v>
      </c>
      <c r="D543" s="320"/>
      <c r="E543" s="322"/>
      <c r="F543" s="308" t="e">
        <f>VLOOKUP(D543,Acero!$A$12:$AB$209,4,FALSE)</f>
        <v>#N/A</v>
      </c>
      <c r="G543" s="317"/>
      <c r="H543" s="317"/>
      <c r="I543" s="317"/>
      <c r="J543" s="311"/>
      <c r="L543" s="322"/>
      <c r="M543" s="308" t="e">
        <f>VLOOKUP(D543,Acero!$A$12:$AB$209,13,FALSE)</f>
        <v>#N/A</v>
      </c>
      <c r="N543" s="308" t="str">
        <f>IF(L543="x",VLOOKUP(D543,Acero!$A$12:$AB$209,6,FALSE),"--")</f>
        <v>--</v>
      </c>
      <c r="O543" s="324" t="str">
        <f>IF(L543="x",VLOOKUP(D543,Acero!$A$12:$AB$209,7,FALSE),"--")</f>
        <v>--</v>
      </c>
      <c r="P543" s="335" t="e">
        <f>IF((M543="Chapa negra doble recapado")*AND(L543&lt;&gt;"x"),"--",VLOOKUP(D543,Acero!$A$12:$AB$209,14,FALSE))</f>
        <v>#N/A</v>
      </c>
      <c r="Q543" s="335" t="e">
        <f>IF((M543="Chapa negra doble recapado")*AND(L543&lt;&gt;"x"),"--",VLOOKUP(D543,Acero!$A$12:$AB$209,15,FALSE))</f>
        <v>#N/A</v>
      </c>
      <c r="R543" s="335" t="str">
        <f>IF(L543="x",VLOOKUP(D543,Acero!$A$12:$AB$209,16,FALSE),"--")</f>
        <v>--</v>
      </c>
      <c r="S543" s="335" t="str">
        <f>IF(L543="x",VLOOKUP(D543,Acero!$A$12:$AB$209,17,FALSE),"--")</f>
        <v>--</v>
      </c>
      <c r="T543" s="335" t="e">
        <f>VLOOKUP(D543,Acero!$A$12:$AB$209,18,FALSE)</f>
        <v>#N/A</v>
      </c>
      <c r="U543" s="308" t="e">
        <f>VLOOKUP(D543,Acero!$A$12:$AB$209,19,FALSE)</f>
        <v>#N/A</v>
      </c>
      <c r="V543" s="318"/>
      <c r="W543" s="318"/>
      <c r="X543" s="322"/>
      <c r="Y543" s="334" t="e">
        <f t="shared" si="215"/>
        <v>#DIV/0!</v>
      </c>
      <c r="Z543">
        <f t="shared" si="219"/>
        <v>2632806.1666666577</v>
      </c>
      <c r="AG543" s="345">
        <v>42940</v>
      </c>
      <c r="AH543" s="149"/>
      <c r="AI543" s="149"/>
      <c r="AJ543" s="149"/>
      <c r="AK543" s="149"/>
      <c r="AL543" s="343" t="e">
        <f t="shared" si="216"/>
        <v>#DIV/0!</v>
      </c>
      <c r="AM543" s="149"/>
      <c r="AN543" s="149"/>
      <c r="AO543" s="343" t="e">
        <f t="shared" si="217"/>
        <v>#DIV/0!</v>
      </c>
      <c r="AP543" s="149"/>
      <c r="AQ543" s="149"/>
      <c r="AR543" s="343" t="e">
        <f t="shared" si="218"/>
        <v>#DIV/0!</v>
      </c>
    </row>
    <row r="544" spans="1:44" ht="30.75" hidden="1" thickBot="1">
      <c r="A544" s="412"/>
      <c r="B544" s="308">
        <v>484</v>
      </c>
      <c r="C544" s="239" t="str">
        <f>VLOOKUP($A$18,Piezas!$A$10:$F$604,2,FALSE)</f>
        <v xml:space="preserve">Gabinete lateral derecho </v>
      </c>
      <c r="D544" s="321"/>
      <c r="E544" s="322"/>
      <c r="F544" s="308" t="e">
        <f>VLOOKUP(D544,Acero!$A$12:$AB$209,4,FALSE)</f>
        <v>#N/A</v>
      </c>
      <c r="G544" s="317"/>
      <c r="H544" s="317"/>
      <c r="I544" s="317"/>
      <c r="J544" s="311"/>
      <c r="L544" s="322"/>
      <c r="M544" s="308" t="e">
        <f>VLOOKUP(D544,Acero!$A$12:$AB$209,13,FALSE)</f>
        <v>#N/A</v>
      </c>
      <c r="N544" s="308" t="str">
        <f>IF(L544="x",VLOOKUP(D544,Acero!$A$12:$AB$209,6,FALSE),"--")</f>
        <v>--</v>
      </c>
      <c r="O544" s="324" t="str">
        <f>IF(L544="x",VLOOKUP(D544,Acero!$A$12:$AB$209,7,FALSE),"--")</f>
        <v>--</v>
      </c>
      <c r="P544" s="335" t="e">
        <f>IF((M544="Chapa negra doble recapado")*AND(L544&lt;&gt;"x"),"--",VLOOKUP(D544,Acero!$A$12:$AB$209,14,FALSE))</f>
        <v>#N/A</v>
      </c>
      <c r="Q544" s="335" t="e">
        <f>IF((M544="Chapa negra doble recapado")*AND(L544&lt;&gt;"x"),"--",VLOOKUP(D544,Acero!$A$12:$AB$209,15,FALSE))</f>
        <v>#N/A</v>
      </c>
      <c r="R544" s="335" t="str">
        <f>IF(L544="x",VLOOKUP(D544,Acero!$A$12:$AB$209,16,FALSE),"--")</f>
        <v>--</v>
      </c>
      <c r="S544" s="335" t="str">
        <f>IF(L544="x",VLOOKUP(D544,Acero!$A$12:$AB$209,17,FALSE),"--")</f>
        <v>--</v>
      </c>
      <c r="T544" s="335" t="e">
        <f>VLOOKUP(D544,Acero!$A$12:$AB$209,18,FALSE)</f>
        <v>#N/A</v>
      </c>
      <c r="U544" s="308" t="e">
        <f>VLOOKUP(D544,Acero!$A$12:$AB$209,19,FALSE)</f>
        <v>#N/A</v>
      </c>
      <c r="V544" s="319"/>
      <c r="W544" s="319"/>
      <c r="X544" s="322"/>
      <c r="Y544" s="334" t="e">
        <f t="shared" si="215"/>
        <v>#DIV/0!</v>
      </c>
      <c r="Z544">
        <f t="shared" si="219"/>
        <v>2632806.1666666577</v>
      </c>
      <c r="AG544" s="345">
        <v>42941</v>
      </c>
      <c r="AH544" s="149"/>
      <c r="AI544" s="149"/>
      <c r="AJ544" s="149"/>
      <c r="AK544" s="149"/>
      <c r="AL544" s="343" t="e">
        <f t="shared" si="216"/>
        <v>#DIV/0!</v>
      </c>
      <c r="AM544" s="149"/>
      <c r="AN544" s="149"/>
      <c r="AO544" s="343" t="e">
        <f t="shared" si="217"/>
        <v>#DIV/0!</v>
      </c>
      <c r="AP544" s="149"/>
      <c r="AQ544" s="149"/>
      <c r="AR544" s="343" t="e">
        <f t="shared" si="218"/>
        <v>#DIV/0!</v>
      </c>
    </row>
    <row r="545" spans="1:44" ht="15.75" hidden="1" thickBot="1">
      <c r="A545" s="410"/>
      <c r="B545" s="336"/>
      <c r="C545" s="337"/>
      <c r="D545" s="338"/>
      <c r="E545" s="339"/>
      <c r="F545" s="340"/>
      <c r="G545" s="336"/>
      <c r="H545" s="336"/>
      <c r="I545" s="338"/>
      <c r="J545" s="339"/>
      <c r="K545" s="341"/>
      <c r="L545" s="339"/>
      <c r="M545" s="338"/>
      <c r="N545" s="338"/>
      <c r="O545" s="342"/>
      <c r="P545" s="340"/>
      <c r="Q545" s="340"/>
      <c r="R545" s="340"/>
      <c r="S545" s="340"/>
      <c r="T545" s="340"/>
      <c r="U545" s="336"/>
      <c r="V545" s="336"/>
      <c r="W545" s="336"/>
      <c r="X545" s="339"/>
      <c r="Y545" s="339"/>
      <c r="Z545" s="333"/>
      <c r="AA545" s="333"/>
      <c r="AG545" s="345"/>
      <c r="AL545" s="344"/>
      <c r="AO545" s="344"/>
      <c r="AR545" s="344"/>
    </row>
    <row r="546" spans="1:44" ht="31.5" hidden="1" thickTop="1" thickBot="1">
      <c r="A546" s="411" t="s">
        <v>348</v>
      </c>
      <c r="B546" s="308">
        <v>485</v>
      </c>
      <c r="C546" s="239" t="str">
        <f>VLOOKUP($A$18,Piezas!$A$10:$F$604,2,FALSE)</f>
        <v xml:space="preserve">Gabinete lateral derecho </v>
      </c>
      <c r="D546" s="317" t="s">
        <v>1012</v>
      </c>
      <c r="E546" s="331">
        <v>1054.3333333333301</v>
      </c>
      <c r="F546" s="308" t="str">
        <f>VLOOKUP(D546,Acero!$A$12:$AB$209,4,FALSE)</f>
        <v>Lateral</v>
      </c>
      <c r="G546" s="317"/>
      <c r="H546" s="317"/>
      <c r="I546" s="317"/>
      <c r="J546" s="310"/>
      <c r="K546" s="149"/>
      <c r="L546" s="331"/>
      <c r="M546" s="308" t="str">
        <f>VLOOKUP(D546,Acero!$A$12:$AB$209,13,FALSE)</f>
        <v>Chapa negra doble recapado</v>
      </c>
      <c r="N546" s="308" t="str">
        <f>IF(L546="x",VLOOKUP(D546,Acero!$A$12:$AB$209,6,FALSE),"--")</f>
        <v>--</v>
      </c>
      <c r="O546" s="324" t="str">
        <f>IF(L546="x",VLOOKUP(D546,Acero!$A$12:$AB$209,7,FALSE),"--")</f>
        <v>--</v>
      </c>
      <c r="P546" s="335" t="str">
        <f>IF((M546="Chapa negra doble recapado")*AND(L546&lt;&gt;"x"),"--",VLOOKUP(D546,Acero!$A$12:$AB$209,14,FALSE))</f>
        <v>--</v>
      </c>
      <c r="Q546" s="335" t="str">
        <f>IF((M546="Chapa negra doble recapado")*AND(L546&lt;&gt;"x"),"--",VLOOKUP(D546,Acero!$A$12:$AB$209,15,FALSE))</f>
        <v>--</v>
      </c>
      <c r="R546" s="335" t="str">
        <f>IF(L546="x",VLOOKUP(D546,Acero!$A$12:$AB$209,16,FALSE),"--")</f>
        <v>--</v>
      </c>
      <c r="S546" s="335" t="str">
        <f>IF(L546="x",VLOOKUP(D546,Acero!$A$12:$AB$209,17,FALSE),"--")</f>
        <v>--</v>
      </c>
      <c r="T546" s="335">
        <f>VLOOKUP(D546,Acero!$A$12:$AB$209,18,FALSE)</f>
        <v>1.2</v>
      </c>
      <c r="U546" s="308" t="str">
        <f>VLOOKUP(D546,Acero!$A$12:$AB$209,19,FALSE)</f>
        <v>mm</v>
      </c>
      <c r="V546" s="317"/>
      <c r="W546" s="317">
        <v>857.83333333333303</v>
      </c>
      <c r="X546" s="331">
        <v>1121.6666666666699</v>
      </c>
      <c r="Y546" s="334">
        <f t="shared" ref="Y546:Y556" si="220">(X546-W546)/W546</f>
        <v>0.30755780066058325</v>
      </c>
      <c r="Z546" s="149">
        <f>(V546+W546)*E546</f>
        <v>904442.27777777461</v>
      </c>
      <c r="AA546" s="149"/>
      <c r="AB546" s="149"/>
      <c r="AC546" s="149"/>
      <c r="AD546" s="149"/>
      <c r="AE546" s="149"/>
      <c r="AF546" s="149"/>
      <c r="AG546" s="345">
        <v>42942</v>
      </c>
      <c r="AH546" s="149"/>
      <c r="AI546" s="149"/>
      <c r="AJ546" s="149"/>
      <c r="AK546" s="149"/>
      <c r="AL546" s="343" t="e">
        <f t="shared" ref="AL546:AL556" si="221">(AH546-AK546)/AH546</f>
        <v>#DIV/0!</v>
      </c>
      <c r="AM546" s="149"/>
      <c r="AN546" s="149"/>
      <c r="AO546" s="343" t="e">
        <f t="shared" ref="AO546:AO556" si="222">(AK546-AN546)/AK546</f>
        <v>#DIV/0!</v>
      </c>
      <c r="AP546" s="149"/>
      <c r="AQ546" s="149"/>
      <c r="AR546" s="343" t="e">
        <f t="shared" ref="AR546:AR556" si="223">(AN546-AQ546)/AN546</f>
        <v>#DIV/0!</v>
      </c>
    </row>
    <row r="547" spans="1:44" ht="30.75" hidden="1" thickBot="1">
      <c r="A547" s="309"/>
      <c r="B547" s="308">
        <v>486</v>
      </c>
      <c r="C547" s="239" t="str">
        <f>VLOOKUP($A$18,Piezas!$A$10:$F$604,2,FALSE)</f>
        <v xml:space="preserve">Gabinete lateral derecho </v>
      </c>
      <c r="D547" s="317" t="s">
        <v>1211</v>
      </c>
      <c r="E547" s="322">
        <v>1062.3333333333301</v>
      </c>
      <c r="F547" s="308" t="str">
        <f>VLOOKUP(D547,Acero!$A$12:$AB$209,4,FALSE)</f>
        <v xml:space="preserve">Lonja </v>
      </c>
      <c r="G547" s="317"/>
      <c r="H547" s="317"/>
      <c r="I547" s="317"/>
      <c r="J547" s="311"/>
      <c r="L547" s="317"/>
      <c r="M547" s="308" t="str">
        <f>VLOOKUP(D547,Acero!$A$12:$AB$209,13,FALSE)</f>
        <v>Chapa negra doble recapado</v>
      </c>
      <c r="N547" s="308" t="str">
        <f>IF(L547="x",VLOOKUP(D547,Acero!$A$12:$AB$209,6,FALSE),"--")</f>
        <v>--</v>
      </c>
      <c r="O547" s="324" t="str">
        <f>IF(L547="x",VLOOKUP(D547,Acero!$A$12:$AB$209,7,FALSE),"--")</f>
        <v>--</v>
      </c>
      <c r="P547" s="335" t="str">
        <f>IF((M547="Chapa negra doble recapado")*AND(L547&lt;&gt;"x"),"--",VLOOKUP(D547,Acero!$A$12:$AB$209,14,FALSE))</f>
        <v>--</v>
      </c>
      <c r="Q547" s="335" t="str">
        <f>IF((M547="Chapa negra doble recapado")*AND(L547&lt;&gt;"x"),"--",VLOOKUP(D547,Acero!$A$12:$AB$209,15,FALSE))</f>
        <v>--</v>
      </c>
      <c r="R547" s="335" t="str">
        <f>IF(L547="x",VLOOKUP(D547,Acero!$A$12:$AB$209,16,FALSE),"--")</f>
        <v>--</v>
      </c>
      <c r="S547" s="335" t="str">
        <f>IF(L547="x",VLOOKUP(D547,Acero!$A$12:$AB$209,17,FALSE),"--")</f>
        <v>--</v>
      </c>
      <c r="T547" s="335">
        <f>VLOOKUP(D547,Acero!$A$12:$AB$209,18,FALSE)</f>
        <v>1.2</v>
      </c>
      <c r="U547" s="308" t="str">
        <f>VLOOKUP(D547,Acero!$A$12:$AB$209,19,FALSE)</f>
        <v>mm</v>
      </c>
      <c r="V547" s="317"/>
      <c r="W547" s="317">
        <v>864.33333333333303</v>
      </c>
      <c r="X547" s="322">
        <v>1130.1666666666699</v>
      </c>
      <c r="Y547" s="334">
        <f t="shared" si="220"/>
        <v>0.30755881218666059</v>
      </c>
      <c r="Z547">
        <f t="shared" ref="Z547:Z556" si="224">(V547+W547)*E547+Z546</f>
        <v>1822652.3888888825</v>
      </c>
      <c r="AG547" s="345">
        <v>42943</v>
      </c>
      <c r="AH547" s="149"/>
      <c r="AI547" s="149"/>
      <c r="AJ547" s="149"/>
      <c r="AK547" s="149"/>
      <c r="AL547" s="343" t="e">
        <f t="shared" si="221"/>
        <v>#DIV/0!</v>
      </c>
      <c r="AM547" s="149"/>
      <c r="AN547" s="149"/>
      <c r="AO547" s="343" t="e">
        <f t="shared" si="222"/>
        <v>#DIV/0!</v>
      </c>
      <c r="AP547" s="149"/>
      <c r="AQ547" s="149"/>
      <c r="AR547" s="343" t="e">
        <f t="shared" si="223"/>
        <v>#DIV/0!</v>
      </c>
    </row>
    <row r="548" spans="1:44" ht="30.75" hidden="1" thickBot="1">
      <c r="A548" s="309"/>
      <c r="B548" s="308">
        <v>487</v>
      </c>
      <c r="C548" s="239" t="str">
        <f>VLOOKUP($A$18,Piezas!$A$10:$F$604,2,FALSE)</f>
        <v xml:space="preserve">Gabinete lateral derecho </v>
      </c>
      <c r="D548" s="317" t="s">
        <v>1014</v>
      </c>
      <c r="E548" s="322">
        <v>1070.3333333333301</v>
      </c>
      <c r="F548" s="308" t="str">
        <f>VLOOKUP(D548,Acero!$A$12:$AB$209,4,FALSE)</f>
        <v>orejas</v>
      </c>
      <c r="G548" s="317"/>
      <c r="H548" s="317"/>
      <c r="I548" s="317"/>
      <c r="J548" s="311" t="s">
        <v>1514</v>
      </c>
      <c r="L548" s="322"/>
      <c r="M548" s="308" t="str">
        <f>VLOOKUP(D548,Acero!$A$12:$AB$209,13,FALSE)</f>
        <v>Chapa negra doble recapado</v>
      </c>
      <c r="N548" s="308" t="str">
        <f>IF(L548="x",VLOOKUP(D548,Acero!$A$12:$AB$209,6,FALSE),"--")</f>
        <v>--</v>
      </c>
      <c r="O548" s="324" t="str">
        <f>IF(L548="x",VLOOKUP(D548,Acero!$A$12:$AB$209,7,FALSE),"--")</f>
        <v>--</v>
      </c>
      <c r="P548" s="335" t="str">
        <f>IF((M548="Chapa negra doble recapado")*AND(L548&lt;&gt;"x"),"--",VLOOKUP(D548,Acero!$A$12:$AB$209,14,FALSE))</f>
        <v>--</v>
      </c>
      <c r="Q548" s="335" t="str">
        <f>IF((M548="Chapa negra doble recapado")*AND(L548&lt;&gt;"x"),"--",VLOOKUP(D548,Acero!$A$12:$AB$209,15,FALSE))</f>
        <v>--</v>
      </c>
      <c r="R548" s="335" t="str">
        <f>IF(L548="x",VLOOKUP(D548,Acero!$A$12:$AB$209,16,FALSE),"--")</f>
        <v>--</v>
      </c>
      <c r="S548" s="335" t="str">
        <f>IF(L548="x",VLOOKUP(D548,Acero!$A$12:$AB$209,17,FALSE),"--")</f>
        <v>--</v>
      </c>
      <c r="T548" s="335">
        <f>VLOOKUP(D548,Acero!$A$12:$AB$209,18,FALSE)</f>
        <v>1.2</v>
      </c>
      <c r="U548" s="308" t="str">
        <f>VLOOKUP(D548,Acero!$A$12:$AB$209,19,FALSE)</f>
        <v>mm</v>
      </c>
      <c r="V548" s="318">
        <v>1</v>
      </c>
      <c r="W548" s="318">
        <v>870.83333333333303</v>
      </c>
      <c r="X548" s="322">
        <v>1138.6666666666699</v>
      </c>
      <c r="Y548" s="334">
        <f t="shared" si="220"/>
        <v>0.30755980861244436</v>
      </c>
      <c r="Z548">
        <f t="shared" si="224"/>
        <v>2755804.6666666572</v>
      </c>
      <c r="AG548" s="345">
        <v>42944</v>
      </c>
      <c r="AH548" s="149"/>
      <c r="AI548" s="149"/>
      <c r="AJ548" s="149"/>
      <c r="AK548" s="149"/>
      <c r="AL548" s="343" t="e">
        <f t="shared" si="221"/>
        <v>#DIV/0!</v>
      </c>
      <c r="AM548" s="149"/>
      <c r="AN548" s="149"/>
      <c r="AO548" s="343" t="e">
        <f t="shared" si="222"/>
        <v>#DIV/0!</v>
      </c>
      <c r="AP548" s="149"/>
      <c r="AQ548" s="149"/>
      <c r="AR548" s="343" t="e">
        <f t="shared" si="223"/>
        <v>#DIV/0!</v>
      </c>
    </row>
    <row r="549" spans="1:44" ht="30.75" hidden="1" thickBot="1">
      <c r="A549" s="309"/>
      <c r="B549" s="308">
        <v>488</v>
      </c>
      <c r="C549" s="239" t="str">
        <f>VLOOKUP($A$18,Piezas!$A$10:$F$604,2,FALSE)</f>
        <v xml:space="preserve">Gabinete lateral derecho </v>
      </c>
      <c r="D549" s="317" t="s">
        <v>1015</v>
      </c>
      <c r="E549" s="322"/>
      <c r="F549" s="308">
        <f>VLOOKUP(D549,Acero!$A$12:$AB$209,4,FALSE)</f>
        <v>0</v>
      </c>
      <c r="G549" s="317"/>
      <c r="H549" s="317"/>
      <c r="I549" s="317"/>
      <c r="J549" s="311"/>
      <c r="L549" s="322"/>
      <c r="M549" s="308">
        <f>VLOOKUP(D549,Acero!$A$12:$AB$209,13,FALSE)</f>
        <v>0</v>
      </c>
      <c r="N549" s="308" t="str">
        <f>IF(L549="x",VLOOKUP(D549,Acero!$A$12:$AB$209,6,FALSE),"--")</f>
        <v>--</v>
      </c>
      <c r="O549" s="324" t="str">
        <f>IF(L549="x",VLOOKUP(D549,Acero!$A$12:$AB$209,7,FALSE),"--")</f>
        <v>--</v>
      </c>
      <c r="P549" s="335">
        <f>IF((M549="Chapa negra doble recapado")*AND(L549&lt;&gt;"x"),"--",VLOOKUP(D549,Acero!$A$12:$AB$209,14,FALSE))</f>
        <v>0</v>
      </c>
      <c r="Q549" s="335">
        <f>IF((M549="Chapa negra doble recapado")*AND(L549&lt;&gt;"x"),"--",VLOOKUP(D549,Acero!$A$12:$AB$209,15,FALSE))</f>
        <v>0</v>
      </c>
      <c r="R549" s="335" t="str">
        <f>IF(L549="x",VLOOKUP(D549,Acero!$A$12:$AB$209,16,FALSE),"--")</f>
        <v>--</v>
      </c>
      <c r="S549" s="335" t="str">
        <f>IF(L549="x",VLOOKUP(D549,Acero!$A$12:$AB$209,17,FALSE),"--")</f>
        <v>--</v>
      </c>
      <c r="T549" s="335">
        <f>VLOOKUP(D549,Acero!$A$12:$AB$209,18,FALSE)</f>
        <v>0</v>
      </c>
      <c r="U549" s="308" t="str">
        <f>VLOOKUP(D549,Acero!$A$12:$AB$209,19,FALSE)</f>
        <v>-----</v>
      </c>
      <c r="V549" s="319"/>
      <c r="W549" s="319"/>
      <c r="X549" s="322"/>
      <c r="Y549" s="334" t="e">
        <f t="shared" si="220"/>
        <v>#DIV/0!</v>
      </c>
      <c r="Z549">
        <f t="shared" si="224"/>
        <v>2755804.6666666572</v>
      </c>
      <c r="AG549" s="345">
        <v>42945</v>
      </c>
      <c r="AH549" s="149"/>
      <c r="AI549" s="149"/>
      <c r="AJ549" s="149"/>
      <c r="AK549" s="149"/>
      <c r="AL549" s="343" t="e">
        <f t="shared" si="221"/>
        <v>#DIV/0!</v>
      </c>
      <c r="AM549" s="149"/>
      <c r="AN549" s="149"/>
      <c r="AO549" s="343" t="e">
        <f t="shared" si="222"/>
        <v>#DIV/0!</v>
      </c>
      <c r="AP549" s="149"/>
      <c r="AQ549" s="149"/>
      <c r="AR549" s="343" t="e">
        <f t="shared" si="223"/>
        <v>#DIV/0!</v>
      </c>
    </row>
    <row r="550" spans="1:44" ht="30.75" hidden="1" thickBot="1">
      <c r="A550" s="309"/>
      <c r="B550" s="308">
        <v>489</v>
      </c>
      <c r="C550" s="239" t="str">
        <f>VLOOKUP($A$18,Piezas!$A$10:$F$604,2,FALSE)</f>
        <v xml:space="preserve">Gabinete lateral derecho </v>
      </c>
      <c r="D550" s="317" t="s">
        <v>1060</v>
      </c>
      <c r="E550" s="322"/>
      <c r="F550" s="308">
        <f>VLOOKUP(D550,Acero!$A$12:$AB$209,4,FALSE)</f>
        <v>0</v>
      </c>
      <c r="G550" s="317"/>
      <c r="H550" s="317"/>
      <c r="I550" s="317"/>
      <c r="J550" s="311"/>
      <c r="L550" s="322"/>
      <c r="M550" s="308" t="str">
        <f>VLOOKUP(D550,Acero!$A$12:$AB$209,13,FALSE)</f>
        <v>---------------</v>
      </c>
      <c r="N550" s="308" t="str">
        <f>IF(L550="x",VLOOKUP(D550,Acero!$A$12:$AB$209,6,FALSE),"--")</f>
        <v>--</v>
      </c>
      <c r="O550" s="324" t="str">
        <f>IF(L550="x",VLOOKUP(D550,Acero!$A$12:$AB$209,7,FALSE),"--")</f>
        <v>--</v>
      </c>
      <c r="P550" s="335">
        <f>IF((M550="Chapa negra doble recapado")*AND(L550&lt;&gt;"x"),"--",VLOOKUP(D550,Acero!$A$12:$AB$209,14,FALSE))</f>
        <v>28</v>
      </c>
      <c r="Q550" s="335" t="str">
        <f>IF((M550="Chapa negra doble recapado")*AND(L550&lt;&gt;"x"),"--",VLOOKUP(D550,Acero!$A$12:$AB$209,15,FALSE))</f>
        <v>----</v>
      </c>
      <c r="R550" s="335" t="str">
        <f>IF(L550="x",VLOOKUP(D550,Acero!$A$12:$AB$209,16,FALSE),"--")</f>
        <v>--</v>
      </c>
      <c r="S550" s="335" t="str">
        <f>IF(L550="x",VLOOKUP(D550,Acero!$A$12:$AB$209,17,FALSE),"--")</f>
        <v>--</v>
      </c>
      <c r="T550" s="335">
        <f>VLOOKUP(D550,Acero!$A$12:$AB$209,18,FALSE)</f>
        <v>0</v>
      </c>
      <c r="U550" s="308" t="str">
        <f>VLOOKUP(D550,Acero!$A$12:$AB$209,19,FALSE)</f>
        <v>----</v>
      </c>
      <c r="V550" s="318"/>
      <c r="W550" s="318"/>
      <c r="X550" s="322"/>
      <c r="Y550" s="334" t="e">
        <f t="shared" si="220"/>
        <v>#DIV/0!</v>
      </c>
      <c r="Z550">
        <f t="shared" si="224"/>
        <v>2755804.6666666572</v>
      </c>
      <c r="AG550" s="345">
        <v>42946</v>
      </c>
      <c r="AH550" s="149"/>
      <c r="AI550" s="149"/>
      <c r="AJ550" s="149"/>
      <c r="AK550" s="149"/>
      <c r="AL550" s="343" t="e">
        <f t="shared" si="221"/>
        <v>#DIV/0!</v>
      </c>
      <c r="AM550" s="149"/>
      <c r="AN550" s="149"/>
      <c r="AO550" s="343" t="e">
        <f t="shared" si="222"/>
        <v>#DIV/0!</v>
      </c>
      <c r="AP550" s="149"/>
      <c r="AQ550" s="149"/>
      <c r="AR550" s="343" t="e">
        <f t="shared" si="223"/>
        <v>#DIV/0!</v>
      </c>
    </row>
    <row r="551" spans="1:44" ht="30.75" hidden="1" thickBot="1">
      <c r="A551" s="309"/>
      <c r="B551" s="308">
        <v>490</v>
      </c>
      <c r="C551" s="239" t="str">
        <f>VLOOKUP($A$18,Piezas!$A$10:$F$604,2,FALSE)</f>
        <v xml:space="preserve">Gabinete lateral derecho </v>
      </c>
      <c r="D551" s="317" t="s">
        <v>1228</v>
      </c>
      <c r="E551" s="322"/>
      <c r="F551" s="308">
        <f>VLOOKUP(D551,Acero!$A$12:$AB$209,4,FALSE)</f>
        <v>0</v>
      </c>
      <c r="G551" s="317"/>
      <c r="H551" s="317"/>
      <c r="I551" s="317"/>
      <c r="J551" s="311"/>
      <c r="L551" s="322"/>
      <c r="M551" s="308" t="str">
        <f>VLOOKUP(D551,Acero!$A$12:$AB$209,13,FALSE)</f>
        <v>---------------</v>
      </c>
      <c r="N551" s="308" t="str">
        <f>IF(L551="x",VLOOKUP(D551,Acero!$A$12:$AB$209,6,FALSE),"--")</f>
        <v>--</v>
      </c>
      <c r="O551" s="324" t="str">
        <f>IF(L551="x",VLOOKUP(D551,Acero!$A$12:$AB$209,7,FALSE),"--")</f>
        <v>--</v>
      </c>
      <c r="P551" s="335">
        <f>IF((M551="Chapa negra doble recapado")*AND(L551&lt;&gt;"x"),"--",VLOOKUP(D551,Acero!$A$12:$AB$209,14,FALSE))</f>
        <v>0.42</v>
      </c>
      <c r="Q551" s="335" t="str">
        <f>IF((M551="Chapa negra doble recapado")*AND(L551&lt;&gt;"x"),"--",VLOOKUP(D551,Acero!$A$12:$AB$209,15,FALSE))</f>
        <v>----</v>
      </c>
      <c r="R551" s="335" t="str">
        <f>IF(L551="x",VLOOKUP(D551,Acero!$A$12:$AB$209,16,FALSE),"--")</f>
        <v>--</v>
      </c>
      <c r="S551" s="335" t="str">
        <f>IF(L551="x",VLOOKUP(D551,Acero!$A$12:$AB$209,17,FALSE),"--")</f>
        <v>--</v>
      </c>
      <c r="T551" s="335">
        <f>VLOOKUP(D551,Acero!$A$12:$AB$209,18,FALSE)</f>
        <v>0.5</v>
      </c>
      <c r="U551" s="308" t="str">
        <f>VLOOKUP(D551,Acero!$A$12:$AB$209,19,FALSE)</f>
        <v>----</v>
      </c>
      <c r="V551" s="318"/>
      <c r="W551" s="318"/>
      <c r="X551" s="322"/>
      <c r="Y551" s="334" t="e">
        <f t="shared" si="220"/>
        <v>#DIV/0!</v>
      </c>
      <c r="Z551">
        <f t="shared" si="224"/>
        <v>2755804.6666666572</v>
      </c>
      <c r="AG551" s="345">
        <v>42947</v>
      </c>
      <c r="AH551" s="149"/>
      <c r="AI551" s="149"/>
      <c r="AJ551" s="149"/>
      <c r="AK551" s="149"/>
      <c r="AL551" s="343" t="e">
        <f t="shared" si="221"/>
        <v>#DIV/0!</v>
      </c>
      <c r="AM551" s="149"/>
      <c r="AN551" s="149"/>
      <c r="AO551" s="343" t="e">
        <f t="shared" si="222"/>
        <v>#DIV/0!</v>
      </c>
      <c r="AP551" s="149"/>
      <c r="AQ551" s="149"/>
      <c r="AR551" s="343" t="e">
        <f t="shared" si="223"/>
        <v>#DIV/0!</v>
      </c>
    </row>
    <row r="552" spans="1:44" ht="30.75" hidden="1" thickBot="1">
      <c r="A552" s="309"/>
      <c r="B552" s="308">
        <v>491</v>
      </c>
      <c r="C552" s="239" t="str">
        <f>VLOOKUP($A$18,Piezas!$A$10:$F$604,2,FALSE)</f>
        <v xml:space="preserve">Gabinete lateral derecho </v>
      </c>
      <c r="D552" s="317" t="s">
        <v>1229</v>
      </c>
      <c r="E552" s="322"/>
      <c r="F552" s="308">
        <f>VLOOKUP(D552,Acero!$A$12:$AB$209,4,FALSE)</f>
        <v>0</v>
      </c>
      <c r="G552" s="317"/>
      <c r="H552" s="317"/>
      <c r="I552" s="317"/>
      <c r="J552" s="311"/>
      <c r="L552" s="322"/>
      <c r="M552" s="308" t="str">
        <f>VLOOKUP(D552,Acero!$A$12:$AB$209,13,FALSE)</f>
        <v>---------------</v>
      </c>
      <c r="N552" s="308" t="str">
        <f>IF(L552="x",VLOOKUP(D552,Acero!$A$12:$AB$209,6,FALSE),"--")</f>
        <v>--</v>
      </c>
      <c r="O552" s="324" t="str">
        <f>IF(L552="x",VLOOKUP(D552,Acero!$A$12:$AB$209,7,FALSE),"--")</f>
        <v>--</v>
      </c>
      <c r="P552" s="335">
        <f>IF((M552="Chapa negra doble recapado")*AND(L552&lt;&gt;"x"),"--",VLOOKUP(D552,Acero!$A$12:$AB$209,14,FALSE))</f>
        <v>22</v>
      </c>
      <c r="Q552" s="335" t="str">
        <f>IF((M552="Chapa negra doble recapado")*AND(L552&lt;&gt;"x"),"--",VLOOKUP(D552,Acero!$A$12:$AB$209,15,FALSE))</f>
        <v>----</v>
      </c>
      <c r="R552" s="335" t="str">
        <f>IF(L552="x",VLOOKUP(D552,Acero!$A$12:$AB$209,16,FALSE),"--")</f>
        <v>--</v>
      </c>
      <c r="S552" s="335" t="str">
        <f>IF(L552="x",VLOOKUP(D552,Acero!$A$12:$AB$209,17,FALSE),"--")</f>
        <v>--</v>
      </c>
      <c r="T552" s="335">
        <f>VLOOKUP(D552,Acero!$A$12:$AB$209,18,FALSE)</f>
        <v>0</v>
      </c>
      <c r="U552" s="308" t="str">
        <f>VLOOKUP(D552,Acero!$A$12:$AB$209,19,FALSE)</f>
        <v>----</v>
      </c>
      <c r="V552" s="319"/>
      <c r="W552" s="319"/>
      <c r="X552" s="322"/>
      <c r="Y552" s="334" t="e">
        <f t="shared" si="220"/>
        <v>#DIV/0!</v>
      </c>
      <c r="Z552">
        <f t="shared" si="224"/>
        <v>2755804.6666666572</v>
      </c>
      <c r="AG552" s="345">
        <v>42948</v>
      </c>
      <c r="AH552" s="149"/>
      <c r="AI552" s="149"/>
      <c r="AJ552" s="149"/>
      <c r="AK552" s="149"/>
      <c r="AL552" s="343" t="e">
        <f t="shared" si="221"/>
        <v>#DIV/0!</v>
      </c>
      <c r="AM552" s="149"/>
      <c r="AN552" s="149"/>
      <c r="AO552" s="343" t="e">
        <f t="shared" si="222"/>
        <v>#DIV/0!</v>
      </c>
      <c r="AP552" s="149"/>
      <c r="AQ552" s="149"/>
      <c r="AR552" s="343" t="e">
        <f t="shared" si="223"/>
        <v>#DIV/0!</v>
      </c>
    </row>
    <row r="553" spans="1:44" ht="30.75" hidden="1" thickBot="1">
      <c r="A553" s="309"/>
      <c r="B553" s="308">
        <v>492</v>
      </c>
      <c r="C553" s="239" t="str">
        <f>VLOOKUP($A$18,Piezas!$A$10:$F$604,2,FALSE)</f>
        <v xml:space="preserve">Gabinete lateral derecho </v>
      </c>
      <c r="D553" s="317" t="s">
        <v>1230</v>
      </c>
      <c r="E553" s="322"/>
      <c r="F553" s="308">
        <f>VLOOKUP(D553,Acero!$A$12:$AB$209,4,FALSE)</f>
        <v>0</v>
      </c>
      <c r="G553" s="317"/>
      <c r="H553" s="317"/>
      <c r="I553" s="317"/>
      <c r="J553" s="311"/>
      <c r="L553" s="322"/>
      <c r="M553" s="308" t="str">
        <f>VLOOKUP(D553,Acero!$A$12:$AB$209,13,FALSE)</f>
        <v>---------------</v>
      </c>
      <c r="N553" s="308" t="str">
        <f>IF(L553="x",VLOOKUP(D553,Acero!$A$12:$AB$209,6,FALSE),"--")</f>
        <v>--</v>
      </c>
      <c r="O553" s="324" t="str">
        <f>IF(L553="x",VLOOKUP(D553,Acero!$A$12:$AB$209,7,FALSE),"--")</f>
        <v>--</v>
      </c>
      <c r="P553" s="335">
        <f>IF((M553="Chapa negra doble recapado")*AND(L553&lt;&gt;"x"),"--",VLOOKUP(D553,Acero!$A$12:$AB$209,14,FALSE))</f>
        <v>12.7</v>
      </c>
      <c r="Q553" s="335" t="str">
        <f>IF((M553="Chapa negra doble recapado")*AND(L553&lt;&gt;"x"),"--",VLOOKUP(D553,Acero!$A$12:$AB$209,15,FALSE))</f>
        <v>----</v>
      </c>
      <c r="R553" s="335" t="str">
        <f>IF(L553="x",VLOOKUP(D553,Acero!$A$12:$AB$209,16,FALSE),"--")</f>
        <v>--</v>
      </c>
      <c r="S553" s="335" t="str">
        <f>IF(L553="x",VLOOKUP(D553,Acero!$A$12:$AB$209,17,FALSE),"--")</f>
        <v>--</v>
      </c>
      <c r="T553" s="335">
        <f>VLOOKUP(D553,Acero!$A$12:$AB$209,18,FALSE)</f>
        <v>0</v>
      </c>
      <c r="U553" s="308" t="str">
        <f>VLOOKUP(D553,Acero!$A$12:$AB$209,19,FALSE)</f>
        <v>----</v>
      </c>
      <c r="V553" s="318"/>
      <c r="W553" s="318"/>
      <c r="X553" s="322"/>
      <c r="Y553" s="334" t="e">
        <f t="shared" si="220"/>
        <v>#DIV/0!</v>
      </c>
      <c r="Z553">
        <f t="shared" si="224"/>
        <v>2755804.6666666572</v>
      </c>
      <c r="AG553" s="345">
        <v>42949</v>
      </c>
      <c r="AH553" s="149"/>
      <c r="AI553" s="149"/>
      <c r="AJ553" s="149"/>
      <c r="AK553" s="149"/>
      <c r="AL553" s="343" t="e">
        <f t="shared" si="221"/>
        <v>#DIV/0!</v>
      </c>
      <c r="AM553" s="149"/>
      <c r="AN553" s="149"/>
      <c r="AO553" s="343" t="e">
        <f t="shared" si="222"/>
        <v>#DIV/0!</v>
      </c>
      <c r="AP553" s="149"/>
      <c r="AQ553" s="149"/>
      <c r="AR553" s="343" t="e">
        <f t="shared" si="223"/>
        <v>#DIV/0!</v>
      </c>
    </row>
    <row r="554" spans="1:44" ht="30.75" hidden="1" thickBot="1">
      <c r="A554" s="309"/>
      <c r="B554" s="308">
        <v>493</v>
      </c>
      <c r="C554" s="239" t="str">
        <f>VLOOKUP($A$18,Piezas!$A$10:$F$604,2,FALSE)</f>
        <v xml:space="preserve">Gabinete lateral derecho </v>
      </c>
      <c r="D554" s="317"/>
      <c r="E554" s="322"/>
      <c r="F554" s="308" t="e">
        <f>VLOOKUP(D554,Acero!$A$12:$AB$209,4,FALSE)</f>
        <v>#N/A</v>
      </c>
      <c r="G554" s="317"/>
      <c r="H554" s="317"/>
      <c r="I554" s="317"/>
      <c r="J554" s="311"/>
      <c r="L554" s="322"/>
      <c r="M554" s="308" t="e">
        <f>VLOOKUP(D554,Acero!$A$12:$AB$209,13,FALSE)</f>
        <v>#N/A</v>
      </c>
      <c r="N554" s="308" t="str">
        <f>IF(L554="x",VLOOKUP(D554,Acero!$A$12:$AB$209,6,FALSE),"--")</f>
        <v>--</v>
      </c>
      <c r="O554" s="324" t="str">
        <f>IF(L554="x",VLOOKUP(D554,Acero!$A$12:$AB$209,7,FALSE),"--")</f>
        <v>--</v>
      </c>
      <c r="P554" s="335" t="e">
        <f>IF((M554="Chapa negra doble recapado")*AND(L554&lt;&gt;"x"),"--",VLOOKUP(D554,Acero!$A$12:$AB$209,14,FALSE))</f>
        <v>#N/A</v>
      </c>
      <c r="Q554" s="335" t="e">
        <f>IF((M554="Chapa negra doble recapado")*AND(L554&lt;&gt;"x"),"--",VLOOKUP(D554,Acero!$A$12:$AB$209,15,FALSE))</f>
        <v>#N/A</v>
      </c>
      <c r="R554" s="335" t="str">
        <f>IF(L554="x",VLOOKUP(D554,Acero!$A$12:$AB$209,16,FALSE),"--")</f>
        <v>--</v>
      </c>
      <c r="S554" s="335" t="str">
        <f>IF(L554="x",VLOOKUP(D554,Acero!$A$12:$AB$209,17,FALSE),"--")</f>
        <v>--</v>
      </c>
      <c r="T554" s="335" t="e">
        <f>VLOOKUP(D554,Acero!$A$12:$AB$209,18,FALSE)</f>
        <v>#N/A</v>
      </c>
      <c r="U554" s="308" t="e">
        <f>VLOOKUP(D554,Acero!$A$12:$AB$209,19,FALSE)</f>
        <v>#N/A</v>
      </c>
      <c r="V554" s="319"/>
      <c r="W554" s="319"/>
      <c r="X554" s="322"/>
      <c r="Y554" s="334" t="e">
        <f t="shared" si="220"/>
        <v>#DIV/0!</v>
      </c>
      <c r="Z554">
        <f t="shared" si="224"/>
        <v>2755804.6666666572</v>
      </c>
      <c r="AG554" s="345">
        <v>42950</v>
      </c>
      <c r="AH554" s="149"/>
      <c r="AI554" s="149"/>
      <c r="AJ554" s="149"/>
      <c r="AK554" s="149"/>
      <c r="AL554" s="343" t="e">
        <f t="shared" si="221"/>
        <v>#DIV/0!</v>
      </c>
      <c r="AM554" s="149"/>
      <c r="AN554" s="149"/>
      <c r="AO554" s="343" t="e">
        <f t="shared" si="222"/>
        <v>#DIV/0!</v>
      </c>
      <c r="AP554" s="149"/>
      <c r="AQ554" s="149"/>
      <c r="AR554" s="343" t="e">
        <f t="shared" si="223"/>
        <v>#DIV/0!</v>
      </c>
    </row>
    <row r="555" spans="1:44" ht="30.75" hidden="1" thickBot="1">
      <c r="A555" s="309"/>
      <c r="B555" s="308">
        <v>494</v>
      </c>
      <c r="C555" s="239" t="str">
        <f>VLOOKUP($A$18,Piezas!$A$10:$F$604,2,FALSE)</f>
        <v xml:space="preserve">Gabinete lateral derecho </v>
      </c>
      <c r="D555" s="320"/>
      <c r="E555" s="322"/>
      <c r="F555" s="308" t="e">
        <f>VLOOKUP(D555,Acero!$A$12:$AB$209,4,FALSE)</f>
        <v>#N/A</v>
      </c>
      <c r="G555" s="317"/>
      <c r="H555" s="317"/>
      <c r="I555" s="317"/>
      <c r="J555" s="311"/>
      <c r="L555" s="322"/>
      <c r="M555" s="308" t="e">
        <f>VLOOKUP(D555,Acero!$A$12:$AB$209,13,FALSE)</f>
        <v>#N/A</v>
      </c>
      <c r="N555" s="308" t="str">
        <f>IF(L555="x",VLOOKUP(D555,Acero!$A$12:$AB$209,6,FALSE),"--")</f>
        <v>--</v>
      </c>
      <c r="O555" s="324" t="str">
        <f>IF(L555="x",VLOOKUP(D555,Acero!$A$12:$AB$209,7,FALSE),"--")</f>
        <v>--</v>
      </c>
      <c r="P555" s="335" t="e">
        <f>IF((M555="Chapa negra doble recapado")*AND(L555&lt;&gt;"x"),"--",VLOOKUP(D555,Acero!$A$12:$AB$209,14,FALSE))</f>
        <v>#N/A</v>
      </c>
      <c r="Q555" s="335" t="e">
        <f>IF((M555="Chapa negra doble recapado")*AND(L555&lt;&gt;"x"),"--",VLOOKUP(D555,Acero!$A$12:$AB$209,15,FALSE))</f>
        <v>#N/A</v>
      </c>
      <c r="R555" s="335" t="str">
        <f>IF(L555="x",VLOOKUP(D555,Acero!$A$12:$AB$209,16,FALSE),"--")</f>
        <v>--</v>
      </c>
      <c r="S555" s="335" t="str">
        <f>IF(L555="x",VLOOKUP(D555,Acero!$A$12:$AB$209,17,FALSE),"--")</f>
        <v>--</v>
      </c>
      <c r="T555" s="335" t="e">
        <f>VLOOKUP(D555,Acero!$A$12:$AB$209,18,FALSE)</f>
        <v>#N/A</v>
      </c>
      <c r="U555" s="308" t="e">
        <f>VLOOKUP(D555,Acero!$A$12:$AB$209,19,FALSE)</f>
        <v>#N/A</v>
      </c>
      <c r="V555" s="318"/>
      <c r="W555" s="318"/>
      <c r="X555" s="322"/>
      <c r="Y555" s="334" t="e">
        <f t="shared" si="220"/>
        <v>#DIV/0!</v>
      </c>
      <c r="Z555">
        <f t="shared" si="224"/>
        <v>2755804.6666666572</v>
      </c>
      <c r="AG555" s="345">
        <v>42951</v>
      </c>
      <c r="AH555" s="149"/>
      <c r="AI555" s="149"/>
      <c r="AJ555" s="149"/>
      <c r="AK555" s="149"/>
      <c r="AL555" s="343" t="e">
        <f t="shared" si="221"/>
        <v>#DIV/0!</v>
      </c>
      <c r="AM555" s="149"/>
      <c r="AN555" s="149"/>
      <c r="AO555" s="343" t="e">
        <f t="shared" si="222"/>
        <v>#DIV/0!</v>
      </c>
      <c r="AP555" s="149"/>
      <c r="AQ555" s="149"/>
      <c r="AR555" s="343" t="e">
        <f t="shared" si="223"/>
        <v>#DIV/0!</v>
      </c>
    </row>
    <row r="556" spans="1:44" ht="30.75" hidden="1" thickBot="1">
      <c r="A556" s="412"/>
      <c r="B556" s="308">
        <v>495</v>
      </c>
      <c r="C556" s="239" t="str">
        <f>VLOOKUP($A$18,Piezas!$A$10:$F$604,2,FALSE)</f>
        <v xml:space="preserve">Gabinete lateral derecho </v>
      </c>
      <c r="D556" s="321"/>
      <c r="E556" s="322"/>
      <c r="F556" s="308" t="e">
        <f>VLOOKUP(D556,Acero!$A$12:$AB$209,4,FALSE)</f>
        <v>#N/A</v>
      </c>
      <c r="G556" s="317"/>
      <c r="H556" s="317"/>
      <c r="I556" s="317"/>
      <c r="J556" s="311"/>
      <c r="L556" s="322"/>
      <c r="M556" s="308" t="e">
        <f>VLOOKUP(D556,Acero!$A$12:$AB$209,13,FALSE)</f>
        <v>#N/A</v>
      </c>
      <c r="N556" s="308" t="str">
        <f>IF(L556="x",VLOOKUP(D556,Acero!$A$12:$AB$209,6,FALSE),"--")</f>
        <v>--</v>
      </c>
      <c r="O556" s="324" t="str">
        <f>IF(L556="x",VLOOKUP(D556,Acero!$A$12:$AB$209,7,FALSE),"--")</f>
        <v>--</v>
      </c>
      <c r="P556" s="335" t="e">
        <f>IF((M556="Chapa negra doble recapado")*AND(L556&lt;&gt;"x"),"--",VLOOKUP(D556,Acero!$A$12:$AB$209,14,FALSE))</f>
        <v>#N/A</v>
      </c>
      <c r="Q556" s="335" t="e">
        <f>IF((M556="Chapa negra doble recapado")*AND(L556&lt;&gt;"x"),"--",VLOOKUP(D556,Acero!$A$12:$AB$209,15,FALSE))</f>
        <v>#N/A</v>
      </c>
      <c r="R556" s="335" t="str">
        <f>IF(L556="x",VLOOKUP(D556,Acero!$A$12:$AB$209,16,FALSE),"--")</f>
        <v>--</v>
      </c>
      <c r="S556" s="335" t="str">
        <f>IF(L556="x",VLOOKUP(D556,Acero!$A$12:$AB$209,17,FALSE),"--")</f>
        <v>--</v>
      </c>
      <c r="T556" s="335" t="e">
        <f>VLOOKUP(D556,Acero!$A$12:$AB$209,18,FALSE)</f>
        <v>#N/A</v>
      </c>
      <c r="U556" s="308" t="e">
        <f>VLOOKUP(D556,Acero!$A$12:$AB$209,19,FALSE)</f>
        <v>#N/A</v>
      </c>
      <c r="V556" s="319"/>
      <c r="W556" s="319"/>
      <c r="X556" s="322"/>
      <c r="Y556" s="334" t="e">
        <f t="shared" si="220"/>
        <v>#DIV/0!</v>
      </c>
      <c r="Z556">
        <f t="shared" si="224"/>
        <v>2755804.6666666572</v>
      </c>
      <c r="AG556" s="345">
        <v>42952</v>
      </c>
      <c r="AH556" s="149"/>
      <c r="AI556" s="149"/>
      <c r="AJ556" s="149"/>
      <c r="AK556" s="149"/>
      <c r="AL556" s="343" t="e">
        <f t="shared" si="221"/>
        <v>#DIV/0!</v>
      </c>
      <c r="AM556" s="149"/>
      <c r="AN556" s="149"/>
      <c r="AO556" s="343" t="e">
        <f t="shared" si="222"/>
        <v>#DIV/0!</v>
      </c>
      <c r="AP556" s="149"/>
      <c r="AQ556" s="149"/>
      <c r="AR556" s="343" t="e">
        <f t="shared" si="223"/>
        <v>#DIV/0!</v>
      </c>
    </row>
    <row r="557" spans="1:44" ht="15.75" hidden="1" thickBot="1">
      <c r="A557" s="410"/>
      <c r="B557" s="336"/>
      <c r="C557" s="337"/>
      <c r="D557" s="338"/>
      <c r="E557" s="339"/>
      <c r="F557" s="340"/>
      <c r="G557" s="336"/>
      <c r="H557" s="336"/>
      <c r="I557" s="338"/>
      <c r="J557" s="339"/>
      <c r="K557" s="341"/>
      <c r="L557" s="339"/>
      <c r="M557" s="338"/>
      <c r="N557" s="338"/>
      <c r="O557" s="342"/>
      <c r="P557" s="340"/>
      <c r="Q557" s="340"/>
      <c r="R557" s="340"/>
      <c r="S557" s="340"/>
      <c r="T557" s="340"/>
      <c r="U557" s="336"/>
      <c r="V557" s="336"/>
      <c r="W557" s="336"/>
      <c r="X557" s="339"/>
      <c r="Y557" s="339"/>
      <c r="Z557" s="333"/>
      <c r="AA557" s="333"/>
      <c r="AG557" s="345"/>
      <c r="AL557" s="344"/>
      <c r="AO557" s="344"/>
      <c r="AR557" s="344"/>
    </row>
    <row r="558" spans="1:44" ht="31.5" hidden="1" thickTop="1" thickBot="1">
      <c r="A558" s="411" t="s">
        <v>349</v>
      </c>
      <c r="B558" s="308">
        <v>496</v>
      </c>
      <c r="C558" s="239" t="str">
        <f>VLOOKUP($A$18,Piezas!$A$10:$F$604,2,FALSE)</f>
        <v xml:space="preserve">Gabinete lateral derecho </v>
      </c>
      <c r="D558" s="317" t="s">
        <v>1012</v>
      </c>
      <c r="E558" s="331">
        <v>1078.3333333333301</v>
      </c>
      <c r="F558" s="308" t="str">
        <f>VLOOKUP(D558,Acero!$A$12:$AB$209,4,FALSE)</f>
        <v>Lateral</v>
      </c>
      <c r="G558" s="317"/>
      <c r="H558" s="317"/>
      <c r="I558" s="317"/>
      <c r="J558" s="310"/>
      <c r="K558" s="149"/>
      <c r="L558" s="331"/>
      <c r="M558" s="308" t="str">
        <f>VLOOKUP(D558,Acero!$A$12:$AB$209,13,FALSE)</f>
        <v>Chapa negra doble recapado</v>
      </c>
      <c r="N558" s="308" t="str">
        <f>IF(L558="x",VLOOKUP(D558,Acero!$A$12:$AB$209,6,FALSE),"--")</f>
        <v>--</v>
      </c>
      <c r="O558" s="324" t="str">
        <f>IF(L558="x",VLOOKUP(D558,Acero!$A$12:$AB$209,7,FALSE),"--")</f>
        <v>--</v>
      </c>
      <c r="P558" s="335" t="str">
        <f>IF((M558="Chapa negra doble recapado")*AND(L558&lt;&gt;"x"),"--",VLOOKUP(D558,Acero!$A$12:$AB$209,14,FALSE))</f>
        <v>--</v>
      </c>
      <c r="Q558" s="335" t="str">
        <f>IF((M558="Chapa negra doble recapado")*AND(L558&lt;&gt;"x"),"--",VLOOKUP(D558,Acero!$A$12:$AB$209,15,FALSE))</f>
        <v>--</v>
      </c>
      <c r="R558" s="335" t="str">
        <f>IF(L558="x",VLOOKUP(D558,Acero!$A$12:$AB$209,16,FALSE),"--")</f>
        <v>--</v>
      </c>
      <c r="S558" s="335" t="str">
        <f>IF(L558="x",VLOOKUP(D558,Acero!$A$12:$AB$209,17,FALSE),"--")</f>
        <v>--</v>
      </c>
      <c r="T558" s="335">
        <f>VLOOKUP(D558,Acero!$A$12:$AB$209,18,FALSE)</f>
        <v>1.2</v>
      </c>
      <c r="U558" s="308" t="str">
        <f>VLOOKUP(D558,Acero!$A$12:$AB$209,19,FALSE)</f>
        <v>mm</v>
      </c>
      <c r="V558" s="317"/>
      <c r="W558" s="317">
        <v>877.33333333333303</v>
      </c>
      <c r="X558" s="331">
        <v>1147.1666666666699</v>
      </c>
      <c r="Y558" s="334">
        <f t="shared" ref="Y558:Y568" si="225">(X558-W558)/W558</f>
        <v>0.30756079027356042</v>
      </c>
      <c r="Z558" s="149">
        <f>(V558+W558)*E558</f>
        <v>946057.77777777461</v>
      </c>
      <c r="AA558" s="149"/>
      <c r="AB558" s="149"/>
      <c r="AC558" s="149"/>
      <c r="AD558" s="149"/>
      <c r="AE558" s="149"/>
      <c r="AF558" s="149"/>
      <c r="AG558" s="345">
        <v>42953</v>
      </c>
      <c r="AH558" s="149"/>
      <c r="AI558" s="149"/>
      <c r="AJ558" s="149"/>
      <c r="AK558" s="149"/>
      <c r="AL558" s="343" t="e">
        <f t="shared" ref="AL558:AL568" si="226">(AH558-AK558)/AH558</f>
        <v>#DIV/0!</v>
      </c>
      <c r="AM558" s="149"/>
      <c r="AN558" s="149"/>
      <c r="AO558" s="343" t="e">
        <f t="shared" ref="AO558:AO568" si="227">(AK558-AN558)/AK558</f>
        <v>#DIV/0!</v>
      </c>
      <c r="AP558" s="149"/>
      <c r="AQ558" s="149"/>
      <c r="AR558" s="343" t="e">
        <f t="shared" ref="AR558:AR568" si="228">(AN558-AQ558)/AN558</f>
        <v>#DIV/0!</v>
      </c>
    </row>
    <row r="559" spans="1:44" ht="30.75" hidden="1" thickBot="1">
      <c r="A559" s="309"/>
      <c r="B559" s="308">
        <v>497</v>
      </c>
      <c r="C559" s="239" t="str">
        <f>VLOOKUP($A$18,Piezas!$A$10:$F$604,2,FALSE)</f>
        <v xml:space="preserve">Gabinete lateral derecho </v>
      </c>
      <c r="D559" s="317" t="s">
        <v>1211</v>
      </c>
      <c r="E559" s="322">
        <v>1086.3333333333301</v>
      </c>
      <c r="F559" s="308" t="str">
        <f>VLOOKUP(D559,Acero!$A$12:$AB$209,4,FALSE)</f>
        <v xml:space="preserve">Lonja </v>
      </c>
      <c r="G559" s="317"/>
      <c r="H559" s="317"/>
      <c r="I559" s="317"/>
      <c r="J559" s="311"/>
      <c r="L559" s="317"/>
      <c r="M559" s="308" t="str">
        <f>VLOOKUP(D559,Acero!$A$12:$AB$209,13,FALSE)</f>
        <v>Chapa negra doble recapado</v>
      </c>
      <c r="N559" s="308" t="str">
        <f>IF(L559="x",VLOOKUP(D559,Acero!$A$12:$AB$209,6,FALSE),"--")</f>
        <v>--</v>
      </c>
      <c r="O559" s="324" t="str">
        <f>IF(L559="x",VLOOKUP(D559,Acero!$A$12:$AB$209,7,FALSE),"--")</f>
        <v>--</v>
      </c>
      <c r="P559" s="335" t="str">
        <f>IF((M559="Chapa negra doble recapado")*AND(L559&lt;&gt;"x"),"--",VLOOKUP(D559,Acero!$A$12:$AB$209,14,FALSE))</f>
        <v>--</v>
      </c>
      <c r="Q559" s="335" t="str">
        <f>IF((M559="Chapa negra doble recapado")*AND(L559&lt;&gt;"x"),"--",VLOOKUP(D559,Acero!$A$12:$AB$209,15,FALSE))</f>
        <v>--</v>
      </c>
      <c r="R559" s="335" t="str">
        <f>IF(L559="x",VLOOKUP(D559,Acero!$A$12:$AB$209,16,FALSE),"--")</f>
        <v>--</v>
      </c>
      <c r="S559" s="335" t="str">
        <f>IF(L559="x",VLOOKUP(D559,Acero!$A$12:$AB$209,17,FALSE),"--")</f>
        <v>--</v>
      </c>
      <c r="T559" s="335">
        <f>VLOOKUP(D559,Acero!$A$12:$AB$209,18,FALSE)</f>
        <v>1.2</v>
      </c>
      <c r="U559" s="308" t="str">
        <f>VLOOKUP(D559,Acero!$A$12:$AB$209,19,FALSE)</f>
        <v>mm</v>
      </c>
      <c r="V559" s="317"/>
      <c r="W559" s="317">
        <v>883.83333333333303</v>
      </c>
      <c r="X559" s="322">
        <v>1155.6666666666699</v>
      </c>
      <c r="Y559" s="334">
        <f t="shared" si="225"/>
        <v>0.30756175749576126</v>
      </c>
      <c r="Z559">
        <f t="shared" ref="Z559:Z568" si="229">(V559+W559)*E559+Z558</f>
        <v>1906195.3888888825</v>
      </c>
      <c r="AG559" s="345">
        <v>42954</v>
      </c>
      <c r="AH559" s="149"/>
      <c r="AI559" s="149"/>
      <c r="AJ559" s="149"/>
      <c r="AK559" s="149"/>
      <c r="AL559" s="343" t="e">
        <f t="shared" si="226"/>
        <v>#DIV/0!</v>
      </c>
      <c r="AM559" s="149"/>
      <c r="AN559" s="149"/>
      <c r="AO559" s="343" t="e">
        <f t="shared" si="227"/>
        <v>#DIV/0!</v>
      </c>
      <c r="AP559" s="149"/>
      <c r="AQ559" s="149"/>
      <c r="AR559" s="343" t="e">
        <f t="shared" si="228"/>
        <v>#DIV/0!</v>
      </c>
    </row>
    <row r="560" spans="1:44" ht="30.75" hidden="1" thickBot="1">
      <c r="A560" s="309"/>
      <c r="B560" s="308">
        <v>498</v>
      </c>
      <c r="C560" s="239" t="str">
        <f>VLOOKUP($A$18,Piezas!$A$10:$F$604,2,FALSE)</f>
        <v xml:space="preserve">Gabinete lateral derecho </v>
      </c>
      <c r="D560" s="317" t="s">
        <v>1014</v>
      </c>
      <c r="E560" s="322">
        <v>1094.3333333333301</v>
      </c>
      <c r="F560" s="308" t="str">
        <f>VLOOKUP(D560,Acero!$A$12:$AB$209,4,FALSE)</f>
        <v>orejas</v>
      </c>
      <c r="G560" s="317"/>
      <c r="H560" s="317"/>
      <c r="I560" s="317"/>
      <c r="J560" s="311" t="s">
        <v>1515</v>
      </c>
      <c r="L560" s="322"/>
      <c r="M560" s="308" t="str">
        <f>VLOOKUP(D560,Acero!$A$12:$AB$209,13,FALSE)</f>
        <v>Chapa negra doble recapado</v>
      </c>
      <c r="N560" s="308" t="str">
        <f>IF(L560="x",VLOOKUP(D560,Acero!$A$12:$AB$209,6,FALSE),"--")</f>
        <v>--</v>
      </c>
      <c r="O560" s="324" t="str">
        <f>IF(L560="x",VLOOKUP(D560,Acero!$A$12:$AB$209,7,FALSE),"--")</f>
        <v>--</v>
      </c>
      <c r="P560" s="335" t="str">
        <f>IF((M560="Chapa negra doble recapado")*AND(L560&lt;&gt;"x"),"--",VLOOKUP(D560,Acero!$A$12:$AB$209,14,FALSE))</f>
        <v>--</v>
      </c>
      <c r="Q560" s="335" t="str">
        <f>IF((M560="Chapa negra doble recapado")*AND(L560&lt;&gt;"x"),"--",VLOOKUP(D560,Acero!$A$12:$AB$209,15,FALSE))</f>
        <v>--</v>
      </c>
      <c r="R560" s="335" t="str">
        <f>IF(L560="x",VLOOKUP(D560,Acero!$A$12:$AB$209,16,FALSE),"--")</f>
        <v>--</v>
      </c>
      <c r="S560" s="335" t="str">
        <f>IF(L560="x",VLOOKUP(D560,Acero!$A$12:$AB$209,17,FALSE),"--")</f>
        <v>--</v>
      </c>
      <c r="T560" s="335">
        <f>VLOOKUP(D560,Acero!$A$12:$AB$209,18,FALSE)</f>
        <v>1.2</v>
      </c>
      <c r="U560" s="308" t="str">
        <f>VLOOKUP(D560,Acero!$A$12:$AB$209,19,FALSE)</f>
        <v>mm</v>
      </c>
      <c r="V560" s="318">
        <v>1</v>
      </c>
      <c r="W560" s="318">
        <v>890.33333333333303</v>
      </c>
      <c r="X560" s="322">
        <v>1164.1666666666699</v>
      </c>
      <c r="Y560" s="334">
        <f t="shared" si="225"/>
        <v>0.30756271059528678</v>
      </c>
      <c r="Z560">
        <f t="shared" si="229"/>
        <v>2881611.1666666567</v>
      </c>
      <c r="AG560" s="345">
        <v>42955</v>
      </c>
      <c r="AH560" s="149"/>
      <c r="AI560" s="149"/>
      <c r="AJ560" s="149"/>
      <c r="AK560" s="149"/>
      <c r="AL560" s="343" t="e">
        <f t="shared" si="226"/>
        <v>#DIV/0!</v>
      </c>
      <c r="AM560" s="149"/>
      <c r="AN560" s="149"/>
      <c r="AO560" s="343" t="e">
        <f t="shared" si="227"/>
        <v>#DIV/0!</v>
      </c>
      <c r="AP560" s="149"/>
      <c r="AQ560" s="149"/>
      <c r="AR560" s="343" t="e">
        <f t="shared" si="228"/>
        <v>#DIV/0!</v>
      </c>
    </row>
    <row r="561" spans="1:44" ht="30.75" hidden="1" thickBot="1">
      <c r="A561" s="309"/>
      <c r="B561" s="308">
        <v>499</v>
      </c>
      <c r="C561" s="239" t="str">
        <f>VLOOKUP($A$18,Piezas!$A$10:$F$604,2,FALSE)</f>
        <v xml:space="preserve">Gabinete lateral derecho </v>
      </c>
      <c r="D561" s="317" t="s">
        <v>1015</v>
      </c>
      <c r="E561" s="322"/>
      <c r="F561" s="308">
        <f>VLOOKUP(D561,Acero!$A$12:$AB$209,4,FALSE)</f>
        <v>0</v>
      </c>
      <c r="G561" s="317"/>
      <c r="H561" s="317"/>
      <c r="I561" s="317"/>
      <c r="J561" s="311"/>
      <c r="L561" s="322"/>
      <c r="M561" s="308">
        <f>VLOOKUP(D561,Acero!$A$12:$AB$209,13,FALSE)</f>
        <v>0</v>
      </c>
      <c r="N561" s="308" t="str">
        <f>IF(L561="x",VLOOKUP(D561,Acero!$A$12:$AB$209,6,FALSE),"--")</f>
        <v>--</v>
      </c>
      <c r="O561" s="324" t="str">
        <f>IF(L561="x",VLOOKUP(D561,Acero!$A$12:$AB$209,7,FALSE),"--")</f>
        <v>--</v>
      </c>
      <c r="P561" s="335">
        <f>IF((M561="Chapa negra doble recapado")*AND(L561&lt;&gt;"x"),"--",VLOOKUP(D561,Acero!$A$12:$AB$209,14,FALSE))</f>
        <v>0</v>
      </c>
      <c r="Q561" s="335">
        <f>IF((M561="Chapa negra doble recapado")*AND(L561&lt;&gt;"x"),"--",VLOOKUP(D561,Acero!$A$12:$AB$209,15,FALSE))</f>
        <v>0</v>
      </c>
      <c r="R561" s="335" t="str">
        <f>IF(L561="x",VLOOKUP(D561,Acero!$A$12:$AB$209,16,FALSE),"--")</f>
        <v>--</v>
      </c>
      <c r="S561" s="335" t="str">
        <f>IF(L561="x",VLOOKUP(D561,Acero!$A$12:$AB$209,17,FALSE),"--")</f>
        <v>--</v>
      </c>
      <c r="T561" s="335">
        <f>VLOOKUP(D561,Acero!$A$12:$AB$209,18,FALSE)</f>
        <v>0</v>
      </c>
      <c r="U561" s="308" t="str">
        <f>VLOOKUP(D561,Acero!$A$12:$AB$209,19,FALSE)</f>
        <v>-----</v>
      </c>
      <c r="V561" s="319"/>
      <c r="W561" s="319"/>
      <c r="X561" s="322"/>
      <c r="Y561" s="334" t="e">
        <f t="shared" si="225"/>
        <v>#DIV/0!</v>
      </c>
      <c r="Z561">
        <f t="shared" si="229"/>
        <v>2881611.1666666567</v>
      </c>
      <c r="AG561" s="345">
        <v>42956</v>
      </c>
      <c r="AH561" s="149"/>
      <c r="AI561" s="149"/>
      <c r="AJ561" s="149"/>
      <c r="AK561" s="149"/>
      <c r="AL561" s="343" t="e">
        <f t="shared" si="226"/>
        <v>#DIV/0!</v>
      </c>
      <c r="AM561" s="149"/>
      <c r="AN561" s="149"/>
      <c r="AO561" s="343" t="e">
        <f t="shared" si="227"/>
        <v>#DIV/0!</v>
      </c>
      <c r="AP561" s="149"/>
      <c r="AQ561" s="149"/>
      <c r="AR561" s="343" t="e">
        <f t="shared" si="228"/>
        <v>#DIV/0!</v>
      </c>
    </row>
    <row r="562" spans="1:44" ht="30.75" hidden="1" thickBot="1">
      <c r="A562" s="309"/>
      <c r="B562" s="308">
        <v>500</v>
      </c>
      <c r="C562" s="239" t="str">
        <f>VLOOKUP($A$18,Piezas!$A$10:$F$604,2,FALSE)</f>
        <v xml:space="preserve">Gabinete lateral derecho </v>
      </c>
      <c r="D562" s="317" t="s">
        <v>1060</v>
      </c>
      <c r="E562" s="322"/>
      <c r="F562" s="308">
        <f>VLOOKUP(D562,Acero!$A$12:$AB$209,4,FALSE)</f>
        <v>0</v>
      </c>
      <c r="G562" s="317"/>
      <c r="H562" s="317"/>
      <c r="I562" s="317"/>
      <c r="J562" s="311"/>
      <c r="L562" s="322"/>
      <c r="M562" s="308" t="str">
        <f>VLOOKUP(D562,Acero!$A$12:$AB$209,13,FALSE)</f>
        <v>---------------</v>
      </c>
      <c r="N562" s="308" t="str">
        <f>IF(L562="x",VLOOKUP(D562,Acero!$A$12:$AB$209,6,FALSE),"--")</f>
        <v>--</v>
      </c>
      <c r="O562" s="324" t="str">
        <f>IF(L562="x",VLOOKUP(D562,Acero!$A$12:$AB$209,7,FALSE),"--")</f>
        <v>--</v>
      </c>
      <c r="P562" s="335">
        <f>IF((M562="Chapa negra doble recapado")*AND(L562&lt;&gt;"x"),"--",VLOOKUP(D562,Acero!$A$12:$AB$209,14,FALSE))</f>
        <v>28</v>
      </c>
      <c r="Q562" s="335" t="str">
        <f>IF((M562="Chapa negra doble recapado")*AND(L562&lt;&gt;"x"),"--",VLOOKUP(D562,Acero!$A$12:$AB$209,15,FALSE))</f>
        <v>----</v>
      </c>
      <c r="R562" s="335" t="str">
        <f>IF(L562="x",VLOOKUP(D562,Acero!$A$12:$AB$209,16,FALSE),"--")</f>
        <v>--</v>
      </c>
      <c r="S562" s="335" t="str">
        <f>IF(L562="x",VLOOKUP(D562,Acero!$A$12:$AB$209,17,FALSE),"--")</f>
        <v>--</v>
      </c>
      <c r="T562" s="335">
        <f>VLOOKUP(D562,Acero!$A$12:$AB$209,18,FALSE)</f>
        <v>0</v>
      </c>
      <c r="U562" s="308" t="str">
        <f>VLOOKUP(D562,Acero!$A$12:$AB$209,19,FALSE)</f>
        <v>----</v>
      </c>
      <c r="V562" s="318"/>
      <c r="W562" s="318"/>
      <c r="X562" s="322"/>
      <c r="Y562" s="334" t="e">
        <f t="shared" si="225"/>
        <v>#DIV/0!</v>
      </c>
      <c r="Z562">
        <f t="shared" si="229"/>
        <v>2881611.1666666567</v>
      </c>
      <c r="AG562" s="345">
        <v>42957</v>
      </c>
      <c r="AH562" s="149"/>
      <c r="AI562" s="149"/>
      <c r="AJ562" s="149"/>
      <c r="AK562" s="149"/>
      <c r="AL562" s="343" t="e">
        <f t="shared" si="226"/>
        <v>#DIV/0!</v>
      </c>
      <c r="AM562" s="149"/>
      <c r="AN562" s="149"/>
      <c r="AO562" s="343" t="e">
        <f t="shared" si="227"/>
        <v>#DIV/0!</v>
      </c>
      <c r="AP562" s="149"/>
      <c r="AQ562" s="149"/>
      <c r="AR562" s="343" t="e">
        <f t="shared" si="228"/>
        <v>#DIV/0!</v>
      </c>
    </row>
    <row r="563" spans="1:44" ht="30.75" hidden="1" thickBot="1">
      <c r="A563" s="309"/>
      <c r="B563" s="308">
        <v>501</v>
      </c>
      <c r="C563" s="239" t="str">
        <f>VLOOKUP($A$18,Piezas!$A$10:$F$604,2,FALSE)</f>
        <v xml:space="preserve">Gabinete lateral derecho </v>
      </c>
      <c r="D563" s="317" t="s">
        <v>1228</v>
      </c>
      <c r="E563" s="322"/>
      <c r="F563" s="308">
        <f>VLOOKUP(D563,Acero!$A$12:$AB$209,4,FALSE)</f>
        <v>0</v>
      </c>
      <c r="G563" s="317"/>
      <c r="H563" s="317"/>
      <c r="I563" s="317"/>
      <c r="J563" s="311"/>
      <c r="L563" s="322"/>
      <c r="M563" s="308" t="str">
        <f>VLOOKUP(D563,Acero!$A$12:$AB$209,13,FALSE)</f>
        <v>---------------</v>
      </c>
      <c r="N563" s="308" t="str">
        <f>IF(L563="x",VLOOKUP(D563,Acero!$A$12:$AB$209,6,FALSE),"--")</f>
        <v>--</v>
      </c>
      <c r="O563" s="324" t="str">
        <f>IF(L563="x",VLOOKUP(D563,Acero!$A$12:$AB$209,7,FALSE),"--")</f>
        <v>--</v>
      </c>
      <c r="P563" s="335">
        <f>IF((M563="Chapa negra doble recapado")*AND(L563&lt;&gt;"x"),"--",VLOOKUP(D563,Acero!$A$12:$AB$209,14,FALSE))</f>
        <v>0.42</v>
      </c>
      <c r="Q563" s="335" t="str">
        <f>IF((M563="Chapa negra doble recapado")*AND(L563&lt;&gt;"x"),"--",VLOOKUP(D563,Acero!$A$12:$AB$209,15,FALSE))</f>
        <v>----</v>
      </c>
      <c r="R563" s="335" t="str">
        <f>IF(L563="x",VLOOKUP(D563,Acero!$A$12:$AB$209,16,FALSE),"--")</f>
        <v>--</v>
      </c>
      <c r="S563" s="335" t="str">
        <f>IF(L563="x",VLOOKUP(D563,Acero!$A$12:$AB$209,17,FALSE),"--")</f>
        <v>--</v>
      </c>
      <c r="T563" s="335">
        <f>VLOOKUP(D563,Acero!$A$12:$AB$209,18,FALSE)</f>
        <v>0.5</v>
      </c>
      <c r="U563" s="308" t="str">
        <f>VLOOKUP(D563,Acero!$A$12:$AB$209,19,FALSE)</f>
        <v>----</v>
      </c>
      <c r="V563" s="318"/>
      <c r="W563" s="318"/>
      <c r="X563" s="322"/>
      <c r="Y563" s="334" t="e">
        <f t="shared" si="225"/>
        <v>#DIV/0!</v>
      </c>
      <c r="Z563">
        <f t="shared" si="229"/>
        <v>2881611.1666666567</v>
      </c>
      <c r="AG563" s="345">
        <v>42958</v>
      </c>
      <c r="AH563" s="149"/>
      <c r="AI563" s="149"/>
      <c r="AJ563" s="149"/>
      <c r="AK563" s="149"/>
      <c r="AL563" s="343" t="e">
        <f t="shared" si="226"/>
        <v>#DIV/0!</v>
      </c>
      <c r="AM563" s="149"/>
      <c r="AN563" s="149"/>
      <c r="AO563" s="343" t="e">
        <f t="shared" si="227"/>
        <v>#DIV/0!</v>
      </c>
      <c r="AP563" s="149"/>
      <c r="AQ563" s="149"/>
      <c r="AR563" s="343" t="e">
        <f t="shared" si="228"/>
        <v>#DIV/0!</v>
      </c>
    </row>
    <row r="564" spans="1:44" ht="30.75" hidden="1" thickBot="1">
      <c r="A564" s="309"/>
      <c r="B564" s="308">
        <v>502</v>
      </c>
      <c r="C564" s="239" t="str">
        <f>VLOOKUP($A$18,Piezas!$A$10:$F$604,2,FALSE)</f>
        <v xml:space="preserve">Gabinete lateral derecho </v>
      </c>
      <c r="D564" s="317" t="s">
        <v>1229</v>
      </c>
      <c r="E564" s="322"/>
      <c r="F564" s="308">
        <f>VLOOKUP(D564,Acero!$A$12:$AB$209,4,FALSE)</f>
        <v>0</v>
      </c>
      <c r="G564" s="317"/>
      <c r="H564" s="317"/>
      <c r="I564" s="317"/>
      <c r="J564" s="311"/>
      <c r="L564" s="322"/>
      <c r="M564" s="308" t="str">
        <f>VLOOKUP(D564,Acero!$A$12:$AB$209,13,FALSE)</f>
        <v>---------------</v>
      </c>
      <c r="N564" s="308" t="str">
        <f>IF(L564="x",VLOOKUP(D564,Acero!$A$12:$AB$209,6,FALSE),"--")</f>
        <v>--</v>
      </c>
      <c r="O564" s="324" t="str">
        <f>IF(L564="x",VLOOKUP(D564,Acero!$A$12:$AB$209,7,FALSE),"--")</f>
        <v>--</v>
      </c>
      <c r="P564" s="335">
        <f>IF((M564="Chapa negra doble recapado")*AND(L564&lt;&gt;"x"),"--",VLOOKUP(D564,Acero!$A$12:$AB$209,14,FALSE))</f>
        <v>22</v>
      </c>
      <c r="Q564" s="335" t="str">
        <f>IF((M564="Chapa negra doble recapado")*AND(L564&lt;&gt;"x"),"--",VLOOKUP(D564,Acero!$A$12:$AB$209,15,FALSE))</f>
        <v>----</v>
      </c>
      <c r="R564" s="335" t="str">
        <f>IF(L564="x",VLOOKUP(D564,Acero!$A$12:$AB$209,16,FALSE),"--")</f>
        <v>--</v>
      </c>
      <c r="S564" s="335" t="str">
        <f>IF(L564="x",VLOOKUP(D564,Acero!$A$12:$AB$209,17,FALSE),"--")</f>
        <v>--</v>
      </c>
      <c r="T564" s="335">
        <f>VLOOKUP(D564,Acero!$A$12:$AB$209,18,FALSE)</f>
        <v>0</v>
      </c>
      <c r="U564" s="308" t="str">
        <f>VLOOKUP(D564,Acero!$A$12:$AB$209,19,FALSE)</f>
        <v>----</v>
      </c>
      <c r="V564" s="319"/>
      <c r="W564" s="319"/>
      <c r="X564" s="322"/>
      <c r="Y564" s="334" t="e">
        <f t="shared" si="225"/>
        <v>#DIV/0!</v>
      </c>
      <c r="Z564">
        <f t="shared" si="229"/>
        <v>2881611.1666666567</v>
      </c>
      <c r="AG564" s="345">
        <v>42959</v>
      </c>
      <c r="AH564" s="149"/>
      <c r="AI564" s="149"/>
      <c r="AJ564" s="149"/>
      <c r="AK564" s="149"/>
      <c r="AL564" s="343" t="e">
        <f t="shared" si="226"/>
        <v>#DIV/0!</v>
      </c>
      <c r="AM564" s="149"/>
      <c r="AN564" s="149"/>
      <c r="AO564" s="343" t="e">
        <f t="shared" si="227"/>
        <v>#DIV/0!</v>
      </c>
      <c r="AP564" s="149"/>
      <c r="AQ564" s="149"/>
      <c r="AR564" s="343" t="e">
        <f t="shared" si="228"/>
        <v>#DIV/0!</v>
      </c>
    </row>
    <row r="565" spans="1:44" ht="30.75" hidden="1" thickBot="1">
      <c r="A565" s="309"/>
      <c r="B565" s="308">
        <v>503</v>
      </c>
      <c r="C565" s="239" t="str">
        <f>VLOOKUP($A$18,Piezas!$A$10:$F$604,2,FALSE)</f>
        <v xml:space="preserve">Gabinete lateral derecho </v>
      </c>
      <c r="D565" s="317" t="s">
        <v>1230</v>
      </c>
      <c r="E565" s="322"/>
      <c r="F565" s="308">
        <f>VLOOKUP(D565,Acero!$A$12:$AB$209,4,FALSE)</f>
        <v>0</v>
      </c>
      <c r="G565" s="317"/>
      <c r="H565" s="317"/>
      <c r="I565" s="317"/>
      <c r="J565" s="311"/>
      <c r="L565" s="322"/>
      <c r="M565" s="308" t="str">
        <f>VLOOKUP(D565,Acero!$A$12:$AB$209,13,FALSE)</f>
        <v>---------------</v>
      </c>
      <c r="N565" s="308" t="str">
        <f>IF(L565="x",VLOOKUP(D565,Acero!$A$12:$AB$209,6,FALSE),"--")</f>
        <v>--</v>
      </c>
      <c r="O565" s="324" t="str">
        <f>IF(L565="x",VLOOKUP(D565,Acero!$A$12:$AB$209,7,FALSE),"--")</f>
        <v>--</v>
      </c>
      <c r="P565" s="335">
        <f>IF((M565="Chapa negra doble recapado")*AND(L565&lt;&gt;"x"),"--",VLOOKUP(D565,Acero!$A$12:$AB$209,14,FALSE))</f>
        <v>12.7</v>
      </c>
      <c r="Q565" s="335" t="str">
        <f>IF((M565="Chapa negra doble recapado")*AND(L565&lt;&gt;"x"),"--",VLOOKUP(D565,Acero!$A$12:$AB$209,15,FALSE))</f>
        <v>----</v>
      </c>
      <c r="R565" s="335" t="str">
        <f>IF(L565="x",VLOOKUP(D565,Acero!$A$12:$AB$209,16,FALSE),"--")</f>
        <v>--</v>
      </c>
      <c r="S565" s="335" t="str">
        <f>IF(L565="x",VLOOKUP(D565,Acero!$A$12:$AB$209,17,FALSE),"--")</f>
        <v>--</v>
      </c>
      <c r="T565" s="335">
        <f>VLOOKUP(D565,Acero!$A$12:$AB$209,18,FALSE)</f>
        <v>0</v>
      </c>
      <c r="U565" s="308" t="str">
        <f>VLOOKUP(D565,Acero!$A$12:$AB$209,19,FALSE)</f>
        <v>----</v>
      </c>
      <c r="V565" s="318"/>
      <c r="W565" s="318"/>
      <c r="X565" s="322"/>
      <c r="Y565" s="334" t="e">
        <f t="shared" si="225"/>
        <v>#DIV/0!</v>
      </c>
      <c r="Z565">
        <f t="shared" si="229"/>
        <v>2881611.1666666567</v>
      </c>
      <c r="AG565" s="345">
        <v>42960</v>
      </c>
      <c r="AH565" s="149"/>
      <c r="AI565" s="149"/>
      <c r="AJ565" s="149"/>
      <c r="AK565" s="149"/>
      <c r="AL565" s="343" t="e">
        <f t="shared" si="226"/>
        <v>#DIV/0!</v>
      </c>
      <c r="AM565" s="149"/>
      <c r="AN565" s="149"/>
      <c r="AO565" s="343" t="e">
        <f t="shared" si="227"/>
        <v>#DIV/0!</v>
      </c>
      <c r="AP565" s="149"/>
      <c r="AQ565" s="149"/>
      <c r="AR565" s="343" t="e">
        <f t="shared" si="228"/>
        <v>#DIV/0!</v>
      </c>
    </row>
    <row r="566" spans="1:44" ht="30.75" hidden="1" thickBot="1">
      <c r="A566" s="309"/>
      <c r="B566" s="308">
        <v>504</v>
      </c>
      <c r="C566" s="239" t="str">
        <f>VLOOKUP($A$18,Piezas!$A$10:$F$604,2,FALSE)</f>
        <v xml:space="preserve">Gabinete lateral derecho </v>
      </c>
      <c r="D566" s="317"/>
      <c r="E566" s="322"/>
      <c r="F566" s="308" t="e">
        <f>VLOOKUP(D566,Acero!$A$12:$AB$209,4,FALSE)</f>
        <v>#N/A</v>
      </c>
      <c r="G566" s="317"/>
      <c r="H566" s="317"/>
      <c r="I566" s="317"/>
      <c r="J566" s="311"/>
      <c r="L566" s="322"/>
      <c r="M566" s="308" t="e">
        <f>VLOOKUP(D566,Acero!$A$12:$AB$209,13,FALSE)</f>
        <v>#N/A</v>
      </c>
      <c r="N566" s="308" t="str">
        <f>IF(L566="x",VLOOKUP(D566,Acero!$A$12:$AB$209,6,FALSE),"--")</f>
        <v>--</v>
      </c>
      <c r="O566" s="324" t="str">
        <f>IF(L566="x",VLOOKUP(D566,Acero!$A$12:$AB$209,7,FALSE),"--")</f>
        <v>--</v>
      </c>
      <c r="P566" s="335" t="e">
        <f>IF((M566="Chapa negra doble recapado")*AND(L566&lt;&gt;"x"),"--",VLOOKUP(D566,Acero!$A$12:$AB$209,14,FALSE))</f>
        <v>#N/A</v>
      </c>
      <c r="Q566" s="335" t="e">
        <f>IF((M566="Chapa negra doble recapado")*AND(L566&lt;&gt;"x"),"--",VLOOKUP(D566,Acero!$A$12:$AB$209,15,FALSE))</f>
        <v>#N/A</v>
      </c>
      <c r="R566" s="335" t="str">
        <f>IF(L566="x",VLOOKUP(D566,Acero!$A$12:$AB$209,16,FALSE),"--")</f>
        <v>--</v>
      </c>
      <c r="S566" s="335" t="str">
        <f>IF(L566="x",VLOOKUP(D566,Acero!$A$12:$AB$209,17,FALSE),"--")</f>
        <v>--</v>
      </c>
      <c r="T566" s="335" t="e">
        <f>VLOOKUP(D566,Acero!$A$12:$AB$209,18,FALSE)</f>
        <v>#N/A</v>
      </c>
      <c r="U566" s="308" t="e">
        <f>VLOOKUP(D566,Acero!$A$12:$AB$209,19,FALSE)</f>
        <v>#N/A</v>
      </c>
      <c r="V566" s="319"/>
      <c r="W566" s="319"/>
      <c r="X566" s="322"/>
      <c r="Y566" s="334" t="e">
        <f t="shared" si="225"/>
        <v>#DIV/0!</v>
      </c>
      <c r="Z566">
        <f t="shared" si="229"/>
        <v>2881611.1666666567</v>
      </c>
      <c r="AG566" s="345">
        <v>42961</v>
      </c>
      <c r="AH566" s="149"/>
      <c r="AI566" s="149"/>
      <c r="AJ566" s="149"/>
      <c r="AK566" s="149"/>
      <c r="AL566" s="343" t="e">
        <f t="shared" si="226"/>
        <v>#DIV/0!</v>
      </c>
      <c r="AM566" s="149"/>
      <c r="AN566" s="149"/>
      <c r="AO566" s="343" t="e">
        <f t="shared" si="227"/>
        <v>#DIV/0!</v>
      </c>
      <c r="AP566" s="149"/>
      <c r="AQ566" s="149"/>
      <c r="AR566" s="343" t="e">
        <f t="shared" si="228"/>
        <v>#DIV/0!</v>
      </c>
    </row>
    <row r="567" spans="1:44" ht="30.75" hidden="1" thickBot="1">
      <c r="A567" s="309"/>
      <c r="B567" s="308">
        <v>505</v>
      </c>
      <c r="C567" s="239" t="str">
        <f>VLOOKUP($A$18,Piezas!$A$10:$F$604,2,FALSE)</f>
        <v xml:space="preserve">Gabinete lateral derecho </v>
      </c>
      <c r="D567" s="320"/>
      <c r="E567" s="322"/>
      <c r="F567" s="308" t="e">
        <f>VLOOKUP(D567,Acero!$A$12:$AB$209,4,FALSE)</f>
        <v>#N/A</v>
      </c>
      <c r="G567" s="317"/>
      <c r="H567" s="317"/>
      <c r="I567" s="317"/>
      <c r="J567" s="311"/>
      <c r="L567" s="322"/>
      <c r="M567" s="308" t="e">
        <f>VLOOKUP(D567,Acero!$A$12:$AB$209,13,FALSE)</f>
        <v>#N/A</v>
      </c>
      <c r="N567" s="308" t="str">
        <f>IF(L567="x",VLOOKUP(D567,Acero!$A$12:$AB$209,6,FALSE),"--")</f>
        <v>--</v>
      </c>
      <c r="O567" s="324" t="str">
        <f>IF(L567="x",VLOOKUP(D567,Acero!$A$12:$AB$209,7,FALSE),"--")</f>
        <v>--</v>
      </c>
      <c r="P567" s="335" t="e">
        <f>IF((M567="Chapa negra doble recapado")*AND(L567&lt;&gt;"x"),"--",VLOOKUP(D567,Acero!$A$12:$AB$209,14,FALSE))</f>
        <v>#N/A</v>
      </c>
      <c r="Q567" s="335" t="e">
        <f>IF((M567="Chapa negra doble recapado")*AND(L567&lt;&gt;"x"),"--",VLOOKUP(D567,Acero!$A$12:$AB$209,15,FALSE))</f>
        <v>#N/A</v>
      </c>
      <c r="R567" s="335" t="str">
        <f>IF(L567="x",VLOOKUP(D567,Acero!$A$12:$AB$209,16,FALSE),"--")</f>
        <v>--</v>
      </c>
      <c r="S567" s="335" t="str">
        <f>IF(L567="x",VLOOKUP(D567,Acero!$A$12:$AB$209,17,FALSE),"--")</f>
        <v>--</v>
      </c>
      <c r="T567" s="335" t="e">
        <f>VLOOKUP(D567,Acero!$A$12:$AB$209,18,FALSE)</f>
        <v>#N/A</v>
      </c>
      <c r="U567" s="308" t="e">
        <f>VLOOKUP(D567,Acero!$A$12:$AB$209,19,FALSE)</f>
        <v>#N/A</v>
      </c>
      <c r="V567" s="318"/>
      <c r="W567" s="318"/>
      <c r="X567" s="322"/>
      <c r="Y567" s="334" t="e">
        <f t="shared" si="225"/>
        <v>#DIV/0!</v>
      </c>
      <c r="Z567">
        <f t="shared" si="229"/>
        <v>2881611.1666666567</v>
      </c>
      <c r="AG567" s="345">
        <v>42962</v>
      </c>
      <c r="AH567" s="149"/>
      <c r="AI567" s="149"/>
      <c r="AJ567" s="149"/>
      <c r="AK567" s="149"/>
      <c r="AL567" s="343" t="e">
        <f t="shared" si="226"/>
        <v>#DIV/0!</v>
      </c>
      <c r="AM567" s="149"/>
      <c r="AN567" s="149"/>
      <c r="AO567" s="343" t="e">
        <f t="shared" si="227"/>
        <v>#DIV/0!</v>
      </c>
      <c r="AP567" s="149"/>
      <c r="AQ567" s="149"/>
      <c r="AR567" s="343" t="e">
        <f t="shared" si="228"/>
        <v>#DIV/0!</v>
      </c>
    </row>
    <row r="568" spans="1:44" ht="30.75" hidden="1" thickBot="1">
      <c r="A568" s="412"/>
      <c r="B568" s="308">
        <v>506</v>
      </c>
      <c r="C568" s="239" t="str">
        <f>VLOOKUP($A$18,Piezas!$A$10:$F$604,2,FALSE)</f>
        <v xml:space="preserve">Gabinete lateral derecho </v>
      </c>
      <c r="D568" s="321"/>
      <c r="E568" s="322"/>
      <c r="F568" s="308" t="e">
        <f>VLOOKUP(D568,Acero!$A$12:$AB$209,4,FALSE)</f>
        <v>#N/A</v>
      </c>
      <c r="G568" s="317"/>
      <c r="H568" s="317"/>
      <c r="I568" s="317"/>
      <c r="J568" s="311"/>
      <c r="L568" s="322"/>
      <c r="M568" s="308" t="e">
        <f>VLOOKUP(D568,Acero!$A$12:$AB$209,13,FALSE)</f>
        <v>#N/A</v>
      </c>
      <c r="N568" s="308" t="str">
        <f>IF(L568="x",VLOOKUP(D568,Acero!$A$12:$AB$209,6,FALSE),"--")</f>
        <v>--</v>
      </c>
      <c r="O568" s="324" t="str">
        <f>IF(L568="x",VLOOKUP(D568,Acero!$A$12:$AB$209,7,FALSE),"--")</f>
        <v>--</v>
      </c>
      <c r="P568" s="335" t="e">
        <f>IF((M568="Chapa negra doble recapado")*AND(L568&lt;&gt;"x"),"--",VLOOKUP(D568,Acero!$A$12:$AB$209,14,FALSE))</f>
        <v>#N/A</v>
      </c>
      <c r="Q568" s="335" t="e">
        <f>IF((M568="Chapa negra doble recapado")*AND(L568&lt;&gt;"x"),"--",VLOOKUP(D568,Acero!$A$12:$AB$209,15,FALSE))</f>
        <v>#N/A</v>
      </c>
      <c r="R568" s="335" t="str">
        <f>IF(L568="x",VLOOKUP(D568,Acero!$A$12:$AB$209,16,FALSE),"--")</f>
        <v>--</v>
      </c>
      <c r="S568" s="335" t="str">
        <f>IF(L568="x",VLOOKUP(D568,Acero!$A$12:$AB$209,17,FALSE),"--")</f>
        <v>--</v>
      </c>
      <c r="T568" s="335" t="e">
        <f>VLOOKUP(D568,Acero!$A$12:$AB$209,18,FALSE)</f>
        <v>#N/A</v>
      </c>
      <c r="U568" s="308" t="e">
        <f>VLOOKUP(D568,Acero!$A$12:$AB$209,19,FALSE)</f>
        <v>#N/A</v>
      </c>
      <c r="V568" s="319"/>
      <c r="W568" s="319"/>
      <c r="X568" s="322"/>
      <c r="Y568" s="334" t="e">
        <f t="shared" si="225"/>
        <v>#DIV/0!</v>
      </c>
      <c r="Z568">
        <f t="shared" si="229"/>
        <v>2881611.1666666567</v>
      </c>
      <c r="AG568" s="345">
        <v>42963</v>
      </c>
      <c r="AH568" s="149"/>
      <c r="AI568" s="149"/>
      <c r="AJ568" s="149"/>
      <c r="AK568" s="149"/>
      <c r="AL568" s="343" t="e">
        <f t="shared" si="226"/>
        <v>#DIV/0!</v>
      </c>
      <c r="AM568" s="149"/>
      <c r="AN568" s="149"/>
      <c r="AO568" s="343" t="e">
        <f t="shared" si="227"/>
        <v>#DIV/0!</v>
      </c>
      <c r="AP568" s="149"/>
      <c r="AQ568" s="149"/>
      <c r="AR568" s="343" t="e">
        <f t="shared" si="228"/>
        <v>#DIV/0!</v>
      </c>
    </row>
    <row r="569" spans="1:44" ht="15.75" hidden="1" thickBot="1">
      <c r="A569" s="410"/>
      <c r="B569" s="336"/>
      <c r="C569" s="337"/>
      <c r="D569" s="338"/>
      <c r="E569" s="339"/>
      <c r="F569" s="340"/>
      <c r="G569" s="336"/>
      <c r="H569" s="336"/>
      <c r="I569" s="338"/>
      <c r="J569" s="339"/>
      <c r="K569" s="341"/>
      <c r="L569" s="339"/>
      <c r="M569" s="338"/>
      <c r="N569" s="338"/>
      <c r="O569" s="342"/>
      <c r="P569" s="340"/>
      <c r="Q569" s="340"/>
      <c r="R569" s="340"/>
      <c r="S569" s="340"/>
      <c r="T569" s="340"/>
      <c r="U569" s="336"/>
      <c r="V569" s="336"/>
      <c r="W569" s="336"/>
      <c r="X569" s="339"/>
      <c r="Y569" s="339"/>
      <c r="Z569" s="333"/>
      <c r="AA569" s="333"/>
      <c r="AG569" s="345"/>
      <c r="AL569" s="344"/>
      <c r="AO569" s="344"/>
      <c r="AR569" s="344"/>
    </row>
    <row r="570" spans="1:44" ht="31.5" hidden="1" thickTop="1" thickBot="1">
      <c r="A570" s="411" t="s">
        <v>350</v>
      </c>
      <c r="B570" s="308">
        <v>507</v>
      </c>
      <c r="C570" s="239" t="str">
        <f>VLOOKUP($A$18,Piezas!$A$10:$F$604,2,FALSE)</f>
        <v xml:space="preserve">Gabinete lateral derecho </v>
      </c>
      <c r="D570" s="317" t="s">
        <v>1012</v>
      </c>
      <c r="E570" s="331">
        <v>1102.3333333333301</v>
      </c>
      <c r="F570" s="308" t="str">
        <f>VLOOKUP(D570,Acero!$A$12:$AB$209,4,FALSE)</f>
        <v>Lateral</v>
      </c>
      <c r="G570" s="317"/>
      <c r="H570" s="317"/>
      <c r="I570" s="317"/>
      <c r="J570" s="310"/>
      <c r="K570" s="149"/>
      <c r="L570" s="331"/>
      <c r="M570" s="308" t="str">
        <f>VLOOKUP(D570,Acero!$A$12:$AB$209,13,FALSE)</f>
        <v>Chapa negra doble recapado</v>
      </c>
      <c r="N570" s="308" t="str">
        <f>IF(L570="x",VLOOKUP(D570,Acero!$A$12:$AB$209,6,FALSE),"--")</f>
        <v>--</v>
      </c>
      <c r="O570" s="324" t="str">
        <f>IF(L570="x",VLOOKUP(D570,Acero!$A$12:$AB$209,7,FALSE),"--")</f>
        <v>--</v>
      </c>
      <c r="P570" s="335" t="str">
        <f>IF((M570="Chapa negra doble recapado")*AND(L570&lt;&gt;"x"),"--",VLOOKUP(D570,Acero!$A$12:$AB$209,14,FALSE))</f>
        <v>--</v>
      </c>
      <c r="Q570" s="335" t="str">
        <f>IF((M570="Chapa negra doble recapado")*AND(L570&lt;&gt;"x"),"--",VLOOKUP(D570,Acero!$A$12:$AB$209,15,FALSE))</f>
        <v>--</v>
      </c>
      <c r="R570" s="335" t="str">
        <f>IF(L570="x",VLOOKUP(D570,Acero!$A$12:$AB$209,16,FALSE),"--")</f>
        <v>--</v>
      </c>
      <c r="S570" s="335" t="str">
        <f>IF(L570="x",VLOOKUP(D570,Acero!$A$12:$AB$209,17,FALSE),"--")</f>
        <v>--</v>
      </c>
      <c r="T570" s="335">
        <f>VLOOKUP(D570,Acero!$A$12:$AB$209,18,FALSE)</f>
        <v>1.2</v>
      </c>
      <c r="U570" s="308" t="str">
        <f>VLOOKUP(D570,Acero!$A$12:$AB$209,19,FALSE)</f>
        <v>mm</v>
      </c>
      <c r="V570" s="317"/>
      <c r="W570" s="317">
        <v>896.83333333333303</v>
      </c>
      <c r="X570" s="331">
        <v>1172.6666666666699</v>
      </c>
      <c r="Y570" s="334">
        <f t="shared" ref="Y570:Y580" si="230">(X570-W570)/W570</f>
        <v>0.3075636498792087</v>
      </c>
      <c r="Z570" s="149">
        <f>(V570+W570)*E570</f>
        <v>988609.27777777449</v>
      </c>
      <c r="AA570" s="149"/>
      <c r="AB570" s="149"/>
      <c r="AC570" s="149"/>
      <c r="AD570" s="149"/>
      <c r="AE570" s="149"/>
      <c r="AF570" s="149"/>
      <c r="AG570" s="345">
        <v>42964</v>
      </c>
      <c r="AH570" s="149"/>
      <c r="AI570" s="149"/>
      <c r="AJ570" s="149"/>
      <c r="AK570" s="149"/>
      <c r="AL570" s="343" t="e">
        <f t="shared" ref="AL570:AL580" si="231">(AH570-AK570)/AH570</f>
        <v>#DIV/0!</v>
      </c>
      <c r="AM570" s="149"/>
      <c r="AN570" s="149"/>
      <c r="AO570" s="343" t="e">
        <f t="shared" ref="AO570:AO580" si="232">(AK570-AN570)/AK570</f>
        <v>#DIV/0!</v>
      </c>
      <c r="AP570" s="149"/>
      <c r="AQ570" s="149"/>
      <c r="AR570" s="343" t="e">
        <f t="shared" ref="AR570:AR580" si="233">(AN570-AQ570)/AN570</f>
        <v>#DIV/0!</v>
      </c>
    </row>
    <row r="571" spans="1:44" ht="30.75" hidden="1" thickBot="1">
      <c r="A571" s="309"/>
      <c r="B571" s="308">
        <v>508</v>
      </c>
      <c r="C571" s="239" t="str">
        <f>VLOOKUP($A$18,Piezas!$A$10:$F$604,2,FALSE)</f>
        <v xml:space="preserve">Gabinete lateral derecho </v>
      </c>
      <c r="D571" s="317" t="s">
        <v>1211</v>
      </c>
      <c r="E571" s="322">
        <v>1110.3333333333301</v>
      </c>
      <c r="F571" s="308" t="str">
        <f>VLOOKUP(D571,Acero!$A$12:$AB$209,4,FALSE)</f>
        <v xml:space="preserve">Lonja </v>
      </c>
      <c r="G571" s="317"/>
      <c r="H571" s="317"/>
      <c r="I571" s="317"/>
      <c r="J571" s="311"/>
      <c r="L571" s="317"/>
      <c r="M571" s="308" t="str">
        <f>VLOOKUP(D571,Acero!$A$12:$AB$209,13,FALSE)</f>
        <v>Chapa negra doble recapado</v>
      </c>
      <c r="N571" s="308" t="str">
        <f>IF(L571="x",VLOOKUP(D571,Acero!$A$12:$AB$209,6,FALSE),"--")</f>
        <v>--</v>
      </c>
      <c r="O571" s="324" t="str">
        <f>IF(L571="x",VLOOKUP(D571,Acero!$A$12:$AB$209,7,FALSE),"--")</f>
        <v>--</v>
      </c>
      <c r="P571" s="335" t="str">
        <f>IF((M571="Chapa negra doble recapado")*AND(L571&lt;&gt;"x"),"--",VLOOKUP(D571,Acero!$A$12:$AB$209,14,FALSE))</f>
        <v>--</v>
      </c>
      <c r="Q571" s="335" t="str">
        <f>IF((M571="Chapa negra doble recapado")*AND(L571&lt;&gt;"x"),"--",VLOOKUP(D571,Acero!$A$12:$AB$209,15,FALSE))</f>
        <v>--</v>
      </c>
      <c r="R571" s="335" t="str">
        <f>IF(L571="x",VLOOKUP(D571,Acero!$A$12:$AB$209,16,FALSE),"--")</f>
        <v>--</v>
      </c>
      <c r="S571" s="335" t="str">
        <f>IF(L571="x",VLOOKUP(D571,Acero!$A$12:$AB$209,17,FALSE),"--")</f>
        <v>--</v>
      </c>
      <c r="T571" s="335">
        <f>VLOOKUP(D571,Acero!$A$12:$AB$209,18,FALSE)</f>
        <v>1.2</v>
      </c>
      <c r="U571" s="308" t="str">
        <f>VLOOKUP(D571,Acero!$A$12:$AB$209,19,FALSE)</f>
        <v>mm</v>
      </c>
      <c r="V571" s="317"/>
      <c r="W571" s="317">
        <v>903.33333333333303</v>
      </c>
      <c r="X571" s="322">
        <v>1181.1666666666699</v>
      </c>
      <c r="Y571" s="334">
        <f t="shared" si="230"/>
        <v>0.30756457564576051</v>
      </c>
      <c r="Z571">
        <f t="shared" ref="Z571:Z580" si="234">(V571+W571)*E571+Z570</f>
        <v>1991610.3888888825</v>
      </c>
      <c r="AG571" s="345">
        <v>42965</v>
      </c>
      <c r="AH571" s="149"/>
      <c r="AI571" s="149"/>
      <c r="AJ571" s="149"/>
      <c r="AK571" s="149"/>
      <c r="AL571" s="343" t="e">
        <f t="shared" si="231"/>
        <v>#DIV/0!</v>
      </c>
      <c r="AM571" s="149"/>
      <c r="AN571" s="149"/>
      <c r="AO571" s="343" t="e">
        <f t="shared" si="232"/>
        <v>#DIV/0!</v>
      </c>
      <c r="AP571" s="149"/>
      <c r="AQ571" s="149"/>
      <c r="AR571" s="343" t="e">
        <f t="shared" si="233"/>
        <v>#DIV/0!</v>
      </c>
    </row>
    <row r="572" spans="1:44" ht="30.75" hidden="1" thickBot="1">
      <c r="A572" s="309"/>
      <c r="B572" s="308">
        <v>509</v>
      </c>
      <c r="C572" s="239" t="str">
        <f>VLOOKUP($A$18,Piezas!$A$10:$F$604,2,FALSE)</f>
        <v xml:space="preserve">Gabinete lateral derecho </v>
      </c>
      <c r="D572" s="317" t="s">
        <v>1014</v>
      </c>
      <c r="E572" s="322">
        <v>1118.3333333333301</v>
      </c>
      <c r="F572" s="308" t="str">
        <f>VLOOKUP(D572,Acero!$A$12:$AB$209,4,FALSE)</f>
        <v>orejas</v>
      </c>
      <c r="G572" s="317"/>
      <c r="H572" s="317"/>
      <c r="I572" s="317"/>
      <c r="J572" s="311" t="s">
        <v>1516</v>
      </c>
      <c r="L572" s="322"/>
      <c r="M572" s="308" t="str">
        <f>VLOOKUP(D572,Acero!$A$12:$AB$209,13,FALSE)</f>
        <v>Chapa negra doble recapado</v>
      </c>
      <c r="N572" s="308" t="str">
        <f>IF(L572="x",VLOOKUP(D572,Acero!$A$12:$AB$209,6,FALSE),"--")</f>
        <v>--</v>
      </c>
      <c r="O572" s="324" t="str">
        <f>IF(L572="x",VLOOKUP(D572,Acero!$A$12:$AB$209,7,FALSE),"--")</f>
        <v>--</v>
      </c>
      <c r="P572" s="335" t="str">
        <f>IF((M572="Chapa negra doble recapado")*AND(L572&lt;&gt;"x"),"--",VLOOKUP(D572,Acero!$A$12:$AB$209,14,FALSE))</f>
        <v>--</v>
      </c>
      <c r="Q572" s="335" t="str">
        <f>IF((M572="Chapa negra doble recapado")*AND(L572&lt;&gt;"x"),"--",VLOOKUP(D572,Acero!$A$12:$AB$209,15,FALSE))</f>
        <v>--</v>
      </c>
      <c r="R572" s="335" t="str">
        <f>IF(L572="x",VLOOKUP(D572,Acero!$A$12:$AB$209,16,FALSE),"--")</f>
        <v>--</v>
      </c>
      <c r="S572" s="335" t="str">
        <f>IF(L572="x",VLOOKUP(D572,Acero!$A$12:$AB$209,17,FALSE),"--")</f>
        <v>--</v>
      </c>
      <c r="T572" s="335">
        <f>VLOOKUP(D572,Acero!$A$12:$AB$209,18,FALSE)</f>
        <v>1.2</v>
      </c>
      <c r="U572" s="308" t="str">
        <f>VLOOKUP(D572,Acero!$A$12:$AB$209,19,FALSE)</f>
        <v>mm</v>
      </c>
      <c r="V572" s="318">
        <v>1</v>
      </c>
      <c r="W572" s="318">
        <v>909.83333333333303</v>
      </c>
      <c r="X572" s="322">
        <v>1189.6666666666699</v>
      </c>
      <c r="Y572" s="334">
        <f t="shared" si="230"/>
        <v>0.30756548818465324</v>
      </c>
      <c r="Z572">
        <f t="shared" si="234"/>
        <v>3010225.6666666567</v>
      </c>
      <c r="AG572" s="345">
        <v>42966</v>
      </c>
      <c r="AH572" s="149"/>
      <c r="AI572" s="149"/>
      <c r="AJ572" s="149"/>
      <c r="AK572" s="149"/>
      <c r="AL572" s="343" t="e">
        <f t="shared" si="231"/>
        <v>#DIV/0!</v>
      </c>
      <c r="AM572" s="149"/>
      <c r="AN572" s="149"/>
      <c r="AO572" s="343" t="e">
        <f t="shared" si="232"/>
        <v>#DIV/0!</v>
      </c>
      <c r="AP572" s="149"/>
      <c r="AQ572" s="149"/>
      <c r="AR572" s="343" t="e">
        <f t="shared" si="233"/>
        <v>#DIV/0!</v>
      </c>
    </row>
    <row r="573" spans="1:44" ht="30.75" hidden="1" thickBot="1">
      <c r="A573" s="309"/>
      <c r="B573" s="308">
        <v>510</v>
      </c>
      <c r="C573" s="239" t="str">
        <f>VLOOKUP($A$18,Piezas!$A$10:$F$604,2,FALSE)</f>
        <v xml:space="preserve">Gabinete lateral derecho </v>
      </c>
      <c r="D573" s="317" t="s">
        <v>1015</v>
      </c>
      <c r="E573" s="322"/>
      <c r="F573" s="308">
        <f>VLOOKUP(D573,Acero!$A$12:$AB$209,4,FALSE)</f>
        <v>0</v>
      </c>
      <c r="G573" s="317"/>
      <c r="H573" s="317"/>
      <c r="I573" s="317"/>
      <c r="J573" s="311"/>
      <c r="L573" s="322"/>
      <c r="M573" s="308">
        <f>VLOOKUP(D573,Acero!$A$12:$AB$209,13,FALSE)</f>
        <v>0</v>
      </c>
      <c r="N573" s="308" t="str">
        <f>IF(L573="x",VLOOKUP(D573,Acero!$A$12:$AB$209,6,FALSE),"--")</f>
        <v>--</v>
      </c>
      <c r="O573" s="324" t="str">
        <f>IF(L573="x",VLOOKUP(D573,Acero!$A$12:$AB$209,7,FALSE),"--")</f>
        <v>--</v>
      </c>
      <c r="P573" s="335">
        <f>IF((M573="Chapa negra doble recapado")*AND(L573&lt;&gt;"x"),"--",VLOOKUP(D573,Acero!$A$12:$AB$209,14,FALSE))</f>
        <v>0</v>
      </c>
      <c r="Q573" s="335">
        <f>IF((M573="Chapa negra doble recapado")*AND(L573&lt;&gt;"x"),"--",VLOOKUP(D573,Acero!$A$12:$AB$209,15,FALSE))</f>
        <v>0</v>
      </c>
      <c r="R573" s="335" t="str">
        <f>IF(L573="x",VLOOKUP(D573,Acero!$A$12:$AB$209,16,FALSE),"--")</f>
        <v>--</v>
      </c>
      <c r="S573" s="335" t="str">
        <f>IF(L573="x",VLOOKUP(D573,Acero!$A$12:$AB$209,17,FALSE),"--")</f>
        <v>--</v>
      </c>
      <c r="T573" s="335">
        <f>VLOOKUP(D573,Acero!$A$12:$AB$209,18,FALSE)</f>
        <v>0</v>
      </c>
      <c r="U573" s="308" t="str">
        <f>VLOOKUP(D573,Acero!$A$12:$AB$209,19,FALSE)</f>
        <v>-----</v>
      </c>
      <c r="V573" s="319"/>
      <c r="W573" s="319"/>
      <c r="X573" s="322"/>
      <c r="Y573" s="334" t="e">
        <f t="shared" si="230"/>
        <v>#DIV/0!</v>
      </c>
      <c r="Z573">
        <f t="shared" si="234"/>
        <v>3010225.6666666567</v>
      </c>
      <c r="AG573" s="345">
        <v>42967</v>
      </c>
      <c r="AH573" s="149"/>
      <c r="AI573" s="149"/>
      <c r="AJ573" s="149"/>
      <c r="AK573" s="149"/>
      <c r="AL573" s="343" t="e">
        <f t="shared" si="231"/>
        <v>#DIV/0!</v>
      </c>
      <c r="AM573" s="149"/>
      <c r="AN573" s="149"/>
      <c r="AO573" s="343" t="e">
        <f t="shared" si="232"/>
        <v>#DIV/0!</v>
      </c>
      <c r="AP573" s="149"/>
      <c r="AQ573" s="149"/>
      <c r="AR573" s="343" t="e">
        <f t="shared" si="233"/>
        <v>#DIV/0!</v>
      </c>
    </row>
    <row r="574" spans="1:44" ht="30.75" hidden="1" thickBot="1">
      <c r="A574" s="309"/>
      <c r="B574" s="308">
        <v>511</v>
      </c>
      <c r="C574" s="239" t="str">
        <f>VLOOKUP($A$18,Piezas!$A$10:$F$604,2,FALSE)</f>
        <v xml:space="preserve">Gabinete lateral derecho </v>
      </c>
      <c r="D574" s="317" t="s">
        <v>1060</v>
      </c>
      <c r="E574" s="322"/>
      <c r="F574" s="308">
        <f>VLOOKUP(D574,Acero!$A$12:$AB$209,4,FALSE)</f>
        <v>0</v>
      </c>
      <c r="G574" s="317"/>
      <c r="H574" s="317"/>
      <c r="I574" s="317"/>
      <c r="J574" s="311"/>
      <c r="L574" s="322"/>
      <c r="M574" s="308" t="str">
        <f>VLOOKUP(D574,Acero!$A$12:$AB$209,13,FALSE)</f>
        <v>---------------</v>
      </c>
      <c r="N574" s="308" t="str">
        <f>IF(L574="x",VLOOKUP(D574,Acero!$A$12:$AB$209,6,FALSE),"--")</f>
        <v>--</v>
      </c>
      <c r="O574" s="324" t="str">
        <f>IF(L574="x",VLOOKUP(D574,Acero!$A$12:$AB$209,7,FALSE),"--")</f>
        <v>--</v>
      </c>
      <c r="P574" s="335">
        <f>IF((M574="Chapa negra doble recapado")*AND(L574&lt;&gt;"x"),"--",VLOOKUP(D574,Acero!$A$12:$AB$209,14,FALSE))</f>
        <v>28</v>
      </c>
      <c r="Q574" s="335" t="str">
        <f>IF((M574="Chapa negra doble recapado")*AND(L574&lt;&gt;"x"),"--",VLOOKUP(D574,Acero!$A$12:$AB$209,15,FALSE))</f>
        <v>----</v>
      </c>
      <c r="R574" s="335" t="str">
        <f>IF(L574="x",VLOOKUP(D574,Acero!$A$12:$AB$209,16,FALSE),"--")</f>
        <v>--</v>
      </c>
      <c r="S574" s="335" t="str">
        <f>IF(L574="x",VLOOKUP(D574,Acero!$A$12:$AB$209,17,FALSE),"--")</f>
        <v>--</v>
      </c>
      <c r="T574" s="335">
        <f>VLOOKUP(D574,Acero!$A$12:$AB$209,18,FALSE)</f>
        <v>0</v>
      </c>
      <c r="U574" s="308" t="str">
        <f>VLOOKUP(D574,Acero!$A$12:$AB$209,19,FALSE)</f>
        <v>----</v>
      </c>
      <c r="V574" s="318"/>
      <c r="W574" s="318"/>
      <c r="X574" s="322"/>
      <c r="Y574" s="334" t="e">
        <f t="shared" si="230"/>
        <v>#DIV/0!</v>
      </c>
      <c r="Z574">
        <f t="shared" si="234"/>
        <v>3010225.6666666567</v>
      </c>
      <c r="AG574" s="345">
        <v>42968</v>
      </c>
      <c r="AH574" s="149"/>
      <c r="AI574" s="149"/>
      <c r="AJ574" s="149"/>
      <c r="AK574" s="149"/>
      <c r="AL574" s="343" t="e">
        <f t="shared" si="231"/>
        <v>#DIV/0!</v>
      </c>
      <c r="AM574" s="149"/>
      <c r="AN574" s="149"/>
      <c r="AO574" s="343" t="e">
        <f t="shared" si="232"/>
        <v>#DIV/0!</v>
      </c>
      <c r="AP574" s="149"/>
      <c r="AQ574" s="149"/>
      <c r="AR574" s="343" t="e">
        <f t="shared" si="233"/>
        <v>#DIV/0!</v>
      </c>
    </row>
    <row r="575" spans="1:44" ht="30.75" hidden="1" thickBot="1">
      <c r="A575" s="309"/>
      <c r="B575" s="308">
        <v>512</v>
      </c>
      <c r="C575" s="239" t="str">
        <f>VLOOKUP($A$18,Piezas!$A$10:$F$604,2,FALSE)</f>
        <v xml:space="preserve">Gabinete lateral derecho </v>
      </c>
      <c r="D575" s="317" t="s">
        <v>1228</v>
      </c>
      <c r="E575" s="322"/>
      <c r="F575" s="308">
        <f>VLOOKUP(D575,Acero!$A$12:$AB$209,4,FALSE)</f>
        <v>0</v>
      </c>
      <c r="G575" s="317"/>
      <c r="H575" s="317"/>
      <c r="I575" s="317"/>
      <c r="J575" s="311"/>
      <c r="L575" s="322"/>
      <c r="M575" s="308" t="str">
        <f>VLOOKUP(D575,Acero!$A$12:$AB$209,13,FALSE)</f>
        <v>---------------</v>
      </c>
      <c r="N575" s="308" t="str">
        <f>IF(L575="x",VLOOKUP(D575,Acero!$A$12:$AB$209,6,FALSE),"--")</f>
        <v>--</v>
      </c>
      <c r="O575" s="324" t="str">
        <f>IF(L575="x",VLOOKUP(D575,Acero!$A$12:$AB$209,7,FALSE),"--")</f>
        <v>--</v>
      </c>
      <c r="P575" s="335">
        <f>IF((M575="Chapa negra doble recapado")*AND(L575&lt;&gt;"x"),"--",VLOOKUP(D575,Acero!$A$12:$AB$209,14,FALSE))</f>
        <v>0.42</v>
      </c>
      <c r="Q575" s="335" t="str">
        <f>IF((M575="Chapa negra doble recapado")*AND(L575&lt;&gt;"x"),"--",VLOOKUP(D575,Acero!$A$12:$AB$209,15,FALSE))</f>
        <v>----</v>
      </c>
      <c r="R575" s="335" t="str">
        <f>IF(L575="x",VLOOKUP(D575,Acero!$A$12:$AB$209,16,FALSE),"--")</f>
        <v>--</v>
      </c>
      <c r="S575" s="335" t="str">
        <f>IF(L575="x",VLOOKUP(D575,Acero!$A$12:$AB$209,17,FALSE),"--")</f>
        <v>--</v>
      </c>
      <c r="T575" s="335">
        <f>VLOOKUP(D575,Acero!$A$12:$AB$209,18,FALSE)</f>
        <v>0.5</v>
      </c>
      <c r="U575" s="308" t="str">
        <f>VLOOKUP(D575,Acero!$A$12:$AB$209,19,FALSE)</f>
        <v>----</v>
      </c>
      <c r="V575" s="318"/>
      <c r="W575" s="318"/>
      <c r="X575" s="322"/>
      <c r="Y575" s="334" t="e">
        <f t="shared" si="230"/>
        <v>#DIV/0!</v>
      </c>
      <c r="Z575">
        <f t="shared" si="234"/>
        <v>3010225.6666666567</v>
      </c>
      <c r="AG575" s="345">
        <v>42969</v>
      </c>
      <c r="AH575" s="149"/>
      <c r="AI575" s="149"/>
      <c r="AJ575" s="149"/>
      <c r="AK575" s="149"/>
      <c r="AL575" s="343" t="e">
        <f t="shared" si="231"/>
        <v>#DIV/0!</v>
      </c>
      <c r="AM575" s="149"/>
      <c r="AN575" s="149"/>
      <c r="AO575" s="343" t="e">
        <f t="shared" si="232"/>
        <v>#DIV/0!</v>
      </c>
      <c r="AP575" s="149"/>
      <c r="AQ575" s="149"/>
      <c r="AR575" s="343" t="e">
        <f t="shared" si="233"/>
        <v>#DIV/0!</v>
      </c>
    </row>
    <row r="576" spans="1:44" ht="30.75" hidden="1" thickBot="1">
      <c r="A576" s="309"/>
      <c r="B576" s="308">
        <v>513</v>
      </c>
      <c r="C576" s="239" t="str">
        <f>VLOOKUP($A$18,Piezas!$A$10:$F$604,2,FALSE)</f>
        <v xml:space="preserve">Gabinete lateral derecho </v>
      </c>
      <c r="D576" s="317" t="s">
        <v>1229</v>
      </c>
      <c r="E576" s="322"/>
      <c r="F576" s="308">
        <f>VLOOKUP(D576,Acero!$A$12:$AB$209,4,FALSE)</f>
        <v>0</v>
      </c>
      <c r="G576" s="317"/>
      <c r="H576" s="317"/>
      <c r="I576" s="317"/>
      <c r="J576" s="311"/>
      <c r="L576" s="322"/>
      <c r="M576" s="308" t="str">
        <f>VLOOKUP(D576,Acero!$A$12:$AB$209,13,FALSE)</f>
        <v>---------------</v>
      </c>
      <c r="N576" s="308" t="str">
        <f>IF(L576="x",VLOOKUP(D576,Acero!$A$12:$AB$209,6,FALSE),"--")</f>
        <v>--</v>
      </c>
      <c r="O576" s="324" t="str">
        <f>IF(L576="x",VLOOKUP(D576,Acero!$A$12:$AB$209,7,FALSE),"--")</f>
        <v>--</v>
      </c>
      <c r="P576" s="335">
        <f>IF((M576="Chapa negra doble recapado")*AND(L576&lt;&gt;"x"),"--",VLOOKUP(D576,Acero!$A$12:$AB$209,14,FALSE))</f>
        <v>22</v>
      </c>
      <c r="Q576" s="335" t="str">
        <f>IF((M576="Chapa negra doble recapado")*AND(L576&lt;&gt;"x"),"--",VLOOKUP(D576,Acero!$A$12:$AB$209,15,FALSE))</f>
        <v>----</v>
      </c>
      <c r="R576" s="335" t="str">
        <f>IF(L576="x",VLOOKUP(D576,Acero!$A$12:$AB$209,16,FALSE),"--")</f>
        <v>--</v>
      </c>
      <c r="S576" s="335" t="str">
        <f>IF(L576="x",VLOOKUP(D576,Acero!$A$12:$AB$209,17,FALSE),"--")</f>
        <v>--</v>
      </c>
      <c r="T576" s="335">
        <f>VLOOKUP(D576,Acero!$A$12:$AB$209,18,FALSE)</f>
        <v>0</v>
      </c>
      <c r="U576" s="308" t="str">
        <f>VLOOKUP(D576,Acero!$A$12:$AB$209,19,FALSE)</f>
        <v>----</v>
      </c>
      <c r="V576" s="319"/>
      <c r="W576" s="319"/>
      <c r="X576" s="322"/>
      <c r="Y576" s="334" t="e">
        <f t="shared" si="230"/>
        <v>#DIV/0!</v>
      </c>
      <c r="Z576">
        <f t="shared" si="234"/>
        <v>3010225.6666666567</v>
      </c>
      <c r="AG576" s="345">
        <v>42970</v>
      </c>
      <c r="AH576" s="149"/>
      <c r="AI576" s="149"/>
      <c r="AJ576" s="149"/>
      <c r="AK576" s="149"/>
      <c r="AL576" s="343" t="e">
        <f t="shared" si="231"/>
        <v>#DIV/0!</v>
      </c>
      <c r="AM576" s="149"/>
      <c r="AN576" s="149"/>
      <c r="AO576" s="343" t="e">
        <f t="shared" si="232"/>
        <v>#DIV/0!</v>
      </c>
      <c r="AP576" s="149"/>
      <c r="AQ576" s="149"/>
      <c r="AR576" s="343" t="e">
        <f t="shared" si="233"/>
        <v>#DIV/0!</v>
      </c>
    </row>
    <row r="577" spans="1:44" ht="30.75" hidden="1" thickBot="1">
      <c r="A577" s="309"/>
      <c r="B577" s="308">
        <v>514</v>
      </c>
      <c r="C577" s="239" t="str">
        <f>VLOOKUP($A$18,Piezas!$A$10:$F$604,2,FALSE)</f>
        <v xml:space="preserve">Gabinete lateral derecho </v>
      </c>
      <c r="D577" s="317" t="s">
        <v>1230</v>
      </c>
      <c r="E577" s="322"/>
      <c r="F577" s="308">
        <f>VLOOKUP(D577,Acero!$A$12:$AB$209,4,FALSE)</f>
        <v>0</v>
      </c>
      <c r="G577" s="317"/>
      <c r="H577" s="317"/>
      <c r="I577" s="317"/>
      <c r="J577" s="311"/>
      <c r="L577" s="322"/>
      <c r="M577" s="308" t="str">
        <f>VLOOKUP(D577,Acero!$A$12:$AB$209,13,FALSE)</f>
        <v>---------------</v>
      </c>
      <c r="N577" s="308" t="str">
        <f>IF(L577="x",VLOOKUP(D577,Acero!$A$12:$AB$209,6,FALSE),"--")</f>
        <v>--</v>
      </c>
      <c r="O577" s="324" t="str">
        <f>IF(L577="x",VLOOKUP(D577,Acero!$A$12:$AB$209,7,FALSE),"--")</f>
        <v>--</v>
      </c>
      <c r="P577" s="335">
        <f>IF((M577="Chapa negra doble recapado")*AND(L577&lt;&gt;"x"),"--",VLOOKUP(D577,Acero!$A$12:$AB$209,14,FALSE))</f>
        <v>12.7</v>
      </c>
      <c r="Q577" s="335" t="str">
        <f>IF((M577="Chapa negra doble recapado")*AND(L577&lt;&gt;"x"),"--",VLOOKUP(D577,Acero!$A$12:$AB$209,15,FALSE))</f>
        <v>----</v>
      </c>
      <c r="R577" s="335" t="str">
        <f>IF(L577="x",VLOOKUP(D577,Acero!$A$12:$AB$209,16,FALSE),"--")</f>
        <v>--</v>
      </c>
      <c r="S577" s="335" t="str">
        <f>IF(L577="x",VLOOKUP(D577,Acero!$A$12:$AB$209,17,FALSE),"--")</f>
        <v>--</v>
      </c>
      <c r="T577" s="335">
        <f>VLOOKUP(D577,Acero!$A$12:$AB$209,18,FALSE)</f>
        <v>0</v>
      </c>
      <c r="U577" s="308" t="str">
        <f>VLOOKUP(D577,Acero!$A$12:$AB$209,19,FALSE)</f>
        <v>----</v>
      </c>
      <c r="V577" s="318"/>
      <c r="W577" s="318"/>
      <c r="X577" s="322"/>
      <c r="Y577" s="334" t="e">
        <f t="shared" si="230"/>
        <v>#DIV/0!</v>
      </c>
      <c r="Z577">
        <f t="shared" si="234"/>
        <v>3010225.6666666567</v>
      </c>
      <c r="AG577" s="345">
        <v>42971</v>
      </c>
      <c r="AH577" s="149"/>
      <c r="AI577" s="149"/>
      <c r="AJ577" s="149"/>
      <c r="AK577" s="149"/>
      <c r="AL577" s="343" t="e">
        <f t="shared" si="231"/>
        <v>#DIV/0!</v>
      </c>
      <c r="AM577" s="149"/>
      <c r="AN577" s="149"/>
      <c r="AO577" s="343" t="e">
        <f t="shared" si="232"/>
        <v>#DIV/0!</v>
      </c>
      <c r="AP577" s="149"/>
      <c r="AQ577" s="149"/>
      <c r="AR577" s="343" t="e">
        <f t="shared" si="233"/>
        <v>#DIV/0!</v>
      </c>
    </row>
    <row r="578" spans="1:44" ht="30.75" hidden="1" thickBot="1">
      <c r="A578" s="309"/>
      <c r="B578" s="308">
        <v>515</v>
      </c>
      <c r="C578" s="239" t="str">
        <f>VLOOKUP($A$18,Piezas!$A$10:$F$604,2,FALSE)</f>
        <v xml:space="preserve">Gabinete lateral derecho </v>
      </c>
      <c r="D578" s="317"/>
      <c r="E578" s="322"/>
      <c r="F578" s="308" t="e">
        <f>VLOOKUP(D578,Acero!$A$12:$AB$209,4,FALSE)</f>
        <v>#N/A</v>
      </c>
      <c r="G578" s="317"/>
      <c r="H578" s="317"/>
      <c r="I578" s="317"/>
      <c r="J578" s="311"/>
      <c r="L578" s="322"/>
      <c r="M578" s="308" t="e">
        <f>VLOOKUP(D578,Acero!$A$12:$AB$209,13,FALSE)</f>
        <v>#N/A</v>
      </c>
      <c r="N578" s="308" t="str">
        <f>IF(L578="x",VLOOKUP(D578,Acero!$A$12:$AB$209,6,FALSE),"--")</f>
        <v>--</v>
      </c>
      <c r="O578" s="324" t="str">
        <f>IF(L578="x",VLOOKUP(D578,Acero!$A$12:$AB$209,7,FALSE),"--")</f>
        <v>--</v>
      </c>
      <c r="P578" s="335" t="e">
        <f>IF((M578="Chapa negra doble recapado")*AND(L578&lt;&gt;"x"),"--",VLOOKUP(D578,Acero!$A$12:$AB$209,14,FALSE))</f>
        <v>#N/A</v>
      </c>
      <c r="Q578" s="335" t="e">
        <f>IF((M578="Chapa negra doble recapado")*AND(L578&lt;&gt;"x"),"--",VLOOKUP(D578,Acero!$A$12:$AB$209,15,FALSE))</f>
        <v>#N/A</v>
      </c>
      <c r="R578" s="335" t="str">
        <f>IF(L578="x",VLOOKUP(D578,Acero!$A$12:$AB$209,16,FALSE),"--")</f>
        <v>--</v>
      </c>
      <c r="S578" s="335" t="str">
        <f>IF(L578="x",VLOOKUP(D578,Acero!$A$12:$AB$209,17,FALSE),"--")</f>
        <v>--</v>
      </c>
      <c r="T578" s="335" t="e">
        <f>VLOOKUP(D578,Acero!$A$12:$AB$209,18,FALSE)</f>
        <v>#N/A</v>
      </c>
      <c r="U578" s="308" t="e">
        <f>VLOOKUP(D578,Acero!$A$12:$AB$209,19,FALSE)</f>
        <v>#N/A</v>
      </c>
      <c r="V578" s="319"/>
      <c r="W578" s="319"/>
      <c r="X578" s="322"/>
      <c r="Y578" s="334" t="e">
        <f t="shared" si="230"/>
        <v>#DIV/0!</v>
      </c>
      <c r="Z578">
        <f t="shared" si="234"/>
        <v>3010225.6666666567</v>
      </c>
      <c r="AG578" s="345">
        <v>42972</v>
      </c>
      <c r="AH578" s="149"/>
      <c r="AI578" s="149"/>
      <c r="AJ578" s="149"/>
      <c r="AK578" s="149"/>
      <c r="AL578" s="343" t="e">
        <f t="shared" si="231"/>
        <v>#DIV/0!</v>
      </c>
      <c r="AM578" s="149"/>
      <c r="AN578" s="149"/>
      <c r="AO578" s="343" t="e">
        <f t="shared" si="232"/>
        <v>#DIV/0!</v>
      </c>
      <c r="AP578" s="149"/>
      <c r="AQ578" s="149"/>
      <c r="AR578" s="343" t="e">
        <f t="shared" si="233"/>
        <v>#DIV/0!</v>
      </c>
    </row>
    <row r="579" spans="1:44" ht="30.75" hidden="1" thickBot="1">
      <c r="A579" s="309"/>
      <c r="B579" s="308">
        <v>516</v>
      </c>
      <c r="C579" s="239" t="str">
        <f>VLOOKUP($A$18,Piezas!$A$10:$F$604,2,FALSE)</f>
        <v xml:space="preserve">Gabinete lateral derecho </v>
      </c>
      <c r="D579" s="320"/>
      <c r="E579" s="322"/>
      <c r="F579" s="308" t="e">
        <f>VLOOKUP(D579,Acero!$A$12:$AB$209,4,FALSE)</f>
        <v>#N/A</v>
      </c>
      <c r="G579" s="317"/>
      <c r="H579" s="317"/>
      <c r="I579" s="317"/>
      <c r="J579" s="311"/>
      <c r="L579" s="322"/>
      <c r="M579" s="308" t="e">
        <f>VLOOKUP(D579,Acero!$A$12:$AB$209,13,FALSE)</f>
        <v>#N/A</v>
      </c>
      <c r="N579" s="308" t="str">
        <f>IF(L579="x",VLOOKUP(D579,Acero!$A$12:$AB$209,6,FALSE),"--")</f>
        <v>--</v>
      </c>
      <c r="O579" s="324" t="str">
        <f>IF(L579="x",VLOOKUP(D579,Acero!$A$12:$AB$209,7,FALSE),"--")</f>
        <v>--</v>
      </c>
      <c r="P579" s="335" t="e">
        <f>IF((M579="Chapa negra doble recapado")*AND(L579&lt;&gt;"x"),"--",VLOOKUP(D579,Acero!$A$12:$AB$209,14,FALSE))</f>
        <v>#N/A</v>
      </c>
      <c r="Q579" s="335" t="e">
        <f>IF((M579="Chapa negra doble recapado")*AND(L579&lt;&gt;"x"),"--",VLOOKUP(D579,Acero!$A$12:$AB$209,15,FALSE))</f>
        <v>#N/A</v>
      </c>
      <c r="R579" s="335" t="str">
        <f>IF(L579="x",VLOOKUP(D579,Acero!$A$12:$AB$209,16,FALSE),"--")</f>
        <v>--</v>
      </c>
      <c r="S579" s="335" t="str">
        <f>IF(L579="x",VLOOKUP(D579,Acero!$A$12:$AB$209,17,FALSE),"--")</f>
        <v>--</v>
      </c>
      <c r="T579" s="335" t="e">
        <f>VLOOKUP(D579,Acero!$A$12:$AB$209,18,FALSE)</f>
        <v>#N/A</v>
      </c>
      <c r="U579" s="308" t="e">
        <f>VLOOKUP(D579,Acero!$A$12:$AB$209,19,FALSE)</f>
        <v>#N/A</v>
      </c>
      <c r="V579" s="318"/>
      <c r="W579" s="318"/>
      <c r="X579" s="322"/>
      <c r="Y579" s="334" t="e">
        <f t="shared" si="230"/>
        <v>#DIV/0!</v>
      </c>
      <c r="Z579">
        <f t="shared" si="234"/>
        <v>3010225.6666666567</v>
      </c>
      <c r="AG579" s="345">
        <v>42973</v>
      </c>
      <c r="AH579" s="149"/>
      <c r="AI579" s="149"/>
      <c r="AJ579" s="149"/>
      <c r="AK579" s="149"/>
      <c r="AL579" s="343" t="e">
        <f t="shared" si="231"/>
        <v>#DIV/0!</v>
      </c>
      <c r="AM579" s="149"/>
      <c r="AN579" s="149"/>
      <c r="AO579" s="343" t="e">
        <f t="shared" si="232"/>
        <v>#DIV/0!</v>
      </c>
      <c r="AP579" s="149"/>
      <c r="AQ579" s="149"/>
      <c r="AR579" s="343" t="e">
        <f t="shared" si="233"/>
        <v>#DIV/0!</v>
      </c>
    </row>
    <row r="580" spans="1:44" ht="30.75" hidden="1" thickBot="1">
      <c r="A580" s="412"/>
      <c r="B580" s="308">
        <v>517</v>
      </c>
      <c r="C580" s="239" t="str">
        <f>VLOOKUP($A$18,Piezas!$A$10:$F$604,2,FALSE)</f>
        <v xml:space="preserve">Gabinete lateral derecho </v>
      </c>
      <c r="D580" s="321"/>
      <c r="E580" s="322"/>
      <c r="F580" s="308" t="e">
        <f>VLOOKUP(D580,Acero!$A$12:$AB$209,4,FALSE)</f>
        <v>#N/A</v>
      </c>
      <c r="G580" s="317"/>
      <c r="H580" s="317"/>
      <c r="I580" s="317"/>
      <c r="J580" s="311"/>
      <c r="L580" s="322"/>
      <c r="M580" s="308" t="e">
        <f>VLOOKUP(D580,Acero!$A$12:$AB$209,13,FALSE)</f>
        <v>#N/A</v>
      </c>
      <c r="N580" s="308" t="str">
        <f>IF(L580="x",VLOOKUP(D580,Acero!$A$12:$AB$209,6,FALSE),"--")</f>
        <v>--</v>
      </c>
      <c r="O580" s="324" t="str">
        <f>IF(L580="x",VLOOKUP(D580,Acero!$A$12:$AB$209,7,FALSE),"--")</f>
        <v>--</v>
      </c>
      <c r="P580" s="335" t="e">
        <f>IF((M580="Chapa negra doble recapado")*AND(L580&lt;&gt;"x"),"--",VLOOKUP(D580,Acero!$A$12:$AB$209,14,FALSE))</f>
        <v>#N/A</v>
      </c>
      <c r="Q580" s="335" t="e">
        <f>IF((M580="Chapa negra doble recapado")*AND(L580&lt;&gt;"x"),"--",VLOOKUP(D580,Acero!$A$12:$AB$209,15,FALSE))</f>
        <v>#N/A</v>
      </c>
      <c r="R580" s="335" t="str">
        <f>IF(L580="x",VLOOKUP(D580,Acero!$A$12:$AB$209,16,FALSE),"--")</f>
        <v>--</v>
      </c>
      <c r="S580" s="335" t="str">
        <f>IF(L580="x",VLOOKUP(D580,Acero!$A$12:$AB$209,17,FALSE),"--")</f>
        <v>--</v>
      </c>
      <c r="T580" s="335" t="e">
        <f>VLOOKUP(D580,Acero!$A$12:$AB$209,18,FALSE)</f>
        <v>#N/A</v>
      </c>
      <c r="U580" s="308" t="e">
        <f>VLOOKUP(D580,Acero!$A$12:$AB$209,19,FALSE)</f>
        <v>#N/A</v>
      </c>
      <c r="V580" s="319"/>
      <c r="W580" s="319"/>
      <c r="X580" s="322"/>
      <c r="Y580" s="334" t="e">
        <f t="shared" si="230"/>
        <v>#DIV/0!</v>
      </c>
      <c r="Z580">
        <f t="shared" si="234"/>
        <v>3010225.6666666567</v>
      </c>
      <c r="AG580" s="345">
        <v>42974</v>
      </c>
      <c r="AH580" s="149"/>
      <c r="AI580" s="149"/>
      <c r="AJ580" s="149"/>
      <c r="AK580" s="149"/>
      <c r="AL580" s="343" t="e">
        <f t="shared" si="231"/>
        <v>#DIV/0!</v>
      </c>
      <c r="AM580" s="149"/>
      <c r="AN580" s="149"/>
      <c r="AO580" s="343" t="e">
        <f t="shared" si="232"/>
        <v>#DIV/0!</v>
      </c>
      <c r="AP580" s="149"/>
      <c r="AQ580" s="149"/>
      <c r="AR580" s="343" t="e">
        <f t="shared" si="233"/>
        <v>#DIV/0!</v>
      </c>
    </row>
    <row r="581" spans="1:44" ht="15.75" hidden="1" thickBot="1">
      <c r="A581" s="410"/>
      <c r="B581" s="336"/>
      <c r="C581" s="337"/>
      <c r="D581" s="338"/>
      <c r="E581" s="339"/>
      <c r="F581" s="340"/>
      <c r="G581" s="336"/>
      <c r="H581" s="336"/>
      <c r="I581" s="338"/>
      <c r="J581" s="339"/>
      <c r="K581" s="341"/>
      <c r="L581" s="339"/>
      <c r="M581" s="338"/>
      <c r="N581" s="338"/>
      <c r="O581" s="342"/>
      <c r="P581" s="340"/>
      <c r="Q581" s="340"/>
      <c r="R581" s="340"/>
      <c r="S581" s="340"/>
      <c r="T581" s="340"/>
      <c r="U581" s="336"/>
      <c r="V581" s="336"/>
      <c r="W581" s="336"/>
      <c r="X581" s="339"/>
      <c r="Y581" s="339"/>
      <c r="Z581" s="333"/>
      <c r="AA581" s="333"/>
      <c r="AG581" s="345"/>
      <c r="AL581" s="344"/>
      <c r="AO581" s="344"/>
      <c r="AR581" s="344"/>
    </row>
    <row r="582" spans="1:44" ht="31.5" hidden="1" thickTop="1" thickBot="1">
      <c r="A582" s="411" t="s">
        <v>351</v>
      </c>
      <c r="B582" s="308">
        <v>518</v>
      </c>
      <c r="C582" s="239" t="str">
        <f>VLOOKUP($A$18,Piezas!$A$10:$F$604,2,FALSE)</f>
        <v xml:space="preserve">Gabinete lateral derecho </v>
      </c>
      <c r="D582" s="317" t="s">
        <v>1012</v>
      </c>
      <c r="E582" s="331">
        <v>1126.3333333333301</v>
      </c>
      <c r="F582" s="308" t="str">
        <f>VLOOKUP(D582,Acero!$A$12:$AB$209,4,FALSE)</f>
        <v>Lateral</v>
      </c>
      <c r="G582" s="317"/>
      <c r="H582" s="317"/>
      <c r="I582" s="317"/>
      <c r="J582" s="310"/>
      <c r="K582" s="149"/>
      <c r="L582" s="331"/>
      <c r="M582" s="308" t="str">
        <f>VLOOKUP(D582,Acero!$A$12:$AB$209,13,FALSE)</f>
        <v>Chapa negra doble recapado</v>
      </c>
      <c r="N582" s="308" t="str">
        <f>IF(L582="x",VLOOKUP(D582,Acero!$A$12:$AB$209,6,FALSE),"--")</f>
        <v>--</v>
      </c>
      <c r="O582" s="324" t="str">
        <f>IF(L582="x",VLOOKUP(D582,Acero!$A$12:$AB$209,7,FALSE),"--")</f>
        <v>--</v>
      </c>
      <c r="P582" s="335" t="str">
        <f>IF((M582="Chapa negra doble recapado")*AND(L582&lt;&gt;"x"),"--",VLOOKUP(D582,Acero!$A$12:$AB$209,14,FALSE))</f>
        <v>--</v>
      </c>
      <c r="Q582" s="335" t="str">
        <f>IF((M582="Chapa negra doble recapado")*AND(L582&lt;&gt;"x"),"--",VLOOKUP(D582,Acero!$A$12:$AB$209,15,FALSE))</f>
        <v>--</v>
      </c>
      <c r="R582" s="335" t="str">
        <f>IF(L582="x",VLOOKUP(D582,Acero!$A$12:$AB$209,16,FALSE),"--")</f>
        <v>--</v>
      </c>
      <c r="S582" s="335" t="str">
        <f>IF(L582="x",VLOOKUP(D582,Acero!$A$12:$AB$209,17,FALSE),"--")</f>
        <v>--</v>
      </c>
      <c r="T582" s="335">
        <f>VLOOKUP(D582,Acero!$A$12:$AB$209,18,FALSE)</f>
        <v>1.2</v>
      </c>
      <c r="U582" s="308" t="str">
        <f>VLOOKUP(D582,Acero!$A$12:$AB$209,19,FALSE)</f>
        <v>mm</v>
      </c>
      <c r="V582" s="317"/>
      <c r="W582" s="317">
        <v>916.33333333333303</v>
      </c>
      <c r="X582" s="331">
        <v>1198.1666666666699</v>
      </c>
      <c r="Y582" s="334">
        <f t="shared" ref="Y582:Y592" si="235">(X582-W582)/W582</f>
        <v>0.3075663877773776</v>
      </c>
      <c r="Z582" s="149">
        <f>(V582+W582)*E582</f>
        <v>1032096.7777777745</v>
      </c>
      <c r="AA582" s="149"/>
      <c r="AB582" s="149"/>
      <c r="AC582" s="149"/>
      <c r="AD582" s="149"/>
      <c r="AE582" s="149"/>
      <c r="AF582" s="149"/>
      <c r="AG582" s="345">
        <v>42975</v>
      </c>
      <c r="AH582" s="149"/>
      <c r="AI582" s="149"/>
      <c r="AJ582" s="149"/>
      <c r="AK582" s="149"/>
      <c r="AL582" s="343" t="e">
        <f t="shared" ref="AL582:AL592" si="236">(AH582-AK582)/AH582</f>
        <v>#DIV/0!</v>
      </c>
      <c r="AM582" s="149"/>
      <c r="AN582" s="149"/>
      <c r="AO582" s="343" t="e">
        <f t="shared" ref="AO582:AO592" si="237">(AK582-AN582)/AK582</f>
        <v>#DIV/0!</v>
      </c>
      <c r="AP582" s="149"/>
      <c r="AQ582" s="149"/>
      <c r="AR582" s="343" t="e">
        <f t="shared" ref="AR582:AR592" si="238">(AN582-AQ582)/AN582</f>
        <v>#DIV/0!</v>
      </c>
    </row>
    <row r="583" spans="1:44" ht="30.75" hidden="1" thickBot="1">
      <c r="A583" s="309"/>
      <c r="B583" s="308">
        <v>519</v>
      </c>
      <c r="C583" s="239" t="str">
        <f>VLOOKUP($A$18,Piezas!$A$10:$F$604,2,FALSE)</f>
        <v xml:space="preserve">Gabinete lateral derecho </v>
      </c>
      <c r="D583" s="317" t="s">
        <v>1211</v>
      </c>
      <c r="E583" s="322">
        <v>1134.3333333333301</v>
      </c>
      <c r="F583" s="308" t="str">
        <f>VLOOKUP(D583,Acero!$A$12:$AB$209,4,FALSE)</f>
        <v xml:space="preserve">Lonja </v>
      </c>
      <c r="G583" s="317"/>
      <c r="H583" s="317"/>
      <c r="I583" s="317"/>
      <c r="J583" s="311"/>
      <c r="L583" s="317"/>
      <c r="M583" s="308" t="str">
        <f>VLOOKUP(D583,Acero!$A$12:$AB$209,13,FALSE)</f>
        <v>Chapa negra doble recapado</v>
      </c>
      <c r="N583" s="308" t="str">
        <f>IF(L583="x",VLOOKUP(D583,Acero!$A$12:$AB$209,6,FALSE),"--")</f>
        <v>--</v>
      </c>
      <c r="O583" s="324" t="str">
        <f>IF(L583="x",VLOOKUP(D583,Acero!$A$12:$AB$209,7,FALSE),"--")</f>
        <v>--</v>
      </c>
      <c r="P583" s="335" t="str">
        <f>IF((M583="Chapa negra doble recapado")*AND(L583&lt;&gt;"x"),"--",VLOOKUP(D583,Acero!$A$12:$AB$209,14,FALSE))</f>
        <v>--</v>
      </c>
      <c r="Q583" s="335" t="str">
        <f>IF((M583="Chapa negra doble recapado")*AND(L583&lt;&gt;"x"),"--",VLOOKUP(D583,Acero!$A$12:$AB$209,15,FALSE))</f>
        <v>--</v>
      </c>
      <c r="R583" s="335" t="str">
        <f>IF(L583="x",VLOOKUP(D583,Acero!$A$12:$AB$209,16,FALSE),"--")</f>
        <v>--</v>
      </c>
      <c r="S583" s="335" t="str">
        <f>IF(L583="x",VLOOKUP(D583,Acero!$A$12:$AB$209,17,FALSE),"--")</f>
        <v>--</v>
      </c>
      <c r="T583" s="335">
        <f>VLOOKUP(D583,Acero!$A$12:$AB$209,18,FALSE)</f>
        <v>1.2</v>
      </c>
      <c r="U583" s="308" t="str">
        <f>VLOOKUP(D583,Acero!$A$12:$AB$209,19,FALSE)</f>
        <v>mm</v>
      </c>
      <c r="V583" s="317"/>
      <c r="W583" s="317">
        <v>922.83333333333303</v>
      </c>
      <c r="X583" s="322">
        <v>1206.6666666666699</v>
      </c>
      <c r="Y583" s="334">
        <f t="shared" si="235"/>
        <v>0.30756727469749356</v>
      </c>
      <c r="Z583">
        <f t="shared" ref="Z583:Z592" si="239">(V583+W583)*E583+Z582</f>
        <v>2078897.3888888822</v>
      </c>
      <c r="AG583" s="345">
        <v>42976</v>
      </c>
      <c r="AH583" s="149"/>
      <c r="AI583" s="149"/>
      <c r="AJ583" s="149"/>
      <c r="AK583" s="149"/>
      <c r="AL583" s="343" t="e">
        <f t="shared" si="236"/>
        <v>#DIV/0!</v>
      </c>
      <c r="AM583" s="149"/>
      <c r="AN583" s="149"/>
      <c r="AO583" s="343" t="e">
        <f t="shared" si="237"/>
        <v>#DIV/0!</v>
      </c>
      <c r="AP583" s="149"/>
      <c r="AQ583" s="149"/>
      <c r="AR583" s="343" t="e">
        <f t="shared" si="238"/>
        <v>#DIV/0!</v>
      </c>
    </row>
    <row r="584" spans="1:44" ht="30.75" hidden="1" thickBot="1">
      <c r="A584" s="309"/>
      <c r="B584" s="308">
        <v>520</v>
      </c>
      <c r="C584" s="239" t="str">
        <f>VLOOKUP($A$18,Piezas!$A$10:$F$604,2,FALSE)</f>
        <v xml:space="preserve">Gabinete lateral derecho </v>
      </c>
      <c r="D584" s="317" t="s">
        <v>1014</v>
      </c>
      <c r="E584" s="322">
        <v>1142.3333333333301</v>
      </c>
      <c r="F584" s="308" t="str">
        <f>VLOOKUP(D584,Acero!$A$12:$AB$209,4,FALSE)</f>
        <v>orejas</v>
      </c>
      <c r="G584" s="317"/>
      <c r="H584" s="317"/>
      <c r="I584" s="317"/>
      <c r="J584" s="311" t="s">
        <v>1517</v>
      </c>
      <c r="L584" s="322"/>
      <c r="M584" s="308" t="str">
        <f>VLOOKUP(D584,Acero!$A$12:$AB$209,13,FALSE)</f>
        <v>Chapa negra doble recapado</v>
      </c>
      <c r="N584" s="308" t="str">
        <f>IF(L584="x",VLOOKUP(D584,Acero!$A$12:$AB$209,6,FALSE),"--")</f>
        <v>--</v>
      </c>
      <c r="O584" s="324" t="str">
        <f>IF(L584="x",VLOOKUP(D584,Acero!$A$12:$AB$209,7,FALSE),"--")</f>
        <v>--</v>
      </c>
      <c r="P584" s="335" t="str">
        <f>IF((M584="Chapa negra doble recapado")*AND(L584&lt;&gt;"x"),"--",VLOOKUP(D584,Acero!$A$12:$AB$209,14,FALSE))</f>
        <v>--</v>
      </c>
      <c r="Q584" s="335" t="str">
        <f>IF((M584="Chapa negra doble recapado")*AND(L584&lt;&gt;"x"),"--",VLOOKUP(D584,Acero!$A$12:$AB$209,15,FALSE))</f>
        <v>--</v>
      </c>
      <c r="R584" s="335" t="str">
        <f>IF(L584="x",VLOOKUP(D584,Acero!$A$12:$AB$209,16,FALSE),"--")</f>
        <v>--</v>
      </c>
      <c r="S584" s="335" t="str">
        <f>IF(L584="x",VLOOKUP(D584,Acero!$A$12:$AB$209,17,FALSE),"--")</f>
        <v>--</v>
      </c>
      <c r="T584" s="335">
        <f>VLOOKUP(D584,Acero!$A$12:$AB$209,18,FALSE)</f>
        <v>1.2</v>
      </c>
      <c r="U584" s="308" t="str">
        <f>VLOOKUP(D584,Acero!$A$12:$AB$209,19,FALSE)</f>
        <v>mm</v>
      </c>
      <c r="V584" s="318">
        <v>1</v>
      </c>
      <c r="W584" s="318">
        <v>929.33333333333303</v>
      </c>
      <c r="X584" s="322">
        <v>1215.1666666666699</v>
      </c>
      <c r="Y584" s="334">
        <f t="shared" si="235"/>
        <v>0.3075681492109078</v>
      </c>
      <c r="Z584">
        <f t="shared" si="239"/>
        <v>3141648.1666666567</v>
      </c>
      <c r="AG584" s="345">
        <v>42977</v>
      </c>
      <c r="AH584" s="149"/>
      <c r="AI584" s="149"/>
      <c r="AJ584" s="149"/>
      <c r="AK584" s="149"/>
      <c r="AL584" s="343" t="e">
        <f t="shared" si="236"/>
        <v>#DIV/0!</v>
      </c>
      <c r="AM584" s="149"/>
      <c r="AN584" s="149"/>
      <c r="AO584" s="343" t="e">
        <f t="shared" si="237"/>
        <v>#DIV/0!</v>
      </c>
      <c r="AP584" s="149"/>
      <c r="AQ584" s="149"/>
      <c r="AR584" s="343" t="e">
        <f t="shared" si="238"/>
        <v>#DIV/0!</v>
      </c>
    </row>
    <row r="585" spans="1:44" ht="30.75" hidden="1" thickBot="1">
      <c r="A585" s="309"/>
      <c r="B585" s="308">
        <v>521</v>
      </c>
      <c r="C585" s="239" t="str">
        <f>VLOOKUP($A$18,Piezas!$A$10:$F$604,2,FALSE)</f>
        <v xml:space="preserve">Gabinete lateral derecho </v>
      </c>
      <c r="D585" s="317" t="s">
        <v>1015</v>
      </c>
      <c r="E585" s="322"/>
      <c r="F585" s="308">
        <f>VLOOKUP(D585,Acero!$A$12:$AB$209,4,FALSE)</f>
        <v>0</v>
      </c>
      <c r="G585" s="317"/>
      <c r="H585" s="317"/>
      <c r="I585" s="317"/>
      <c r="J585" s="311"/>
      <c r="L585" s="322"/>
      <c r="M585" s="308">
        <f>VLOOKUP(D585,Acero!$A$12:$AB$209,13,FALSE)</f>
        <v>0</v>
      </c>
      <c r="N585" s="308" t="str">
        <f>IF(L585="x",VLOOKUP(D585,Acero!$A$12:$AB$209,6,FALSE),"--")</f>
        <v>--</v>
      </c>
      <c r="O585" s="324" t="str">
        <f>IF(L585="x",VLOOKUP(D585,Acero!$A$12:$AB$209,7,FALSE),"--")</f>
        <v>--</v>
      </c>
      <c r="P585" s="335">
        <f>IF((M585="Chapa negra doble recapado")*AND(L585&lt;&gt;"x"),"--",VLOOKUP(D585,Acero!$A$12:$AB$209,14,FALSE))</f>
        <v>0</v>
      </c>
      <c r="Q585" s="335">
        <f>IF((M585="Chapa negra doble recapado")*AND(L585&lt;&gt;"x"),"--",VLOOKUP(D585,Acero!$A$12:$AB$209,15,FALSE))</f>
        <v>0</v>
      </c>
      <c r="R585" s="335" t="str">
        <f>IF(L585="x",VLOOKUP(D585,Acero!$A$12:$AB$209,16,FALSE),"--")</f>
        <v>--</v>
      </c>
      <c r="S585" s="335" t="str">
        <f>IF(L585="x",VLOOKUP(D585,Acero!$A$12:$AB$209,17,FALSE),"--")</f>
        <v>--</v>
      </c>
      <c r="T585" s="335">
        <f>VLOOKUP(D585,Acero!$A$12:$AB$209,18,FALSE)</f>
        <v>0</v>
      </c>
      <c r="U585" s="308" t="str">
        <f>VLOOKUP(D585,Acero!$A$12:$AB$209,19,FALSE)</f>
        <v>-----</v>
      </c>
      <c r="V585" s="319"/>
      <c r="W585" s="319"/>
      <c r="X585" s="322"/>
      <c r="Y585" s="334" t="e">
        <f t="shared" si="235"/>
        <v>#DIV/0!</v>
      </c>
      <c r="Z585">
        <f t="shared" si="239"/>
        <v>3141648.1666666567</v>
      </c>
      <c r="AG585" s="345">
        <v>42978</v>
      </c>
      <c r="AH585" s="149"/>
      <c r="AI585" s="149"/>
      <c r="AJ585" s="149"/>
      <c r="AK585" s="149"/>
      <c r="AL585" s="343" t="e">
        <f t="shared" si="236"/>
        <v>#DIV/0!</v>
      </c>
      <c r="AM585" s="149"/>
      <c r="AN585" s="149"/>
      <c r="AO585" s="343" t="e">
        <f t="shared" si="237"/>
        <v>#DIV/0!</v>
      </c>
      <c r="AP585" s="149"/>
      <c r="AQ585" s="149"/>
      <c r="AR585" s="343" t="e">
        <f t="shared" si="238"/>
        <v>#DIV/0!</v>
      </c>
    </row>
    <row r="586" spans="1:44" ht="30.75" hidden="1" thickBot="1">
      <c r="A586" s="309"/>
      <c r="B586" s="308">
        <v>522</v>
      </c>
      <c r="C586" s="239" t="str">
        <f>VLOOKUP($A$18,Piezas!$A$10:$F$604,2,FALSE)</f>
        <v xml:space="preserve">Gabinete lateral derecho </v>
      </c>
      <c r="D586" s="317" t="s">
        <v>1060</v>
      </c>
      <c r="E586" s="322"/>
      <c r="F586" s="308">
        <f>VLOOKUP(D586,Acero!$A$12:$AB$209,4,FALSE)</f>
        <v>0</v>
      </c>
      <c r="G586" s="317"/>
      <c r="H586" s="317"/>
      <c r="I586" s="317"/>
      <c r="J586" s="311"/>
      <c r="L586" s="322"/>
      <c r="M586" s="308" t="str">
        <f>VLOOKUP(D586,Acero!$A$12:$AB$209,13,FALSE)</f>
        <v>---------------</v>
      </c>
      <c r="N586" s="308" t="str">
        <f>IF(L586="x",VLOOKUP(D586,Acero!$A$12:$AB$209,6,FALSE),"--")</f>
        <v>--</v>
      </c>
      <c r="O586" s="324" t="str">
        <f>IF(L586="x",VLOOKUP(D586,Acero!$A$12:$AB$209,7,FALSE),"--")</f>
        <v>--</v>
      </c>
      <c r="P586" s="335">
        <f>IF((M586="Chapa negra doble recapado")*AND(L586&lt;&gt;"x"),"--",VLOOKUP(D586,Acero!$A$12:$AB$209,14,FALSE))</f>
        <v>28</v>
      </c>
      <c r="Q586" s="335" t="str">
        <f>IF((M586="Chapa negra doble recapado")*AND(L586&lt;&gt;"x"),"--",VLOOKUP(D586,Acero!$A$12:$AB$209,15,FALSE))</f>
        <v>----</v>
      </c>
      <c r="R586" s="335" t="str">
        <f>IF(L586="x",VLOOKUP(D586,Acero!$A$12:$AB$209,16,FALSE),"--")</f>
        <v>--</v>
      </c>
      <c r="S586" s="335" t="str">
        <f>IF(L586="x",VLOOKUP(D586,Acero!$A$12:$AB$209,17,FALSE),"--")</f>
        <v>--</v>
      </c>
      <c r="T586" s="335">
        <f>VLOOKUP(D586,Acero!$A$12:$AB$209,18,FALSE)</f>
        <v>0</v>
      </c>
      <c r="U586" s="308" t="str">
        <f>VLOOKUP(D586,Acero!$A$12:$AB$209,19,FALSE)</f>
        <v>----</v>
      </c>
      <c r="V586" s="318"/>
      <c r="W586" s="318"/>
      <c r="X586" s="322"/>
      <c r="Y586" s="334" t="e">
        <f t="shared" si="235"/>
        <v>#DIV/0!</v>
      </c>
      <c r="Z586">
        <f t="shared" si="239"/>
        <v>3141648.1666666567</v>
      </c>
      <c r="AG586" s="345">
        <v>42979</v>
      </c>
      <c r="AH586" s="149"/>
      <c r="AI586" s="149"/>
      <c r="AJ586" s="149"/>
      <c r="AK586" s="149"/>
      <c r="AL586" s="343" t="e">
        <f t="shared" si="236"/>
        <v>#DIV/0!</v>
      </c>
      <c r="AM586" s="149"/>
      <c r="AN586" s="149"/>
      <c r="AO586" s="343" t="e">
        <f t="shared" si="237"/>
        <v>#DIV/0!</v>
      </c>
      <c r="AP586" s="149"/>
      <c r="AQ586" s="149"/>
      <c r="AR586" s="343" t="e">
        <f t="shared" si="238"/>
        <v>#DIV/0!</v>
      </c>
    </row>
    <row r="587" spans="1:44" ht="30.75" hidden="1" thickBot="1">
      <c r="A587" s="309"/>
      <c r="B587" s="308">
        <v>523</v>
      </c>
      <c r="C587" s="239" t="str">
        <f>VLOOKUP($A$18,Piezas!$A$10:$F$604,2,FALSE)</f>
        <v xml:space="preserve">Gabinete lateral derecho </v>
      </c>
      <c r="D587" s="317" t="s">
        <v>1228</v>
      </c>
      <c r="E587" s="322"/>
      <c r="F587" s="308">
        <f>VLOOKUP(D587,Acero!$A$12:$AB$209,4,FALSE)</f>
        <v>0</v>
      </c>
      <c r="G587" s="317"/>
      <c r="H587" s="317"/>
      <c r="I587" s="317"/>
      <c r="J587" s="311"/>
      <c r="L587" s="322"/>
      <c r="M587" s="308" t="str">
        <f>VLOOKUP(D587,Acero!$A$12:$AB$209,13,FALSE)</f>
        <v>---------------</v>
      </c>
      <c r="N587" s="308" t="str">
        <f>IF(L587="x",VLOOKUP(D587,Acero!$A$12:$AB$209,6,FALSE),"--")</f>
        <v>--</v>
      </c>
      <c r="O587" s="324" t="str">
        <f>IF(L587="x",VLOOKUP(D587,Acero!$A$12:$AB$209,7,FALSE),"--")</f>
        <v>--</v>
      </c>
      <c r="P587" s="335">
        <f>IF((M587="Chapa negra doble recapado")*AND(L587&lt;&gt;"x"),"--",VLOOKUP(D587,Acero!$A$12:$AB$209,14,FALSE))</f>
        <v>0.42</v>
      </c>
      <c r="Q587" s="335" t="str">
        <f>IF((M587="Chapa negra doble recapado")*AND(L587&lt;&gt;"x"),"--",VLOOKUP(D587,Acero!$A$12:$AB$209,15,FALSE))</f>
        <v>----</v>
      </c>
      <c r="R587" s="335" t="str">
        <f>IF(L587="x",VLOOKUP(D587,Acero!$A$12:$AB$209,16,FALSE),"--")</f>
        <v>--</v>
      </c>
      <c r="S587" s="335" t="str">
        <f>IF(L587="x",VLOOKUP(D587,Acero!$A$12:$AB$209,17,FALSE),"--")</f>
        <v>--</v>
      </c>
      <c r="T587" s="335">
        <f>VLOOKUP(D587,Acero!$A$12:$AB$209,18,FALSE)</f>
        <v>0.5</v>
      </c>
      <c r="U587" s="308" t="str">
        <f>VLOOKUP(D587,Acero!$A$12:$AB$209,19,FALSE)</f>
        <v>----</v>
      </c>
      <c r="V587" s="318"/>
      <c r="W587" s="318"/>
      <c r="X587" s="322"/>
      <c r="Y587" s="334" t="e">
        <f t="shared" si="235"/>
        <v>#DIV/0!</v>
      </c>
      <c r="Z587">
        <f t="shared" si="239"/>
        <v>3141648.1666666567</v>
      </c>
      <c r="AG587" s="345">
        <v>42980</v>
      </c>
      <c r="AH587" s="149"/>
      <c r="AI587" s="149"/>
      <c r="AJ587" s="149"/>
      <c r="AK587" s="149"/>
      <c r="AL587" s="343" t="e">
        <f t="shared" si="236"/>
        <v>#DIV/0!</v>
      </c>
      <c r="AM587" s="149"/>
      <c r="AN587" s="149"/>
      <c r="AO587" s="343" t="e">
        <f t="shared" si="237"/>
        <v>#DIV/0!</v>
      </c>
      <c r="AP587" s="149"/>
      <c r="AQ587" s="149"/>
      <c r="AR587" s="343" t="e">
        <f t="shared" si="238"/>
        <v>#DIV/0!</v>
      </c>
    </row>
    <row r="588" spans="1:44" ht="30.75" hidden="1" thickBot="1">
      <c r="A588" s="309"/>
      <c r="B588" s="308">
        <v>524</v>
      </c>
      <c r="C588" s="239" t="str">
        <f>VLOOKUP($A$18,Piezas!$A$10:$F$604,2,FALSE)</f>
        <v xml:space="preserve">Gabinete lateral derecho </v>
      </c>
      <c r="D588" s="317" t="s">
        <v>1229</v>
      </c>
      <c r="E588" s="322"/>
      <c r="F588" s="308">
        <f>VLOOKUP(D588,Acero!$A$12:$AB$209,4,FALSE)</f>
        <v>0</v>
      </c>
      <c r="G588" s="317"/>
      <c r="H588" s="317"/>
      <c r="I588" s="317"/>
      <c r="J588" s="311"/>
      <c r="L588" s="322"/>
      <c r="M588" s="308" t="str">
        <f>VLOOKUP(D588,Acero!$A$12:$AB$209,13,FALSE)</f>
        <v>---------------</v>
      </c>
      <c r="N588" s="308" t="str">
        <f>IF(L588="x",VLOOKUP(D588,Acero!$A$12:$AB$209,6,FALSE),"--")</f>
        <v>--</v>
      </c>
      <c r="O588" s="324" t="str">
        <f>IF(L588="x",VLOOKUP(D588,Acero!$A$12:$AB$209,7,FALSE),"--")</f>
        <v>--</v>
      </c>
      <c r="P588" s="335">
        <f>IF((M588="Chapa negra doble recapado")*AND(L588&lt;&gt;"x"),"--",VLOOKUP(D588,Acero!$A$12:$AB$209,14,FALSE))</f>
        <v>22</v>
      </c>
      <c r="Q588" s="335" t="str">
        <f>IF((M588="Chapa negra doble recapado")*AND(L588&lt;&gt;"x"),"--",VLOOKUP(D588,Acero!$A$12:$AB$209,15,FALSE))</f>
        <v>----</v>
      </c>
      <c r="R588" s="335" t="str">
        <f>IF(L588="x",VLOOKUP(D588,Acero!$A$12:$AB$209,16,FALSE),"--")</f>
        <v>--</v>
      </c>
      <c r="S588" s="335" t="str">
        <f>IF(L588="x",VLOOKUP(D588,Acero!$A$12:$AB$209,17,FALSE),"--")</f>
        <v>--</v>
      </c>
      <c r="T588" s="335">
        <f>VLOOKUP(D588,Acero!$A$12:$AB$209,18,FALSE)</f>
        <v>0</v>
      </c>
      <c r="U588" s="308" t="str">
        <f>VLOOKUP(D588,Acero!$A$12:$AB$209,19,FALSE)</f>
        <v>----</v>
      </c>
      <c r="V588" s="319"/>
      <c r="W588" s="319"/>
      <c r="X588" s="322"/>
      <c r="Y588" s="334" t="e">
        <f t="shared" si="235"/>
        <v>#DIV/0!</v>
      </c>
      <c r="Z588">
        <f t="shared" si="239"/>
        <v>3141648.1666666567</v>
      </c>
      <c r="AG588" s="345">
        <v>42981</v>
      </c>
      <c r="AH588" s="149"/>
      <c r="AI588" s="149"/>
      <c r="AJ588" s="149"/>
      <c r="AK588" s="149"/>
      <c r="AL588" s="343" t="e">
        <f t="shared" si="236"/>
        <v>#DIV/0!</v>
      </c>
      <c r="AM588" s="149"/>
      <c r="AN588" s="149"/>
      <c r="AO588" s="343" t="e">
        <f t="shared" si="237"/>
        <v>#DIV/0!</v>
      </c>
      <c r="AP588" s="149"/>
      <c r="AQ588" s="149"/>
      <c r="AR588" s="343" t="e">
        <f t="shared" si="238"/>
        <v>#DIV/0!</v>
      </c>
    </row>
    <row r="589" spans="1:44" ht="30.75" hidden="1" thickBot="1">
      <c r="A589" s="309"/>
      <c r="B589" s="308">
        <v>525</v>
      </c>
      <c r="C589" s="239" t="str">
        <f>VLOOKUP($A$18,Piezas!$A$10:$F$604,2,FALSE)</f>
        <v xml:space="preserve">Gabinete lateral derecho </v>
      </c>
      <c r="D589" s="317" t="s">
        <v>1230</v>
      </c>
      <c r="E589" s="322"/>
      <c r="F589" s="308">
        <f>VLOOKUP(D589,Acero!$A$12:$AB$209,4,FALSE)</f>
        <v>0</v>
      </c>
      <c r="G589" s="317"/>
      <c r="H589" s="317"/>
      <c r="I589" s="317"/>
      <c r="J589" s="311"/>
      <c r="L589" s="322"/>
      <c r="M589" s="308" t="str">
        <f>VLOOKUP(D589,Acero!$A$12:$AB$209,13,FALSE)</f>
        <v>---------------</v>
      </c>
      <c r="N589" s="308" t="str">
        <f>IF(L589="x",VLOOKUP(D589,Acero!$A$12:$AB$209,6,FALSE),"--")</f>
        <v>--</v>
      </c>
      <c r="O589" s="324" t="str">
        <f>IF(L589="x",VLOOKUP(D589,Acero!$A$12:$AB$209,7,FALSE),"--")</f>
        <v>--</v>
      </c>
      <c r="P589" s="335">
        <f>IF((M589="Chapa negra doble recapado")*AND(L589&lt;&gt;"x"),"--",VLOOKUP(D589,Acero!$A$12:$AB$209,14,FALSE))</f>
        <v>12.7</v>
      </c>
      <c r="Q589" s="335" t="str">
        <f>IF((M589="Chapa negra doble recapado")*AND(L589&lt;&gt;"x"),"--",VLOOKUP(D589,Acero!$A$12:$AB$209,15,FALSE))</f>
        <v>----</v>
      </c>
      <c r="R589" s="335" t="str">
        <f>IF(L589="x",VLOOKUP(D589,Acero!$A$12:$AB$209,16,FALSE),"--")</f>
        <v>--</v>
      </c>
      <c r="S589" s="335" t="str">
        <f>IF(L589="x",VLOOKUP(D589,Acero!$A$12:$AB$209,17,FALSE),"--")</f>
        <v>--</v>
      </c>
      <c r="T589" s="335">
        <f>VLOOKUP(D589,Acero!$A$12:$AB$209,18,FALSE)</f>
        <v>0</v>
      </c>
      <c r="U589" s="308" t="str">
        <f>VLOOKUP(D589,Acero!$A$12:$AB$209,19,FALSE)</f>
        <v>----</v>
      </c>
      <c r="V589" s="318"/>
      <c r="W589" s="318"/>
      <c r="X589" s="322"/>
      <c r="Y589" s="334" t="e">
        <f t="shared" si="235"/>
        <v>#DIV/0!</v>
      </c>
      <c r="Z589">
        <f t="shared" si="239"/>
        <v>3141648.1666666567</v>
      </c>
      <c r="AG589" s="345">
        <v>42982</v>
      </c>
      <c r="AH589" s="149"/>
      <c r="AI589" s="149"/>
      <c r="AJ589" s="149"/>
      <c r="AK589" s="149"/>
      <c r="AL589" s="343" t="e">
        <f t="shared" si="236"/>
        <v>#DIV/0!</v>
      </c>
      <c r="AM589" s="149"/>
      <c r="AN589" s="149"/>
      <c r="AO589" s="343" t="e">
        <f t="shared" si="237"/>
        <v>#DIV/0!</v>
      </c>
      <c r="AP589" s="149"/>
      <c r="AQ589" s="149"/>
      <c r="AR589" s="343" t="e">
        <f t="shared" si="238"/>
        <v>#DIV/0!</v>
      </c>
    </row>
    <row r="590" spans="1:44" ht="30.75" hidden="1" thickBot="1">
      <c r="A590" s="309"/>
      <c r="B590" s="308">
        <v>526</v>
      </c>
      <c r="C590" s="239" t="str">
        <f>VLOOKUP($A$18,Piezas!$A$10:$F$604,2,FALSE)</f>
        <v xml:space="preserve">Gabinete lateral derecho </v>
      </c>
      <c r="D590" s="317"/>
      <c r="E590" s="322"/>
      <c r="F590" s="308" t="e">
        <f>VLOOKUP(D590,Acero!$A$12:$AB$209,4,FALSE)</f>
        <v>#N/A</v>
      </c>
      <c r="G590" s="317"/>
      <c r="H590" s="317"/>
      <c r="I590" s="317"/>
      <c r="J590" s="311"/>
      <c r="L590" s="322"/>
      <c r="M590" s="308" t="e">
        <f>VLOOKUP(D590,Acero!$A$12:$AB$209,13,FALSE)</f>
        <v>#N/A</v>
      </c>
      <c r="N590" s="308" t="str">
        <f>IF(L590="x",VLOOKUP(D590,Acero!$A$12:$AB$209,6,FALSE),"--")</f>
        <v>--</v>
      </c>
      <c r="O590" s="324" t="str">
        <f>IF(L590="x",VLOOKUP(D590,Acero!$A$12:$AB$209,7,FALSE),"--")</f>
        <v>--</v>
      </c>
      <c r="P590" s="335" t="e">
        <f>IF((M590="Chapa negra doble recapado")*AND(L590&lt;&gt;"x"),"--",VLOOKUP(D590,Acero!$A$12:$AB$209,14,FALSE))</f>
        <v>#N/A</v>
      </c>
      <c r="Q590" s="335" t="e">
        <f>IF((M590="Chapa negra doble recapado")*AND(L590&lt;&gt;"x"),"--",VLOOKUP(D590,Acero!$A$12:$AB$209,15,FALSE))</f>
        <v>#N/A</v>
      </c>
      <c r="R590" s="335" t="str">
        <f>IF(L590="x",VLOOKUP(D590,Acero!$A$12:$AB$209,16,FALSE),"--")</f>
        <v>--</v>
      </c>
      <c r="S590" s="335" t="str">
        <f>IF(L590="x",VLOOKUP(D590,Acero!$A$12:$AB$209,17,FALSE),"--")</f>
        <v>--</v>
      </c>
      <c r="T590" s="335" t="e">
        <f>VLOOKUP(D590,Acero!$A$12:$AB$209,18,FALSE)</f>
        <v>#N/A</v>
      </c>
      <c r="U590" s="308" t="e">
        <f>VLOOKUP(D590,Acero!$A$12:$AB$209,19,FALSE)</f>
        <v>#N/A</v>
      </c>
      <c r="V590" s="319"/>
      <c r="W590" s="319"/>
      <c r="X590" s="322"/>
      <c r="Y590" s="334" t="e">
        <f t="shared" si="235"/>
        <v>#DIV/0!</v>
      </c>
      <c r="Z590">
        <f t="shared" si="239"/>
        <v>3141648.1666666567</v>
      </c>
      <c r="AG590" s="345">
        <v>42983</v>
      </c>
      <c r="AH590" s="149"/>
      <c r="AI590" s="149"/>
      <c r="AJ590" s="149"/>
      <c r="AK590" s="149"/>
      <c r="AL590" s="343" t="e">
        <f t="shared" si="236"/>
        <v>#DIV/0!</v>
      </c>
      <c r="AM590" s="149"/>
      <c r="AN590" s="149"/>
      <c r="AO590" s="343" t="e">
        <f t="shared" si="237"/>
        <v>#DIV/0!</v>
      </c>
      <c r="AP590" s="149"/>
      <c r="AQ590" s="149"/>
      <c r="AR590" s="343" t="e">
        <f t="shared" si="238"/>
        <v>#DIV/0!</v>
      </c>
    </row>
    <row r="591" spans="1:44" ht="30.75" hidden="1" thickBot="1">
      <c r="A591" s="309"/>
      <c r="B591" s="308">
        <v>527</v>
      </c>
      <c r="C591" s="239" t="str">
        <f>VLOOKUP($A$18,Piezas!$A$10:$F$604,2,FALSE)</f>
        <v xml:space="preserve">Gabinete lateral derecho </v>
      </c>
      <c r="D591" s="320"/>
      <c r="E591" s="322"/>
      <c r="F591" s="308" t="e">
        <f>VLOOKUP(D591,Acero!$A$12:$AB$209,4,FALSE)</f>
        <v>#N/A</v>
      </c>
      <c r="G591" s="317"/>
      <c r="H591" s="317"/>
      <c r="I591" s="317"/>
      <c r="J591" s="311"/>
      <c r="L591" s="322"/>
      <c r="M591" s="308" t="e">
        <f>VLOOKUP(D591,Acero!$A$12:$AB$209,13,FALSE)</f>
        <v>#N/A</v>
      </c>
      <c r="N591" s="308" t="str">
        <f>IF(L591="x",VLOOKUP(D591,Acero!$A$12:$AB$209,6,FALSE),"--")</f>
        <v>--</v>
      </c>
      <c r="O591" s="324" t="str">
        <f>IF(L591="x",VLOOKUP(D591,Acero!$A$12:$AB$209,7,FALSE),"--")</f>
        <v>--</v>
      </c>
      <c r="P591" s="335" t="e">
        <f>IF((M591="Chapa negra doble recapado")*AND(L591&lt;&gt;"x"),"--",VLOOKUP(D591,Acero!$A$12:$AB$209,14,FALSE))</f>
        <v>#N/A</v>
      </c>
      <c r="Q591" s="335" t="e">
        <f>IF((M591="Chapa negra doble recapado")*AND(L591&lt;&gt;"x"),"--",VLOOKUP(D591,Acero!$A$12:$AB$209,15,FALSE))</f>
        <v>#N/A</v>
      </c>
      <c r="R591" s="335" t="str">
        <f>IF(L591="x",VLOOKUP(D591,Acero!$A$12:$AB$209,16,FALSE),"--")</f>
        <v>--</v>
      </c>
      <c r="S591" s="335" t="str">
        <f>IF(L591="x",VLOOKUP(D591,Acero!$A$12:$AB$209,17,FALSE),"--")</f>
        <v>--</v>
      </c>
      <c r="T591" s="335" t="e">
        <f>VLOOKUP(D591,Acero!$A$12:$AB$209,18,FALSE)</f>
        <v>#N/A</v>
      </c>
      <c r="U591" s="308" t="e">
        <f>VLOOKUP(D591,Acero!$A$12:$AB$209,19,FALSE)</f>
        <v>#N/A</v>
      </c>
      <c r="V591" s="318"/>
      <c r="W591" s="318"/>
      <c r="X591" s="322"/>
      <c r="Y591" s="334" t="e">
        <f t="shared" si="235"/>
        <v>#DIV/0!</v>
      </c>
      <c r="Z591">
        <f t="shared" si="239"/>
        <v>3141648.1666666567</v>
      </c>
      <c r="AG591" s="345">
        <v>42984</v>
      </c>
      <c r="AH591" s="149"/>
      <c r="AI591" s="149"/>
      <c r="AJ591" s="149"/>
      <c r="AK591" s="149"/>
      <c r="AL591" s="343" t="e">
        <f t="shared" si="236"/>
        <v>#DIV/0!</v>
      </c>
      <c r="AM591" s="149"/>
      <c r="AN591" s="149"/>
      <c r="AO591" s="343" t="e">
        <f t="shared" si="237"/>
        <v>#DIV/0!</v>
      </c>
      <c r="AP591" s="149"/>
      <c r="AQ591" s="149"/>
      <c r="AR591" s="343" t="e">
        <f t="shared" si="238"/>
        <v>#DIV/0!</v>
      </c>
    </row>
    <row r="592" spans="1:44" ht="30.75" hidden="1" thickBot="1">
      <c r="A592" s="412"/>
      <c r="B592" s="308">
        <v>528</v>
      </c>
      <c r="C592" s="239" t="str">
        <f>VLOOKUP($A$18,Piezas!$A$10:$F$604,2,FALSE)</f>
        <v xml:space="preserve">Gabinete lateral derecho </v>
      </c>
      <c r="D592" s="321"/>
      <c r="E592" s="322"/>
      <c r="F592" s="308" t="e">
        <f>VLOOKUP(D592,Acero!$A$12:$AB$209,4,FALSE)</f>
        <v>#N/A</v>
      </c>
      <c r="G592" s="317"/>
      <c r="H592" s="317"/>
      <c r="I592" s="317"/>
      <c r="J592" s="311"/>
      <c r="L592" s="322"/>
      <c r="M592" s="308" t="e">
        <f>VLOOKUP(D592,Acero!$A$12:$AB$209,13,FALSE)</f>
        <v>#N/A</v>
      </c>
      <c r="N592" s="308" t="str">
        <f>IF(L592="x",VLOOKUP(D592,Acero!$A$12:$AB$209,6,FALSE),"--")</f>
        <v>--</v>
      </c>
      <c r="O592" s="324" t="str">
        <f>IF(L592="x",VLOOKUP(D592,Acero!$A$12:$AB$209,7,FALSE),"--")</f>
        <v>--</v>
      </c>
      <c r="P592" s="335" t="e">
        <f>IF((M592="Chapa negra doble recapado")*AND(L592&lt;&gt;"x"),"--",VLOOKUP(D592,Acero!$A$12:$AB$209,14,FALSE))</f>
        <v>#N/A</v>
      </c>
      <c r="Q592" s="335" t="e">
        <f>IF((M592="Chapa negra doble recapado")*AND(L592&lt;&gt;"x"),"--",VLOOKUP(D592,Acero!$A$12:$AB$209,15,FALSE))</f>
        <v>#N/A</v>
      </c>
      <c r="R592" s="335" t="str">
        <f>IF(L592="x",VLOOKUP(D592,Acero!$A$12:$AB$209,16,FALSE),"--")</f>
        <v>--</v>
      </c>
      <c r="S592" s="335" t="str">
        <f>IF(L592="x",VLOOKUP(D592,Acero!$A$12:$AB$209,17,FALSE),"--")</f>
        <v>--</v>
      </c>
      <c r="T592" s="335" t="e">
        <f>VLOOKUP(D592,Acero!$A$12:$AB$209,18,FALSE)</f>
        <v>#N/A</v>
      </c>
      <c r="U592" s="308" t="e">
        <f>VLOOKUP(D592,Acero!$A$12:$AB$209,19,FALSE)</f>
        <v>#N/A</v>
      </c>
      <c r="V592" s="319"/>
      <c r="W592" s="319"/>
      <c r="X592" s="322"/>
      <c r="Y592" s="334" t="e">
        <f t="shared" si="235"/>
        <v>#DIV/0!</v>
      </c>
      <c r="Z592">
        <f t="shared" si="239"/>
        <v>3141648.1666666567</v>
      </c>
      <c r="AG592" s="345">
        <v>42985</v>
      </c>
      <c r="AH592" s="149"/>
      <c r="AI592" s="149"/>
      <c r="AJ592" s="149"/>
      <c r="AK592" s="149"/>
      <c r="AL592" s="343" t="e">
        <f t="shared" si="236"/>
        <v>#DIV/0!</v>
      </c>
      <c r="AM592" s="149"/>
      <c r="AN592" s="149"/>
      <c r="AO592" s="343" t="e">
        <f t="shared" si="237"/>
        <v>#DIV/0!</v>
      </c>
      <c r="AP592" s="149"/>
      <c r="AQ592" s="149"/>
      <c r="AR592" s="343" t="e">
        <f t="shared" si="238"/>
        <v>#DIV/0!</v>
      </c>
    </row>
    <row r="593" spans="1:44" ht="15.75" hidden="1" thickBot="1">
      <c r="A593" s="410"/>
      <c r="B593" s="336"/>
      <c r="C593" s="337"/>
      <c r="D593" s="338"/>
      <c r="E593" s="339"/>
      <c r="F593" s="340"/>
      <c r="G593" s="336"/>
      <c r="H593" s="336"/>
      <c r="I593" s="338"/>
      <c r="J593" s="339"/>
      <c r="K593" s="341"/>
      <c r="L593" s="339"/>
      <c r="M593" s="338"/>
      <c r="N593" s="338"/>
      <c r="O593" s="342"/>
      <c r="P593" s="340"/>
      <c r="Q593" s="340"/>
      <c r="R593" s="340"/>
      <c r="S593" s="340"/>
      <c r="T593" s="340"/>
      <c r="U593" s="336"/>
      <c r="V593" s="336"/>
      <c r="W593" s="336"/>
      <c r="X593" s="339"/>
      <c r="Y593" s="339"/>
      <c r="Z593" s="333"/>
      <c r="AA593" s="333"/>
      <c r="AG593" s="345"/>
      <c r="AL593" s="344"/>
      <c r="AO593" s="344"/>
      <c r="AR593" s="344"/>
    </row>
    <row r="594" spans="1:44" ht="31.5" hidden="1" thickTop="1" thickBot="1">
      <c r="A594" s="411" t="s">
        <v>352</v>
      </c>
      <c r="B594" s="308">
        <v>529</v>
      </c>
      <c r="C594" s="239" t="str">
        <f>VLOOKUP($A$18,Piezas!$A$10:$F$604,2,FALSE)</f>
        <v xml:space="preserve">Gabinete lateral derecho </v>
      </c>
      <c r="D594" s="317" t="s">
        <v>1012</v>
      </c>
      <c r="E594" s="331">
        <v>1150.3333333333301</v>
      </c>
      <c r="F594" s="308" t="str">
        <f>VLOOKUP(D594,Acero!$A$12:$AB$209,4,FALSE)</f>
        <v>Lateral</v>
      </c>
      <c r="G594" s="317"/>
      <c r="H594" s="317"/>
      <c r="I594" s="317"/>
      <c r="J594" s="310"/>
      <c r="K594" s="149"/>
      <c r="L594" s="331"/>
      <c r="M594" s="308" t="str">
        <f>VLOOKUP(D594,Acero!$A$12:$AB$209,13,FALSE)</f>
        <v>Chapa negra doble recapado</v>
      </c>
      <c r="N594" s="308" t="str">
        <f>IF(L594="x",VLOOKUP(D594,Acero!$A$12:$AB$209,6,FALSE),"--")</f>
        <v>--</v>
      </c>
      <c r="O594" s="324" t="str">
        <f>IF(L594="x",VLOOKUP(D594,Acero!$A$12:$AB$209,7,FALSE),"--")</f>
        <v>--</v>
      </c>
      <c r="P594" s="335" t="str">
        <f>IF((M594="Chapa negra doble recapado")*AND(L594&lt;&gt;"x"),"--",VLOOKUP(D594,Acero!$A$12:$AB$209,14,FALSE))</f>
        <v>--</v>
      </c>
      <c r="Q594" s="335" t="str">
        <f>IF((M594="Chapa negra doble recapado")*AND(L594&lt;&gt;"x"),"--",VLOOKUP(D594,Acero!$A$12:$AB$209,15,FALSE))</f>
        <v>--</v>
      </c>
      <c r="R594" s="335" t="str">
        <f>IF(L594="x",VLOOKUP(D594,Acero!$A$12:$AB$209,16,FALSE),"--")</f>
        <v>--</v>
      </c>
      <c r="S594" s="335" t="str">
        <f>IF(L594="x",VLOOKUP(D594,Acero!$A$12:$AB$209,17,FALSE),"--")</f>
        <v>--</v>
      </c>
      <c r="T594" s="335">
        <f>VLOOKUP(D594,Acero!$A$12:$AB$209,18,FALSE)</f>
        <v>1.2</v>
      </c>
      <c r="U594" s="308" t="str">
        <f>VLOOKUP(D594,Acero!$A$12:$AB$209,19,FALSE)</f>
        <v>mm</v>
      </c>
      <c r="V594" s="317"/>
      <c r="W594" s="317">
        <v>935.83333333333303</v>
      </c>
      <c r="X594" s="331">
        <v>1223.6666666666699</v>
      </c>
      <c r="Y594" s="334">
        <f t="shared" ref="Y594:Y604" si="240">(X594-W594)/W594</f>
        <v>0.30756901157613925</v>
      </c>
      <c r="Z594" s="149">
        <f>(V594+W594)*E594</f>
        <v>1076520.2777777745</v>
      </c>
      <c r="AA594" s="149"/>
      <c r="AB594" s="149"/>
      <c r="AC594" s="149"/>
      <c r="AD594" s="149"/>
      <c r="AE594" s="149"/>
      <c r="AF594" s="149"/>
      <c r="AG594" s="345">
        <v>42986</v>
      </c>
      <c r="AH594" s="149"/>
      <c r="AI594" s="149"/>
      <c r="AJ594" s="149"/>
      <c r="AK594" s="149"/>
      <c r="AL594" s="343" t="e">
        <f t="shared" ref="AL594:AL604" si="241">(AH594-AK594)/AH594</f>
        <v>#DIV/0!</v>
      </c>
      <c r="AM594" s="149"/>
      <c r="AN594" s="149"/>
      <c r="AO594" s="343" t="e">
        <f t="shared" ref="AO594:AO604" si="242">(AK594-AN594)/AK594</f>
        <v>#DIV/0!</v>
      </c>
      <c r="AP594" s="149"/>
      <c r="AQ594" s="149"/>
      <c r="AR594" s="343" t="e">
        <f t="shared" ref="AR594:AR604" si="243">(AN594-AQ594)/AN594</f>
        <v>#DIV/0!</v>
      </c>
    </row>
    <row r="595" spans="1:44" ht="30.75" hidden="1" thickBot="1">
      <c r="A595" s="309"/>
      <c r="B595" s="308">
        <v>530</v>
      </c>
      <c r="C595" s="239" t="str">
        <f>VLOOKUP($A$18,Piezas!$A$10:$F$604,2,FALSE)</f>
        <v xml:space="preserve">Gabinete lateral derecho </v>
      </c>
      <c r="D595" s="317" t="s">
        <v>1211</v>
      </c>
      <c r="E595" s="322">
        <v>1158.3333333333301</v>
      </c>
      <c r="F595" s="308" t="str">
        <f>VLOOKUP(D595,Acero!$A$12:$AB$209,4,FALSE)</f>
        <v xml:space="preserve">Lonja </v>
      </c>
      <c r="G595" s="317"/>
      <c r="H595" s="317"/>
      <c r="I595" s="317"/>
      <c r="J595" s="311"/>
      <c r="L595" s="317"/>
      <c r="M595" s="308" t="str">
        <f>VLOOKUP(D595,Acero!$A$12:$AB$209,13,FALSE)</f>
        <v>Chapa negra doble recapado</v>
      </c>
      <c r="N595" s="308" t="str">
        <f>IF(L595="x",VLOOKUP(D595,Acero!$A$12:$AB$209,6,FALSE),"--")</f>
        <v>--</v>
      </c>
      <c r="O595" s="324" t="str">
        <f>IF(L595="x",VLOOKUP(D595,Acero!$A$12:$AB$209,7,FALSE),"--")</f>
        <v>--</v>
      </c>
      <c r="P595" s="335" t="str">
        <f>IF((M595="Chapa negra doble recapado")*AND(L595&lt;&gt;"x"),"--",VLOOKUP(D595,Acero!$A$12:$AB$209,14,FALSE))</f>
        <v>--</v>
      </c>
      <c r="Q595" s="335" t="str">
        <f>IF((M595="Chapa negra doble recapado")*AND(L595&lt;&gt;"x"),"--",VLOOKUP(D595,Acero!$A$12:$AB$209,15,FALSE))</f>
        <v>--</v>
      </c>
      <c r="R595" s="335" t="str">
        <f>IF(L595="x",VLOOKUP(D595,Acero!$A$12:$AB$209,16,FALSE),"--")</f>
        <v>--</v>
      </c>
      <c r="S595" s="335" t="str">
        <f>IF(L595="x",VLOOKUP(D595,Acero!$A$12:$AB$209,17,FALSE),"--")</f>
        <v>--</v>
      </c>
      <c r="T595" s="335">
        <f>VLOOKUP(D595,Acero!$A$12:$AB$209,18,FALSE)</f>
        <v>1.2</v>
      </c>
      <c r="U595" s="308" t="str">
        <f>VLOOKUP(D595,Acero!$A$12:$AB$209,19,FALSE)</f>
        <v>mm</v>
      </c>
      <c r="V595" s="317"/>
      <c r="W595" s="317">
        <v>942.33333333333303</v>
      </c>
      <c r="X595" s="322">
        <v>1232.1666666666699</v>
      </c>
      <c r="Y595" s="334">
        <f t="shared" si="240"/>
        <v>0.30756986204457409</v>
      </c>
      <c r="Z595">
        <f t="shared" ref="Z595:Z604" si="244">(V595+W595)*E595+Z594</f>
        <v>2168056.3888888825</v>
      </c>
      <c r="AG595" s="345">
        <v>42987</v>
      </c>
      <c r="AH595" s="149"/>
      <c r="AI595" s="149"/>
      <c r="AJ595" s="149"/>
      <c r="AK595" s="149"/>
      <c r="AL595" s="343" t="e">
        <f t="shared" si="241"/>
        <v>#DIV/0!</v>
      </c>
      <c r="AM595" s="149"/>
      <c r="AN595" s="149"/>
      <c r="AO595" s="343" t="e">
        <f t="shared" si="242"/>
        <v>#DIV/0!</v>
      </c>
      <c r="AP595" s="149"/>
      <c r="AQ595" s="149"/>
      <c r="AR595" s="343" t="e">
        <f t="shared" si="243"/>
        <v>#DIV/0!</v>
      </c>
    </row>
    <row r="596" spans="1:44" ht="30.75" hidden="1" thickBot="1">
      <c r="A596" s="309"/>
      <c r="B596" s="308">
        <v>531</v>
      </c>
      <c r="C596" s="239" t="str">
        <f>VLOOKUP($A$18,Piezas!$A$10:$F$604,2,FALSE)</f>
        <v xml:space="preserve">Gabinete lateral derecho </v>
      </c>
      <c r="D596" s="317" t="s">
        <v>1014</v>
      </c>
      <c r="E596" s="322">
        <v>1166.3333333333301</v>
      </c>
      <c r="F596" s="308" t="str">
        <f>VLOOKUP(D596,Acero!$A$12:$AB$209,4,FALSE)</f>
        <v>orejas</v>
      </c>
      <c r="G596" s="317"/>
      <c r="H596" s="317"/>
      <c r="I596" s="317"/>
      <c r="J596" s="311" t="s">
        <v>1518</v>
      </c>
      <c r="L596" s="322"/>
      <c r="M596" s="308" t="str">
        <f>VLOOKUP(D596,Acero!$A$12:$AB$209,13,FALSE)</f>
        <v>Chapa negra doble recapado</v>
      </c>
      <c r="N596" s="308" t="str">
        <f>IF(L596="x",VLOOKUP(D596,Acero!$A$12:$AB$209,6,FALSE),"--")</f>
        <v>--</v>
      </c>
      <c r="O596" s="324" t="str">
        <f>IF(L596="x",VLOOKUP(D596,Acero!$A$12:$AB$209,7,FALSE),"--")</f>
        <v>--</v>
      </c>
      <c r="P596" s="335" t="str">
        <f>IF((M596="Chapa negra doble recapado")*AND(L596&lt;&gt;"x"),"--",VLOOKUP(D596,Acero!$A$12:$AB$209,14,FALSE))</f>
        <v>--</v>
      </c>
      <c r="Q596" s="335" t="str">
        <f>IF((M596="Chapa negra doble recapado")*AND(L596&lt;&gt;"x"),"--",VLOOKUP(D596,Acero!$A$12:$AB$209,15,FALSE))</f>
        <v>--</v>
      </c>
      <c r="R596" s="335" t="str">
        <f>IF(L596="x",VLOOKUP(D596,Acero!$A$12:$AB$209,16,FALSE),"--")</f>
        <v>--</v>
      </c>
      <c r="S596" s="335" t="str">
        <f>IF(L596="x",VLOOKUP(D596,Acero!$A$12:$AB$209,17,FALSE),"--")</f>
        <v>--</v>
      </c>
      <c r="T596" s="335">
        <f>VLOOKUP(D596,Acero!$A$12:$AB$209,18,FALSE)</f>
        <v>1.2</v>
      </c>
      <c r="U596" s="308" t="str">
        <f>VLOOKUP(D596,Acero!$A$12:$AB$209,19,FALSE)</f>
        <v>mm</v>
      </c>
      <c r="V596" s="318">
        <v>1</v>
      </c>
      <c r="W596" s="318">
        <v>948.83333333333303</v>
      </c>
      <c r="X596" s="322">
        <v>1240.6666666666699</v>
      </c>
      <c r="Y596" s="334">
        <f t="shared" si="240"/>
        <v>0.30757070086070998</v>
      </c>
      <c r="Z596">
        <f t="shared" si="244"/>
        <v>3275878.6666666567</v>
      </c>
      <c r="AG596" s="345">
        <v>42988</v>
      </c>
      <c r="AH596" s="149"/>
      <c r="AI596" s="149"/>
      <c r="AJ596" s="149"/>
      <c r="AK596" s="149"/>
      <c r="AL596" s="343" t="e">
        <f t="shared" si="241"/>
        <v>#DIV/0!</v>
      </c>
      <c r="AM596" s="149"/>
      <c r="AN596" s="149"/>
      <c r="AO596" s="343" t="e">
        <f t="shared" si="242"/>
        <v>#DIV/0!</v>
      </c>
      <c r="AP596" s="149"/>
      <c r="AQ596" s="149"/>
      <c r="AR596" s="343" t="e">
        <f t="shared" si="243"/>
        <v>#DIV/0!</v>
      </c>
    </row>
    <row r="597" spans="1:44" ht="30.75" hidden="1" thickBot="1">
      <c r="A597" s="309"/>
      <c r="B597" s="308">
        <v>532</v>
      </c>
      <c r="C597" s="239" t="str">
        <f>VLOOKUP($A$18,Piezas!$A$10:$F$604,2,FALSE)</f>
        <v xml:space="preserve">Gabinete lateral derecho </v>
      </c>
      <c r="D597" s="317" t="s">
        <v>1015</v>
      </c>
      <c r="E597" s="322"/>
      <c r="F597" s="308">
        <f>VLOOKUP(D597,Acero!$A$12:$AB$209,4,FALSE)</f>
        <v>0</v>
      </c>
      <c r="G597" s="317"/>
      <c r="H597" s="317"/>
      <c r="I597" s="317"/>
      <c r="J597" s="311"/>
      <c r="L597" s="322"/>
      <c r="M597" s="308">
        <f>VLOOKUP(D597,Acero!$A$12:$AB$209,13,FALSE)</f>
        <v>0</v>
      </c>
      <c r="N597" s="308" t="str">
        <f>IF(L597="x",VLOOKUP(D597,Acero!$A$12:$AB$209,6,FALSE),"--")</f>
        <v>--</v>
      </c>
      <c r="O597" s="324" t="str">
        <f>IF(L597="x",VLOOKUP(D597,Acero!$A$12:$AB$209,7,FALSE),"--")</f>
        <v>--</v>
      </c>
      <c r="P597" s="335">
        <f>IF((M597="Chapa negra doble recapado")*AND(L597&lt;&gt;"x"),"--",VLOOKUP(D597,Acero!$A$12:$AB$209,14,FALSE))</f>
        <v>0</v>
      </c>
      <c r="Q597" s="335">
        <f>IF((M597="Chapa negra doble recapado")*AND(L597&lt;&gt;"x"),"--",VLOOKUP(D597,Acero!$A$12:$AB$209,15,FALSE))</f>
        <v>0</v>
      </c>
      <c r="R597" s="335" t="str">
        <f>IF(L597="x",VLOOKUP(D597,Acero!$A$12:$AB$209,16,FALSE),"--")</f>
        <v>--</v>
      </c>
      <c r="S597" s="335" t="str">
        <f>IF(L597="x",VLOOKUP(D597,Acero!$A$12:$AB$209,17,FALSE),"--")</f>
        <v>--</v>
      </c>
      <c r="T597" s="335">
        <f>VLOOKUP(D597,Acero!$A$12:$AB$209,18,FALSE)</f>
        <v>0</v>
      </c>
      <c r="U597" s="308" t="str">
        <f>VLOOKUP(D597,Acero!$A$12:$AB$209,19,FALSE)</f>
        <v>-----</v>
      </c>
      <c r="V597" s="319"/>
      <c r="W597" s="319"/>
      <c r="X597" s="322"/>
      <c r="Y597" s="334" t="e">
        <f t="shared" si="240"/>
        <v>#DIV/0!</v>
      </c>
      <c r="Z597">
        <f t="shared" si="244"/>
        <v>3275878.6666666567</v>
      </c>
      <c r="AG597" s="345">
        <v>42989</v>
      </c>
      <c r="AH597" s="149"/>
      <c r="AI597" s="149"/>
      <c r="AJ597" s="149"/>
      <c r="AK597" s="149"/>
      <c r="AL597" s="343" t="e">
        <f t="shared" si="241"/>
        <v>#DIV/0!</v>
      </c>
      <c r="AM597" s="149"/>
      <c r="AN597" s="149"/>
      <c r="AO597" s="343" t="e">
        <f t="shared" si="242"/>
        <v>#DIV/0!</v>
      </c>
      <c r="AP597" s="149"/>
      <c r="AQ597" s="149"/>
      <c r="AR597" s="343" t="e">
        <f t="shared" si="243"/>
        <v>#DIV/0!</v>
      </c>
    </row>
    <row r="598" spans="1:44" ht="30.75" hidden="1" thickBot="1">
      <c r="A598" s="309"/>
      <c r="B598" s="308">
        <v>533</v>
      </c>
      <c r="C598" s="239" t="str">
        <f>VLOOKUP($A$18,Piezas!$A$10:$F$604,2,FALSE)</f>
        <v xml:space="preserve">Gabinete lateral derecho </v>
      </c>
      <c r="D598" s="317" t="s">
        <v>1060</v>
      </c>
      <c r="E598" s="322"/>
      <c r="F598" s="308">
        <f>VLOOKUP(D598,Acero!$A$12:$AB$209,4,FALSE)</f>
        <v>0</v>
      </c>
      <c r="G598" s="317"/>
      <c r="H598" s="317"/>
      <c r="I598" s="317"/>
      <c r="J598" s="311"/>
      <c r="L598" s="322"/>
      <c r="M598" s="308" t="str">
        <f>VLOOKUP(D598,Acero!$A$12:$AB$209,13,FALSE)</f>
        <v>---------------</v>
      </c>
      <c r="N598" s="308" t="str">
        <f>IF(L598="x",VLOOKUP(D598,Acero!$A$12:$AB$209,6,FALSE),"--")</f>
        <v>--</v>
      </c>
      <c r="O598" s="324" t="str">
        <f>IF(L598="x",VLOOKUP(D598,Acero!$A$12:$AB$209,7,FALSE),"--")</f>
        <v>--</v>
      </c>
      <c r="P598" s="335">
        <f>IF((M598="Chapa negra doble recapado")*AND(L598&lt;&gt;"x"),"--",VLOOKUP(D598,Acero!$A$12:$AB$209,14,FALSE))</f>
        <v>28</v>
      </c>
      <c r="Q598" s="335" t="str">
        <f>IF((M598="Chapa negra doble recapado")*AND(L598&lt;&gt;"x"),"--",VLOOKUP(D598,Acero!$A$12:$AB$209,15,FALSE))</f>
        <v>----</v>
      </c>
      <c r="R598" s="335" t="str">
        <f>IF(L598="x",VLOOKUP(D598,Acero!$A$12:$AB$209,16,FALSE),"--")</f>
        <v>--</v>
      </c>
      <c r="S598" s="335" t="str">
        <f>IF(L598="x",VLOOKUP(D598,Acero!$A$12:$AB$209,17,FALSE),"--")</f>
        <v>--</v>
      </c>
      <c r="T598" s="335">
        <f>VLOOKUP(D598,Acero!$A$12:$AB$209,18,FALSE)</f>
        <v>0</v>
      </c>
      <c r="U598" s="308" t="str">
        <f>VLOOKUP(D598,Acero!$A$12:$AB$209,19,FALSE)</f>
        <v>----</v>
      </c>
      <c r="V598" s="318"/>
      <c r="W598" s="318"/>
      <c r="X598" s="322"/>
      <c r="Y598" s="334" t="e">
        <f t="shared" si="240"/>
        <v>#DIV/0!</v>
      </c>
      <c r="Z598">
        <f t="shared" si="244"/>
        <v>3275878.6666666567</v>
      </c>
      <c r="AG598" s="345">
        <v>42990</v>
      </c>
      <c r="AH598" s="149"/>
      <c r="AI598" s="149"/>
      <c r="AJ598" s="149"/>
      <c r="AK598" s="149"/>
      <c r="AL598" s="343" t="e">
        <f t="shared" si="241"/>
        <v>#DIV/0!</v>
      </c>
      <c r="AM598" s="149"/>
      <c r="AN598" s="149"/>
      <c r="AO598" s="343" t="e">
        <f t="shared" si="242"/>
        <v>#DIV/0!</v>
      </c>
      <c r="AP598" s="149"/>
      <c r="AQ598" s="149"/>
      <c r="AR598" s="343" t="e">
        <f t="shared" si="243"/>
        <v>#DIV/0!</v>
      </c>
    </row>
    <row r="599" spans="1:44" ht="30.75" hidden="1" thickBot="1">
      <c r="A599" s="309"/>
      <c r="B599" s="308">
        <v>534</v>
      </c>
      <c r="C599" s="239" t="str">
        <f>VLOOKUP($A$18,Piezas!$A$10:$F$604,2,FALSE)</f>
        <v xml:space="preserve">Gabinete lateral derecho </v>
      </c>
      <c r="D599" s="317" t="s">
        <v>1228</v>
      </c>
      <c r="E599" s="322"/>
      <c r="F599" s="308">
        <f>VLOOKUP(D599,Acero!$A$12:$AB$209,4,FALSE)</f>
        <v>0</v>
      </c>
      <c r="G599" s="317"/>
      <c r="H599" s="317"/>
      <c r="I599" s="317"/>
      <c r="J599" s="311"/>
      <c r="L599" s="322"/>
      <c r="M599" s="308" t="str">
        <f>VLOOKUP(D599,Acero!$A$12:$AB$209,13,FALSE)</f>
        <v>---------------</v>
      </c>
      <c r="N599" s="308" t="str">
        <f>IF(L599="x",VLOOKUP(D599,Acero!$A$12:$AB$209,6,FALSE),"--")</f>
        <v>--</v>
      </c>
      <c r="O599" s="324" t="str">
        <f>IF(L599="x",VLOOKUP(D599,Acero!$A$12:$AB$209,7,FALSE),"--")</f>
        <v>--</v>
      </c>
      <c r="P599" s="335">
        <f>IF((M599="Chapa negra doble recapado")*AND(L599&lt;&gt;"x"),"--",VLOOKUP(D599,Acero!$A$12:$AB$209,14,FALSE))</f>
        <v>0.42</v>
      </c>
      <c r="Q599" s="335" t="str">
        <f>IF((M599="Chapa negra doble recapado")*AND(L599&lt;&gt;"x"),"--",VLOOKUP(D599,Acero!$A$12:$AB$209,15,FALSE))</f>
        <v>----</v>
      </c>
      <c r="R599" s="335" t="str">
        <f>IF(L599="x",VLOOKUP(D599,Acero!$A$12:$AB$209,16,FALSE),"--")</f>
        <v>--</v>
      </c>
      <c r="S599" s="335" t="str">
        <f>IF(L599="x",VLOOKUP(D599,Acero!$A$12:$AB$209,17,FALSE),"--")</f>
        <v>--</v>
      </c>
      <c r="T599" s="335">
        <f>VLOOKUP(D599,Acero!$A$12:$AB$209,18,FALSE)</f>
        <v>0.5</v>
      </c>
      <c r="U599" s="308" t="str">
        <f>VLOOKUP(D599,Acero!$A$12:$AB$209,19,FALSE)</f>
        <v>----</v>
      </c>
      <c r="V599" s="318"/>
      <c r="W599" s="318"/>
      <c r="X599" s="322"/>
      <c r="Y599" s="334" t="e">
        <f t="shared" si="240"/>
        <v>#DIV/0!</v>
      </c>
      <c r="Z599">
        <f t="shared" si="244"/>
        <v>3275878.6666666567</v>
      </c>
      <c r="AG599" s="345">
        <v>42991</v>
      </c>
      <c r="AH599" s="149"/>
      <c r="AI599" s="149"/>
      <c r="AJ599" s="149"/>
      <c r="AK599" s="149"/>
      <c r="AL599" s="343" t="e">
        <f t="shared" si="241"/>
        <v>#DIV/0!</v>
      </c>
      <c r="AM599" s="149"/>
      <c r="AN599" s="149"/>
      <c r="AO599" s="343" t="e">
        <f t="shared" si="242"/>
        <v>#DIV/0!</v>
      </c>
      <c r="AP599" s="149"/>
      <c r="AQ599" s="149"/>
      <c r="AR599" s="343" t="e">
        <f t="shared" si="243"/>
        <v>#DIV/0!</v>
      </c>
    </row>
    <row r="600" spans="1:44" ht="30.75" hidden="1" thickBot="1">
      <c r="A600" s="309"/>
      <c r="B600" s="308">
        <v>535</v>
      </c>
      <c r="C600" s="239" t="str">
        <f>VLOOKUP($A$18,Piezas!$A$10:$F$604,2,FALSE)</f>
        <v xml:space="preserve">Gabinete lateral derecho </v>
      </c>
      <c r="D600" s="317" t="s">
        <v>1229</v>
      </c>
      <c r="E600" s="322"/>
      <c r="F600" s="308">
        <f>VLOOKUP(D600,Acero!$A$12:$AB$209,4,FALSE)</f>
        <v>0</v>
      </c>
      <c r="G600" s="317"/>
      <c r="H600" s="317"/>
      <c r="I600" s="317"/>
      <c r="J600" s="311"/>
      <c r="L600" s="322"/>
      <c r="M600" s="308" t="str">
        <f>VLOOKUP(D600,Acero!$A$12:$AB$209,13,FALSE)</f>
        <v>---------------</v>
      </c>
      <c r="N600" s="308" t="str">
        <f>IF(L600="x",VLOOKUP(D600,Acero!$A$12:$AB$209,6,FALSE),"--")</f>
        <v>--</v>
      </c>
      <c r="O600" s="324" t="str">
        <f>IF(L600="x",VLOOKUP(D600,Acero!$A$12:$AB$209,7,FALSE),"--")</f>
        <v>--</v>
      </c>
      <c r="P600" s="335">
        <f>IF((M600="Chapa negra doble recapado")*AND(L600&lt;&gt;"x"),"--",VLOOKUP(D600,Acero!$A$12:$AB$209,14,FALSE))</f>
        <v>22</v>
      </c>
      <c r="Q600" s="335" t="str">
        <f>IF((M600="Chapa negra doble recapado")*AND(L600&lt;&gt;"x"),"--",VLOOKUP(D600,Acero!$A$12:$AB$209,15,FALSE))</f>
        <v>----</v>
      </c>
      <c r="R600" s="335" t="str">
        <f>IF(L600="x",VLOOKUP(D600,Acero!$A$12:$AB$209,16,FALSE),"--")</f>
        <v>--</v>
      </c>
      <c r="S600" s="335" t="str">
        <f>IF(L600="x",VLOOKUP(D600,Acero!$A$12:$AB$209,17,FALSE),"--")</f>
        <v>--</v>
      </c>
      <c r="T600" s="335">
        <f>VLOOKUP(D600,Acero!$A$12:$AB$209,18,FALSE)</f>
        <v>0</v>
      </c>
      <c r="U600" s="308" t="str">
        <f>VLOOKUP(D600,Acero!$A$12:$AB$209,19,FALSE)</f>
        <v>----</v>
      </c>
      <c r="V600" s="319"/>
      <c r="W600" s="319"/>
      <c r="X600" s="322"/>
      <c r="Y600" s="334" t="e">
        <f t="shared" si="240"/>
        <v>#DIV/0!</v>
      </c>
      <c r="Z600">
        <f t="shared" si="244"/>
        <v>3275878.6666666567</v>
      </c>
      <c r="AG600" s="345">
        <v>42992</v>
      </c>
      <c r="AH600" s="149"/>
      <c r="AI600" s="149"/>
      <c r="AJ600" s="149"/>
      <c r="AK600" s="149"/>
      <c r="AL600" s="343" t="e">
        <f t="shared" si="241"/>
        <v>#DIV/0!</v>
      </c>
      <c r="AM600" s="149"/>
      <c r="AN600" s="149"/>
      <c r="AO600" s="343" t="e">
        <f t="shared" si="242"/>
        <v>#DIV/0!</v>
      </c>
      <c r="AP600" s="149"/>
      <c r="AQ600" s="149"/>
      <c r="AR600" s="343" t="e">
        <f t="shared" si="243"/>
        <v>#DIV/0!</v>
      </c>
    </row>
    <row r="601" spans="1:44" ht="30.75" hidden="1" thickBot="1">
      <c r="A601" s="309"/>
      <c r="B601" s="308">
        <v>536</v>
      </c>
      <c r="C601" s="239" t="str">
        <f>VLOOKUP($A$18,Piezas!$A$10:$F$604,2,FALSE)</f>
        <v xml:space="preserve">Gabinete lateral derecho </v>
      </c>
      <c r="D601" s="317" t="s">
        <v>1230</v>
      </c>
      <c r="E601" s="322"/>
      <c r="F601" s="308">
        <f>VLOOKUP(D601,Acero!$A$12:$AB$209,4,FALSE)</f>
        <v>0</v>
      </c>
      <c r="G601" s="317"/>
      <c r="H601" s="317"/>
      <c r="I601" s="317"/>
      <c r="J601" s="311"/>
      <c r="L601" s="322"/>
      <c r="M601" s="308" t="str">
        <f>VLOOKUP(D601,Acero!$A$12:$AB$209,13,FALSE)</f>
        <v>---------------</v>
      </c>
      <c r="N601" s="308" t="str">
        <f>IF(L601="x",VLOOKUP(D601,Acero!$A$12:$AB$209,6,FALSE),"--")</f>
        <v>--</v>
      </c>
      <c r="O601" s="324" t="str">
        <f>IF(L601="x",VLOOKUP(D601,Acero!$A$12:$AB$209,7,FALSE),"--")</f>
        <v>--</v>
      </c>
      <c r="P601" s="335">
        <f>IF((M601="Chapa negra doble recapado")*AND(L601&lt;&gt;"x"),"--",VLOOKUP(D601,Acero!$A$12:$AB$209,14,FALSE))</f>
        <v>12.7</v>
      </c>
      <c r="Q601" s="335" t="str">
        <f>IF((M601="Chapa negra doble recapado")*AND(L601&lt;&gt;"x"),"--",VLOOKUP(D601,Acero!$A$12:$AB$209,15,FALSE))</f>
        <v>----</v>
      </c>
      <c r="R601" s="335" t="str">
        <f>IF(L601="x",VLOOKUP(D601,Acero!$A$12:$AB$209,16,FALSE),"--")</f>
        <v>--</v>
      </c>
      <c r="S601" s="335" t="str">
        <f>IF(L601="x",VLOOKUP(D601,Acero!$A$12:$AB$209,17,FALSE),"--")</f>
        <v>--</v>
      </c>
      <c r="T601" s="335">
        <f>VLOOKUP(D601,Acero!$A$12:$AB$209,18,FALSE)</f>
        <v>0</v>
      </c>
      <c r="U601" s="308" t="str">
        <f>VLOOKUP(D601,Acero!$A$12:$AB$209,19,FALSE)</f>
        <v>----</v>
      </c>
      <c r="V601" s="318"/>
      <c r="W601" s="318"/>
      <c r="X601" s="322"/>
      <c r="Y601" s="334" t="e">
        <f t="shared" si="240"/>
        <v>#DIV/0!</v>
      </c>
      <c r="Z601">
        <f t="shared" si="244"/>
        <v>3275878.6666666567</v>
      </c>
      <c r="AG601" s="345">
        <v>42993</v>
      </c>
      <c r="AH601" s="149"/>
      <c r="AI601" s="149"/>
      <c r="AJ601" s="149"/>
      <c r="AK601" s="149"/>
      <c r="AL601" s="343" t="e">
        <f t="shared" si="241"/>
        <v>#DIV/0!</v>
      </c>
      <c r="AM601" s="149"/>
      <c r="AN601" s="149"/>
      <c r="AO601" s="343" t="e">
        <f t="shared" si="242"/>
        <v>#DIV/0!</v>
      </c>
      <c r="AP601" s="149"/>
      <c r="AQ601" s="149"/>
      <c r="AR601" s="343" t="e">
        <f t="shared" si="243"/>
        <v>#DIV/0!</v>
      </c>
    </row>
    <row r="602" spans="1:44" ht="30.75" hidden="1" thickBot="1">
      <c r="A602" s="309"/>
      <c r="B602" s="308">
        <v>537</v>
      </c>
      <c r="C602" s="239" t="str">
        <f>VLOOKUP($A$18,Piezas!$A$10:$F$604,2,FALSE)</f>
        <v xml:space="preserve">Gabinete lateral derecho </v>
      </c>
      <c r="D602" s="317"/>
      <c r="E602" s="322"/>
      <c r="F602" s="308" t="e">
        <f>VLOOKUP(D602,Acero!$A$12:$AB$209,4,FALSE)</f>
        <v>#N/A</v>
      </c>
      <c r="G602" s="317"/>
      <c r="H602" s="317"/>
      <c r="I602" s="317"/>
      <c r="J602" s="311"/>
      <c r="L602" s="322"/>
      <c r="M602" s="308" t="e">
        <f>VLOOKUP(D602,Acero!$A$12:$AB$209,13,FALSE)</f>
        <v>#N/A</v>
      </c>
      <c r="N602" s="308" t="str">
        <f>IF(L602="x",VLOOKUP(D602,Acero!$A$12:$AB$209,6,FALSE),"--")</f>
        <v>--</v>
      </c>
      <c r="O602" s="324" t="str">
        <f>IF(L602="x",VLOOKUP(D602,Acero!$A$12:$AB$209,7,FALSE),"--")</f>
        <v>--</v>
      </c>
      <c r="P602" s="335" t="e">
        <f>IF((M602="Chapa negra doble recapado")*AND(L602&lt;&gt;"x"),"--",VLOOKUP(D602,Acero!$A$12:$AB$209,14,FALSE))</f>
        <v>#N/A</v>
      </c>
      <c r="Q602" s="335" t="e">
        <f>IF((M602="Chapa negra doble recapado")*AND(L602&lt;&gt;"x"),"--",VLOOKUP(D602,Acero!$A$12:$AB$209,15,FALSE))</f>
        <v>#N/A</v>
      </c>
      <c r="R602" s="335" t="str">
        <f>IF(L602="x",VLOOKUP(D602,Acero!$A$12:$AB$209,16,FALSE),"--")</f>
        <v>--</v>
      </c>
      <c r="S602" s="335" t="str">
        <f>IF(L602="x",VLOOKUP(D602,Acero!$A$12:$AB$209,17,FALSE),"--")</f>
        <v>--</v>
      </c>
      <c r="T602" s="335" t="e">
        <f>VLOOKUP(D602,Acero!$A$12:$AB$209,18,FALSE)</f>
        <v>#N/A</v>
      </c>
      <c r="U602" s="308" t="e">
        <f>VLOOKUP(D602,Acero!$A$12:$AB$209,19,FALSE)</f>
        <v>#N/A</v>
      </c>
      <c r="V602" s="319"/>
      <c r="W602" s="319"/>
      <c r="X602" s="322"/>
      <c r="Y602" s="334" t="e">
        <f t="shared" si="240"/>
        <v>#DIV/0!</v>
      </c>
      <c r="Z602">
        <f t="shared" si="244"/>
        <v>3275878.6666666567</v>
      </c>
      <c r="AG602" s="345">
        <v>42994</v>
      </c>
      <c r="AH602" s="149"/>
      <c r="AI602" s="149"/>
      <c r="AJ602" s="149"/>
      <c r="AK602" s="149"/>
      <c r="AL602" s="343" t="e">
        <f t="shared" si="241"/>
        <v>#DIV/0!</v>
      </c>
      <c r="AM602" s="149"/>
      <c r="AN602" s="149"/>
      <c r="AO602" s="343" t="e">
        <f t="shared" si="242"/>
        <v>#DIV/0!</v>
      </c>
      <c r="AP602" s="149"/>
      <c r="AQ602" s="149"/>
      <c r="AR602" s="343" t="e">
        <f t="shared" si="243"/>
        <v>#DIV/0!</v>
      </c>
    </row>
    <row r="603" spans="1:44" ht="30.75" hidden="1" thickBot="1">
      <c r="A603" s="309"/>
      <c r="B603" s="308">
        <v>538</v>
      </c>
      <c r="C603" s="239" t="str">
        <f>VLOOKUP($A$18,Piezas!$A$10:$F$604,2,FALSE)</f>
        <v xml:space="preserve">Gabinete lateral derecho </v>
      </c>
      <c r="D603" s="320"/>
      <c r="E603" s="322"/>
      <c r="F603" s="308" t="e">
        <f>VLOOKUP(D603,Acero!$A$12:$AB$209,4,FALSE)</f>
        <v>#N/A</v>
      </c>
      <c r="G603" s="317"/>
      <c r="H603" s="317"/>
      <c r="I603" s="317"/>
      <c r="J603" s="311"/>
      <c r="L603" s="322"/>
      <c r="M603" s="308" t="e">
        <f>VLOOKUP(D603,Acero!$A$12:$AB$209,13,FALSE)</f>
        <v>#N/A</v>
      </c>
      <c r="N603" s="308" t="str">
        <f>IF(L603="x",VLOOKUP(D603,Acero!$A$12:$AB$209,6,FALSE),"--")</f>
        <v>--</v>
      </c>
      <c r="O603" s="324" t="str">
        <f>IF(L603="x",VLOOKUP(D603,Acero!$A$12:$AB$209,7,FALSE),"--")</f>
        <v>--</v>
      </c>
      <c r="P603" s="335" t="e">
        <f>IF((M603="Chapa negra doble recapado")*AND(L603&lt;&gt;"x"),"--",VLOOKUP(D603,Acero!$A$12:$AB$209,14,FALSE))</f>
        <v>#N/A</v>
      </c>
      <c r="Q603" s="335" t="e">
        <f>IF((M603="Chapa negra doble recapado")*AND(L603&lt;&gt;"x"),"--",VLOOKUP(D603,Acero!$A$12:$AB$209,15,FALSE))</f>
        <v>#N/A</v>
      </c>
      <c r="R603" s="335" t="str">
        <f>IF(L603="x",VLOOKUP(D603,Acero!$A$12:$AB$209,16,FALSE),"--")</f>
        <v>--</v>
      </c>
      <c r="S603" s="335" t="str">
        <f>IF(L603="x",VLOOKUP(D603,Acero!$A$12:$AB$209,17,FALSE),"--")</f>
        <v>--</v>
      </c>
      <c r="T603" s="335" t="e">
        <f>VLOOKUP(D603,Acero!$A$12:$AB$209,18,FALSE)</f>
        <v>#N/A</v>
      </c>
      <c r="U603" s="308" t="e">
        <f>VLOOKUP(D603,Acero!$A$12:$AB$209,19,FALSE)</f>
        <v>#N/A</v>
      </c>
      <c r="V603" s="318"/>
      <c r="W603" s="318"/>
      <c r="X603" s="322"/>
      <c r="Y603" s="334" t="e">
        <f t="shared" si="240"/>
        <v>#DIV/0!</v>
      </c>
      <c r="Z603">
        <f t="shared" si="244"/>
        <v>3275878.6666666567</v>
      </c>
      <c r="AG603" s="345">
        <v>42995</v>
      </c>
      <c r="AH603" s="149"/>
      <c r="AI603" s="149"/>
      <c r="AJ603" s="149"/>
      <c r="AK603" s="149"/>
      <c r="AL603" s="343" t="e">
        <f t="shared" si="241"/>
        <v>#DIV/0!</v>
      </c>
      <c r="AM603" s="149"/>
      <c r="AN603" s="149"/>
      <c r="AO603" s="343" t="e">
        <f t="shared" si="242"/>
        <v>#DIV/0!</v>
      </c>
      <c r="AP603" s="149"/>
      <c r="AQ603" s="149"/>
      <c r="AR603" s="343" t="e">
        <f t="shared" si="243"/>
        <v>#DIV/0!</v>
      </c>
    </row>
    <row r="604" spans="1:44" ht="30.75" hidden="1" thickBot="1">
      <c r="A604" s="412"/>
      <c r="B604" s="308">
        <v>539</v>
      </c>
      <c r="C604" s="239" t="str">
        <f>VLOOKUP($A$18,Piezas!$A$10:$F$604,2,FALSE)</f>
        <v xml:space="preserve">Gabinete lateral derecho </v>
      </c>
      <c r="D604" s="321"/>
      <c r="E604" s="322"/>
      <c r="F604" s="308" t="e">
        <f>VLOOKUP(D604,Acero!$A$12:$AB$209,4,FALSE)</f>
        <v>#N/A</v>
      </c>
      <c r="G604" s="317"/>
      <c r="H604" s="317"/>
      <c r="I604" s="317"/>
      <c r="J604" s="311"/>
      <c r="L604" s="322"/>
      <c r="M604" s="308" t="e">
        <f>VLOOKUP(D604,Acero!$A$12:$AB$209,13,FALSE)</f>
        <v>#N/A</v>
      </c>
      <c r="N604" s="308" t="str">
        <f>IF(L604="x",VLOOKUP(D604,Acero!$A$12:$AB$209,6,FALSE),"--")</f>
        <v>--</v>
      </c>
      <c r="O604" s="324" t="str">
        <f>IF(L604="x",VLOOKUP(D604,Acero!$A$12:$AB$209,7,FALSE),"--")</f>
        <v>--</v>
      </c>
      <c r="P604" s="335" t="e">
        <f>IF((M604="Chapa negra doble recapado")*AND(L604&lt;&gt;"x"),"--",VLOOKUP(D604,Acero!$A$12:$AB$209,14,FALSE))</f>
        <v>#N/A</v>
      </c>
      <c r="Q604" s="335" t="e">
        <f>IF((M604="Chapa negra doble recapado")*AND(L604&lt;&gt;"x"),"--",VLOOKUP(D604,Acero!$A$12:$AB$209,15,FALSE))</f>
        <v>#N/A</v>
      </c>
      <c r="R604" s="335" t="str">
        <f>IF(L604="x",VLOOKUP(D604,Acero!$A$12:$AB$209,16,FALSE),"--")</f>
        <v>--</v>
      </c>
      <c r="S604" s="335" t="str">
        <f>IF(L604="x",VLOOKUP(D604,Acero!$A$12:$AB$209,17,FALSE),"--")</f>
        <v>--</v>
      </c>
      <c r="T604" s="335" t="e">
        <f>VLOOKUP(D604,Acero!$A$12:$AB$209,18,FALSE)</f>
        <v>#N/A</v>
      </c>
      <c r="U604" s="308" t="e">
        <f>VLOOKUP(D604,Acero!$A$12:$AB$209,19,FALSE)</f>
        <v>#N/A</v>
      </c>
      <c r="V604" s="319"/>
      <c r="W604" s="319"/>
      <c r="X604" s="322"/>
      <c r="Y604" s="334" t="e">
        <f t="shared" si="240"/>
        <v>#DIV/0!</v>
      </c>
      <c r="Z604">
        <f t="shared" si="244"/>
        <v>3275878.6666666567</v>
      </c>
      <c r="AG604" s="345">
        <v>42996</v>
      </c>
      <c r="AH604" s="149"/>
      <c r="AI604" s="149"/>
      <c r="AJ604" s="149"/>
      <c r="AK604" s="149"/>
      <c r="AL604" s="343" t="e">
        <f t="shared" si="241"/>
        <v>#DIV/0!</v>
      </c>
      <c r="AM604" s="149"/>
      <c r="AN604" s="149"/>
      <c r="AO604" s="343" t="e">
        <f t="shared" si="242"/>
        <v>#DIV/0!</v>
      </c>
      <c r="AP604" s="149"/>
      <c r="AQ604" s="149"/>
      <c r="AR604" s="343" t="e">
        <f t="shared" si="243"/>
        <v>#DIV/0!</v>
      </c>
    </row>
    <row r="605" spans="1:44" ht="15.75" hidden="1" thickBot="1">
      <c r="A605" s="410"/>
      <c r="B605" s="336"/>
      <c r="C605" s="337"/>
      <c r="D605" s="338"/>
      <c r="E605" s="339"/>
      <c r="F605" s="340"/>
      <c r="G605" s="336"/>
      <c r="H605" s="336"/>
      <c r="I605" s="338"/>
      <c r="J605" s="339"/>
      <c r="K605" s="341"/>
      <c r="L605" s="339"/>
      <c r="M605" s="338"/>
      <c r="N605" s="338"/>
      <c r="O605" s="342"/>
      <c r="P605" s="340"/>
      <c r="Q605" s="340"/>
      <c r="R605" s="340"/>
      <c r="S605" s="340"/>
      <c r="T605" s="340"/>
      <c r="U605" s="336"/>
      <c r="V605" s="336"/>
      <c r="W605" s="336"/>
      <c r="X605" s="339"/>
      <c r="Y605" s="339"/>
      <c r="Z605" s="333"/>
      <c r="AA605" s="333"/>
      <c r="AG605" s="345"/>
      <c r="AL605" s="344"/>
      <c r="AO605" s="344"/>
      <c r="AR605" s="344"/>
    </row>
    <row r="606" spans="1:44" ht="31.5" hidden="1" thickTop="1" thickBot="1">
      <c r="A606" s="411" t="s">
        <v>353</v>
      </c>
      <c r="B606" s="308">
        <v>540</v>
      </c>
      <c r="C606" s="239" t="str">
        <f>VLOOKUP($A$18,Piezas!$A$10:$F$604,2,FALSE)</f>
        <v xml:space="preserve">Gabinete lateral derecho </v>
      </c>
      <c r="D606" s="317" t="s">
        <v>1012</v>
      </c>
      <c r="E606" s="331">
        <v>1174.3333333333301</v>
      </c>
      <c r="F606" s="308" t="str">
        <f>VLOOKUP(D606,Acero!$A$12:$AB$209,4,FALSE)</f>
        <v>Lateral</v>
      </c>
      <c r="G606" s="317"/>
      <c r="H606" s="317"/>
      <c r="I606" s="317"/>
      <c r="J606" s="310"/>
      <c r="K606" s="149"/>
      <c r="L606" s="331"/>
      <c r="M606" s="308" t="str">
        <f>VLOOKUP(D606,Acero!$A$12:$AB$209,13,FALSE)</f>
        <v>Chapa negra doble recapado</v>
      </c>
      <c r="N606" s="308" t="str">
        <f>IF(L606="x",VLOOKUP(D606,Acero!$A$12:$AB$209,6,FALSE),"--")</f>
        <v>--</v>
      </c>
      <c r="O606" s="324" t="str">
        <f>IF(L606="x",VLOOKUP(D606,Acero!$A$12:$AB$209,7,FALSE),"--")</f>
        <v>--</v>
      </c>
      <c r="P606" s="335" t="str">
        <f>IF((M606="Chapa negra doble recapado")*AND(L606&lt;&gt;"x"),"--",VLOOKUP(D606,Acero!$A$12:$AB$209,14,FALSE))</f>
        <v>--</v>
      </c>
      <c r="Q606" s="335" t="str">
        <f>IF((M606="Chapa negra doble recapado")*AND(L606&lt;&gt;"x"),"--",VLOOKUP(D606,Acero!$A$12:$AB$209,15,FALSE))</f>
        <v>--</v>
      </c>
      <c r="R606" s="335" t="str">
        <f>IF(L606="x",VLOOKUP(D606,Acero!$A$12:$AB$209,16,FALSE),"--")</f>
        <v>--</v>
      </c>
      <c r="S606" s="335" t="str">
        <f>IF(L606="x",VLOOKUP(D606,Acero!$A$12:$AB$209,17,FALSE),"--")</f>
        <v>--</v>
      </c>
      <c r="T606" s="335">
        <f>VLOOKUP(D606,Acero!$A$12:$AB$209,18,FALSE)</f>
        <v>1.2</v>
      </c>
      <c r="U606" s="308" t="str">
        <f>VLOOKUP(D606,Acero!$A$12:$AB$209,19,FALSE)</f>
        <v>mm</v>
      </c>
      <c r="V606" s="317"/>
      <c r="W606" s="317">
        <v>955.33333333333303</v>
      </c>
      <c r="X606" s="331">
        <v>1249.1666666666699</v>
      </c>
      <c r="Y606" s="334">
        <f t="shared" ref="Y606:Y616" si="245">(X606-W606)/W606</f>
        <v>0.30757152826239043</v>
      </c>
      <c r="Z606" s="149">
        <f>(V606+W606)*E606</f>
        <v>1121879.7777777743</v>
      </c>
      <c r="AA606" s="149"/>
      <c r="AB606" s="149"/>
      <c r="AC606" s="149"/>
      <c r="AD606" s="149"/>
      <c r="AE606" s="149"/>
      <c r="AF606" s="149"/>
      <c r="AG606" s="345">
        <v>42997</v>
      </c>
      <c r="AH606" s="149"/>
      <c r="AI606" s="149"/>
      <c r="AJ606" s="149"/>
      <c r="AK606" s="149"/>
      <c r="AL606" s="343" t="e">
        <f t="shared" ref="AL606:AL616" si="246">(AH606-AK606)/AH606</f>
        <v>#DIV/0!</v>
      </c>
      <c r="AM606" s="149"/>
      <c r="AN606" s="149"/>
      <c r="AO606" s="343" t="e">
        <f t="shared" ref="AO606:AO616" si="247">(AK606-AN606)/AK606</f>
        <v>#DIV/0!</v>
      </c>
      <c r="AP606" s="149"/>
      <c r="AQ606" s="149"/>
      <c r="AR606" s="343" t="e">
        <f t="shared" ref="AR606:AR616" si="248">(AN606-AQ606)/AN606</f>
        <v>#DIV/0!</v>
      </c>
    </row>
    <row r="607" spans="1:44" ht="30.75" hidden="1" thickBot="1">
      <c r="A607" s="309"/>
      <c r="B607" s="308">
        <v>541</v>
      </c>
      <c r="C607" s="239" t="str">
        <f>VLOOKUP($A$18,Piezas!$A$10:$F$604,2,FALSE)</f>
        <v xml:space="preserve">Gabinete lateral derecho </v>
      </c>
      <c r="D607" s="317" t="s">
        <v>1211</v>
      </c>
      <c r="E607" s="322">
        <v>1182.3333333333301</v>
      </c>
      <c r="F607" s="308" t="str">
        <f>VLOOKUP(D607,Acero!$A$12:$AB$209,4,FALSE)</f>
        <v xml:space="preserve">Lonja </v>
      </c>
      <c r="G607" s="317"/>
      <c r="H607" s="317"/>
      <c r="I607" s="317"/>
      <c r="J607" s="311"/>
      <c r="L607" s="317"/>
      <c r="M607" s="308" t="str">
        <f>VLOOKUP(D607,Acero!$A$12:$AB$209,13,FALSE)</f>
        <v>Chapa negra doble recapado</v>
      </c>
      <c r="N607" s="308" t="str">
        <f>IF(L607="x",VLOOKUP(D607,Acero!$A$12:$AB$209,6,FALSE),"--")</f>
        <v>--</v>
      </c>
      <c r="O607" s="324" t="str">
        <f>IF(L607="x",VLOOKUP(D607,Acero!$A$12:$AB$209,7,FALSE),"--")</f>
        <v>--</v>
      </c>
      <c r="P607" s="335" t="str">
        <f>IF((M607="Chapa negra doble recapado")*AND(L607&lt;&gt;"x"),"--",VLOOKUP(D607,Acero!$A$12:$AB$209,14,FALSE))</f>
        <v>--</v>
      </c>
      <c r="Q607" s="335" t="str">
        <f>IF((M607="Chapa negra doble recapado")*AND(L607&lt;&gt;"x"),"--",VLOOKUP(D607,Acero!$A$12:$AB$209,15,FALSE))</f>
        <v>--</v>
      </c>
      <c r="R607" s="335" t="str">
        <f>IF(L607="x",VLOOKUP(D607,Acero!$A$12:$AB$209,16,FALSE),"--")</f>
        <v>--</v>
      </c>
      <c r="S607" s="335" t="str">
        <f>IF(L607="x",VLOOKUP(D607,Acero!$A$12:$AB$209,17,FALSE),"--")</f>
        <v>--</v>
      </c>
      <c r="T607" s="335">
        <f>VLOOKUP(D607,Acero!$A$12:$AB$209,18,FALSE)</f>
        <v>1.2</v>
      </c>
      <c r="U607" s="308" t="str">
        <f>VLOOKUP(D607,Acero!$A$12:$AB$209,19,FALSE)</f>
        <v>mm</v>
      </c>
      <c r="V607" s="317"/>
      <c r="W607" s="317">
        <v>961.83333333333303</v>
      </c>
      <c r="X607" s="322">
        <v>1257.6666666666699</v>
      </c>
      <c r="Y607" s="334">
        <f t="shared" si="245"/>
        <v>0.3075723444810296</v>
      </c>
      <c r="Z607">
        <f t="shared" ref="Z607:Z616" si="249">(V607+W607)*E607+Z606</f>
        <v>2259087.3888888815</v>
      </c>
      <c r="AG607" s="345">
        <v>42998</v>
      </c>
      <c r="AH607" s="149"/>
      <c r="AI607" s="149"/>
      <c r="AJ607" s="149"/>
      <c r="AK607" s="149"/>
      <c r="AL607" s="343" t="e">
        <f t="shared" si="246"/>
        <v>#DIV/0!</v>
      </c>
      <c r="AM607" s="149"/>
      <c r="AN607" s="149"/>
      <c r="AO607" s="343" t="e">
        <f t="shared" si="247"/>
        <v>#DIV/0!</v>
      </c>
      <c r="AP607" s="149"/>
      <c r="AQ607" s="149"/>
      <c r="AR607" s="343" t="e">
        <f t="shared" si="248"/>
        <v>#DIV/0!</v>
      </c>
    </row>
    <row r="608" spans="1:44" ht="30.75" hidden="1" thickBot="1">
      <c r="A608" s="309"/>
      <c r="B608" s="308">
        <v>542</v>
      </c>
      <c r="C608" s="239" t="str">
        <f>VLOOKUP($A$18,Piezas!$A$10:$F$604,2,FALSE)</f>
        <v xml:space="preserve">Gabinete lateral derecho </v>
      </c>
      <c r="D608" s="317" t="s">
        <v>1014</v>
      </c>
      <c r="E608" s="322">
        <v>1190.3333333333301</v>
      </c>
      <c r="F608" s="308" t="str">
        <f>VLOOKUP(D608,Acero!$A$12:$AB$209,4,FALSE)</f>
        <v>orejas</v>
      </c>
      <c r="G608" s="317"/>
      <c r="H608" s="317"/>
      <c r="I608" s="317"/>
      <c r="J608" s="311" t="s">
        <v>1519</v>
      </c>
      <c r="L608" s="322"/>
      <c r="M608" s="308" t="str">
        <f>VLOOKUP(D608,Acero!$A$12:$AB$209,13,FALSE)</f>
        <v>Chapa negra doble recapado</v>
      </c>
      <c r="N608" s="308" t="str">
        <f>IF(L608="x",VLOOKUP(D608,Acero!$A$12:$AB$209,6,FALSE),"--")</f>
        <v>--</v>
      </c>
      <c r="O608" s="324" t="str">
        <f>IF(L608="x",VLOOKUP(D608,Acero!$A$12:$AB$209,7,FALSE),"--")</f>
        <v>--</v>
      </c>
      <c r="P608" s="335" t="str">
        <f>IF((M608="Chapa negra doble recapado")*AND(L608&lt;&gt;"x"),"--",VLOOKUP(D608,Acero!$A$12:$AB$209,14,FALSE))</f>
        <v>--</v>
      </c>
      <c r="Q608" s="335" t="str">
        <f>IF((M608="Chapa negra doble recapado")*AND(L608&lt;&gt;"x"),"--",VLOOKUP(D608,Acero!$A$12:$AB$209,15,FALSE))</f>
        <v>--</v>
      </c>
      <c r="R608" s="335" t="str">
        <f>IF(L608="x",VLOOKUP(D608,Acero!$A$12:$AB$209,16,FALSE),"--")</f>
        <v>--</v>
      </c>
      <c r="S608" s="335" t="str">
        <f>IF(L608="x",VLOOKUP(D608,Acero!$A$12:$AB$209,17,FALSE),"--")</f>
        <v>--</v>
      </c>
      <c r="T608" s="335">
        <f>VLOOKUP(D608,Acero!$A$12:$AB$209,18,FALSE)</f>
        <v>1.2</v>
      </c>
      <c r="U608" s="308" t="str">
        <f>VLOOKUP(D608,Acero!$A$12:$AB$209,19,FALSE)</f>
        <v>mm</v>
      </c>
      <c r="V608" s="318">
        <v>1</v>
      </c>
      <c r="W608" s="318">
        <v>968.33333333333303</v>
      </c>
      <c r="X608" s="322">
        <v>1266.1666666666699</v>
      </c>
      <c r="Y608" s="334">
        <f t="shared" si="245"/>
        <v>0.3075731497418282</v>
      </c>
      <c r="Z608">
        <f t="shared" si="249"/>
        <v>3412917.1666666558</v>
      </c>
      <c r="AG608" s="345">
        <v>42999</v>
      </c>
      <c r="AH608" s="149"/>
      <c r="AI608" s="149"/>
      <c r="AJ608" s="149"/>
      <c r="AK608" s="149"/>
      <c r="AL608" s="343" t="e">
        <f t="shared" si="246"/>
        <v>#DIV/0!</v>
      </c>
      <c r="AM608" s="149"/>
      <c r="AN608" s="149"/>
      <c r="AO608" s="343" t="e">
        <f t="shared" si="247"/>
        <v>#DIV/0!</v>
      </c>
      <c r="AP608" s="149"/>
      <c r="AQ608" s="149"/>
      <c r="AR608" s="343" t="e">
        <f t="shared" si="248"/>
        <v>#DIV/0!</v>
      </c>
    </row>
    <row r="609" spans="1:44" ht="30.75" hidden="1" thickBot="1">
      <c r="A609" s="309"/>
      <c r="B609" s="308">
        <v>543</v>
      </c>
      <c r="C609" s="239" t="str">
        <f>VLOOKUP($A$18,Piezas!$A$10:$F$604,2,FALSE)</f>
        <v xml:space="preserve">Gabinete lateral derecho </v>
      </c>
      <c r="D609" s="317" t="s">
        <v>1015</v>
      </c>
      <c r="E609" s="322"/>
      <c r="F609" s="308">
        <f>VLOOKUP(D609,Acero!$A$12:$AB$209,4,FALSE)</f>
        <v>0</v>
      </c>
      <c r="G609" s="317"/>
      <c r="H609" s="317"/>
      <c r="I609" s="317"/>
      <c r="J609" s="311"/>
      <c r="L609" s="322"/>
      <c r="M609" s="308">
        <f>VLOOKUP(D609,Acero!$A$12:$AB$209,13,FALSE)</f>
        <v>0</v>
      </c>
      <c r="N609" s="308" t="str">
        <f>IF(L609="x",VLOOKUP(D609,Acero!$A$12:$AB$209,6,FALSE),"--")</f>
        <v>--</v>
      </c>
      <c r="O609" s="324" t="str">
        <f>IF(L609="x",VLOOKUP(D609,Acero!$A$12:$AB$209,7,FALSE),"--")</f>
        <v>--</v>
      </c>
      <c r="P609" s="335">
        <f>IF((M609="Chapa negra doble recapado")*AND(L609&lt;&gt;"x"),"--",VLOOKUP(D609,Acero!$A$12:$AB$209,14,FALSE))</f>
        <v>0</v>
      </c>
      <c r="Q609" s="335">
        <f>IF((M609="Chapa negra doble recapado")*AND(L609&lt;&gt;"x"),"--",VLOOKUP(D609,Acero!$A$12:$AB$209,15,FALSE))</f>
        <v>0</v>
      </c>
      <c r="R609" s="335" t="str">
        <f>IF(L609="x",VLOOKUP(D609,Acero!$A$12:$AB$209,16,FALSE),"--")</f>
        <v>--</v>
      </c>
      <c r="S609" s="335" t="str">
        <f>IF(L609="x",VLOOKUP(D609,Acero!$A$12:$AB$209,17,FALSE),"--")</f>
        <v>--</v>
      </c>
      <c r="T609" s="335">
        <f>VLOOKUP(D609,Acero!$A$12:$AB$209,18,FALSE)</f>
        <v>0</v>
      </c>
      <c r="U609" s="308" t="str">
        <f>VLOOKUP(D609,Acero!$A$12:$AB$209,19,FALSE)</f>
        <v>-----</v>
      </c>
      <c r="V609" s="319"/>
      <c r="W609" s="319"/>
      <c r="X609" s="322"/>
      <c r="Y609" s="334" t="e">
        <f t="shared" si="245"/>
        <v>#DIV/0!</v>
      </c>
      <c r="Z609">
        <f t="shared" si="249"/>
        <v>3412917.1666666558</v>
      </c>
      <c r="AG609" s="345">
        <v>43000</v>
      </c>
      <c r="AH609" s="149"/>
      <c r="AI609" s="149"/>
      <c r="AJ609" s="149"/>
      <c r="AK609" s="149"/>
      <c r="AL609" s="343" t="e">
        <f t="shared" si="246"/>
        <v>#DIV/0!</v>
      </c>
      <c r="AM609" s="149"/>
      <c r="AN609" s="149"/>
      <c r="AO609" s="343" t="e">
        <f t="shared" si="247"/>
        <v>#DIV/0!</v>
      </c>
      <c r="AP609" s="149"/>
      <c r="AQ609" s="149"/>
      <c r="AR609" s="343" t="e">
        <f t="shared" si="248"/>
        <v>#DIV/0!</v>
      </c>
    </row>
    <row r="610" spans="1:44" ht="30.75" hidden="1" thickBot="1">
      <c r="A610" s="309"/>
      <c r="B610" s="308">
        <v>544</v>
      </c>
      <c r="C610" s="239" t="str">
        <f>VLOOKUP($A$18,Piezas!$A$10:$F$604,2,FALSE)</f>
        <v xml:space="preserve">Gabinete lateral derecho </v>
      </c>
      <c r="D610" s="317" t="s">
        <v>1060</v>
      </c>
      <c r="E610" s="322"/>
      <c r="F610" s="308">
        <f>VLOOKUP(D610,Acero!$A$12:$AB$209,4,FALSE)</f>
        <v>0</v>
      </c>
      <c r="G610" s="317"/>
      <c r="H610" s="317"/>
      <c r="I610" s="317"/>
      <c r="J610" s="311"/>
      <c r="L610" s="322"/>
      <c r="M610" s="308" t="str">
        <f>VLOOKUP(D610,Acero!$A$12:$AB$209,13,FALSE)</f>
        <v>---------------</v>
      </c>
      <c r="N610" s="308" t="str">
        <f>IF(L610="x",VLOOKUP(D610,Acero!$A$12:$AB$209,6,FALSE),"--")</f>
        <v>--</v>
      </c>
      <c r="O610" s="324" t="str">
        <f>IF(L610="x",VLOOKUP(D610,Acero!$A$12:$AB$209,7,FALSE),"--")</f>
        <v>--</v>
      </c>
      <c r="P610" s="335">
        <f>IF((M610="Chapa negra doble recapado")*AND(L610&lt;&gt;"x"),"--",VLOOKUP(D610,Acero!$A$12:$AB$209,14,FALSE))</f>
        <v>28</v>
      </c>
      <c r="Q610" s="335" t="str">
        <f>IF((M610="Chapa negra doble recapado")*AND(L610&lt;&gt;"x"),"--",VLOOKUP(D610,Acero!$A$12:$AB$209,15,FALSE))</f>
        <v>----</v>
      </c>
      <c r="R610" s="335" t="str">
        <f>IF(L610="x",VLOOKUP(D610,Acero!$A$12:$AB$209,16,FALSE),"--")</f>
        <v>--</v>
      </c>
      <c r="S610" s="335" t="str">
        <f>IF(L610="x",VLOOKUP(D610,Acero!$A$12:$AB$209,17,FALSE),"--")</f>
        <v>--</v>
      </c>
      <c r="T610" s="335">
        <f>VLOOKUP(D610,Acero!$A$12:$AB$209,18,FALSE)</f>
        <v>0</v>
      </c>
      <c r="U610" s="308" t="str">
        <f>VLOOKUP(D610,Acero!$A$12:$AB$209,19,FALSE)</f>
        <v>----</v>
      </c>
      <c r="V610" s="318"/>
      <c r="W610" s="318"/>
      <c r="X610" s="322"/>
      <c r="Y610" s="334" t="e">
        <f t="shared" si="245"/>
        <v>#DIV/0!</v>
      </c>
      <c r="Z610">
        <f t="shared" si="249"/>
        <v>3412917.1666666558</v>
      </c>
      <c r="AG610" s="345">
        <v>43001</v>
      </c>
      <c r="AH610" s="149"/>
      <c r="AI610" s="149"/>
      <c r="AJ610" s="149"/>
      <c r="AK610" s="149"/>
      <c r="AL610" s="343" t="e">
        <f t="shared" si="246"/>
        <v>#DIV/0!</v>
      </c>
      <c r="AM610" s="149"/>
      <c r="AN610" s="149"/>
      <c r="AO610" s="343" t="e">
        <f t="shared" si="247"/>
        <v>#DIV/0!</v>
      </c>
      <c r="AP610" s="149"/>
      <c r="AQ610" s="149"/>
      <c r="AR610" s="343" t="e">
        <f t="shared" si="248"/>
        <v>#DIV/0!</v>
      </c>
    </row>
    <row r="611" spans="1:44" ht="30.75" hidden="1" thickBot="1">
      <c r="A611" s="309"/>
      <c r="B611" s="308">
        <v>545</v>
      </c>
      <c r="C611" s="239" t="str">
        <f>VLOOKUP($A$18,Piezas!$A$10:$F$604,2,FALSE)</f>
        <v xml:space="preserve">Gabinete lateral derecho </v>
      </c>
      <c r="D611" s="317" t="s">
        <v>1228</v>
      </c>
      <c r="E611" s="322"/>
      <c r="F611" s="308">
        <f>VLOOKUP(D611,Acero!$A$12:$AB$209,4,FALSE)</f>
        <v>0</v>
      </c>
      <c r="G611" s="317"/>
      <c r="H611" s="317"/>
      <c r="I611" s="317"/>
      <c r="J611" s="311"/>
      <c r="L611" s="322"/>
      <c r="M611" s="308" t="str">
        <f>VLOOKUP(D611,Acero!$A$12:$AB$209,13,FALSE)</f>
        <v>---------------</v>
      </c>
      <c r="N611" s="308" t="str">
        <f>IF(L611="x",VLOOKUP(D611,Acero!$A$12:$AB$209,6,FALSE),"--")</f>
        <v>--</v>
      </c>
      <c r="O611" s="324" t="str">
        <f>IF(L611="x",VLOOKUP(D611,Acero!$A$12:$AB$209,7,FALSE),"--")</f>
        <v>--</v>
      </c>
      <c r="P611" s="335">
        <f>IF((M611="Chapa negra doble recapado")*AND(L611&lt;&gt;"x"),"--",VLOOKUP(D611,Acero!$A$12:$AB$209,14,FALSE))</f>
        <v>0.42</v>
      </c>
      <c r="Q611" s="335" t="str">
        <f>IF((M611="Chapa negra doble recapado")*AND(L611&lt;&gt;"x"),"--",VLOOKUP(D611,Acero!$A$12:$AB$209,15,FALSE))</f>
        <v>----</v>
      </c>
      <c r="R611" s="335" t="str">
        <f>IF(L611="x",VLOOKUP(D611,Acero!$A$12:$AB$209,16,FALSE),"--")</f>
        <v>--</v>
      </c>
      <c r="S611" s="335" t="str">
        <f>IF(L611="x",VLOOKUP(D611,Acero!$A$12:$AB$209,17,FALSE),"--")</f>
        <v>--</v>
      </c>
      <c r="T611" s="335">
        <f>VLOOKUP(D611,Acero!$A$12:$AB$209,18,FALSE)</f>
        <v>0.5</v>
      </c>
      <c r="U611" s="308" t="str">
        <f>VLOOKUP(D611,Acero!$A$12:$AB$209,19,FALSE)</f>
        <v>----</v>
      </c>
      <c r="V611" s="318"/>
      <c r="W611" s="318"/>
      <c r="X611" s="322"/>
      <c r="Y611" s="334" t="e">
        <f t="shared" si="245"/>
        <v>#DIV/0!</v>
      </c>
      <c r="Z611">
        <f t="shared" si="249"/>
        <v>3412917.1666666558</v>
      </c>
      <c r="AG611" s="345">
        <v>43002</v>
      </c>
      <c r="AH611" s="149"/>
      <c r="AI611" s="149"/>
      <c r="AJ611" s="149"/>
      <c r="AK611" s="149"/>
      <c r="AL611" s="343" t="e">
        <f t="shared" si="246"/>
        <v>#DIV/0!</v>
      </c>
      <c r="AM611" s="149"/>
      <c r="AN611" s="149"/>
      <c r="AO611" s="343" t="e">
        <f t="shared" si="247"/>
        <v>#DIV/0!</v>
      </c>
      <c r="AP611" s="149"/>
      <c r="AQ611" s="149"/>
      <c r="AR611" s="343" t="e">
        <f t="shared" si="248"/>
        <v>#DIV/0!</v>
      </c>
    </row>
    <row r="612" spans="1:44" ht="30.75" hidden="1" thickBot="1">
      <c r="A612" s="309"/>
      <c r="B612" s="308">
        <v>546</v>
      </c>
      <c r="C612" s="239" t="str">
        <f>VLOOKUP($A$18,Piezas!$A$10:$F$604,2,FALSE)</f>
        <v xml:space="preserve">Gabinete lateral derecho </v>
      </c>
      <c r="D612" s="317" t="s">
        <v>1229</v>
      </c>
      <c r="E612" s="322"/>
      <c r="F612" s="308">
        <f>VLOOKUP(D612,Acero!$A$12:$AB$209,4,FALSE)</f>
        <v>0</v>
      </c>
      <c r="G612" s="317"/>
      <c r="H612" s="317"/>
      <c r="I612" s="317"/>
      <c r="J612" s="311"/>
      <c r="L612" s="322"/>
      <c r="M612" s="308" t="str">
        <f>VLOOKUP(D612,Acero!$A$12:$AB$209,13,FALSE)</f>
        <v>---------------</v>
      </c>
      <c r="N612" s="308" t="str">
        <f>IF(L612="x",VLOOKUP(D612,Acero!$A$12:$AB$209,6,FALSE),"--")</f>
        <v>--</v>
      </c>
      <c r="O612" s="324" t="str">
        <f>IF(L612="x",VLOOKUP(D612,Acero!$A$12:$AB$209,7,FALSE),"--")</f>
        <v>--</v>
      </c>
      <c r="P612" s="335">
        <f>IF((M612="Chapa negra doble recapado")*AND(L612&lt;&gt;"x"),"--",VLOOKUP(D612,Acero!$A$12:$AB$209,14,FALSE))</f>
        <v>22</v>
      </c>
      <c r="Q612" s="335" t="str">
        <f>IF((M612="Chapa negra doble recapado")*AND(L612&lt;&gt;"x"),"--",VLOOKUP(D612,Acero!$A$12:$AB$209,15,FALSE))</f>
        <v>----</v>
      </c>
      <c r="R612" s="335" t="str">
        <f>IF(L612="x",VLOOKUP(D612,Acero!$A$12:$AB$209,16,FALSE),"--")</f>
        <v>--</v>
      </c>
      <c r="S612" s="335" t="str">
        <f>IF(L612="x",VLOOKUP(D612,Acero!$A$12:$AB$209,17,FALSE),"--")</f>
        <v>--</v>
      </c>
      <c r="T612" s="335">
        <f>VLOOKUP(D612,Acero!$A$12:$AB$209,18,FALSE)</f>
        <v>0</v>
      </c>
      <c r="U612" s="308" t="str">
        <f>VLOOKUP(D612,Acero!$A$12:$AB$209,19,FALSE)</f>
        <v>----</v>
      </c>
      <c r="V612" s="319"/>
      <c r="W612" s="319"/>
      <c r="X612" s="322"/>
      <c r="Y612" s="334" t="e">
        <f t="shared" si="245"/>
        <v>#DIV/0!</v>
      </c>
      <c r="Z612">
        <f t="shared" si="249"/>
        <v>3412917.1666666558</v>
      </c>
      <c r="AG612" s="345">
        <v>43003</v>
      </c>
      <c r="AH612" s="149"/>
      <c r="AI612" s="149"/>
      <c r="AJ612" s="149"/>
      <c r="AK612" s="149"/>
      <c r="AL612" s="343" t="e">
        <f t="shared" si="246"/>
        <v>#DIV/0!</v>
      </c>
      <c r="AM612" s="149"/>
      <c r="AN612" s="149"/>
      <c r="AO612" s="343" t="e">
        <f t="shared" si="247"/>
        <v>#DIV/0!</v>
      </c>
      <c r="AP612" s="149"/>
      <c r="AQ612" s="149"/>
      <c r="AR612" s="343" t="e">
        <f t="shared" si="248"/>
        <v>#DIV/0!</v>
      </c>
    </row>
    <row r="613" spans="1:44" ht="30.75" hidden="1" thickBot="1">
      <c r="A613" s="309"/>
      <c r="B613" s="308">
        <v>547</v>
      </c>
      <c r="C613" s="239" t="str">
        <f>VLOOKUP($A$18,Piezas!$A$10:$F$604,2,FALSE)</f>
        <v xml:space="preserve">Gabinete lateral derecho </v>
      </c>
      <c r="D613" s="317" t="s">
        <v>1230</v>
      </c>
      <c r="E613" s="322"/>
      <c r="F613" s="308">
        <f>VLOOKUP(D613,Acero!$A$12:$AB$209,4,FALSE)</f>
        <v>0</v>
      </c>
      <c r="G613" s="317"/>
      <c r="H613" s="317"/>
      <c r="I613" s="317"/>
      <c r="J613" s="311"/>
      <c r="L613" s="322"/>
      <c r="M613" s="308" t="str">
        <f>VLOOKUP(D613,Acero!$A$12:$AB$209,13,FALSE)</f>
        <v>---------------</v>
      </c>
      <c r="N613" s="308" t="str">
        <f>IF(L613="x",VLOOKUP(D613,Acero!$A$12:$AB$209,6,FALSE),"--")</f>
        <v>--</v>
      </c>
      <c r="O613" s="324" t="str">
        <f>IF(L613="x",VLOOKUP(D613,Acero!$A$12:$AB$209,7,FALSE),"--")</f>
        <v>--</v>
      </c>
      <c r="P613" s="335">
        <f>IF((M613="Chapa negra doble recapado")*AND(L613&lt;&gt;"x"),"--",VLOOKUP(D613,Acero!$A$12:$AB$209,14,FALSE))</f>
        <v>12.7</v>
      </c>
      <c r="Q613" s="335" t="str">
        <f>IF((M613="Chapa negra doble recapado")*AND(L613&lt;&gt;"x"),"--",VLOOKUP(D613,Acero!$A$12:$AB$209,15,FALSE))</f>
        <v>----</v>
      </c>
      <c r="R613" s="335" t="str">
        <f>IF(L613="x",VLOOKUP(D613,Acero!$A$12:$AB$209,16,FALSE),"--")</f>
        <v>--</v>
      </c>
      <c r="S613" s="335" t="str">
        <f>IF(L613="x",VLOOKUP(D613,Acero!$A$12:$AB$209,17,FALSE),"--")</f>
        <v>--</v>
      </c>
      <c r="T613" s="335">
        <f>VLOOKUP(D613,Acero!$A$12:$AB$209,18,FALSE)</f>
        <v>0</v>
      </c>
      <c r="U613" s="308" t="str">
        <f>VLOOKUP(D613,Acero!$A$12:$AB$209,19,FALSE)</f>
        <v>----</v>
      </c>
      <c r="V613" s="318"/>
      <c r="W613" s="318"/>
      <c r="X613" s="322"/>
      <c r="Y613" s="334" t="e">
        <f t="shared" si="245"/>
        <v>#DIV/0!</v>
      </c>
      <c r="Z613">
        <f t="shared" si="249"/>
        <v>3412917.1666666558</v>
      </c>
      <c r="AG613" s="345">
        <v>43004</v>
      </c>
      <c r="AH613" s="149"/>
      <c r="AI613" s="149"/>
      <c r="AJ613" s="149"/>
      <c r="AK613" s="149"/>
      <c r="AL613" s="343" t="e">
        <f t="shared" si="246"/>
        <v>#DIV/0!</v>
      </c>
      <c r="AM613" s="149"/>
      <c r="AN613" s="149"/>
      <c r="AO613" s="343" t="e">
        <f t="shared" si="247"/>
        <v>#DIV/0!</v>
      </c>
      <c r="AP613" s="149"/>
      <c r="AQ613" s="149"/>
      <c r="AR613" s="343" t="e">
        <f t="shared" si="248"/>
        <v>#DIV/0!</v>
      </c>
    </row>
    <row r="614" spans="1:44" ht="30.75" hidden="1" thickBot="1">
      <c r="A614" s="309"/>
      <c r="B614" s="308">
        <v>548</v>
      </c>
      <c r="C614" s="239" t="str">
        <f>VLOOKUP($A$18,Piezas!$A$10:$F$604,2,FALSE)</f>
        <v xml:space="preserve">Gabinete lateral derecho </v>
      </c>
      <c r="D614" s="317"/>
      <c r="E614" s="322"/>
      <c r="F614" s="308" t="e">
        <f>VLOOKUP(D614,Acero!$A$12:$AB$209,4,FALSE)</f>
        <v>#N/A</v>
      </c>
      <c r="G614" s="317"/>
      <c r="H614" s="317"/>
      <c r="I614" s="317"/>
      <c r="J614" s="311"/>
      <c r="L614" s="322"/>
      <c r="M614" s="308" t="e">
        <f>VLOOKUP(D614,Acero!$A$12:$AB$209,13,FALSE)</f>
        <v>#N/A</v>
      </c>
      <c r="N614" s="308" t="str">
        <f>IF(L614="x",VLOOKUP(D614,Acero!$A$12:$AB$209,6,FALSE),"--")</f>
        <v>--</v>
      </c>
      <c r="O614" s="324" t="str">
        <f>IF(L614="x",VLOOKUP(D614,Acero!$A$12:$AB$209,7,FALSE),"--")</f>
        <v>--</v>
      </c>
      <c r="P614" s="335" t="e">
        <f>IF((M614="Chapa negra doble recapado")*AND(L614&lt;&gt;"x"),"--",VLOOKUP(D614,Acero!$A$12:$AB$209,14,FALSE))</f>
        <v>#N/A</v>
      </c>
      <c r="Q614" s="335" t="e">
        <f>IF((M614="Chapa negra doble recapado")*AND(L614&lt;&gt;"x"),"--",VLOOKUP(D614,Acero!$A$12:$AB$209,15,FALSE))</f>
        <v>#N/A</v>
      </c>
      <c r="R614" s="335" t="str">
        <f>IF(L614="x",VLOOKUP(D614,Acero!$A$12:$AB$209,16,FALSE),"--")</f>
        <v>--</v>
      </c>
      <c r="S614" s="335" t="str">
        <f>IF(L614="x",VLOOKUP(D614,Acero!$A$12:$AB$209,17,FALSE),"--")</f>
        <v>--</v>
      </c>
      <c r="T614" s="335" t="e">
        <f>VLOOKUP(D614,Acero!$A$12:$AB$209,18,FALSE)</f>
        <v>#N/A</v>
      </c>
      <c r="U614" s="308" t="e">
        <f>VLOOKUP(D614,Acero!$A$12:$AB$209,19,FALSE)</f>
        <v>#N/A</v>
      </c>
      <c r="V614" s="319"/>
      <c r="W614" s="319"/>
      <c r="X614" s="322"/>
      <c r="Y614" s="334" t="e">
        <f t="shared" si="245"/>
        <v>#DIV/0!</v>
      </c>
      <c r="Z614">
        <f t="shared" si="249"/>
        <v>3412917.1666666558</v>
      </c>
      <c r="AG614" s="345">
        <v>43005</v>
      </c>
      <c r="AH614" s="149"/>
      <c r="AI614" s="149"/>
      <c r="AJ614" s="149"/>
      <c r="AK614" s="149"/>
      <c r="AL614" s="343" t="e">
        <f t="shared" si="246"/>
        <v>#DIV/0!</v>
      </c>
      <c r="AM614" s="149"/>
      <c r="AN614" s="149"/>
      <c r="AO614" s="343" t="e">
        <f t="shared" si="247"/>
        <v>#DIV/0!</v>
      </c>
      <c r="AP614" s="149"/>
      <c r="AQ614" s="149"/>
      <c r="AR614" s="343" t="e">
        <f t="shared" si="248"/>
        <v>#DIV/0!</v>
      </c>
    </row>
    <row r="615" spans="1:44" ht="30.75" hidden="1" thickBot="1">
      <c r="A615" s="309"/>
      <c r="B615" s="308">
        <v>549</v>
      </c>
      <c r="C615" s="239" t="str">
        <f>VLOOKUP($A$18,Piezas!$A$10:$F$604,2,FALSE)</f>
        <v xml:space="preserve">Gabinete lateral derecho </v>
      </c>
      <c r="D615" s="320"/>
      <c r="E615" s="322"/>
      <c r="F615" s="308" t="e">
        <f>VLOOKUP(D615,Acero!$A$12:$AB$209,4,FALSE)</f>
        <v>#N/A</v>
      </c>
      <c r="G615" s="317"/>
      <c r="H615" s="317"/>
      <c r="I615" s="317"/>
      <c r="J615" s="311"/>
      <c r="L615" s="322"/>
      <c r="M615" s="308" t="e">
        <f>VLOOKUP(D615,Acero!$A$12:$AB$209,13,FALSE)</f>
        <v>#N/A</v>
      </c>
      <c r="N615" s="308" t="str">
        <f>IF(L615="x",VLOOKUP(D615,Acero!$A$12:$AB$209,6,FALSE),"--")</f>
        <v>--</v>
      </c>
      <c r="O615" s="324" t="str">
        <f>IF(L615="x",VLOOKUP(D615,Acero!$A$12:$AB$209,7,FALSE),"--")</f>
        <v>--</v>
      </c>
      <c r="P615" s="335" t="e">
        <f>IF((M615="Chapa negra doble recapado")*AND(L615&lt;&gt;"x"),"--",VLOOKUP(D615,Acero!$A$12:$AB$209,14,FALSE))</f>
        <v>#N/A</v>
      </c>
      <c r="Q615" s="335" t="e">
        <f>IF((M615="Chapa negra doble recapado")*AND(L615&lt;&gt;"x"),"--",VLOOKUP(D615,Acero!$A$12:$AB$209,15,FALSE))</f>
        <v>#N/A</v>
      </c>
      <c r="R615" s="335" t="str">
        <f>IF(L615="x",VLOOKUP(D615,Acero!$A$12:$AB$209,16,FALSE),"--")</f>
        <v>--</v>
      </c>
      <c r="S615" s="335" t="str">
        <f>IF(L615="x",VLOOKUP(D615,Acero!$A$12:$AB$209,17,FALSE),"--")</f>
        <v>--</v>
      </c>
      <c r="T615" s="335" t="e">
        <f>VLOOKUP(D615,Acero!$A$12:$AB$209,18,FALSE)</f>
        <v>#N/A</v>
      </c>
      <c r="U615" s="308" t="e">
        <f>VLOOKUP(D615,Acero!$A$12:$AB$209,19,FALSE)</f>
        <v>#N/A</v>
      </c>
      <c r="V615" s="318"/>
      <c r="W615" s="318"/>
      <c r="X615" s="322"/>
      <c r="Y615" s="334" t="e">
        <f t="shared" si="245"/>
        <v>#DIV/0!</v>
      </c>
      <c r="Z615">
        <f t="shared" si="249"/>
        <v>3412917.1666666558</v>
      </c>
      <c r="AG615" s="345">
        <v>43006</v>
      </c>
      <c r="AH615" s="149"/>
      <c r="AI615" s="149"/>
      <c r="AJ615" s="149"/>
      <c r="AK615" s="149"/>
      <c r="AL615" s="343" t="e">
        <f t="shared" si="246"/>
        <v>#DIV/0!</v>
      </c>
      <c r="AM615" s="149"/>
      <c r="AN615" s="149"/>
      <c r="AO615" s="343" t="e">
        <f t="shared" si="247"/>
        <v>#DIV/0!</v>
      </c>
      <c r="AP615" s="149"/>
      <c r="AQ615" s="149"/>
      <c r="AR615" s="343" t="e">
        <f t="shared" si="248"/>
        <v>#DIV/0!</v>
      </c>
    </row>
    <row r="616" spans="1:44" ht="30.75" hidden="1" thickBot="1">
      <c r="A616" s="412"/>
      <c r="B616" s="308">
        <v>550</v>
      </c>
      <c r="C616" s="239" t="str">
        <f>VLOOKUP($A$18,Piezas!$A$10:$F$604,2,FALSE)</f>
        <v xml:space="preserve">Gabinete lateral derecho </v>
      </c>
      <c r="D616" s="321"/>
      <c r="E616" s="322"/>
      <c r="F616" s="308" t="e">
        <f>VLOOKUP(D616,Acero!$A$12:$AB$209,4,FALSE)</f>
        <v>#N/A</v>
      </c>
      <c r="G616" s="317"/>
      <c r="H616" s="317"/>
      <c r="I616" s="317"/>
      <c r="J616" s="311"/>
      <c r="L616" s="322"/>
      <c r="M616" s="308" t="e">
        <f>VLOOKUP(D616,Acero!$A$12:$AB$209,13,FALSE)</f>
        <v>#N/A</v>
      </c>
      <c r="N616" s="308" t="str">
        <f>IF(L616="x",VLOOKUP(D616,Acero!$A$12:$AB$209,6,FALSE),"--")</f>
        <v>--</v>
      </c>
      <c r="O616" s="324" t="str">
        <f>IF(L616="x",VLOOKUP(D616,Acero!$A$12:$AB$209,7,FALSE),"--")</f>
        <v>--</v>
      </c>
      <c r="P616" s="335" t="e">
        <f>IF((M616="Chapa negra doble recapado")*AND(L616&lt;&gt;"x"),"--",VLOOKUP(D616,Acero!$A$12:$AB$209,14,FALSE))</f>
        <v>#N/A</v>
      </c>
      <c r="Q616" s="335" t="e">
        <f>IF((M616="Chapa negra doble recapado")*AND(L616&lt;&gt;"x"),"--",VLOOKUP(D616,Acero!$A$12:$AB$209,15,FALSE))</f>
        <v>#N/A</v>
      </c>
      <c r="R616" s="335" t="str">
        <f>IF(L616="x",VLOOKUP(D616,Acero!$A$12:$AB$209,16,FALSE),"--")</f>
        <v>--</v>
      </c>
      <c r="S616" s="335" t="str">
        <f>IF(L616="x",VLOOKUP(D616,Acero!$A$12:$AB$209,17,FALSE),"--")</f>
        <v>--</v>
      </c>
      <c r="T616" s="335" t="e">
        <f>VLOOKUP(D616,Acero!$A$12:$AB$209,18,FALSE)</f>
        <v>#N/A</v>
      </c>
      <c r="U616" s="308" t="e">
        <f>VLOOKUP(D616,Acero!$A$12:$AB$209,19,FALSE)</f>
        <v>#N/A</v>
      </c>
      <c r="V616" s="319"/>
      <c r="W616" s="319"/>
      <c r="X616" s="322"/>
      <c r="Y616" s="334" t="e">
        <f t="shared" si="245"/>
        <v>#DIV/0!</v>
      </c>
      <c r="Z616">
        <f t="shared" si="249"/>
        <v>3412917.1666666558</v>
      </c>
      <c r="AG616" s="345">
        <v>43007</v>
      </c>
      <c r="AH616" s="149"/>
      <c r="AI616" s="149"/>
      <c r="AJ616" s="149"/>
      <c r="AK616" s="149"/>
      <c r="AL616" s="343" t="e">
        <f t="shared" si="246"/>
        <v>#DIV/0!</v>
      </c>
      <c r="AM616" s="149"/>
      <c r="AN616" s="149"/>
      <c r="AO616" s="343" t="e">
        <f t="shared" si="247"/>
        <v>#DIV/0!</v>
      </c>
      <c r="AP616" s="149"/>
      <c r="AQ616" s="149"/>
      <c r="AR616" s="343" t="e">
        <f t="shared" si="248"/>
        <v>#DIV/0!</v>
      </c>
    </row>
    <row r="617" spans="1:44" ht="15.75" hidden="1" thickBot="1">
      <c r="A617" s="410"/>
      <c r="B617" s="336"/>
      <c r="C617" s="337"/>
      <c r="D617" s="338"/>
      <c r="E617" s="339"/>
      <c r="F617" s="340"/>
      <c r="G617" s="336"/>
      <c r="H617" s="336"/>
      <c r="I617" s="338"/>
      <c r="J617" s="339"/>
      <c r="K617" s="341"/>
      <c r="L617" s="339"/>
      <c r="M617" s="338"/>
      <c r="N617" s="338"/>
      <c r="O617" s="342"/>
      <c r="P617" s="340"/>
      <c r="Q617" s="340"/>
      <c r="R617" s="340"/>
      <c r="S617" s="340"/>
      <c r="T617" s="340"/>
      <c r="U617" s="336"/>
      <c r="V617" s="336"/>
      <c r="W617" s="336"/>
      <c r="X617" s="339"/>
      <c r="Y617" s="339"/>
      <c r="Z617" s="333"/>
      <c r="AA617" s="333"/>
      <c r="AG617" s="345"/>
      <c r="AL617" s="344"/>
      <c r="AO617" s="344"/>
      <c r="AR617" s="344"/>
    </row>
    <row r="618" spans="1:44" ht="31.5" hidden="1" thickTop="1" thickBot="1">
      <c r="A618" s="411" t="s">
        <v>354</v>
      </c>
      <c r="B618" s="308">
        <v>551</v>
      </c>
      <c r="C618" s="239" t="str">
        <f>VLOOKUP($A$18,Piezas!$A$10:$F$604,2,FALSE)</f>
        <v xml:space="preserve">Gabinete lateral derecho </v>
      </c>
      <c r="D618" s="317" t="s">
        <v>1012</v>
      </c>
      <c r="E618" s="331">
        <v>1198.3333333333301</v>
      </c>
      <c r="F618" s="308" t="str">
        <f>VLOOKUP(D618,Acero!$A$12:$AB$209,4,FALSE)</f>
        <v>Lateral</v>
      </c>
      <c r="G618" s="317"/>
      <c r="H618" s="317"/>
      <c r="I618" s="317"/>
      <c r="J618" s="310"/>
      <c r="K618" s="149"/>
      <c r="L618" s="331"/>
      <c r="M618" s="308" t="str">
        <f>VLOOKUP(D618,Acero!$A$12:$AB$209,13,FALSE)</f>
        <v>Chapa negra doble recapado</v>
      </c>
      <c r="N618" s="308" t="str">
        <f>IF(L618="x",VLOOKUP(D618,Acero!$A$12:$AB$209,6,FALSE),"--")</f>
        <v>--</v>
      </c>
      <c r="O618" s="324" t="str">
        <f>IF(L618="x",VLOOKUP(D618,Acero!$A$12:$AB$209,7,FALSE),"--")</f>
        <v>--</v>
      </c>
      <c r="P618" s="335" t="str">
        <f>IF((M618="Chapa negra doble recapado")*AND(L618&lt;&gt;"x"),"--",VLOOKUP(D618,Acero!$A$12:$AB$209,14,FALSE))</f>
        <v>--</v>
      </c>
      <c r="Q618" s="335" t="str">
        <f>IF((M618="Chapa negra doble recapado")*AND(L618&lt;&gt;"x"),"--",VLOOKUP(D618,Acero!$A$12:$AB$209,15,FALSE))</f>
        <v>--</v>
      </c>
      <c r="R618" s="335" t="str">
        <f>IF(L618="x",VLOOKUP(D618,Acero!$A$12:$AB$209,16,FALSE),"--")</f>
        <v>--</v>
      </c>
      <c r="S618" s="335" t="str">
        <f>IF(L618="x",VLOOKUP(D618,Acero!$A$12:$AB$209,17,FALSE),"--")</f>
        <v>--</v>
      </c>
      <c r="T618" s="335">
        <f>VLOOKUP(D618,Acero!$A$12:$AB$209,18,FALSE)</f>
        <v>1.2</v>
      </c>
      <c r="U618" s="308" t="str">
        <f>VLOOKUP(D618,Acero!$A$12:$AB$209,19,FALSE)</f>
        <v>mm</v>
      </c>
      <c r="V618" s="317"/>
      <c r="W618" s="317">
        <v>974.83333333333303</v>
      </c>
      <c r="X618" s="331">
        <v>1274.6666666666699</v>
      </c>
      <c r="Y618" s="334">
        <f t="shared" ref="Y618:Y628" si="250">(X618-W618)/W618</f>
        <v>0.30757394426398049</v>
      </c>
      <c r="Z618" s="149">
        <f>(V618+W618)*E618</f>
        <v>1168175.2777777743</v>
      </c>
      <c r="AA618" s="149"/>
      <c r="AB618" s="149"/>
      <c r="AC618" s="149"/>
      <c r="AD618" s="149"/>
      <c r="AE618" s="149"/>
      <c r="AF618" s="149"/>
      <c r="AG618" s="345">
        <v>43008</v>
      </c>
      <c r="AH618" s="149"/>
      <c r="AI618" s="149"/>
      <c r="AJ618" s="149"/>
      <c r="AK618" s="149"/>
      <c r="AL618" s="343" t="e">
        <f t="shared" ref="AL618:AL628" si="251">(AH618-AK618)/AH618</f>
        <v>#DIV/0!</v>
      </c>
      <c r="AM618" s="149"/>
      <c r="AN618" s="149"/>
      <c r="AO618" s="343" t="e">
        <f t="shared" ref="AO618:AO628" si="252">(AK618-AN618)/AK618</f>
        <v>#DIV/0!</v>
      </c>
      <c r="AP618" s="149"/>
      <c r="AQ618" s="149"/>
      <c r="AR618" s="343" t="e">
        <f t="shared" ref="AR618:AR628" si="253">(AN618-AQ618)/AN618</f>
        <v>#DIV/0!</v>
      </c>
    </row>
    <row r="619" spans="1:44" ht="30.75" hidden="1" thickBot="1">
      <c r="A619" s="309"/>
      <c r="B619" s="308">
        <v>552</v>
      </c>
      <c r="C619" s="239" t="str">
        <f>VLOOKUP($A$18,Piezas!$A$10:$F$604,2,FALSE)</f>
        <v xml:space="preserve">Gabinete lateral derecho </v>
      </c>
      <c r="D619" s="317" t="s">
        <v>1211</v>
      </c>
      <c r="E619" s="322">
        <v>1206.3333333333301</v>
      </c>
      <c r="F619" s="308" t="str">
        <f>VLOOKUP(D619,Acero!$A$12:$AB$209,4,FALSE)</f>
        <v xml:space="preserve">Lonja </v>
      </c>
      <c r="G619" s="317"/>
      <c r="H619" s="317"/>
      <c r="I619" s="317"/>
      <c r="J619" s="311"/>
      <c r="L619" s="317"/>
      <c r="M619" s="308" t="str">
        <f>VLOOKUP(D619,Acero!$A$12:$AB$209,13,FALSE)</f>
        <v>Chapa negra doble recapado</v>
      </c>
      <c r="N619" s="308" t="str">
        <f>IF(L619="x",VLOOKUP(D619,Acero!$A$12:$AB$209,6,FALSE),"--")</f>
        <v>--</v>
      </c>
      <c r="O619" s="324" t="str">
        <f>IF(L619="x",VLOOKUP(D619,Acero!$A$12:$AB$209,7,FALSE),"--")</f>
        <v>--</v>
      </c>
      <c r="P619" s="335" t="str">
        <f>IF((M619="Chapa negra doble recapado")*AND(L619&lt;&gt;"x"),"--",VLOOKUP(D619,Acero!$A$12:$AB$209,14,FALSE))</f>
        <v>--</v>
      </c>
      <c r="Q619" s="335" t="str">
        <f>IF((M619="Chapa negra doble recapado")*AND(L619&lt;&gt;"x"),"--",VLOOKUP(D619,Acero!$A$12:$AB$209,15,FALSE))</f>
        <v>--</v>
      </c>
      <c r="R619" s="335" t="str">
        <f>IF(L619="x",VLOOKUP(D619,Acero!$A$12:$AB$209,16,FALSE),"--")</f>
        <v>--</v>
      </c>
      <c r="S619" s="335" t="str">
        <f>IF(L619="x",VLOOKUP(D619,Acero!$A$12:$AB$209,17,FALSE),"--")</f>
        <v>--</v>
      </c>
      <c r="T619" s="335">
        <f>VLOOKUP(D619,Acero!$A$12:$AB$209,18,FALSE)</f>
        <v>1.2</v>
      </c>
      <c r="U619" s="308" t="str">
        <f>VLOOKUP(D619,Acero!$A$12:$AB$209,19,FALSE)</f>
        <v>mm</v>
      </c>
      <c r="V619" s="317"/>
      <c r="W619" s="317">
        <v>981.33333333333303</v>
      </c>
      <c r="X619" s="322">
        <v>1283.1666666666699</v>
      </c>
      <c r="Y619" s="334">
        <f t="shared" si="250"/>
        <v>0.30757472826087329</v>
      </c>
      <c r="Z619">
        <f t="shared" ref="Z619:Z628" si="254">(V619+W619)*E619+Z618</f>
        <v>2351990.3888888815</v>
      </c>
      <c r="AG619" s="345">
        <v>43009</v>
      </c>
      <c r="AH619" s="149"/>
      <c r="AI619" s="149"/>
      <c r="AJ619" s="149"/>
      <c r="AK619" s="149"/>
      <c r="AL619" s="343" t="e">
        <f t="shared" si="251"/>
        <v>#DIV/0!</v>
      </c>
      <c r="AM619" s="149"/>
      <c r="AN619" s="149"/>
      <c r="AO619" s="343" t="e">
        <f t="shared" si="252"/>
        <v>#DIV/0!</v>
      </c>
      <c r="AP619" s="149"/>
      <c r="AQ619" s="149"/>
      <c r="AR619" s="343" t="e">
        <f t="shared" si="253"/>
        <v>#DIV/0!</v>
      </c>
    </row>
    <row r="620" spans="1:44" ht="30.75" hidden="1" thickBot="1">
      <c r="A620" s="309"/>
      <c r="B620" s="308">
        <v>553</v>
      </c>
      <c r="C620" s="239" t="str">
        <f>VLOOKUP($A$18,Piezas!$A$10:$F$604,2,FALSE)</f>
        <v xml:space="preserve">Gabinete lateral derecho </v>
      </c>
      <c r="D620" s="317" t="s">
        <v>1014</v>
      </c>
      <c r="E620" s="322">
        <v>1214.3333333333301</v>
      </c>
      <c r="F620" s="308" t="str">
        <f>VLOOKUP(D620,Acero!$A$12:$AB$209,4,FALSE)</f>
        <v>orejas</v>
      </c>
      <c r="G620" s="317"/>
      <c r="H620" s="317"/>
      <c r="I620" s="317"/>
      <c r="J620" s="311" t="s">
        <v>1520</v>
      </c>
      <c r="L620" s="322"/>
      <c r="M620" s="308" t="str">
        <f>VLOOKUP(D620,Acero!$A$12:$AB$209,13,FALSE)</f>
        <v>Chapa negra doble recapado</v>
      </c>
      <c r="N620" s="308" t="str">
        <f>IF(L620="x",VLOOKUP(D620,Acero!$A$12:$AB$209,6,FALSE),"--")</f>
        <v>--</v>
      </c>
      <c r="O620" s="324" t="str">
        <f>IF(L620="x",VLOOKUP(D620,Acero!$A$12:$AB$209,7,FALSE),"--")</f>
        <v>--</v>
      </c>
      <c r="P620" s="335" t="str">
        <f>IF((M620="Chapa negra doble recapado")*AND(L620&lt;&gt;"x"),"--",VLOOKUP(D620,Acero!$A$12:$AB$209,14,FALSE))</f>
        <v>--</v>
      </c>
      <c r="Q620" s="335" t="str">
        <f>IF((M620="Chapa negra doble recapado")*AND(L620&lt;&gt;"x"),"--",VLOOKUP(D620,Acero!$A$12:$AB$209,15,FALSE))</f>
        <v>--</v>
      </c>
      <c r="R620" s="335" t="str">
        <f>IF(L620="x",VLOOKUP(D620,Acero!$A$12:$AB$209,16,FALSE),"--")</f>
        <v>--</v>
      </c>
      <c r="S620" s="335" t="str">
        <f>IF(L620="x",VLOOKUP(D620,Acero!$A$12:$AB$209,17,FALSE),"--")</f>
        <v>--</v>
      </c>
      <c r="T620" s="335">
        <f>VLOOKUP(D620,Acero!$A$12:$AB$209,18,FALSE)</f>
        <v>1.2</v>
      </c>
      <c r="U620" s="308" t="str">
        <f>VLOOKUP(D620,Acero!$A$12:$AB$209,19,FALSE)</f>
        <v>mm</v>
      </c>
      <c r="V620" s="318">
        <v>1</v>
      </c>
      <c r="W620" s="318">
        <v>987.83333333333303</v>
      </c>
      <c r="X620" s="322">
        <v>1291.6666666666699</v>
      </c>
      <c r="Y620" s="334">
        <f t="shared" si="250"/>
        <v>0.30757550194027705</v>
      </c>
      <c r="Z620">
        <f t="shared" si="254"/>
        <v>3552763.6666666558</v>
      </c>
      <c r="AG620" s="345">
        <v>43010</v>
      </c>
      <c r="AH620" s="149"/>
      <c r="AI620" s="149"/>
      <c r="AJ620" s="149"/>
      <c r="AK620" s="149"/>
      <c r="AL620" s="343" t="e">
        <f t="shared" si="251"/>
        <v>#DIV/0!</v>
      </c>
      <c r="AM620" s="149"/>
      <c r="AN620" s="149"/>
      <c r="AO620" s="343" t="e">
        <f t="shared" si="252"/>
        <v>#DIV/0!</v>
      </c>
      <c r="AP620" s="149"/>
      <c r="AQ620" s="149"/>
      <c r="AR620" s="343" t="e">
        <f t="shared" si="253"/>
        <v>#DIV/0!</v>
      </c>
    </row>
    <row r="621" spans="1:44" ht="30.75" hidden="1" thickBot="1">
      <c r="A621" s="309"/>
      <c r="B621" s="308">
        <v>554</v>
      </c>
      <c r="C621" s="239" t="str">
        <f>VLOOKUP($A$18,Piezas!$A$10:$F$604,2,FALSE)</f>
        <v xml:space="preserve">Gabinete lateral derecho </v>
      </c>
      <c r="D621" s="317" t="s">
        <v>1015</v>
      </c>
      <c r="E621" s="322"/>
      <c r="F621" s="308">
        <f>VLOOKUP(D621,Acero!$A$12:$AB$209,4,FALSE)</f>
        <v>0</v>
      </c>
      <c r="G621" s="317"/>
      <c r="H621" s="317"/>
      <c r="I621" s="317"/>
      <c r="J621" s="311"/>
      <c r="L621" s="322"/>
      <c r="M621" s="308">
        <f>VLOOKUP(D621,Acero!$A$12:$AB$209,13,FALSE)</f>
        <v>0</v>
      </c>
      <c r="N621" s="308" t="str">
        <f>IF(L621="x",VLOOKUP(D621,Acero!$A$12:$AB$209,6,FALSE),"--")</f>
        <v>--</v>
      </c>
      <c r="O621" s="324" t="str">
        <f>IF(L621="x",VLOOKUP(D621,Acero!$A$12:$AB$209,7,FALSE),"--")</f>
        <v>--</v>
      </c>
      <c r="P621" s="335">
        <f>IF((M621="Chapa negra doble recapado")*AND(L621&lt;&gt;"x"),"--",VLOOKUP(D621,Acero!$A$12:$AB$209,14,FALSE))</f>
        <v>0</v>
      </c>
      <c r="Q621" s="335">
        <f>IF((M621="Chapa negra doble recapado")*AND(L621&lt;&gt;"x"),"--",VLOOKUP(D621,Acero!$A$12:$AB$209,15,FALSE))</f>
        <v>0</v>
      </c>
      <c r="R621" s="335" t="str">
        <f>IF(L621="x",VLOOKUP(D621,Acero!$A$12:$AB$209,16,FALSE),"--")</f>
        <v>--</v>
      </c>
      <c r="S621" s="335" t="str">
        <f>IF(L621="x",VLOOKUP(D621,Acero!$A$12:$AB$209,17,FALSE),"--")</f>
        <v>--</v>
      </c>
      <c r="T621" s="335">
        <f>VLOOKUP(D621,Acero!$A$12:$AB$209,18,FALSE)</f>
        <v>0</v>
      </c>
      <c r="U621" s="308" t="str">
        <f>VLOOKUP(D621,Acero!$A$12:$AB$209,19,FALSE)</f>
        <v>-----</v>
      </c>
      <c r="V621" s="319"/>
      <c r="W621" s="319"/>
      <c r="X621" s="322"/>
      <c r="Y621" s="334" t="e">
        <f t="shared" si="250"/>
        <v>#DIV/0!</v>
      </c>
      <c r="Z621">
        <f t="shared" si="254"/>
        <v>3552763.6666666558</v>
      </c>
      <c r="AG621" s="345">
        <v>43011</v>
      </c>
      <c r="AH621" s="149"/>
      <c r="AI621" s="149"/>
      <c r="AJ621" s="149"/>
      <c r="AK621" s="149"/>
      <c r="AL621" s="343" t="e">
        <f t="shared" si="251"/>
        <v>#DIV/0!</v>
      </c>
      <c r="AM621" s="149"/>
      <c r="AN621" s="149"/>
      <c r="AO621" s="343" t="e">
        <f t="shared" si="252"/>
        <v>#DIV/0!</v>
      </c>
      <c r="AP621" s="149"/>
      <c r="AQ621" s="149"/>
      <c r="AR621" s="343" t="e">
        <f t="shared" si="253"/>
        <v>#DIV/0!</v>
      </c>
    </row>
    <row r="622" spans="1:44" ht="30.75" hidden="1" thickBot="1">
      <c r="A622" s="309"/>
      <c r="B622" s="308">
        <v>555</v>
      </c>
      <c r="C622" s="239" t="str">
        <f>VLOOKUP($A$18,Piezas!$A$10:$F$604,2,FALSE)</f>
        <v xml:space="preserve">Gabinete lateral derecho </v>
      </c>
      <c r="D622" s="317" t="s">
        <v>1060</v>
      </c>
      <c r="E622" s="322"/>
      <c r="F622" s="308">
        <f>VLOOKUP(D622,Acero!$A$12:$AB$209,4,FALSE)</f>
        <v>0</v>
      </c>
      <c r="G622" s="317"/>
      <c r="H622" s="317"/>
      <c r="I622" s="317"/>
      <c r="J622" s="311"/>
      <c r="L622" s="322"/>
      <c r="M622" s="308" t="str">
        <f>VLOOKUP(D622,Acero!$A$12:$AB$209,13,FALSE)</f>
        <v>---------------</v>
      </c>
      <c r="N622" s="308" t="str">
        <f>IF(L622="x",VLOOKUP(D622,Acero!$A$12:$AB$209,6,FALSE),"--")</f>
        <v>--</v>
      </c>
      <c r="O622" s="324" t="str">
        <f>IF(L622="x",VLOOKUP(D622,Acero!$A$12:$AB$209,7,FALSE),"--")</f>
        <v>--</v>
      </c>
      <c r="P622" s="335">
        <f>IF((M622="Chapa negra doble recapado")*AND(L622&lt;&gt;"x"),"--",VLOOKUP(D622,Acero!$A$12:$AB$209,14,FALSE))</f>
        <v>28</v>
      </c>
      <c r="Q622" s="335" t="str">
        <f>IF((M622="Chapa negra doble recapado")*AND(L622&lt;&gt;"x"),"--",VLOOKUP(D622,Acero!$A$12:$AB$209,15,FALSE))</f>
        <v>----</v>
      </c>
      <c r="R622" s="335" t="str">
        <f>IF(L622="x",VLOOKUP(D622,Acero!$A$12:$AB$209,16,FALSE),"--")</f>
        <v>--</v>
      </c>
      <c r="S622" s="335" t="str">
        <f>IF(L622="x",VLOOKUP(D622,Acero!$A$12:$AB$209,17,FALSE),"--")</f>
        <v>--</v>
      </c>
      <c r="T622" s="335">
        <f>VLOOKUP(D622,Acero!$A$12:$AB$209,18,FALSE)</f>
        <v>0</v>
      </c>
      <c r="U622" s="308" t="str">
        <f>VLOOKUP(D622,Acero!$A$12:$AB$209,19,FALSE)</f>
        <v>----</v>
      </c>
      <c r="V622" s="318"/>
      <c r="W622" s="318"/>
      <c r="X622" s="322"/>
      <c r="Y622" s="334" t="e">
        <f t="shared" si="250"/>
        <v>#DIV/0!</v>
      </c>
      <c r="Z622">
        <f t="shared" si="254"/>
        <v>3552763.6666666558</v>
      </c>
      <c r="AG622" s="345">
        <v>43012</v>
      </c>
      <c r="AH622" s="149"/>
      <c r="AI622" s="149"/>
      <c r="AJ622" s="149"/>
      <c r="AK622" s="149"/>
      <c r="AL622" s="343" t="e">
        <f t="shared" si="251"/>
        <v>#DIV/0!</v>
      </c>
      <c r="AM622" s="149"/>
      <c r="AN622" s="149"/>
      <c r="AO622" s="343" t="e">
        <f t="shared" si="252"/>
        <v>#DIV/0!</v>
      </c>
      <c r="AP622" s="149"/>
      <c r="AQ622" s="149"/>
      <c r="AR622" s="343" t="e">
        <f t="shared" si="253"/>
        <v>#DIV/0!</v>
      </c>
    </row>
    <row r="623" spans="1:44" ht="30.75" hidden="1" thickBot="1">
      <c r="A623" s="309"/>
      <c r="B623" s="308">
        <v>556</v>
      </c>
      <c r="C623" s="239" t="str">
        <f>VLOOKUP($A$18,Piezas!$A$10:$F$604,2,FALSE)</f>
        <v xml:space="preserve">Gabinete lateral derecho </v>
      </c>
      <c r="D623" s="317" t="s">
        <v>1228</v>
      </c>
      <c r="E623" s="322"/>
      <c r="F623" s="308">
        <f>VLOOKUP(D623,Acero!$A$12:$AB$209,4,FALSE)</f>
        <v>0</v>
      </c>
      <c r="G623" s="317"/>
      <c r="H623" s="317"/>
      <c r="I623" s="317"/>
      <c r="J623" s="311"/>
      <c r="L623" s="322"/>
      <c r="M623" s="308" t="str">
        <f>VLOOKUP(D623,Acero!$A$12:$AB$209,13,FALSE)</f>
        <v>---------------</v>
      </c>
      <c r="N623" s="308" t="str">
        <f>IF(L623="x",VLOOKUP(D623,Acero!$A$12:$AB$209,6,FALSE),"--")</f>
        <v>--</v>
      </c>
      <c r="O623" s="324" t="str">
        <f>IF(L623="x",VLOOKUP(D623,Acero!$A$12:$AB$209,7,FALSE),"--")</f>
        <v>--</v>
      </c>
      <c r="P623" s="335">
        <f>IF((M623="Chapa negra doble recapado")*AND(L623&lt;&gt;"x"),"--",VLOOKUP(D623,Acero!$A$12:$AB$209,14,FALSE))</f>
        <v>0.42</v>
      </c>
      <c r="Q623" s="335" t="str">
        <f>IF((M623="Chapa negra doble recapado")*AND(L623&lt;&gt;"x"),"--",VLOOKUP(D623,Acero!$A$12:$AB$209,15,FALSE))</f>
        <v>----</v>
      </c>
      <c r="R623" s="335" t="str">
        <f>IF(L623="x",VLOOKUP(D623,Acero!$A$12:$AB$209,16,FALSE),"--")</f>
        <v>--</v>
      </c>
      <c r="S623" s="335" t="str">
        <f>IF(L623="x",VLOOKUP(D623,Acero!$A$12:$AB$209,17,FALSE),"--")</f>
        <v>--</v>
      </c>
      <c r="T623" s="335">
        <f>VLOOKUP(D623,Acero!$A$12:$AB$209,18,FALSE)</f>
        <v>0.5</v>
      </c>
      <c r="U623" s="308" t="str">
        <f>VLOOKUP(D623,Acero!$A$12:$AB$209,19,FALSE)</f>
        <v>----</v>
      </c>
      <c r="V623" s="318"/>
      <c r="W623" s="318"/>
      <c r="X623" s="322"/>
      <c r="Y623" s="334" t="e">
        <f t="shared" si="250"/>
        <v>#DIV/0!</v>
      </c>
      <c r="Z623">
        <f t="shared" si="254"/>
        <v>3552763.6666666558</v>
      </c>
      <c r="AG623" s="345">
        <v>43013</v>
      </c>
      <c r="AH623" s="149"/>
      <c r="AI623" s="149"/>
      <c r="AJ623" s="149"/>
      <c r="AK623" s="149"/>
      <c r="AL623" s="343" t="e">
        <f t="shared" si="251"/>
        <v>#DIV/0!</v>
      </c>
      <c r="AM623" s="149"/>
      <c r="AN623" s="149"/>
      <c r="AO623" s="343" t="e">
        <f t="shared" si="252"/>
        <v>#DIV/0!</v>
      </c>
      <c r="AP623" s="149"/>
      <c r="AQ623" s="149"/>
      <c r="AR623" s="343" t="e">
        <f t="shared" si="253"/>
        <v>#DIV/0!</v>
      </c>
    </row>
    <row r="624" spans="1:44" ht="30.75" hidden="1" thickBot="1">
      <c r="A624" s="309"/>
      <c r="B624" s="308">
        <v>557</v>
      </c>
      <c r="C624" s="239" t="str">
        <f>VLOOKUP($A$18,Piezas!$A$10:$F$604,2,FALSE)</f>
        <v xml:space="preserve">Gabinete lateral derecho </v>
      </c>
      <c r="D624" s="317" t="s">
        <v>1229</v>
      </c>
      <c r="E624" s="322"/>
      <c r="F624" s="308">
        <f>VLOOKUP(D624,Acero!$A$12:$AB$209,4,FALSE)</f>
        <v>0</v>
      </c>
      <c r="G624" s="317"/>
      <c r="H624" s="317"/>
      <c r="I624" s="317"/>
      <c r="J624" s="311"/>
      <c r="L624" s="322"/>
      <c r="M624" s="308" t="str">
        <f>VLOOKUP(D624,Acero!$A$12:$AB$209,13,FALSE)</f>
        <v>---------------</v>
      </c>
      <c r="N624" s="308" t="str">
        <f>IF(L624="x",VLOOKUP(D624,Acero!$A$12:$AB$209,6,FALSE),"--")</f>
        <v>--</v>
      </c>
      <c r="O624" s="324" t="str">
        <f>IF(L624="x",VLOOKUP(D624,Acero!$A$12:$AB$209,7,FALSE),"--")</f>
        <v>--</v>
      </c>
      <c r="P624" s="335">
        <f>IF((M624="Chapa negra doble recapado")*AND(L624&lt;&gt;"x"),"--",VLOOKUP(D624,Acero!$A$12:$AB$209,14,FALSE))</f>
        <v>22</v>
      </c>
      <c r="Q624" s="335" t="str">
        <f>IF((M624="Chapa negra doble recapado")*AND(L624&lt;&gt;"x"),"--",VLOOKUP(D624,Acero!$A$12:$AB$209,15,FALSE))</f>
        <v>----</v>
      </c>
      <c r="R624" s="335" t="str">
        <f>IF(L624="x",VLOOKUP(D624,Acero!$A$12:$AB$209,16,FALSE),"--")</f>
        <v>--</v>
      </c>
      <c r="S624" s="335" t="str">
        <f>IF(L624="x",VLOOKUP(D624,Acero!$A$12:$AB$209,17,FALSE),"--")</f>
        <v>--</v>
      </c>
      <c r="T624" s="335">
        <f>VLOOKUP(D624,Acero!$A$12:$AB$209,18,FALSE)</f>
        <v>0</v>
      </c>
      <c r="U624" s="308" t="str">
        <f>VLOOKUP(D624,Acero!$A$12:$AB$209,19,FALSE)</f>
        <v>----</v>
      </c>
      <c r="V624" s="319"/>
      <c r="W624" s="319"/>
      <c r="X624" s="322"/>
      <c r="Y624" s="334" t="e">
        <f t="shared" si="250"/>
        <v>#DIV/0!</v>
      </c>
      <c r="Z624">
        <f t="shared" si="254"/>
        <v>3552763.6666666558</v>
      </c>
      <c r="AG624" s="345">
        <v>43014</v>
      </c>
      <c r="AH624" s="149"/>
      <c r="AI624" s="149"/>
      <c r="AJ624" s="149"/>
      <c r="AK624" s="149"/>
      <c r="AL624" s="343" t="e">
        <f t="shared" si="251"/>
        <v>#DIV/0!</v>
      </c>
      <c r="AM624" s="149"/>
      <c r="AN624" s="149"/>
      <c r="AO624" s="343" t="e">
        <f t="shared" si="252"/>
        <v>#DIV/0!</v>
      </c>
      <c r="AP624" s="149"/>
      <c r="AQ624" s="149"/>
      <c r="AR624" s="343" t="e">
        <f t="shared" si="253"/>
        <v>#DIV/0!</v>
      </c>
    </row>
    <row r="625" spans="1:44" ht="30.75" hidden="1" thickBot="1">
      <c r="A625" s="309"/>
      <c r="B625" s="308">
        <v>558</v>
      </c>
      <c r="C625" s="239" t="str">
        <f>VLOOKUP($A$18,Piezas!$A$10:$F$604,2,FALSE)</f>
        <v xml:space="preserve">Gabinete lateral derecho </v>
      </c>
      <c r="D625" s="317" t="s">
        <v>1230</v>
      </c>
      <c r="E625" s="322"/>
      <c r="F625" s="308">
        <f>VLOOKUP(D625,Acero!$A$12:$AB$209,4,FALSE)</f>
        <v>0</v>
      </c>
      <c r="G625" s="317"/>
      <c r="H625" s="317"/>
      <c r="I625" s="317"/>
      <c r="J625" s="311"/>
      <c r="L625" s="322"/>
      <c r="M625" s="308" t="str">
        <f>VLOOKUP(D625,Acero!$A$12:$AB$209,13,FALSE)</f>
        <v>---------------</v>
      </c>
      <c r="N625" s="308" t="str">
        <f>IF(L625="x",VLOOKUP(D625,Acero!$A$12:$AB$209,6,FALSE),"--")</f>
        <v>--</v>
      </c>
      <c r="O625" s="324" t="str">
        <f>IF(L625="x",VLOOKUP(D625,Acero!$A$12:$AB$209,7,FALSE),"--")</f>
        <v>--</v>
      </c>
      <c r="P625" s="335">
        <f>IF((M625="Chapa negra doble recapado")*AND(L625&lt;&gt;"x"),"--",VLOOKUP(D625,Acero!$A$12:$AB$209,14,FALSE))</f>
        <v>12.7</v>
      </c>
      <c r="Q625" s="335" t="str">
        <f>IF((M625="Chapa negra doble recapado")*AND(L625&lt;&gt;"x"),"--",VLOOKUP(D625,Acero!$A$12:$AB$209,15,FALSE))</f>
        <v>----</v>
      </c>
      <c r="R625" s="335" t="str">
        <f>IF(L625="x",VLOOKUP(D625,Acero!$A$12:$AB$209,16,FALSE),"--")</f>
        <v>--</v>
      </c>
      <c r="S625" s="335" t="str">
        <f>IF(L625="x",VLOOKUP(D625,Acero!$A$12:$AB$209,17,FALSE),"--")</f>
        <v>--</v>
      </c>
      <c r="T625" s="335">
        <f>VLOOKUP(D625,Acero!$A$12:$AB$209,18,FALSE)</f>
        <v>0</v>
      </c>
      <c r="U625" s="308" t="str">
        <f>VLOOKUP(D625,Acero!$A$12:$AB$209,19,FALSE)</f>
        <v>----</v>
      </c>
      <c r="V625" s="318"/>
      <c r="W625" s="318"/>
      <c r="X625" s="322"/>
      <c r="Y625" s="334" t="e">
        <f t="shared" si="250"/>
        <v>#DIV/0!</v>
      </c>
      <c r="Z625">
        <f t="shared" si="254"/>
        <v>3552763.6666666558</v>
      </c>
      <c r="AG625" s="345">
        <v>43015</v>
      </c>
      <c r="AH625" s="149"/>
      <c r="AI625" s="149"/>
      <c r="AJ625" s="149"/>
      <c r="AK625" s="149"/>
      <c r="AL625" s="343" t="e">
        <f t="shared" si="251"/>
        <v>#DIV/0!</v>
      </c>
      <c r="AM625" s="149"/>
      <c r="AN625" s="149"/>
      <c r="AO625" s="343" t="e">
        <f t="shared" si="252"/>
        <v>#DIV/0!</v>
      </c>
      <c r="AP625" s="149"/>
      <c r="AQ625" s="149"/>
      <c r="AR625" s="343" t="e">
        <f t="shared" si="253"/>
        <v>#DIV/0!</v>
      </c>
    </row>
    <row r="626" spans="1:44" ht="30.75" hidden="1" thickBot="1">
      <c r="A626" s="309"/>
      <c r="B626" s="308">
        <v>559</v>
      </c>
      <c r="C626" s="239" t="str">
        <f>VLOOKUP($A$18,Piezas!$A$10:$F$604,2,FALSE)</f>
        <v xml:space="preserve">Gabinete lateral derecho </v>
      </c>
      <c r="D626" s="317"/>
      <c r="E626" s="322"/>
      <c r="F626" s="308" t="e">
        <f>VLOOKUP(D626,Acero!$A$12:$AB$209,4,FALSE)</f>
        <v>#N/A</v>
      </c>
      <c r="G626" s="317"/>
      <c r="H626" s="317"/>
      <c r="I626" s="317"/>
      <c r="J626" s="311"/>
      <c r="L626" s="322"/>
      <c r="M626" s="308" t="e">
        <f>VLOOKUP(D626,Acero!$A$12:$AB$209,13,FALSE)</f>
        <v>#N/A</v>
      </c>
      <c r="N626" s="308" t="str">
        <f>IF(L626="x",VLOOKUP(D626,Acero!$A$12:$AB$209,6,FALSE),"--")</f>
        <v>--</v>
      </c>
      <c r="O626" s="324" t="str">
        <f>IF(L626="x",VLOOKUP(D626,Acero!$A$12:$AB$209,7,FALSE),"--")</f>
        <v>--</v>
      </c>
      <c r="P626" s="335" t="e">
        <f>IF((M626="Chapa negra doble recapado")*AND(L626&lt;&gt;"x"),"--",VLOOKUP(D626,Acero!$A$12:$AB$209,14,FALSE))</f>
        <v>#N/A</v>
      </c>
      <c r="Q626" s="335" t="e">
        <f>IF((M626="Chapa negra doble recapado")*AND(L626&lt;&gt;"x"),"--",VLOOKUP(D626,Acero!$A$12:$AB$209,15,FALSE))</f>
        <v>#N/A</v>
      </c>
      <c r="R626" s="335" t="str">
        <f>IF(L626="x",VLOOKUP(D626,Acero!$A$12:$AB$209,16,FALSE),"--")</f>
        <v>--</v>
      </c>
      <c r="S626" s="335" t="str">
        <f>IF(L626="x",VLOOKUP(D626,Acero!$A$12:$AB$209,17,FALSE),"--")</f>
        <v>--</v>
      </c>
      <c r="T626" s="335" t="e">
        <f>VLOOKUP(D626,Acero!$A$12:$AB$209,18,FALSE)</f>
        <v>#N/A</v>
      </c>
      <c r="U626" s="308" t="e">
        <f>VLOOKUP(D626,Acero!$A$12:$AB$209,19,FALSE)</f>
        <v>#N/A</v>
      </c>
      <c r="V626" s="319"/>
      <c r="W626" s="319"/>
      <c r="X626" s="322"/>
      <c r="Y626" s="334" t="e">
        <f t="shared" si="250"/>
        <v>#DIV/0!</v>
      </c>
      <c r="Z626">
        <f t="shared" si="254"/>
        <v>3552763.6666666558</v>
      </c>
      <c r="AG626" s="345">
        <v>43016</v>
      </c>
      <c r="AH626" s="149"/>
      <c r="AI626" s="149"/>
      <c r="AJ626" s="149"/>
      <c r="AK626" s="149"/>
      <c r="AL626" s="343" t="e">
        <f t="shared" si="251"/>
        <v>#DIV/0!</v>
      </c>
      <c r="AM626" s="149"/>
      <c r="AN626" s="149"/>
      <c r="AO626" s="343" t="e">
        <f t="shared" si="252"/>
        <v>#DIV/0!</v>
      </c>
      <c r="AP626" s="149"/>
      <c r="AQ626" s="149"/>
      <c r="AR626" s="343" t="e">
        <f t="shared" si="253"/>
        <v>#DIV/0!</v>
      </c>
    </row>
    <row r="627" spans="1:44" ht="30.75" hidden="1" thickBot="1">
      <c r="A627" s="309"/>
      <c r="B627" s="308">
        <v>560</v>
      </c>
      <c r="C627" s="239" t="str">
        <f>VLOOKUP($A$18,Piezas!$A$10:$F$604,2,FALSE)</f>
        <v xml:space="preserve">Gabinete lateral derecho </v>
      </c>
      <c r="D627" s="320"/>
      <c r="E627" s="322"/>
      <c r="F627" s="308" t="e">
        <f>VLOOKUP(D627,Acero!$A$12:$AB$209,4,FALSE)</f>
        <v>#N/A</v>
      </c>
      <c r="G627" s="317"/>
      <c r="H627" s="317"/>
      <c r="I627" s="317"/>
      <c r="J627" s="311"/>
      <c r="L627" s="322"/>
      <c r="M627" s="308" t="e">
        <f>VLOOKUP(D627,Acero!$A$12:$AB$209,13,FALSE)</f>
        <v>#N/A</v>
      </c>
      <c r="N627" s="308" t="str">
        <f>IF(L627="x",VLOOKUP(D627,Acero!$A$12:$AB$209,6,FALSE),"--")</f>
        <v>--</v>
      </c>
      <c r="O627" s="324" t="str">
        <f>IF(L627="x",VLOOKUP(D627,Acero!$A$12:$AB$209,7,FALSE),"--")</f>
        <v>--</v>
      </c>
      <c r="P627" s="335" t="e">
        <f>IF((M627="Chapa negra doble recapado")*AND(L627&lt;&gt;"x"),"--",VLOOKUP(D627,Acero!$A$12:$AB$209,14,FALSE))</f>
        <v>#N/A</v>
      </c>
      <c r="Q627" s="335" t="e">
        <f>IF((M627="Chapa negra doble recapado")*AND(L627&lt;&gt;"x"),"--",VLOOKUP(D627,Acero!$A$12:$AB$209,15,FALSE))</f>
        <v>#N/A</v>
      </c>
      <c r="R627" s="335" t="str">
        <f>IF(L627="x",VLOOKUP(D627,Acero!$A$12:$AB$209,16,FALSE),"--")</f>
        <v>--</v>
      </c>
      <c r="S627" s="335" t="str">
        <f>IF(L627="x",VLOOKUP(D627,Acero!$A$12:$AB$209,17,FALSE),"--")</f>
        <v>--</v>
      </c>
      <c r="T627" s="335" t="e">
        <f>VLOOKUP(D627,Acero!$A$12:$AB$209,18,FALSE)</f>
        <v>#N/A</v>
      </c>
      <c r="U627" s="308" t="e">
        <f>VLOOKUP(D627,Acero!$A$12:$AB$209,19,FALSE)</f>
        <v>#N/A</v>
      </c>
      <c r="V627" s="318"/>
      <c r="W627" s="318"/>
      <c r="X627" s="322"/>
      <c r="Y627" s="334" t="e">
        <f t="shared" si="250"/>
        <v>#DIV/0!</v>
      </c>
      <c r="Z627">
        <f t="shared" si="254"/>
        <v>3552763.6666666558</v>
      </c>
      <c r="AG627" s="345">
        <v>43017</v>
      </c>
      <c r="AH627" s="149"/>
      <c r="AI627" s="149"/>
      <c r="AJ627" s="149"/>
      <c r="AK627" s="149"/>
      <c r="AL627" s="343" t="e">
        <f t="shared" si="251"/>
        <v>#DIV/0!</v>
      </c>
      <c r="AM627" s="149"/>
      <c r="AN627" s="149"/>
      <c r="AO627" s="343" t="e">
        <f t="shared" si="252"/>
        <v>#DIV/0!</v>
      </c>
      <c r="AP627" s="149"/>
      <c r="AQ627" s="149"/>
      <c r="AR627" s="343" t="e">
        <f t="shared" si="253"/>
        <v>#DIV/0!</v>
      </c>
    </row>
    <row r="628" spans="1:44" ht="30.75" hidden="1" thickBot="1">
      <c r="A628" s="412"/>
      <c r="B628" s="308">
        <v>561</v>
      </c>
      <c r="C628" s="239" t="str">
        <f>VLOOKUP($A$18,Piezas!$A$10:$F$604,2,FALSE)</f>
        <v xml:space="preserve">Gabinete lateral derecho </v>
      </c>
      <c r="D628" s="321"/>
      <c r="E628" s="322"/>
      <c r="F628" s="308" t="e">
        <f>VLOOKUP(D628,Acero!$A$12:$AB$209,4,FALSE)</f>
        <v>#N/A</v>
      </c>
      <c r="G628" s="317"/>
      <c r="H628" s="317"/>
      <c r="I628" s="317"/>
      <c r="J628" s="311"/>
      <c r="L628" s="322"/>
      <c r="M628" s="308" t="e">
        <f>VLOOKUP(D628,Acero!$A$12:$AB$209,13,FALSE)</f>
        <v>#N/A</v>
      </c>
      <c r="N628" s="308" t="str">
        <f>IF(L628="x",VLOOKUP(D628,Acero!$A$12:$AB$209,6,FALSE),"--")</f>
        <v>--</v>
      </c>
      <c r="O628" s="324" t="str">
        <f>IF(L628="x",VLOOKUP(D628,Acero!$A$12:$AB$209,7,FALSE),"--")</f>
        <v>--</v>
      </c>
      <c r="P628" s="335" t="e">
        <f>IF((M628="Chapa negra doble recapado")*AND(L628&lt;&gt;"x"),"--",VLOOKUP(D628,Acero!$A$12:$AB$209,14,FALSE))</f>
        <v>#N/A</v>
      </c>
      <c r="Q628" s="335" t="e">
        <f>IF((M628="Chapa negra doble recapado")*AND(L628&lt;&gt;"x"),"--",VLOOKUP(D628,Acero!$A$12:$AB$209,15,FALSE))</f>
        <v>#N/A</v>
      </c>
      <c r="R628" s="335" t="str">
        <f>IF(L628="x",VLOOKUP(D628,Acero!$A$12:$AB$209,16,FALSE),"--")</f>
        <v>--</v>
      </c>
      <c r="S628" s="335" t="str">
        <f>IF(L628="x",VLOOKUP(D628,Acero!$A$12:$AB$209,17,FALSE),"--")</f>
        <v>--</v>
      </c>
      <c r="T628" s="335" t="e">
        <f>VLOOKUP(D628,Acero!$A$12:$AB$209,18,FALSE)</f>
        <v>#N/A</v>
      </c>
      <c r="U628" s="308" t="e">
        <f>VLOOKUP(D628,Acero!$A$12:$AB$209,19,FALSE)</f>
        <v>#N/A</v>
      </c>
      <c r="V628" s="319"/>
      <c r="W628" s="319"/>
      <c r="X628" s="322"/>
      <c r="Y628" s="334" t="e">
        <f t="shared" si="250"/>
        <v>#DIV/0!</v>
      </c>
      <c r="Z628">
        <f t="shared" si="254"/>
        <v>3552763.6666666558</v>
      </c>
      <c r="AG628" s="345">
        <v>43018</v>
      </c>
      <c r="AH628" s="149"/>
      <c r="AI628" s="149"/>
      <c r="AJ628" s="149"/>
      <c r="AK628" s="149"/>
      <c r="AL628" s="343" t="e">
        <f t="shared" si="251"/>
        <v>#DIV/0!</v>
      </c>
      <c r="AM628" s="149"/>
      <c r="AN628" s="149"/>
      <c r="AO628" s="343" t="e">
        <f t="shared" si="252"/>
        <v>#DIV/0!</v>
      </c>
      <c r="AP628" s="149"/>
      <c r="AQ628" s="149"/>
      <c r="AR628" s="343" t="e">
        <f t="shared" si="253"/>
        <v>#DIV/0!</v>
      </c>
    </row>
    <row r="629" spans="1:44" ht="15.75" hidden="1" thickBot="1">
      <c r="A629" s="410"/>
      <c r="B629" s="336"/>
      <c r="C629" s="337"/>
      <c r="D629" s="338"/>
      <c r="E629" s="339"/>
      <c r="F629" s="340"/>
      <c r="G629" s="336"/>
      <c r="H629" s="336"/>
      <c r="I629" s="338"/>
      <c r="J629" s="339"/>
      <c r="K629" s="341"/>
      <c r="L629" s="339"/>
      <c r="M629" s="338"/>
      <c r="N629" s="338"/>
      <c r="O629" s="342"/>
      <c r="P629" s="340"/>
      <c r="Q629" s="340"/>
      <c r="R629" s="340"/>
      <c r="S629" s="340"/>
      <c r="T629" s="340"/>
      <c r="U629" s="336"/>
      <c r="V629" s="336"/>
      <c r="W629" s="336"/>
      <c r="X629" s="339"/>
      <c r="Y629" s="339"/>
      <c r="Z629" s="333"/>
      <c r="AA629" s="333"/>
      <c r="AG629" s="345"/>
      <c r="AL629" s="344"/>
      <c r="AO629" s="344"/>
      <c r="AR629" s="344"/>
    </row>
    <row r="630" spans="1:44" ht="31.5" hidden="1" thickTop="1" thickBot="1">
      <c r="A630" s="411" t="s">
        <v>355</v>
      </c>
      <c r="B630" s="308">
        <v>562</v>
      </c>
      <c r="C630" s="239" t="str">
        <f>VLOOKUP($A$18,Piezas!$A$10:$F$604,2,FALSE)</f>
        <v xml:space="preserve">Gabinete lateral derecho </v>
      </c>
      <c r="D630" s="317" t="s">
        <v>1012</v>
      </c>
      <c r="E630" s="331">
        <v>1222.3333333333301</v>
      </c>
      <c r="F630" s="308" t="str">
        <f>VLOOKUP(D630,Acero!$A$12:$AB$209,4,FALSE)</f>
        <v>Lateral</v>
      </c>
      <c r="G630" s="317"/>
      <c r="H630" s="317"/>
      <c r="I630" s="317"/>
      <c r="J630" s="310"/>
      <c r="K630" s="149"/>
      <c r="L630" s="331"/>
      <c r="M630" s="308" t="str">
        <f>VLOOKUP(D630,Acero!$A$12:$AB$209,13,FALSE)</f>
        <v>Chapa negra doble recapado</v>
      </c>
      <c r="N630" s="308" t="str">
        <f>IF(L630="x",VLOOKUP(D630,Acero!$A$12:$AB$209,6,FALSE),"--")</f>
        <v>--</v>
      </c>
      <c r="O630" s="324" t="str">
        <f>IF(L630="x",VLOOKUP(D630,Acero!$A$12:$AB$209,7,FALSE),"--")</f>
        <v>--</v>
      </c>
      <c r="P630" s="335" t="str">
        <f>IF((M630="Chapa negra doble recapado")*AND(L630&lt;&gt;"x"),"--",VLOOKUP(D630,Acero!$A$12:$AB$209,14,FALSE))</f>
        <v>--</v>
      </c>
      <c r="Q630" s="335" t="str">
        <f>IF((M630="Chapa negra doble recapado")*AND(L630&lt;&gt;"x"),"--",VLOOKUP(D630,Acero!$A$12:$AB$209,15,FALSE))</f>
        <v>--</v>
      </c>
      <c r="R630" s="335" t="str">
        <f>IF(L630="x",VLOOKUP(D630,Acero!$A$12:$AB$209,16,FALSE),"--")</f>
        <v>--</v>
      </c>
      <c r="S630" s="335" t="str">
        <f>IF(L630="x",VLOOKUP(D630,Acero!$A$12:$AB$209,17,FALSE),"--")</f>
        <v>--</v>
      </c>
      <c r="T630" s="335">
        <f>VLOOKUP(D630,Acero!$A$12:$AB$209,18,FALSE)</f>
        <v>1.2</v>
      </c>
      <c r="U630" s="308" t="str">
        <f>VLOOKUP(D630,Acero!$A$12:$AB$209,19,FALSE)</f>
        <v>mm</v>
      </c>
      <c r="V630" s="317"/>
      <c r="W630" s="317">
        <v>994.33333333333303</v>
      </c>
      <c r="X630" s="331">
        <v>1300.1666666666699</v>
      </c>
      <c r="Y630" s="334">
        <f t="shared" ref="Y630:Y640" si="255">(X630-W630)/W630</f>
        <v>0.30757626550452932</v>
      </c>
      <c r="Z630" s="149">
        <f>(V630+W630)*E630</f>
        <v>1215406.7777777743</v>
      </c>
      <c r="AA630" s="149"/>
      <c r="AB630" s="149"/>
      <c r="AC630" s="149"/>
      <c r="AD630" s="149"/>
      <c r="AE630" s="149"/>
      <c r="AF630" s="149"/>
      <c r="AG630" s="345">
        <v>43019</v>
      </c>
      <c r="AH630" s="149"/>
      <c r="AI630" s="149"/>
      <c r="AJ630" s="149"/>
      <c r="AK630" s="149"/>
      <c r="AL630" s="343" t="e">
        <f t="shared" ref="AL630:AL640" si="256">(AH630-AK630)/AH630</f>
        <v>#DIV/0!</v>
      </c>
      <c r="AM630" s="149"/>
      <c r="AN630" s="149"/>
      <c r="AO630" s="343" t="e">
        <f t="shared" ref="AO630:AO640" si="257">(AK630-AN630)/AK630</f>
        <v>#DIV/0!</v>
      </c>
      <c r="AP630" s="149"/>
      <c r="AQ630" s="149"/>
      <c r="AR630" s="343" t="e">
        <f t="shared" ref="AR630:AR640" si="258">(AN630-AQ630)/AN630</f>
        <v>#DIV/0!</v>
      </c>
    </row>
    <row r="631" spans="1:44" ht="30.75" hidden="1" thickBot="1">
      <c r="A631" s="309"/>
      <c r="B631" s="308">
        <v>563</v>
      </c>
      <c r="C631" s="239" t="str">
        <f>VLOOKUP($A$18,Piezas!$A$10:$F$604,2,FALSE)</f>
        <v xml:space="preserve">Gabinete lateral derecho </v>
      </c>
      <c r="D631" s="317" t="s">
        <v>1211</v>
      </c>
      <c r="E631" s="322">
        <v>1230.3333333333301</v>
      </c>
      <c r="F631" s="308" t="str">
        <f>VLOOKUP(D631,Acero!$A$12:$AB$209,4,FALSE)</f>
        <v xml:space="preserve">Lonja </v>
      </c>
      <c r="G631" s="317"/>
      <c r="H631" s="317"/>
      <c r="I631" s="317"/>
      <c r="J631" s="311"/>
      <c r="L631" s="317"/>
      <c r="M631" s="308" t="str">
        <f>VLOOKUP(D631,Acero!$A$12:$AB$209,13,FALSE)</f>
        <v>Chapa negra doble recapado</v>
      </c>
      <c r="N631" s="308" t="str">
        <f>IF(L631="x",VLOOKUP(D631,Acero!$A$12:$AB$209,6,FALSE),"--")</f>
        <v>--</v>
      </c>
      <c r="O631" s="324" t="str">
        <f>IF(L631="x",VLOOKUP(D631,Acero!$A$12:$AB$209,7,FALSE),"--")</f>
        <v>--</v>
      </c>
      <c r="P631" s="335" t="str">
        <f>IF((M631="Chapa negra doble recapado")*AND(L631&lt;&gt;"x"),"--",VLOOKUP(D631,Acero!$A$12:$AB$209,14,FALSE))</f>
        <v>--</v>
      </c>
      <c r="Q631" s="335" t="str">
        <f>IF((M631="Chapa negra doble recapado")*AND(L631&lt;&gt;"x"),"--",VLOOKUP(D631,Acero!$A$12:$AB$209,15,FALSE))</f>
        <v>--</v>
      </c>
      <c r="R631" s="335" t="str">
        <f>IF(L631="x",VLOOKUP(D631,Acero!$A$12:$AB$209,16,FALSE),"--")</f>
        <v>--</v>
      </c>
      <c r="S631" s="335" t="str">
        <f>IF(L631="x",VLOOKUP(D631,Acero!$A$12:$AB$209,17,FALSE),"--")</f>
        <v>--</v>
      </c>
      <c r="T631" s="335">
        <f>VLOOKUP(D631,Acero!$A$12:$AB$209,18,FALSE)</f>
        <v>1.2</v>
      </c>
      <c r="U631" s="308" t="str">
        <f>VLOOKUP(D631,Acero!$A$12:$AB$209,19,FALSE)</f>
        <v>mm</v>
      </c>
      <c r="V631" s="317"/>
      <c r="W631" s="317">
        <v>1000.83333333333</v>
      </c>
      <c r="X631" s="322">
        <v>1308.6666666666699</v>
      </c>
      <c r="Y631" s="334">
        <f t="shared" si="255"/>
        <v>0.30757701915071539</v>
      </c>
      <c r="Z631">
        <f t="shared" ref="Z631:Z640" si="259">(V631+W631)*E631+Z630</f>
        <v>2446765.3888888778</v>
      </c>
      <c r="AG631" s="345">
        <v>43020</v>
      </c>
      <c r="AH631" s="149"/>
      <c r="AI631" s="149"/>
      <c r="AJ631" s="149"/>
      <c r="AK631" s="149"/>
      <c r="AL631" s="343" t="e">
        <f t="shared" si="256"/>
        <v>#DIV/0!</v>
      </c>
      <c r="AM631" s="149"/>
      <c r="AN631" s="149"/>
      <c r="AO631" s="343" t="e">
        <f t="shared" si="257"/>
        <v>#DIV/0!</v>
      </c>
      <c r="AP631" s="149"/>
      <c r="AQ631" s="149"/>
      <c r="AR631" s="343" t="e">
        <f t="shared" si="258"/>
        <v>#DIV/0!</v>
      </c>
    </row>
    <row r="632" spans="1:44" ht="30.75" hidden="1" thickBot="1">
      <c r="A632" s="309"/>
      <c r="B632" s="308">
        <v>564</v>
      </c>
      <c r="C632" s="239" t="str">
        <f>VLOOKUP($A$18,Piezas!$A$10:$F$604,2,FALSE)</f>
        <v xml:space="preserve">Gabinete lateral derecho </v>
      </c>
      <c r="D632" s="317" t="s">
        <v>1014</v>
      </c>
      <c r="E632" s="322">
        <v>1238.3333333333301</v>
      </c>
      <c r="F632" s="308" t="str">
        <f>VLOOKUP(D632,Acero!$A$12:$AB$209,4,FALSE)</f>
        <v>orejas</v>
      </c>
      <c r="G632" s="317"/>
      <c r="H632" s="317"/>
      <c r="I632" s="317"/>
      <c r="J632" s="311" t="s">
        <v>1521</v>
      </c>
      <c r="L632" s="322"/>
      <c r="M632" s="308" t="str">
        <f>VLOOKUP(D632,Acero!$A$12:$AB$209,13,FALSE)</f>
        <v>Chapa negra doble recapado</v>
      </c>
      <c r="N632" s="308" t="str">
        <f>IF(L632="x",VLOOKUP(D632,Acero!$A$12:$AB$209,6,FALSE),"--")</f>
        <v>--</v>
      </c>
      <c r="O632" s="324" t="str">
        <f>IF(L632="x",VLOOKUP(D632,Acero!$A$12:$AB$209,7,FALSE),"--")</f>
        <v>--</v>
      </c>
      <c r="P632" s="335" t="str">
        <f>IF((M632="Chapa negra doble recapado")*AND(L632&lt;&gt;"x"),"--",VLOOKUP(D632,Acero!$A$12:$AB$209,14,FALSE))</f>
        <v>--</v>
      </c>
      <c r="Q632" s="335" t="str">
        <f>IF((M632="Chapa negra doble recapado")*AND(L632&lt;&gt;"x"),"--",VLOOKUP(D632,Acero!$A$12:$AB$209,15,FALSE))</f>
        <v>--</v>
      </c>
      <c r="R632" s="335" t="str">
        <f>IF(L632="x",VLOOKUP(D632,Acero!$A$12:$AB$209,16,FALSE),"--")</f>
        <v>--</v>
      </c>
      <c r="S632" s="335" t="str">
        <f>IF(L632="x",VLOOKUP(D632,Acero!$A$12:$AB$209,17,FALSE),"--")</f>
        <v>--</v>
      </c>
      <c r="T632" s="335">
        <f>VLOOKUP(D632,Acero!$A$12:$AB$209,18,FALSE)</f>
        <v>1.2</v>
      </c>
      <c r="U632" s="308" t="str">
        <f>VLOOKUP(D632,Acero!$A$12:$AB$209,19,FALSE)</f>
        <v>mm</v>
      </c>
      <c r="V632" s="318">
        <v>1</v>
      </c>
      <c r="W632" s="318">
        <v>1007.33333333333</v>
      </c>
      <c r="X632" s="322">
        <v>1317.1666666666699</v>
      </c>
      <c r="Y632" s="334">
        <f t="shared" si="255"/>
        <v>0.30757776307082163</v>
      </c>
      <c r="Z632">
        <f t="shared" si="259"/>
        <v>3695418.1666666484</v>
      </c>
      <c r="AG632" s="345">
        <v>43021</v>
      </c>
      <c r="AH632" s="149"/>
      <c r="AI632" s="149"/>
      <c r="AJ632" s="149"/>
      <c r="AK632" s="149"/>
      <c r="AL632" s="343" t="e">
        <f t="shared" si="256"/>
        <v>#DIV/0!</v>
      </c>
      <c r="AM632" s="149"/>
      <c r="AN632" s="149"/>
      <c r="AO632" s="343" t="e">
        <f t="shared" si="257"/>
        <v>#DIV/0!</v>
      </c>
      <c r="AP632" s="149"/>
      <c r="AQ632" s="149"/>
      <c r="AR632" s="343" t="e">
        <f t="shared" si="258"/>
        <v>#DIV/0!</v>
      </c>
    </row>
    <row r="633" spans="1:44" ht="30.75" hidden="1" thickBot="1">
      <c r="A633" s="309"/>
      <c r="B633" s="308">
        <v>565</v>
      </c>
      <c r="C633" s="239" t="str">
        <f>VLOOKUP($A$18,Piezas!$A$10:$F$604,2,FALSE)</f>
        <v xml:space="preserve">Gabinete lateral derecho </v>
      </c>
      <c r="D633" s="317" t="s">
        <v>1015</v>
      </c>
      <c r="E633" s="322"/>
      <c r="F633" s="308">
        <f>VLOOKUP(D633,Acero!$A$12:$AB$209,4,FALSE)</f>
        <v>0</v>
      </c>
      <c r="G633" s="317"/>
      <c r="H633" s="317"/>
      <c r="I633" s="317"/>
      <c r="J633" s="311"/>
      <c r="L633" s="322"/>
      <c r="M633" s="308">
        <f>VLOOKUP(D633,Acero!$A$12:$AB$209,13,FALSE)</f>
        <v>0</v>
      </c>
      <c r="N633" s="308" t="str">
        <f>IF(L633="x",VLOOKUP(D633,Acero!$A$12:$AB$209,6,FALSE),"--")</f>
        <v>--</v>
      </c>
      <c r="O633" s="324" t="str">
        <f>IF(L633="x",VLOOKUP(D633,Acero!$A$12:$AB$209,7,FALSE),"--")</f>
        <v>--</v>
      </c>
      <c r="P633" s="335">
        <f>IF((M633="Chapa negra doble recapado")*AND(L633&lt;&gt;"x"),"--",VLOOKUP(D633,Acero!$A$12:$AB$209,14,FALSE))</f>
        <v>0</v>
      </c>
      <c r="Q633" s="335">
        <f>IF((M633="Chapa negra doble recapado")*AND(L633&lt;&gt;"x"),"--",VLOOKUP(D633,Acero!$A$12:$AB$209,15,FALSE))</f>
        <v>0</v>
      </c>
      <c r="R633" s="335" t="str">
        <f>IF(L633="x",VLOOKUP(D633,Acero!$A$12:$AB$209,16,FALSE),"--")</f>
        <v>--</v>
      </c>
      <c r="S633" s="335" t="str">
        <f>IF(L633="x",VLOOKUP(D633,Acero!$A$12:$AB$209,17,FALSE),"--")</f>
        <v>--</v>
      </c>
      <c r="T633" s="335">
        <f>VLOOKUP(D633,Acero!$A$12:$AB$209,18,FALSE)</f>
        <v>0</v>
      </c>
      <c r="U633" s="308" t="str">
        <f>VLOOKUP(D633,Acero!$A$12:$AB$209,19,FALSE)</f>
        <v>-----</v>
      </c>
      <c r="V633" s="319"/>
      <c r="W633" s="319"/>
      <c r="X633" s="322"/>
      <c r="Y633" s="334" t="e">
        <f t="shared" si="255"/>
        <v>#DIV/0!</v>
      </c>
      <c r="Z633">
        <f t="shared" si="259"/>
        <v>3695418.1666666484</v>
      </c>
      <c r="AG633" s="345">
        <v>43022</v>
      </c>
      <c r="AH633" s="149"/>
      <c r="AI633" s="149"/>
      <c r="AJ633" s="149"/>
      <c r="AK633" s="149"/>
      <c r="AL633" s="343" t="e">
        <f t="shared" si="256"/>
        <v>#DIV/0!</v>
      </c>
      <c r="AM633" s="149"/>
      <c r="AN633" s="149"/>
      <c r="AO633" s="343" t="e">
        <f t="shared" si="257"/>
        <v>#DIV/0!</v>
      </c>
      <c r="AP633" s="149"/>
      <c r="AQ633" s="149"/>
      <c r="AR633" s="343" t="e">
        <f t="shared" si="258"/>
        <v>#DIV/0!</v>
      </c>
    </row>
    <row r="634" spans="1:44" ht="30.75" hidden="1" thickBot="1">
      <c r="A634" s="309"/>
      <c r="B634" s="308">
        <v>566</v>
      </c>
      <c r="C634" s="239" t="str">
        <f>VLOOKUP($A$18,Piezas!$A$10:$F$604,2,FALSE)</f>
        <v xml:space="preserve">Gabinete lateral derecho </v>
      </c>
      <c r="D634" s="317" t="s">
        <v>1060</v>
      </c>
      <c r="E634" s="322"/>
      <c r="F634" s="308">
        <f>VLOOKUP(D634,Acero!$A$12:$AB$209,4,FALSE)</f>
        <v>0</v>
      </c>
      <c r="G634" s="317"/>
      <c r="H634" s="317"/>
      <c r="I634" s="317"/>
      <c r="J634" s="311"/>
      <c r="L634" s="322"/>
      <c r="M634" s="308" t="str">
        <f>VLOOKUP(D634,Acero!$A$12:$AB$209,13,FALSE)</f>
        <v>---------------</v>
      </c>
      <c r="N634" s="308" t="str">
        <f>IF(L634="x",VLOOKUP(D634,Acero!$A$12:$AB$209,6,FALSE),"--")</f>
        <v>--</v>
      </c>
      <c r="O634" s="324" t="str">
        <f>IF(L634="x",VLOOKUP(D634,Acero!$A$12:$AB$209,7,FALSE),"--")</f>
        <v>--</v>
      </c>
      <c r="P634" s="335">
        <f>IF((M634="Chapa negra doble recapado")*AND(L634&lt;&gt;"x"),"--",VLOOKUP(D634,Acero!$A$12:$AB$209,14,FALSE))</f>
        <v>28</v>
      </c>
      <c r="Q634" s="335" t="str">
        <f>IF((M634="Chapa negra doble recapado")*AND(L634&lt;&gt;"x"),"--",VLOOKUP(D634,Acero!$A$12:$AB$209,15,FALSE))</f>
        <v>----</v>
      </c>
      <c r="R634" s="335" t="str">
        <f>IF(L634="x",VLOOKUP(D634,Acero!$A$12:$AB$209,16,FALSE),"--")</f>
        <v>--</v>
      </c>
      <c r="S634" s="335" t="str">
        <f>IF(L634="x",VLOOKUP(D634,Acero!$A$12:$AB$209,17,FALSE),"--")</f>
        <v>--</v>
      </c>
      <c r="T634" s="335">
        <f>VLOOKUP(D634,Acero!$A$12:$AB$209,18,FALSE)</f>
        <v>0</v>
      </c>
      <c r="U634" s="308" t="str">
        <f>VLOOKUP(D634,Acero!$A$12:$AB$209,19,FALSE)</f>
        <v>----</v>
      </c>
      <c r="V634" s="318"/>
      <c r="W634" s="318"/>
      <c r="X634" s="322"/>
      <c r="Y634" s="334" t="e">
        <f t="shared" si="255"/>
        <v>#DIV/0!</v>
      </c>
      <c r="Z634">
        <f t="shared" si="259"/>
        <v>3695418.1666666484</v>
      </c>
      <c r="AG634" s="345">
        <v>43023</v>
      </c>
      <c r="AH634" s="149"/>
      <c r="AI634" s="149"/>
      <c r="AJ634" s="149"/>
      <c r="AK634" s="149"/>
      <c r="AL634" s="343" t="e">
        <f t="shared" si="256"/>
        <v>#DIV/0!</v>
      </c>
      <c r="AM634" s="149"/>
      <c r="AN634" s="149"/>
      <c r="AO634" s="343" t="e">
        <f t="shared" si="257"/>
        <v>#DIV/0!</v>
      </c>
      <c r="AP634" s="149"/>
      <c r="AQ634" s="149"/>
      <c r="AR634" s="343" t="e">
        <f t="shared" si="258"/>
        <v>#DIV/0!</v>
      </c>
    </row>
    <row r="635" spans="1:44" ht="30.75" hidden="1" thickBot="1">
      <c r="A635" s="309"/>
      <c r="B635" s="308">
        <v>567</v>
      </c>
      <c r="C635" s="239" t="str">
        <f>VLOOKUP($A$18,Piezas!$A$10:$F$604,2,FALSE)</f>
        <v xml:space="preserve">Gabinete lateral derecho </v>
      </c>
      <c r="D635" s="317" t="s">
        <v>1228</v>
      </c>
      <c r="E635" s="322"/>
      <c r="F635" s="308">
        <f>VLOOKUP(D635,Acero!$A$12:$AB$209,4,FALSE)</f>
        <v>0</v>
      </c>
      <c r="G635" s="317"/>
      <c r="H635" s="317"/>
      <c r="I635" s="317"/>
      <c r="J635" s="311"/>
      <c r="L635" s="322"/>
      <c r="M635" s="308" t="str">
        <f>VLOOKUP(D635,Acero!$A$12:$AB$209,13,FALSE)</f>
        <v>---------------</v>
      </c>
      <c r="N635" s="308" t="str">
        <f>IF(L635="x",VLOOKUP(D635,Acero!$A$12:$AB$209,6,FALSE),"--")</f>
        <v>--</v>
      </c>
      <c r="O635" s="324" t="str">
        <f>IF(L635="x",VLOOKUP(D635,Acero!$A$12:$AB$209,7,FALSE),"--")</f>
        <v>--</v>
      </c>
      <c r="P635" s="335">
        <f>IF((M635="Chapa negra doble recapado")*AND(L635&lt;&gt;"x"),"--",VLOOKUP(D635,Acero!$A$12:$AB$209,14,FALSE))</f>
        <v>0.42</v>
      </c>
      <c r="Q635" s="335" t="str">
        <f>IF((M635="Chapa negra doble recapado")*AND(L635&lt;&gt;"x"),"--",VLOOKUP(D635,Acero!$A$12:$AB$209,15,FALSE))</f>
        <v>----</v>
      </c>
      <c r="R635" s="335" t="str">
        <f>IF(L635="x",VLOOKUP(D635,Acero!$A$12:$AB$209,16,FALSE),"--")</f>
        <v>--</v>
      </c>
      <c r="S635" s="335" t="str">
        <f>IF(L635="x",VLOOKUP(D635,Acero!$A$12:$AB$209,17,FALSE),"--")</f>
        <v>--</v>
      </c>
      <c r="T635" s="335">
        <f>VLOOKUP(D635,Acero!$A$12:$AB$209,18,FALSE)</f>
        <v>0.5</v>
      </c>
      <c r="U635" s="308" t="str">
        <f>VLOOKUP(D635,Acero!$A$12:$AB$209,19,FALSE)</f>
        <v>----</v>
      </c>
      <c r="V635" s="318"/>
      <c r="W635" s="318"/>
      <c r="X635" s="322"/>
      <c r="Y635" s="334" t="e">
        <f t="shared" si="255"/>
        <v>#DIV/0!</v>
      </c>
      <c r="Z635">
        <f t="shared" si="259"/>
        <v>3695418.1666666484</v>
      </c>
      <c r="AG635" s="345">
        <v>43024</v>
      </c>
      <c r="AH635" s="149"/>
      <c r="AI635" s="149"/>
      <c r="AJ635" s="149"/>
      <c r="AK635" s="149"/>
      <c r="AL635" s="343" t="e">
        <f t="shared" si="256"/>
        <v>#DIV/0!</v>
      </c>
      <c r="AM635" s="149"/>
      <c r="AN635" s="149"/>
      <c r="AO635" s="343" t="e">
        <f t="shared" si="257"/>
        <v>#DIV/0!</v>
      </c>
      <c r="AP635" s="149"/>
      <c r="AQ635" s="149"/>
      <c r="AR635" s="343" t="e">
        <f t="shared" si="258"/>
        <v>#DIV/0!</v>
      </c>
    </row>
    <row r="636" spans="1:44" ht="30.75" hidden="1" thickBot="1">
      <c r="A636" s="309"/>
      <c r="B636" s="308">
        <v>568</v>
      </c>
      <c r="C636" s="239" t="str">
        <f>VLOOKUP($A$18,Piezas!$A$10:$F$604,2,FALSE)</f>
        <v xml:space="preserve">Gabinete lateral derecho </v>
      </c>
      <c r="D636" s="317" t="s">
        <v>1229</v>
      </c>
      <c r="E636" s="322"/>
      <c r="F636" s="308">
        <f>VLOOKUP(D636,Acero!$A$12:$AB$209,4,FALSE)</f>
        <v>0</v>
      </c>
      <c r="G636" s="317"/>
      <c r="H636" s="317"/>
      <c r="I636" s="317"/>
      <c r="J636" s="311"/>
      <c r="L636" s="322"/>
      <c r="M636" s="308" t="str">
        <f>VLOOKUP(D636,Acero!$A$12:$AB$209,13,FALSE)</f>
        <v>---------------</v>
      </c>
      <c r="N636" s="308" t="str">
        <f>IF(L636="x",VLOOKUP(D636,Acero!$A$12:$AB$209,6,FALSE),"--")</f>
        <v>--</v>
      </c>
      <c r="O636" s="324" t="str">
        <f>IF(L636="x",VLOOKUP(D636,Acero!$A$12:$AB$209,7,FALSE),"--")</f>
        <v>--</v>
      </c>
      <c r="P636" s="335">
        <f>IF((M636="Chapa negra doble recapado")*AND(L636&lt;&gt;"x"),"--",VLOOKUP(D636,Acero!$A$12:$AB$209,14,FALSE))</f>
        <v>22</v>
      </c>
      <c r="Q636" s="335" t="str">
        <f>IF((M636="Chapa negra doble recapado")*AND(L636&lt;&gt;"x"),"--",VLOOKUP(D636,Acero!$A$12:$AB$209,15,FALSE))</f>
        <v>----</v>
      </c>
      <c r="R636" s="335" t="str">
        <f>IF(L636="x",VLOOKUP(D636,Acero!$A$12:$AB$209,16,FALSE),"--")</f>
        <v>--</v>
      </c>
      <c r="S636" s="335" t="str">
        <f>IF(L636="x",VLOOKUP(D636,Acero!$A$12:$AB$209,17,FALSE),"--")</f>
        <v>--</v>
      </c>
      <c r="T636" s="335">
        <f>VLOOKUP(D636,Acero!$A$12:$AB$209,18,FALSE)</f>
        <v>0</v>
      </c>
      <c r="U636" s="308" t="str">
        <f>VLOOKUP(D636,Acero!$A$12:$AB$209,19,FALSE)</f>
        <v>----</v>
      </c>
      <c r="V636" s="319"/>
      <c r="W636" s="319"/>
      <c r="X636" s="322"/>
      <c r="Y636" s="334" t="e">
        <f t="shared" si="255"/>
        <v>#DIV/0!</v>
      </c>
      <c r="Z636">
        <f t="shared" si="259"/>
        <v>3695418.1666666484</v>
      </c>
      <c r="AG636" s="345">
        <v>43025</v>
      </c>
      <c r="AH636" s="149"/>
      <c r="AI636" s="149"/>
      <c r="AJ636" s="149"/>
      <c r="AK636" s="149"/>
      <c r="AL636" s="343" t="e">
        <f t="shared" si="256"/>
        <v>#DIV/0!</v>
      </c>
      <c r="AM636" s="149"/>
      <c r="AN636" s="149"/>
      <c r="AO636" s="343" t="e">
        <f t="shared" si="257"/>
        <v>#DIV/0!</v>
      </c>
      <c r="AP636" s="149"/>
      <c r="AQ636" s="149"/>
      <c r="AR636" s="343" t="e">
        <f t="shared" si="258"/>
        <v>#DIV/0!</v>
      </c>
    </row>
    <row r="637" spans="1:44" ht="30.75" hidden="1" thickBot="1">
      <c r="A637" s="309"/>
      <c r="B637" s="308">
        <v>569</v>
      </c>
      <c r="C637" s="239" t="str">
        <f>VLOOKUP($A$18,Piezas!$A$10:$F$604,2,FALSE)</f>
        <v xml:space="preserve">Gabinete lateral derecho </v>
      </c>
      <c r="D637" s="317" t="s">
        <v>1230</v>
      </c>
      <c r="E637" s="322"/>
      <c r="F637" s="308">
        <f>VLOOKUP(D637,Acero!$A$12:$AB$209,4,FALSE)</f>
        <v>0</v>
      </c>
      <c r="G637" s="317"/>
      <c r="H637" s="317"/>
      <c r="I637" s="317"/>
      <c r="J637" s="311"/>
      <c r="L637" s="322"/>
      <c r="M637" s="308" t="str">
        <f>VLOOKUP(D637,Acero!$A$12:$AB$209,13,FALSE)</f>
        <v>---------------</v>
      </c>
      <c r="N637" s="308" t="str">
        <f>IF(L637="x",VLOOKUP(D637,Acero!$A$12:$AB$209,6,FALSE),"--")</f>
        <v>--</v>
      </c>
      <c r="O637" s="324" t="str">
        <f>IF(L637="x",VLOOKUP(D637,Acero!$A$12:$AB$209,7,FALSE),"--")</f>
        <v>--</v>
      </c>
      <c r="P637" s="335">
        <f>IF((M637="Chapa negra doble recapado")*AND(L637&lt;&gt;"x"),"--",VLOOKUP(D637,Acero!$A$12:$AB$209,14,FALSE))</f>
        <v>12.7</v>
      </c>
      <c r="Q637" s="335" t="str">
        <f>IF((M637="Chapa negra doble recapado")*AND(L637&lt;&gt;"x"),"--",VLOOKUP(D637,Acero!$A$12:$AB$209,15,FALSE))</f>
        <v>----</v>
      </c>
      <c r="R637" s="335" t="str">
        <f>IF(L637="x",VLOOKUP(D637,Acero!$A$12:$AB$209,16,FALSE),"--")</f>
        <v>--</v>
      </c>
      <c r="S637" s="335" t="str">
        <f>IF(L637="x",VLOOKUP(D637,Acero!$A$12:$AB$209,17,FALSE),"--")</f>
        <v>--</v>
      </c>
      <c r="T637" s="335">
        <f>VLOOKUP(D637,Acero!$A$12:$AB$209,18,FALSE)</f>
        <v>0</v>
      </c>
      <c r="U637" s="308" t="str">
        <f>VLOOKUP(D637,Acero!$A$12:$AB$209,19,FALSE)</f>
        <v>----</v>
      </c>
      <c r="V637" s="318"/>
      <c r="W637" s="318"/>
      <c r="X637" s="322"/>
      <c r="Y637" s="334" t="e">
        <f t="shared" si="255"/>
        <v>#DIV/0!</v>
      </c>
      <c r="Z637">
        <f t="shared" si="259"/>
        <v>3695418.1666666484</v>
      </c>
      <c r="AG637" s="345">
        <v>43026</v>
      </c>
      <c r="AH637" s="149"/>
      <c r="AI637" s="149"/>
      <c r="AJ637" s="149"/>
      <c r="AK637" s="149"/>
      <c r="AL637" s="343" t="e">
        <f t="shared" si="256"/>
        <v>#DIV/0!</v>
      </c>
      <c r="AM637" s="149"/>
      <c r="AN637" s="149"/>
      <c r="AO637" s="343" t="e">
        <f t="shared" si="257"/>
        <v>#DIV/0!</v>
      </c>
      <c r="AP637" s="149"/>
      <c r="AQ637" s="149"/>
      <c r="AR637" s="343" t="e">
        <f t="shared" si="258"/>
        <v>#DIV/0!</v>
      </c>
    </row>
    <row r="638" spans="1:44" ht="30.75" hidden="1" thickBot="1">
      <c r="A638" s="309"/>
      <c r="B638" s="308">
        <v>570</v>
      </c>
      <c r="C638" s="239" t="str">
        <f>VLOOKUP($A$18,Piezas!$A$10:$F$604,2,FALSE)</f>
        <v xml:space="preserve">Gabinete lateral derecho </v>
      </c>
      <c r="D638" s="317"/>
      <c r="E638" s="322"/>
      <c r="F638" s="308" t="e">
        <f>VLOOKUP(D638,Acero!$A$12:$AB$209,4,FALSE)</f>
        <v>#N/A</v>
      </c>
      <c r="G638" s="317"/>
      <c r="H638" s="317"/>
      <c r="I638" s="317"/>
      <c r="J638" s="311"/>
      <c r="L638" s="322"/>
      <c r="M638" s="308" t="e">
        <f>VLOOKUP(D638,Acero!$A$12:$AB$209,13,FALSE)</f>
        <v>#N/A</v>
      </c>
      <c r="N638" s="308" t="str">
        <f>IF(L638="x",VLOOKUP(D638,Acero!$A$12:$AB$209,6,FALSE),"--")</f>
        <v>--</v>
      </c>
      <c r="O638" s="324" t="str">
        <f>IF(L638="x",VLOOKUP(D638,Acero!$A$12:$AB$209,7,FALSE),"--")</f>
        <v>--</v>
      </c>
      <c r="P638" s="335" t="e">
        <f>IF((M638="Chapa negra doble recapado")*AND(L638&lt;&gt;"x"),"--",VLOOKUP(D638,Acero!$A$12:$AB$209,14,FALSE))</f>
        <v>#N/A</v>
      </c>
      <c r="Q638" s="335" t="e">
        <f>IF((M638="Chapa negra doble recapado")*AND(L638&lt;&gt;"x"),"--",VLOOKUP(D638,Acero!$A$12:$AB$209,15,FALSE))</f>
        <v>#N/A</v>
      </c>
      <c r="R638" s="335" t="str">
        <f>IF(L638="x",VLOOKUP(D638,Acero!$A$12:$AB$209,16,FALSE),"--")</f>
        <v>--</v>
      </c>
      <c r="S638" s="335" t="str">
        <f>IF(L638="x",VLOOKUP(D638,Acero!$A$12:$AB$209,17,FALSE),"--")</f>
        <v>--</v>
      </c>
      <c r="T638" s="335" t="e">
        <f>VLOOKUP(D638,Acero!$A$12:$AB$209,18,FALSE)</f>
        <v>#N/A</v>
      </c>
      <c r="U638" s="308" t="e">
        <f>VLOOKUP(D638,Acero!$A$12:$AB$209,19,FALSE)</f>
        <v>#N/A</v>
      </c>
      <c r="V638" s="319"/>
      <c r="W638" s="319"/>
      <c r="X638" s="322"/>
      <c r="Y638" s="334" t="e">
        <f t="shared" si="255"/>
        <v>#DIV/0!</v>
      </c>
      <c r="Z638">
        <f t="shared" si="259"/>
        <v>3695418.1666666484</v>
      </c>
      <c r="AG638" s="345">
        <v>43027</v>
      </c>
      <c r="AH638" s="149"/>
      <c r="AI638" s="149"/>
      <c r="AJ638" s="149"/>
      <c r="AK638" s="149"/>
      <c r="AL638" s="343" t="e">
        <f t="shared" si="256"/>
        <v>#DIV/0!</v>
      </c>
      <c r="AM638" s="149"/>
      <c r="AN638" s="149"/>
      <c r="AO638" s="343" t="e">
        <f t="shared" si="257"/>
        <v>#DIV/0!</v>
      </c>
      <c r="AP638" s="149"/>
      <c r="AQ638" s="149"/>
      <c r="AR638" s="343" t="e">
        <f t="shared" si="258"/>
        <v>#DIV/0!</v>
      </c>
    </row>
    <row r="639" spans="1:44" ht="30.75" hidden="1" thickBot="1">
      <c r="A639" s="309"/>
      <c r="B639" s="308">
        <v>571</v>
      </c>
      <c r="C639" s="239" t="str">
        <f>VLOOKUP($A$18,Piezas!$A$10:$F$604,2,FALSE)</f>
        <v xml:space="preserve">Gabinete lateral derecho </v>
      </c>
      <c r="D639" s="320"/>
      <c r="E639" s="322"/>
      <c r="F639" s="308" t="e">
        <f>VLOOKUP(D639,Acero!$A$12:$AB$209,4,FALSE)</f>
        <v>#N/A</v>
      </c>
      <c r="G639" s="317"/>
      <c r="H639" s="317"/>
      <c r="I639" s="317"/>
      <c r="J639" s="311"/>
      <c r="L639" s="322"/>
      <c r="M639" s="308" t="e">
        <f>VLOOKUP(D639,Acero!$A$12:$AB$209,13,FALSE)</f>
        <v>#N/A</v>
      </c>
      <c r="N639" s="308" t="str">
        <f>IF(L639="x",VLOOKUP(D639,Acero!$A$12:$AB$209,6,FALSE),"--")</f>
        <v>--</v>
      </c>
      <c r="O639" s="324" t="str">
        <f>IF(L639="x",VLOOKUP(D639,Acero!$A$12:$AB$209,7,FALSE),"--")</f>
        <v>--</v>
      </c>
      <c r="P639" s="335" t="e">
        <f>IF((M639="Chapa negra doble recapado")*AND(L639&lt;&gt;"x"),"--",VLOOKUP(D639,Acero!$A$12:$AB$209,14,FALSE))</f>
        <v>#N/A</v>
      </c>
      <c r="Q639" s="335" t="e">
        <f>IF((M639="Chapa negra doble recapado")*AND(L639&lt;&gt;"x"),"--",VLOOKUP(D639,Acero!$A$12:$AB$209,15,FALSE))</f>
        <v>#N/A</v>
      </c>
      <c r="R639" s="335" t="str">
        <f>IF(L639="x",VLOOKUP(D639,Acero!$A$12:$AB$209,16,FALSE),"--")</f>
        <v>--</v>
      </c>
      <c r="S639" s="335" t="str">
        <f>IF(L639="x",VLOOKUP(D639,Acero!$A$12:$AB$209,17,FALSE),"--")</f>
        <v>--</v>
      </c>
      <c r="T639" s="335" t="e">
        <f>VLOOKUP(D639,Acero!$A$12:$AB$209,18,FALSE)</f>
        <v>#N/A</v>
      </c>
      <c r="U639" s="308" t="e">
        <f>VLOOKUP(D639,Acero!$A$12:$AB$209,19,FALSE)</f>
        <v>#N/A</v>
      </c>
      <c r="V639" s="318"/>
      <c r="W639" s="318"/>
      <c r="X639" s="322"/>
      <c r="Y639" s="334" t="e">
        <f t="shared" si="255"/>
        <v>#DIV/0!</v>
      </c>
      <c r="Z639">
        <f t="shared" si="259"/>
        <v>3695418.1666666484</v>
      </c>
      <c r="AG639" s="345">
        <v>43028</v>
      </c>
      <c r="AH639" s="149"/>
      <c r="AI639" s="149"/>
      <c r="AJ639" s="149"/>
      <c r="AK639" s="149"/>
      <c r="AL639" s="343" t="e">
        <f t="shared" si="256"/>
        <v>#DIV/0!</v>
      </c>
      <c r="AM639" s="149"/>
      <c r="AN639" s="149"/>
      <c r="AO639" s="343" t="e">
        <f t="shared" si="257"/>
        <v>#DIV/0!</v>
      </c>
      <c r="AP639" s="149"/>
      <c r="AQ639" s="149"/>
      <c r="AR639" s="343" t="e">
        <f t="shared" si="258"/>
        <v>#DIV/0!</v>
      </c>
    </row>
    <row r="640" spans="1:44" ht="30.75" hidden="1" thickBot="1">
      <c r="A640" s="412"/>
      <c r="B640" s="308">
        <v>572</v>
      </c>
      <c r="C640" s="239" t="str">
        <f>VLOOKUP($A$18,Piezas!$A$10:$F$604,2,FALSE)</f>
        <v xml:space="preserve">Gabinete lateral derecho </v>
      </c>
      <c r="D640" s="321"/>
      <c r="E640" s="322"/>
      <c r="F640" s="308" t="e">
        <f>VLOOKUP(D640,Acero!$A$12:$AB$209,4,FALSE)</f>
        <v>#N/A</v>
      </c>
      <c r="G640" s="317"/>
      <c r="H640" s="317"/>
      <c r="I640" s="317"/>
      <c r="J640" s="311"/>
      <c r="L640" s="322"/>
      <c r="M640" s="308" t="e">
        <f>VLOOKUP(D640,Acero!$A$12:$AB$209,13,FALSE)</f>
        <v>#N/A</v>
      </c>
      <c r="N640" s="308" t="str">
        <f>IF(L640="x",VLOOKUP(D640,Acero!$A$12:$AB$209,6,FALSE),"--")</f>
        <v>--</v>
      </c>
      <c r="O640" s="324" t="str">
        <f>IF(L640="x",VLOOKUP(D640,Acero!$A$12:$AB$209,7,FALSE),"--")</f>
        <v>--</v>
      </c>
      <c r="P640" s="335" t="e">
        <f>IF((M640="Chapa negra doble recapado")*AND(L640&lt;&gt;"x"),"--",VLOOKUP(D640,Acero!$A$12:$AB$209,14,FALSE))</f>
        <v>#N/A</v>
      </c>
      <c r="Q640" s="335" t="e">
        <f>IF((M640="Chapa negra doble recapado")*AND(L640&lt;&gt;"x"),"--",VLOOKUP(D640,Acero!$A$12:$AB$209,15,FALSE))</f>
        <v>#N/A</v>
      </c>
      <c r="R640" s="335" t="str">
        <f>IF(L640="x",VLOOKUP(D640,Acero!$A$12:$AB$209,16,FALSE),"--")</f>
        <v>--</v>
      </c>
      <c r="S640" s="335" t="str">
        <f>IF(L640="x",VLOOKUP(D640,Acero!$A$12:$AB$209,17,FALSE),"--")</f>
        <v>--</v>
      </c>
      <c r="T640" s="335" t="e">
        <f>VLOOKUP(D640,Acero!$A$12:$AB$209,18,FALSE)</f>
        <v>#N/A</v>
      </c>
      <c r="U640" s="308" t="e">
        <f>VLOOKUP(D640,Acero!$A$12:$AB$209,19,FALSE)</f>
        <v>#N/A</v>
      </c>
      <c r="V640" s="319"/>
      <c r="W640" s="319"/>
      <c r="X640" s="322"/>
      <c r="Y640" s="334" t="e">
        <f t="shared" si="255"/>
        <v>#DIV/0!</v>
      </c>
      <c r="Z640">
        <f t="shared" si="259"/>
        <v>3695418.1666666484</v>
      </c>
      <c r="AG640" s="345">
        <v>43029</v>
      </c>
      <c r="AH640" s="149"/>
      <c r="AI640" s="149"/>
      <c r="AJ640" s="149"/>
      <c r="AK640" s="149"/>
      <c r="AL640" s="343" t="e">
        <f t="shared" si="256"/>
        <v>#DIV/0!</v>
      </c>
      <c r="AM640" s="149"/>
      <c r="AN640" s="149"/>
      <c r="AO640" s="343" t="e">
        <f t="shared" si="257"/>
        <v>#DIV/0!</v>
      </c>
      <c r="AP640" s="149"/>
      <c r="AQ640" s="149"/>
      <c r="AR640" s="343" t="e">
        <f t="shared" si="258"/>
        <v>#DIV/0!</v>
      </c>
    </row>
    <row r="641" spans="1:44" ht="15.75" hidden="1" thickBot="1">
      <c r="A641" s="410"/>
      <c r="B641" s="336"/>
      <c r="C641" s="337"/>
      <c r="D641" s="338"/>
      <c r="E641" s="339"/>
      <c r="F641" s="340"/>
      <c r="G641" s="336"/>
      <c r="H641" s="336"/>
      <c r="I641" s="338"/>
      <c r="J641" s="339"/>
      <c r="K641" s="341"/>
      <c r="L641" s="339"/>
      <c r="M641" s="338"/>
      <c r="N641" s="338"/>
      <c r="O641" s="342"/>
      <c r="P641" s="340"/>
      <c r="Q641" s="340"/>
      <c r="R641" s="340"/>
      <c r="S641" s="340"/>
      <c r="T641" s="340"/>
      <c r="U641" s="336"/>
      <c r="V641" s="336"/>
      <c r="W641" s="336"/>
      <c r="X641" s="339"/>
      <c r="Y641" s="339"/>
      <c r="Z641" s="333"/>
      <c r="AA641" s="333"/>
      <c r="AG641" s="345"/>
      <c r="AL641" s="344"/>
      <c r="AO641" s="344"/>
      <c r="AR641" s="344"/>
    </row>
    <row r="642" spans="1:44" ht="31.5" hidden="1" thickTop="1" thickBot="1">
      <c r="A642" s="411" t="s">
        <v>356</v>
      </c>
      <c r="B642" s="308">
        <v>573</v>
      </c>
      <c r="C642" s="239" t="str">
        <f>VLOOKUP($A$18,Piezas!$A$10:$F$604,2,FALSE)</f>
        <v xml:space="preserve">Gabinete lateral derecho </v>
      </c>
      <c r="D642" s="317" t="s">
        <v>1012</v>
      </c>
      <c r="E642" s="331">
        <v>1246.3333333333301</v>
      </c>
      <c r="F642" s="308" t="str">
        <f>VLOOKUP(D642,Acero!$A$12:$AB$209,4,FALSE)</f>
        <v>Lateral</v>
      </c>
      <c r="G642" s="317"/>
      <c r="H642" s="317"/>
      <c r="I642" s="317"/>
      <c r="J642" s="310"/>
      <c r="K642" s="149"/>
      <c r="L642" s="331"/>
      <c r="M642" s="308" t="str">
        <f>VLOOKUP(D642,Acero!$A$12:$AB$209,13,FALSE)</f>
        <v>Chapa negra doble recapado</v>
      </c>
      <c r="N642" s="308" t="str">
        <f>IF(L642="x",VLOOKUP(D642,Acero!$A$12:$AB$209,6,FALSE),"--")</f>
        <v>--</v>
      </c>
      <c r="O642" s="324" t="str">
        <f>IF(L642="x",VLOOKUP(D642,Acero!$A$12:$AB$209,7,FALSE),"--")</f>
        <v>--</v>
      </c>
      <c r="P642" s="335" t="str">
        <f>IF((M642="Chapa negra doble recapado")*AND(L642&lt;&gt;"x"),"--",VLOOKUP(D642,Acero!$A$12:$AB$209,14,FALSE))</f>
        <v>--</v>
      </c>
      <c r="Q642" s="335" t="str">
        <f>IF((M642="Chapa negra doble recapado")*AND(L642&lt;&gt;"x"),"--",VLOOKUP(D642,Acero!$A$12:$AB$209,15,FALSE))</f>
        <v>--</v>
      </c>
      <c r="R642" s="335" t="str">
        <f>IF(L642="x",VLOOKUP(D642,Acero!$A$12:$AB$209,16,FALSE),"--")</f>
        <v>--</v>
      </c>
      <c r="S642" s="335" t="str">
        <f>IF(L642="x",VLOOKUP(D642,Acero!$A$12:$AB$209,17,FALSE),"--")</f>
        <v>--</v>
      </c>
      <c r="T642" s="335">
        <f>VLOOKUP(D642,Acero!$A$12:$AB$209,18,FALSE)</f>
        <v>1.2</v>
      </c>
      <c r="U642" s="308" t="str">
        <f>VLOOKUP(D642,Acero!$A$12:$AB$209,19,FALSE)</f>
        <v>mm</v>
      </c>
      <c r="V642" s="317"/>
      <c r="W642" s="317">
        <v>1013.83333333333</v>
      </c>
      <c r="X642" s="331">
        <v>1325.6666666666699</v>
      </c>
      <c r="Y642" s="334">
        <f t="shared" ref="Y642:Y652" si="260">(X642-W642)/W642</f>
        <v>0.30757849745192273</v>
      </c>
      <c r="Z642" s="149">
        <f>(V642+W642)*E642</f>
        <v>1263574.2777777703</v>
      </c>
      <c r="AA642" s="149"/>
      <c r="AB642" s="149"/>
      <c r="AC642" s="149"/>
      <c r="AD642" s="149"/>
      <c r="AE642" s="149"/>
      <c r="AF642" s="149"/>
      <c r="AG642" s="345">
        <v>43030</v>
      </c>
      <c r="AH642" s="149"/>
      <c r="AI642" s="149"/>
      <c r="AJ642" s="149"/>
      <c r="AK642" s="149"/>
      <c r="AL642" s="343" t="e">
        <f t="shared" ref="AL642:AL652" si="261">(AH642-AK642)/AH642</f>
        <v>#DIV/0!</v>
      </c>
      <c r="AM642" s="149"/>
      <c r="AN642" s="149"/>
      <c r="AO642" s="343" t="e">
        <f t="shared" ref="AO642:AO652" si="262">(AK642-AN642)/AK642</f>
        <v>#DIV/0!</v>
      </c>
      <c r="AP642" s="149"/>
      <c r="AQ642" s="149"/>
      <c r="AR642" s="343" t="e">
        <f t="shared" ref="AR642:AR652" si="263">(AN642-AQ642)/AN642</f>
        <v>#DIV/0!</v>
      </c>
    </row>
    <row r="643" spans="1:44" ht="30.75" hidden="1" thickBot="1">
      <c r="A643" s="309"/>
      <c r="B643" s="308">
        <v>574</v>
      </c>
      <c r="C643" s="239" t="str">
        <f>VLOOKUP($A$18,Piezas!$A$10:$F$604,2,FALSE)</f>
        <v xml:space="preserve">Gabinete lateral derecho </v>
      </c>
      <c r="D643" s="317" t="s">
        <v>1211</v>
      </c>
      <c r="E643" s="322">
        <v>1254.3333333333301</v>
      </c>
      <c r="F643" s="308" t="str">
        <f>VLOOKUP(D643,Acero!$A$12:$AB$209,4,FALSE)</f>
        <v xml:space="preserve">Lonja </v>
      </c>
      <c r="G643" s="317"/>
      <c r="H643" s="317"/>
      <c r="I643" s="317"/>
      <c r="J643" s="311"/>
      <c r="L643" s="317"/>
      <c r="M643" s="308" t="str">
        <f>VLOOKUP(D643,Acero!$A$12:$AB$209,13,FALSE)</f>
        <v>Chapa negra doble recapado</v>
      </c>
      <c r="N643" s="308" t="str">
        <f>IF(L643="x",VLOOKUP(D643,Acero!$A$12:$AB$209,6,FALSE),"--")</f>
        <v>--</v>
      </c>
      <c r="O643" s="324" t="str">
        <f>IF(L643="x",VLOOKUP(D643,Acero!$A$12:$AB$209,7,FALSE),"--")</f>
        <v>--</v>
      </c>
      <c r="P643" s="335" t="str">
        <f>IF((M643="Chapa negra doble recapado")*AND(L643&lt;&gt;"x"),"--",VLOOKUP(D643,Acero!$A$12:$AB$209,14,FALSE))</f>
        <v>--</v>
      </c>
      <c r="Q643" s="335" t="str">
        <f>IF((M643="Chapa negra doble recapado")*AND(L643&lt;&gt;"x"),"--",VLOOKUP(D643,Acero!$A$12:$AB$209,15,FALSE))</f>
        <v>--</v>
      </c>
      <c r="R643" s="335" t="str">
        <f>IF(L643="x",VLOOKUP(D643,Acero!$A$12:$AB$209,16,FALSE),"--")</f>
        <v>--</v>
      </c>
      <c r="S643" s="335" t="str">
        <f>IF(L643="x",VLOOKUP(D643,Acero!$A$12:$AB$209,17,FALSE),"--")</f>
        <v>--</v>
      </c>
      <c r="T643" s="335">
        <f>VLOOKUP(D643,Acero!$A$12:$AB$209,18,FALSE)</f>
        <v>1.2</v>
      </c>
      <c r="U643" s="308" t="str">
        <f>VLOOKUP(D643,Acero!$A$12:$AB$209,19,FALSE)</f>
        <v>mm</v>
      </c>
      <c r="V643" s="317"/>
      <c r="W643" s="317">
        <v>1020.33333333333</v>
      </c>
      <c r="X643" s="322">
        <v>1334.1666666666699</v>
      </c>
      <c r="Y643" s="334">
        <f t="shared" si="260"/>
        <v>0.30757922247632247</v>
      </c>
      <c r="Z643">
        <f t="shared" ref="Z643:Z652" si="264">(V643+W643)*E643+Z642</f>
        <v>2543412.3888888741</v>
      </c>
      <c r="AG643" s="345">
        <v>43031</v>
      </c>
      <c r="AH643" s="149"/>
      <c r="AI643" s="149"/>
      <c r="AJ643" s="149"/>
      <c r="AK643" s="149"/>
      <c r="AL643" s="343" t="e">
        <f t="shared" si="261"/>
        <v>#DIV/0!</v>
      </c>
      <c r="AM643" s="149"/>
      <c r="AN643" s="149"/>
      <c r="AO643" s="343" t="e">
        <f t="shared" si="262"/>
        <v>#DIV/0!</v>
      </c>
      <c r="AP643" s="149"/>
      <c r="AQ643" s="149"/>
      <c r="AR643" s="343" t="e">
        <f t="shared" si="263"/>
        <v>#DIV/0!</v>
      </c>
    </row>
    <row r="644" spans="1:44" ht="30.75" hidden="1" thickBot="1">
      <c r="A644" s="309"/>
      <c r="B644" s="308">
        <v>575</v>
      </c>
      <c r="C644" s="239" t="str">
        <f>VLOOKUP($A$18,Piezas!$A$10:$F$604,2,FALSE)</f>
        <v xml:space="preserve">Gabinete lateral derecho </v>
      </c>
      <c r="D644" s="317" t="s">
        <v>1014</v>
      </c>
      <c r="E644" s="322">
        <v>1262.3333333333301</v>
      </c>
      <c r="F644" s="308" t="str">
        <f>VLOOKUP(D644,Acero!$A$12:$AB$209,4,FALSE)</f>
        <v>orejas</v>
      </c>
      <c r="G644" s="317"/>
      <c r="H644" s="317"/>
      <c r="I644" s="317"/>
      <c r="J644" s="311" t="s">
        <v>1522</v>
      </c>
      <c r="L644" s="322"/>
      <c r="M644" s="308" t="str">
        <f>VLOOKUP(D644,Acero!$A$12:$AB$209,13,FALSE)</f>
        <v>Chapa negra doble recapado</v>
      </c>
      <c r="N644" s="308" t="str">
        <f>IF(L644="x",VLOOKUP(D644,Acero!$A$12:$AB$209,6,FALSE),"--")</f>
        <v>--</v>
      </c>
      <c r="O644" s="324" t="str">
        <f>IF(L644="x",VLOOKUP(D644,Acero!$A$12:$AB$209,7,FALSE),"--")</f>
        <v>--</v>
      </c>
      <c r="P644" s="335" t="str">
        <f>IF((M644="Chapa negra doble recapado")*AND(L644&lt;&gt;"x"),"--",VLOOKUP(D644,Acero!$A$12:$AB$209,14,FALSE))</f>
        <v>--</v>
      </c>
      <c r="Q644" s="335" t="str">
        <f>IF((M644="Chapa negra doble recapado")*AND(L644&lt;&gt;"x"),"--",VLOOKUP(D644,Acero!$A$12:$AB$209,15,FALSE))</f>
        <v>--</v>
      </c>
      <c r="R644" s="335" t="str">
        <f>IF(L644="x",VLOOKUP(D644,Acero!$A$12:$AB$209,16,FALSE),"--")</f>
        <v>--</v>
      </c>
      <c r="S644" s="335" t="str">
        <f>IF(L644="x",VLOOKUP(D644,Acero!$A$12:$AB$209,17,FALSE),"--")</f>
        <v>--</v>
      </c>
      <c r="T644" s="335">
        <f>VLOOKUP(D644,Acero!$A$12:$AB$209,18,FALSE)</f>
        <v>1.2</v>
      </c>
      <c r="U644" s="308" t="str">
        <f>VLOOKUP(D644,Acero!$A$12:$AB$209,19,FALSE)</f>
        <v>mm</v>
      </c>
      <c r="V644" s="318">
        <v>1</v>
      </c>
      <c r="W644" s="318">
        <v>1026.8333333333301</v>
      </c>
      <c r="X644" s="322">
        <v>1342.6666666666699</v>
      </c>
      <c r="Y644" s="334">
        <f t="shared" si="260"/>
        <v>0.30757993832170832</v>
      </c>
      <c r="Z644">
        <f t="shared" si="264"/>
        <v>3840880.6666666446</v>
      </c>
      <c r="AG644" s="345">
        <v>43032</v>
      </c>
      <c r="AH644" s="149"/>
      <c r="AI644" s="149"/>
      <c r="AJ644" s="149"/>
      <c r="AK644" s="149"/>
      <c r="AL644" s="343" t="e">
        <f t="shared" si="261"/>
        <v>#DIV/0!</v>
      </c>
      <c r="AM644" s="149"/>
      <c r="AN644" s="149"/>
      <c r="AO644" s="343" t="e">
        <f t="shared" si="262"/>
        <v>#DIV/0!</v>
      </c>
      <c r="AP644" s="149"/>
      <c r="AQ644" s="149"/>
      <c r="AR644" s="343" t="e">
        <f t="shared" si="263"/>
        <v>#DIV/0!</v>
      </c>
    </row>
    <row r="645" spans="1:44" ht="30.75" hidden="1" thickBot="1">
      <c r="A645" s="309"/>
      <c r="B645" s="308">
        <v>576</v>
      </c>
      <c r="C645" s="239" t="str">
        <f>VLOOKUP($A$18,Piezas!$A$10:$F$604,2,FALSE)</f>
        <v xml:space="preserve">Gabinete lateral derecho </v>
      </c>
      <c r="D645" s="317" t="s">
        <v>1015</v>
      </c>
      <c r="E645" s="322"/>
      <c r="F645" s="308">
        <f>VLOOKUP(D645,Acero!$A$12:$AB$209,4,FALSE)</f>
        <v>0</v>
      </c>
      <c r="G645" s="317"/>
      <c r="H645" s="317"/>
      <c r="I645" s="317"/>
      <c r="J645" s="311"/>
      <c r="L645" s="322"/>
      <c r="M645" s="308">
        <f>VLOOKUP(D645,Acero!$A$12:$AB$209,13,FALSE)</f>
        <v>0</v>
      </c>
      <c r="N645" s="308" t="str">
        <f>IF(L645="x",VLOOKUP(D645,Acero!$A$12:$AB$209,6,FALSE),"--")</f>
        <v>--</v>
      </c>
      <c r="O645" s="324" t="str">
        <f>IF(L645="x",VLOOKUP(D645,Acero!$A$12:$AB$209,7,FALSE),"--")</f>
        <v>--</v>
      </c>
      <c r="P645" s="335">
        <f>IF((M645="Chapa negra doble recapado")*AND(L645&lt;&gt;"x"),"--",VLOOKUP(D645,Acero!$A$12:$AB$209,14,FALSE))</f>
        <v>0</v>
      </c>
      <c r="Q645" s="335">
        <f>IF((M645="Chapa negra doble recapado")*AND(L645&lt;&gt;"x"),"--",VLOOKUP(D645,Acero!$A$12:$AB$209,15,FALSE))</f>
        <v>0</v>
      </c>
      <c r="R645" s="335" t="str">
        <f>IF(L645="x",VLOOKUP(D645,Acero!$A$12:$AB$209,16,FALSE),"--")</f>
        <v>--</v>
      </c>
      <c r="S645" s="335" t="str">
        <f>IF(L645="x",VLOOKUP(D645,Acero!$A$12:$AB$209,17,FALSE),"--")</f>
        <v>--</v>
      </c>
      <c r="T645" s="335">
        <f>VLOOKUP(D645,Acero!$A$12:$AB$209,18,FALSE)</f>
        <v>0</v>
      </c>
      <c r="U645" s="308" t="str">
        <f>VLOOKUP(D645,Acero!$A$12:$AB$209,19,FALSE)</f>
        <v>-----</v>
      </c>
      <c r="V645" s="319"/>
      <c r="W645" s="319"/>
      <c r="X645" s="322"/>
      <c r="Y645" s="334" t="e">
        <f t="shared" si="260"/>
        <v>#DIV/0!</v>
      </c>
      <c r="Z645">
        <f t="shared" si="264"/>
        <v>3840880.6666666446</v>
      </c>
      <c r="AG645" s="345">
        <v>43033</v>
      </c>
      <c r="AH645" s="149"/>
      <c r="AI645" s="149"/>
      <c r="AJ645" s="149"/>
      <c r="AK645" s="149"/>
      <c r="AL645" s="343" t="e">
        <f t="shared" si="261"/>
        <v>#DIV/0!</v>
      </c>
      <c r="AM645" s="149"/>
      <c r="AN645" s="149"/>
      <c r="AO645" s="343" t="e">
        <f t="shared" si="262"/>
        <v>#DIV/0!</v>
      </c>
      <c r="AP645" s="149"/>
      <c r="AQ645" s="149"/>
      <c r="AR645" s="343" t="e">
        <f t="shared" si="263"/>
        <v>#DIV/0!</v>
      </c>
    </row>
    <row r="646" spans="1:44" ht="30.75" hidden="1" thickBot="1">
      <c r="A646" s="309"/>
      <c r="B646" s="308">
        <v>577</v>
      </c>
      <c r="C646" s="239" t="str">
        <f>VLOOKUP($A$18,Piezas!$A$10:$F$604,2,FALSE)</f>
        <v xml:space="preserve">Gabinete lateral derecho </v>
      </c>
      <c r="D646" s="317" t="s">
        <v>1060</v>
      </c>
      <c r="E646" s="322"/>
      <c r="F646" s="308">
        <f>VLOOKUP(D646,Acero!$A$12:$AB$209,4,FALSE)</f>
        <v>0</v>
      </c>
      <c r="G646" s="317"/>
      <c r="H646" s="317"/>
      <c r="I646" s="317"/>
      <c r="J646" s="311"/>
      <c r="L646" s="322"/>
      <c r="M646" s="308" t="str">
        <f>VLOOKUP(D646,Acero!$A$12:$AB$209,13,FALSE)</f>
        <v>---------------</v>
      </c>
      <c r="N646" s="308" t="str">
        <f>IF(L646="x",VLOOKUP(D646,Acero!$A$12:$AB$209,6,FALSE),"--")</f>
        <v>--</v>
      </c>
      <c r="O646" s="324" t="str">
        <f>IF(L646="x",VLOOKUP(D646,Acero!$A$12:$AB$209,7,FALSE),"--")</f>
        <v>--</v>
      </c>
      <c r="P646" s="335">
        <f>IF((M646="Chapa negra doble recapado")*AND(L646&lt;&gt;"x"),"--",VLOOKUP(D646,Acero!$A$12:$AB$209,14,FALSE))</f>
        <v>28</v>
      </c>
      <c r="Q646" s="335" t="str">
        <f>IF((M646="Chapa negra doble recapado")*AND(L646&lt;&gt;"x"),"--",VLOOKUP(D646,Acero!$A$12:$AB$209,15,FALSE))</f>
        <v>----</v>
      </c>
      <c r="R646" s="335" t="str">
        <f>IF(L646="x",VLOOKUP(D646,Acero!$A$12:$AB$209,16,FALSE),"--")</f>
        <v>--</v>
      </c>
      <c r="S646" s="335" t="str">
        <f>IF(L646="x",VLOOKUP(D646,Acero!$A$12:$AB$209,17,FALSE),"--")</f>
        <v>--</v>
      </c>
      <c r="T646" s="335">
        <f>VLOOKUP(D646,Acero!$A$12:$AB$209,18,FALSE)</f>
        <v>0</v>
      </c>
      <c r="U646" s="308" t="str">
        <f>VLOOKUP(D646,Acero!$A$12:$AB$209,19,FALSE)</f>
        <v>----</v>
      </c>
      <c r="V646" s="318"/>
      <c r="W646" s="318"/>
      <c r="X646" s="322"/>
      <c r="Y646" s="334" t="e">
        <f t="shared" si="260"/>
        <v>#DIV/0!</v>
      </c>
      <c r="Z646">
        <f t="shared" si="264"/>
        <v>3840880.6666666446</v>
      </c>
      <c r="AG646" s="345">
        <v>43034</v>
      </c>
      <c r="AH646" s="149"/>
      <c r="AI646" s="149"/>
      <c r="AJ646" s="149"/>
      <c r="AK646" s="149"/>
      <c r="AL646" s="343" t="e">
        <f t="shared" si="261"/>
        <v>#DIV/0!</v>
      </c>
      <c r="AM646" s="149"/>
      <c r="AN646" s="149"/>
      <c r="AO646" s="343" t="e">
        <f t="shared" si="262"/>
        <v>#DIV/0!</v>
      </c>
      <c r="AP646" s="149"/>
      <c r="AQ646" s="149"/>
      <c r="AR646" s="343" t="e">
        <f t="shared" si="263"/>
        <v>#DIV/0!</v>
      </c>
    </row>
    <row r="647" spans="1:44" ht="30.75" hidden="1" thickBot="1">
      <c r="A647" s="309"/>
      <c r="B647" s="308">
        <v>578</v>
      </c>
      <c r="C647" s="239" t="str">
        <f>VLOOKUP($A$18,Piezas!$A$10:$F$604,2,FALSE)</f>
        <v xml:space="preserve">Gabinete lateral derecho </v>
      </c>
      <c r="D647" s="317" t="s">
        <v>1228</v>
      </c>
      <c r="E647" s="322"/>
      <c r="F647" s="308">
        <f>VLOOKUP(D647,Acero!$A$12:$AB$209,4,FALSE)</f>
        <v>0</v>
      </c>
      <c r="G647" s="317"/>
      <c r="H647" s="317"/>
      <c r="I647" s="317"/>
      <c r="J647" s="311"/>
      <c r="L647" s="322"/>
      <c r="M647" s="308" t="str">
        <f>VLOOKUP(D647,Acero!$A$12:$AB$209,13,FALSE)</f>
        <v>---------------</v>
      </c>
      <c r="N647" s="308" t="str">
        <f>IF(L647="x",VLOOKUP(D647,Acero!$A$12:$AB$209,6,FALSE),"--")</f>
        <v>--</v>
      </c>
      <c r="O647" s="324" t="str">
        <f>IF(L647="x",VLOOKUP(D647,Acero!$A$12:$AB$209,7,FALSE),"--")</f>
        <v>--</v>
      </c>
      <c r="P647" s="335">
        <f>IF((M647="Chapa negra doble recapado")*AND(L647&lt;&gt;"x"),"--",VLOOKUP(D647,Acero!$A$12:$AB$209,14,FALSE))</f>
        <v>0.42</v>
      </c>
      <c r="Q647" s="335" t="str">
        <f>IF((M647="Chapa negra doble recapado")*AND(L647&lt;&gt;"x"),"--",VLOOKUP(D647,Acero!$A$12:$AB$209,15,FALSE))</f>
        <v>----</v>
      </c>
      <c r="R647" s="335" t="str">
        <f>IF(L647="x",VLOOKUP(D647,Acero!$A$12:$AB$209,16,FALSE),"--")</f>
        <v>--</v>
      </c>
      <c r="S647" s="335" t="str">
        <f>IF(L647="x",VLOOKUP(D647,Acero!$A$12:$AB$209,17,FALSE),"--")</f>
        <v>--</v>
      </c>
      <c r="T647" s="335">
        <f>VLOOKUP(D647,Acero!$A$12:$AB$209,18,FALSE)</f>
        <v>0.5</v>
      </c>
      <c r="U647" s="308" t="str">
        <f>VLOOKUP(D647,Acero!$A$12:$AB$209,19,FALSE)</f>
        <v>----</v>
      </c>
      <c r="V647" s="318"/>
      <c r="W647" s="318"/>
      <c r="X647" s="322"/>
      <c r="Y647" s="334" t="e">
        <f t="shared" si="260"/>
        <v>#DIV/0!</v>
      </c>
      <c r="Z647">
        <f t="shared" si="264"/>
        <v>3840880.6666666446</v>
      </c>
      <c r="AG647" s="345">
        <v>43035</v>
      </c>
      <c r="AH647" s="149"/>
      <c r="AI647" s="149"/>
      <c r="AJ647" s="149"/>
      <c r="AK647" s="149"/>
      <c r="AL647" s="343" t="e">
        <f t="shared" si="261"/>
        <v>#DIV/0!</v>
      </c>
      <c r="AM647" s="149"/>
      <c r="AN647" s="149"/>
      <c r="AO647" s="343" t="e">
        <f t="shared" si="262"/>
        <v>#DIV/0!</v>
      </c>
      <c r="AP647" s="149"/>
      <c r="AQ647" s="149"/>
      <c r="AR647" s="343" t="e">
        <f t="shared" si="263"/>
        <v>#DIV/0!</v>
      </c>
    </row>
    <row r="648" spans="1:44" ht="30.75" hidden="1" thickBot="1">
      <c r="A648" s="309"/>
      <c r="B648" s="308">
        <v>579</v>
      </c>
      <c r="C648" s="239" t="str">
        <f>VLOOKUP($A$18,Piezas!$A$10:$F$604,2,FALSE)</f>
        <v xml:space="preserve">Gabinete lateral derecho </v>
      </c>
      <c r="D648" s="317" t="s">
        <v>1229</v>
      </c>
      <c r="E648" s="322"/>
      <c r="F648" s="308">
        <f>VLOOKUP(D648,Acero!$A$12:$AB$209,4,FALSE)</f>
        <v>0</v>
      </c>
      <c r="G648" s="317"/>
      <c r="H648" s="317"/>
      <c r="I648" s="317"/>
      <c r="J648" s="311"/>
      <c r="L648" s="322"/>
      <c r="M648" s="308" t="str">
        <f>VLOOKUP(D648,Acero!$A$12:$AB$209,13,FALSE)</f>
        <v>---------------</v>
      </c>
      <c r="N648" s="308" t="str">
        <f>IF(L648="x",VLOOKUP(D648,Acero!$A$12:$AB$209,6,FALSE),"--")</f>
        <v>--</v>
      </c>
      <c r="O648" s="324" t="str">
        <f>IF(L648="x",VLOOKUP(D648,Acero!$A$12:$AB$209,7,FALSE),"--")</f>
        <v>--</v>
      </c>
      <c r="P648" s="335">
        <f>IF((M648="Chapa negra doble recapado")*AND(L648&lt;&gt;"x"),"--",VLOOKUP(D648,Acero!$A$12:$AB$209,14,FALSE))</f>
        <v>22</v>
      </c>
      <c r="Q648" s="335" t="str">
        <f>IF((M648="Chapa negra doble recapado")*AND(L648&lt;&gt;"x"),"--",VLOOKUP(D648,Acero!$A$12:$AB$209,15,FALSE))</f>
        <v>----</v>
      </c>
      <c r="R648" s="335" t="str">
        <f>IF(L648="x",VLOOKUP(D648,Acero!$A$12:$AB$209,16,FALSE),"--")</f>
        <v>--</v>
      </c>
      <c r="S648" s="335" t="str">
        <f>IF(L648="x",VLOOKUP(D648,Acero!$A$12:$AB$209,17,FALSE),"--")</f>
        <v>--</v>
      </c>
      <c r="T648" s="335">
        <f>VLOOKUP(D648,Acero!$A$12:$AB$209,18,FALSE)</f>
        <v>0</v>
      </c>
      <c r="U648" s="308" t="str">
        <f>VLOOKUP(D648,Acero!$A$12:$AB$209,19,FALSE)</f>
        <v>----</v>
      </c>
      <c r="V648" s="319"/>
      <c r="W648" s="319"/>
      <c r="X648" s="322"/>
      <c r="Y648" s="334" t="e">
        <f t="shared" si="260"/>
        <v>#DIV/0!</v>
      </c>
      <c r="Z648">
        <f t="shared" si="264"/>
        <v>3840880.6666666446</v>
      </c>
      <c r="AG648" s="345">
        <v>43036</v>
      </c>
      <c r="AH648" s="149"/>
      <c r="AI648" s="149"/>
      <c r="AJ648" s="149"/>
      <c r="AK648" s="149"/>
      <c r="AL648" s="343" t="e">
        <f t="shared" si="261"/>
        <v>#DIV/0!</v>
      </c>
      <c r="AM648" s="149"/>
      <c r="AN648" s="149"/>
      <c r="AO648" s="343" t="e">
        <f t="shared" si="262"/>
        <v>#DIV/0!</v>
      </c>
      <c r="AP648" s="149"/>
      <c r="AQ648" s="149"/>
      <c r="AR648" s="343" t="e">
        <f t="shared" si="263"/>
        <v>#DIV/0!</v>
      </c>
    </row>
    <row r="649" spans="1:44" ht="30.75" hidden="1" thickBot="1">
      <c r="A649" s="309"/>
      <c r="B649" s="308">
        <v>580</v>
      </c>
      <c r="C649" s="239" t="str">
        <f>VLOOKUP($A$18,Piezas!$A$10:$F$604,2,FALSE)</f>
        <v xml:space="preserve">Gabinete lateral derecho </v>
      </c>
      <c r="D649" s="317" t="s">
        <v>1230</v>
      </c>
      <c r="E649" s="322"/>
      <c r="F649" s="308">
        <f>VLOOKUP(D649,Acero!$A$12:$AB$209,4,FALSE)</f>
        <v>0</v>
      </c>
      <c r="G649" s="317"/>
      <c r="H649" s="317"/>
      <c r="I649" s="317"/>
      <c r="J649" s="311"/>
      <c r="L649" s="322"/>
      <c r="M649" s="308" t="str">
        <f>VLOOKUP(D649,Acero!$A$12:$AB$209,13,FALSE)</f>
        <v>---------------</v>
      </c>
      <c r="N649" s="308" t="str">
        <f>IF(L649="x",VLOOKUP(D649,Acero!$A$12:$AB$209,6,FALSE),"--")</f>
        <v>--</v>
      </c>
      <c r="O649" s="324" t="str">
        <f>IF(L649="x",VLOOKUP(D649,Acero!$A$12:$AB$209,7,FALSE),"--")</f>
        <v>--</v>
      </c>
      <c r="P649" s="335">
        <f>IF((M649="Chapa negra doble recapado")*AND(L649&lt;&gt;"x"),"--",VLOOKUP(D649,Acero!$A$12:$AB$209,14,FALSE))</f>
        <v>12.7</v>
      </c>
      <c r="Q649" s="335" t="str">
        <f>IF((M649="Chapa negra doble recapado")*AND(L649&lt;&gt;"x"),"--",VLOOKUP(D649,Acero!$A$12:$AB$209,15,FALSE))</f>
        <v>----</v>
      </c>
      <c r="R649" s="335" t="str">
        <f>IF(L649="x",VLOOKUP(D649,Acero!$A$12:$AB$209,16,FALSE),"--")</f>
        <v>--</v>
      </c>
      <c r="S649" s="335" t="str">
        <f>IF(L649="x",VLOOKUP(D649,Acero!$A$12:$AB$209,17,FALSE),"--")</f>
        <v>--</v>
      </c>
      <c r="T649" s="335">
        <f>VLOOKUP(D649,Acero!$A$12:$AB$209,18,FALSE)</f>
        <v>0</v>
      </c>
      <c r="U649" s="308" t="str">
        <f>VLOOKUP(D649,Acero!$A$12:$AB$209,19,FALSE)</f>
        <v>----</v>
      </c>
      <c r="V649" s="318"/>
      <c r="W649" s="318"/>
      <c r="X649" s="322"/>
      <c r="Y649" s="334" t="e">
        <f t="shared" si="260"/>
        <v>#DIV/0!</v>
      </c>
      <c r="Z649">
        <f t="shared" si="264"/>
        <v>3840880.6666666446</v>
      </c>
      <c r="AG649" s="345">
        <v>43037</v>
      </c>
      <c r="AH649" s="149"/>
      <c r="AI649" s="149"/>
      <c r="AJ649" s="149"/>
      <c r="AK649" s="149"/>
      <c r="AL649" s="343" t="e">
        <f t="shared" si="261"/>
        <v>#DIV/0!</v>
      </c>
      <c r="AM649" s="149"/>
      <c r="AN649" s="149"/>
      <c r="AO649" s="343" t="e">
        <f t="shared" si="262"/>
        <v>#DIV/0!</v>
      </c>
      <c r="AP649" s="149"/>
      <c r="AQ649" s="149"/>
      <c r="AR649" s="343" t="e">
        <f t="shared" si="263"/>
        <v>#DIV/0!</v>
      </c>
    </row>
    <row r="650" spans="1:44" ht="30.75" hidden="1" thickBot="1">
      <c r="A650" s="309"/>
      <c r="B650" s="308">
        <v>581</v>
      </c>
      <c r="C650" s="239" t="str">
        <f>VLOOKUP($A$18,Piezas!$A$10:$F$604,2,FALSE)</f>
        <v xml:space="preserve">Gabinete lateral derecho </v>
      </c>
      <c r="D650" s="317"/>
      <c r="E650" s="322"/>
      <c r="F650" s="308" t="e">
        <f>VLOOKUP(D650,Acero!$A$12:$AB$209,4,FALSE)</f>
        <v>#N/A</v>
      </c>
      <c r="G650" s="317"/>
      <c r="H650" s="317"/>
      <c r="I650" s="317"/>
      <c r="J650" s="311"/>
      <c r="L650" s="322"/>
      <c r="M650" s="308" t="e">
        <f>VLOOKUP(D650,Acero!$A$12:$AB$209,13,FALSE)</f>
        <v>#N/A</v>
      </c>
      <c r="N650" s="308" t="str">
        <f>IF(L650="x",VLOOKUP(D650,Acero!$A$12:$AB$209,6,FALSE),"--")</f>
        <v>--</v>
      </c>
      <c r="O650" s="324" t="str">
        <f>IF(L650="x",VLOOKUP(D650,Acero!$A$12:$AB$209,7,FALSE),"--")</f>
        <v>--</v>
      </c>
      <c r="P650" s="335" t="e">
        <f>IF((M650="Chapa negra doble recapado")*AND(L650&lt;&gt;"x"),"--",VLOOKUP(D650,Acero!$A$12:$AB$209,14,FALSE))</f>
        <v>#N/A</v>
      </c>
      <c r="Q650" s="335" t="e">
        <f>IF((M650="Chapa negra doble recapado")*AND(L650&lt;&gt;"x"),"--",VLOOKUP(D650,Acero!$A$12:$AB$209,15,FALSE))</f>
        <v>#N/A</v>
      </c>
      <c r="R650" s="335" t="str">
        <f>IF(L650="x",VLOOKUP(D650,Acero!$A$12:$AB$209,16,FALSE),"--")</f>
        <v>--</v>
      </c>
      <c r="S650" s="335" t="str">
        <f>IF(L650="x",VLOOKUP(D650,Acero!$A$12:$AB$209,17,FALSE),"--")</f>
        <v>--</v>
      </c>
      <c r="T650" s="335" t="e">
        <f>VLOOKUP(D650,Acero!$A$12:$AB$209,18,FALSE)</f>
        <v>#N/A</v>
      </c>
      <c r="U650" s="308" t="e">
        <f>VLOOKUP(D650,Acero!$A$12:$AB$209,19,FALSE)</f>
        <v>#N/A</v>
      </c>
      <c r="V650" s="319"/>
      <c r="W650" s="319"/>
      <c r="X650" s="322"/>
      <c r="Y650" s="334" t="e">
        <f t="shared" si="260"/>
        <v>#DIV/0!</v>
      </c>
      <c r="Z650">
        <f t="shared" si="264"/>
        <v>3840880.6666666446</v>
      </c>
      <c r="AG650" s="345">
        <v>43038</v>
      </c>
      <c r="AH650" s="149"/>
      <c r="AI650" s="149"/>
      <c r="AJ650" s="149"/>
      <c r="AK650" s="149"/>
      <c r="AL650" s="343" t="e">
        <f t="shared" si="261"/>
        <v>#DIV/0!</v>
      </c>
      <c r="AM650" s="149"/>
      <c r="AN650" s="149"/>
      <c r="AO650" s="343" t="e">
        <f t="shared" si="262"/>
        <v>#DIV/0!</v>
      </c>
      <c r="AP650" s="149"/>
      <c r="AQ650" s="149"/>
      <c r="AR650" s="343" t="e">
        <f t="shared" si="263"/>
        <v>#DIV/0!</v>
      </c>
    </row>
    <row r="651" spans="1:44" ht="30.75" hidden="1" thickBot="1">
      <c r="A651" s="309"/>
      <c r="B651" s="308">
        <v>582</v>
      </c>
      <c r="C651" s="239" t="str">
        <f>VLOOKUP($A$18,Piezas!$A$10:$F$604,2,FALSE)</f>
        <v xml:space="preserve">Gabinete lateral derecho </v>
      </c>
      <c r="D651" s="320"/>
      <c r="E651" s="322"/>
      <c r="F651" s="308" t="e">
        <f>VLOOKUP(D651,Acero!$A$12:$AB$209,4,FALSE)</f>
        <v>#N/A</v>
      </c>
      <c r="G651" s="317"/>
      <c r="H651" s="317"/>
      <c r="I651" s="317"/>
      <c r="J651" s="311"/>
      <c r="L651" s="322"/>
      <c r="M651" s="308" t="e">
        <f>VLOOKUP(D651,Acero!$A$12:$AB$209,13,FALSE)</f>
        <v>#N/A</v>
      </c>
      <c r="N651" s="308" t="str">
        <f>IF(L651="x",VLOOKUP(D651,Acero!$A$12:$AB$209,6,FALSE),"--")</f>
        <v>--</v>
      </c>
      <c r="O651" s="324" t="str">
        <f>IF(L651="x",VLOOKUP(D651,Acero!$A$12:$AB$209,7,FALSE),"--")</f>
        <v>--</v>
      </c>
      <c r="P651" s="335" t="e">
        <f>IF((M651="Chapa negra doble recapado")*AND(L651&lt;&gt;"x"),"--",VLOOKUP(D651,Acero!$A$12:$AB$209,14,FALSE))</f>
        <v>#N/A</v>
      </c>
      <c r="Q651" s="335" t="e">
        <f>IF((M651="Chapa negra doble recapado")*AND(L651&lt;&gt;"x"),"--",VLOOKUP(D651,Acero!$A$12:$AB$209,15,FALSE))</f>
        <v>#N/A</v>
      </c>
      <c r="R651" s="335" t="str">
        <f>IF(L651="x",VLOOKUP(D651,Acero!$A$12:$AB$209,16,FALSE),"--")</f>
        <v>--</v>
      </c>
      <c r="S651" s="335" t="str">
        <f>IF(L651="x",VLOOKUP(D651,Acero!$A$12:$AB$209,17,FALSE),"--")</f>
        <v>--</v>
      </c>
      <c r="T651" s="335" t="e">
        <f>VLOOKUP(D651,Acero!$A$12:$AB$209,18,FALSE)</f>
        <v>#N/A</v>
      </c>
      <c r="U651" s="308" t="e">
        <f>VLOOKUP(D651,Acero!$A$12:$AB$209,19,FALSE)</f>
        <v>#N/A</v>
      </c>
      <c r="V651" s="318"/>
      <c r="W651" s="318"/>
      <c r="X651" s="322"/>
      <c r="Y651" s="334" t="e">
        <f t="shared" si="260"/>
        <v>#DIV/0!</v>
      </c>
      <c r="Z651">
        <f t="shared" si="264"/>
        <v>3840880.6666666446</v>
      </c>
      <c r="AG651" s="345">
        <v>43039</v>
      </c>
      <c r="AH651" s="149"/>
      <c r="AI651" s="149"/>
      <c r="AJ651" s="149"/>
      <c r="AK651" s="149"/>
      <c r="AL651" s="343" t="e">
        <f t="shared" si="261"/>
        <v>#DIV/0!</v>
      </c>
      <c r="AM651" s="149"/>
      <c r="AN651" s="149"/>
      <c r="AO651" s="343" t="e">
        <f t="shared" si="262"/>
        <v>#DIV/0!</v>
      </c>
      <c r="AP651" s="149"/>
      <c r="AQ651" s="149"/>
      <c r="AR651" s="343" t="e">
        <f t="shared" si="263"/>
        <v>#DIV/0!</v>
      </c>
    </row>
    <row r="652" spans="1:44" ht="30.75" hidden="1" thickBot="1">
      <c r="A652" s="412"/>
      <c r="B652" s="308">
        <v>583</v>
      </c>
      <c r="C652" s="239" t="str">
        <f>VLOOKUP($A$18,Piezas!$A$10:$F$604,2,FALSE)</f>
        <v xml:space="preserve">Gabinete lateral derecho </v>
      </c>
      <c r="D652" s="321"/>
      <c r="E652" s="322"/>
      <c r="F652" s="308" t="e">
        <f>VLOOKUP(D652,Acero!$A$12:$AB$209,4,FALSE)</f>
        <v>#N/A</v>
      </c>
      <c r="G652" s="317"/>
      <c r="H652" s="317"/>
      <c r="I652" s="317"/>
      <c r="J652" s="311"/>
      <c r="L652" s="322"/>
      <c r="M652" s="308" t="e">
        <f>VLOOKUP(D652,Acero!$A$12:$AB$209,13,FALSE)</f>
        <v>#N/A</v>
      </c>
      <c r="N652" s="308" t="str">
        <f>IF(L652="x",VLOOKUP(D652,Acero!$A$12:$AB$209,6,FALSE),"--")</f>
        <v>--</v>
      </c>
      <c r="O652" s="324" t="str">
        <f>IF(L652="x",VLOOKUP(D652,Acero!$A$12:$AB$209,7,FALSE),"--")</f>
        <v>--</v>
      </c>
      <c r="P652" s="335" t="e">
        <f>IF((M652="Chapa negra doble recapado")*AND(L652&lt;&gt;"x"),"--",VLOOKUP(D652,Acero!$A$12:$AB$209,14,FALSE))</f>
        <v>#N/A</v>
      </c>
      <c r="Q652" s="335" t="e">
        <f>IF((M652="Chapa negra doble recapado")*AND(L652&lt;&gt;"x"),"--",VLOOKUP(D652,Acero!$A$12:$AB$209,15,FALSE))</f>
        <v>#N/A</v>
      </c>
      <c r="R652" s="335" t="str">
        <f>IF(L652="x",VLOOKUP(D652,Acero!$A$12:$AB$209,16,FALSE),"--")</f>
        <v>--</v>
      </c>
      <c r="S652" s="335" t="str">
        <f>IF(L652="x",VLOOKUP(D652,Acero!$A$12:$AB$209,17,FALSE),"--")</f>
        <v>--</v>
      </c>
      <c r="T652" s="335" t="e">
        <f>VLOOKUP(D652,Acero!$A$12:$AB$209,18,FALSE)</f>
        <v>#N/A</v>
      </c>
      <c r="U652" s="308" t="e">
        <f>VLOOKUP(D652,Acero!$A$12:$AB$209,19,FALSE)</f>
        <v>#N/A</v>
      </c>
      <c r="V652" s="319"/>
      <c r="W652" s="319"/>
      <c r="X652" s="322"/>
      <c r="Y652" s="334" t="e">
        <f t="shared" si="260"/>
        <v>#DIV/0!</v>
      </c>
      <c r="Z652">
        <f t="shared" si="264"/>
        <v>3840880.6666666446</v>
      </c>
      <c r="AG652" s="345">
        <v>43040</v>
      </c>
      <c r="AH652" s="149"/>
      <c r="AI652" s="149"/>
      <c r="AJ652" s="149"/>
      <c r="AK652" s="149"/>
      <c r="AL652" s="343" t="e">
        <f t="shared" si="261"/>
        <v>#DIV/0!</v>
      </c>
      <c r="AM652" s="149"/>
      <c r="AN652" s="149"/>
      <c r="AO652" s="343" t="e">
        <f t="shared" si="262"/>
        <v>#DIV/0!</v>
      </c>
      <c r="AP652" s="149"/>
      <c r="AQ652" s="149"/>
      <c r="AR652" s="343" t="e">
        <f t="shared" si="263"/>
        <v>#DIV/0!</v>
      </c>
    </row>
    <row r="653" spans="1:44" ht="15.75" hidden="1" thickBot="1">
      <c r="A653" s="410"/>
      <c r="B653" s="336"/>
      <c r="C653" s="337"/>
      <c r="D653" s="338"/>
      <c r="E653" s="339"/>
      <c r="F653" s="340"/>
      <c r="G653" s="336"/>
      <c r="H653" s="336"/>
      <c r="I653" s="338"/>
      <c r="J653" s="339"/>
      <c r="K653" s="341"/>
      <c r="L653" s="339"/>
      <c r="M653" s="338"/>
      <c r="N653" s="338"/>
      <c r="O653" s="342"/>
      <c r="P653" s="340"/>
      <c r="Q653" s="340"/>
      <c r="R653" s="340"/>
      <c r="S653" s="340"/>
      <c r="T653" s="340"/>
      <c r="U653" s="336"/>
      <c r="V653" s="336"/>
      <c r="W653" s="336"/>
      <c r="X653" s="339"/>
      <c r="Y653" s="339"/>
      <c r="Z653" s="333"/>
      <c r="AA653" s="333"/>
      <c r="AG653" s="345"/>
      <c r="AL653" s="344"/>
      <c r="AO653" s="344"/>
      <c r="AR653" s="344"/>
    </row>
    <row r="654" spans="1:44" ht="31.5" hidden="1" thickTop="1" thickBot="1">
      <c r="A654" s="411" t="s">
        <v>357</v>
      </c>
      <c r="B654" s="308">
        <v>584</v>
      </c>
      <c r="C654" s="239" t="str">
        <f>VLOOKUP($A$18,Piezas!$A$10:$F$604,2,FALSE)</f>
        <v xml:space="preserve">Gabinete lateral derecho </v>
      </c>
      <c r="D654" s="317" t="s">
        <v>1012</v>
      </c>
      <c r="E654" s="331">
        <v>1270.3333333333301</v>
      </c>
      <c r="F654" s="308" t="str">
        <f>VLOOKUP(D654,Acero!$A$12:$AB$209,4,FALSE)</f>
        <v>Lateral</v>
      </c>
      <c r="G654" s="317"/>
      <c r="H654" s="317"/>
      <c r="I654" s="317"/>
      <c r="J654" s="310"/>
      <c r="K654" s="149"/>
      <c r="L654" s="331"/>
      <c r="M654" s="308" t="str">
        <f>VLOOKUP(D654,Acero!$A$12:$AB$209,13,FALSE)</f>
        <v>Chapa negra doble recapado</v>
      </c>
      <c r="N654" s="308" t="str">
        <f>IF(L654="x",VLOOKUP(D654,Acero!$A$12:$AB$209,6,FALSE),"--")</f>
        <v>--</v>
      </c>
      <c r="O654" s="324" t="str">
        <f>IF(L654="x",VLOOKUP(D654,Acero!$A$12:$AB$209,7,FALSE),"--")</f>
        <v>--</v>
      </c>
      <c r="P654" s="335" t="str">
        <f>IF((M654="Chapa negra doble recapado")*AND(L654&lt;&gt;"x"),"--",VLOOKUP(D654,Acero!$A$12:$AB$209,14,FALSE))</f>
        <v>--</v>
      </c>
      <c r="Q654" s="335" t="str">
        <f>IF((M654="Chapa negra doble recapado")*AND(L654&lt;&gt;"x"),"--",VLOOKUP(D654,Acero!$A$12:$AB$209,15,FALSE))</f>
        <v>--</v>
      </c>
      <c r="R654" s="335" t="str">
        <f>IF(L654="x",VLOOKUP(D654,Acero!$A$12:$AB$209,16,FALSE),"--")</f>
        <v>--</v>
      </c>
      <c r="S654" s="335" t="str">
        <f>IF(L654="x",VLOOKUP(D654,Acero!$A$12:$AB$209,17,FALSE),"--")</f>
        <v>--</v>
      </c>
      <c r="T654" s="335">
        <f>VLOOKUP(D654,Acero!$A$12:$AB$209,18,FALSE)</f>
        <v>1.2</v>
      </c>
      <c r="U654" s="308" t="str">
        <f>VLOOKUP(D654,Acero!$A$12:$AB$209,19,FALSE)</f>
        <v>mm</v>
      </c>
      <c r="V654" s="317"/>
      <c r="W654" s="317">
        <v>1033.3333333333301</v>
      </c>
      <c r="X654" s="331">
        <v>1351.1666666666699</v>
      </c>
      <c r="Y654" s="334">
        <f t="shared" ref="Y654:Y664" si="265">(X654-W654)/W654</f>
        <v>0.30758064516129763</v>
      </c>
      <c r="Z654" s="149">
        <f>(V654+W654)*E654</f>
        <v>1312677.7777777703</v>
      </c>
      <c r="AA654" s="149"/>
      <c r="AB654" s="149"/>
      <c r="AC654" s="149"/>
      <c r="AD654" s="149"/>
      <c r="AE654" s="149"/>
      <c r="AF654" s="149"/>
      <c r="AG654" s="345">
        <v>43041</v>
      </c>
      <c r="AH654" s="149"/>
      <c r="AI654" s="149"/>
      <c r="AJ654" s="149"/>
      <c r="AK654" s="149"/>
      <c r="AL654" s="343" t="e">
        <f t="shared" ref="AL654:AL664" si="266">(AH654-AK654)/AH654</f>
        <v>#DIV/0!</v>
      </c>
      <c r="AM654" s="149"/>
      <c r="AN654" s="149"/>
      <c r="AO654" s="343" t="e">
        <f t="shared" ref="AO654:AO664" si="267">(AK654-AN654)/AK654</f>
        <v>#DIV/0!</v>
      </c>
      <c r="AP654" s="149"/>
      <c r="AQ654" s="149"/>
      <c r="AR654" s="343" t="e">
        <f t="shared" ref="AR654:AR664" si="268">(AN654-AQ654)/AN654</f>
        <v>#DIV/0!</v>
      </c>
    </row>
    <row r="655" spans="1:44" ht="30.75" hidden="1" thickBot="1">
      <c r="A655" s="309"/>
      <c r="B655" s="308">
        <v>585</v>
      </c>
      <c r="C655" s="239" t="str">
        <f>VLOOKUP($A$18,Piezas!$A$10:$F$604,2,FALSE)</f>
        <v xml:space="preserve">Gabinete lateral derecho </v>
      </c>
      <c r="D655" s="317" t="s">
        <v>1211</v>
      </c>
      <c r="E655" s="322">
        <v>1278.3333333333301</v>
      </c>
      <c r="F655" s="308" t="str">
        <f>VLOOKUP(D655,Acero!$A$12:$AB$209,4,FALSE)</f>
        <v xml:space="preserve">Lonja </v>
      </c>
      <c r="G655" s="317"/>
      <c r="H655" s="317"/>
      <c r="I655" s="317"/>
      <c r="J655" s="311"/>
      <c r="L655" s="317"/>
      <c r="M655" s="308" t="str">
        <f>VLOOKUP(D655,Acero!$A$12:$AB$209,13,FALSE)</f>
        <v>Chapa negra doble recapado</v>
      </c>
      <c r="N655" s="308" t="str">
        <f>IF(L655="x",VLOOKUP(D655,Acero!$A$12:$AB$209,6,FALSE),"--")</f>
        <v>--</v>
      </c>
      <c r="O655" s="324" t="str">
        <f>IF(L655="x",VLOOKUP(D655,Acero!$A$12:$AB$209,7,FALSE),"--")</f>
        <v>--</v>
      </c>
      <c r="P655" s="335" t="str">
        <f>IF((M655="Chapa negra doble recapado")*AND(L655&lt;&gt;"x"),"--",VLOOKUP(D655,Acero!$A$12:$AB$209,14,FALSE))</f>
        <v>--</v>
      </c>
      <c r="Q655" s="335" t="str">
        <f>IF((M655="Chapa negra doble recapado")*AND(L655&lt;&gt;"x"),"--",VLOOKUP(D655,Acero!$A$12:$AB$209,15,FALSE))</f>
        <v>--</v>
      </c>
      <c r="R655" s="335" t="str">
        <f>IF(L655="x",VLOOKUP(D655,Acero!$A$12:$AB$209,16,FALSE),"--")</f>
        <v>--</v>
      </c>
      <c r="S655" s="335" t="str">
        <f>IF(L655="x",VLOOKUP(D655,Acero!$A$12:$AB$209,17,FALSE),"--")</f>
        <v>--</v>
      </c>
      <c r="T655" s="335">
        <f>VLOOKUP(D655,Acero!$A$12:$AB$209,18,FALSE)</f>
        <v>1.2</v>
      </c>
      <c r="U655" s="308" t="str">
        <f>VLOOKUP(D655,Acero!$A$12:$AB$209,19,FALSE)</f>
        <v>mm</v>
      </c>
      <c r="V655" s="317"/>
      <c r="W655" s="317">
        <v>1039.8333333333301</v>
      </c>
      <c r="X655" s="322">
        <v>1359.6666666666699</v>
      </c>
      <c r="Y655" s="334">
        <f t="shared" si="265"/>
        <v>0.30758134316397584</v>
      </c>
      <c r="Z655">
        <f t="shared" ref="Z655:Z664" si="269">(V655+W655)*E655+Z654</f>
        <v>2641931.3888888741</v>
      </c>
      <c r="AG655" s="345">
        <v>43042</v>
      </c>
      <c r="AH655" s="149"/>
      <c r="AI655" s="149"/>
      <c r="AJ655" s="149"/>
      <c r="AK655" s="149"/>
      <c r="AL655" s="343" t="e">
        <f t="shared" si="266"/>
        <v>#DIV/0!</v>
      </c>
      <c r="AM655" s="149"/>
      <c r="AN655" s="149"/>
      <c r="AO655" s="343" t="e">
        <f t="shared" si="267"/>
        <v>#DIV/0!</v>
      </c>
      <c r="AP655" s="149"/>
      <c r="AQ655" s="149"/>
      <c r="AR655" s="343" t="e">
        <f t="shared" si="268"/>
        <v>#DIV/0!</v>
      </c>
    </row>
    <row r="656" spans="1:44" ht="30.75" hidden="1" thickBot="1">
      <c r="A656" s="309"/>
      <c r="B656" s="308">
        <v>586</v>
      </c>
      <c r="C656" s="239" t="str">
        <f>VLOOKUP($A$18,Piezas!$A$10:$F$604,2,FALSE)</f>
        <v xml:space="preserve">Gabinete lateral derecho </v>
      </c>
      <c r="D656" s="317" t="s">
        <v>1014</v>
      </c>
      <c r="E656" s="322">
        <v>1286.3333333333301</v>
      </c>
      <c r="F656" s="308" t="str">
        <f>VLOOKUP(D656,Acero!$A$12:$AB$209,4,FALSE)</f>
        <v>orejas</v>
      </c>
      <c r="G656" s="317"/>
      <c r="H656" s="317"/>
      <c r="I656" s="317"/>
      <c r="J656" s="311" t="s">
        <v>1523</v>
      </c>
      <c r="L656" s="322"/>
      <c r="M656" s="308" t="str">
        <f>VLOOKUP(D656,Acero!$A$12:$AB$209,13,FALSE)</f>
        <v>Chapa negra doble recapado</v>
      </c>
      <c r="N656" s="308" t="str">
        <f>IF(L656="x",VLOOKUP(D656,Acero!$A$12:$AB$209,6,FALSE),"--")</f>
        <v>--</v>
      </c>
      <c r="O656" s="324" t="str">
        <f>IF(L656="x",VLOOKUP(D656,Acero!$A$12:$AB$209,7,FALSE),"--")</f>
        <v>--</v>
      </c>
      <c r="P656" s="335" t="str">
        <f>IF((M656="Chapa negra doble recapado")*AND(L656&lt;&gt;"x"),"--",VLOOKUP(D656,Acero!$A$12:$AB$209,14,FALSE))</f>
        <v>--</v>
      </c>
      <c r="Q656" s="335" t="str">
        <f>IF((M656="Chapa negra doble recapado")*AND(L656&lt;&gt;"x"),"--",VLOOKUP(D656,Acero!$A$12:$AB$209,15,FALSE))</f>
        <v>--</v>
      </c>
      <c r="R656" s="335" t="str">
        <f>IF(L656="x",VLOOKUP(D656,Acero!$A$12:$AB$209,16,FALSE),"--")</f>
        <v>--</v>
      </c>
      <c r="S656" s="335" t="str">
        <f>IF(L656="x",VLOOKUP(D656,Acero!$A$12:$AB$209,17,FALSE),"--")</f>
        <v>--</v>
      </c>
      <c r="T656" s="335">
        <f>VLOOKUP(D656,Acero!$A$12:$AB$209,18,FALSE)</f>
        <v>1.2</v>
      </c>
      <c r="U656" s="308" t="str">
        <f>VLOOKUP(D656,Acero!$A$12:$AB$209,19,FALSE)</f>
        <v>mm</v>
      </c>
      <c r="V656" s="318">
        <v>1</v>
      </c>
      <c r="W656" s="318">
        <v>1046.3333333333301</v>
      </c>
      <c r="X656" s="322">
        <v>1368.1666666666699</v>
      </c>
      <c r="Y656" s="334">
        <f t="shared" si="265"/>
        <v>0.30758203249443217</v>
      </c>
      <c r="Z656">
        <f t="shared" si="269"/>
        <v>3989151.1666666442</v>
      </c>
      <c r="AG656" s="345">
        <v>43043</v>
      </c>
      <c r="AH656" s="149"/>
      <c r="AI656" s="149"/>
      <c r="AJ656" s="149"/>
      <c r="AK656" s="149"/>
      <c r="AL656" s="343" t="e">
        <f t="shared" si="266"/>
        <v>#DIV/0!</v>
      </c>
      <c r="AM656" s="149"/>
      <c r="AN656" s="149"/>
      <c r="AO656" s="343" t="e">
        <f t="shared" si="267"/>
        <v>#DIV/0!</v>
      </c>
      <c r="AP656" s="149"/>
      <c r="AQ656" s="149"/>
      <c r="AR656" s="343" t="e">
        <f t="shared" si="268"/>
        <v>#DIV/0!</v>
      </c>
    </row>
    <row r="657" spans="1:44" ht="30.75" hidden="1" thickBot="1">
      <c r="A657" s="309"/>
      <c r="B657" s="308">
        <v>587</v>
      </c>
      <c r="C657" s="239" t="str">
        <f>VLOOKUP($A$18,Piezas!$A$10:$F$604,2,FALSE)</f>
        <v xml:space="preserve">Gabinete lateral derecho </v>
      </c>
      <c r="D657" s="317" t="s">
        <v>1015</v>
      </c>
      <c r="E657" s="322"/>
      <c r="F657" s="308">
        <f>VLOOKUP(D657,Acero!$A$12:$AB$209,4,FALSE)</f>
        <v>0</v>
      </c>
      <c r="G657" s="317"/>
      <c r="H657" s="317"/>
      <c r="I657" s="317"/>
      <c r="J657" s="311"/>
      <c r="L657" s="322"/>
      <c r="M657" s="308">
        <f>VLOOKUP(D657,Acero!$A$12:$AB$209,13,FALSE)</f>
        <v>0</v>
      </c>
      <c r="N657" s="308" t="str">
        <f>IF(L657="x",VLOOKUP(D657,Acero!$A$12:$AB$209,6,FALSE),"--")</f>
        <v>--</v>
      </c>
      <c r="O657" s="324" t="str">
        <f>IF(L657="x",VLOOKUP(D657,Acero!$A$12:$AB$209,7,FALSE),"--")</f>
        <v>--</v>
      </c>
      <c r="P657" s="335">
        <f>IF((M657="Chapa negra doble recapado")*AND(L657&lt;&gt;"x"),"--",VLOOKUP(D657,Acero!$A$12:$AB$209,14,FALSE))</f>
        <v>0</v>
      </c>
      <c r="Q657" s="335">
        <f>IF((M657="Chapa negra doble recapado")*AND(L657&lt;&gt;"x"),"--",VLOOKUP(D657,Acero!$A$12:$AB$209,15,FALSE))</f>
        <v>0</v>
      </c>
      <c r="R657" s="335" t="str">
        <f>IF(L657="x",VLOOKUP(D657,Acero!$A$12:$AB$209,16,FALSE),"--")</f>
        <v>--</v>
      </c>
      <c r="S657" s="335" t="str">
        <f>IF(L657="x",VLOOKUP(D657,Acero!$A$12:$AB$209,17,FALSE),"--")</f>
        <v>--</v>
      </c>
      <c r="T657" s="335">
        <f>VLOOKUP(D657,Acero!$A$12:$AB$209,18,FALSE)</f>
        <v>0</v>
      </c>
      <c r="U657" s="308" t="str">
        <f>VLOOKUP(D657,Acero!$A$12:$AB$209,19,FALSE)</f>
        <v>-----</v>
      </c>
      <c r="V657" s="319"/>
      <c r="W657" s="319"/>
      <c r="X657" s="322"/>
      <c r="Y657" s="334" t="e">
        <f t="shared" si="265"/>
        <v>#DIV/0!</v>
      </c>
      <c r="Z657">
        <f t="shared" si="269"/>
        <v>3989151.1666666442</v>
      </c>
      <c r="AG657" s="345">
        <v>43044</v>
      </c>
      <c r="AH657" s="149"/>
      <c r="AI657" s="149"/>
      <c r="AJ657" s="149"/>
      <c r="AK657" s="149"/>
      <c r="AL657" s="343" t="e">
        <f t="shared" si="266"/>
        <v>#DIV/0!</v>
      </c>
      <c r="AM657" s="149"/>
      <c r="AN657" s="149"/>
      <c r="AO657" s="343" t="e">
        <f t="shared" si="267"/>
        <v>#DIV/0!</v>
      </c>
      <c r="AP657" s="149"/>
      <c r="AQ657" s="149"/>
      <c r="AR657" s="343" t="e">
        <f t="shared" si="268"/>
        <v>#DIV/0!</v>
      </c>
    </row>
    <row r="658" spans="1:44" ht="30.75" hidden="1" thickBot="1">
      <c r="A658" s="309"/>
      <c r="B658" s="308">
        <v>588</v>
      </c>
      <c r="C658" s="239" t="str">
        <f>VLOOKUP($A$18,Piezas!$A$10:$F$604,2,FALSE)</f>
        <v xml:space="preserve">Gabinete lateral derecho </v>
      </c>
      <c r="D658" s="317" t="s">
        <v>1060</v>
      </c>
      <c r="E658" s="322"/>
      <c r="F658" s="308">
        <f>VLOOKUP(D658,Acero!$A$12:$AB$209,4,FALSE)</f>
        <v>0</v>
      </c>
      <c r="G658" s="317"/>
      <c r="H658" s="317"/>
      <c r="I658" s="317"/>
      <c r="J658" s="311"/>
      <c r="L658" s="322"/>
      <c r="M658" s="308" t="str">
        <f>VLOOKUP(D658,Acero!$A$12:$AB$209,13,FALSE)</f>
        <v>---------------</v>
      </c>
      <c r="N658" s="308" t="str">
        <f>IF(L658="x",VLOOKUP(D658,Acero!$A$12:$AB$209,6,FALSE),"--")</f>
        <v>--</v>
      </c>
      <c r="O658" s="324" t="str">
        <f>IF(L658="x",VLOOKUP(D658,Acero!$A$12:$AB$209,7,FALSE),"--")</f>
        <v>--</v>
      </c>
      <c r="P658" s="335">
        <f>IF((M658="Chapa negra doble recapado")*AND(L658&lt;&gt;"x"),"--",VLOOKUP(D658,Acero!$A$12:$AB$209,14,FALSE))</f>
        <v>28</v>
      </c>
      <c r="Q658" s="335" t="str">
        <f>IF((M658="Chapa negra doble recapado")*AND(L658&lt;&gt;"x"),"--",VLOOKUP(D658,Acero!$A$12:$AB$209,15,FALSE))</f>
        <v>----</v>
      </c>
      <c r="R658" s="335" t="str">
        <f>IF(L658="x",VLOOKUP(D658,Acero!$A$12:$AB$209,16,FALSE),"--")</f>
        <v>--</v>
      </c>
      <c r="S658" s="335" t="str">
        <f>IF(L658="x",VLOOKUP(D658,Acero!$A$12:$AB$209,17,FALSE),"--")</f>
        <v>--</v>
      </c>
      <c r="T658" s="335">
        <f>VLOOKUP(D658,Acero!$A$12:$AB$209,18,FALSE)</f>
        <v>0</v>
      </c>
      <c r="U658" s="308" t="str">
        <f>VLOOKUP(D658,Acero!$A$12:$AB$209,19,FALSE)</f>
        <v>----</v>
      </c>
      <c r="V658" s="318"/>
      <c r="W658" s="318"/>
      <c r="X658" s="322"/>
      <c r="Y658" s="334" t="e">
        <f t="shared" si="265"/>
        <v>#DIV/0!</v>
      </c>
      <c r="Z658">
        <f t="shared" si="269"/>
        <v>3989151.1666666442</v>
      </c>
      <c r="AG658" s="345">
        <v>43045</v>
      </c>
      <c r="AH658" s="149"/>
      <c r="AI658" s="149"/>
      <c r="AJ658" s="149"/>
      <c r="AK658" s="149"/>
      <c r="AL658" s="343" t="e">
        <f t="shared" si="266"/>
        <v>#DIV/0!</v>
      </c>
      <c r="AM658" s="149"/>
      <c r="AN658" s="149"/>
      <c r="AO658" s="343" t="e">
        <f t="shared" si="267"/>
        <v>#DIV/0!</v>
      </c>
      <c r="AP658" s="149"/>
      <c r="AQ658" s="149"/>
      <c r="AR658" s="343" t="e">
        <f t="shared" si="268"/>
        <v>#DIV/0!</v>
      </c>
    </row>
    <row r="659" spans="1:44" ht="30.75" hidden="1" thickBot="1">
      <c r="A659" s="309"/>
      <c r="B659" s="308">
        <v>589</v>
      </c>
      <c r="C659" s="239" t="str">
        <f>VLOOKUP($A$18,Piezas!$A$10:$F$604,2,FALSE)</f>
        <v xml:space="preserve">Gabinete lateral derecho </v>
      </c>
      <c r="D659" s="317" t="s">
        <v>1228</v>
      </c>
      <c r="E659" s="322"/>
      <c r="F659" s="308">
        <f>VLOOKUP(D659,Acero!$A$12:$AB$209,4,FALSE)</f>
        <v>0</v>
      </c>
      <c r="G659" s="317"/>
      <c r="H659" s="317"/>
      <c r="I659" s="317"/>
      <c r="J659" s="311"/>
      <c r="L659" s="322"/>
      <c r="M659" s="308" t="str">
        <f>VLOOKUP(D659,Acero!$A$12:$AB$209,13,FALSE)</f>
        <v>---------------</v>
      </c>
      <c r="N659" s="308" t="str">
        <f>IF(L659="x",VLOOKUP(D659,Acero!$A$12:$AB$209,6,FALSE),"--")</f>
        <v>--</v>
      </c>
      <c r="O659" s="324" t="str">
        <f>IF(L659="x",VLOOKUP(D659,Acero!$A$12:$AB$209,7,FALSE),"--")</f>
        <v>--</v>
      </c>
      <c r="P659" s="335">
        <f>IF((M659="Chapa negra doble recapado")*AND(L659&lt;&gt;"x"),"--",VLOOKUP(D659,Acero!$A$12:$AB$209,14,FALSE))</f>
        <v>0.42</v>
      </c>
      <c r="Q659" s="335" t="str">
        <f>IF((M659="Chapa negra doble recapado")*AND(L659&lt;&gt;"x"),"--",VLOOKUP(D659,Acero!$A$12:$AB$209,15,FALSE))</f>
        <v>----</v>
      </c>
      <c r="R659" s="335" t="str">
        <f>IF(L659="x",VLOOKUP(D659,Acero!$A$12:$AB$209,16,FALSE),"--")</f>
        <v>--</v>
      </c>
      <c r="S659" s="335" t="str">
        <f>IF(L659="x",VLOOKUP(D659,Acero!$A$12:$AB$209,17,FALSE),"--")</f>
        <v>--</v>
      </c>
      <c r="T659" s="335">
        <f>VLOOKUP(D659,Acero!$A$12:$AB$209,18,FALSE)</f>
        <v>0.5</v>
      </c>
      <c r="U659" s="308" t="str">
        <f>VLOOKUP(D659,Acero!$A$12:$AB$209,19,FALSE)</f>
        <v>----</v>
      </c>
      <c r="V659" s="318"/>
      <c r="W659" s="318"/>
      <c r="X659" s="322"/>
      <c r="Y659" s="334" t="e">
        <f t="shared" si="265"/>
        <v>#DIV/0!</v>
      </c>
      <c r="Z659">
        <f t="shared" si="269"/>
        <v>3989151.1666666442</v>
      </c>
      <c r="AG659" s="345">
        <v>43046</v>
      </c>
      <c r="AH659" s="149"/>
      <c r="AI659" s="149"/>
      <c r="AJ659" s="149"/>
      <c r="AK659" s="149"/>
      <c r="AL659" s="343" t="e">
        <f t="shared" si="266"/>
        <v>#DIV/0!</v>
      </c>
      <c r="AM659" s="149"/>
      <c r="AN659" s="149"/>
      <c r="AO659" s="343" t="e">
        <f t="shared" si="267"/>
        <v>#DIV/0!</v>
      </c>
      <c r="AP659" s="149"/>
      <c r="AQ659" s="149"/>
      <c r="AR659" s="343" t="e">
        <f t="shared" si="268"/>
        <v>#DIV/0!</v>
      </c>
    </row>
    <row r="660" spans="1:44" ht="30.75" hidden="1" thickBot="1">
      <c r="A660" s="309"/>
      <c r="B660" s="308">
        <v>590</v>
      </c>
      <c r="C660" s="239" t="str">
        <f>VLOOKUP($A$18,Piezas!$A$10:$F$604,2,FALSE)</f>
        <v xml:space="preserve">Gabinete lateral derecho </v>
      </c>
      <c r="D660" s="317" t="s">
        <v>1229</v>
      </c>
      <c r="E660" s="322"/>
      <c r="F660" s="308">
        <f>VLOOKUP(D660,Acero!$A$12:$AB$209,4,FALSE)</f>
        <v>0</v>
      </c>
      <c r="G660" s="317"/>
      <c r="H660" s="317"/>
      <c r="I660" s="317"/>
      <c r="J660" s="311"/>
      <c r="L660" s="322"/>
      <c r="M660" s="308" t="str">
        <f>VLOOKUP(D660,Acero!$A$12:$AB$209,13,FALSE)</f>
        <v>---------------</v>
      </c>
      <c r="N660" s="308" t="str">
        <f>IF(L660="x",VLOOKUP(D660,Acero!$A$12:$AB$209,6,FALSE),"--")</f>
        <v>--</v>
      </c>
      <c r="O660" s="324" t="str">
        <f>IF(L660="x",VLOOKUP(D660,Acero!$A$12:$AB$209,7,FALSE),"--")</f>
        <v>--</v>
      </c>
      <c r="P660" s="335">
        <f>IF((M660="Chapa negra doble recapado")*AND(L660&lt;&gt;"x"),"--",VLOOKUP(D660,Acero!$A$12:$AB$209,14,FALSE))</f>
        <v>22</v>
      </c>
      <c r="Q660" s="335" t="str">
        <f>IF((M660="Chapa negra doble recapado")*AND(L660&lt;&gt;"x"),"--",VLOOKUP(D660,Acero!$A$12:$AB$209,15,FALSE))</f>
        <v>----</v>
      </c>
      <c r="R660" s="335" t="str">
        <f>IF(L660="x",VLOOKUP(D660,Acero!$A$12:$AB$209,16,FALSE),"--")</f>
        <v>--</v>
      </c>
      <c r="S660" s="335" t="str">
        <f>IF(L660="x",VLOOKUP(D660,Acero!$A$12:$AB$209,17,FALSE),"--")</f>
        <v>--</v>
      </c>
      <c r="T660" s="335">
        <f>VLOOKUP(D660,Acero!$A$12:$AB$209,18,FALSE)</f>
        <v>0</v>
      </c>
      <c r="U660" s="308" t="str">
        <f>VLOOKUP(D660,Acero!$A$12:$AB$209,19,FALSE)</f>
        <v>----</v>
      </c>
      <c r="V660" s="319"/>
      <c r="W660" s="319"/>
      <c r="X660" s="322"/>
      <c r="Y660" s="334" t="e">
        <f t="shared" si="265"/>
        <v>#DIV/0!</v>
      </c>
      <c r="Z660">
        <f t="shared" si="269"/>
        <v>3989151.1666666442</v>
      </c>
      <c r="AG660" s="345">
        <v>43047</v>
      </c>
      <c r="AH660" s="149"/>
      <c r="AI660" s="149"/>
      <c r="AJ660" s="149"/>
      <c r="AK660" s="149"/>
      <c r="AL660" s="343" t="e">
        <f t="shared" si="266"/>
        <v>#DIV/0!</v>
      </c>
      <c r="AM660" s="149"/>
      <c r="AN660" s="149"/>
      <c r="AO660" s="343" t="e">
        <f t="shared" si="267"/>
        <v>#DIV/0!</v>
      </c>
      <c r="AP660" s="149"/>
      <c r="AQ660" s="149"/>
      <c r="AR660" s="343" t="e">
        <f t="shared" si="268"/>
        <v>#DIV/0!</v>
      </c>
    </row>
    <row r="661" spans="1:44" ht="30.75" hidden="1" thickBot="1">
      <c r="A661" s="309"/>
      <c r="B661" s="308">
        <v>591</v>
      </c>
      <c r="C661" s="239" t="str">
        <f>VLOOKUP($A$18,Piezas!$A$10:$F$604,2,FALSE)</f>
        <v xml:space="preserve">Gabinete lateral derecho </v>
      </c>
      <c r="D661" s="317" t="s">
        <v>1230</v>
      </c>
      <c r="E661" s="322"/>
      <c r="F661" s="308">
        <f>VLOOKUP(D661,Acero!$A$12:$AB$209,4,FALSE)</f>
        <v>0</v>
      </c>
      <c r="G661" s="317"/>
      <c r="H661" s="317"/>
      <c r="I661" s="317"/>
      <c r="J661" s="311"/>
      <c r="L661" s="322"/>
      <c r="M661" s="308" t="str">
        <f>VLOOKUP(D661,Acero!$A$12:$AB$209,13,FALSE)</f>
        <v>---------------</v>
      </c>
      <c r="N661" s="308" t="str">
        <f>IF(L661="x",VLOOKUP(D661,Acero!$A$12:$AB$209,6,FALSE),"--")</f>
        <v>--</v>
      </c>
      <c r="O661" s="324" t="str">
        <f>IF(L661="x",VLOOKUP(D661,Acero!$A$12:$AB$209,7,FALSE),"--")</f>
        <v>--</v>
      </c>
      <c r="P661" s="335">
        <f>IF((M661="Chapa negra doble recapado")*AND(L661&lt;&gt;"x"),"--",VLOOKUP(D661,Acero!$A$12:$AB$209,14,FALSE))</f>
        <v>12.7</v>
      </c>
      <c r="Q661" s="335" t="str">
        <f>IF((M661="Chapa negra doble recapado")*AND(L661&lt;&gt;"x"),"--",VLOOKUP(D661,Acero!$A$12:$AB$209,15,FALSE))</f>
        <v>----</v>
      </c>
      <c r="R661" s="335" t="str">
        <f>IF(L661="x",VLOOKUP(D661,Acero!$A$12:$AB$209,16,FALSE),"--")</f>
        <v>--</v>
      </c>
      <c r="S661" s="335" t="str">
        <f>IF(L661="x",VLOOKUP(D661,Acero!$A$12:$AB$209,17,FALSE),"--")</f>
        <v>--</v>
      </c>
      <c r="T661" s="335">
        <f>VLOOKUP(D661,Acero!$A$12:$AB$209,18,FALSE)</f>
        <v>0</v>
      </c>
      <c r="U661" s="308" t="str">
        <f>VLOOKUP(D661,Acero!$A$12:$AB$209,19,FALSE)</f>
        <v>----</v>
      </c>
      <c r="V661" s="318"/>
      <c r="W661" s="318"/>
      <c r="X661" s="322"/>
      <c r="Y661" s="334" t="e">
        <f t="shared" si="265"/>
        <v>#DIV/0!</v>
      </c>
      <c r="Z661">
        <f t="shared" si="269"/>
        <v>3989151.1666666442</v>
      </c>
      <c r="AG661" s="345">
        <v>43048</v>
      </c>
      <c r="AH661" s="149"/>
      <c r="AI661" s="149"/>
      <c r="AJ661" s="149"/>
      <c r="AK661" s="149"/>
      <c r="AL661" s="343" t="e">
        <f t="shared" si="266"/>
        <v>#DIV/0!</v>
      </c>
      <c r="AM661" s="149"/>
      <c r="AN661" s="149"/>
      <c r="AO661" s="343" t="e">
        <f t="shared" si="267"/>
        <v>#DIV/0!</v>
      </c>
      <c r="AP661" s="149"/>
      <c r="AQ661" s="149"/>
      <c r="AR661" s="343" t="e">
        <f t="shared" si="268"/>
        <v>#DIV/0!</v>
      </c>
    </row>
    <row r="662" spans="1:44" ht="30.75" hidden="1" thickBot="1">
      <c r="A662" s="309"/>
      <c r="B662" s="308">
        <v>592</v>
      </c>
      <c r="C662" s="239" t="str">
        <f>VLOOKUP($A$18,Piezas!$A$10:$F$604,2,FALSE)</f>
        <v xml:space="preserve">Gabinete lateral derecho </v>
      </c>
      <c r="D662" s="317"/>
      <c r="E662" s="322"/>
      <c r="F662" s="308" t="e">
        <f>VLOOKUP(D662,Acero!$A$12:$AB$209,4,FALSE)</f>
        <v>#N/A</v>
      </c>
      <c r="G662" s="317"/>
      <c r="H662" s="317"/>
      <c r="I662" s="317"/>
      <c r="J662" s="311"/>
      <c r="L662" s="322"/>
      <c r="M662" s="308" t="e">
        <f>VLOOKUP(D662,Acero!$A$12:$AB$209,13,FALSE)</f>
        <v>#N/A</v>
      </c>
      <c r="N662" s="308" t="str">
        <f>IF(L662="x",VLOOKUP(D662,Acero!$A$12:$AB$209,6,FALSE),"--")</f>
        <v>--</v>
      </c>
      <c r="O662" s="324" t="str">
        <f>IF(L662="x",VLOOKUP(D662,Acero!$A$12:$AB$209,7,FALSE),"--")</f>
        <v>--</v>
      </c>
      <c r="P662" s="335" t="e">
        <f>IF((M662="Chapa negra doble recapado")*AND(L662&lt;&gt;"x"),"--",VLOOKUP(D662,Acero!$A$12:$AB$209,14,FALSE))</f>
        <v>#N/A</v>
      </c>
      <c r="Q662" s="335" t="e">
        <f>IF((M662="Chapa negra doble recapado")*AND(L662&lt;&gt;"x"),"--",VLOOKUP(D662,Acero!$A$12:$AB$209,15,FALSE))</f>
        <v>#N/A</v>
      </c>
      <c r="R662" s="335" t="str">
        <f>IF(L662="x",VLOOKUP(D662,Acero!$A$12:$AB$209,16,FALSE),"--")</f>
        <v>--</v>
      </c>
      <c r="S662" s="335" t="str">
        <f>IF(L662="x",VLOOKUP(D662,Acero!$A$12:$AB$209,17,FALSE),"--")</f>
        <v>--</v>
      </c>
      <c r="T662" s="335" t="e">
        <f>VLOOKUP(D662,Acero!$A$12:$AB$209,18,FALSE)</f>
        <v>#N/A</v>
      </c>
      <c r="U662" s="308" t="e">
        <f>VLOOKUP(D662,Acero!$A$12:$AB$209,19,FALSE)</f>
        <v>#N/A</v>
      </c>
      <c r="V662" s="319"/>
      <c r="W662" s="319"/>
      <c r="X662" s="322"/>
      <c r="Y662" s="334" t="e">
        <f t="shared" si="265"/>
        <v>#DIV/0!</v>
      </c>
      <c r="Z662">
        <f t="shared" si="269"/>
        <v>3989151.1666666442</v>
      </c>
      <c r="AG662" s="345">
        <v>43049</v>
      </c>
      <c r="AH662" s="149"/>
      <c r="AI662" s="149"/>
      <c r="AJ662" s="149"/>
      <c r="AK662" s="149"/>
      <c r="AL662" s="343" t="e">
        <f t="shared" si="266"/>
        <v>#DIV/0!</v>
      </c>
      <c r="AM662" s="149"/>
      <c r="AN662" s="149"/>
      <c r="AO662" s="343" t="e">
        <f t="shared" si="267"/>
        <v>#DIV/0!</v>
      </c>
      <c r="AP662" s="149"/>
      <c r="AQ662" s="149"/>
      <c r="AR662" s="343" t="e">
        <f t="shared" si="268"/>
        <v>#DIV/0!</v>
      </c>
    </row>
    <row r="663" spans="1:44" ht="30.75" hidden="1" thickBot="1">
      <c r="A663" s="309"/>
      <c r="B663" s="308">
        <v>593</v>
      </c>
      <c r="C663" s="239" t="str">
        <f>VLOOKUP($A$18,Piezas!$A$10:$F$604,2,FALSE)</f>
        <v xml:space="preserve">Gabinete lateral derecho </v>
      </c>
      <c r="D663" s="320"/>
      <c r="E663" s="322"/>
      <c r="F663" s="308" t="e">
        <f>VLOOKUP(D663,Acero!$A$12:$AB$209,4,FALSE)</f>
        <v>#N/A</v>
      </c>
      <c r="G663" s="317"/>
      <c r="H663" s="317"/>
      <c r="I663" s="317"/>
      <c r="J663" s="311"/>
      <c r="L663" s="322"/>
      <c r="M663" s="308" t="e">
        <f>VLOOKUP(D663,Acero!$A$12:$AB$209,13,FALSE)</f>
        <v>#N/A</v>
      </c>
      <c r="N663" s="308" t="str">
        <f>IF(L663="x",VLOOKUP(D663,Acero!$A$12:$AB$209,6,FALSE),"--")</f>
        <v>--</v>
      </c>
      <c r="O663" s="324" t="str">
        <f>IF(L663="x",VLOOKUP(D663,Acero!$A$12:$AB$209,7,FALSE),"--")</f>
        <v>--</v>
      </c>
      <c r="P663" s="335" t="e">
        <f>IF((M663="Chapa negra doble recapado")*AND(L663&lt;&gt;"x"),"--",VLOOKUP(D663,Acero!$A$12:$AB$209,14,FALSE))</f>
        <v>#N/A</v>
      </c>
      <c r="Q663" s="335" t="e">
        <f>IF((M663="Chapa negra doble recapado")*AND(L663&lt;&gt;"x"),"--",VLOOKUP(D663,Acero!$A$12:$AB$209,15,FALSE))</f>
        <v>#N/A</v>
      </c>
      <c r="R663" s="335" t="str">
        <f>IF(L663="x",VLOOKUP(D663,Acero!$A$12:$AB$209,16,FALSE),"--")</f>
        <v>--</v>
      </c>
      <c r="S663" s="335" t="str">
        <f>IF(L663="x",VLOOKUP(D663,Acero!$A$12:$AB$209,17,FALSE),"--")</f>
        <v>--</v>
      </c>
      <c r="T663" s="335" t="e">
        <f>VLOOKUP(D663,Acero!$A$12:$AB$209,18,FALSE)</f>
        <v>#N/A</v>
      </c>
      <c r="U663" s="308" t="e">
        <f>VLOOKUP(D663,Acero!$A$12:$AB$209,19,FALSE)</f>
        <v>#N/A</v>
      </c>
      <c r="V663" s="318"/>
      <c r="W663" s="318"/>
      <c r="X663" s="322"/>
      <c r="Y663" s="334" t="e">
        <f t="shared" si="265"/>
        <v>#DIV/0!</v>
      </c>
      <c r="Z663">
        <f t="shared" si="269"/>
        <v>3989151.1666666442</v>
      </c>
      <c r="AG663" s="345">
        <v>43050</v>
      </c>
      <c r="AH663" s="149"/>
      <c r="AI663" s="149"/>
      <c r="AJ663" s="149"/>
      <c r="AK663" s="149"/>
      <c r="AL663" s="343" t="e">
        <f t="shared" si="266"/>
        <v>#DIV/0!</v>
      </c>
      <c r="AM663" s="149"/>
      <c r="AN663" s="149"/>
      <c r="AO663" s="343" t="e">
        <f t="shared" si="267"/>
        <v>#DIV/0!</v>
      </c>
      <c r="AP663" s="149"/>
      <c r="AQ663" s="149"/>
      <c r="AR663" s="343" t="e">
        <f t="shared" si="268"/>
        <v>#DIV/0!</v>
      </c>
    </row>
    <row r="664" spans="1:44" ht="30.75" hidden="1" thickBot="1">
      <c r="A664" s="412"/>
      <c r="B664" s="308">
        <v>594</v>
      </c>
      <c r="C664" s="239" t="str">
        <f>VLOOKUP($A$18,Piezas!$A$10:$F$604,2,FALSE)</f>
        <v xml:space="preserve">Gabinete lateral derecho </v>
      </c>
      <c r="D664" s="321"/>
      <c r="E664" s="322"/>
      <c r="F664" s="308" t="e">
        <f>VLOOKUP(D664,Acero!$A$12:$AB$209,4,FALSE)</f>
        <v>#N/A</v>
      </c>
      <c r="G664" s="317"/>
      <c r="H664" s="317"/>
      <c r="I664" s="317"/>
      <c r="J664" s="311"/>
      <c r="L664" s="322"/>
      <c r="M664" s="308" t="e">
        <f>VLOOKUP(D664,Acero!$A$12:$AB$209,13,FALSE)</f>
        <v>#N/A</v>
      </c>
      <c r="N664" s="308" t="str">
        <f>IF(L664="x",VLOOKUP(D664,Acero!$A$12:$AB$209,6,FALSE),"--")</f>
        <v>--</v>
      </c>
      <c r="O664" s="324" t="str">
        <f>IF(L664="x",VLOOKUP(D664,Acero!$A$12:$AB$209,7,FALSE),"--")</f>
        <v>--</v>
      </c>
      <c r="P664" s="335" t="e">
        <f>IF((M664="Chapa negra doble recapado")*AND(L664&lt;&gt;"x"),"--",VLOOKUP(D664,Acero!$A$12:$AB$209,14,FALSE))</f>
        <v>#N/A</v>
      </c>
      <c r="Q664" s="335" t="e">
        <f>IF((M664="Chapa negra doble recapado")*AND(L664&lt;&gt;"x"),"--",VLOOKUP(D664,Acero!$A$12:$AB$209,15,FALSE))</f>
        <v>#N/A</v>
      </c>
      <c r="R664" s="335" t="str">
        <f>IF(L664="x",VLOOKUP(D664,Acero!$A$12:$AB$209,16,FALSE),"--")</f>
        <v>--</v>
      </c>
      <c r="S664" s="335" t="str">
        <f>IF(L664="x",VLOOKUP(D664,Acero!$A$12:$AB$209,17,FALSE),"--")</f>
        <v>--</v>
      </c>
      <c r="T664" s="335" t="e">
        <f>VLOOKUP(D664,Acero!$A$12:$AB$209,18,FALSE)</f>
        <v>#N/A</v>
      </c>
      <c r="U664" s="308" t="e">
        <f>VLOOKUP(D664,Acero!$A$12:$AB$209,19,FALSE)</f>
        <v>#N/A</v>
      </c>
      <c r="V664" s="319"/>
      <c r="W664" s="319"/>
      <c r="X664" s="322"/>
      <c r="Y664" s="334" t="e">
        <f t="shared" si="265"/>
        <v>#DIV/0!</v>
      </c>
      <c r="Z664">
        <f t="shared" si="269"/>
        <v>3989151.1666666442</v>
      </c>
      <c r="AG664" s="345">
        <v>43051</v>
      </c>
      <c r="AH664" s="149"/>
      <c r="AI664" s="149"/>
      <c r="AJ664" s="149"/>
      <c r="AK664" s="149"/>
      <c r="AL664" s="343" t="e">
        <f t="shared" si="266"/>
        <v>#DIV/0!</v>
      </c>
      <c r="AM664" s="149"/>
      <c r="AN664" s="149"/>
      <c r="AO664" s="343" t="e">
        <f t="shared" si="267"/>
        <v>#DIV/0!</v>
      </c>
      <c r="AP664" s="149"/>
      <c r="AQ664" s="149"/>
      <c r="AR664" s="343" t="e">
        <f t="shared" si="268"/>
        <v>#DIV/0!</v>
      </c>
    </row>
    <row r="665" spans="1:44" ht="15.75" hidden="1" thickBot="1">
      <c r="A665" s="410"/>
      <c r="B665" s="336"/>
      <c r="C665" s="337"/>
      <c r="D665" s="338"/>
      <c r="E665" s="339"/>
      <c r="F665" s="340"/>
      <c r="G665" s="336"/>
      <c r="H665" s="336"/>
      <c r="I665" s="338"/>
      <c r="J665" s="339"/>
      <c r="K665" s="341"/>
      <c r="L665" s="339"/>
      <c r="M665" s="338"/>
      <c r="N665" s="338"/>
      <c r="O665" s="342"/>
      <c r="P665" s="340"/>
      <c r="Q665" s="340"/>
      <c r="R665" s="340"/>
      <c r="S665" s="340"/>
      <c r="T665" s="340"/>
      <c r="U665" s="336"/>
      <c r="V665" s="336"/>
      <c r="W665" s="336"/>
      <c r="X665" s="339"/>
      <c r="Y665" s="339"/>
      <c r="Z665" s="333"/>
      <c r="AA665" s="333"/>
      <c r="AG665" s="345"/>
      <c r="AL665" s="344"/>
      <c r="AO665" s="344"/>
      <c r="AR665" s="344"/>
    </row>
    <row r="666" spans="1:44" ht="31.5" hidden="1" thickTop="1" thickBot="1">
      <c r="A666" s="411" t="s">
        <v>358</v>
      </c>
      <c r="B666" s="308">
        <v>595</v>
      </c>
      <c r="C666" s="239" t="str">
        <f>VLOOKUP($A$18,Piezas!$A$10:$F$604,2,FALSE)</f>
        <v xml:space="preserve">Gabinete lateral derecho </v>
      </c>
      <c r="D666" s="317" t="s">
        <v>1012</v>
      </c>
      <c r="E666" s="331">
        <v>1294.3333333333301</v>
      </c>
      <c r="F666" s="308" t="str">
        <f>VLOOKUP(D666,Acero!$A$12:$AB$209,4,FALSE)</f>
        <v>Lateral</v>
      </c>
      <c r="G666" s="317"/>
      <c r="H666" s="317"/>
      <c r="I666" s="317"/>
      <c r="J666" s="310"/>
      <c r="K666" s="149"/>
      <c r="L666" s="331"/>
      <c r="M666" s="308" t="str">
        <f>VLOOKUP(D666,Acero!$A$12:$AB$209,13,FALSE)</f>
        <v>Chapa negra doble recapado</v>
      </c>
      <c r="N666" s="308" t="str">
        <f>IF(L666="x",VLOOKUP(D666,Acero!$A$12:$AB$209,6,FALSE),"--")</f>
        <v>--</v>
      </c>
      <c r="O666" s="324" t="str">
        <f>IF(L666="x",VLOOKUP(D666,Acero!$A$12:$AB$209,7,FALSE),"--")</f>
        <v>--</v>
      </c>
      <c r="P666" s="335" t="str">
        <f>IF((M666="Chapa negra doble recapado")*AND(L666&lt;&gt;"x"),"--",VLOOKUP(D666,Acero!$A$12:$AB$209,14,FALSE))</f>
        <v>--</v>
      </c>
      <c r="Q666" s="335" t="str">
        <f>IF((M666="Chapa negra doble recapado")*AND(L666&lt;&gt;"x"),"--",VLOOKUP(D666,Acero!$A$12:$AB$209,15,FALSE))</f>
        <v>--</v>
      </c>
      <c r="R666" s="335" t="str">
        <f>IF(L666="x",VLOOKUP(D666,Acero!$A$12:$AB$209,16,FALSE),"--")</f>
        <v>--</v>
      </c>
      <c r="S666" s="335" t="str">
        <f>IF(L666="x",VLOOKUP(D666,Acero!$A$12:$AB$209,17,FALSE),"--")</f>
        <v>--</v>
      </c>
      <c r="T666" s="335">
        <f>VLOOKUP(D666,Acero!$A$12:$AB$209,18,FALSE)</f>
        <v>1.2</v>
      </c>
      <c r="U666" s="308" t="str">
        <f>VLOOKUP(D666,Acero!$A$12:$AB$209,19,FALSE)</f>
        <v>mm</v>
      </c>
      <c r="V666" s="317"/>
      <c r="W666" s="317">
        <v>1052.8333333333301</v>
      </c>
      <c r="X666" s="331">
        <v>1376.6666666666699</v>
      </c>
      <c r="Y666" s="334">
        <f t="shared" ref="Y666:Y676" si="270">(X666-W666)/W666</f>
        <v>0.30758271331328879</v>
      </c>
      <c r="Z666" s="149">
        <f>(V666+W666)*E666</f>
        <v>1362717.2777777701</v>
      </c>
      <c r="AA666" s="149"/>
      <c r="AB666" s="149"/>
      <c r="AC666" s="149"/>
      <c r="AD666" s="149"/>
      <c r="AE666" s="149"/>
      <c r="AF666" s="149"/>
      <c r="AG666" s="345">
        <v>43052</v>
      </c>
      <c r="AH666" s="149"/>
      <c r="AI666" s="149"/>
      <c r="AJ666" s="149"/>
      <c r="AK666" s="149"/>
      <c r="AL666" s="343" t="e">
        <f t="shared" ref="AL666:AL676" si="271">(AH666-AK666)/AH666</f>
        <v>#DIV/0!</v>
      </c>
      <c r="AM666" s="149"/>
      <c r="AN666" s="149"/>
      <c r="AO666" s="343" t="e">
        <f t="shared" ref="AO666:AO676" si="272">(AK666-AN666)/AK666</f>
        <v>#DIV/0!</v>
      </c>
      <c r="AP666" s="149"/>
      <c r="AQ666" s="149"/>
      <c r="AR666" s="343" t="e">
        <f t="shared" ref="AR666:AR676" si="273">(AN666-AQ666)/AN666</f>
        <v>#DIV/0!</v>
      </c>
    </row>
    <row r="667" spans="1:44" ht="30.75" hidden="1" thickBot="1">
      <c r="A667" s="309"/>
      <c r="B667" s="308">
        <v>596</v>
      </c>
      <c r="C667" s="239" t="str">
        <f>VLOOKUP($A$18,Piezas!$A$10:$F$604,2,FALSE)</f>
        <v xml:space="preserve">Gabinete lateral derecho </v>
      </c>
      <c r="D667" s="317" t="s">
        <v>1211</v>
      </c>
      <c r="E667" s="322">
        <v>1302.3333333333301</v>
      </c>
      <c r="F667" s="308" t="str">
        <f>VLOOKUP(D667,Acero!$A$12:$AB$209,4,FALSE)</f>
        <v xml:space="preserve">Lonja </v>
      </c>
      <c r="G667" s="317"/>
      <c r="H667" s="317"/>
      <c r="I667" s="317"/>
      <c r="J667" s="311"/>
      <c r="L667" s="317"/>
      <c r="M667" s="308" t="str">
        <f>VLOOKUP(D667,Acero!$A$12:$AB$209,13,FALSE)</f>
        <v>Chapa negra doble recapado</v>
      </c>
      <c r="N667" s="308" t="str">
        <f>IF(L667="x",VLOOKUP(D667,Acero!$A$12:$AB$209,6,FALSE),"--")</f>
        <v>--</v>
      </c>
      <c r="O667" s="324" t="str">
        <f>IF(L667="x",VLOOKUP(D667,Acero!$A$12:$AB$209,7,FALSE),"--")</f>
        <v>--</v>
      </c>
      <c r="P667" s="335" t="str">
        <f>IF((M667="Chapa negra doble recapado")*AND(L667&lt;&gt;"x"),"--",VLOOKUP(D667,Acero!$A$12:$AB$209,14,FALSE))</f>
        <v>--</v>
      </c>
      <c r="Q667" s="335" t="str">
        <f>IF((M667="Chapa negra doble recapado")*AND(L667&lt;&gt;"x"),"--",VLOOKUP(D667,Acero!$A$12:$AB$209,15,FALSE))</f>
        <v>--</v>
      </c>
      <c r="R667" s="335" t="str">
        <f>IF(L667="x",VLOOKUP(D667,Acero!$A$12:$AB$209,16,FALSE),"--")</f>
        <v>--</v>
      </c>
      <c r="S667" s="335" t="str">
        <f>IF(L667="x",VLOOKUP(D667,Acero!$A$12:$AB$209,17,FALSE),"--")</f>
        <v>--</v>
      </c>
      <c r="T667" s="335">
        <f>VLOOKUP(D667,Acero!$A$12:$AB$209,18,FALSE)</f>
        <v>1.2</v>
      </c>
      <c r="U667" s="308" t="str">
        <f>VLOOKUP(D667,Acero!$A$12:$AB$209,19,FALSE)</f>
        <v>mm</v>
      </c>
      <c r="V667" s="317"/>
      <c r="W667" s="317">
        <v>1059.3333333333301</v>
      </c>
      <c r="X667" s="322">
        <v>1385.1666666666699</v>
      </c>
      <c r="Y667" s="334">
        <f t="shared" si="270"/>
        <v>0.30758338577722549</v>
      </c>
      <c r="Z667">
        <f t="shared" ref="Z667:Z676" si="274">(V667+W667)*E667+Z666</f>
        <v>2742322.3888888732</v>
      </c>
      <c r="AG667" s="345">
        <v>43053</v>
      </c>
      <c r="AH667" s="149"/>
      <c r="AI667" s="149"/>
      <c r="AJ667" s="149"/>
      <c r="AK667" s="149"/>
      <c r="AL667" s="343" t="e">
        <f t="shared" si="271"/>
        <v>#DIV/0!</v>
      </c>
      <c r="AM667" s="149"/>
      <c r="AN667" s="149"/>
      <c r="AO667" s="343" t="e">
        <f t="shared" si="272"/>
        <v>#DIV/0!</v>
      </c>
      <c r="AP667" s="149"/>
      <c r="AQ667" s="149"/>
      <c r="AR667" s="343" t="e">
        <f t="shared" si="273"/>
        <v>#DIV/0!</v>
      </c>
    </row>
    <row r="668" spans="1:44" ht="30.75" hidden="1" thickBot="1">
      <c r="A668" s="309"/>
      <c r="B668" s="308">
        <v>597</v>
      </c>
      <c r="C668" s="239" t="str">
        <f>VLOOKUP($A$18,Piezas!$A$10:$F$604,2,FALSE)</f>
        <v xml:space="preserve">Gabinete lateral derecho </v>
      </c>
      <c r="D668" s="317" t="s">
        <v>1014</v>
      </c>
      <c r="E668" s="322">
        <v>1310.3333333333301</v>
      </c>
      <c r="F668" s="308" t="str">
        <f>VLOOKUP(D668,Acero!$A$12:$AB$209,4,FALSE)</f>
        <v>orejas</v>
      </c>
      <c r="G668" s="317"/>
      <c r="H668" s="317"/>
      <c r="I668" s="317"/>
      <c r="J668" s="311" t="s">
        <v>1524</v>
      </c>
      <c r="L668" s="322"/>
      <c r="M668" s="308" t="str">
        <f>VLOOKUP(D668,Acero!$A$12:$AB$209,13,FALSE)</f>
        <v>Chapa negra doble recapado</v>
      </c>
      <c r="N668" s="308" t="str">
        <f>IF(L668="x",VLOOKUP(D668,Acero!$A$12:$AB$209,6,FALSE),"--")</f>
        <v>--</v>
      </c>
      <c r="O668" s="324" t="str">
        <f>IF(L668="x",VLOOKUP(D668,Acero!$A$12:$AB$209,7,FALSE),"--")</f>
        <v>--</v>
      </c>
      <c r="P668" s="335" t="str">
        <f>IF((M668="Chapa negra doble recapado")*AND(L668&lt;&gt;"x"),"--",VLOOKUP(D668,Acero!$A$12:$AB$209,14,FALSE))</f>
        <v>--</v>
      </c>
      <c r="Q668" s="335" t="str">
        <f>IF((M668="Chapa negra doble recapado")*AND(L668&lt;&gt;"x"),"--",VLOOKUP(D668,Acero!$A$12:$AB$209,15,FALSE))</f>
        <v>--</v>
      </c>
      <c r="R668" s="335" t="str">
        <f>IF(L668="x",VLOOKUP(D668,Acero!$A$12:$AB$209,16,FALSE),"--")</f>
        <v>--</v>
      </c>
      <c r="S668" s="335" t="str">
        <f>IF(L668="x",VLOOKUP(D668,Acero!$A$12:$AB$209,17,FALSE),"--")</f>
        <v>--</v>
      </c>
      <c r="T668" s="335">
        <f>VLOOKUP(D668,Acero!$A$12:$AB$209,18,FALSE)</f>
        <v>1.2</v>
      </c>
      <c r="U668" s="308" t="str">
        <f>VLOOKUP(D668,Acero!$A$12:$AB$209,19,FALSE)</f>
        <v>mm</v>
      </c>
      <c r="V668" s="318">
        <v>1</v>
      </c>
      <c r="W668" s="318">
        <v>1065.8333333333301</v>
      </c>
      <c r="X668" s="322">
        <v>1393.6666666666699</v>
      </c>
      <c r="Y668" s="334">
        <f t="shared" si="270"/>
        <v>0.30758405003910011</v>
      </c>
      <c r="Z668">
        <f t="shared" si="274"/>
        <v>4140229.6666666432</v>
      </c>
      <c r="AG668" s="345">
        <v>43054</v>
      </c>
      <c r="AH668" s="149"/>
      <c r="AI668" s="149"/>
      <c r="AJ668" s="149"/>
      <c r="AK668" s="149"/>
      <c r="AL668" s="343" t="e">
        <f t="shared" si="271"/>
        <v>#DIV/0!</v>
      </c>
      <c r="AM668" s="149"/>
      <c r="AN668" s="149"/>
      <c r="AO668" s="343" t="e">
        <f t="shared" si="272"/>
        <v>#DIV/0!</v>
      </c>
      <c r="AP668" s="149"/>
      <c r="AQ668" s="149"/>
      <c r="AR668" s="343" t="e">
        <f t="shared" si="273"/>
        <v>#DIV/0!</v>
      </c>
    </row>
    <row r="669" spans="1:44" ht="30.75" hidden="1" thickBot="1">
      <c r="A669" s="309"/>
      <c r="B669" s="308">
        <v>598</v>
      </c>
      <c r="C669" s="239" t="str">
        <f>VLOOKUP($A$18,Piezas!$A$10:$F$604,2,FALSE)</f>
        <v xml:space="preserve">Gabinete lateral derecho </v>
      </c>
      <c r="D669" s="317" t="s">
        <v>1015</v>
      </c>
      <c r="E669" s="322"/>
      <c r="F669" s="308">
        <f>VLOOKUP(D669,Acero!$A$12:$AB$209,4,FALSE)</f>
        <v>0</v>
      </c>
      <c r="G669" s="317"/>
      <c r="H669" s="317"/>
      <c r="I669" s="317"/>
      <c r="J669" s="311"/>
      <c r="L669" s="322"/>
      <c r="M669" s="308">
        <f>VLOOKUP(D669,Acero!$A$12:$AB$209,13,FALSE)</f>
        <v>0</v>
      </c>
      <c r="N669" s="308" t="str">
        <f>IF(L669="x",VLOOKUP(D669,Acero!$A$12:$AB$209,6,FALSE),"--")</f>
        <v>--</v>
      </c>
      <c r="O669" s="324" t="str">
        <f>IF(L669="x",VLOOKUP(D669,Acero!$A$12:$AB$209,7,FALSE),"--")</f>
        <v>--</v>
      </c>
      <c r="P669" s="335">
        <f>IF((M669="Chapa negra doble recapado")*AND(L669&lt;&gt;"x"),"--",VLOOKUP(D669,Acero!$A$12:$AB$209,14,FALSE))</f>
        <v>0</v>
      </c>
      <c r="Q669" s="335">
        <f>IF((M669="Chapa negra doble recapado")*AND(L669&lt;&gt;"x"),"--",VLOOKUP(D669,Acero!$A$12:$AB$209,15,FALSE))</f>
        <v>0</v>
      </c>
      <c r="R669" s="335" t="str">
        <f>IF(L669="x",VLOOKUP(D669,Acero!$A$12:$AB$209,16,FALSE),"--")</f>
        <v>--</v>
      </c>
      <c r="S669" s="335" t="str">
        <f>IF(L669="x",VLOOKUP(D669,Acero!$A$12:$AB$209,17,FALSE),"--")</f>
        <v>--</v>
      </c>
      <c r="T669" s="335">
        <f>VLOOKUP(D669,Acero!$A$12:$AB$209,18,FALSE)</f>
        <v>0</v>
      </c>
      <c r="U669" s="308" t="str">
        <f>VLOOKUP(D669,Acero!$A$12:$AB$209,19,FALSE)</f>
        <v>-----</v>
      </c>
      <c r="V669" s="319"/>
      <c r="W669" s="319"/>
      <c r="X669" s="322"/>
      <c r="Y669" s="334" t="e">
        <f t="shared" si="270"/>
        <v>#DIV/0!</v>
      </c>
      <c r="Z669">
        <f t="shared" si="274"/>
        <v>4140229.6666666432</v>
      </c>
      <c r="AG669" s="345">
        <v>43055</v>
      </c>
      <c r="AH669" s="149"/>
      <c r="AI669" s="149"/>
      <c r="AJ669" s="149"/>
      <c r="AK669" s="149"/>
      <c r="AL669" s="343" t="e">
        <f t="shared" si="271"/>
        <v>#DIV/0!</v>
      </c>
      <c r="AM669" s="149"/>
      <c r="AN669" s="149"/>
      <c r="AO669" s="343" t="e">
        <f t="shared" si="272"/>
        <v>#DIV/0!</v>
      </c>
      <c r="AP669" s="149"/>
      <c r="AQ669" s="149"/>
      <c r="AR669" s="343" t="e">
        <f t="shared" si="273"/>
        <v>#DIV/0!</v>
      </c>
    </row>
    <row r="670" spans="1:44" ht="30.75" hidden="1" thickBot="1">
      <c r="A670" s="309"/>
      <c r="B670" s="308">
        <v>599</v>
      </c>
      <c r="C670" s="239" t="str">
        <f>VLOOKUP($A$18,Piezas!$A$10:$F$604,2,FALSE)</f>
        <v xml:space="preserve">Gabinete lateral derecho </v>
      </c>
      <c r="D670" s="317" t="s">
        <v>1060</v>
      </c>
      <c r="E670" s="322"/>
      <c r="F670" s="308">
        <f>VLOOKUP(D670,Acero!$A$12:$AB$209,4,FALSE)</f>
        <v>0</v>
      </c>
      <c r="G670" s="317"/>
      <c r="H670" s="317"/>
      <c r="I670" s="317"/>
      <c r="J670" s="311"/>
      <c r="L670" s="322"/>
      <c r="M670" s="308" t="str">
        <f>VLOOKUP(D670,Acero!$A$12:$AB$209,13,FALSE)</f>
        <v>---------------</v>
      </c>
      <c r="N670" s="308" t="str">
        <f>IF(L670="x",VLOOKUP(D670,Acero!$A$12:$AB$209,6,FALSE),"--")</f>
        <v>--</v>
      </c>
      <c r="O670" s="324" t="str">
        <f>IF(L670="x",VLOOKUP(D670,Acero!$A$12:$AB$209,7,FALSE),"--")</f>
        <v>--</v>
      </c>
      <c r="P670" s="335">
        <f>IF((M670="Chapa negra doble recapado")*AND(L670&lt;&gt;"x"),"--",VLOOKUP(D670,Acero!$A$12:$AB$209,14,FALSE))</f>
        <v>28</v>
      </c>
      <c r="Q670" s="335" t="str">
        <f>IF((M670="Chapa negra doble recapado")*AND(L670&lt;&gt;"x"),"--",VLOOKUP(D670,Acero!$A$12:$AB$209,15,FALSE))</f>
        <v>----</v>
      </c>
      <c r="R670" s="335" t="str">
        <f>IF(L670="x",VLOOKUP(D670,Acero!$A$12:$AB$209,16,FALSE),"--")</f>
        <v>--</v>
      </c>
      <c r="S670" s="335" t="str">
        <f>IF(L670="x",VLOOKUP(D670,Acero!$A$12:$AB$209,17,FALSE),"--")</f>
        <v>--</v>
      </c>
      <c r="T670" s="335">
        <f>VLOOKUP(D670,Acero!$A$12:$AB$209,18,FALSE)</f>
        <v>0</v>
      </c>
      <c r="U670" s="308" t="str">
        <f>VLOOKUP(D670,Acero!$A$12:$AB$209,19,FALSE)</f>
        <v>----</v>
      </c>
      <c r="V670" s="318"/>
      <c r="W670" s="318"/>
      <c r="X670" s="322"/>
      <c r="Y670" s="334" t="e">
        <f t="shared" si="270"/>
        <v>#DIV/0!</v>
      </c>
      <c r="Z670">
        <f t="shared" si="274"/>
        <v>4140229.6666666432</v>
      </c>
      <c r="AG670" s="345">
        <v>43056</v>
      </c>
      <c r="AH670" s="149"/>
      <c r="AI670" s="149"/>
      <c r="AJ670" s="149"/>
      <c r="AK670" s="149"/>
      <c r="AL670" s="343" t="e">
        <f t="shared" si="271"/>
        <v>#DIV/0!</v>
      </c>
      <c r="AM670" s="149"/>
      <c r="AN670" s="149"/>
      <c r="AO670" s="343" t="e">
        <f t="shared" si="272"/>
        <v>#DIV/0!</v>
      </c>
      <c r="AP670" s="149"/>
      <c r="AQ670" s="149"/>
      <c r="AR670" s="343" t="e">
        <f t="shared" si="273"/>
        <v>#DIV/0!</v>
      </c>
    </row>
    <row r="671" spans="1:44" ht="30.75" hidden="1" thickBot="1">
      <c r="A671" s="309"/>
      <c r="B671" s="308">
        <v>600</v>
      </c>
      <c r="C671" s="239" t="str">
        <f>VLOOKUP($A$18,Piezas!$A$10:$F$604,2,FALSE)</f>
        <v xml:space="preserve">Gabinete lateral derecho </v>
      </c>
      <c r="D671" s="317" t="s">
        <v>1228</v>
      </c>
      <c r="E671" s="322"/>
      <c r="F671" s="308">
        <f>VLOOKUP(D671,Acero!$A$12:$AB$209,4,FALSE)</f>
        <v>0</v>
      </c>
      <c r="G671" s="317"/>
      <c r="H671" s="317"/>
      <c r="I671" s="317"/>
      <c r="J671" s="311"/>
      <c r="L671" s="322"/>
      <c r="M671" s="308" t="str">
        <f>VLOOKUP(D671,Acero!$A$12:$AB$209,13,FALSE)</f>
        <v>---------------</v>
      </c>
      <c r="N671" s="308" t="str">
        <f>IF(L671="x",VLOOKUP(D671,Acero!$A$12:$AB$209,6,FALSE),"--")</f>
        <v>--</v>
      </c>
      <c r="O671" s="324" t="str">
        <f>IF(L671="x",VLOOKUP(D671,Acero!$A$12:$AB$209,7,FALSE),"--")</f>
        <v>--</v>
      </c>
      <c r="P671" s="335">
        <f>IF((M671="Chapa negra doble recapado")*AND(L671&lt;&gt;"x"),"--",VLOOKUP(D671,Acero!$A$12:$AB$209,14,FALSE))</f>
        <v>0.42</v>
      </c>
      <c r="Q671" s="335" t="str">
        <f>IF((M671="Chapa negra doble recapado")*AND(L671&lt;&gt;"x"),"--",VLOOKUP(D671,Acero!$A$12:$AB$209,15,FALSE))</f>
        <v>----</v>
      </c>
      <c r="R671" s="335" t="str">
        <f>IF(L671="x",VLOOKUP(D671,Acero!$A$12:$AB$209,16,FALSE),"--")</f>
        <v>--</v>
      </c>
      <c r="S671" s="335" t="str">
        <f>IF(L671="x",VLOOKUP(D671,Acero!$A$12:$AB$209,17,FALSE),"--")</f>
        <v>--</v>
      </c>
      <c r="T671" s="335">
        <f>VLOOKUP(D671,Acero!$A$12:$AB$209,18,FALSE)</f>
        <v>0.5</v>
      </c>
      <c r="U671" s="308" t="str">
        <f>VLOOKUP(D671,Acero!$A$12:$AB$209,19,FALSE)</f>
        <v>----</v>
      </c>
      <c r="V671" s="318"/>
      <c r="W671" s="318"/>
      <c r="X671" s="322"/>
      <c r="Y671" s="334" t="e">
        <f t="shared" si="270"/>
        <v>#DIV/0!</v>
      </c>
      <c r="Z671">
        <f t="shared" si="274"/>
        <v>4140229.6666666432</v>
      </c>
      <c r="AG671" s="345">
        <v>43057</v>
      </c>
      <c r="AH671" s="149"/>
      <c r="AI671" s="149"/>
      <c r="AJ671" s="149"/>
      <c r="AK671" s="149"/>
      <c r="AL671" s="343" t="e">
        <f t="shared" si="271"/>
        <v>#DIV/0!</v>
      </c>
      <c r="AM671" s="149"/>
      <c r="AN671" s="149"/>
      <c r="AO671" s="343" t="e">
        <f t="shared" si="272"/>
        <v>#DIV/0!</v>
      </c>
      <c r="AP671" s="149"/>
      <c r="AQ671" s="149"/>
      <c r="AR671" s="343" t="e">
        <f t="shared" si="273"/>
        <v>#DIV/0!</v>
      </c>
    </row>
    <row r="672" spans="1:44" ht="30.75" hidden="1" thickBot="1">
      <c r="A672" s="309"/>
      <c r="B672" s="308">
        <v>601</v>
      </c>
      <c r="C672" s="239" t="str">
        <f>VLOOKUP($A$18,Piezas!$A$10:$F$604,2,FALSE)</f>
        <v xml:space="preserve">Gabinete lateral derecho </v>
      </c>
      <c r="D672" s="317" t="s">
        <v>1229</v>
      </c>
      <c r="E672" s="322"/>
      <c r="F672" s="308">
        <f>VLOOKUP(D672,Acero!$A$12:$AB$209,4,FALSE)</f>
        <v>0</v>
      </c>
      <c r="G672" s="317"/>
      <c r="H672" s="317"/>
      <c r="I672" s="317"/>
      <c r="J672" s="311"/>
      <c r="L672" s="322"/>
      <c r="M672" s="308" t="str">
        <f>VLOOKUP(D672,Acero!$A$12:$AB$209,13,FALSE)</f>
        <v>---------------</v>
      </c>
      <c r="N672" s="308" t="str">
        <f>IF(L672="x",VLOOKUP(D672,Acero!$A$12:$AB$209,6,FALSE),"--")</f>
        <v>--</v>
      </c>
      <c r="O672" s="324" t="str">
        <f>IF(L672="x",VLOOKUP(D672,Acero!$A$12:$AB$209,7,FALSE),"--")</f>
        <v>--</v>
      </c>
      <c r="P672" s="335">
        <f>IF((M672="Chapa negra doble recapado")*AND(L672&lt;&gt;"x"),"--",VLOOKUP(D672,Acero!$A$12:$AB$209,14,FALSE))</f>
        <v>22</v>
      </c>
      <c r="Q672" s="335" t="str">
        <f>IF((M672="Chapa negra doble recapado")*AND(L672&lt;&gt;"x"),"--",VLOOKUP(D672,Acero!$A$12:$AB$209,15,FALSE))</f>
        <v>----</v>
      </c>
      <c r="R672" s="335" t="str">
        <f>IF(L672="x",VLOOKUP(D672,Acero!$A$12:$AB$209,16,FALSE),"--")</f>
        <v>--</v>
      </c>
      <c r="S672" s="335" t="str">
        <f>IF(L672="x",VLOOKUP(D672,Acero!$A$12:$AB$209,17,FALSE),"--")</f>
        <v>--</v>
      </c>
      <c r="T672" s="335">
        <f>VLOOKUP(D672,Acero!$A$12:$AB$209,18,FALSE)</f>
        <v>0</v>
      </c>
      <c r="U672" s="308" t="str">
        <f>VLOOKUP(D672,Acero!$A$12:$AB$209,19,FALSE)</f>
        <v>----</v>
      </c>
      <c r="V672" s="319"/>
      <c r="W672" s="319"/>
      <c r="X672" s="322"/>
      <c r="Y672" s="334" t="e">
        <f t="shared" si="270"/>
        <v>#DIV/0!</v>
      </c>
      <c r="Z672">
        <f t="shared" si="274"/>
        <v>4140229.6666666432</v>
      </c>
      <c r="AG672" s="345">
        <v>43058</v>
      </c>
      <c r="AH672" s="149"/>
      <c r="AI672" s="149"/>
      <c r="AJ672" s="149"/>
      <c r="AK672" s="149"/>
      <c r="AL672" s="343" t="e">
        <f t="shared" si="271"/>
        <v>#DIV/0!</v>
      </c>
      <c r="AM672" s="149"/>
      <c r="AN672" s="149"/>
      <c r="AO672" s="343" t="e">
        <f t="shared" si="272"/>
        <v>#DIV/0!</v>
      </c>
      <c r="AP672" s="149"/>
      <c r="AQ672" s="149"/>
      <c r="AR672" s="343" t="e">
        <f t="shared" si="273"/>
        <v>#DIV/0!</v>
      </c>
    </row>
    <row r="673" spans="1:44" ht="30.75" hidden="1" thickBot="1">
      <c r="A673" s="309"/>
      <c r="B673" s="308">
        <v>602</v>
      </c>
      <c r="C673" s="239" t="str">
        <f>VLOOKUP($A$18,Piezas!$A$10:$F$604,2,FALSE)</f>
        <v xml:space="preserve">Gabinete lateral derecho </v>
      </c>
      <c r="D673" s="317" t="s">
        <v>1230</v>
      </c>
      <c r="E673" s="322"/>
      <c r="F673" s="308">
        <f>VLOOKUP(D673,Acero!$A$12:$AB$209,4,FALSE)</f>
        <v>0</v>
      </c>
      <c r="G673" s="317"/>
      <c r="H673" s="317"/>
      <c r="I673" s="317"/>
      <c r="J673" s="311"/>
      <c r="L673" s="322"/>
      <c r="M673" s="308" t="str">
        <f>VLOOKUP(D673,Acero!$A$12:$AB$209,13,FALSE)</f>
        <v>---------------</v>
      </c>
      <c r="N673" s="308" t="str">
        <f>IF(L673="x",VLOOKUP(D673,Acero!$A$12:$AB$209,6,FALSE),"--")</f>
        <v>--</v>
      </c>
      <c r="O673" s="324" t="str">
        <f>IF(L673="x",VLOOKUP(D673,Acero!$A$12:$AB$209,7,FALSE),"--")</f>
        <v>--</v>
      </c>
      <c r="P673" s="335">
        <f>IF((M673="Chapa negra doble recapado")*AND(L673&lt;&gt;"x"),"--",VLOOKUP(D673,Acero!$A$12:$AB$209,14,FALSE))</f>
        <v>12.7</v>
      </c>
      <c r="Q673" s="335" t="str">
        <f>IF((M673="Chapa negra doble recapado")*AND(L673&lt;&gt;"x"),"--",VLOOKUP(D673,Acero!$A$12:$AB$209,15,FALSE))</f>
        <v>----</v>
      </c>
      <c r="R673" s="335" t="str">
        <f>IF(L673="x",VLOOKUP(D673,Acero!$A$12:$AB$209,16,FALSE),"--")</f>
        <v>--</v>
      </c>
      <c r="S673" s="335" t="str">
        <f>IF(L673="x",VLOOKUP(D673,Acero!$A$12:$AB$209,17,FALSE),"--")</f>
        <v>--</v>
      </c>
      <c r="T673" s="335">
        <f>VLOOKUP(D673,Acero!$A$12:$AB$209,18,FALSE)</f>
        <v>0</v>
      </c>
      <c r="U673" s="308" t="str">
        <f>VLOOKUP(D673,Acero!$A$12:$AB$209,19,FALSE)</f>
        <v>----</v>
      </c>
      <c r="V673" s="318"/>
      <c r="W673" s="318"/>
      <c r="X673" s="322"/>
      <c r="Y673" s="334" t="e">
        <f t="shared" si="270"/>
        <v>#DIV/0!</v>
      </c>
      <c r="Z673">
        <f t="shared" si="274"/>
        <v>4140229.6666666432</v>
      </c>
      <c r="AG673" s="345">
        <v>43059</v>
      </c>
      <c r="AH673" s="149"/>
      <c r="AI673" s="149"/>
      <c r="AJ673" s="149"/>
      <c r="AK673" s="149"/>
      <c r="AL673" s="343" t="e">
        <f t="shared" si="271"/>
        <v>#DIV/0!</v>
      </c>
      <c r="AM673" s="149"/>
      <c r="AN673" s="149"/>
      <c r="AO673" s="343" t="e">
        <f t="shared" si="272"/>
        <v>#DIV/0!</v>
      </c>
      <c r="AP673" s="149"/>
      <c r="AQ673" s="149"/>
      <c r="AR673" s="343" t="e">
        <f t="shared" si="273"/>
        <v>#DIV/0!</v>
      </c>
    </row>
    <row r="674" spans="1:44" ht="30.75" hidden="1" thickBot="1">
      <c r="A674" s="309"/>
      <c r="B674" s="308">
        <v>603</v>
      </c>
      <c r="C674" s="239" t="str">
        <f>VLOOKUP($A$18,Piezas!$A$10:$F$604,2,FALSE)</f>
        <v xml:space="preserve">Gabinete lateral derecho </v>
      </c>
      <c r="D674" s="317"/>
      <c r="E674" s="322"/>
      <c r="F674" s="308" t="e">
        <f>VLOOKUP(D674,Acero!$A$12:$AB$209,4,FALSE)</f>
        <v>#N/A</v>
      </c>
      <c r="G674" s="317"/>
      <c r="H674" s="317"/>
      <c r="I674" s="317"/>
      <c r="J674" s="311"/>
      <c r="L674" s="322"/>
      <c r="M674" s="308" t="e">
        <f>VLOOKUP(D674,Acero!$A$12:$AB$209,13,FALSE)</f>
        <v>#N/A</v>
      </c>
      <c r="N674" s="308" t="str">
        <f>IF(L674="x",VLOOKUP(D674,Acero!$A$12:$AB$209,6,FALSE),"--")</f>
        <v>--</v>
      </c>
      <c r="O674" s="324" t="str">
        <f>IF(L674="x",VLOOKUP(D674,Acero!$A$12:$AB$209,7,FALSE),"--")</f>
        <v>--</v>
      </c>
      <c r="P674" s="335" t="e">
        <f>IF((M674="Chapa negra doble recapado")*AND(L674&lt;&gt;"x"),"--",VLOOKUP(D674,Acero!$A$12:$AB$209,14,FALSE))</f>
        <v>#N/A</v>
      </c>
      <c r="Q674" s="335" t="e">
        <f>IF((M674="Chapa negra doble recapado")*AND(L674&lt;&gt;"x"),"--",VLOOKUP(D674,Acero!$A$12:$AB$209,15,FALSE))</f>
        <v>#N/A</v>
      </c>
      <c r="R674" s="335" t="str">
        <f>IF(L674="x",VLOOKUP(D674,Acero!$A$12:$AB$209,16,FALSE),"--")</f>
        <v>--</v>
      </c>
      <c r="S674" s="335" t="str">
        <f>IF(L674="x",VLOOKUP(D674,Acero!$A$12:$AB$209,17,FALSE),"--")</f>
        <v>--</v>
      </c>
      <c r="T674" s="335" t="e">
        <f>VLOOKUP(D674,Acero!$A$12:$AB$209,18,FALSE)</f>
        <v>#N/A</v>
      </c>
      <c r="U674" s="308" t="e">
        <f>VLOOKUP(D674,Acero!$A$12:$AB$209,19,FALSE)</f>
        <v>#N/A</v>
      </c>
      <c r="V674" s="319"/>
      <c r="W674" s="319"/>
      <c r="X674" s="322"/>
      <c r="Y674" s="334" t="e">
        <f t="shared" si="270"/>
        <v>#DIV/0!</v>
      </c>
      <c r="Z674">
        <f t="shared" si="274"/>
        <v>4140229.6666666432</v>
      </c>
      <c r="AG674" s="345">
        <v>43060</v>
      </c>
      <c r="AH674" s="149"/>
      <c r="AI674" s="149"/>
      <c r="AJ674" s="149"/>
      <c r="AK674" s="149"/>
      <c r="AL674" s="343" t="e">
        <f t="shared" si="271"/>
        <v>#DIV/0!</v>
      </c>
      <c r="AM674" s="149"/>
      <c r="AN674" s="149"/>
      <c r="AO674" s="343" t="e">
        <f t="shared" si="272"/>
        <v>#DIV/0!</v>
      </c>
      <c r="AP674" s="149"/>
      <c r="AQ674" s="149"/>
      <c r="AR674" s="343" t="e">
        <f t="shared" si="273"/>
        <v>#DIV/0!</v>
      </c>
    </row>
    <row r="675" spans="1:44" ht="30.75" hidden="1" thickBot="1">
      <c r="A675" s="309"/>
      <c r="B675" s="308">
        <v>604</v>
      </c>
      <c r="C675" s="239" t="str">
        <f>VLOOKUP($A$18,Piezas!$A$10:$F$604,2,FALSE)</f>
        <v xml:space="preserve">Gabinete lateral derecho </v>
      </c>
      <c r="D675" s="320"/>
      <c r="E675" s="322"/>
      <c r="F675" s="308" t="e">
        <f>VLOOKUP(D675,Acero!$A$12:$AB$209,4,FALSE)</f>
        <v>#N/A</v>
      </c>
      <c r="G675" s="317"/>
      <c r="H675" s="317"/>
      <c r="I675" s="317"/>
      <c r="J675" s="311"/>
      <c r="L675" s="322"/>
      <c r="M675" s="308" t="e">
        <f>VLOOKUP(D675,Acero!$A$12:$AB$209,13,FALSE)</f>
        <v>#N/A</v>
      </c>
      <c r="N675" s="308" t="str">
        <f>IF(L675="x",VLOOKUP(D675,Acero!$A$12:$AB$209,6,FALSE),"--")</f>
        <v>--</v>
      </c>
      <c r="O675" s="324" t="str">
        <f>IF(L675="x",VLOOKUP(D675,Acero!$A$12:$AB$209,7,FALSE),"--")</f>
        <v>--</v>
      </c>
      <c r="P675" s="335" t="e">
        <f>IF((M675="Chapa negra doble recapado")*AND(L675&lt;&gt;"x"),"--",VLOOKUP(D675,Acero!$A$12:$AB$209,14,FALSE))</f>
        <v>#N/A</v>
      </c>
      <c r="Q675" s="335" t="e">
        <f>IF((M675="Chapa negra doble recapado")*AND(L675&lt;&gt;"x"),"--",VLOOKUP(D675,Acero!$A$12:$AB$209,15,FALSE))</f>
        <v>#N/A</v>
      </c>
      <c r="R675" s="335" t="str">
        <f>IF(L675="x",VLOOKUP(D675,Acero!$A$12:$AB$209,16,FALSE),"--")</f>
        <v>--</v>
      </c>
      <c r="S675" s="335" t="str">
        <f>IF(L675="x",VLOOKUP(D675,Acero!$A$12:$AB$209,17,FALSE),"--")</f>
        <v>--</v>
      </c>
      <c r="T675" s="335" t="e">
        <f>VLOOKUP(D675,Acero!$A$12:$AB$209,18,FALSE)</f>
        <v>#N/A</v>
      </c>
      <c r="U675" s="308" t="e">
        <f>VLOOKUP(D675,Acero!$A$12:$AB$209,19,FALSE)</f>
        <v>#N/A</v>
      </c>
      <c r="V675" s="318"/>
      <c r="W675" s="318"/>
      <c r="X675" s="322"/>
      <c r="Y675" s="334" t="e">
        <f t="shared" si="270"/>
        <v>#DIV/0!</v>
      </c>
      <c r="Z675">
        <f t="shared" si="274"/>
        <v>4140229.6666666432</v>
      </c>
      <c r="AG675" s="345">
        <v>43061</v>
      </c>
      <c r="AH675" s="149"/>
      <c r="AI675" s="149"/>
      <c r="AJ675" s="149"/>
      <c r="AK675" s="149"/>
      <c r="AL675" s="343" t="e">
        <f t="shared" si="271"/>
        <v>#DIV/0!</v>
      </c>
      <c r="AM675" s="149"/>
      <c r="AN675" s="149"/>
      <c r="AO675" s="343" t="e">
        <f t="shared" si="272"/>
        <v>#DIV/0!</v>
      </c>
      <c r="AP675" s="149"/>
      <c r="AQ675" s="149"/>
      <c r="AR675" s="343" t="e">
        <f t="shared" si="273"/>
        <v>#DIV/0!</v>
      </c>
    </row>
    <row r="676" spans="1:44" ht="30.75" hidden="1" thickBot="1">
      <c r="A676" s="412"/>
      <c r="B676" s="308">
        <v>605</v>
      </c>
      <c r="C676" s="239" t="str">
        <f>VLOOKUP($A$18,Piezas!$A$10:$F$604,2,FALSE)</f>
        <v xml:space="preserve">Gabinete lateral derecho </v>
      </c>
      <c r="D676" s="321"/>
      <c r="E676" s="322"/>
      <c r="F676" s="308" t="e">
        <f>VLOOKUP(D676,Acero!$A$12:$AB$209,4,FALSE)</f>
        <v>#N/A</v>
      </c>
      <c r="G676" s="317"/>
      <c r="H676" s="317"/>
      <c r="I676" s="317"/>
      <c r="J676" s="311"/>
      <c r="L676" s="322"/>
      <c r="M676" s="308" t="e">
        <f>VLOOKUP(D676,Acero!$A$12:$AB$209,13,FALSE)</f>
        <v>#N/A</v>
      </c>
      <c r="N676" s="308" t="str">
        <f>IF(L676="x",VLOOKUP(D676,Acero!$A$12:$AB$209,6,FALSE),"--")</f>
        <v>--</v>
      </c>
      <c r="O676" s="324" t="str">
        <f>IF(L676="x",VLOOKUP(D676,Acero!$A$12:$AB$209,7,FALSE),"--")</f>
        <v>--</v>
      </c>
      <c r="P676" s="335" t="e">
        <f>IF((M676="Chapa negra doble recapado")*AND(L676&lt;&gt;"x"),"--",VLOOKUP(D676,Acero!$A$12:$AB$209,14,FALSE))</f>
        <v>#N/A</v>
      </c>
      <c r="Q676" s="335" t="e">
        <f>IF((M676="Chapa negra doble recapado")*AND(L676&lt;&gt;"x"),"--",VLOOKUP(D676,Acero!$A$12:$AB$209,15,FALSE))</f>
        <v>#N/A</v>
      </c>
      <c r="R676" s="335" t="str">
        <f>IF(L676="x",VLOOKUP(D676,Acero!$A$12:$AB$209,16,FALSE),"--")</f>
        <v>--</v>
      </c>
      <c r="S676" s="335" t="str">
        <f>IF(L676="x",VLOOKUP(D676,Acero!$A$12:$AB$209,17,FALSE),"--")</f>
        <v>--</v>
      </c>
      <c r="T676" s="335" t="e">
        <f>VLOOKUP(D676,Acero!$A$12:$AB$209,18,FALSE)</f>
        <v>#N/A</v>
      </c>
      <c r="U676" s="308" t="e">
        <f>VLOOKUP(D676,Acero!$A$12:$AB$209,19,FALSE)</f>
        <v>#N/A</v>
      </c>
      <c r="V676" s="319"/>
      <c r="W676" s="319"/>
      <c r="X676" s="322"/>
      <c r="Y676" s="334" t="e">
        <f t="shared" si="270"/>
        <v>#DIV/0!</v>
      </c>
      <c r="Z676">
        <f t="shared" si="274"/>
        <v>4140229.6666666432</v>
      </c>
      <c r="AG676" s="345">
        <v>43062</v>
      </c>
      <c r="AH676" s="149"/>
      <c r="AI676" s="149"/>
      <c r="AJ676" s="149"/>
      <c r="AK676" s="149"/>
      <c r="AL676" s="343" t="e">
        <f t="shared" si="271"/>
        <v>#DIV/0!</v>
      </c>
      <c r="AM676" s="149"/>
      <c r="AN676" s="149"/>
      <c r="AO676" s="343" t="e">
        <f t="shared" si="272"/>
        <v>#DIV/0!</v>
      </c>
      <c r="AP676" s="149"/>
      <c r="AQ676" s="149"/>
      <c r="AR676" s="343" t="e">
        <f t="shared" si="273"/>
        <v>#DIV/0!</v>
      </c>
    </row>
    <row r="677" spans="1:44" ht="15.75" hidden="1" thickBot="1">
      <c r="A677" s="410"/>
      <c r="B677" s="336"/>
      <c r="C677" s="337"/>
      <c r="D677" s="338"/>
      <c r="E677" s="339"/>
      <c r="F677" s="340"/>
      <c r="G677" s="336"/>
      <c r="H677" s="336"/>
      <c r="I677" s="338"/>
      <c r="J677" s="339"/>
      <c r="K677" s="341"/>
      <c r="L677" s="339"/>
      <c r="M677" s="338"/>
      <c r="N677" s="338"/>
      <c r="O677" s="342"/>
      <c r="P677" s="340"/>
      <c r="Q677" s="340"/>
      <c r="R677" s="340"/>
      <c r="S677" s="340"/>
      <c r="T677" s="340"/>
      <c r="U677" s="336"/>
      <c r="V677" s="336"/>
      <c r="W677" s="336"/>
      <c r="X677" s="339"/>
      <c r="Y677" s="339"/>
      <c r="Z677" s="333"/>
      <c r="AA677" s="333"/>
      <c r="AG677" s="345"/>
      <c r="AL677" s="344"/>
      <c r="AO677" s="344"/>
      <c r="AR677" s="344"/>
    </row>
    <row r="678" spans="1:44" ht="31.5" hidden="1" thickTop="1" thickBot="1">
      <c r="A678" s="411" t="s">
        <v>359</v>
      </c>
      <c r="B678" s="308">
        <v>606</v>
      </c>
      <c r="C678" s="239" t="str">
        <f>VLOOKUP($A$18,Piezas!$A$10:$F$604,2,FALSE)</f>
        <v xml:space="preserve">Gabinete lateral derecho </v>
      </c>
      <c r="D678" s="317" t="s">
        <v>1012</v>
      </c>
      <c r="E678" s="331">
        <v>1318.3333333333301</v>
      </c>
      <c r="F678" s="308" t="str">
        <f>VLOOKUP(D678,Acero!$A$12:$AB$209,4,FALSE)</f>
        <v>Lateral</v>
      </c>
      <c r="G678" s="317"/>
      <c r="H678" s="317"/>
      <c r="I678" s="317"/>
      <c r="J678" s="310"/>
      <c r="K678" s="149"/>
      <c r="L678" s="331"/>
      <c r="M678" s="308" t="str">
        <f>VLOOKUP(D678,Acero!$A$12:$AB$209,13,FALSE)</f>
        <v>Chapa negra doble recapado</v>
      </c>
      <c r="N678" s="308" t="str">
        <f>IF(L678="x",VLOOKUP(D678,Acero!$A$12:$AB$209,6,FALSE),"--")</f>
        <v>--</v>
      </c>
      <c r="O678" s="324" t="str">
        <f>IF(L678="x",VLOOKUP(D678,Acero!$A$12:$AB$209,7,FALSE),"--")</f>
        <v>--</v>
      </c>
      <c r="P678" s="335" t="str">
        <f>IF((M678="Chapa negra doble recapado")*AND(L678&lt;&gt;"x"),"--",VLOOKUP(D678,Acero!$A$12:$AB$209,14,FALSE))</f>
        <v>--</v>
      </c>
      <c r="Q678" s="335" t="str">
        <f>IF((M678="Chapa negra doble recapado")*AND(L678&lt;&gt;"x"),"--",VLOOKUP(D678,Acero!$A$12:$AB$209,15,FALSE))</f>
        <v>--</v>
      </c>
      <c r="R678" s="335" t="str">
        <f>IF(L678="x",VLOOKUP(D678,Acero!$A$12:$AB$209,16,FALSE),"--")</f>
        <v>--</v>
      </c>
      <c r="S678" s="335" t="str">
        <f>IF(L678="x",VLOOKUP(D678,Acero!$A$12:$AB$209,17,FALSE),"--")</f>
        <v>--</v>
      </c>
      <c r="T678" s="335">
        <f>VLOOKUP(D678,Acero!$A$12:$AB$209,18,FALSE)</f>
        <v>1.2</v>
      </c>
      <c r="U678" s="308" t="str">
        <f>VLOOKUP(D678,Acero!$A$12:$AB$209,19,FALSE)</f>
        <v>mm</v>
      </c>
      <c r="V678" s="317"/>
      <c r="W678" s="317">
        <v>1072.3333333333301</v>
      </c>
      <c r="X678" s="331">
        <v>1402.1666666666699</v>
      </c>
      <c r="Y678" s="334">
        <f t="shared" ref="Y678:Y688" si="275">(X678-W678)/W678</f>
        <v>0.30758470624806422</v>
      </c>
      <c r="Z678" s="149">
        <f>(V678+W678)*E678</f>
        <v>1413692.7777777701</v>
      </c>
      <c r="AA678" s="149"/>
      <c r="AB678" s="149"/>
      <c r="AC678" s="149"/>
      <c r="AD678" s="149"/>
      <c r="AE678" s="149"/>
      <c r="AF678" s="149"/>
      <c r="AG678" s="345">
        <v>43063</v>
      </c>
      <c r="AH678" s="149"/>
      <c r="AI678" s="149"/>
      <c r="AJ678" s="149"/>
      <c r="AK678" s="149"/>
      <c r="AL678" s="343" t="e">
        <f t="shared" ref="AL678:AL688" si="276">(AH678-AK678)/AH678</f>
        <v>#DIV/0!</v>
      </c>
      <c r="AM678" s="149"/>
      <c r="AN678" s="149"/>
      <c r="AO678" s="343" t="e">
        <f t="shared" ref="AO678:AO688" si="277">(AK678-AN678)/AK678</f>
        <v>#DIV/0!</v>
      </c>
      <c r="AP678" s="149"/>
      <c r="AQ678" s="149"/>
      <c r="AR678" s="343" t="e">
        <f t="shared" ref="AR678:AR688" si="278">(AN678-AQ678)/AN678</f>
        <v>#DIV/0!</v>
      </c>
    </row>
    <row r="679" spans="1:44" ht="30.75" hidden="1" thickBot="1">
      <c r="A679" s="309"/>
      <c r="B679" s="308">
        <v>607</v>
      </c>
      <c r="C679" s="239" t="str">
        <f>VLOOKUP($A$18,Piezas!$A$10:$F$604,2,FALSE)</f>
        <v xml:space="preserve">Gabinete lateral derecho </v>
      </c>
      <c r="D679" s="317" t="s">
        <v>1211</v>
      </c>
      <c r="E679" s="322">
        <v>1326.3333333333301</v>
      </c>
      <c r="F679" s="308" t="str">
        <f>VLOOKUP(D679,Acero!$A$12:$AB$209,4,FALSE)</f>
        <v xml:space="preserve">Lonja </v>
      </c>
      <c r="G679" s="317"/>
      <c r="H679" s="317"/>
      <c r="I679" s="317"/>
      <c r="J679" s="311"/>
      <c r="L679" s="317"/>
      <c r="M679" s="308" t="str">
        <f>VLOOKUP(D679,Acero!$A$12:$AB$209,13,FALSE)</f>
        <v>Chapa negra doble recapado</v>
      </c>
      <c r="N679" s="308" t="str">
        <f>IF(L679="x",VLOOKUP(D679,Acero!$A$12:$AB$209,6,FALSE),"--")</f>
        <v>--</v>
      </c>
      <c r="O679" s="324" t="str">
        <f>IF(L679="x",VLOOKUP(D679,Acero!$A$12:$AB$209,7,FALSE),"--")</f>
        <v>--</v>
      </c>
      <c r="P679" s="335" t="str">
        <f>IF((M679="Chapa negra doble recapado")*AND(L679&lt;&gt;"x"),"--",VLOOKUP(D679,Acero!$A$12:$AB$209,14,FALSE))</f>
        <v>--</v>
      </c>
      <c r="Q679" s="335" t="str">
        <f>IF((M679="Chapa negra doble recapado")*AND(L679&lt;&gt;"x"),"--",VLOOKUP(D679,Acero!$A$12:$AB$209,15,FALSE))</f>
        <v>--</v>
      </c>
      <c r="R679" s="335" t="str">
        <f>IF(L679="x",VLOOKUP(D679,Acero!$A$12:$AB$209,16,FALSE),"--")</f>
        <v>--</v>
      </c>
      <c r="S679" s="335" t="str">
        <f>IF(L679="x",VLOOKUP(D679,Acero!$A$12:$AB$209,17,FALSE),"--")</f>
        <v>--</v>
      </c>
      <c r="T679" s="335">
        <f>VLOOKUP(D679,Acero!$A$12:$AB$209,18,FALSE)</f>
        <v>1.2</v>
      </c>
      <c r="U679" s="308" t="str">
        <f>VLOOKUP(D679,Acero!$A$12:$AB$209,19,FALSE)</f>
        <v>mm</v>
      </c>
      <c r="V679" s="317"/>
      <c r="W679" s="317">
        <v>1078.8333333333301</v>
      </c>
      <c r="X679" s="322">
        <v>1410.6666666666699</v>
      </c>
      <c r="Y679" s="334">
        <f t="shared" si="275"/>
        <v>0.30758535454967484</v>
      </c>
      <c r="Z679">
        <f t="shared" ref="Z679:Z688" si="279">(V679+W679)*E679+Z678</f>
        <v>2844585.3888888732</v>
      </c>
      <c r="AG679" s="345">
        <v>43064</v>
      </c>
      <c r="AH679" s="149"/>
      <c r="AI679" s="149"/>
      <c r="AJ679" s="149"/>
      <c r="AK679" s="149"/>
      <c r="AL679" s="343" t="e">
        <f t="shared" si="276"/>
        <v>#DIV/0!</v>
      </c>
      <c r="AM679" s="149"/>
      <c r="AN679" s="149"/>
      <c r="AO679" s="343" t="e">
        <f t="shared" si="277"/>
        <v>#DIV/0!</v>
      </c>
      <c r="AP679" s="149"/>
      <c r="AQ679" s="149"/>
      <c r="AR679" s="343" t="e">
        <f t="shared" si="278"/>
        <v>#DIV/0!</v>
      </c>
    </row>
    <row r="680" spans="1:44" ht="30.75" hidden="1" thickBot="1">
      <c r="A680" s="309"/>
      <c r="B680" s="308">
        <v>608</v>
      </c>
      <c r="C680" s="239" t="str">
        <f>VLOOKUP($A$18,Piezas!$A$10:$F$604,2,FALSE)</f>
        <v xml:space="preserve">Gabinete lateral derecho </v>
      </c>
      <c r="D680" s="317" t="s">
        <v>1014</v>
      </c>
      <c r="E680" s="322">
        <v>1334.3333333333301</v>
      </c>
      <c r="F680" s="308" t="str">
        <f>VLOOKUP(D680,Acero!$A$12:$AB$209,4,FALSE)</f>
        <v>orejas</v>
      </c>
      <c r="G680" s="317"/>
      <c r="H680" s="317"/>
      <c r="I680" s="317"/>
      <c r="J680" s="311" t="s">
        <v>1525</v>
      </c>
      <c r="L680" s="322"/>
      <c r="M680" s="308" t="str">
        <f>VLOOKUP(D680,Acero!$A$12:$AB$209,13,FALSE)</f>
        <v>Chapa negra doble recapado</v>
      </c>
      <c r="N680" s="308" t="str">
        <f>IF(L680="x",VLOOKUP(D680,Acero!$A$12:$AB$209,6,FALSE),"--")</f>
        <v>--</v>
      </c>
      <c r="O680" s="324" t="str">
        <f>IF(L680="x",VLOOKUP(D680,Acero!$A$12:$AB$209,7,FALSE),"--")</f>
        <v>--</v>
      </c>
      <c r="P680" s="335" t="str">
        <f>IF((M680="Chapa negra doble recapado")*AND(L680&lt;&gt;"x"),"--",VLOOKUP(D680,Acero!$A$12:$AB$209,14,FALSE))</f>
        <v>--</v>
      </c>
      <c r="Q680" s="335" t="str">
        <f>IF((M680="Chapa negra doble recapado")*AND(L680&lt;&gt;"x"),"--",VLOOKUP(D680,Acero!$A$12:$AB$209,15,FALSE))</f>
        <v>--</v>
      </c>
      <c r="R680" s="335" t="str">
        <f>IF(L680="x",VLOOKUP(D680,Acero!$A$12:$AB$209,16,FALSE),"--")</f>
        <v>--</v>
      </c>
      <c r="S680" s="335" t="str">
        <f>IF(L680="x",VLOOKUP(D680,Acero!$A$12:$AB$209,17,FALSE),"--")</f>
        <v>--</v>
      </c>
      <c r="T680" s="335">
        <f>VLOOKUP(D680,Acero!$A$12:$AB$209,18,FALSE)</f>
        <v>1.2</v>
      </c>
      <c r="U680" s="308" t="str">
        <f>VLOOKUP(D680,Acero!$A$12:$AB$209,19,FALSE)</f>
        <v>mm</v>
      </c>
      <c r="V680" s="318">
        <v>1</v>
      </c>
      <c r="W680" s="318">
        <v>1085.3333333333301</v>
      </c>
      <c r="X680" s="322">
        <v>1419.1666666666699</v>
      </c>
      <c r="Y680" s="334">
        <f t="shared" si="275"/>
        <v>0.30758599508600204</v>
      </c>
      <c r="Z680">
        <f t="shared" si="279"/>
        <v>4294116.1666666428</v>
      </c>
      <c r="AG680" s="345">
        <v>43065</v>
      </c>
      <c r="AH680" s="149"/>
      <c r="AI680" s="149"/>
      <c r="AJ680" s="149"/>
      <c r="AK680" s="149"/>
      <c r="AL680" s="343" t="e">
        <f t="shared" si="276"/>
        <v>#DIV/0!</v>
      </c>
      <c r="AM680" s="149"/>
      <c r="AN680" s="149"/>
      <c r="AO680" s="343" t="e">
        <f t="shared" si="277"/>
        <v>#DIV/0!</v>
      </c>
      <c r="AP680" s="149"/>
      <c r="AQ680" s="149"/>
      <c r="AR680" s="343" t="e">
        <f t="shared" si="278"/>
        <v>#DIV/0!</v>
      </c>
    </row>
    <row r="681" spans="1:44" ht="30.75" hidden="1" thickBot="1">
      <c r="A681" s="309"/>
      <c r="B681" s="308">
        <v>609</v>
      </c>
      <c r="C681" s="239" t="str">
        <f>VLOOKUP($A$18,Piezas!$A$10:$F$604,2,FALSE)</f>
        <v xml:space="preserve">Gabinete lateral derecho </v>
      </c>
      <c r="D681" s="317" t="s">
        <v>1015</v>
      </c>
      <c r="E681" s="322"/>
      <c r="F681" s="308">
        <f>VLOOKUP(D681,Acero!$A$12:$AB$209,4,FALSE)</f>
        <v>0</v>
      </c>
      <c r="G681" s="317"/>
      <c r="H681" s="317"/>
      <c r="I681" s="317"/>
      <c r="J681" s="311"/>
      <c r="L681" s="322"/>
      <c r="M681" s="308">
        <f>VLOOKUP(D681,Acero!$A$12:$AB$209,13,FALSE)</f>
        <v>0</v>
      </c>
      <c r="N681" s="308" t="str">
        <f>IF(L681="x",VLOOKUP(D681,Acero!$A$12:$AB$209,6,FALSE),"--")</f>
        <v>--</v>
      </c>
      <c r="O681" s="324" t="str">
        <f>IF(L681="x",VLOOKUP(D681,Acero!$A$12:$AB$209,7,FALSE),"--")</f>
        <v>--</v>
      </c>
      <c r="P681" s="335">
        <f>IF((M681="Chapa negra doble recapado")*AND(L681&lt;&gt;"x"),"--",VLOOKUP(D681,Acero!$A$12:$AB$209,14,FALSE))</f>
        <v>0</v>
      </c>
      <c r="Q681" s="335">
        <f>IF((M681="Chapa negra doble recapado")*AND(L681&lt;&gt;"x"),"--",VLOOKUP(D681,Acero!$A$12:$AB$209,15,FALSE))</f>
        <v>0</v>
      </c>
      <c r="R681" s="335" t="str">
        <f>IF(L681="x",VLOOKUP(D681,Acero!$A$12:$AB$209,16,FALSE),"--")</f>
        <v>--</v>
      </c>
      <c r="S681" s="335" t="str">
        <f>IF(L681="x",VLOOKUP(D681,Acero!$A$12:$AB$209,17,FALSE),"--")</f>
        <v>--</v>
      </c>
      <c r="T681" s="335">
        <f>VLOOKUP(D681,Acero!$A$12:$AB$209,18,FALSE)</f>
        <v>0</v>
      </c>
      <c r="U681" s="308" t="str">
        <f>VLOOKUP(D681,Acero!$A$12:$AB$209,19,FALSE)</f>
        <v>-----</v>
      </c>
      <c r="V681" s="319"/>
      <c r="W681" s="319"/>
      <c r="X681" s="322"/>
      <c r="Y681" s="334" t="e">
        <f t="shared" si="275"/>
        <v>#DIV/0!</v>
      </c>
      <c r="Z681">
        <f t="shared" si="279"/>
        <v>4294116.1666666428</v>
      </c>
      <c r="AG681" s="345">
        <v>43066</v>
      </c>
      <c r="AH681" s="149"/>
      <c r="AI681" s="149"/>
      <c r="AJ681" s="149"/>
      <c r="AK681" s="149"/>
      <c r="AL681" s="343" t="e">
        <f t="shared" si="276"/>
        <v>#DIV/0!</v>
      </c>
      <c r="AM681" s="149"/>
      <c r="AN681" s="149"/>
      <c r="AO681" s="343" t="e">
        <f t="shared" si="277"/>
        <v>#DIV/0!</v>
      </c>
      <c r="AP681" s="149"/>
      <c r="AQ681" s="149"/>
      <c r="AR681" s="343" t="e">
        <f t="shared" si="278"/>
        <v>#DIV/0!</v>
      </c>
    </row>
    <row r="682" spans="1:44" ht="30.75" hidden="1" thickBot="1">
      <c r="A682" s="309"/>
      <c r="B682" s="308">
        <v>610</v>
      </c>
      <c r="C682" s="239" t="str">
        <f>VLOOKUP($A$18,Piezas!$A$10:$F$604,2,FALSE)</f>
        <v xml:space="preserve">Gabinete lateral derecho </v>
      </c>
      <c r="D682" s="317" t="s">
        <v>1060</v>
      </c>
      <c r="E682" s="322"/>
      <c r="F682" s="308">
        <f>VLOOKUP(D682,Acero!$A$12:$AB$209,4,FALSE)</f>
        <v>0</v>
      </c>
      <c r="G682" s="317"/>
      <c r="H682" s="317"/>
      <c r="I682" s="317"/>
      <c r="J682" s="311"/>
      <c r="L682" s="322"/>
      <c r="M682" s="308" t="str">
        <f>VLOOKUP(D682,Acero!$A$12:$AB$209,13,FALSE)</f>
        <v>---------------</v>
      </c>
      <c r="N682" s="308" t="str">
        <f>IF(L682="x",VLOOKUP(D682,Acero!$A$12:$AB$209,6,FALSE),"--")</f>
        <v>--</v>
      </c>
      <c r="O682" s="324" t="str">
        <f>IF(L682="x",VLOOKUP(D682,Acero!$A$12:$AB$209,7,FALSE),"--")</f>
        <v>--</v>
      </c>
      <c r="P682" s="335">
        <f>IF((M682="Chapa negra doble recapado")*AND(L682&lt;&gt;"x"),"--",VLOOKUP(D682,Acero!$A$12:$AB$209,14,FALSE))</f>
        <v>28</v>
      </c>
      <c r="Q682" s="335" t="str">
        <f>IF((M682="Chapa negra doble recapado")*AND(L682&lt;&gt;"x"),"--",VLOOKUP(D682,Acero!$A$12:$AB$209,15,FALSE))</f>
        <v>----</v>
      </c>
      <c r="R682" s="335" t="str">
        <f>IF(L682="x",VLOOKUP(D682,Acero!$A$12:$AB$209,16,FALSE),"--")</f>
        <v>--</v>
      </c>
      <c r="S682" s="335" t="str">
        <f>IF(L682="x",VLOOKUP(D682,Acero!$A$12:$AB$209,17,FALSE),"--")</f>
        <v>--</v>
      </c>
      <c r="T682" s="335">
        <f>VLOOKUP(D682,Acero!$A$12:$AB$209,18,FALSE)</f>
        <v>0</v>
      </c>
      <c r="U682" s="308" t="str">
        <f>VLOOKUP(D682,Acero!$A$12:$AB$209,19,FALSE)</f>
        <v>----</v>
      </c>
      <c r="V682" s="318"/>
      <c r="W682" s="318"/>
      <c r="X682" s="322"/>
      <c r="Y682" s="334" t="e">
        <f t="shared" si="275"/>
        <v>#DIV/0!</v>
      </c>
      <c r="Z682">
        <f t="shared" si="279"/>
        <v>4294116.1666666428</v>
      </c>
      <c r="AG682" s="345">
        <v>43067</v>
      </c>
      <c r="AH682" s="149"/>
      <c r="AI682" s="149"/>
      <c r="AJ682" s="149"/>
      <c r="AK682" s="149"/>
      <c r="AL682" s="343" t="e">
        <f t="shared" si="276"/>
        <v>#DIV/0!</v>
      </c>
      <c r="AM682" s="149"/>
      <c r="AN682" s="149"/>
      <c r="AO682" s="343" t="e">
        <f t="shared" si="277"/>
        <v>#DIV/0!</v>
      </c>
      <c r="AP682" s="149"/>
      <c r="AQ682" s="149"/>
      <c r="AR682" s="343" t="e">
        <f t="shared" si="278"/>
        <v>#DIV/0!</v>
      </c>
    </row>
    <row r="683" spans="1:44" ht="30.75" hidden="1" thickBot="1">
      <c r="A683" s="309"/>
      <c r="B683" s="308">
        <v>611</v>
      </c>
      <c r="C683" s="239" t="str">
        <f>VLOOKUP($A$18,Piezas!$A$10:$F$604,2,FALSE)</f>
        <v xml:space="preserve">Gabinete lateral derecho </v>
      </c>
      <c r="D683" s="317" t="s">
        <v>1228</v>
      </c>
      <c r="E683" s="322"/>
      <c r="F683" s="308">
        <f>VLOOKUP(D683,Acero!$A$12:$AB$209,4,FALSE)</f>
        <v>0</v>
      </c>
      <c r="G683" s="317"/>
      <c r="H683" s="317"/>
      <c r="I683" s="317"/>
      <c r="J683" s="311"/>
      <c r="L683" s="322"/>
      <c r="M683" s="308" t="str">
        <f>VLOOKUP(D683,Acero!$A$12:$AB$209,13,FALSE)</f>
        <v>---------------</v>
      </c>
      <c r="N683" s="308" t="str">
        <f>IF(L683="x",VLOOKUP(D683,Acero!$A$12:$AB$209,6,FALSE),"--")</f>
        <v>--</v>
      </c>
      <c r="O683" s="324" t="str">
        <f>IF(L683="x",VLOOKUP(D683,Acero!$A$12:$AB$209,7,FALSE),"--")</f>
        <v>--</v>
      </c>
      <c r="P683" s="335">
        <f>IF((M683="Chapa negra doble recapado")*AND(L683&lt;&gt;"x"),"--",VLOOKUP(D683,Acero!$A$12:$AB$209,14,FALSE))</f>
        <v>0.42</v>
      </c>
      <c r="Q683" s="335" t="str">
        <f>IF((M683="Chapa negra doble recapado")*AND(L683&lt;&gt;"x"),"--",VLOOKUP(D683,Acero!$A$12:$AB$209,15,FALSE))</f>
        <v>----</v>
      </c>
      <c r="R683" s="335" t="str">
        <f>IF(L683="x",VLOOKUP(D683,Acero!$A$12:$AB$209,16,FALSE),"--")</f>
        <v>--</v>
      </c>
      <c r="S683" s="335" t="str">
        <f>IF(L683="x",VLOOKUP(D683,Acero!$A$12:$AB$209,17,FALSE),"--")</f>
        <v>--</v>
      </c>
      <c r="T683" s="335">
        <f>VLOOKUP(D683,Acero!$A$12:$AB$209,18,FALSE)</f>
        <v>0.5</v>
      </c>
      <c r="U683" s="308" t="str">
        <f>VLOOKUP(D683,Acero!$A$12:$AB$209,19,FALSE)</f>
        <v>----</v>
      </c>
      <c r="V683" s="318"/>
      <c r="W683" s="318"/>
      <c r="X683" s="322"/>
      <c r="Y683" s="334" t="e">
        <f t="shared" si="275"/>
        <v>#DIV/0!</v>
      </c>
      <c r="Z683">
        <f t="shared" si="279"/>
        <v>4294116.1666666428</v>
      </c>
      <c r="AG683" s="345">
        <v>43068</v>
      </c>
      <c r="AH683" s="149"/>
      <c r="AI683" s="149"/>
      <c r="AJ683" s="149"/>
      <c r="AK683" s="149"/>
      <c r="AL683" s="343" t="e">
        <f t="shared" si="276"/>
        <v>#DIV/0!</v>
      </c>
      <c r="AM683" s="149"/>
      <c r="AN683" s="149"/>
      <c r="AO683" s="343" t="e">
        <f t="shared" si="277"/>
        <v>#DIV/0!</v>
      </c>
      <c r="AP683" s="149"/>
      <c r="AQ683" s="149"/>
      <c r="AR683" s="343" t="e">
        <f t="shared" si="278"/>
        <v>#DIV/0!</v>
      </c>
    </row>
    <row r="684" spans="1:44" ht="30.75" hidden="1" thickBot="1">
      <c r="A684" s="309"/>
      <c r="B684" s="308">
        <v>612</v>
      </c>
      <c r="C684" s="239" t="str">
        <f>VLOOKUP($A$18,Piezas!$A$10:$F$604,2,FALSE)</f>
        <v xml:space="preserve">Gabinete lateral derecho </v>
      </c>
      <c r="D684" s="317" t="s">
        <v>1229</v>
      </c>
      <c r="E684" s="322"/>
      <c r="F684" s="308">
        <f>VLOOKUP(D684,Acero!$A$12:$AB$209,4,FALSE)</f>
        <v>0</v>
      </c>
      <c r="G684" s="317"/>
      <c r="H684" s="317"/>
      <c r="I684" s="317"/>
      <c r="J684" s="311"/>
      <c r="L684" s="322"/>
      <c r="M684" s="308" t="str">
        <f>VLOOKUP(D684,Acero!$A$12:$AB$209,13,FALSE)</f>
        <v>---------------</v>
      </c>
      <c r="N684" s="308" t="str">
        <f>IF(L684="x",VLOOKUP(D684,Acero!$A$12:$AB$209,6,FALSE),"--")</f>
        <v>--</v>
      </c>
      <c r="O684" s="324" t="str">
        <f>IF(L684="x",VLOOKUP(D684,Acero!$A$12:$AB$209,7,FALSE),"--")</f>
        <v>--</v>
      </c>
      <c r="P684" s="335">
        <f>IF((M684="Chapa negra doble recapado")*AND(L684&lt;&gt;"x"),"--",VLOOKUP(D684,Acero!$A$12:$AB$209,14,FALSE))</f>
        <v>22</v>
      </c>
      <c r="Q684" s="335" t="str">
        <f>IF((M684="Chapa negra doble recapado")*AND(L684&lt;&gt;"x"),"--",VLOOKUP(D684,Acero!$A$12:$AB$209,15,FALSE))</f>
        <v>----</v>
      </c>
      <c r="R684" s="335" t="str">
        <f>IF(L684="x",VLOOKUP(D684,Acero!$A$12:$AB$209,16,FALSE),"--")</f>
        <v>--</v>
      </c>
      <c r="S684" s="335" t="str">
        <f>IF(L684="x",VLOOKUP(D684,Acero!$A$12:$AB$209,17,FALSE),"--")</f>
        <v>--</v>
      </c>
      <c r="T684" s="335">
        <f>VLOOKUP(D684,Acero!$A$12:$AB$209,18,FALSE)</f>
        <v>0</v>
      </c>
      <c r="U684" s="308" t="str">
        <f>VLOOKUP(D684,Acero!$A$12:$AB$209,19,FALSE)</f>
        <v>----</v>
      </c>
      <c r="V684" s="319"/>
      <c r="W684" s="319"/>
      <c r="X684" s="322"/>
      <c r="Y684" s="334" t="e">
        <f t="shared" si="275"/>
        <v>#DIV/0!</v>
      </c>
      <c r="Z684">
        <f t="shared" si="279"/>
        <v>4294116.1666666428</v>
      </c>
      <c r="AG684" s="345">
        <v>43069</v>
      </c>
      <c r="AH684" s="149"/>
      <c r="AI684" s="149"/>
      <c r="AJ684" s="149"/>
      <c r="AK684" s="149"/>
      <c r="AL684" s="343" t="e">
        <f t="shared" si="276"/>
        <v>#DIV/0!</v>
      </c>
      <c r="AM684" s="149"/>
      <c r="AN684" s="149"/>
      <c r="AO684" s="343" t="e">
        <f t="shared" si="277"/>
        <v>#DIV/0!</v>
      </c>
      <c r="AP684" s="149"/>
      <c r="AQ684" s="149"/>
      <c r="AR684" s="343" t="e">
        <f t="shared" si="278"/>
        <v>#DIV/0!</v>
      </c>
    </row>
    <row r="685" spans="1:44" ht="30.75" hidden="1" thickBot="1">
      <c r="A685" s="309"/>
      <c r="B685" s="308">
        <v>613</v>
      </c>
      <c r="C685" s="239" t="str">
        <f>VLOOKUP($A$18,Piezas!$A$10:$F$604,2,FALSE)</f>
        <v xml:space="preserve">Gabinete lateral derecho </v>
      </c>
      <c r="D685" s="317" t="s">
        <v>1230</v>
      </c>
      <c r="E685" s="322"/>
      <c r="F685" s="308">
        <f>VLOOKUP(D685,Acero!$A$12:$AB$209,4,FALSE)</f>
        <v>0</v>
      </c>
      <c r="G685" s="317"/>
      <c r="H685" s="317"/>
      <c r="I685" s="317"/>
      <c r="J685" s="311"/>
      <c r="L685" s="322"/>
      <c r="M685" s="308" t="str">
        <f>VLOOKUP(D685,Acero!$A$12:$AB$209,13,FALSE)</f>
        <v>---------------</v>
      </c>
      <c r="N685" s="308" t="str">
        <f>IF(L685="x",VLOOKUP(D685,Acero!$A$12:$AB$209,6,FALSE),"--")</f>
        <v>--</v>
      </c>
      <c r="O685" s="324" t="str">
        <f>IF(L685="x",VLOOKUP(D685,Acero!$A$12:$AB$209,7,FALSE),"--")</f>
        <v>--</v>
      </c>
      <c r="P685" s="335">
        <f>IF((M685="Chapa negra doble recapado")*AND(L685&lt;&gt;"x"),"--",VLOOKUP(D685,Acero!$A$12:$AB$209,14,FALSE))</f>
        <v>12.7</v>
      </c>
      <c r="Q685" s="335" t="str">
        <f>IF((M685="Chapa negra doble recapado")*AND(L685&lt;&gt;"x"),"--",VLOOKUP(D685,Acero!$A$12:$AB$209,15,FALSE))</f>
        <v>----</v>
      </c>
      <c r="R685" s="335" t="str">
        <f>IF(L685="x",VLOOKUP(D685,Acero!$A$12:$AB$209,16,FALSE),"--")</f>
        <v>--</v>
      </c>
      <c r="S685" s="335" t="str">
        <f>IF(L685="x",VLOOKUP(D685,Acero!$A$12:$AB$209,17,FALSE),"--")</f>
        <v>--</v>
      </c>
      <c r="T685" s="335">
        <f>VLOOKUP(D685,Acero!$A$12:$AB$209,18,FALSE)</f>
        <v>0</v>
      </c>
      <c r="U685" s="308" t="str">
        <f>VLOOKUP(D685,Acero!$A$12:$AB$209,19,FALSE)</f>
        <v>----</v>
      </c>
      <c r="V685" s="318"/>
      <c r="W685" s="318"/>
      <c r="X685" s="322"/>
      <c r="Y685" s="334" t="e">
        <f t="shared" si="275"/>
        <v>#DIV/0!</v>
      </c>
      <c r="Z685">
        <f t="shared" si="279"/>
        <v>4294116.1666666428</v>
      </c>
      <c r="AG685" s="345">
        <v>43070</v>
      </c>
      <c r="AH685" s="149"/>
      <c r="AI685" s="149"/>
      <c r="AJ685" s="149"/>
      <c r="AK685" s="149"/>
      <c r="AL685" s="343" t="e">
        <f t="shared" si="276"/>
        <v>#DIV/0!</v>
      </c>
      <c r="AM685" s="149"/>
      <c r="AN685" s="149"/>
      <c r="AO685" s="343" t="e">
        <f t="shared" si="277"/>
        <v>#DIV/0!</v>
      </c>
      <c r="AP685" s="149"/>
      <c r="AQ685" s="149"/>
      <c r="AR685" s="343" t="e">
        <f t="shared" si="278"/>
        <v>#DIV/0!</v>
      </c>
    </row>
    <row r="686" spans="1:44" ht="30.75" hidden="1" thickBot="1">
      <c r="A686" s="309"/>
      <c r="B686" s="308">
        <v>614</v>
      </c>
      <c r="C686" s="239" t="str">
        <f>VLOOKUP($A$18,Piezas!$A$10:$F$604,2,FALSE)</f>
        <v xml:space="preserve">Gabinete lateral derecho </v>
      </c>
      <c r="D686" s="317"/>
      <c r="E686" s="322"/>
      <c r="F686" s="308" t="e">
        <f>VLOOKUP(D686,Acero!$A$12:$AB$209,4,FALSE)</f>
        <v>#N/A</v>
      </c>
      <c r="G686" s="317"/>
      <c r="H686" s="317"/>
      <c r="I686" s="317"/>
      <c r="J686" s="311"/>
      <c r="L686" s="322"/>
      <c r="M686" s="308" t="e">
        <f>VLOOKUP(D686,Acero!$A$12:$AB$209,13,FALSE)</f>
        <v>#N/A</v>
      </c>
      <c r="N686" s="308" t="str">
        <f>IF(L686="x",VLOOKUP(D686,Acero!$A$12:$AB$209,6,FALSE),"--")</f>
        <v>--</v>
      </c>
      <c r="O686" s="324" t="str">
        <f>IF(L686="x",VLOOKUP(D686,Acero!$A$12:$AB$209,7,FALSE),"--")</f>
        <v>--</v>
      </c>
      <c r="P686" s="335" t="e">
        <f>IF((M686="Chapa negra doble recapado")*AND(L686&lt;&gt;"x"),"--",VLOOKUP(D686,Acero!$A$12:$AB$209,14,FALSE))</f>
        <v>#N/A</v>
      </c>
      <c r="Q686" s="335" t="e">
        <f>IF((M686="Chapa negra doble recapado")*AND(L686&lt;&gt;"x"),"--",VLOOKUP(D686,Acero!$A$12:$AB$209,15,FALSE))</f>
        <v>#N/A</v>
      </c>
      <c r="R686" s="335" t="str">
        <f>IF(L686="x",VLOOKUP(D686,Acero!$A$12:$AB$209,16,FALSE),"--")</f>
        <v>--</v>
      </c>
      <c r="S686" s="335" t="str">
        <f>IF(L686="x",VLOOKUP(D686,Acero!$A$12:$AB$209,17,FALSE),"--")</f>
        <v>--</v>
      </c>
      <c r="T686" s="335" t="e">
        <f>VLOOKUP(D686,Acero!$A$12:$AB$209,18,FALSE)</f>
        <v>#N/A</v>
      </c>
      <c r="U686" s="308" t="e">
        <f>VLOOKUP(D686,Acero!$A$12:$AB$209,19,FALSE)</f>
        <v>#N/A</v>
      </c>
      <c r="V686" s="319"/>
      <c r="W686" s="319"/>
      <c r="X686" s="322"/>
      <c r="Y686" s="334" t="e">
        <f t="shared" si="275"/>
        <v>#DIV/0!</v>
      </c>
      <c r="Z686">
        <f t="shared" si="279"/>
        <v>4294116.1666666428</v>
      </c>
      <c r="AG686" s="345">
        <v>43071</v>
      </c>
      <c r="AH686" s="149"/>
      <c r="AI686" s="149"/>
      <c r="AJ686" s="149"/>
      <c r="AK686" s="149"/>
      <c r="AL686" s="343" t="e">
        <f t="shared" si="276"/>
        <v>#DIV/0!</v>
      </c>
      <c r="AM686" s="149"/>
      <c r="AN686" s="149"/>
      <c r="AO686" s="343" t="e">
        <f t="shared" si="277"/>
        <v>#DIV/0!</v>
      </c>
      <c r="AP686" s="149"/>
      <c r="AQ686" s="149"/>
      <c r="AR686" s="343" t="e">
        <f t="shared" si="278"/>
        <v>#DIV/0!</v>
      </c>
    </row>
    <row r="687" spans="1:44" ht="30.75" hidden="1" thickBot="1">
      <c r="A687" s="309"/>
      <c r="B687" s="308">
        <v>615</v>
      </c>
      <c r="C687" s="239" t="str">
        <f>VLOOKUP($A$18,Piezas!$A$10:$F$604,2,FALSE)</f>
        <v xml:space="preserve">Gabinete lateral derecho </v>
      </c>
      <c r="D687" s="320"/>
      <c r="E687" s="322"/>
      <c r="F687" s="308" t="e">
        <f>VLOOKUP(D687,Acero!$A$12:$AB$209,4,FALSE)</f>
        <v>#N/A</v>
      </c>
      <c r="G687" s="317"/>
      <c r="H687" s="317"/>
      <c r="I687" s="317"/>
      <c r="J687" s="311"/>
      <c r="L687" s="322"/>
      <c r="M687" s="308" t="e">
        <f>VLOOKUP(D687,Acero!$A$12:$AB$209,13,FALSE)</f>
        <v>#N/A</v>
      </c>
      <c r="N687" s="308" t="str">
        <f>IF(L687="x",VLOOKUP(D687,Acero!$A$12:$AB$209,6,FALSE),"--")</f>
        <v>--</v>
      </c>
      <c r="O687" s="324" t="str">
        <f>IF(L687="x",VLOOKUP(D687,Acero!$A$12:$AB$209,7,FALSE),"--")</f>
        <v>--</v>
      </c>
      <c r="P687" s="335" t="e">
        <f>IF((M687="Chapa negra doble recapado")*AND(L687&lt;&gt;"x"),"--",VLOOKUP(D687,Acero!$A$12:$AB$209,14,FALSE))</f>
        <v>#N/A</v>
      </c>
      <c r="Q687" s="335" t="e">
        <f>IF((M687="Chapa negra doble recapado")*AND(L687&lt;&gt;"x"),"--",VLOOKUP(D687,Acero!$A$12:$AB$209,15,FALSE))</f>
        <v>#N/A</v>
      </c>
      <c r="R687" s="335" t="str">
        <f>IF(L687="x",VLOOKUP(D687,Acero!$A$12:$AB$209,16,FALSE),"--")</f>
        <v>--</v>
      </c>
      <c r="S687" s="335" t="str">
        <f>IF(L687="x",VLOOKUP(D687,Acero!$A$12:$AB$209,17,FALSE),"--")</f>
        <v>--</v>
      </c>
      <c r="T687" s="335" t="e">
        <f>VLOOKUP(D687,Acero!$A$12:$AB$209,18,FALSE)</f>
        <v>#N/A</v>
      </c>
      <c r="U687" s="308" t="e">
        <f>VLOOKUP(D687,Acero!$A$12:$AB$209,19,FALSE)</f>
        <v>#N/A</v>
      </c>
      <c r="V687" s="318"/>
      <c r="W687" s="318"/>
      <c r="X687" s="322"/>
      <c r="Y687" s="334" t="e">
        <f t="shared" si="275"/>
        <v>#DIV/0!</v>
      </c>
      <c r="Z687">
        <f t="shared" si="279"/>
        <v>4294116.1666666428</v>
      </c>
      <c r="AG687" s="345">
        <v>43072</v>
      </c>
      <c r="AH687" s="149"/>
      <c r="AI687" s="149"/>
      <c r="AJ687" s="149"/>
      <c r="AK687" s="149"/>
      <c r="AL687" s="343" t="e">
        <f t="shared" si="276"/>
        <v>#DIV/0!</v>
      </c>
      <c r="AM687" s="149"/>
      <c r="AN687" s="149"/>
      <c r="AO687" s="343" t="e">
        <f t="shared" si="277"/>
        <v>#DIV/0!</v>
      </c>
      <c r="AP687" s="149"/>
      <c r="AQ687" s="149"/>
      <c r="AR687" s="343" t="e">
        <f t="shared" si="278"/>
        <v>#DIV/0!</v>
      </c>
    </row>
    <row r="688" spans="1:44" ht="30.75" hidden="1" thickBot="1">
      <c r="A688" s="412"/>
      <c r="B688" s="308">
        <v>616</v>
      </c>
      <c r="C688" s="239" t="str">
        <f>VLOOKUP($A$18,Piezas!$A$10:$F$604,2,FALSE)</f>
        <v xml:space="preserve">Gabinete lateral derecho </v>
      </c>
      <c r="D688" s="321"/>
      <c r="E688" s="322"/>
      <c r="F688" s="308" t="e">
        <f>VLOOKUP(D688,Acero!$A$12:$AB$209,4,FALSE)</f>
        <v>#N/A</v>
      </c>
      <c r="G688" s="317"/>
      <c r="H688" s="317"/>
      <c r="I688" s="317"/>
      <c r="J688" s="311"/>
      <c r="L688" s="322"/>
      <c r="M688" s="308" t="e">
        <f>VLOOKUP(D688,Acero!$A$12:$AB$209,13,FALSE)</f>
        <v>#N/A</v>
      </c>
      <c r="N688" s="308" t="str">
        <f>IF(L688="x",VLOOKUP(D688,Acero!$A$12:$AB$209,6,FALSE),"--")</f>
        <v>--</v>
      </c>
      <c r="O688" s="324" t="str">
        <f>IF(L688="x",VLOOKUP(D688,Acero!$A$12:$AB$209,7,FALSE),"--")</f>
        <v>--</v>
      </c>
      <c r="P688" s="335" t="e">
        <f>IF((M688="Chapa negra doble recapado")*AND(L688&lt;&gt;"x"),"--",VLOOKUP(D688,Acero!$A$12:$AB$209,14,FALSE))</f>
        <v>#N/A</v>
      </c>
      <c r="Q688" s="335" t="e">
        <f>IF((M688="Chapa negra doble recapado")*AND(L688&lt;&gt;"x"),"--",VLOOKUP(D688,Acero!$A$12:$AB$209,15,FALSE))</f>
        <v>#N/A</v>
      </c>
      <c r="R688" s="335" t="str">
        <f>IF(L688="x",VLOOKUP(D688,Acero!$A$12:$AB$209,16,FALSE),"--")</f>
        <v>--</v>
      </c>
      <c r="S688" s="335" t="str">
        <f>IF(L688="x",VLOOKUP(D688,Acero!$A$12:$AB$209,17,FALSE),"--")</f>
        <v>--</v>
      </c>
      <c r="T688" s="335" t="e">
        <f>VLOOKUP(D688,Acero!$A$12:$AB$209,18,FALSE)</f>
        <v>#N/A</v>
      </c>
      <c r="U688" s="308" t="e">
        <f>VLOOKUP(D688,Acero!$A$12:$AB$209,19,FALSE)</f>
        <v>#N/A</v>
      </c>
      <c r="V688" s="319"/>
      <c r="W688" s="319"/>
      <c r="X688" s="322"/>
      <c r="Y688" s="334" t="e">
        <f t="shared" si="275"/>
        <v>#DIV/0!</v>
      </c>
      <c r="Z688">
        <f t="shared" si="279"/>
        <v>4294116.1666666428</v>
      </c>
      <c r="AG688" s="345">
        <v>43073</v>
      </c>
      <c r="AH688" s="149"/>
      <c r="AI688" s="149"/>
      <c r="AJ688" s="149"/>
      <c r="AK688" s="149"/>
      <c r="AL688" s="343" t="e">
        <f t="shared" si="276"/>
        <v>#DIV/0!</v>
      </c>
      <c r="AM688" s="149"/>
      <c r="AN688" s="149"/>
      <c r="AO688" s="343" t="e">
        <f t="shared" si="277"/>
        <v>#DIV/0!</v>
      </c>
      <c r="AP688" s="149"/>
      <c r="AQ688" s="149"/>
      <c r="AR688" s="343" t="e">
        <f t="shared" si="278"/>
        <v>#DIV/0!</v>
      </c>
    </row>
    <row r="689" spans="1:44" ht="15.75" hidden="1" thickBot="1">
      <c r="A689" s="410"/>
      <c r="B689" s="336"/>
      <c r="C689" s="337"/>
      <c r="D689" s="338"/>
      <c r="E689" s="339"/>
      <c r="F689" s="340"/>
      <c r="G689" s="336"/>
      <c r="H689" s="336"/>
      <c r="I689" s="338"/>
      <c r="J689" s="339"/>
      <c r="K689" s="341"/>
      <c r="L689" s="339"/>
      <c r="M689" s="338"/>
      <c r="N689" s="338"/>
      <c r="O689" s="342"/>
      <c r="P689" s="340"/>
      <c r="Q689" s="340"/>
      <c r="R689" s="340"/>
      <c r="S689" s="340"/>
      <c r="T689" s="340"/>
      <c r="U689" s="336"/>
      <c r="V689" s="336"/>
      <c r="W689" s="336"/>
      <c r="X689" s="339"/>
      <c r="Y689" s="339"/>
      <c r="Z689" s="333"/>
      <c r="AA689" s="333"/>
      <c r="AG689" s="345"/>
      <c r="AL689" s="344"/>
      <c r="AO689" s="344"/>
      <c r="AR689" s="344"/>
    </row>
    <row r="690" spans="1:44" ht="31.5" hidden="1" thickTop="1" thickBot="1">
      <c r="A690" s="411" t="s">
        <v>360</v>
      </c>
      <c r="B690" s="308">
        <v>617</v>
      </c>
      <c r="C690" s="239" t="str">
        <f>VLOOKUP($A$18,Piezas!$A$10:$F$604,2,FALSE)</f>
        <v xml:space="preserve">Gabinete lateral derecho </v>
      </c>
      <c r="D690" s="317" t="s">
        <v>1012</v>
      </c>
      <c r="E690" s="331">
        <v>1342.3333333333301</v>
      </c>
      <c r="F690" s="308" t="str">
        <f>VLOOKUP(D690,Acero!$A$12:$AB$209,4,FALSE)</f>
        <v>Lateral</v>
      </c>
      <c r="G690" s="317"/>
      <c r="H690" s="317"/>
      <c r="I690" s="317"/>
      <c r="J690" s="310"/>
      <c r="K690" s="149"/>
      <c r="L690" s="331"/>
      <c r="M690" s="308" t="str">
        <f>VLOOKUP(D690,Acero!$A$12:$AB$209,13,FALSE)</f>
        <v>Chapa negra doble recapado</v>
      </c>
      <c r="N690" s="308" t="str">
        <f>IF(L690="x",VLOOKUP(D690,Acero!$A$12:$AB$209,6,FALSE),"--")</f>
        <v>--</v>
      </c>
      <c r="O690" s="324" t="str">
        <f>IF(L690="x",VLOOKUP(D690,Acero!$A$12:$AB$209,7,FALSE),"--")</f>
        <v>--</v>
      </c>
      <c r="P690" s="335" t="str">
        <f>IF((M690="Chapa negra doble recapado")*AND(L690&lt;&gt;"x"),"--",VLOOKUP(D690,Acero!$A$12:$AB$209,14,FALSE))</f>
        <v>--</v>
      </c>
      <c r="Q690" s="335" t="str">
        <f>IF((M690="Chapa negra doble recapado")*AND(L690&lt;&gt;"x"),"--",VLOOKUP(D690,Acero!$A$12:$AB$209,15,FALSE))</f>
        <v>--</v>
      </c>
      <c r="R690" s="335" t="str">
        <f>IF(L690="x",VLOOKUP(D690,Acero!$A$12:$AB$209,16,FALSE),"--")</f>
        <v>--</v>
      </c>
      <c r="S690" s="335" t="str">
        <f>IF(L690="x",VLOOKUP(D690,Acero!$A$12:$AB$209,17,FALSE),"--")</f>
        <v>--</v>
      </c>
      <c r="T690" s="335">
        <f>VLOOKUP(D690,Acero!$A$12:$AB$209,18,FALSE)</f>
        <v>1.2</v>
      </c>
      <c r="U690" s="308" t="str">
        <f>VLOOKUP(D690,Acero!$A$12:$AB$209,19,FALSE)</f>
        <v>mm</v>
      </c>
      <c r="V690" s="317"/>
      <c r="W690" s="317">
        <v>1091.8333333333301</v>
      </c>
      <c r="X690" s="331">
        <v>1427.6666666666699</v>
      </c>
      <c r="Y690" s="334">
        <f t="shared" ref="Y690:Y700" si="280">(X690-W690)/W690</f>
        <v>0.30758662799573272</v>
      </c>
      <c r="Z690" s="149">
        <f>(V690+W690)*E690</f>
        <v>1465604.2777777698</v>
      </c>
      <c r="AA690" s="149"/>
      <c r="AB690" s="149"/>
      <c r="AC690" s="149"/>
      <c r="AD690" s="149"/>
      <c r="AE690" s="149"/>
      <c r="AF690" s="149"/>
      <c r="AG690" s="345">
        <v>43074</v>
      </c>
      <c r="AH690" s="149"/>
      <c r="AI690" s="149"/>
      <c r="AJ690" s="149"/>
      <c r="AK690" s="149"/>
      <c r="AL690" s="343" t="e">
        <f t="shared" ref="AL690:AL700" si="281">(AH690-AK690)/AH690</f>
        <v>#DIV/0!</v>
      </c>
      <c r="AM690" s="149"/>
      <c r="AN690" s="149"/>
      <c r="AO690" s="343" t="e">
        <f t="shared" ref="AO690:AO700" si="282">(AK690-AN690)/AK690</f>
        <v>#DIV/0!</v>
      </c>
      <c r="AP690" s="149"/>
      <c r="AQ690" s="149"/>
      <c r="AR690" s="343" t="e">
        <f t="shared" ref="AR690:AR700" si="283">(AN690-AQ690)/AN690</f>
        <v>#DIV/0!</v>
      </c>
    </row>
    <row r="691" spans="1:44" ht="30.75" hidden="1" thickBot="1">
      <c r="A691" s="309"/>
      <c r="B691" s="308">
        <v>618</v>
      </c>
      <c r="C691" s="239" t="str">
        <f>VLOOKUP($A$18,Piezas!$A$10:$F$604,2,FALSE)</f>
        <v xml:space="preserve">Gabinete lateral derecho </v>
      </c>
      <c r="D691" s="317" t="s">
        <v>1211</v>
      </c>
      <c r="E691" s="322">
        <v>1350.3333333333301</v>
      </c>
      <c r="F691" s="308" t="str">
        <f>VLOOKUP(D691,Acero!$A$12:$AB$209,4,FALSE)</f>
        <v xml:space="preserve">Lonja </v>
      </c>
      <c r="G691" s="317"/>
      <c r="H691" s="317"/>
      <c r="I691" s="317"/>
      <c r="J691" s="311"/>
      <c r="L691" s="317"/>
      <c r="M691" s="308" t="str">
        <f>VLOOKUP(D691,Acero!$A$12:$AB$209,13,FALSE)</f>
        <v>Chapa negra doble recapado</v>
      </c>
      <c r="N691" s="308" t="str">
        <f>IF(L691="x",VLOOKUP(D691,Acero!$A$12:$AB$209,6,FALSE),"--")</f>
        <v>--</v>
      </c>
      <c r="O691" s="324" t="str">
        <f>IF(L691="x",VLOOKUP(D691,Acero!$A$12:$AB$209,7,FALSE),"--")</f>
        <v>--</v>
      </c>
      <c r="P691" s="335" t="str">
        <f>IF((M691="Chapa negra doble recapado")*AND(L691&lt;&gt;"x"),"--",VLOOKUP(D691,Acero!$A$12:$AB$209,14,FALSE))</f>
        <v>--</v>
      </c>
      <c r="Q691" s="335" t="str">
        <f>IF((M691="Chapa negra doble recapado")*AND(L691&lt;&gt;"x"),"--",VLOOKUP(D691,Acero!$A$12:$AB$209,15,FALSE))</f>
        <v>--</v>
      </c>
      <c r="R691" s="335" t="str">
        <f>IF(L691="x",VLOOKUP(D691,Acero!$A$12:$AB$209,16,FALSE),"--")</f>
        <v>--</v>
      </c>
      <c r="S691" s="335" t="str">
        <f>IF(L691="x",VLOOKUP(D691,Acero!$A$12:$AB$209,17,FALSE),"--")</f>
        <v>--</v>
      </c>
      <c r="T691" s="335">
        <f>VLOOKUP(D691,Acero!$A$12:$AB$209,18,FALSE)</f>
        <v>1.2</v>
      </c>
      <c r="U691" s="308" t="str">
        <f>VLOOKUP(D691,Acero!$A$12:$AB$209,19,FALSE)</f>
        <v>mm</v>
      </c>
      <c r="V691" s="317"/>
      <c r="W691" s="317">
        <v>1098.3333333333301</v>
      </c>
      <c r="X691" s="322">
        <v>1436.1666666666699</v>
      </c>
      <c r="Y691" s="334">
        <f t="shared" si="280"/>
        <v>0.3075872534142709</v>
      </c>
      <c r="Z691">
        <f t="shared" ref="Z691:Z700" si="284">(V691+W691)*E691+Z690</f>
        <v>2948720.3888888732</v>
      </c>
      <c r="AG691" s="345">
        <v>43075</v>
      </c>
      <c r="AH691" s="149"/>
      <c r="AI691" s="149"/>
      <c r="AJ691" s="149"/>
      <c r="AK691" s="149"/>
      <c r="AL691" s="343" t="e">
        <f t="shared" si="281"/>
        <v>#DIV/0!</v>
      </c>
      <c r="AM691" s="149"/>
      <c r="AN691" s="149"/>
      <c r="AO691" s="343" t="e">
        <f t="shared" si="282"/>
        <v>#DIV/0!</v>
      </c>
      <c r="AP691" s="149"/>
      <c r="AQ691" s="149"/>
      <c r="AR691" s="343" t="e">
        <f t="shared" si="283"/>
        <v>#DIV/0!</v>
      </c>
    </row>
    <row r="692" spans="1:44" ht="30.75" hidden="1" thickBot="1">
      <c r="A692" s="309"/>
      <c r="B692" s="308">
        <v>619</v>
      </c>
      <c r="C692" s="239" t="str">
        <f>VLOOKUP($A$18,Piezas!$A$10:$F$604,2,FALSE)</f>
        <v xml:space="preserve">Gabinete lateral derecho </v>
      </c>
      <c r="D692" s="317" t="s">
        <v>1014</v>
      </c>
      <c r="E692" s="322">
        <v>1358.3333333333301</v>
      </c>
      <c r="F692" s="308" t="str">
        <f>VLOOKUP(D692,Acero!$A$12:$AB$209,4,FALSE)</f>
        <v>orejas</v>
      </c>
      <c r="G692" s="317"/>
      <c r="H692" s="317"/>
      <c r="I692" s="317"/>
      <c r="J692" s="311" t="s">
        <v>1526</v>
      </c>
      <c r="L692" s="322"/>
      <c r="M692" s="308" t="str">
        <f>VLOOKUP(D692,Acero!$A$12:$AB$209,13,FALSE)</f>
        <v>Chapa negra doble recapado</v>
      </c>
      <c r="N692" s="308" t="str">
        <f>IF(L692="x",VLOOKUP(D692,Acero!$A$12:$AB$209,6,FALSE),"--")</f>
        <v>--</v>
      </c>
      <c r="O692" s="324" t="str">
        <f>IF(L692="x",VLOOKUP(D692,Acero!$A$12:$AB$209,7,FALSE),"--")</f>
        <v>--</v>
      </c>
      <c r="P692" s="335" t="str">
        <f>IF((M692="Chapa negra doble recapado")*AND(L692&lt;&gt;"x"),"--",VLOOKUP(D692,Acero!$A$12:$AB$209,14,FALSE))</f>
        <v>--</v>
      </c>
      <c r="Q692" s="335" t="str">
        <f>IF((M692="Chapa negra doble recapado")*AND(L692&lt;&gt;"x"),"--",VLOOKUP(D692,Acero!$A$12:$AB$209,15,FALSE))</f>
        <v>--</v>
      </c>
      <c r="R692" s="335" t="str">
        <f>IF(L692="x",VLOOKUP(D692,Acero!$A$12:$AB$209,16,FALSE),"--")</f>
        <v>--</v>
      </c>
      <c r="S692" s="335" t="str">
        <f>IF(L692="x",VLOOKUP(D692,Acero!$A$12:$AB$209,17,FALSE),"--")</f>
        <v>--</v>
      </c>
      <c r="T692" s="335">
        <f>VLOOKUP(D692,Acero!$A$12:$AB$209,18,FALSE)</f>
        <v>1.2</v>
      </c>
      <c r="U692" s="308" t="str">
        <f>VLOOKUP(D692,Acero!$A$12:$AB$209,19,FALSE)</f>
        <v>mm</v>
      </c>
      <c r="V692" s="318">
        <v>1</v>
      </c>
      <c r="W692" s="318">
        <v>1104.8333333333301</v>
      </c>
      <c r="X692" s="322">
        <v>1444.6666666666699</v>
      </c>
      <c r="Y692" s="334">
        <f t="shared" si="280"/>
        <v>0.30758787147383393</v>
      </c>
      <c r="Z692">
        <f t="shared" si="284"/>
        <v>4450810.6666666428</v>
      </c>
      <c r="AG692" s="345">
        <v>43076</v>
      </c>
      <c r="AH692" s="149"/>
      <c r="AI692" s="149"/>
      <c r="AJ692" s="149"/>
      <c r="AK692" s="149"/>
      <c r="AL692" s="343" t="e">
        <f t="shared" si="281"/>
        <v>#DIV/0!</v>
      </c>
      <c r="AM692" s="149"/>
      <c r="AN692" s="149"/>
      <c r="AO692" s="343" t="e">
        <f t="shared" si="282"/>
        <v>#DIV/0!</v>
      </c>
      <c r="AP692" s="149"/>
      <c r="AQ692" s="149"/>
      <c r="AR692" s="343" t="e">
        <f t="shared" si="283"/>
        <v>#DIV/0!</v>
      </c>
    </row>
    <row r="693" spans="1:44" ht="30.75" hidden="1" thickBot="1">
      <c r="A693" s="309"/>
      <c r="B693" s="308">
        <v>620</v>
      </c>
      <c r="C693" s="239" t="str">
        <f>VLOOKUP($A$18,Piezas!$A$10:$F$604,2,FALSE)</f>
        <v xml:space="preserve">Gabinete lateral derecho </v>
      </c>
      <c r="D693" s="317" t="s">
        <v>1015</v>
      </c>
      <c r="E693" s="322"/>
      <c r="F693" s="308">
        <f>VLOOKUP(D693,Acero!$A$12:$AB$209,4,FALSE)</f>
        <v>0</v>
      </c>
      <c r="G693" s="317"/>
      <c r="H693" s="317"/>
      <c r="I693" s="317"/>
      <c r="J693" s="311"/>
      <c r="L693" s="322"/>
      <c r="M693" s="308">
        <f>VLOOKUP(D693,Acero!$A$12:$AB$209,13,FALSE)</f>
        <v>0</v>
      </c>
      <c r="N693" s="308" t="str">
        <f>IF(L693="x",VLOOKUP(D693,Acero!$A$12:$AB$209,6,FALSE),"--")</f>
        <v>--</v>
      </c>
      <c r="O693" s="324" t="str">
        <f>IF(L693="x",VLOOKUP(D693,Acero!$A$12:$AB$209,7,FALSE),"--")</f>
        <v>--</v>
      </c>
      <c r="P693" s="335">
        <f>IF((M693="Chapa negra doble recapado")*AND(L693&lt;&gt;"x"),"--",VLOOKUP(D693,Acero!$A$12:$AB$209,14,FALSE))</f>
        <v>0</v>
      </c>
      <c r="Q693" s="335">
        <f>IF((M693="Chapa negra doble recapado")*AND(L693&lt;&gt;"x"),"--",VLOOKUP(D693,Acero!$A$12:$AB$209,15,FALSE))</f>
        <v>0</v>
      </c>
      <c r="R693" s="335" t="str">
        <f>IF(L693="x",VLOOKUP(D693,Acero!$A$12:$AB$209,16,FALSE),"--")</f>
        <v>--</v>
      </c>
      <c r="S693" s="335" t="str">
        <f>IF(L693="x",VLOOKUP(D693,Acero!$A$12:$AB$209,17,FALSE),"--")</f>
        <v>--</v>
      </c>
      <c r="T693" s="335">
        <f>VLOOKUP(D693,Acero!$A$12:$AB$209,18,FALSE)</f>
        <v>0</v>
      </c>
      <c r="U693" s="308" t="str">
        <f>VLOOKUP(D693,Acero!$A$12:$AB$209,19,FALSE)</f>
        <v>-----</v>
      </c>
      <c r="V693" s="319"/>
      <c r="W693" s="319"/>
      <c r="X693" s="322"/>
      <c r="Y693" s="334" t="e">
        <f t="shared" si="280"/>
        <v>#DIV/0!</v>
      </c>
      <c r="Z693">
        <f t="shared" si="284"/>
        <v>4450810.6666666428</v>
      </c>
      <c r="AG693" s="345">
        <v>43077</v>
      </c>
      <c r="AH693" s="149"/>
      <c r="AI693" s="149"/>
      <c r="AJ693" s="149"/>
      <c r="AK693" s="149"/>
      <c r="AL693" s="343" t="e">
        <f t="shared" si="281"/>
        <v>#DIV/0!</v>
      </c>
      <c r="AM693" s="149"/>
      <c r="AN693" s="149"/>
      <c r="AO693" s="343" t="e">
        <f t="shared" si="282"/>
        <v>#DIV/0!</v>
      </c>
      <c r="AP693" s="149"/>
      <c r="AQ693" s="149"/>
      <c r="AR693" s="343" t="e">
        <f t="shared" si="283"/>
        <v>#DIV/0!</v>
      </c>
    </row>
    <row r="694" spans="1:44" ht="30.75" hidden="1" thickBot="1">
      <c r="A694" s="309"/>
      <c r="B694" s="308">
        <v>621</v>
      </c>
      <c r="C694" s="239" t="str">
        <f>VLOOKUP($A$18,Piezas!$A$10:$F$604,2,FALSE)</f>
        <v xml:space="preserve">Gabinete lateral derecho </v>
      </c>
      <c r="D694" s="317" t="s">
        <v>1060</v>
      </c>
      <c r="E694" s="322"/>
      <c r="F694" s="308">
        <f>VLOOKUP(D694,Acero!$A$12:$AB$209,4,FALSE)</f>
        <v>0</v>
      </c>
      <c r="G694" s="317"/>
      <c r="H694" s="317"/>
      <c r="I694" s="317"/>
      <c r="J694" s="311"/>
      <c r="L694" s="322"/>
      <c r="M694" s="308" t="str">
        <f>VLOOKUP(D694,Acero!$A$12:$AB$209,13,FALSE)</f>
        <v>---------------</v>
      </c>
      <c r="N694" s="308" t="str">
        <f>IF(L694="x",VLOOKUP(D694,Acero!$A$12:$AB$209,6,FALSE),"--")</f>
        <v>--</v>
      </c>
      <c r="O694" s="324" t="str">
        <f>IF(L694="x",VLOOKUP(D694,Acero!$A$12:$AB$209,7,FALSE),"--")</f>
        <v>--</v>
      </c>
      <c r="P694" s="335">
        <f>IF((M694="Chapa negra doble recapado")*AND(L694&lt;&gt;"x"),"--",VLOOKUP(D694,Acero!$A$12:$AB$209,14,FALSE))</f>
        <v>28</v>
      </c>
      <c r="Q694" s="335" t="str">
        <f>IF((M694="Chapa negra doble recapado")*AND(L694&lt;&gt;"x"),"--",VLOOKUP(D694,Acero!$A$12:$AB$209,15,FALSE))</f>
        <v>----</v>
      </c>
      <c r="R694" s="335" t="str">
        <f>IF(L694="x",VLOOKUP(D694,Acero!$A$12:$AB$209,16,FALSE),"--")</f>
        <v>--</v>
      </c>
      <c r="S694" s="335" t="str">
        <f>IF(L694="x",VLOOKUP(D694,Acero!$A$12:$AB$209,17,FALSE),"--")</f>
        <v>--</v>
      </c>
      <c r="T694" s="335">
        <f>VLOOKUP(D694,Acero!$A$12:$AB$209,18,FALSE)</f>
        <v>0</v>
      </c>
      <c r="U694" s="308" t="str">
        <f>VLOOKUP(D694,Acero!$A$12:$AB$209,19,FALSE)</f>
        <v>----</v>
      </c>
      <c r="V694" s="318"/>
      <c r="W694" s="318"/>
      <c r="X694" s="322"/>
      <c r="Y694" s="334" t="e">
        <f t="shared" si="280"/>
        <v>#DIV/0!</v>
      </c>
      <c r="Z694">
        <f t="shared" si="284"/>
        <v>4450810.6666666428</v>
      </c>
      <c r="AG694" s="345">
        <v>43078</v>
      </c>
      <c r="AH694" s="149"/>
      <c r="AI694" s="149"/>
      <c r="AJ694" s="149"/>
      <c r="AK694" s="149"/>
      <c r="AL694" s="343" t="e">
        <f t="shared" si="281"/>
        <v>#DIV/0!</v>
      </c>
      <c r="AM694" s="149"/>
      <c r="AN694" s="149"/>
      <c r="AO694" s="343" t="e">
        <f t="shared" si="282"/>
        <v>#DIV/0!</v>
      </c>
      <c r="AP694" s="149"/>
      <c r="AQ694" s="149"/>
      <c r="AR694" s="343" t="e">
        <f t="shared" si="283"/>
        <v>#DIV/0!</v>
      </c>
    </row>
    <row r="695" spans="1:44" ht="30.75" hidden="1" thickBot="1">
      <c r="A695" s="309"/>
      <c r="B695" s="308">
        <v>622</v>
      </c>
      <c r="C695" s="239" t="str">
        <f>VLOOKUP($A$18,Piezas!$A$10:$F$604,2,FALSE)</f>
        <v xml:space="preserve">Gabinete lateral derecho </v>
      </c>
      <c r="D695" s="317" t="s">
        <v>1228</v>
      </c>
      <c r="E695" s="322"/>
      <c r="F695" s="308">
        <f>VLOOKUP(D695,Acero!$A$12:$AB$209,4,FALSE)</f>
        <v>0</v>
      </c>
      <c r="G695" s="317"/>
      <c r="H695" s="317"/>
      <c r="I695" s="317"/>
      <c r="J695" s="311"/>
      <c r="L695" s="322"/>
      <c r="M695" s="308" t="str">
        <f>VLOOKUP(D695,Acero!$A$12:$AB$209,13,FALSE)</f>
        <v>---------------</v>
      </c>
      <c r="N695" s="308" t="str">
        <f>IF(L695="x",VLOOKUP(D695,Acero!$A$12:$AB$209,6,FALSE),"--")</f>
        <v>--</v>
      </c>
      <c r="O695" s="324" t="str">
        <f>IF(L695="x",VLOOKUP(D695,Acero!$A$12:$AB$209,7,FALSE),"--")</f>
        <v>--</v>
      </c>
      <c r="P695" s="335">
        <f>IF((M695="Chapa negra doble recapado")*AND(L695&lt;&gt;"x"),"--",VLOOKUP(D695,Acero!$A$12:$AB$209,14,FALSE))</f>
        <v>0.42</v>
      </c>
      <c r="Q695" s="335" t="str">
        <f>IF((M695="Chapa negra doble recapado")*AND(L695&lt;&gt;"x"),"--",VLOOKUP(D695,Acero!$A$12:$AB$209,15,FALSE))</f>
        <v>----</v>
      </c>
      <c r="R695" s="335" t="str">
        <f>IF(L695="x",VLOOKUP(D695,Acero!$A$12:$AB$209,16,FALSE),"--")</f>
        <v>--</v>
      </c>
      <c r="S695" s="335" t="str">
        <f>IF(L695="x",VLOOKUP(D695,Acero!$A$12:$AB$209,17,FALSE),"--")</f>
        <v>--</v>
      </c>
      <c r="T695" s="335">
        <f>VLOOKUP(D695,Acero!$A$12:$AB$209,18,FALSE)</f>
        <v>0.5</v>
      </c>
      <c r="U695" s="308" t="str">
        <f>VLOOKUP(D695,Acero!$A$12:$AB$209,19,FALSE)</f>
        <v>----</v>
      </c>
      <c r="V695" s="318"/>
      <c r="W695" s="318"/>
      <c r="X695" s="322"/>
      <c r="Y695" s="334" t="e">
        <f t="shared" si="280"/>
        <v>#DIV/0!</v>
      </c>
      <c r="Z695">
        <f t="shared" si="284"/>
        <v>4450810.6666666428</v>
      </c>
      <c r="AG695" s="345">
        <v>43079</v>
      </c>
      <c r="AH695" s="149"/>
      <c r="AI695" s="149"/>
      <c r="AJ695" s="149"/>
      <c r="AK695" s="149"/>
      <c r="AL695" s="343" t="e">
        <f t="shared" si="281"/>
        <v>#DIV/0!</v>
      </c>
      <c r="AM695" s="149"/>
      <c r="AN695" s="149"/>
      <c r="AO695" s="343" t="e">
        <f t="shared" si="282"/>
        <v>#DIV/0!</v>
      </c>
      <c r="AP695" s="149"/>
      <c r="AQ695" s="149"/>
      <c r="AR695" s="343" t="e">
        <f t="shared" si="283"/>
        <v>#DIV/0!</v>
      </c>
    </row>
    <row r="696" spans="1:44" ht="30.75" hidden="1" thickBot="1">
      <c r="A696" s="309"/>
      <c r="B696" s="308">
        <v>623</v>
      </c>
      <c r="C696" s="239" t="str">
        <f>VLOOKUP($A$18,Piezas!$A$10:$F$604,2,FALSE)</f>
        <v xml:space="preserve">Gabinete lateral derecho </v>
      </c>
      <c r="D696" s="317" t="s">
        <v>1229</v>
      </c>
      <c r="E696" s="322"/>
      <c r="F696" s="308">
        <f>VLOOKUP(D696,Acero!$A$12:$AB$209,4,FALSE)</f>
        <v>0</v>
      </c>
      <c r="G696" s="317"/>
      <c r="H696" s="317"/>
      <c r="I696" s="317"/>
      <c r="J696" s="311"/>
      <c r="L696" s="322"/>
      <c r="M696" s="308" t="str">
        <f>VLOOKUP(D696,Acero!$A$12:$AB$209,13,FALSE)</f>
        <v>---------------</v>
      </c>
      <c r="N696" s="308" t="str">
        <f>IF(L696="x",VLOOKUP(D696,Acero!$A$12:$AB$209,6,FALSE),"--")</f>
        <v>--</v>
      </c>
      <c r="O696" s="324" t="str">
        <f>IF(L696="x",VLOOKUP(D696,Acero!$A$12:$AB$209,7,FALSE),"--")</f>
        <v>--</v>
      </c>
      <c r="P696" s="335">
        <f>IF((M696="Chapa negra doble recapado")*AND(L696&lt;&gt;"x"),"--",VLOOKUP(D696,Acero!$A$12:$AB$209,14,FALSE))</f>
        <v>22</v>
      </c>
      <c r="Q696" s="335" t="str">
        <f>IF((M696="Chapa negra doble recapado")*AND(L696&lt;&gt;"x"),"--",VLOOKUP(D696,Acero!$A$12:$AB$209,15,FALSE))</f>
        <v>----</v>
      </c>
      <c r="R696" s="335" t="str">
        <f>IF(L696="x",VLOOKUP(D696,Acero!$A$12:$AB$209,16,FALSE),"--")</f>
        <v>--</v>
      </c>
      <c r="S696" s="335" t="str">
        <f>IF(L696="x",VLOOKUP(D696,Acero!$A$12:$AB$209,17,FALSE),"--")</f>
        <v>--</v>
      </c>
      <c r="T696" s="335">
        <f>VLOOKUP(D696,Acero!$A$12:$AB$209,18,FALSE)</f>
        <v>0</v>
      </c>
      <c r="U696" s="308" t="str">
        <f>VLOOKUP(D696,Acero!$A$12:$AB$209,19,FALSE)</f>
        <v>----</v>
      </c>
      <c r="V696" s="319"/>
      <c r="W696" s="319"/>
      <c r="X696" s="322"/>
      <c r="Y696" s="334" t="e">
        <f t="shared" si="280"/>
        <v>#DIV/0!</v>
      </c>
      <c r="Z696">
        <f t="shared" si="284"/>
        <v>4450810.6666666428</v>
      </c>
      <c r="AG696" s="345">
        <v>43080</v>
      </c>
      <c r="AH696" s="149"/>
      <c r="AI696" s="149"/>
      <c r="AJ696" s="149"/>
      <c r="AK696" s="149"/>
      <c r="AL696" s="343" t="e">
        <f t="shared" si="281"/>
        <v>#DIV/0!</v>
      </c>
      <c r="AM696" s="149"/>
      <c r="AN696" s="149"/>
      <c r="AO696" s="343" t="e">
        <f t="shared" si="282"/>
        <v>#DIV/0!</v>
      </c>
      <c r="AP696" s="149"/>
      <c r="AQ696" s="149"/>
      <c r="AR696" s="343" t="e">
        <f t="shared" si="283"/>
        <v>#DIV/0!</v>
      </c>
    </row>
    <row r="697" spans="1:44" ht="30.75" hidden="1" thickBot="1">
      <c r="A697" s="309"/>
      <c r="B697" s="308">
        <v>624</v>
      </c>
      <c r="C697" s="239" t="str">
        <f>VLOOKUP($A$18,Piezas!$A$10:$F$604,2,FALSE)</f>
        <v xml:space="preserve">Gabinete lateral derecho </v>
      </c>
      <c r="D697" s="317" t="s">
        <v>1230</v>
      </c>
      <c r="E697" s="322"/>
      <c r="F697" s="308">
        <f>VLOOKUP(D697,Acero!$A$12:$AB$209,4,FALSE)</f>
        <v>0</v>
      </c>
      <c r="G697" s="317"/>
      <c r="H697" s="317"/>
      <c r="I697" s="317"/>
      <c r="J697" s="311"/>
      <c r="L697" s="322"/>
      <c r="M697" s="308" t="str">
        <f>VLOOKUP(D697,Acero!$A$12:$AB$209,13,FALSE)</f>
        <v>---------------</v>
      </c>
      <c r="N697" s="308" t="str">
        <f>IF(L697="x",VLOOKUP(D697,Acero!$A$12:$AB$209,6,FALSE),"--")</f>
        <v>--</v>
      </c>
      <c r="O697" s="324" t="str">
        <f>IF(L697="x",VLOOKUP(D697,Acero!$A$12:$AB$209,7,FALSE),"--")</f>
        <v>--</v>
      </c>
      <c r="P697" s="335">
        <f>IF((M697="Chapa negra doble recapado")*AND(L697&lt;&gt;"x"),"--",VLOOKUP(D697,Acero!$A$12:$AB$209,14,FALSE))</f>
        <v>12.7</v>
      </c>
      <c r="Q697" s="335" t="str">
        <f>IF((M697="Chapa negra doble recapado")*AND(L697&lt;&gt;"x"),"--",VLOOKUP(D697,Acero!$A$12:$AB$209,15,FALSE))</f>
        <v>----</v>
      </c>
      <c r="R697" s="335" t="str">
        <f>IF(L697="x",VLOOKUP(D697,Acero!$A$12:$AB$209,16,FALSE),"--")</f>
        <v>--</v>
      </c>
      <c r="S697" s="335" t="str">
        <f>IF(L697="x",VLOOKUP(D697,Acero!$A$12:$AB$209,17,FALSE),"--")</f>
        <v>--</v>
      </c>
      <c r="T697" s="335">
        <f>VLOOKUP(D697,Acero!$A$12:$AB$209,18,FALSE)</f>
        <v>0</v>
      </c>
      <c r="U697" s="308" t="str">
        <f>VLOOKUP(D697,Acero!$A$12:$AB$209,19,FALSE)</f>
        <v>----</v>
      </c>
      <c r="V697" s="318"/>
      <c r="W697" s="318"/>
      <c r="X697" s="322"/>
      <c r="Y697" s="334" t="e">
        <f t="shared" si="280"/>
        <v>#DIV/0!</v>
      </c>
      <c r="Z697">
        <f t="shared" si="284"/>
        <v>4450810.6666666428</v>
      </c>
      <c r="AG697" s="345">
        <v>43081</v>
      </c>
      <c r="AH697" s="149"/>
      <c r="AI697" s="149"/>
      <c r="AJ697" s="149"/>
      <c r="AK697" s="149"/>
      <c r="AL697" s="343" t="e">
        <f t="shared" si="281"/>
        <v>#DIV/0!</v>
      </c>
      <c r="AM697" s="149"/>
      <c r="AN697" s="149"/>
      <c r="AO697" s="343" t="e">
        <f t="shared" si="282"/>
        <v>#DIV/0!</v>
      </c>
      <c r="AP697" s="149"/>
      <c r="AQ697" s="149"/>
      <c r="AR697" s="343" t="e">
        <f t="shared" si="283"/>
        <v>#DIV/0!</v>
      </c>
    </row>
    <row r="698" spans="1:44" ht="30.75" hidden="1" thickBot="1">
      <c r="A698" s="309"/>
      <c r="B698" s="308">
        <v>625</v>
      </c>
      <c r="C698" s="239" t="str">
        <f>VLOOKUP($A$18,Piezas!$A$10:$F$604,2,FALSE)</f>
        <v xml:space="preserve">Gabinete lateral derecho </v>
      </c>
      <c r="D698" s="317"/>
      <c r="E698" s="322"/>
      <c r="F698" s="308" t="e">
        <f>VLOOKUP(D698,Acero!$A$12:$AB$209,4,FALSE)</f>
        <v>#N/A</v>
      </c>
      <c r="G698" s="317"/>
      <c r="H698" s="317"/>
      <c r="I698" s="317"/>
      <c r="J698" s="311"/>
      <c r="L698" s="322"/>
      <c r="M698" s="308" t="e">
        <f>VLOOKUP(D698,Acero!$A$12:$AB$209,13,FALSE)</f>
        <v>#N/A</v>
      </c>
      <c r="N698" s="308" t="str">
        <f>IF(L698="x",VLOOKUP(D698,Acero!$A$12:$AB$209,6,FALSE),"--")</f>
        <v>--</v>
      </c>
      <c r="O698" s="324" t="str">
        <f>IF(L698="x",VLOOKUP(D698,Acero!$A$12:$AB$209,7,FALSE),"--")</f>
        <v>--</v>
      </c>
      <c r="P698" s="335" t="e">
        <f>IF((M698="Chapa negra doble recapado")*AND(L698&lt;&gt;"x"),"--",VLOOKUP(D698,Acero!$A$12:$AB$209,14,FALSE))</f>
        <v>#N/A</v>
      </c>
      <c r="Q698" s="335" t="e">
        <f>IF((M698="Chapa negra doble recapado")*AND(L698&lt;&gt;"x"),"--",VLOOKUP(D698,Acero!$A$12:$AB$209,15,FALSE))</f>
        <v>#N/A</v>
      </c>
      <c r="R698" s="335" t="str">
        <f>IF(L698="x",VLOOKUP(D698,Acero!$A$12:$AB$209,16,FALSE),"--")</f>
        <v>--</v>
      </c>
      <c r="S698" s="335" t="str">
        <f>IF(L698="x",VLOOKUP(D698,Acero!$A$12:$AB$209,17,FALSE),"--")</f>
        <v>--</v>
      </c>
      <c r="T698" s="335" t="e">
        <f>VLOOKUP(D698,Acero!$A$12:$AB$209,18,FALSE)</f>
        <v>#N/A</v>
      </c>
      <c r="U698" s="308" t="e">
        <f>VLOOKUP(D698,Acero!$A$12:$AB$209,19,FALSE)</f>
        <v>#N/A</v>
      </c>
      <c r="V698" s="319"/>
      <c r="W698" s="319"/>
      <c r="X698" s="322"/>
      <c r="Y698" s="334" t="e">
        <f t="shared" si="280"/>
        <v>#DIV/0!</v>
      </c>
      <c r="Z698">
        <f t="shared" si="284"/>
        <v>4450810.6666666428</v>
      </c>
      <c r="AG698" s="345">
        <v>43082</v>
      </c>
      <c r="AH698" s="149"/>
      <c r="AI698" s="149"/>
      <c r="AJ698" s="149"/>
      <c r="AK698" s="149"/>
      <c r="AL698" s="343" t="e">
        <f t="shared" si="281"/>
        <v>#DIV/0!</v>
      </c>
      <c r="AM698" s="149"/>
      <c r="AN698" s="149"/>
      <c r="AO698" s="343" t="e">
        <f t="shared" si="282"/>
        <v>#DIV/0!</v>
      </c>
      <c r="AP698" s="149"/>
      <c r="AQ698" s="149"/>
      <c r="AR698" s="343" t="e">
        <f t="shared" si="283"/>
        <v>#DIV/0!</v>
      </c>
    </row>
    <row r="699" spans="1:44" ht="30.75" hidden="1" thickBot="1">
      <c r="A699" s="309"/>
      <c r="B699" s="308">
        <v>626</v>
      </c>
      <c r="C699" s="239" t="str">
        <f>VLOOKUP($A$18,Piezas!$A$10:$F$604,2,FALSE)</f>
        <v xml:space="preserve">Gabinete lateral derecho </v>
      </c>
      <c r="D699" s="320"/>
      <c r="E699" s="322"/>
      <c r="F699" s="308" t="e">
        <f>VLOOKUP(D699,Acero!$A$12:$AB$209,4,FALSE)</f>
        <v>#N/A</v>
      </c>
      <c r="G699" s="317"/>
      <c r="H699" s="317"/>
      <c r="I699" s="317"/>
      <c r="J699" s="311"/>
      <c r="L699" s="322"/>
      <c r="M699" s="308" t="e">
        <f>VLOOKUP(D699,Acero!$A$12:$AB$209,13,FALSE)</f>
        <v>#N/A</v>
      </c>
      <c r="N699" s="308" t="str">
        <f>IF(L699="x",VLOOKUP(D699,Acero!$A$12:$AB$209,6,FALSE),"--")</f>
        <v>--</v>
      </c>
      <c r="O699" s="324" t="str">
        <f>IF(L699="x",VLOOKUP(D699,Acero!$A$12:$AB$209,7,FALSE),"--")</f>
        <v>--</v>
      </c>
      <c r="P699" s="335" t="e">
        <f>IF((M699="Chapa negra doble recapado")*AND(L699&lt;&gt;"x"),"--",VLOOKUP(D699,Acero!$A$12:$AB$209,14,FALSE))</f>
        <v>#N/A</v>
      </c>
      <c r="Q699" s="335" t="e">
        <f>IF((M699="Chapa negra doble recapado")*AND(L699&lt;&gt;"x"),"--",VLOOKUP(D699,Acero!$A$12:$AB$209,15,FALSE))</f>
        <v>#N/A</v>
      </c>
      <c r="R699" s="335" t="str">
        <f>IF(L699="x",VLOOKUP(D699,Acero!$A$12:$AB$209,16,FALSE),"--")</f>
        <v>--</v>
      </c>
      <c r="S699" s="335" t="str">
        <f>IF(L699="x",VLOOKUP(D699,Acero!$A$12:$AB$209,17,FALSE),"--")</f>
        <v>--</v>
      </c>
      <c r="T699" s="335" t="e">
        <f>VLOOKUP(D699,Acero!$A$12:$AB$209,18,FALSE)</f>
        <v>#N/A</v>
      </c>
      <c r="U699" s="308" t="e">
        <f>VLOOKUP(D699,Acero!$A$12:$AB$209,19,FALSE)</f>
        <v>#N/A</v>
      </c>
      <c r="V699" s="318"/>
      <c r="W699" s="318"/>
      <c r="X699" s="322"/>
      <c r="Y699" s="334" t="e">
        <f t="shared" si="280"/>
        <v>#DIV/0!</v>
      </c>
      <c r="Z699">
        <f t="shared" si="284"/>
        <v>4450810.6666666428</v>
      </c>
      <c r="AG699" s="345">
        <v>43083</v>
      </c>
      <c r="AH699" s="149"/>
      <c r="AI699" s="149"/>
      <c r="AJ699" s="149"/>
      <c r="AK699" s="149"/>
      <c r="AL699" s="343" t="e">
        <f t="shared" si="281"/>
        <v>#DIV/0!</v>
      </c>
      <c r="AM699" s="149"/>
      <c r="AN699" s="149"/>
      <c r="AO699" s="343" t="e">
        <f t="shared" si="282"/>
        <v>#DIV/0!</v>
      </c>
      <c r="AP699" s="149"/>
      <c r="AQ699" s="149"/>
      <c r="AR699" s="343" t="e">
        <f t="shared" si="283"/>
        <v>#DIV/0!</v>
      </c>
    </row>
    <row r="700" spans="1:44" ht="30.75" hidden="1" thickBot="1">
      <c r="A700" s="412"/>
      <c r="B700" s="308">
        <v>627</v>
      </c>
      <c r="C700" s="239" t="str">
        <f>VLOOKUP($A$18,Piezas!$A$10:$F$604,2,FALSE)</f>
        <v xml:space="preserve">Gabinete lateral derecho </v>
      </c>
      <c r="D700" s="321"/>
      <c r="E700" s="322"/>
      <c r="F700" s="308" t="e">
        <f>VLOOKUP(D700,Acero!$A$12:$AB$209,4,FALSE)</f>
        <v>#N/A</v>
      </c>
      <c r="G700" s="317"/>
      <c r="H700" s="317"/>
      <c r="I700" s="317"/>
      <c r="J700" s="311"/>
      <c r="L700" s="322"/>
      <c r="M700" s="308" t="e">
        <f>VLOOKUP(D700,Acero!$A$12:$AB$209,13,FALSE)</f>
        <v>#N/A</v>
      </c>
      <c r="N700" s="308" t="str">
        <f>IF(L700="x",VLOOKUP(D700,Acero!$A$12:$AB$209,6,FALSE),"--")</f>
        <v>--</v>
      </c>
      <c r="O700" s="324" t="str">
        <f>IF(L700="x",VLOOKUP(D700,Acero!$A$12:$AB$209,7,FALSE),"--")</f>
        <v>--</v>
      </c>
      <c r="P700" s="335" t="e">
        <f>IF((M700="Chapa negra doble recapado")*AND(L700&lt;&gt;"x"),"--",VLOOKUP(D700,Acero!$A$12:$AB$209,14,FALSE))</f>
        <v>#N/A</v>
      </c>
      <c r="Q700" s="335" t="e">
        <f>IF((M700="Chapa negra doble recapado")*AND(L700&lt;&gt;"x"),"--",VLOOKUP(D700,Acero!$A$12:$AB$209,15,FALSE))</f>
        <v>#N/A</v>
      </c>
      <c r="R700" s="335" t="str">
        <f>IF(L700="x",VLOOKUP(D700,Acero!$A$12:$AB$209,16,FALSE),"--")</f>
        <v>--</v>
      </c>
      <c r="S700" s="335" t="str">
        <f>IF(L700="x",VLOOKUP(D700,Acero!$A$12:$AB$209,17,FALSE),"--")</f>
        <v>--</v>
      </c>
      <c r="T700" s="335" t="e">
        <f>VLOOKUP(D700,Acero!$A$12:$AB$209,18,FALSE)</f>
        <v>#N/A</v>
      </c>
      <c r="U700" s="308" t="e">
        <f>VLOOKUP(D700,Acero!$A$12:$AB$209,19,FALSE)</f>
        <v>#N/A</v>
      </c>
      <c r="V700" s="319"/>
      <c r="W700" s="319"/>
      <c r="X700" s="322"/>
      <c r="Y700" s="334" t="e">
        <f t="shared" si="280"/>
        <v>#DIV/0!</v>
      </c>
      <c r="Z700">
        <f t="shared" si="284"/>
        <v>4450810.6666666428</v>
      </c>
      <c r="AG700" s="345">
        <v>43084</v>
      </c>
      <c r="AH700" s="149"/>
      <c r="AI700" s="149"/>
      <c r="AJ700" s="149"/>
      <c r="AK700" s="149"/>
      <c r="AL700" s="343" t="e">
        <f t="shared" si="281"/>
        <v>#DIV/0!</v>
      </c>
      <c r="AM700" s="149"/>
      <c r="AN700" s="149"/>
      <c r="AO700" s="343" t="e">
        <f t="shared" si="282"/>
        <v>#DIV/0!</v>
      </c>
      <c r="AP700" s="149"/>
      <c r="AQ700" s="149"/>
      <c r="AR700" s="343" t="e">
        <f t="shared" si="283"/>
        <v>#DIV/0!</v>
      </c>
    </row>
    <row r="701" spans="1:44" ht="15.75" hidden="1" thickBot="1">
      <c r="A701" s="410"/>
      <c r="B701" s="336"/>
      <c r="C701" s="337"/>
      <c r="D701" s="338"/>
      <c r="E701" s="339"/>
      <c r="F701" s="340"/>
      <c r="G701" s="336"/>
      <c r="H701" s="336"/>
      <c r="I701" s="338"/>
      <c r="J701" s="339"/>
      <c r="K701" s="341"/>
      <c r="L701" s="339"/>
      <c r="M701" s="338"/>
      <c r="N701" s="338"/>
      <c r="O701" s="342"/>
      <c r="P701" s="340"/>
      <c r="Q701" s="340"/>
      <c r="R701" s="340"/>
      <c r="S701" s="340"/>
      <c r="T701" s="340"/>
      <c r="U701" s="336"/>
      <c r="V701" s="336"/>
      <c r="W701" s="336"/>
      <c r="X701" s="339"/>
      <c r="Y701" s="339"/>
      <c r="Z701" s="333"/>
      <c r="AA701" s="333"/>
      <c r="AG701" s="345"/>
      <c r="AL701" s="344"/>
      <c r="AO701" s="344"/>
      <c r="AR701" s="344"/>
    </row>
    <row r="702" spans="1:44" ht="31.5" hidden="1" thickTop="1" thickBot="1">
      <c r="A702" s="411" t="s">
        <v>361</v>
      </c>
      <c r="B702" s="308">
        <v>628</v>
      </c>
      <c r="C702" s="239" t="str">
        <f>VLOOKUP($A$18,Piezas!$A$10:$F$604,2,FALSE)</f>
        <v xml:space="preserve">Gabinete lateral derecho </v>
      </c>
      <c r="D702" s="317" t="s">
        <v>1012</v>
      </c>
      <c r="E702" s="331">
        <v>1366.3333333333301</v>
      </c>
      <c r="F702" s="308" t="str">
        <f>VLOOKUP(D702,Acero!$A$12:$AB$209,4,FALSE)</f>
        <v>Lateral</v>
      </c>
      <c r="G702" s="317"/>
      <c r="H702" s="317"/>
      <c r="I702" s="317"/>
      <c r="J702" s="310"/>
      <c r="K702" s="149"/>
      <c r="L702" s="331"/>
      <c r="M702" s="308" t="str">
        <f>VLOOKUP(D702,Acero!$A$12:$AB$209,13,FALSE)</f>
        <v>Chapa negra doble recapado</v>
      </c>
      <c r="N702" s="308" t="str">
        <f>IF(L702="x",VLOOKUP(D702,Acero!$A$12:$AB$209,6,FALSE),"--")</f>
        <v>--</v>
      </c>
      <c r="O702" s="324" t="str">
        <f>IF(L702="x",VLOOKUP(D702,Acero!$A$12:$AB$209,7,FALSE),"--")</f>
        <v>--</v>
      </c>
      <c r="P702" s="335" t="str">
        <f>IF((M702="Chapa negra doble recapado")*AND(L702&lt;&gt;"x"),"--",VLOOKUP(D702,Acero!$A$12:$AB$209,14,FALSE))</f>
        <v>--</v>
      </c>
      <c r="Q702" s="335" t="str">
        <f>IF((M702="Chapa negra doble recapado")*AND(L702&lt;&gt;"x"),"--",VLOOKUP(D702,Acero!$A$12:$AB$209,15,FALSE))</f>
        <v>--</v>
      </c>
      <c r="R702" s="335" t="str">
        <f>IF(L702="x",VLOOKUP(D702,Acero!$A$12:$AB$209,16,FALSE),"--")</f>
        <v>--</v>
      </c>
      <c r="S702" s="335" t="str">
        <f>IF(L702="x",VLOOKUP(D702,Acero!$A$12:$AB$209,17,FALSE),"--")</f>
        <v>--</v>
      </c>
      <c r="T702" s="335">
        <f>VLOOKUP(D702,Acero!$A$12:$AB$209,18,FALSE)</f>
        <v>1.2</v>
      </c>
      <c r="U702" s="308" t="str">
        <f>VLOOKUP(D702,Acero!$A$12:$AB$209,19,FALSE)</f>
        <v>mm</v>
      </c>
      <c r="V702" s="317"/>
      <c r="W702" s="317">
        <v>1111.3333333333301</v>
      </c>
      <c r="X702" s="331">
        <v>1453.1666666666699</v>
      </c>
      <c r="Y702" s="334">
        <f t="shared" ref="Y702:Y712" si="285">(X702-W702)/W702</f>
        <v>0.30758848230354607</v>
      </c>
      <c r="Z702" s="149">
        <f>(V702+W702)*E702</f>
        <v>1518451.7777777696</v>
      </c>
      <c r="AA702" s="149"/>
      <c r="AB702" s="149"/>
      <c r="AC702" s="149"/>
      <c r="AD702" s="149"/>
      <c r="AE702" s="149"/>
      <c r="AF702" s="149"/>
      <c r="AG702" s="345">
        <v>43085</v>
      </c>
      <c r="AH702" s="149"/>
      <c r="AI702" s="149"/>
      <c r="AJ702" s="149"/>
      <c r="AK702" s="149"/>
      <c r="AL702" s="343" t="e">
        <f t="shared" ref="AL702:AL712" si="286">(AH702-AK702)/AH702</f>
        <v>#DIV/0!</v>
      </c>
      <c r="AM702" s="149"/>
      <c r="AN702" s="149"/>
      <c r="AO702" s="343" t="e">
        <f t="shared" ref="AO702:AO712" si="287">(AK702-AN702)/AK702</f>
        <v>#DIV/0!</v>
      </c>
      <c r="AP702" s="149"/>
      <c r="AQ702" s="149"/>
      <c r="AR702" s="343" t="e">
        <f t="shared" ref="AR702:AR712" si="288">(AN702-AQ702)/AN702</f>
        <v>#DIV/0!</v>
      </c>
    </row>
    <row r="703" spans="1:44" ht="30.75" hidden="1" thickBot="1">
      <c r="A703" s="309"/>
      <c r="B703" s="308">
        <v>629</v>
      </c>
      <c r="C703" s="239" t="str">
        <f>VLOOKUP($A$18,Piezas!$A$10:$F$604,2,FALSE)</f>
        <v xml:space="preserve">Gabinete lateral derecho </v>
      </c>
      <c r="D703" s="317" t="s">
        <v>1211</v>
      </c>
      <c r="E703" s="322">
        <v>1374.3333333333301</v>
      </c>
      <c r="F703" s="308" t="str">
        <f>VLOOKUP(D703,Acero!$A$12:$AB$209,4,FALSE)</f>
        <v xml:space="preserve">Lonja </v>
      </c>
      <c r="G703" s="317"/>
      <c r="H703" s="317"/>
      <c r="I703" s="317"/>
      <c r="J703" s="311"/>
      <c r="L703" s="317"/>
      <c r="M703" s="308" t="str">
        <f>VLOOKUP(D703,Acero!$A$12:$AB$209,13,FALSE)</f>
        <v>Chapa negra doble recapado</v>
      </c>
      <c r="N703" s="308" t="str">
        <f>IF(L703="x",VLOOKUP(D703,Acero!$A$12:$AB$209,6,FALSE),"--")</f>
        <v>--</v>
      </c>
      <c r="O703" s="324" t="str">
        <f>IF(L703="x",VLOOKUP(D703,Acero!$A$12:$AB$209,7,FALSE),"--")</f>
        <v>--</v>
      </c>
      <c r="P703" s="335" t="str">
        <f>IF((M703="Chapa negra doble recapado")*AND(L703&lt;&gt;"x"),"--",VLOOKUP(D703,Acero!$A$12:$AB$209,14,FALSE))</f>
        <v>--</v>
      </c>
      <c r="Q703" s="335" t="str">
        <f>IF((M703="Chapa negra doble recapado")*AND(L703&lt;&gt;"x"),"--",VLOOKUP(D703,Acero!$A$12:$AB$209,15,FALSE))</f>
        <v>--</v>
      </c>
      <c r="R703" s="335" t="str">
        <f>IF(L703="x",VLOOKUP(D703,Acero!$A$12:$AB$209,16,FALSE),"--")</f>
        <v>--</v>
      </c>
      <c r="S703" s="335" t="str">
        <f>IF(L703="x",VLOOKUP(D703,Acero!$A$12:$AB$209,17,FALSE),"--")</f>
        <v>--</v>
      </c>
      <c r="T703" s="335">
        <f>VLOOKUP(D703,Acero!$A$12:$AB$209,18,FALSE)</f>
        <v>1.2</v>
      </c>
      <c r="U703" s="308" t="str">
        <f>VLOOKUP(D703,Acero!$A$12:$AB$209,19,FALSE)</f>
        <v>mm</v>
      </c>
      <c r="V703" s="317"/>
      <c r="W703" s="317">
        <v>1117.8333333333301</v>
      </c>
      <c r="X703" s="322">
        <v>1461.6666666666699</v>
      </c>
      <c r="Y703" s="334">
        <f t="shared" si="285"/>
        <v>0.30758908602952811</v>
      </c>
      <c r="Z703">
        <f t="shared" ref="Z703:Z712" si="289">(V703+W703)*E703+Z702</f>
        <v>3054727.3888888727</v>
      </c>
      <c r="AG703" s="345">
        <v>43086</v>
      </c>
      <c r="AH703" s="149"/>
      <c r="AI703" s="149"/>
      <c r="AJ703" s="149"/>
      <c r="AK703" s="149"/>
      <c r="AL703" s="343" t="e">
        <f t="shared" si="286"/>
        <v>#DIV/0!</v>
      </c>
      <c r="AM703" s="149"/>
      <c r="AN703" s="149"/>
      <c r="AO703" s="343" t="e">
        <f t="shared" si="287"/>
        <v>#DIV/0!</v>
      </c>
      <c r="AP703" s="149"/>
      <c r="AQ703" s="149"/>
      <c r="AR703" s="343" t="e">
        <f t="shared" si="288"/>
        <v>#DIV/0!</v>
      </c>
    </row>
    <row r="704" spans="1:44" ht="30.75" hidden="1" thickBot="1">
      <c r="A704" s="309"/>
      <c r="B704" s="308">
        <v>630</v>
      </c>
      <c r="C704" s="239" t="str">
        <f>VLOOKUP($A$18,Piezas!$A$10:$F$604,2,FALSE)</f>
        <v xml:space="preserve">Gabinete lateral derecho </v>
      </c>
      <c r="D704" s="317" t="s">
        <v>1014</v>
      </c>
      <c r="E704" s="322">
        <v>1382.3333333333301</v>
      </c>
      <c r="F704" s="308" t="str">
        <f>VLOOKUP(D704,Acero!$A$12:$AB$209,4,FALSE)</f>
        <v>orejas</v>
      </c>
      <c r="G704" s="317"/>
      <c r="H704" s="317"/>
      <c r="I704" s="317"/>
      <c r="J704" s="311" t="s">
        <v>1527</v>
      </c>
      <c r="L704" s="322"/>
      <c r="M704" s="308" t="str">
        <f>VLOOKUP(D704,Acero!$A$12:$AB$209,13,FALSE)</f>
        <v>Chapa negra doble recapado</v>
      </c>
      <c r="N704" s="308" t="str">
        <f>IF(L704="x",VLOOKUP(D704,Acero!$A$12:$AB$209,6,FALSE),"--")</f>
        <v>--</v>
      </c>
      <c r="O704" s="324" t="str">
        <f>IF(L704="x",VLOOKUP(D704,Acero!$A$12:$AB$209,7,FALSE),"--")</f>
        <v>--</v>
      </c>
      <c r="P704" s="335" t="str">
        <f>IF((M704="Chapa negra doble recapado")*AND(L704&lt;&gt;"x"),"--",VLOOKUP(D704,Acero!$A$12:$AB$209,14,FALSE))</f>
        <v>--</v>
      </c>
      <c r="Q704" s="335" t="str">
        <f>IF((M704="Chapa negra doble recapado")*AND(L704&lt;&gt;"x"),"--",VLOOKUP(D704,Acero!$A$12:$AB$209,15,FALSE))</f>
        <v>--</v>
      </c>
      <c r="R704" s="335" t="str">
        <f>IF(L704="x",VLOOKUP(D704,Acero!$A$12:$AB$209,16,FALSE),"--")</f>
        <v>--</v>
      </c>
      <c r="S704" s="335" t="str">
        <f>IF(L704="x",VLOOKUP(D704,Acero!$A$12:$AB$209,17,FALSE),"--")</f>
        <v>--</v>
      </c>
      <c r="T704" s="335">
        <f>VLOOKUP(D704,Acero!$A$12:$AB$209,18,FALSE)</f>
        <v>1.2</v>
      </c>
      <c r="U704" s="308" t="str">
        <f>VLOOKUP(D704,Acero!$A$12:$AB$209,19,FALSE)</f>
        <v>mm</v>
      </c>
      <c r="V704" s="318">
        <v>1</v>
      </c>
      <c r="W704" s="318">
        <v>1124.3333333333301</v>
      </c>
      <c r="X704" s="322">
        <v>1470.1666666666699</v>
      </c>
      <c r="Y704" s="334">
        <f t="shared" si="285"/>
        <v>0.30758968277498444</v>
      </c>
      <c r="Z704">
        <f t="shared" si="289"/>
        <v>4610313.1666666418</v>
      </c>
      <c r="AG704" s="345">
        <v>43087</v>
      </c>
      <c r="AH704" s="149"/>
      <c r="AI704" s="149"/>
      <c r="AJ704" s="149"/>
      <c r="AK704" s="149"/>
      <c r="AL704" s="343" t="e">
        <f t="shared" si="286"/>
        <v>#DIV/0!</v>
      </c>
      <c r="AM704" s="149"/>
      <c r="AN704" s="149"/>
      <c r="AO704" s="343" t="e">
        <f t="shared" si="287"/>
        <v>#DIV/0!</v>
      </c>
      <c r="AP704" s="149"/>
      <c r="AQ704" s="149"/>
      <c r="AR704" s="343" t="e">
        <f t="shared" si="288"/>
        <v>#DIV/0!</v>
      </c>
    </row>
    <row r="705" spans="1:44" ht="30.75" hidden="1" thickBot="1">
      <c r="A705" s="309"/>
      <c r="B705" s="308">
        <v>631</v>
      </c>
      <c r="C705" s="239" t="str">
        <f>VLOOKUP($A$18,Piezas!$A$10:$F$604,2,FALSE)</f>
        <v xml:space="preserve">Gabinete lateral derecho </v>
      </c>
      <c r="D705" s="317" t="s">
        <v>1015</v>
      </c>
      <c r="E705" s="322"/>
      <c r="F705" s="308">
        <f>VLOOKUP(D705,Acero!$A$12:$AB$209,4,FALSE)</f>
        <v>0</v>
      </c>
      <c r="G705" s="317"/>
      <c r="H705" s="317"/>
      <c r="I705" s="317"/>
      <c r="J705" s="311"/>
      <c r="L705" s="322"/>
      <c r="M705" s="308">
        <f>VLOOKUP(D705,Acero!$A$12:$AB$209,13,FALSE)</f>
        <v>0</v>
      </c>
      <c r="N705" s="308" t="str">
        <f>IF(L705="x",VLOOKUP(D705,Acero!$A$12:$AB$209,6,FALSE),"--")</f>
        <v>--</v>
      </c>
      <c r="O705" s="324" t="str">
        <f>IF(L705="x",VLOOKUP(D705,Acero!$A$12:$AB$209,7,FALSE),"--")</f>
        <v>--</v>
      </c>
      <c r="P705" s="335">
        <f>IF((M705="Chapa negra doble recapado")*AND(L705&lt;&gt;"x"),"--",VLOOKUP(D705,Acero!$A$12:$AB$209,14,FALSE))</f>
        <v>0</v>
      </c>
      <c r="Q705" s="335">
        <f>IF((M705="Chapa negra doble recapado")*AND(L705&lt;&gt;"x"),"--",VLOOKUP(D705,Acero!$A$12:$AB$209,15,FALSE))</f>
        <v>0</v>
      </c>
      <c r="R705" s="335" t="str">
        <f>IF(L705="x",VLOOKUP(D705,Acero!$A$12:$AB$209,16,FALSE),"--")</f>
        <v>--</v>
      </c>
      <c r="S705" s="335" t="str">
        <f>IF(L705="x",VLOOKUP(D705,Acero!$A$12:$AB$209,17,FALSE),"--")</f>
        <v>--</v>
      </c>
      <c r="T705" s="335">
        <f>VLOOKUP(D705,Acero!$A$12:$AB$209,18,FALSE)</f>
        <v>0</v>
      </c>
      <c r="U705" s="308" t="str">
        <f>VLOOKUP(D705,Acero!$A$12:$AB$209,19,FALSE)</f>
        <v>-----</v>
      </c>
      <c r="V705" s="319"/>
      <c r="W705" s="319"/>
      <c r="X705" s="322"/>
      <c r="Y705" s="334" t="e">
        <f t="shared" si="285"/>
        <v>#DIV/0!</v>
      </c>
      <c r="Z705">
        <f t="shared" si="289"/>
        <v>4610313.1666666418</v>
      </c>
      <c r="AG705" s="345">
        <v>43088</v>
      </c>
      <c r="AH705" s="149"/>
      <c r="AI705" s="149"/>
      <c r="AJ705" s="149"/>
      <c r="AK705" s="149"/>
      <c r="AL705" s="343" t="e">
        <f t="shared" si="286"/>
        <v>#DIV/0!</v>
      </c>
      <c r="AM705" s="149"/>
      <c r="AN705" s="149"/>
      <c r="AO705" s="343" t="e">
        <f t="shared" si="287"/>
        <v>#DIV/0!</v>
      </c>
      <c r="AP705" s="149"/>
      <c r="AQ705" s="149"/>
      <c r="AR705" s="343" t="e">
        <f t="shared" si="288"/>
        <v>#DIV/0!</v>
      </c>
    </row>
    <row r="706" spans="1:44" ht="30.75" hidden="1" thickBot="1">
      <c r="A706" s="309"/>
      <c r="B706" s="308">
        <v>632</v>
      </c>
      <c r="C706" s="239" t="str">
        <f>VLOOKUP($A$18,Piezas!$A$10:$F$604,2,FALSE)</f>
        <v xml:space="preserve">Gabinete lateral derecho </v>
      </c>
      <c r="D706" s="317" t="s">
        <v>1060</v>
      </c>
      <c r="E706" s="322"/>
      <c r="F706" s="308">
        <f>VLOOKUP(D706,Acero!$A$12:$AB$209,4,FALSE)</f>
        <v>0</v>
      </c>
      <c r="G706" s="317"/>
      <c r="H706" s="317"/>
      <c r="I706" s="317"/>
      <c r="J706" s="311"/>
      <c r="L706" s="322"/>
      <c r="M706" s="308" t="str">
        <f>VLOOKUP(D706,Acero!$A$12:$AB$209,13,FALSE)</f>
        <v>---------------</v>
      </c>
      <c r="N706" s="308" t="str">
        <f>IF(L706="x",VLOOKUP(D706,Acero!$A$12:$AB$209,6,FALSE),"--")</f>
        <v>--</v>
      </c>
      <c r="O706" s="324" t="str">
        <f>IF(L706="x",VLOOKUP(D706,Acero!$A$12:$AB$209,7,FALSE),"--")</f>
        <v>--</v>
      </c>
      <c r="P706" s="335">
        <f>IF((M706="Chapa negra doble recapado")*AND(L706&lt;&gt;"x"),"--",VLOOKUP(D706,Acero!$A$12:$AB$209,14,FALSE))</f>
        <v>28</v>
      </c>
      <c r="Q706" s="335" t="str">
        <f>IF((M706="Chapa negra doble recapado")*AND(L706&lt;&gt;"x"),"--",VLOOKUP(D706,Acero!$A$12:$AB$209,15,FALSE))</f>
        <v>----</v>
      </c>
      <c r="R706" s="335" t="str">
        <f>IF(L706="x",VLOOKUP(D706,Acero!$A$12:$AB$209,16,FALSE),"--")</f>
        <v>--</v>
      </c>
      <c r="S706" s="335" t="str">
        <f>IF(L706="x",VLOOKUP(D706,Acero!$A$12:$AB$209,17,FALSE),"--")</f>
        <v>--</v>
      </c>
      <c r="T706" s="335">
        <f>VLOOKUP(D706,Acero!$A$12:$AB$209,18,FALSE)</f>
        <v>0</v>
      </c>
      <c r="U706" s="308" t="str">
        <f>VLOOKUP(D706,Acero!$A$12:$AB$209,19,FALSE)</f>
        <v>----</v>
      </c>
      <c r="V706" s="318"/>
      <c r="W706" s="318"/>
      <c r="X706" s="322"/>
      <c r="Y706" s="334" t="e">
        <f t="shared" si="285"/>
        <v>#DIV/0!</v>
      </c>
      <c r="Z706">
        <f t="shared" si="289"/>
        <v>4610313.1666666418</v>
      </c>
      <c r="AG706" s="345">
        <v>43089</v>
      </c>
      <c r="AH706" s="149"/>
      <c r="AI706" s="149"/>
      <c r="AJ706" s="149"/>
      <c r="AK706" s="149"/>
      <c r="AL706" s="343" t="e">
        <f t="shared" si="286"/>
        <v>#DIV/0!</v>
      </c>
      <c r="AM706" s="149"/>
      <c r="AN706" s="149"/>
      <c r="AO706" s="343" t="e">
        <f t="shared" si="287"/>
        <v>#DIV/0!</v>
      </c>
      <c r="AP706" s="149"/>
      <c r="AQ706" s="149"/>
      <c r="AR706" s="343" t="e">
        <f t="shared" si="288"/>
        <v>#DIV/0!</v>
      </c>
    </row>
    <row r="707" spans="1:44" ht="30.75" hidden="1" thickBot="1">
      <c r="A707" s="309"/>
      <c r="B707" s="308">
        <v>633</v>
      </c>
      <c r="C707" s="239" t="str">
        <f>VLOOKUP($A$18,Piezas!$A$10:$F$604,2,FALSE)</f>
        <v xml:space="preserve">Gabinete lateral derecho </v>
      </c>
      <c r="D707" s="317" t="s">
        <v>1228</v>
      </c>
      <c r="E707" s="322"/>
      <c r="F707" s="308">
        <f>VLOOKUP(D707,Acero!$A$12:$AB$209,4,FALSE)</f>
        <v>0</v>
      </c>
      <c r="G707" s="317"/>
      <c r="H707" s="317"/>
      <c r="I707" s="317"/>
      <c r="J707" s="311"/>
      <c r="L707" s="322"/>
      <c r="M707" s="308" t="str">
        <f>VLOOKUP(D707,Acero!$A$12:$AB$209,13,FALSE)</f>
        <v>---------------</v>
      </c>
      <c r="N707" s="308" t="str">
        <f>IF(L707="x",VLOOKUP(D707,Acero!$A$12:$AB$209,6,FALSE),"--")</f>
        <v>--</v>
      </c>
      <c r="O707" s="324" t="str">
        <f>IF(L707="x",VLOOKUP(D707,Acero!$A$12:$AB$209,7,FALSE),"--")</f>
        <v>--</v>
      </c>
      <c r="P707" s="335">
        <f>IF((M707="Chapa negra doble recapado")*AND(L707&lt;&gt;"x"),"--",VLOOKUP(D707,Acero!$A$12:$AB$209,14,FALSE))</f>
        <v>0.42</v>
      </c>
      <c r="Q707" s="335" t="str">
        <f>IF((M707="Chapa negra doble recapado")*AND(L707&lt;&gt;"x"),"--",VLOOKUP(D707,Acero!$A$12:$AB$209,15,FALSE))</f>
        <v>----</v>
      </c>
      <c r="R707" s="335" t="str">
        <f>IF(L707="x",VLOOKUP(D707,Acero!$A$12:$AB$209,16,FALSE),"--")</f>
        <v>--</v>
      </c>
      <c r="S707" s="335" t="str">
        <f>IF(L707="x",VLOOKUP(D707,Acero!$A$12:$AB$209,17,FALSE),"--")</f>
        <v>--</v>
      </c>
      <c r="T707" s="335">
        <f>VLOOKUP(D707,Acero!$A$12:$AB$209,18,FALSE)</f>
        <v>0.5</v>
      </c>
      <c r="U707" s="308" t="str">
        <f>VLOOKUP(D707,Acero!$A$12:$AB$209,19,FALSE)</f>
        <v>----</v>
      </c>
      <c r="V707" s="318"/>
      <c r="W707" s="318"/>
      <c r="X707" s="322"/>
      <c r="Y707" s="334" t="e">
        <f t="shared" si="285"/>
        <v>#DIV/0!</v>
      </c>
      <c r="Z707">
        <f t="shared" si="289"/>
        <v>4610313.1666666418</v>
      </c>
      <c r="AG707" s="345">
        <v>43090</v>
      </c>
      <c r="AH707" s="149"/>
      <c r="AI707" s="149"/>
      <c r="AJ707" s="149"/>
      <c r="AK707" s="149"/>
      <c r="AL707" s="343" t="e">
        <f t="shared" si="286"/>
        <v>#DIV/0!</v>
      </c>
      <c r="AM707" s="149"/>
      <c r="AN707" s="149"/>
      <c r="AO707" s="343" t="e">
        <f t="shared" si="287"/>
        <v>#DIV/0!</v>
      </c>
      <c r="AP707" s="149"/>
      <c r="AQ707" s="149"/>
      <c r="AR707" s="343" t="e">
        <f t="shared" si="288"/>
        <v>#DIV/0!</v>
      </c>
    </row>
    <row r="708" spans="1:44" ht="30.75" hidden="1" thickBot="1">
      <c r="A708" s="309"/>
      <c r="B708" s="308">
        <v>634</v>
      </c>
      <c r="C708" s="239" t="str">
        <f>VLOOKUP($A$18,Piezas!$A$10:$F$604,2,FALSE)</f>
        <v xml:space="preserve">Gabinete lateral derecho </v>
      </c>
      <c r="D708" s="317" t="s">
        <v>1229</v>
      </c>
      <c r="E708" s="322"/>
      <c r="F708" s="308">
        <f>VLOOKUP(D708,Acero!$A$12:$AB$209,4,FALSE)</f>
        <v>0</v>
      </c>
      <c r="G708" s="317"/>
      <c r="H708" s="317"/>
      <c r="I708" s="317"/>
      <c r="J708" s="311"/>
      <c r="L708" s="322"/>
      <c r="M708" s="308" t="str">
        <f>VLOOKUP(D708,Acero!$A$12:$AB$209,13,FALSE)</f>
        <v>---------------</v>
      </c>
      <c r="N708" s="308" t="str">
        <f>IF(L708="x",VLOOKUP(D708,Acero!$A$12:$AB$209,6,FALSE),"--")</f>
        <v>--</v>
      </c>
      <c r="O708" s="324" t="str">
        <f>IF(L708="x",VLOOKUP(D708,Acero!$A$12:$AB$209,7,FALSE),"--")</f>
        <v>--</v>
      </c>
      <c r="P708" s="335">
        <f>IF((M708="Chapa negra doble recapado")*AND(L708&lt;&gt;"x"),"--",VLOOKUP(D708,Acero!$A$12:$AB$209,14,FALSE))</f>
        <v>22</v>
      </c>
      <c r="Q708" s="335" t="str">
        <f>IF((M708="Chapa negra doble recapado")*AND(L708&lt;&gt;"x"),"--",VLOOKUP(D708,Acero!$A$12:$AB$209,15,FALSE))</f>
        <v>----</v>
      </c>
      <c r="R708" s="335" t="str">
        <f>IF(L708="x",VLOOKUP(D708,Acero!$A$12:$AB$209,16,FALSE),"--")</f>
        <v>--</v>
      </c>
      <c r="S708" s="335" t="str">
        <f>IF(L708="x",VLOOKUP(D708,Acero!$A$12:$AB$209,17,FALSE),"--")</f>
        <v>--</v>
      </c>
      <c r="T708" s="335">
        <f>VLOOKUP(D708,Acero!$A$12:$AB$209,18,FALSE)</f>
        <v>0</v>
      </c>
      <c r="U708" s="308" t="str">
        <f>VLOOKUP(D708,Acero!$A$12:$AB$209,19,FALSE)</f>
        <v>----</v>
      </c>
      <c r="V708" s="319"/>
      <c r="W708" s="319"/>
      <c r="X708" s="322"/>
      <c r="Y708" s="334" t="e">
        <f t="shared" si="285"/>
        <v>#DIV/0!</v>
      </c>
      <c r="Z708">
        <f t="shared" si="289"/>
        <v>4610313.1666666418</v>
      </c>
      <c r="AG708" s="345">
        <v>43091</v>
      </c>
      <c r="AH708" s="149"/>
      <c r="AI708" s="149"/>
      <c r="AJ708" s="149"/>
      <c r="AK708" s="149"/>
      <c r="AL708" s="343" t="e">
        <f t="shared" si="286"/>
        <v>#DIV/0!</v>
      </c>
      <c r="AM708" s="149"/>
      <c r="AN708" s="149"/>
      <c r="AO708" s="343" t="e">
        <f t="shared" si="287"/>
        <v>#DIV/0!</v>
      </c>
      <c r="AP708" s="149"/>
      <c r="AQ708" s="149"/>
      <c r="AR708" s="343" t="e">
        <f t="shared" si="288"/>
        <v>#DIV/0!</v>
      </c>
    </row>
    <row r="709" spans="1:44" ht="30.75" hidden="1" thickBot="1">
      <c r="A709" s="309"/>
      <c r="B709" s="308">
        <v>635</v>
      </c>
      <c r="C709" s="239" t="str">
        <f>VLOOKUP($A$18,Piezas!$A$10:$F$604,2,FALSE)</f>
        <v xml:space="preserve">Gabinete lateral derecho </v>
      </c>
      <c r="D709" s="317" t="s">
        <v>1230</v>
      </c>
      <c r="E709" s="322"/>
      <c r="F709" s="308">
        <f>VLOOKUP(D709,Acero!$A$12:$AB$209,4,FALSE)</f>
        <v>0</v>
      </c>
      <c r="G709" s="317"/>
      <c r="H709" s="317"/>
      <c r="I709" s="317"/>
      <c r="J709" s="311"/>
      <c r="L709" s="322"/>
      <c r="M709" s="308" t="str">
        <f>VLOOKUP(D709,Acero!$A$12:$AB$209,13,FALSE)</f>
        <v>---------------</v>
      </c>
      <c r="N709" s="308" t="str">
        <f>IF(L709="x",VLOOKUP(D709,Acero!$A$12:$AB$209,6,FALSE),"--")</f>
        <v>--</v>
      </c>
      <c r="O709" s="324" t="str">
        <f>IF(L709="x",VLOOKUP(D709,Acero!$A$12:$AB$209,7,FALSE),"--")</f>
        <v>--</v>
      </c>
      <c r="P709" s="335">
        <f>IF((M709="Chapa negra doble recapado")*AND(L709&lt;&gt;"x"),"--",VLOOKUP(D709,Acero!$A$12:$AB$209,14,FALSE))</f>
        <v>12.7</v>
      </c>
      <c r="Q709" s="335" t="str">
        <f>IF((M709="Chapa negra doble recapado")*AND(L709&lt;&gt;"x"),"--",VLOOKUP(D709,Acero!$A$12:$AB$209,15,FALSE))</f>
        <v>----</v>
      </c>
      <c r="R709" s="335" t="str">
        <f>IF(L709="x",VLOOKUP(D709,Acero!$A$12:$AB$209,16,FALSE),"--")</f>
        <v>--</v>
      </c>
      <c r="S709" s="335" t="str">
        <f>IF(L709="x",VLOOKUP(D709,Acero!$A$12:$AB$209,17,FALSE),"--")</f>
        <v>--</v>
      </c>
      <c r="T709" s="335">
        <f>VLOOKUP(D709,Acero!$A$12:$AB$209,18,FALSE)</f>
        <v>0</v>
      </c>
      <c r="U709" s="308" t="str">
        <f>VLOOKUP(D709,Acero!$A$12:$AB$209,19,FALSE)</f>
        <v>----</v>
      </c>
      <c r="V709" s="318"/>
      <c r="W709" s="318"/>
      <c r="X709" s="322"/>
      <c r="Y709" s="334" t="e">
        <f t="shared" si="285"/>
        <v>#DIV/0!</v>
      </c>
      <c r="Z709">
        <f t="shared" si="289"/>
        <v>4610313.1666666418</v>
      </c>
      <c r="AG709" s="345">
        <v>43092</v>
      </c>
      <c r="AH709" s="149"/>
      <c r="AI709" s="149"/>
      <c r="AJ709" s="149"/>
      <c r="AK709" s="149"/>
      <c r="AL709" s="343" t="e">
        <f t="shared" si="286"/>
        <v>#DIV/0!</v>
      </c>
      <c r="AM709" s="149"/>
      <c r="AN709" s="149"/>
      <c r="AO709" s="343" t="e">
        <f t="shared" si="287"/>
        <v>#DIV/0!</v>
      </c>
      <c r="AP709" s="149"/>
      <c r="AQ709" s="149"/>
      <c r="AR709" s="343" t="e">
        <f t="shared" si="288"/>
        <v>#DIV/0!</v>
      </c>
    </row>
    <row r="710" spans="1:44" ht="30.75" hidden="1" thickBot="1">
      <c r="A710" s="309"/>
      <c r="B710" s="308">
        <v>636</v>
      </c>
      <c r="C710" s="239" t="str">
        <f>VLOOKUP($A$18,Piezas!$A$10:$F$604,2,FALSE)</f>
        <v xml:space="preserve">Gabinete lateral derecho </v>
      </c>
      <c r="D710" s="317"/>
      <c r="E710" s="322"/>
      <c r="F710" s="308" t="e">
        <f>VLOOKUP(D710,Acero!$A$12:$AB$209,4,FALSE)</f>
        <v>#N/A</v>
      </c>
      <c r="G710" s="317"/>
      <c r="H710" s="317"/>
      <c r="I710" s="317"/>
      <c r="J710" s="311"/>
      <c r="L710" s="322"/>
      <c r="M710" s="308" t="e">
        <f>VLOOKUP(D710,Acero!$A$12:$AB$209,13,FALSE)</f>
        <v>#N/A</v>
      </c>
      <c r="N710" s="308" t="str">
        <f>IF(L710="x",VLOOKUP(D710,Acero!$A$12:$AB$209,6,FALSE),"--")</f>
        <v>--</v>
      </c>
      <c r="O710" s="324" t="str">
        <f>IF(L710="x",VLOOKUP(D710,Acero!$A$12:$AB$209,7,FALSE),"--")</f>
        <v>--</v>
      </c>
      <c r="P710" s="335" t="e">
        <f>IF((M710="Chapa negra doble recapado")*AND(L710&lt;&gt;"x"),"--",VLOOKUP(D710,Acero!$A$12:$AB$209,14,FALSE))</f>
        <v>#N/A</v>
      </c>
      <c r="Q710" s="335" t="e">
        <f>IF((M710="Chapa negra doble recapado")*AND(L710&lt;&gt;"x"),"--",VLOOKUP(D710,Acero!$A$12:$AB$209,15,FALSE))</f>
        <v>#N/A</v>
      </c>
      <c r="R710" s="335" t="str">
        <f>IF(L710="x",VLOOKUP(D710,Acero!$A$12:$AB$209,16,FALSE),"--")</f>
        <v>--</v>
      </c>
      <c r="S710" s="335" t="str">
        <f>IF(L710="x",VLOOKUP(D710,Acero!$A$12:$AB$209,17,FALSE),"--")</f>
        <v>--</v>
      </c>
      <c r="T710" s="335" t="e">
        <f>VLOOKUP(D710,Acero!$A$12:$AB$209,18,FALSE)</f>
        <v>#N/A</v>
      </c>
      <c r="U710" s="308" t="e">
        <f>VLOOKUP(D710,Acero!$A$12:$AB$209,19,FALSE)</f>
        <v>#N/A</v>
      </c>
      <c r="V710" s="319"/>
      <c r="W710" s="319"/>
      <c r="X710" s="322"/>
      <c r="Y710" s="334" t="e">
        <f t="shared" si="285"/>
        <v>#DIV/0!</v>
      </c>
      <c r="Z710">
        <f t="shared" si="289"/>
        <v>4610313.1666666418</v>
      </c>
      <c r="AG710" s="345">
        <v>43093</v>
      </c>
      <c r="AH710" s="149"/>
      <c r="AI710" s="149"/>
      <c r="AJ710" s="149"/>
      <c r="AK710" s="149"/>
      <c r="AL710" s="343" t="e">
        <f t="shared" si="286"/>
        <v>#DIV/0!</v>
      </c>
      <c r="AM710" s="149"/>
      <c r="AN710" s="149"/>
      <c r="AO710" s="343" t="e">
        <f t="shared" si="287"/>
        <v>#DIV/0!</v>
      </c>
      <c r="AP710" s="149"/>
      <c r="AQ710" s="149"/>
      <c r="AR710" s="343" t="e">
        <f t="shared" si="288"/>
        <v>#DIV/0!</v>
      </c>
    </row>
    <row r="711" spans="1:44" ht="30.75" hidden="1" thickBot="1">
      <c r="A711" s="309"/>
      <c r="B711" s="308">
        <v>637</v>
      </c>
      <c r="C711" s="239" t="str">
        <f>VLOOKUP($A$18,Piezas!$A$10:$F$604,2,FALSE)</f>
        <v xml:space="preserve">Gabinete lateral derecho </v>
      </c>
      <c r="D711" s="320"/>
      <c r="E711" s="322"/>
      <c r="F711" s="308" t="e">
        <f>VLOOKUP(D711,Acero!$A$12:$AB$209,4,FALSE)</f>
        <v>#N/A</v>
      </c>
      <c r="G711" s="317"/>
      <c r="H711" s="317"/>
      <c r="I711" s="317"/>
      <c r="J711" s="311"/>
      <c r="L711" s="322"/>
      <c r="M711" s="308" t="e">
        <f>VLOOKUP(D711,Acero!$A$12:$AB$209,13,FALSE)</f>
        <v>#N/A</v>
      </c>
      <c r="N711" s="308" t="str">
        <f>IF(L711="x",VLOOKUP(D711,Acero!$A$12:$AB$209,6,FALSE),"--")</f>
        <v>--</v>
      </c>
      <c r="O711" s="324" t="str">
        <f>IF(L711="x",VLOOKUP(D711,Acero!$A$12:$AB$209,7,FALSE),"--")</f>
        <v>--</v>
      </c>
      <c r="P711" s="335" t="e">
        <f>IF((M711="Chapa negra doble recapado")*AND(L711&lt;&gt;"x"),"--",VLOOKUP(D711,Acero!$A$12:$AB$209,14,FALSE))</f>
        <v>#N/A</v>
      </c>
      <c r="Q711" s="335" t="e">
        <f>IF((M711="Chapa negra doble recapado")*AND(L711&lt;&gt;"x"),"--",VLOOKUP(D711,Acero!$A$12:$AB$209,15,FALSE))</f>
        <v>#N/A</v>
      </c>
      <c r="R711" s="335" t="str">
        <f>IF(L711="x",VLOOKUP(D711,Acero!$A$12:$AB$209,16,FALSE),"--")</f>
        <v>--</v>
      </c>
      <c r="S711" s="335" t="str">
        <f>IF(L711="x",VLOOKUP(D711,Acero!$A$12:$AB$209,17,FALSE),"--")</f>
        <v>--</v>
      </c>
      <c r="T711" s="335" t="e">
        <f>VLOOKUP(D711,Acero!$A$12:$AB$209,18,FALSE)</f>
        <v>#N/A</v>
      </c>
      <c r="U711" s="308" t="e">
        <f>VLOOKUP(D711,Acero!$A$12:$AB$209,19,FALSE)</f>
        <v>#N/A</v>
      </c>
      <c r="V711" s="318"/>
      <c r="W711" s="318"/>
      <c r="X711" s="322"/>
      <c r="Y711" s="334" t="e">
        <f t="shared" si="285"/>
        <v>#DIV/0!</v>
      </c>
      <c r="Z711">
        <f t="shared" si="289"/>
        <v>4610313.1666666418</v>
      </c>
      <c r="AG711" s="345">
        <v>43094</v>
      </c>
      <c r="AH711" s="149"/>
      <c r="AI711" s="149"/>
      <c r="AJ711" s="149"/>
      <c r="AK711" s="149"/>
      <c r="AL711" s="343" t="e">
        <f t="shared" si="286"/>
        <v>#DIV/0!</v>
      </c>
      <c r="AM711" s="149"/>
      <c r="AN711" s="149"/>
      <c r="AO711" s="343" t="e">
        <f t="shared" si="287"/>
        <v>#DIV/0!</v>
      </c>
      <c r="AP711" s="149"/>
      <c r="AQ711" s="149"/>
      <c r="AR711" s="343" t="e">
        <f t="shared" si="288"/>
        <v>#DIV/0!</v>
      </c>
    </row>
    <row r="712" spans="1:44" ht="30.75" hidden="1" thickBot="1">
      <c r="A712" s="412"/>
      <c r="B712" s="308">
        <v>638</v>
      </c>
      <c r="C712" s="239" t="str">
        <f>VLOOKUP($A$18,Piezas!$A$10:$F$604,2,FALSE)</f>
        <v xml:space="preserve">Gabinete lateral derecho </v>
      </c>
      <c r="D712" s="321"/>
      <c r="E712" s="322"/>
      <c r="F712" s="308" t="e">
        <f>VLOOKUP(D712,Acero!$A$12:$AB$209,4,FALSE)</f>
        <v>#N/A</v>
      </c>
      <c r="G712" s="317"/>
      <c r="H712" s="317"/>
      <c r="I712" s="317"/>
      <c r="J712" s="311"/>
      <c r="L712" s="322"/>
      <c r="M712" s="308" t="e">
        <f>VLOOKUP(D712,Acero!$A$12:$AB$209,13,FALSE)</f>
        <v>#N/A</v>
      </c>
      <c r="N712" s="308" t="str">
        <f>IF(L712="x",VLOOKUP(D712,Acero!$A$12:$AB$209,6,FALSE),"--")</f>
        <v>--</v>
      </c>
      <c r="O712" s="324" t="str">
        <f>IF(L712="x",VLOOKUP(D712,Acero!$A$12:$AB$209,7,FALSE),"--")</f>
        <v>--</v>
      </c>
      <c r="P712" s="335" t="e">
        <f>IF((M712="Chapa negra doble recapado")*AND(L712&lt;&gt;"x"),"--",VLOOKUP(D712,Acero!$A$12:$AB$209,14,FALSE))</f>
        <v>#N/A</v>
      </c>
      <c r="Q712" s="335" t="e">
        <f>IF((M712="Chapa negra doble recapado")*AND(L712&lt;&gt;"x"),"--",VLOOKUP(D712,Acero!$A$12:$AB$209,15,FALSE))</f>
        <v>#N/A</v>
      </c>
      <c r="R712" s="335" t="str">
        <f>IF(L712="x",VLOOKUP(D712,Acero!$A$12:$AB$209,16,FALSE),"--")</f>
        <v>--</v>
      </c>
      <c r="S712" s="335" t="str">
        <f>IF(L712="x",VLOOKUP(D712,Acero!$A$12:$AB$209,17,FALSE),"--")</f>
        <v>--</v>
      </c>
      <c r="T712" s="335" t="e">
        <f>VLOOKUP(D712,Acero!$A$12:$AB$209,18,FALSE)</f>
        <v>#N/A</v>
      </c>
      <c r="U712" s="308" t="e">
        <f>VLOOKUP(D712,Acero!$A$12:$AB$209,19,FALSE)</f>
        <v>#N/A</v>
      </c>
      <c r="V712" s="319"/>
      <c r="W712" s="319"/>
      <c r="X712" s="322"/>
      <c r="Y712" s="334" t="e">
        <f t="shared" si="285"/>
        <v>#DIV/0!</v>
      </c>
      <c r="Z712">
        <f t="shared" si="289"/>
        <v>4610313.1666666418</v>
      </c>
      <c r="AG712" s="345">
        <v>43095</v>
      </c>
      <c r="AH712" s="149"/>
      <c r="AI712" s="149"/>
      <c r="AJ712" s="149"/>
      <c r="AK712" s="149"/>
      <c r="AL712" s="343" t="e">
        <f t="shared" si="286"/>
        <v>#DIV/0!</v>
      </c>
      <c r="AM712" s="149"/>
      <c r="AN712" s="149"/>
      <c r="AO712" s="343" t="e">
        <f t="shared" si="287"/>
        <v>#DIV/0!</v>
      </c>
      <c r="AP712" s="149"/>
      <c r="AQ712" s="149"/>
      <c r="AR712" s="343" t="e">
        <f t="shared" si="288"/>
        <v>#DIV/0!</v>
      </c>
    </row>
    <row r="713" spans="1:44" ht="15.75" hidden="1" thickBot="1">
      <c r="A713" s="410"/>
      <c r="B713" s="336"/>
      <c r="C713" s="337"/>
      <c r="D713" s="338"/>
      <c r="E713" s="339"/>
      <c r="F713" s="340"/>
      <c r="G713" s="336"/>
      <c r="H713" s="336"/>
      <c r="I713" s="338"/>
      <c r="J713" s="339"/>
      <c r="K713" s="341"/>
      <c r="L713" s="339"/>
      <c r="M713" s="338"/>
      <c r="N713" s="338"/>
      <c r="O713" s="342"/>
      <c r="P713" s="340"/>
      <c r="Q713" s="340"/>
      <c r="R713" s="340"/>
      <c r="S713" s="340"/>
      <c r="T713" s="340"/>
      <c r="U713" s="336"/>
      <c r="V713" s="336"/>
      <c r="W713" s="336"/>
      <c r="X713" s="339"/>
      <c r="Y713" s="339"/>
      <c r="Z713" s="333"/>
      <c r="AA713" s="333"/>
      <c r="AG713" s="345"/>
      <c r="AL713" s="344"/>
      <c r="AO713" s="344"/>
      <c r="AR713" s="344"/>
    </row>
    <row r="714" spans="1:44" ht="31.5" hidden="1" thickTop="1" thickBot="1">
      <c r="A714" s="411" t="s">
        <v>362</v>
      </c>
      <c r="B714" s="308">
        <v>639</v>
      </c>
      <c r="C714" s="239" t="str">
        <f>VLOOKUP($A$18,Piezas!$A$10:$F$604,2,FALSE)</f>
        <v xml:space="preserve">Gabinete lateral derecho </v>
      </c>
      <c r="D714" s="317" t="s">
        <v>1012</v>
      </c>
      <c r="E714" s="331">
        <v>1390.3333333333301</v>
      </c>
      <c r="F714" s="308" t="str">
        <f>VLOOKUP(D714,Acero!$A$12:$AB$209,4,FALSE)</f>
        <v>Lateral</v>
      </c>
      <c r="G714" s="317"/>
      <c r="H714" s="317"/>
      <c r="I714" s="317"/>
      <c r="J714" s="310"/>
      <c r="K714" s="149"/>
      <c r="L714" s="331"/>
      <c r="M714" s="308" t="str">
        <f>VLOOKUP(D714,Acero!$A$12:$AB$209,13,FALSE)</f>
        <v>Chapa negra doble recapado</v>
      </c>
      <c r="N714" s="308" t="str">
        <f>IF(L714="x",VLOOKUP(D714,Acero!$A$12:$AB$209,6,FALSE),"--")</f>
        <v>--</v>
      </c>
      <c r="O714" s="324" t="str">
        <f>IF(L714="x",VLOOKUP(D714,Acero!$A$12:$AB$209,7,FALSE),"--")</f>
        <v>--</v>
      </c>
      <c r="P714" s="335" t="str">
        <f>IF((M714="Chapa negra doble recapado")*AND(L714&lt;&gt;"x"),"--",VLOOKUP(D714,Acero!$A$12:$AB$209,14,FALSE))</f>
        <v>--</v>
      </c>
      <c r="Q714" s="335" t="str">
        <f>IF((M714="Chapa negra doble recapado")*AND(L714&lt;&gt;"x"),"--",VLOOKUP(D714,Acero!$A$12:$AB$209,15,FALSE))</f>
        <v>--</v>
      </c>
      <c r="R714" s="335" t="str">
        <f>IF(L714="x",VLOOKUP(D714,Acero!$A$12:$AB$209,16,FALSE),"--")</f>
        <v>--</v>
      </c>
      <c r="S714" s="335" t="str">
        <f>IF(L714="x",VLOOKUP(D714,Acero!$A$12:$AB$209,17,FALSE),"--")</f>
        <v>--</v>
      </c>
      <c r="T714" s="335">
        <f>VLOOKUP(D714,Acero!$A$12:$AB$209,18,FALSE)</f>
        <v>1.2</v>
      </c>
      <c r="U714" s="308" t="str">
        <f>VLOOKUP(D714,Acero!$A$12:$AB$209,19,FALSE)</f>
        <v>mm</v>
      </c>
      <c r="V714" s="317"/>
      <c r="W714" s="317">
        <v>1130.8333333333301</v>
      </c>
      <c r="X714" s="331">
        <v>1478.6666666666699</v>
      </c>
      <c r="Y714" s="334">
        <f t="shared" ref="Y714:Y724" si="290">(X714-W714)/W714</f>
        <v>0.30759027266028666</v>
      </c>
      <c r="Z714" s="149">
        <f>(V714+W714)*E714</f>
        <v>1572235.2777777696</v>
      </c>
      <c r="AA714" s="149"/>
      <c r="AB714" s="149"/>
      <c r="AC714" s="149"/>
      <c r="AD714" s="149"/>
      <c r="AE714" s="149"/>
      <c r="AF714" s="149"/>
      <c r="AG714" s="345">
        <v>43096</v>
      </c>
      <c r="AH714" s="149"/>
      <c r="AI714" s="149"/>
      <c r="AJ714" s="149"/>
      <c r="AK714" s="149"/>
      <c r="AL714" s="343" t="e">
        <f t="shared" ref="AL714:AL724" si="291">(AH714-AK714)/AH714</f>
        <v>#DIV/0!</v>
      </c>
      <c r="AM714" s="149"/>
      <c r="AN714" s="149"/>
      <c r="AO714" s="343" t="e">
        <f t="shared" ref="AO714:AO724" si="292">(AK714-AN714)/AK714</f>
        <v>#DIV/0!</v>
      </c>
      <c r="AP714" s="149"/>
      <c r="AQ714" s="149"/>
      <c r="AR714" s="343" t="e">
        <f t="shared" ref="AR714:AR724" si="293">(AN714-AQ714)/AN714</f>
        <v>#DIV/0!</v>
      </c>
    </row>
    <row r="715" spans="1:44" ht="30.75" hidden="1" thickBot="1">
      <c r="A715" s="309"/>
      <c r="B715" s="308">
        <v>640</v>
      </c>
      <c r="C715" s="239" t="str">
        <f>VLOOKUP($A$18,Piezas!$A$10:$F$604,2,FALSE)</f>
        <v xml:space="preserve">Gabinete lateral derecho </v>
      </c>
      <c r="D715" s="317" t="s">
        <v>1211</v>
      </c>
      <c r="E715" s="322">
        <v>1398.3333333333301</v>
      </c>
      <c r="F715" s="308" t="str">
        <f>VLOOKUP(D715,Acero!$A$12:$AB$209,4,FALSE)</f>
        <v xml:space="preserve">Lonja </v>
      </c>
      <c r="G715" s="317"/>
      <c r="H715" s="317"/>
      <c r="I715" s="317"/>
      <c r="J715" s="311"/>
      <c r="L715" s="317"/>
      <c r="M715" s="308" t="str">
        <f>VLOOKUP(D715,Acero!$A$12:$AB$209,13,FALSE)</f>
        <v>Chapa negra doble recapado</v>
      </c>
      <c r="N715" s="308" t="str">
        <f>IF(L715="x",VLOOKUP(D715,Acero!$A$12:$AB$209,6,FALSE),"--")</f>
        <v>--</v>
      </c>
      <c r="O715" s="324" t="str">
        <f>IF(L715="x",VLOOKUP(D715,Acero!$A$12:$AB$209,7,FALSE),"--")</f>
        <v>--</v>
      </c>
      <c r="P715" s="335" t="str">
        <f>IF((M715="Chapa negra doble recapado")*AND(L715&lt;&gt;"x"),"--",VLOOKUP(D715,Acero!$A$12:$AB$209,14,FALSE))</f>
        <v>--</v>
      </c>
      <c r="Q715" s="335" t="str">
        <f>IF((M715="Chapa negra doble recapado")*AND(L715&lt;&gt;"x"),"--",VLOOKUP(D715,Acero!$A$12:$AB$209,15,FALSE))</f>
        <v>--</v>
      </c>
      <c r="R715" s="335" t="str">
        <f>IF(L715="x",VLOOKUP(D715,Acero!$A$12:$AB$209,16,FALSE),"--")</f>
        <v>--</v>
      </c>
      <c r="S715" s="335" t="str">
        <f>IF(L715="x",VLOOKUP(D715,Acero!$A$12:$AB$209,17,FALSE),"--")</f>
        <v>--</v>
      </c>
      <c r="T715" s="335">
        <f>VLOOKUP(D715,Acero!$A$12:$AB$209,18,FALSE)</f>
        <v>1.2</v>
      </c>
      <c r="U715" s="308" t="str">
        <f>VLOOKUP(D715,Acero!$A$12:$AB$209,19,FALSE)</f>
        <v>mm</v>
      </c>
      <c r="V715" s="317"/>
      <c r="W715" s="317">
        <v>1137.3333333333301</v>
      </c>
      <c r="X715" s="322">
        <v>1487.1666666666699</v>
      </c>
      <c r="Y715" s="334">
        <f t="shared" si="290"/>
        <v>0.30759085580305467</v>
      </c>
      <c r="Z715">
        <f t="shared" ref="Z715:Z724" si="294">(V715+W715)*E715+Z714</f>
        <v>3162606.3888888722</v>
      </c>
      <c r="AG715" s="345">
        <v>43097</v>
      </c>
      <c r="AH715" s="149"/>
      <c r="AI715" s="149"/>
      <c r="AJ715" s="149"/>
      <c r="AK715" s="149"/>
      <c r="AL715" s="343" t="e">
        <f t="shared" si="291"/>
        <v>#DIV/0!</v>
      </c>
      <c r="AM715" s="149"/>
      <c r="AN715" s="149"/>
      <c r="AO715" s="343" t="e">
        <f t="shared" si="292"/>
        <v>#DIV/0!</v>
      </c>
      <c r="AP715" s="149"/>
      <c r="AQ715" s="149"/>
      <c r="AR715" s="343" t="e">
        <f t="shared" si="293"/>
        <v>#DIV/0!</v>
      </c>
    </row>
    <row r="716" spans="1:44" ht="30.75" hidden="1" thickBot="1">
      <c r="A716" s="309"/>
      <c r="B716" s="308">
        <v>641</v>
      </c>
      <c r="C716" s="239" t="str">
        <f>VLOOKUP($A$18,Piezas!$A$10:$F$604,2,FALSE)</f>
        <v xml:space="preserve">Gabinete lateral derecho </v>
      </c>
      <c r="D716" s="317" t="s">
        <v>1014</v>
      </c>
      <c r="E716" s="322">
        <v>1406.3333333333301</v>
      </c>
      <c r="F716" s="308" t="str">
        <f>VLOOKUP(D716,Acero!$A$12:$AB$209,4,FALSE)</f>
        <v>orejas</v>
      </c>
      <c r="G716" s="317"/>
      <c r="H716" s="317"/>
      <c r="I716" s="317"/>
      <c r="J716" s="311" t="s">
        <v>1528</v>
      </c>
      <c r="L716" s="322"/>
      <c r="M716" s="308" t="str">
        <f>VLOOKUP(D716,Acero!$A$12:$AB$209,13,FALSE)</f>
        <v>Chapa negra doble recapado</v>
      </c>
      <c r="N716" s="308" t="str">
        <f>IF(L716="x",VLOOKUP(D716,Acero!$A$12:$AB$209,6,FALSE),"--")</f>
        <v>--</v>
      </c>
      <c r="O716" s="324" t="str">
        <f>IF(L716="x",VLOOKUP(D716,Acero!$A$12:$AB$209,7,FALSE),"--")</f>
        <v>--</v>
      </c>
      <c r="P716" s="335" t="str">
        <f>IF((M716="Chapa negra doble recapado")*AND(L716&lt;&gt;"x"),"--",VLOOKUP(D716,Acero!$A$12:$AB$209,14,FALSE))</f>
        <v>--</v>
      </c>
      <c r="Q716" s="335" t="str">
        <f>IF((M716="Chapa negra doble recapado")*AND(L716&lt;&gt;"x"),"--",VLOOKUP(D716,Acero!$A$12:$AB$209,15,FALSE))</f>
        <v>--</v>
      </c>
      <c r="R716" s="335" t="str">
        <f>IF(L716="x",VLOOKUP(D716,Acero!$A$12:$AB$209,16,FALSE),"--")</f>
        <v>--</v>
      </c>
      <c r="S716" s="335" t="str">
        <f>IF(L716="x",VLOOKUP(D716,Acero!$A$12:$AB$209,17,FALSE),"--")</f>
        <v>--</v>
      </c>
      <c r="T716" s="335">
        <f>VLOOKUP(D716,Acero!$A$12:$AB$209,18,FALSE)</f>
        <v>1.2</v>
      </c>
      <c r="U716" s="308" t="str">
        <f>VLOOKUP(D716,Acero!$A$12:$AB$209,19,FALSE)</f>
        <v>mm</v>
      </c>
      <c r="V716" s="318">
        <v>1</v>
      </c>
      <c r="W716" s="318">
        <v>1143.8333333333301</v>
      </c>
      <c r="X716" s="322">
        <v>1495.6666666666699</v>
      </c>
      <c r="Y716" s="334">
        <f t="shared" si="290"/>
        <v>0.30759143231823477</v>
      </c>
      <c r="Z716">
        <f t="shared" si="294"/>
        <v>4772623.6666666418</v>
      </c>
      <c r="AG716" s="345">
        <v>43098</v>
      </c>
      <c r="AH716" s="149"/>
      <c r="AI716" s="149"/>
      <c r="AJ716" s="149"/>
      <c r="AK716" s="149"/>
      <c r="AL716" s="343" t="e">
        <f t="shared" si="291"/>
        <v>#DIV/0!</v>
      </c>
      <c r="AM716" s="149"/>
      <c r="AN716" s="149"/>
      <c r="AO716" s="343" t="e">
        <f t="shared" si="292"/>
        <v>#DIV/0!</v>
      </c>
      <c r="AP716" s="149"/>
      <c r="AQ716" s="149"/>
      <c r="AR716" s="343" t="e">
        <f t="shared" si="293"/>
        <v>#DIV/0!</v>
      </c>
    </row>
    <row r="717" spans="1:44" ht="30.75" hidden="1" thickBot="1">
      <c r="A717" s="309"/>
      <c r="B717" s="308">
        <v>642</v>
      </c>
      <c r="C717" s="239" t="str">
        <f>VLOOKUP($A$18,Piezas!$A$10:$F$604,2,FALSE)</f>
        <v xml:space="preserve">Gabinete lateral derecho </v>
      </c>
      <c r="D717" s="317" t="s">
        <v>1015</v>
      </c>
      <c r="E717" s="322"/>
      <c r="F717" s="308">
        <f>VLOOKUP(D717,Acero!$A$12:$AB$209,4,FALSE)</f>
        <v>0</v>
      </c>
      <c r="G717" s="317"/>
      <c r="H717" s="317"/>
      <c r="I717" s="317"/>
      <c r="J717" s="311"/>
      <c r="L717" s="322"/>
      <c r="M717" s="308">
        <f>VLOOKUP(D717,Acero!$A$12:$AB$209,13,FALSE)</f>
        <v>0</v>
      </c>
      <c r="N717" s="308" t="str">
        <f>IF(L717="x",VLOOKUP(D717,Acero!$A$12:$AB$209,6,FALSE),"--")</f>
        <v>--</v>
      </c>
      <c r="O717" s="324" t="str">
        <f>IF(L717="x",VLOOKUP(D717,Acero!$A$12:$AB$209,7,FALSE),"--")</f>
        <v>--</v>
      </c>
      <c r="P717" s="335">
        <f>IF((M717="Chapa negra doble recapado")*AND(L717&lt;&gt;"x"),"--",VLOOKUP(D717,Acero!$A$12:$AB$209,14,FALSE))</f>
        <v>0</v>
      </c>
      <c r="Q717" s="335">
        <f>IF((M717="Chapa negra doble recapado")*AND(L717&lt;&gt;"x"),"--",VLOOKUP(D717,Acero!$A$12:$AB$209,15,FALSE))</f>
        <v>0</v>
      </c>
      <c r="R717" s="335" t="str">
        <f>IF(L717="x",VLOOKUP(D717,Acero!$A$12:$AB$209,16,FALSE),"--")</f>
        <v>--</v>
      </c>
      <c r="S717" s="335" t="str">
        <f>IF(L717="x",VLOOKUP(D717,Acero!$A$12:$AB$209,17,FALSE),"--")</f>
        <v>--</v>
      </c>
      <c r="T717" s="335">
        <f>VLOOKUP(D717,Acero!$A$12:$AB$209,18,FALSE)</f>
        <v>0</v>
      </c>
      <c r="U717" s="308" t="str">
        <f>VLOOKUP(D717,Acero!$A$12:$AB$209,19,FALSE)</f>
        <v>-----</v>
      </c>
      <c r="V717" s="319"/>
      <c r="W717" s="319"/>
      <c r="X717" s="322"/>
      <c r="Y717" s="334" t="e">
        <f t="shared" si="290"/>
        <v>#DIV/0!</v>
      </c>
      <c r="Z717">
        <f t="shared" si="294"/>
        <v>4772623.6666666418</v>
      </c>
      <c r="AG717" s="345">
        <v>43099</v>
      </c>
      <c r="AH717" s="149"/>
      <c r="AI717" s="149"/>
      <c r="AJ717" s="149"/>
      <c r="AK717" s="149"/>
      <c r="AL717" s="343" t="e">
        <f t="shared" si="291"/>
        <v>#DIV/0!</v>
      </c>
      <c r="AM717" s="149"/>
      <c r="AN717" s="149"/>
      <c r="AO717" s="343" t="e">
        <f t="shared" si="292"/>
        <v>#DIV/0!</v>
      </c>
      <c r="AP717" s="149"/>
      <c r="AQ717" s="149"/>
      <c r="AR717" s="343" t="e">
        <f t="shared" si="293"/>
        <v>#DIV/0!</v>
      </c>
    </row>
    <row r="718" spans="1:44" ht="30.75" hidden="1" thickBot="1">
      <c r="A718" s="309"/>
      <c r="B718" s="308">
        <v>643</v>
      </c>
      <c r="C718" s="239" t="str">
        <f>VLOOKUP($A$18,Piezas!$A$10:$F$604,2,FALSE)</f>
        <v xml:space="preserve">Gabinete lateral derecho </v>
      </c>
      <c r="D718" s="317" t="s">
        <v>1060</v>
      </c>
      <c r="E718" s="322"/>
      <c r="F718" s="308">
        <f>VLOOKUP(D718,Acero!$A$12:$AB$209,4,FALSE)</f>
        <v>0</v>
      </c>
      <c r="G718" s="317"/>
      <c r="H718" s="317"/>
      <c r="I718" s="317"/>
      <c r="J718" s="311"/>
      <c r="L718" s="322"/>
      <c r="M718" s="308" t="str">
        <f>VLOOKUP(D718,Acero!$A$12:$AB$209,13,FALSE)</f>
        <v>---------------</v>
      </c>
      <c r="N718" s="308" t="str">
        <f>IF(L718="x",VLOOKUP(D718,Acero!$A$12:$AB$209,6,FALSE),"--")</f>
        <v>--</v>
      </c>
      <c r="O718" s="324" t="str">
        <f>IF(L718="x",VLOOKUP(D718,Acero!$A$12:$AB$209,7,FALSE),"--")</f>
        <v>--</v>
      </c>
      <c r="P718" s="335">
        <f>IF((M718="Chapa negra doble recapado")*AND(L718&lt;&gt;"x"),"--",VLOOKUP(D718,Acero!$A$12:$AB$209,14,FALSE))</f>
        <v>28</v>
      </c>
      <c r="Q718" s="335" t="str">
        <f>IF((M718="Chapa negra doble recapado")*AND(L718&lt;&gt;"x"),"--",VLOOKUP(D718,Acero!$A$12:$AB$209,15,FALSE))</f>
        <v>----</v>
      </c>
      <c r="R718" s="335" t="str">
        <f>IF(L718="x",VLOOKUP(D718,Acero!$A$12:$AB$209,16,FALSE),"--")</f>
        <v>--</v>
      </c>
      <c r="S718" s="335" t="str">
        <f>IF(L718="x",VLOOKUP(D718,Acero!$A$12:$AB$209,17,FALSE),"--")</f>
        <v>--</v>
      </c>
      <c r="T718" s="335">
        <f>VLOOKUP(D718,Acero!$A$12:$AB$209,18,FALSE)</f>
        <v>0</v>
      </c>
      <c r="U718" s="308" t="str">
        <f>VLOOKUP(D718,Acero!$A$12:$AB$209,19,FALSE)</f>
        <v>----</v>
      </c>
      <c r="V718" s="318"/>
      <c r="W718" s="318"/>
      <c r="X718" s="322"/>
      <c r="Y718" s="334" t="e">
        <f t="shared" si="290"/>
        <v>#DIV/0!</v>
      </c>
      <c r="Z718">
        <f t="shared" si="294"/>
        <v>4772623.6666666418</v>
      </c>
      <c r="AG718" s="345">
        <v>43100</v>
      </c>
      <c r="AH718" s="149"/>
      <c r="AI718" s="149"/>
      <c r="AJ718" s="149"/>
      <c r="AK718" s="149"/>
      <c r="AL718" s="343" t="e">
        <f t="shared" si="291"/>
        <v>#DIV/0!</v>
      </c>
      <c r="AM718" s="149"/>
      <c r="AN718" s="149"/>
      <c r="AO718" s="343" t="e">
        <f t="shared" si="292"/>
        <v>#DIV/0!</v>
      </c>
      <c r="AP718" s="149"/>
      <c r="AQ718" s="149"/>
      <c r="AR718" s="343" t="e">
        <f t="shared" si="293"/>
        <v>#DIV/0!</v>
      </c>
    </row>
    <row r="719" spans="1:44" ht="30.75" hidden="1" thickBot="1">
      <c r="A719" s="309"/>
      <c r="B719" s="308">
        <v>644</v>
      </c>
      <c r="C719" s="239" t="str">
        <f>VLOOKUP($A$18,Piezas!$A$10:$F$604,2,FALSE)</f>
        <v xml:space="preserve">Gabinete lateral derecho </v>
      </c>
      <c r="D719" s="317" t="s">
        <v>1228</v>
      </c>
      <c r="E719" s="322"/>
      <c r="F719" s="308">
        <f>VLOOKUP(D719,Acero!$A$12:$AB$209,4,FALSE)</f>
        <v>0</v>
      </c>
      <c r="G719" s="317"/>
      <c r="H719" s="317"/>
      <c r="I719" s="317"/>
      <c r="J719" s="311"/>
      <c r="L719" s="322"/>
      <c r="M719" s="308" t="str">
        <f>VLOOKUP(D719,Acero!$A$12:$AB$209,13,FALSE)</f>
        <v>---------------</v>
      </c>
      <c r="N719" s="308" t="str">
        <f>IF(L719="x",VLOOKUP(D719,Acero!$A$12:$AB$209,6,FALSE),"--")</f>
        <v>--</v>
      </c>
      <c r="O719" s="324" t="str">
        <f>IF(L719="x",VLOOKUP(D719,Acero!$A$12:$AB$209,7,FALSE),"--")</f>
        <v>--</v>
      </c>
      <c r="P719" s="335">
        <f>IF((M719="Chapa negra doble recapado")*AND(L719&lt;&gt;"x"),"--",VLOOKUP(D719,Acero!$A$12:$AB$209,14,FALSE))</f>
        <v>0.42</v>
      </c>
      <c r="Q719" s="335" t="str">
        <f>IF((M719="Chapa negra doble recapado")*AND(L719&lt;&gt;"x"),"--",VLOOKUP(D719,Acero!$A$12:$AB$209,15,FALSE))</f>
        <v>----</v>
      </c>
      <c r="R719" s="335" t="str">
        <f>IF(L719="x",VLOOKUP(D719,Acero!$A$12:$AB$209,16,FALSE),"--")</f>
        <v>--</v>
      </c>
      <c r="S719" s="335" t="str">
        <f>IF(L719="x",VLOOKUP(D719,Acero!$A$12:$AB$209,17,FALSE),"--")</f>
        <v>--</v>
      </c>
      <c r="T719" s="335">
        <f>VLOOKUP(D719,Acero!$A$12:$AB$209,18,FALSE)</f>
        <v>0.5</v>
      </c>
      <c r="U719" s="308" t="str">
        <f>VLOOKUP(D719,Acero!$A$12:$AB$209,19,FALSE)</f>
        <v>----</v>
      </c>
      <c r="V719" s="318"/>
      <c r="W719" s="318"/>
      <c r="X719" s="322"/>
      <c r="Y719" s="334" t="e">
        <f t="shared" si="290"/>
        <v>#DIV/0!</v>
      </c>
      <c r="Z719">
        <f t="shared" si="294"/>
        <v>4772623.6666666418</v>
      </c>
      <c r="AG719" s="345">
        <v>43101</v>
      </c>
      <c r="AH719" s="149"/>
      <c r="AI719" s="149"/>
      <c r="AJ719" s="149"/>
      <c r="AK719" s="149"/>
      <c r="AL719" s="343" t="e">
        <f t="shared" si="291"/>
        <v>#DIV/0!</v>
      </c>
      <c r="AM719" s="149"/>
      <c r="AN719" s="149"/>
      <c r="AO719" s="343" t="e">
        <f t="shared" si="292"/>
        <v>#DIV/0!</v>
      </c>
      <c r="AP719" s="149"/>
      <c r="AQ719" s="149"/>
      <c r="AR719" s="343" t="e">
        <f t="shared" si="293"/>
        <v>#DIV/0!</v>
      </c>
    </row>
    <row r="720" spans="1:44" ht="30.75" hidden="1" thickBot="1">
      <c r="A720" s="309"/>
      <c r="B720" s="308">
        <v>645</v>
      </c>
      <c r="C720" s="239" t="str">
        <f>VLOOKUP($A$18,Piezas!$A$10:$F$604,2,FALSE)</f>
        <v xml:space="preserve">Gabinete lateral derecho </v>
      </c>
      <c r="D720" s="317" t="s">
        <v>1229</v>
      </c>
      <c r="E720" s="322"/>
      <c r="F720" s="308">
        <f>VLOOKUP(D720,Acero!$A$12:$AB$209,4,FALSE)</f>
        <v>0</v>
      </c>
      <c r="G720" s="317"/>
      <c r="H720" s="317"/>
      <c r="I720" s="317"/>
      <c r="J720" s="311"/>
      <c r="L720" s="322"/>
      <c r="M720" s="308" t="str">
        <f>VLOOKUP(D720,Acero!$A$12:$AB$209,13,FALSE)</f>
        <v>---------------</v>
      </c>
      <c r="N720" s="308" t="str">
        <f>IF(L720="x",VLOOKUP(D720,Acero!$A$12:$AB$209,6,FALSE),"--")</f>
        <v>--</v>
      </c>
      <c r="O720" s="324" t="str">
        <f>IF(L720="x",VLOOKUP(D720,Acero!$A$12:$AB$209,7,FALSE),"--")</f>
        <v>--</v>
      </c>
      <c r="P720" s="335">
        <f>IF((M720="Chapa negra doble recapado")*AND(L720&lt;&gt;"x"),"--",VLOOKUP(D720,Acero!$A$12:$AB$209,14,FALSE))</f>
        <v>22</v>
      </c>
      <c r="Q720" s="335" t="str">
        <f>IF((M720="Chapa negra doble recapado")*AND(L720&lt;&gt;"x"),"--",VLOOKUP(D720,Acero!$A$12:$AB$209,15,FALSE))</f>
        <v>----</v>
      </c>
      <c r="R720" s="335" t="str">
        <f>IF(L720="x",VLOOKUP(D720,Acero!$A$12:$AB$209,16,FALSE),"--")</f>
        <v>--</v>
      </c>
      <c r="S720" s="335" t="str">
        <f>IF(L720="x",VLOOKUP(D720,Acero!$A$12:$AB$209,17,FALSE),"--")</f>
        <v>--</v>
      </c>
      <c r="T720" s="335">
        <f>VLOOKUP(D720,Acero!$A$12:$AB$209,18,FALSE)</f>
        <v>0</v>
      </c>
      <c r="U720" s="308" t="str">
        <f>VLOOKUP(D720,Acero!$A$12:$AB$209,19,FALSE)</f>
        <v>----</v>
      </c>
      <c r="V720" s="319"/>
      <c r="W720" s="319"/>
      <c r="X720" s="322"/>
      <c r="Y720" s="334" t="e">
        <f t="shared" si="290"/>
        <v>#DIV/0!</v>
      </c>
      <c r="Z720">
        <f t="shared" si="294"/>
        <v>4772623.6666666418</v>
      </c>
      <c r="AG720" s="345">
        <v>43102</v>
      </c>
      <c r="AH720" s="149"/>
      <c r="AI720" s="149"/>
      <c r="AJ720" s="149"/>
      <c r="AK720" s="149"/>
      <c r="AL720" s="343" t="e">
        <f t="shared" si="291"/>
        <v>#DIV/0!</v>
      </c>
      <c r="AM720" s="149"/>
      <c r="AN720" s="149"/>
      <c r="AO720" s="343" t="e">
        <f t="shared" si="292"/>
        <v>#DIV/0!</v>
      </c>
      <c r="AP720" s="149"/>
      <c r="AQ720" s="149"/>
      <c r="AR720" s="343" t="e">
        <f t="shared" si="293"/>
        <v>#DIV/0!</v>
      </c>
    </row>
    <row r="721" spans="1:44" ht="30.75" hidden="1" thickBot="1">
      <c r="A721" s="309"/>
      <c r="B721" s="308">
        <v>646</v>
      </c>
      <c r="C721" s="239" t="str">
        <f>VLOOKUP($A$18,Piezas!$A$10:$F$604,2,FALSE)</f>
        <v xml:space="preserve">Gabinete lateral derecho </v>
      </c>
      <c r="D721" s="317" t="s">
        <v>1230</v>
      </c>
      <c r="E721" s="322"/>
      <c r="F721" s="308">
        <f>VLOOKUP(D721,Acero!$A$12:$AB$209,4,FALSE)</f>
        <v>0</v>
      </c>
      <c r="G721" s="317"/>
      <c r="H721" s="317"/>
      <c r="I721" s="317"/>
      <c r="J721" s="311"/>
      <c r="L721" s="322"/>
      <c r="M721" s="308" t="str">
        <f>VLOOKUP(D721,Acero!$A$12:$AB$209,13,FALSE)</f>
        <v>---------------</v>
      </c>
      <c r="N721" s="308" t="str">
        <f>IF(L721="x",VLOOKUP(D721,Acero!$A$12:$AB$209,6,FALSE),"--")</f>
        <v>--</v>
      </c>
      <c r="O721" s="324" t="str">
        <f>IF(L721="x",VLOOKUP(D721,Acero!$A$12:$AB$209,7,FALSE),"--")</f>
        <v>--</v>
      </c>
      <c r="P721" s="335">
        <f>IF((M721="Chapa negra doble recapado")*AND(L721&lt;&gt;"x"),"--",VLOOKUP(D721,Acero!$A$12:$AB$209,14,FALSE))</f>
        <v>12.7</v>
      </c>
      <c r="Q721" s="335" t="str">
        <f>IF((M721="Chapa negra doble recapado")*AND(L721&lt;&gt;"x"),"--",VLOOKUP(D721,Acero!$A$12:$AB$209,15,FALSE))</f>
        <v>----</v>
      </c>
      <c r="R721" s="335" t="str">
        <f>IF(L721="x",VLOOKUP(D721,Acero!$A$12:$AB$209,16,FALSE),"--")</f>
        <v>--</v>
      </c>
      <c r="S721" s="335" t="str">
        <f>IF(L721="x",VLOOKUP(D721,Acero!$A$12:$AB$209,17,FALSE),"--")</f>
        <v>--</v>
      </c>
      <c r="T721" s="335">
        <f>VLOOKUP(D721,Acero!$A$12:$AB$209,18,FALSE)</f>
        <v>0</v>
      </c>
      <c r="U721" s="308" t="str">
        <f>VLOOKUP(D721,Acero!$A$12:$AB$209,19,FALSE)</f>
        <v>----</v>
      </c>
      <c r="V721" s="318"/>
      <c r="W721" s="318"/>
      <c r="X721" s="322"/>
      <c r="Y721" s="334" t="e">
        <f t="shared" si="290"/>
        <v>#DIV/0!</v>
      </c>
      <c r="Z721">
        <f t="shared" si="294"/>
        <v>4772623.6666666418</v>
      </c>
      <c r="AG721" s="345">
        <v>43103</v>
      </c>
      <c r="AH721" s="149"/>
      <c r="AI721" s="149"/>
      <c r="AJ721" s="149"/>
      <c r="AK721" s="149"/>
      <c r="AL721" s="343" t="e">
        <f t="shared" si="291"/>
        <v>#DIV/0!</v>
      </c>
      <c r="AM721" s="149"/>
      <c r="AN721" s="149"/>
      <c r="AO721" s="343" t="e">
        <f t="shared" si="292"/>
        <v>#DIV/0!</v>
      </c>
      <c r="AP721" s="149"/>
      <c r="AQ721" s="149"/>
      <c r="AR721" s="343" t="e">
        <f t="shared" si="293"/>
        <v>#DIV/0!</v>
      </c>
    </row>
    <row r="722" spans="1:44" ht="30.75" hidden="1" thickBot="1">
      <c r="A722" s="309"/>
      <c r="B722" s="308">
        <v>647</v>
      </c>
      <c r="C722" s="239" t="str">
        <f>VLOOKUP($A$18,Piezas!$A$10:$F$604,2,FALSE)</f>
        <v xml:space="preserve">Gabinete lateral derecho </v>
      </c>
      <c r="D722" s="317"/>
      <c r="E722" s="322"/>
      <c r="F722" s="308" t="e">
        <f>VLOOKUP(D722,Acero!$A$12:$AB$209,4,FALSE)</f>
        <v>#N/A</v>
      </c>
      <c r="G722" s="317"/>
      <c r="H722" s="317"/>
      <c r="I722" s="317"/>
      <c r="J722" s="311"/>
      <c r="L722" s="322"/>
      <c r="M722" s="308" t="e">
        <f>VLOOKUP(D722,Acero!$A$12:$AB$209,13,FALSE)</f>
        <v>#N/A</v>
      </c>
      <c r="N722" s="308" t="str">
        <f>IF(L722="x",VLOOKUP(D722,Acero!$A$12:$AB$209,6,FALSE),"--")</f>
        <v>--</v>
      </c>
      <c r="O722" s="324" t="str">
        <f>IF(L722="x",VLOOKUP(D722,Acero!$A$12:$AB$209,7,FALSE),"--")</f>
        <v>--</v>
      </c>
      <c r="P722" s="335" t="e">
        <f>IF((M722="Chapa negra doble recapado")*AND(L722&lt;&gt;"x"),"--",VLOOKUP(D722,Acero!$A$12:$AB$209,14,FALSE))</f>
        <v>#N/A</v>
      </c>
      <c r="Q722" s="335" t="e">
        <f>IF((M722="Chapa negra doble recapado")*AND(L722&lt;&gt;"x"),"--",VLOOKUP(D722,Acero!$A$12:$AB$209,15,FALSE))</f>
        <v>#N/A</v>
      </c>
      <c r="R722" s="335" t="str">
        <f>IF(L722="x",VLOOKUP(D722,Acero!$A$12:$AB$209,16,FALSE),"--")</f>
        <v>--</v>
      </c>
      <c r="S722" s="335" t="str">
        <f>IF(L722="x",VLOOKUP(D722,Acero!$A$12:$AB$209,17,FALSE),"--")</f>
        <v>--</v>
      </c>
      <c r="T722" s="335" t="e">
        <f>VLOOKUP(D722,Acero!$A$12:$AB$209,18,FALSE)</f>
        <v>#N/A</v>
      </c>
      <c r="U722" s="308" t="e">
        <f>VLOOKUP(D722,Acero!$A$12:$AB$209,19,FALSE)</f>
        <v>#N/A</v>
      </c>
      <c r="V722" s="319"/>
      <c r="W722" s="319"/>
      <c r="X722" s="322"/>
      <c r="Y722" s="334" t="e">
        <f t="shared" si="290"/>
        <v>#DIV/0!</v>
      </c>
      <c r="Z722">
        <f t="shared" si="294"/>
        <v>4772623.6666666418</v>
      </c>
      <c r="AG722" s="345">
        <v>43104</v>
      </c>
      <c r="AH722" s="149"/>
      <c r="AI722" s="149"/>
      <c r="AJ722" s="149"/>
      <c r="AK722" s="149"/>
      <c r="AL722" s="343" t="e">
        <f t="shared" si="291"/>
        <v>#DIV/0!</v>
      </c>
      <c r="AM722" s="149"/>
      <c r="AN722" s="149"/>
      <c r="AO722" s="343" t="e">
        <f t="shared" si="292"/>
        <v>#DIV/0!</v>
      </c>
      <c r="AP722" s="149"/>
      <c r="AQ722" s="149"/>
      <c r="AR722" s="343" t="e">
        <f t="shared" si="293"/>
        <v>#DIV/0!</v>
      </c>
    </row>
    <row r="723" spans="1:44" ht="30.75" hidden="1" thickBot="1">
      <c r="A723" s="309"/>
      <c r="B723" s="308">
        <v>648</v>
      </c>
      <c r="C723" s="239" t="str">
        <f>VLOOKUP($A$18,Piezas!$A$10:$F$604,2,FALSE)</f>
        <v xml:space="preserve">Gabinete lateral derecho </v>
      </c>
      <c r="D723" s="320"/>
      <c r="E723" s="322"/>
      <c r="F723" s="308" t="e">
        <f>VLOOKUP(D723,Acero!$A$12:$AB$209,4,FALSE)</f>
        <v>#N/A</v>
      </c>
      <c r="G723" s="317"/>
      <c r="H723" s="317"/>
      <c r="I723" s="317"/>
      <c r="J723" s="311"/>
      <c r="L723" s="322"/>
      <c r="M723" s="308" t="e">
        <f>VLOOKUP(D723,Acero!$A$12:$AB$209,13,FALSE)</f>
        <v>#N/A</v>
      </c>
      <c r="N723" s="308" t="str">
        <f>IF(L723="x",VLOOKUP(D723,Acero!$A$12:$AB$209,6,FALSE),"--")</f>
        <v>--</v>
      </c>
      <c r="O723" s="324" t="str">
        <f>IF(L723="x",VLOOKUP(D723,Acero!$A$12:$AB$209,7,FALSE),"--")</f>
        <v>--</v>
      </c>
      <c r="P723" s="335" t="e">
        <f>IF((M723="Chapa negra doble recapado")*AND(L723&lt;&gt;"x"),"--",VLOOKUP(D723,Acero!$A$12:$AB$209,14,FALSE))</f>
        <v>#N/A</v>
      </c>
      <c r="Q723" s="335" t="e">
        <f>IF((M723="Chapa negra doble recapado")*AND(L723&lt;&gt;"x"),"--",VLOOKUP(D723,Acero!$A$12:$AB$209,15,FALSE))</f>
        <v>#N/A</v>
      </c>
      <c r="R723" s="335" t="str">
        <f>IF(L723="x",VLOOKUP(D723,Acero!$A$12:$AB$209,16,FALSE),"--")</f>
        <v>--</v>
      </c>
      <c r="S723" s="335" t="str">
        <f>IF(L723="x",VLOOKUP(D723,Acero!$A$12:$AB$209,17,FALSE),"--")</f>
        <v>--</v>
      </c>
      <c r="T723" s="335" t="e">
        <f>VLOOKUP(D723,Acero!$A$12:$AB$209,18,FALSE)</f>
        <v>#N/A</v>
      </c>
      <c r="U723" s="308" t="e">
        <f>VLOOKUP(D723,Acero!$A$12:$AB$209,19,FALSE)</f>
        <v>#N/A</v>
      </c>
      <c r="V723" s="318"/>
      <c r="W723" s="318"/>
      <c r="X723" s="322"/>
      <c r="Y723" s="334" t="e">
        <f t="shared" si="290"/>
        <v>#DIV/0!</v>
      </c>
      <c r="Z723">
        <f t="shared" si="294"/>
        <v>4772623.6666666418</v>
      </c>
      <c r="AG723" s="345">
        <v>43105</v>
      </c>
      <c r="AH723" s="149"/>
      <c r="AI723" s="149"/>
      <c r="AJ723" s="149"/>
      <c r="AK723" s="149"/>
      <c r="AL723" s="343" t="e">
        <f t="shared" si="291"/>
        <v>#DIV/0!</v>
      </c>
      <c r="AM723" s="149"/>
      <c r="AN723" s="149"/>
      <c r="AO723" s="343" t="e">
        <f t="shared" si="292"/>
        <v>#DIV/0!</v>
      </c>
      <c r="AP723" s="149"/>
      <c r="AQ723" s="149"/>
      <c r="AR723" s="343" t="e">
        <f t="shared" si="293"/>
        <v>#DIV/0!</v>
      </c>
    </row>
    <row r="724" spans="1:44" ht="30.75" hidden="1" thickBot="1">
      <c r="A724" s="412"/>
      <c r="B724" s="308">
        <v>649</v>
      </c>
      <c r="C724" s="239" t="str">
        <f>VLOOKUP($A$18,Piezas!$A$10:$F$604,2,FALSE)</f>
        <v xml:space="preserve">Gabinete lateral derecho </v>
      </c>
      <c r="D724" s="321"/>
      <c r="E724" s="322"/>
      <c r="F724" s="308" t="e">
        <f>VLOOKUP(D724,Acero!$A$12:$AB$209,4,FALSE)</f>
        <v>#N/A</v>
      </c>
      <c r="G724" s="317"/>
      <c r="H724" s="317"/>
      <c r="I724" s="317"/>
      <c r="J724" s="311"/>
      <c r="L724" s="322"/>
      <c r="M724" s="308" t="e">
        <f>VLOOKUP(D724,Acero!$A$12:$AB$209,13,FALSE)</f>
        <v>#N/A</v>
      </c>
      <c r="N724" s="308" t="str">
        <f>IF(L724="x",VLOOKUP(D724,Acero!$A$12:$AB$209,6,FALSE),"--")</f>
        <v>--</v>
      </c>
      <c r="O724" s="324" t="str">
        <f>IF(L724="x",VLOOKUP(D724,Acero!$A$12:$AB$209,7,FALSE),"--")</f>
        <v>--</v>
      </c>
      <c r="P724" s="335" t="e">
        <f>IF((M724="Chapa negra doble recapado")*AND(L724&lt;&gt;"x"),"--",VLOOKUP(D724,Acero!$A$12:$AB$209,14,FALSE))</f>
        <v>#N/A</v>
      </c>
      <c r="Q724" s="335" t="e">
        <f>IF((M724="Chapa negra doble recapado")*AND(L724&lt;&gt;"x"),"--",VLOOKUP(D724,Acero!$A$12:$AB$209,15,FALSE))</f>
        <v>#N/A</v>
      </c>
      <c r="R724" s="335" t="str">
        <f>IF(L724="x",VLOOKUP(D724,Acero!$A$12:$AB$209,16,FALSE),"--")</f>
        <v>--</v>
      </c>
      <c r="S724" s="335" t="str">
        <f>IF(L724="x",VLOOKUP(D724,Acero!$A$12:$AB$209,17,FALSE),"--")</f>
        <v>--</v>
      </c>
      <c r="T724" s="335" t="e">
        <f>VLOOKUP(D724,Acero!$A$12:$AB$209,18,FALSE)</f>
        <v>#N/A</v>
      </c>
      <c r="U724" s="308" t="e">
        <f>VLOOKUP(D724,Acero!$A$12:$AB$209,19,FALSE)</f>
        <v>#N/A</v>
      </c>
      <c r="V724" s="319"/>
      <c r="W724" s="319"/>
      <c r="X724" s="322"/>
      <c r="Y724" s="334" t="e">
        <f t="shared" si="290"/>
        <v>#DIV/0!</v>
      </c>
      <c r="Z724">
        <f t="shared" si="294"/>
        <v>4772623.6666666418</v>
      </c>
      <c r="AG724" s="345">
        <v>43106</v>
      </c>
      <c r="AH724" s="149"/>
      <c r="AI724" s="149"/>
      <c r="AJ724" s="149"/>
      <c r="AK724" s="149"/>
      <c r="AL724" s="343" t="e">
        <f t="shared" si="291"/>
        <v>#DIV/0!</v>
      </c>
      <c r="AM724" s="149"/>
      <c r="AN724" s="149"/>
      <c r="AO724" s="343" t="e">
        <f t="shared" si="292"/>
        <v>#DIV/0!</v>
      </c>
      <c r="AP724" s="149"/>
      <c r="AQ724" s="149"/>
      <c r="AR724" s="343" t="e">
        <f t="shared" si="293"/>
        <v>#DIV/0!</v>
      </c>
    </row>
    <row r="725" spans="1:44" ht="15.75" hidden="1" thickBot="1">
      <c r="A725" s="410"/>
      <c r="B725" s="336"/>
      <c r="C725" s="337"/>
      <c r="D725" s="338"/>
      <c r="E725" s="339"/>
      <c r="F725" s="340"/>
      <c r="G725" s="336"/>
      <c r="H725" s="336"/>
      <c r="I725" s="338"/>
      <c r="J725" s="339"/>
      <c r="K725" s="341"/>
      <c r="L725" s="339"/>
      <c r="M725" s="338"/>
      <c r="N725" s="338"/>
      <c r="O725" s="342"/>
      <c r="P725" s="340"/>
      <c r="Q725" s="340"/>
      <c r="R725" s="340"/>
      <c r="S725" s="340"/>
      <c r="T725" s="340"/>
      <c r="U725" s="336"/>
      <c r="V725" s="336"/>
      <c r="W725" s="336"/>
      <c r="X725" s="339"/>
      <c r="Y725" s="339"/>
      <c r="Z725" s="333"/>
      <c r="AA725" s="333"/>
      <c r="AG725" s="345"/>
      <c r="AL725" s="344"/>
      <c r="AO725" s="344"/>
      <c r="AR725" s="344"/>
    </row>
    <row r="726" spans="1:44" ht="31.5" hidden="1" thickTop="1" thickBot="1">
      <c r="A726" s="411" t="s">
        <v>363</v>
      </c>
      <c r="B726" s="308">
        <v>650</v>
      </c>
      <c r="C726" s="239" t="str">
        <f>VLOOKUP($A$18,Piezas!$A$10:$F$604,2,FALSE)</f>
        <v xml:space="preserve">Gabinete lateral derecho </v>
      </c>
      <c r="D726" s="317" t="s">
        <v>1012</v>
      </c>
      <c r="E726" s="331">
        <v>1414.3333333333301</v>
      </c>
      <c r="F726" s="308" t="str">
        <f>VLOOKUP(D726,Acero!$A$12:$AB$209,4,FALSE)</f>
        <v>Lateral</v>
      </c>
      <c r="G726" s="317"/>
      <c r="H726" s="317"/>
      <c r="I726" s="317"/>
      <c r="J726" s="310"/>
      <c r="K726" s="149"/>
      <c r="L726" s="331"/>
      <c r="M726" s="308" t="str">
        <f>VLOOKUP(D726,Acero!$A$12:$AB$209,13,FALSE)</f>
        <v>Chapa negra doble recapado</v>
      </c>
      <c r="N726" s="308" t="str">
        <f>IF(L726="x",VLOOKUP(D726,Acero!$A$12:$AB$209,6,FALSE),"--")</f>
        <v>--</v>
      </c>
      <c r="O726" s="324" t="str">
        <f>IF(L726="x",VLOOKUP(D726,Acero!$A$12:$AB$209,7,FALSE),"--")</f>
        <v>--</v>
      </c>
      <c r="P726" s="335" t="str">
        <f>IF((M726="Chapa negra doble recapado")*AND(L726&lt;&gt;"x"),"--",VLOOKUP(D726,Acero!$A$12:$AB$209,14,FALSE))</f>
        <v>--</v>
      </c>
      <c r="Q726" s="335" t="str">
        <f>IF((M726="Chapa negra doble recapado")*AND(L726&lt;&gt;"x"),"--",VLOOKUP(D726,Acero!$A$12:$AB$209,15,FALSE))</f>
        <v>--</v>
      </c>
      <c r="R726" s="335" t="str">
        <f>IF(L726="x",VLOOKUP(D726,Acero!$A$12:$AB$209,16,FALSE),"--")</f>
        <v>--</v>
      </c>
      <c r="S726" s="335" t="str">
        <f>IF(L726="x",VLOOKUP(D726,Acero!$A$12:$AB$209,17,FALSE),"--")</f>
        <v>--</v>
      </c>
      <c r="T726" s="335">
        <f>VLOOKUP(D726,Acero!$A$12:$AB$209,18,FALSE)</f>
        <v>1.2</v>
      </c>
      <c r="U726" s="308" t="str">
        <f>VLOOKUP(D726,Acero!$A$12:$AB$209,19,FALSE)</f>
        <v>mm</v>
      </c>
      <c r="V726" s="317"/>
      <c r="W726" s="317">
        <v>1150.3333333333301</v>
      </c>
      <c r="X726" s="331">
        <v>1504.1666666666699</v>
      </c>
      <c r="Y726" s="334">
        <f t="shared" ref="Y726:Y736" si="295">(X726-W726)/W726</f>
        <v>0.30759200231817518</v>
      </c>
      <c r="Z726" s="149">
        <f>(V726+W726)*E726</f>
        <v>1626954.7777777694</v>
      </c>
      <c r="AA726" s="149"/>
      <c r="AB726" s="149"/>
      <c r="AC726" s="149"/>
      <c r="AD726" s="149"/>
      <c r="AE726" s="149"/>
      <c r="AF726" s="149"/>
      <c r="AG726" s="345">
        <v>43107</v>
      </c>
      <c r="AH726" s="149"/>
      <c r="AI726" s="149"/>
      <c r="AJ726" s="149"/>
      <c r="AK726" s="149"/>
      <c r="AL726" s="343" t="e">
        <f t="shared" ref="AL726:AL736" si="296">(AH726-AK726)/AH726</f>
        <v>#DIV/0!</v>
      </c>
      <c r="AM726" s="149"/>
      <c r="AN726" s="149"/>
      <c r="AO726" s="343" t="e">
        <f t="shared" ref="AO726:AO736" si="297">(AK726-AN726)/AK726</f>
        <v>#DIV/0!</v>
      </c>
      <c r="AP726" s="149"/>
      <c r="AQ726" s="149"/>
      <c r="AR726" s="343" t="e">
        <f t="shared" ref="AR726:AR736" si="298">(AN726-AQ726)/AN726</f>
        <v>#DIV/0!</v>
      </c>
    </row>
    <row r="727" spans="1:44" ht="30.75" hidden="1" thickBot="1">
      <c r="A727" s="309"/>
      <c r="B727" s="308">
        <v>651</v>
      </c>
      <c r="C727" s="239" t="str">
        <f>VLOOKUP($A$18,Piezas!$A$10:$F$604,2,FALSE)</f>
        <v xml:space="preserve">Gabinete lateral derecho </v>
      </c>
      <c r="D727" s="317" t="s">
        <v>1211</v>
      </c>
      <c r="E727" s="322">
        <v>1422.3333333333301</v>
      </c>
      <c r="F727" s="308" t="str">
        <f>VLOOKUP(D727,Acero!$A$12:$AB$209,4,FALSE)</f>
        <v xml:space="preserve">Lonja </v>
      </c>
      <c r="G727" s="317"/>
      <c r="H727" s="317"/>
      <c r="I727" s="317"/>
      <c r="J727" s="311"/>
      <c r="L727" s="317"/>
      <c r="M727" s="308" t="str">
        <f>VLOOKUP(D727,Acero!$A$12:$AB$209,13,FALSE)</f>
        <v>Chapa negra doble recapado</v>
      </c>
      <c r="N727" s="308" t="str">
        <f>IF(L727="x",VLOOKUP(D727,Acero!$A$12:$AB$209,6,FALSE),"--")</f>
        <v>--</v>
      </c>
      <c r="O727" s="324" t="str">
        <f>IF(L727="x",VLOOKUP(D727,Acero!$A$12:$AB$209,7,FALSE),"--")</f>
        <v>--</v>
      </c>
      <c r="P727" s="335" t="str">
        <f>IF((M727="Chapa negra doble recapado")*AND(L727&lt;&gt;"x"),"--",VLOOKUP(D727,Acero!$A$12:$AB$209,14,FALSE))</f>
        <v>--</v>
      </c>
      <c r="Q727" s="335" t="str">
        <f>IF((M727="Chapa negra doble recapado")*AND(L727&lt;&gt;"x"),"--",VLOOKUP(D727,Acero!$A$12:$AB$209,15,FALSE))</f>
        <v>--</v>
      </c>
      <c r="R727" s="335" t="str">
        <f>IF(L727="x",VLOOKUP(D727,Acero!$A$12:$AB$209,16,FALSE),"--")</f>
        <v>--</v>
      </c>
      <c r="S727" s="335" t="str">
        <f>IF(L727="x",VLOOKUP(D727,Acero!$A$12:$AB$209,17,FALSE),"--")</f>
        <v>--</v>
      </c>
      <c r="T727" s="335">
        <f>VLOOKUP(D727,Acero!$A$12:$AB$209,18,FALSE)</f>
        <v>1.2</v>
      </c>
      <c r="U727" s="308" t="str">
        <f>VLOOKUP(D727,Acero!$A$12:$AB$209,19,FALSE)</f>
        <v>mm</v>
      </c>
      <c r="V727" s="317"/>
      <c r="W727" s="317">
        <v>1156.8333333333301</v>
      </c>
      <c r="X727" s="322">
        <v>1512.6666666666699</v>
      </c>
      <c r="Y727" s="334">
        <f t="shared" si="295"/>
        <v>0.30759256591269918</v>
      </c>
      <c r="Z727">
        <f t="shared" ref="Z727:Z736" si="299">(V727+W727)*E727+Z726</f>
        <v>3272357.3888888722</v>
      </c>
      <c r="AG727" s="345">
        <v>43108</v>
      </c>
      <c r="AH727" s="149"/>
      <c r="AI727" s="149"/>
      <c r="AJ727" s="149"/>
      <c r="AK727" s="149"/>
      <c r="AL727" s="343" t="e">
        <f t="shared" si="296"/>
        <v>#DIV/0!</v>
      </c>
      <c r="AM727" s="149"/>
      <c r="AN727" s="149"/>
      <c r="AO727" s="343" t="e">
        <f t="shared" si="297"/>
        <v>#DIV/0!</v>
      </c>
      <c r="AP727" s="149"/>
      <c r="AQ727" s="149"/>
      <c r="AR727" s="343" t="e">
        <f t="shared" si="298"/>
        <v>#DIV/0!</v>
      </c>
    </row>
    <row r="728" spans="1:44" ht="30.75" hidden="1" thickBot="1">
      <c r="A728" s="309"/>
      <c r="B728" s="308">
        <v>652</v>
      </c>
      <c r="C728" s="239" t="str">
        <f>VLOOKUP($A$18,Piezas!$A$10:$F$604,2,FALSE)</f>
        <v xml:space="preserve">Gabinete lateral derecho </v>
      </c>
      <c r="D728" s="317" t="s">
        <v>1014</v>
      </c>
      <c r="E728" s="322">
        <v>1430.3333333333301</v>
      </c>
      <c r="F728" s="308" t="str">
        <f>VLOOKUP(D728,Acero!$A$12:$AB$209,4,FALSE)</f>
        <v>orejas</v>
      </c>
      <c r="G728" s="317"/>
      <c r="H728" s="317"/>
      <c r="I728" s="317"/>
      <c r="J728" s="311" t="s">
        <v>1529</v>
      </c>
      <c r="L728" s="322"/>
      <c r="M728" s="308" t="str">
        <f>VLOOKUP(D728,Acero!$A$12:$AB$209,13,FALSE)</f>
        <v>Chapa negra doble recapado</v>
      </c>
      <c r="N728" s="308" t="str">
        <f>IF(L728="x",VLOOKUP(D728,Acero!$A$12:$AB$209,6,FALSE),"--")</f>
        <v>--</v>
      </c>
      <c r="O728" s="324" t="str">
        <f>IF(L728="x",VLOOKUP(D728,Acero!$A$12:$AB$209,7,FALSE),"--")</f>
        <v>--</v>
      </c>
      <c r="P728" s="335" t="str">
        <f>IF((M728="Chapa negra doble recapado")*AND(L728&lt;&gt;"x"),"--",VLOOKUP(D728,Acero!$A$12:$AB$209,14,FALSE))</f>
        <v>--</v>
      </c>
      <c r="Q728" s="335" t="str">
        <f>IF((M728="Chapa negra doble recapado")*AND(L728&lt;&gt;"x"),"--",VLOOKUP(D728,Acero!$A$12:$AB$209,15,FALSE))</f>
        <v>--</v>
      </c>
      <c r="R728" s="335" t="str">
        <f>IF(L728="x",VLOOKUP(D728,Acero!$A$12:$AB$209,16,FALSE),"--")</f>
        <v>--</v>
      </c>
      <c r="S728" s="335" t="str">
        <f>IF(L728="x",VLOOKUP(D728,Acero!$A$12:$AB$209,17,FALSE),"--")</f>
        <v>--</v>
      </c>
      <c r="T728" s="335">
        <f>VLOOKUP(D728,Acero!$A$12:$AB$209,18,FALSE)</f>
        <v>1.2</v>
      </c>
      <c r="U728" s="308" t="str">
        <f>VLOOKUP(D728,Acero!$A$12:$AB$209,19,FALSE)</f>
        <v>mm</v>
      </c>
      <c r="V728" s="318">
        <v>1</v>
      </c>
      <c r="W728" s="318">
        <v>1163.3333333333301</v>
      </c>
      <c r="X728" s="322">
        <v>1521.1666666666699</v>
      </c>
      <c r="Y728" s="334">
        <f t="shared" si="295"/>
        <v>0.30759312320917553</v>
      </c>
      <c r="Z728">
        <f t="shared" si="299"/>
        <v>4937742.1666666418</v>
      </c>
      <c r="AG728" s="345">
        <v>43109</v>
      </c>
      <c r="AH728" s="149"/>
      <c r="AI728" s="149"/>
      <c r="AJ728" s="149"/>
      <c r="AK728" s="149"/>
      <c r="AL728" s="343" t="e">
        <f t="shared" si="296"/>
        <v>#DIV/0!</v>
      </c>
      <c r="AM728" s="149"/>
      <c r="AN728" s="149"/>
      <c r="AO728" s="343" t="e">
        <f t="shared" si="297"/>
        <v>#DIV/0!</v>
      </c>
      <c r="AP728" s="149"/>
      <c r="AQ728" s="149"/>
      <c r="AR728" s="343" t="e">
        <f t="shared" si="298"/>
        <v>#DIV/0!</v>
      </c>
    </row>
    <row r="729" spans="1:44" ht="30.75" hidden="1" thickBot="1">
      <c r="A729" s="309"/>
      <c r="B729" s="308">
        <v>653</v>
      </c>
      <c r="C729" s="239" t="str">
        <f>VLOOKUP($A$18,Piezas!$A$10:$F$604,2,FALSE)</f>
        <v xml:space="preserve">Gabinete lateral derecho </v>
      </c>
      <c r="D729" s="317" t="s">
        <v>1015</v>
      </c>
      <c r="E729" s="322"/>
      <c r="F729" s="308">
        <f>VLOOKUP(D729,Acero!$A$12:$AB$209,4,FALSE)</f>
        <v>0</v>
      </c>
      <c r="G729" s="317"/>
      <c r="H729" s="317"/>
      <c r="I729" s="317"/>
      <c r="J729" s="311"/>
      <c r="L729" s="322"/>
      <c r="M729" s="308">
        <f>VLOOKUP(D729,Acero!$A$12:$AB$209,13,FALSE)</f>
        <v>0</v>
      </c>
      <c r="N729" s="308" t="str">
        <f>IF(L729="x",VLOOKUP(D729,Acero!$A$12:$AB$209,6,FALSE),"--")</f>
        <v>--</v>
      </c>
      <c r="O729" s="324" t="str">
        <f>IF(L729="x",VLOOKUP(D729,Acero!$A$12:$AB$209,7,FALSE),"--")</f>
        <v>--</v>
      </c>
      <c r="P729" s="335">
        <f>IF((M729="Chapa negra doble recapado")*AND(L729&lt;&gt;"x"),"--",VLOOKUP(D729,Acero!$A$12:$AB$209,14,FALSE))</f>
        <v>0</v>
      </c>
      <c r="Q729" s="335">
        <f>IF((M729="Chapa negra doble recapado")*AND(L729&lt;&gt;"x"),"--",VLOOKUP(D729,Acero!$A$12:$AB$209,15,FALSE))</f>
        <v>0</v>
      </c>
      <c r="R729" s="335" t="str">
        <f>IF(L729="x",VLOOKUP(D729,Acero!$A$12:$AB$209,16,FALSE),"--")</f>
        <v>--</v>
      </c>
      <c r="S729" s="335" t="str">
        <f>IF(L729="x",VLOOKUP(D729,Acero!$A$12:$AB$209,17,FALSE),"--")</f>
        <v>--</v>
      </c>
      <c r="T729" s="335">
        <f>VLOOKUP(D729,Acero!$A$12:$AB$209,18,FALSE)</f>
        <v>0</v>
      </c>
      <c r="U729" s="308" t="str">
        <f>VLOOKUP(D729,Acero!$A$12:$AB$209,19,FALSE)</f>
        <v>-----</v>
      </c>
      <c r="V729" s="319"/>
      <c r="W729" s="319"/>
      <c r="X729" s="322"/>
      <c r="Y729" s="334" t="e">
        <f t="shared" si="295"/>
        <v>#DIV/0!</v>
      </c>
      <c r="Z729">
        <f t="shared" si="299"/>
        <v>4937742.1666666418</v>
      </c>
      <c r="AG729" s="345">
        <v>43110</v>
      </c>
      <c r="AH729" s="149"/>
      <c r="AI729" s="149"/>
      <c r="AJ729" s="149"/>
      <c r="AK729" s="149"/>
      <c r="AL729" s="343" t="e">
        <f t="shared" si="296"/>
        <v>#DIV/0!</v>
      </c>
      <c r="AM729" s="149"/>
      <c r="AN729" s="149"/>
      <c r="AO729" s="343" t="e">
        <f t="shared" si="297"/>
        <v>#DIV/0!</v>
      </c>
      <c r="AP729" s="149"/>
      <c r="AQ729" s="149"/>
      <c r="AR729" s="343" t="e">
        <f t="shared" si="298"/>
        <v>#DIV/0!</v>
      </c>
    </row>
    <row r="730" spans="1:44" ht="30.75" hidden="1" thickBot="1">
      <c r="A730" s="309"/>
      <c r="B730" s="308">
        <v>654</v>
      </c>
      <c r="C730" s="239" t="str">
        <f>VLOOKUP($A$18,Piezas!$A$10:$F$604,2,FALSE)</f>
        <v xml:space="preserve">Gabinete lateral derecho </v>
      </c>
      <c r="D730" s="317" t="s">
        <v>1060</v>
      </c>
      <c r="E730" s="322"/>
      <c r="F730" s="308">
        <f>VLOOKUP(D730,Acero!$A$12:$AB$209,4,FALSE)</f>
        <v>0</v>
      </c>
      <c r="G730" s="317"/>
      <c r="H730" s="317"/>
      <c r="I730" s="317"/>
      <c r="J730" s="311"/>
      <c r="L730" s="322"/>
      <c r="M730" s="308" t="str">
        <f>VLOOKUP(D730,Acero!$A$12:$AB$209,13,FALSE)</f>
        <v>---------------</v>
      </c>
      <c r="N730" s="308" t="str">
        <f>IF(L730="x",VLOOKUP(D730,Acero!$A$12:$AB$209,6,FALSE),"--")</f>
        <v>--</v>
      </c>
      <c r="O730" s="324" t="str">
        <f>IF(L730="x",VLOOKUP(D730,Acero!$A$12:$AB$209,7,FALSE),"--")</f>
        <v>--</v>
      </c>
      <c r="P730" s="335">
        <f>IF((M730="Chapa negra doble recapado")*AND(L730&lt;&gt;"x"),"--",VLOOKUP(D730,Acero!$A$12:$AB$209,14,FALSE))</f>
        <v>28</v>
      </c>
      <c r="Q730" s="335" t="str">
        <f>IF((M730="Chapa negra doble recapado")*AND(L730&lt;&gt;"x"),"--",VLOOKUP(D730,Acero!$A$12:$AB$209,15,FALSE))</f>
        <v>----</v>
      </c>
      <c r="R730" s="335" t="str">
        <f>IF(L730="x",VLOOKUP(D730,Acero!$A$12:$AB$209,16,FALSE),"--")</f>
        <v>--</v>
      </c>
      <c r="S730" s="335" t="str">
        <f>IF(L730="x",VLOOKUP(D730,Acero!$A$12:$AB$209,17,FALSE),"--")</f>
        <v>--</v>
      </c>
      <c r="T730" s="335">
        <f>VLOOKUP(D730,Acero!$A$12:$AB$209,18,FALSE)</f>
        <v>0</v>
      </c>
      <c r="U730" s="308" t="str">
        <f>VLOOKUP(D730,Acero!$A$12:$AB$209,19,FALSE)</f>
        <v>----</v>
      </c>
      <c r="V730" s="318"/>
      <c r="W730" s="318"/>
      <c r="X730" s="322"/>
      <c r="Y730" s="334" t="e">
        <f t="shared" si="295"/>
        <v>#DIV/0!</v>
      </c>
      <c r="Z730">
        <f t="shared" si="299"/>
        <v>4937742.1666666418</v>
      </c>
      <c r="AG730" s="345">
        <v>43111</v>
      </c>
      <c r="AH730" s="149"/>
      <c r="AI730" s="149"/>
      <c r="AJ730" s="149"/>
      <c r="AK730" s="149"/>
      <c r="AL730" s="343" t="e">
        <f t="shared" si="296"/>
        <v>#DIV/0!</v>
      </c>
      <c r="AM730" s="149"/>
      <c r="AN730" s="149"/>
      <c r="AO730" s="343" t="e">
        <f t="shared" si="297"/>
        <v>#DIV/0!</v>
      </c>
      <c r="AP730" s="149"/>
      <c r="AQ730" s="149"/>
      <c r="AR730" s="343" t="e">
        <f t="shared" si="298"/>
        <v>#DIV/0!</v>
      </c>
    </row>
    <row r="731" spans="1:44" ht="30.75" hidden="1" thickBot="1">
      <c r="A731" s="309"/>
      <c r="B731" s="308">
        <v>655</v>
      </c>
      <c r="C731" s="239" t="str">
        <f>VLOOKUP($A$18,Piezas!$A$10:$F$604,2,FALSE)</f>
        <v xml:space="preserve">Gabinete lateral derecho </v>
      </c>
      <c r="D731" s="317" t="s">
        <v>1228</v>
      </c>
      <c r="E731" s="322"/>
      <c r="F731" s="308">
        <f>VLOOKUP(D731,Acero!$A$12:$AB$209,4,FALSE)</f>
        <v>0</v>
      </c>
      <c r="G731" s="317"/>
      <c r="H731" s="317"/>
      <c r="I731" s="317"/>
      <c r="J731" s="311"/>
      <c r="L731" s="322"/>
      <c r="M731" s="308" t="str">
        <f>VLOOKUP(D731,Acero!$A$12:$AB$209,13,FALSE)</f>
        <v>---------------</v>
      </c>
      <c r="N731" s="308" t="str">
        <f>IF(L731="x",VLOOKUP(D731,Acero!$A$12:$AB$209,6,FALSE),"--")</f>
        <v>--</v>
      </c>
      <c r="O731" s="324" t="str">
        <f>IF(L731="x",VLOOKUP(D731,Acero!$A$12:$AB$209,7,FALSE),"--")</f>
        <v>--</v>
      </c>
      <c r="P731" s="335">
        <f>IF((M731="Chapa negra doble recapado")*AND(L731&lt;&gt;"x"),"--",VLOOKUP(D731,Acero!$A$12:$AB$209,14,FALSE))</f>
        <v>0.42</v>
      </c>
      <c r="Q731" s="335" t="str">
        <f>IF((M731="Chapa negra doble recapado")*AND(L731&lt;&gt;"x"),"--",VLOOKUP(D731,Acero!$A$12:$AB$209,15,FALSE))</f>
        <v>----</v>
      </c>
      <c r="R731" s="335" t="str">
        <f>IF(L731="x",VLOOKUP(D731,Acero!$A$12:$AB$209,16,FALSE),"--")</f>
        <v>--</v>
      </c>
      <c r="S731" s="335" t="str">
        <f>IF(L731="x",VLOOKUP(D731,Acero!$A$12:$AB$209,17,FALSE),"--")</f>
        <v>--</v>
      </c>
      <c r="T731" s="335">
        <f>VLOOKUP(D731,Acero!$A$12:$AB$209,18,FALSE)</f>
        <v>0.5</v>
      </c>
      <c r="U731" s="308" t="str">
        <f>VLOOKUP(D731,Acero!$A$12:$AB$209,19,FALSE)</f>
        <v>----</v>
      </c>
      <c r="V731" s="318"/>
      <c r="W731" s="318"/>
      <c r="X731" s="322"/>
      <c r="Y731" s="334" t="e">
        <f t="shared" si="295"/>
        <v>#DIV/0!</v>
      </c>
      <c r="Z731">
        <f t="shared" si="299"/>
        <v>4937742.1666666418</v>
      </c>
      <c r="AG731" s="345">
        <v>43112</v>
      </c>
      <c r="AH731" s="149"/>
      <c r="AI731" s="149"/>
      <c r="AJ731" s="149"/>
      <c r="AK731" s="149"/>
      <c r="AL731" s="343" t="e">
        <f t="shared" si="296"/>
        <v>#DIV/0!</v>
      </c>
      <c r="AM731" s="149"/>
      <c r="AN731" s="149"/>
      <c r="AO731" s="343" t="e">
        <f t="shared" si="297"/>
        <v>#DIV/0!</v>
      </c>
      <c r="AP731" s="149"/>
      <c r="AQ731" s="149"/>
      <c r="AR731" s="343" t="e">
        <f t="shared" si="298"/>
        <v>#DIV/0!</v>
      </c>
    </row>
    <row r="732" spans="1:44" ht="30.75" hidden="1" thickBot="1">
      <c r="A732" s="309"/>
      <c r="B732" s="308">
        <v>656</v>
      </c>
      <c r="C732" s="239" t="str">
        <f>VLOOKUP($A$18,Piezas!$A$10:$F$604,2,FALSE)</f>
        <v xml:space="preserve">Gabinete lateral derecho </v>
      </c>
      <c r="D732" s="317" t="s">
        <v>1229</v>
      </c>
      <c r="E732" s="322"/>
      <c r="F732" s="308">
        <f>VLOOKUP(D732,Acero!$A$12:$AB$209,4,FALSE)</f>
        <v>0</v>
      </c>
      <c r="G732" s="317"/>
      <c r="H732" s="317"/>
      <c r="I732" s="317"/>
      <c r="J732" s="311"/>
      <c r="L732" s="322"/>
      <c r="M732" s="308" t="str">
        <f>VLOOKUP(D732,Acero!$A$12:$AB$209,13,FALSE)</f>
        <v>---------------</v>
      </c>
      <c r="N732" s="308" t="str">
        <f>IF(L732="x",VLOOKUP(D732,Acero!$A$12:$AB$209,6,FALSE),"--")</f>
        <v>--</v>
      </c>
      <c r="O732" s="324" t="str">
        <f>IF(L732="x",VLOOKUP(D732,Acero!$A$12:$AB$209,7,FALSE),"--")</f>
        <v>--</v>
      </c>
      <c r="P732" s="335">
        <f>IF((M732="Chapa negra doble recapado")*AND(L732&lt;&gt;"x"),"--",VLOOKUP(D732,Acero!$A$12:$AB$209,14,FALSE))</f>
        <v>22</v>
      </c>
      <c r="Q732" s="335" t="str">
        <f>IF((M732="Chapa negra doble recapado")*AND(L732&lt;&gt;"x"),"--",VLOOKUP(D732,Acero!$A$12:$AB$209,15,FALSE))</f>
        <v>----</v>
      </c>
      <c r="R732" s="335" t="str">
        <f>IF(L732="x",VLOOKUP(D732,Acero!$A$12:$AB$209,16,FALSE),"--")</f>
        <v>--</v>
      </c>
      <c r="S732" s="335" t="str">
        <f>IF(L732="x",VLOOKUP(D732,Acero!$A$12:$AB$209,17,FALSE),"--")</f>
        <v>--</v>
      </c>
      <c r="T732" s="335">
        <f>VLOOKUP(D732,Acero!$A$12:$AB$209,18,FALSE)</f>
        <v>0</v>
      </c>
      <c r="U732" s="308" t="str">
        <f>VLOOKUP(D732,Acero!$A$12:$AB$209,19,FALSE)</f>
        <v>----</v>
      </c>
      <c r="V732" s="319"/>
      <c r="W732" s="319"/>
      <c r="X732" s="322"/>
      <c r="Y732" s="334" t="e">
        <f t="shared" si="295"/>
        <v>#DIV/0!</v>
      </c>
      <c r="Z732">
        <f t="shared" si="299"/>
        <v>4937742.1666666418</v>
      </c>
      <c r="AG732" s="345">
        <v>43113</v>
      </c>
      <c r="AH732" s="149"/>
      <c r="AI732" s="149"/>
      <c r="AJ732" s="149"/>
      <c r="AK732" s="149"/>
      <c r="AL732" s="343" t="e">
        <f t="shared" si="296"/>
        <v>#DIV/0!</v>
      </c>
      <c r="AM732" s="149"/>
      <c r="AN732" s="149"/>
      <c r="AO732" s="343" t="e">
        <f t="shared" si="297"/>
        <v>#DIV/0!</v>
      </c>
      <c r="AP732" s="149"/>
      <c r="AQ732" s="149"/>
      <c r="AR732" s="343" t="e">
        <f t="shared" si="298"/>
        <v>#DIV/0!</v>
      </c>
    </row>
    <row r="733" spans="1:44" ht="30.75" hidden="1" thickBot="1">
      <c r="A733" s="309"/>
      <c r="B733" s="308">
        <v>657</v>
      </c>
      <c r="C733" s="239" t="str">
        <f>VLOOKUP($A$18,Piezas!$A$10:$F$604,2,FALSE)</f>
        <v xml:space="preserve">Gabinete lateral derecho </v>
      </c>
      <c r="D733" s="317" t="s">
        <v>1230</v>
      </c>
      <c r="E733" s="322"/>
      <c r="F733" s="308">
        <f>VLOOKUP(D733,Acero!$A$12:$AB$209,4,FALSE)</f>
        <v>0</v>
      </c>
      <c r="G733" s="317"/>
      <c r="H733" s="317"/>
      <c r="I733" s="317"/>
      <c r="J733" s="311"/>
      <c r="L733" s="322"/>
      <c r="M733" s="308" t="str">
        <f>VLOOKUP(D733,Acero!$A$12:$AB$209,13,FALSE)</f>
        <v>---------------</v>
      </c>
      <c r="N733" s="308" t="str">
        <f>IF(L733="x",VLOOKUP(D733,Acero!$A$12:$AB$209,6,FALSE),"--")</f>
        <v>--</v>
      </c>
      <c r="O733" s="324" t="str">
        <f>IF(L733="x",VLOOKUP(D733,Acero!$A$12:$AB$209,7,FALSE),"--")</f>
        <v>--</v>
      </c>
      <c r="P733" s="335">
        <f>IF((M733="Chapa negra doble recapado")*AND(L733&lt;&gt;"x"),"--",VLOOKUP(D733,Acero!$A$12:$AB$209,14,FALSE))</f>
        <v>12.7</v>
      </c>
      <c r="Q733" s="335" t="str">
        <f>IF((M733="Chapa negra doble recapado")*AND(L733&lt;&gt;"x"),"--",VLOOKUP(D733,Acero!$A$12:$AB$209,15,FALSE))</f>
        <v>----</v>
      </c>
      <c r="R733" s="335" t="str">
        <f>IF(L733="x",VLOOKUP(D733,Acero!$A$12:$AB$209,16,FALSE),"--")</f>
        <v>--</v>
      </c>
      <c r="S733" s="335" t="str">
        <f>IF(L733="x",VLOOKUP(D733,Acero!$A$12:$AB$209,17,FALSE),"--")</f>
        <v>--</v>
      </c>
      <c r="T733" s="335">
        <f>VLOOKUP(D733,Acero!$A$12:$AB$209,18,FALSE)</f>
        <v>0</v>
      </c>
      <c r="U733" s="308" t="str">
        <f>VLOOKUP(D733,Acero!$A$12:$AB$209,19,FALSE)</f>
        <v>----</v>
      </c>
      <c r="V733" s="318"/>
      <c r="W733" s="318"/>
      <c r="X733" s="322"/>
      <c r="Y733" s="334" t="e">
        <f t="shared" si="295"/>
        <v>#DIV/0!</v>
      </c>
      <c r="Z733">
        <f t="shared" si="299"/>
        <v>4937742.1666666418</v>
      </c>
      <c r="AG733" s="345">
        <v>43114</v>
      </c>
      <c r="AH733" s="149"/>
      <c r="AI733" s="149"/>
      <c r="AJ733" s="149"/>
      <c r="AK733" s="149"/>
      <c r="AL733" s="343" t="e">
        <f t="shared" si="296"/>
        <v>#DIV/0!</v>
      </c>
      <c r="AM733" s="149"/>
      <c r="AN733" s="149"/>
      <c r="AO733" s="343" t="e">
        <f t="shared" si="297"/>
        <v>#DIV/0!</v>
      </c>
      <c r="AP733" s="149"/>
      <c r="AQ733" s="149"/>
      <c r="AR733" s="343" t="e">
        <f t="shared" si="298"/>
        <v>#DIV/0!</v>
      </c>
    </row>
    <row r="734" spans="1:44" ht="30.75" hidden="1" thickBot="1">
      <c r="A734" s="309"/>
      <c r="B734" s="308">
        <v>658</v>
      </c>
      <c r="C734" s="239" t="str">
        <f>VLOOKUP($A$18,Piezas!$A$10:$F$604,2,FALSE)</f>
        <v xml:space="preserve">Gabinete lateral derecho </v>
      </c>
      <c r="D734" s="317"/>
      <c r="E734" s="322"/>
      <c r="F734" s="308" t="e">
        <f>VLOOKUP(D734,Acero!$A$12:$AB$209,4,FALSE)</f>
        <v>#N/A</v>
      </c>
      <c r="G734" s="317"/>
      <c r="H734" s="317"/>
      <c r="I734" s="317"/>
      <c r="J734" s="311"/>
      <c r="L734" s="322"/>
      <c r="M734" s="308" t="e">
        <f>VLOOKUP(D734,Acero!$A$12:$AB$209,13,FALSE)</f>
        <v>#N/A</v>
      </c>
      <c r="N734" s="308" t="str">
        <f>IF(L734="x",VLOOKUP(D734,Acero!$A$12:$AB$209,6,FALSE),"--")</f>
        <v>--</v>
      </c>
      <c r="O734" s="324" t="str">
        <f>IF(L734="x",VLOOKUP(D734,Acero!$A$12:$AB$209,7,FALSE),"--")</f>
        <v>--</v>
      </c>
      <c r="P734" s="335" t="e">
        <f>IF((M734="Chapa negra doble recapado")*AND(L734&lt;&gt;"x"),"--",VLOOKUP(D734,Acero!$A$12:$AB$209,14,FALSE))</f>
        <v>#N/A</v>
      </c>
      <c r="Q734" s="335" t="e">
        <f>IF((M734="Chapa negra doble recapado")*AND(L734&lt;&gt;"x"),"--",VLOOKUP(D734,Acero!$A$12:$AB$209,15,FALSE))</f>
        <v>#N/A</v>
      </c>
      <c r="R734" s="335" t="str">
        <f>IF(L734="x",VLOOKUP(D734,Acero!$A$12:$AB$209,16,FALSE),"--")</f>
        <v>--</v>
      </c>
      <c r="S734" s="335" t="str">
        <f>IF(L734="x",VLOOKUP(D734,Acero!$A$12:$AB$209,17,FALSE),"--")</f>
        <v>--</v>
      </c>
      <c r="T734" s="335" t="e">
        <f>VLOOKUP(D734,Acero!$A$12:$AB$209,18,FALSE)</f>
        <v>#N/A</v>
      </c>
      <c r="U734" s="308" t="e">
        <f>VLOOKUP(D734,Acero!$A$12:$AB$209,19,FALSE)</f>
        <v>#N/A</v>
      </c>
      <c r="V734" s="319"/>
      <c r="W734" s="319"/>
      <c r="X734" s="322"/>
      <c r="Y734" s="334" t="e">
        <f t="shared" si="295"/>
        <v>#DIV/0!</v>
      </c>
      <c r="Z734">
        <f t="shared" si="299"/>
        <v>4937742.1666666418</v>
      </c>
      <c r="AG734" s="345">
        <v>43115</v>
      </c>
      <c r="AH734" s="149"/>
      <c r="AI734" s="149"/>
      <c r="AJ734" s="149"/>
      <c r="AK734" s="149"/>
      <c r="AL734" s="343" t="e">
        <f t="shared" si="296"/>
        <v>#DIV/0!</v>
      </c>
      <c r="AM734" s="149"/>
      <c r="AN734" s="149"/>
      <c r="AO734" s="343" t="e">
        <f t="shared" si="297"/>
        <v>#DIV/0!</v>
      </c>
      <c r="AP734" s="149"/>
      <c r="AQ734" s="149"/>
      <c r="AR734" s="343" t="e">
        <f t="shared" si="298"/>
        <v>#DIV/0!</v>
      </c>
    </row>
    <row r="735" spans="1:44" ht="30.75" hidden="1" thickBot="1">
      <c r="A735" s="309"/>
      <c r="B735" s="308">
        <v>659</v>
      </c>
      <c r="C735" s="239" t="str">
        <f>VLOOKUP($A$18,Piezas!$A$10:$F$604,2,FALSE)</f>
        <v xml:space="preserve">Gabinete lateral derecho </v>
      </c>
      <c r="D735" s="320"/>
      <c r="E735" s="322"/>
      <c r="F735" s="308" t="e">
        <f>VLOOKUP(D735,Acero!$A$12:$AB$209,4,FALSE)</f>
        <v>#N/A</v>
      </c>
      <c r="G735" s="317"/>
      <c r="H735" s="317"/>
      <c r="I735" s="317"/>
      <c r="J735" s="311"/>
      <c r="L735" s="322"/>
      <c r="M735" s="308" t="e">
        <f>VLOOKUP(D735,Acero!$A$12:$AB$209,13,FALSE)</f>
        <v>#N/A</v>
      </c>
      <c r="N735" s="308" t="str">
        <f>IF(L735="x",VLOOKUP(D735,Acero!$A$12:$AB$209,6,FALSE),"--")</f>
        <v>--</v>
      </c>
      <c r="O735" s="324" t="str">
        <f>IF(L735="x",VLOOKUP(D735,Acero!$A$12:$AB$209,7,FALSE),"--")</f>
        <v>--</v>
      </c>
      <c r="P735" s="335" t="e">
        <f>IF((M735="Chapa negra doble recapado")*AND(L735&lt;&gt;"x"),"--",VLOOKUP(D735,Acero!$A$12:$AB$209,14,FALSE))</f>
        <v>#N/A</v>
      </c>
      <c r="Q735" s="335" t="e">
        <f>IF((M735="Chapa negra doble recapado")*AND(L735&lt;&gt;"x"),"--",VLOOKUP(D735,Acero!$A$12:$AB$209,15,FALSE))</f>
        <v>#N/A</v>
      </c>
      <c r="R735" s="335" t="str">
        <f>IF(L735="x",VLOOKUP(D735,Acero!$A$12:$AB$209,16,FALSE),"--")</f>
        <v>--</v>
      </c>
      <c r="S735" s="335" t="str">
        <f>IF(L735="x",VLOOKUP(D735,Acero!$A$12:$AB$209,17,FALSE),"--")</f>
        <v>--</v>
      </c>
      <c r="T735" s="335" t="e">
        <f>VLOOKUP(D735,Acero!$A$12:$AB$209,18,FALSE)</f>
        <v>#N/A</v>
      </c>
      <c r="U735" s="308" t="e">
        <f>VLOOKUP(D735,Acero!$A$12:$AB$209,19,FALSE)</f>
        <v>#N/A</v>
      </c>
      <c r="V735" s="318"/>
      <c r="W735" s="318"/>
      <c r="X735" s="322"/>
      <c r="Y735" s="334" t="e">
        <f t="shared" si="295"/>
        <v>#DIV/0!</v>
      </c>
      <c r="Z735">
        <f t="shared" si="299"/>
        <v>4937742.1666666418</v>
      </c>
      <c r="AG735" s="345">
        <v>43116</v>
      </c>
      <c r="AH735" s="149"/>
      <c r="AI735" s="149"/>
      <c r="AJ735" s="149"/>
      <c r="AK735" s="149"/>
      <c r="AL735" s="343" t="e">
        <f t="shared" si="296"/>
        <v>#DIV/0!</v>
      </c>
      <c r="AM735" s="149"/>
      <c r="AN735" s="149"/>
      <c r="AO735" s="343" t="e">
        <f t="shared" si="297"/>
        <v>#DIV/0!</v>
      </c>
      <c r="AP735" s="149"/>
      <c r="AQ735" s="149"/>
      <c r="AR735" s="343" t="e">
        <f t="shared" si="298"/>
        <v>#DIV/0!</v>
      </c>
    </row>
    <row r="736" spans="1:44" ht="30.75" hidden="1" thickBot="1">
      <c r="A736" s="412"/>
      <c r="B736" s="308">
        <v>660</v>
      </c>
      <c r="C736" s="239" t="str">
        <f>VLOOKUP($A$18,Piezas!$A$10:$F$604,2,FALSE)</f>
        <v xml:space="preserve">Gabinete lateral derecho </v>
      </c>
      <c r="D736" s="321"/>
      <c r="E736" s="322"/>
      <c r="F736" s="308" t="e">
        <f>VLOOKUP(D736,Acero!$A$12:$AB$209,4,FALSE)</f>
        <v>#N/A</v>
      </c>
      <c r="G736" s="317"/>
      <c r="H736" s="317"/>
      <c r="I736" s="317"/>
      <c r="J736" s="311"/>
      <c r="L736" s="322"/>
      <c r="M736" s="308" t="e">
        <f>VLOOKUP(D736,Acero!$A$12:$AB$209,13,FALSE)</f>
        <v>#N/A</v>
      </c>
      <c r="N736" s="308" t="str">
        <f>IF(L736="x",VLOOKUP(D736,Acero!$A$12:$AB$209,6,FALSE),"--")</f>
        <v>--</v>
      </c>
      <c r="O736" s="324" t="str">
        <f>IF(L736="x",VLOOKUP(D736,Acero!$A$12:$AB$209,7,FALSE),"--")</f>
        <v>--</v>
      </c>
      <c r="P736" s="335" t="e">
        <f>IF((M736="Chapa negra doble recapado")*AND(L736&lt;&gt;"x"),"--",VLOOKUP(D736,Acero!$A$12:$AB$209,14,FALSE))</f>
        <v>#N/A</v>
      </c>
      <c r="Q736" s="335" t="e">
        <f>IF((M736="Chapa negra doble recapado")*AND(L736&lt;&gt;"x"),"--",VLOOKUP(D736,Acero!$A$12:$AB$209,15,FALSE))</f>
        <v>#N/A</v>
      </c>
      <c r="R736" s="335" t="str">
        <f>IF(L736="x",VLOOKUP(D736,Acero!$A$12:$AB$209,16,FALSE),"--")</f>
        <v>--</v>
      </c>
      <c r="S736" s="335" t="str">
        <f>IF(L736="x",VLOOKUP(D736,Acero!$A$12:$AB$209,17,FALSE),"--")</f>
        <v>--</v>
      </c>
      <c r="T736" s="335" t="e">
        <f>VLOOKUP(D736,Acero!$A$12:$AB$209,18,FALSE)</f>
        <v>#N/A</v>
      </c>
      <c r="U736" s="308" t="e">
        <f>VLOOKUP(D736,Acero!$A$12:$AB$209,19,FALSE)</f>
        <v>#N/A</v>
      </c>
      <c r="V736" s="319"/>
      <c r="W736" s="319"/>
      <c r="X736" s="322"/>
      <c r="Y736" s="334" t="e">
        <f t="shared" si="295"/>
        <v>#DIV/0!</v>
      </c>
      <c r="Z736">
        <f t="shared" si="299"/>
        <v>4937742.1666666418</v>
      </c>
      <c r="AG736" s="345">
        <v>43117</v>
      </c>
      <c r="AH736" s="149"/>
      <c r="AI736" s="149"/>
      <c r="AJ736" s="149"/>
      <c r="AK736" s="149"/>
      <c r="AL736" s="343" t="e">
        <f t="shared" si="296"/>
        <v>#DIV/0!</v>
      </c>
      <c r="AM736" s="149"/>
      <c r="AN736" s="149"/>
      <c r="AO736" s="343" t="e">
        <f t="shared" si="297"/>
        <v>#DIV/0!</v>
      </c>
      <c r="AP736" s="149"/>
      <c r="AQ736" s="149"/>
      <c r="AR736" s="343" t="e">
        <f t="shared" si="298"/>
        <v>#DIV/0!</v>
      </c>
    </row>
    <row r="737" spans="1:44" ht="15.75" hidden="1" thickBot="1">
      <c r="A737" s="410"/>
      <c r="B737" s="336"/>
      <c r="C737" s="337"/>
      <c r="D737" s="338"/>
      <c r="E737" s="339"/>
      <c r="F737" s="340"/>
      <c r="G737" s="336"/>
      <c r="H737" s="336"/>
      <c r="I737" s="338"/>
      <c r="J737" s="339"/>
      <c r="K737" s="341"/>
      <c r="L737" s="339"/>
      <c r="M737" s="338"/>
      <c r="N737" s="338"/>
      <c r="O737" s="342"/>
      <c r="P737" s="340"/>
      <c r="Q737" s="340"/>
      <c r="R737" s="340"/>
      <c r="S737" s="340"/>
      <c r="T737" s="340"/>
      <c r="U737" s="336"/>
      <c r="V737" s="336"/>
      <c r="W737" s="336"/>
      <c r="X737" s="339"/>
      <c r="Y737" s="339"/>
      <c r="Z737" s="333"/>
      <c r="AA737" s="333"/>
      <c r="AG737" s="345"/>
      <c r="AL737" s="344"/>
      <c r="AO737" s="344"/>
      <c r="AR737" s="344"/>
    </row>
    <row r="738" spans="1:44" ht="31.5" hidden="1" thickTop="1" thickBot="1">
      <c r="A738" s="411" t="s">
        <v>364</v>
      </c>
      <c r="B738" s="308">
        <v>661</v>
      </c>
      <c r="C738" s="239" t="str">
        <f>VLOOKUP($A$18,Piezas!$A$10:$F$604,2,FALSE)</f>
        <v xml:space="preserve">Gabinete lateral derecho </v>
      </c>
      <c r="D738" s="317" t="s">
        <v>1012</v>
      </c>
      <c r="E738" s="331">
        <v>1438.3333333333301</v>
      </c>
      <c r="F738" s="308" t="str">
        <f>VLOOKUP(D738,Acero!$A$12:$AB$209,4,FALSE)</f>
        <v>Lateral</v>
      </c>
      <c r="G738" s="317"/>
      <c r="H738" s="317"/>
      <c r="I738" s="317"/>
      <c r="J738" s="310"/>
      <c r="K738" s="149"/>
      <c r="L738" s="331"/>
      <c r="M738" s="308" t="str">
        <f>VLOOKUP(D738,Acero!$A$12:$AB$209,13,FALSE)</f>
        <v>Chapa negra doble recapado</v>
      </c>
      <c r="N738" s="308" t="str">
        <f>IF(L738="x",VLOOKUP(D738,Acero!$A$12:$AB$209,6,FALSE),"--")</f>
        <v>--</v>
      </c>
      <c r="O738" s="324" t="str">
        <f>IF(L738="x",VLOOKUP(D738,Acero!$A$12:$AB$209,7,FALSE),"--")</f>
        <v>--</v>
      </c>
      <c r="P738" s="335" t="str">
        <f>IF((M738="Chapa negra doble recapado")*AND(L738&lt;&gt;"x"),"--",VLOOKUP(D738,Acero!$A$12:$AB$209,14,FALSE))</f>
        <v>--</v>
      </c>
      <c r="Q738" s="335" t="str">
        <f>IF((M738="Chapa negra doble recapado")*AND(L738&lt;&gt;"x"),"--",VLOOKUP(D738,Acero!$A$12:$AB$209,15,FALSE))</f>
        <v>--</v>
      </c>
      <c r="R738" s="335" t="str">
        <f>IF(L738="x",VLOOKUP(D738,Acero!$A$12:$AB$209,16,FALSE),"--")</f>
        <v>--</v>
      </c>
      <c r="S738" s="335" t="str">
        <f>IF(L738="x",VLOOKUP(D738,Acero!$A$12:$AB$209,17,FALSE),"--")</f>
        <v>--</v>
      </c>
      <c r="T738" s="335">
        <f>VLOOKUP(D738,Acero!$A$12:$AB$209,18,FALSE)</f>
        <v>1.2</v>
      </c>
      <c r="U738" s="308" t="str">
        <f>VLOOKUP(D738,Acero!$A$12:$AB$209,19,FALSE)</f>
        <v>mm</v>
      </c>
      <c r="V738" s="317"/>
      <c r="W738" s="317">
        <v>1169.8333333333301</v>
      </c>
      <c r="X738" s="331">
        <v>1529.6666666666699</v>
      </c>
      <c r="Y738" s="334">
        <f t="shared" ref="Y738:Y748" si="300">(X738-W738)/W738</f>
        <v>0.30759367431258655</v>
      </c>
      <c r="Z738" s="149">
        <f>(V738+W738)*E738</f>
        <v>1682610.2777777694</v>
      </c>
      <c r="AA738" s="149"/>
      <c r="AB738" s="149"/>
      <c r="AC738" s="149"/>
      <c r="AD738" s="149"/>
      <c r="AE738" s="149"/>
      <c r="AF738" s="149"/>
      <c r="AG738" s="345">
        <v>43118</v>
      </c>
      <c r="AH738" s="149"/>
      <c r="AI738" s="149"/>
      <c r="AJ738" s="149"/>
      <c r="AK738" s="149"/>
      <c r="AL738" s="343" t="e">
        <f t="shared" ref="AL738:AL748" si="301">(AH738-AK738)/AH738</f>
        <v>#DIV/0!</v>
      </c>
      <c r="AM738" s="149"/>
      <c r="AN738" s="149"/>
      <c r="AO738" s="343" t="e">
        <f t="shared" ref="AO738:AO748" si="302">(AK738-AN738)/AK738</f>
        <v>#DIV/0!</v>
      </c>
      <c r="AP738" s="149"/>
      <c r="AQ738" s="149"/>
      <c r="AR738" s="343" t="e">
        <f t="shared" ref="AR738:AR748" si="303">(AN738-AQ738)/AN738</f>
        <v>#DIV/0!</v>
      </c>
    </row>
    <row r="739" spans="1:44" ht="30.75" hidden="1" thickBot="1">
      <c r="A739" s="309"/>
      <c r="B739" s="308">
        <v>662</v>
      </c>
      <c r="C739" s="239" t="str">
        <f>VLOOKUP($A$18,Piezas!$A$10:$F$604,2,FALSE)</f>
        <v xml:space="preserve">Gabinete lateral derecho </v>
      </c>
      <c r="D739" s="317" t="s">
        <v>1211</v>
      </c>
      <c r="E739" s="322">
        <v>1446.3333333333301</v>
      </c>
      <c r="F739" s="308" t="str">
        <f>VLOOKUP(D739,Acero!$A$12:$AB$209,4,FALSE)</f>
        <v xml:space="preserve">Lonja </v>
      </c>
      <c r="G739" s="317"/>
      <c r="H739" s="317"/>
      <c r="I739" s="317"/>
      <c r="J739" s="311"/>
      <c r="L739" s="317"/>
      <c r="M739" s="308" t="str">
        <f>VLOOKUP(D739,Acero!$A$12:$AB$209,13,FALSE)</f>
        <v>Chapa negra doble recapado</v>
      </c>
      <c r="N739" s="308" t="str">
        <f>IF(L739="x",VLOOKUP(D739,Acero!$A$12:$AB$209,6,FALSE),"--")</f>
        <v>--</v>
      </c>
      <c r="O739" s="324" t="str">
        <f>IF(L739="x",VLOOKUP(D739,Acero!$A$12:$AB$209,7,FALSE),"--")</f>
        <v>--</v>
      </c>
      <c r="P739" s="335" t="str">
        <f>IF((M739="Chapa negra doble recapado")*AND(L739&lt;&gt;"x"),"--",VLOOKUP(D739,Acero!$A$12:$AB$209,14,FALSE))</f>
        <v>--</v>
      </c>
      <c r="Q739" s="335" t="str">
        <f>IF((M739="Chapa negra doble recapado")*AND(L739&lt;&gt;"x"),"--",VLOOKUP(D739,Acero!$A$12:$AB$209,15,FALSE))</f>
        <v>--</v>
      </c>
      <c r="R739" s="335" t="str">
        <f>IF(L739="x",VLOOKUP(D739,Acero!$A$12:$AB$209,16,FALSE),"--")</f>
        <v>--</v>
      </c>
      <c r="S739" s="335" t="str">
        <f>IF(L739="x",VLOOKUP(D739,Acero!$A$12:$AB$209,17,FALSE),"--")</f>
        <v>--</v>
      </c>
      <c r="T739" s="335">
        <f>VLOOKUP(D739,Acero!$A$12:$AB$209,18,FALSE)</f>
        <v>1.2</v>
      </c>
      <c r="U739" s="308" t="str">
        <f>VLOOKUP(D739,Acero!$A$12:$AB$209,19,FALSE)</f>
        <v>mm</v>
      </c>
      <c r="V739" s="317"/>
      <c r="W739" s="317">
        <v>1176.3333333333301</v>
      </c>
      <c r="X739" s="322">
        <v>1538.1666666666699</v>
      </c>
      <c r="Y739" s="334">
        <f t="shared" si="300"/>
        <v>0.30759421932559439</v>
      </c>
      <c r="Z739">
        <f t="shared" ref="Z739:Z748" si="304">(V739+W739)*E739+Z738</f>
        <v>3383980.3888888722</v>
      </c>
      <c r="AG739" s="345">
        <v>43119</v>
      </c>
      <c r="AH739" s="149"/>
      <c r="AI739" s="149"/>
      <c r="AJ739" s="149"/>
      <c r="AK739" s="149"/>
      <c r="AL739" s="343" t="e">
        <f t="shared" si="301"/>
        <v>#DIV/0!</v>
      </c>
      <c r="AM739" s="149"/>
      <c r="AN739" s="149"/>
      <c r="AO739" s="343" t="e">
        <f t="shared" si="302"/>
        <v>#DIV/0!</v>
      </c>
      <c r="AP739" s="149"/>
      <c r="AQ739" s="149"/>
      <c r="AR739" s="343" t="e">
        <f t="shared" si="303"/>
        <v>#DIV/0!</v>
      </c>
    </row>
    <row r="740" spans="1:44" ht="30.75" hidden="1" thickBot="1">
      <c r="A740" s="309"/>
      <c r="B740" s="308">
        <v>663</v>
      </c>
      <c r="C740" s="239" t="str">
        <f>VLOOKUP($A$18,Piezas!$A$10:$F$604,2,FALSE)</f>
        <v xml:space="preserve">Gabinete lateral derecho </v>
      </c>
      <c r="D740" s="317" t="s">
        <v>1014</v>
      </c>
      <c r="E740" s="322">
        <v>1454.3333333333301</v>
      </c>
      <c r="F740" s="308" t="str">
        <f>VLOOKUP(D740,Acero!$A$12:$AB$209,4,FALSE)</f>
        <v>orejas</v>
      </c>
      <c r="G740" s="317"/>
      <c r="H740" s="317"/>
      <c r="I740" s="317"/>
      <c r="J740" s="311" t="s">
        <v>1530</v>
      </c>
      <c r="L740" s="322"/>
      <c r="M740" s="308" t="str">
        <f>VLOOKUP(D740,Acero!$A$12:$AB$209,13,FALSE)</f>
        <v>Chapa negra doble recapado</v>
      </c>
      <c r="N740" s="308" t="str">
        <f>IF(L740="x",VLOOKUP(D740,Acero!$A$12:$AB$209,6,FALSE),"--")</f>
        <v>--</v>
      </c>
      <c r="O740" s="324" t="str">
        <f>IF(L740="x",VLOOKUP(D740,Acero!$A$12:$AB$209,7,FALSE),"--")</f>
        <v>--</v>
      </c>
      <c r="P740" s="335" t="str">
        <f>IF((M740="Chapa negra doble recapado")*AND(L740&lt;&gt;"x"),"--",VLOOKUP(D740,Acero!$A$12:$AB$209,14,FALSE))</f>
        <v>--</v>
      </c>
      <c r="Q740" s="335" t="str">
        <f>IF((M740="Chapa negra doble recapado")*AND(L740&lt;&gt;"x"),"--",VLOOKUP(D740,Acero!$A$12:$AB$209,15,FALSE))</f>
        <v>--</v>
      </c>
      <c r="R740" s="335" t="str">
        <f>IF(L740="x",VLOOKUP(D740,Acero!$A$12:$AB$209,16,FALSE),"--")</f>
        <v>--</v>
      </c>
      <c r="S740" s="335" t="str">
        <f>IF(L740="x",VLOOKUP(D740,Acero!$A$12:$AB$209,17,FALSE),"--")</f>
        <v>--</v>
      </c>
      <c r="T740" s="335">
        <f>VLOOKUP(D740,Acero!$A$12:$AB$209,18,FALSE)</f>
        <v>1.2</v>
      </c>
      <c r="U740" s="308" t="str">
        <f>VLOOKUP(D740,Acero!$A$12:$AB$209,19,FALSE)</f>
        <v>mm</v>
      </c>
      <c r="V740" s="318">
        <v>1</v>
      </c>
      <c r="W740" s="318">
        <v>1182.8333333333301</v>
      </c>
      <c r="X740" s="322">
        <v>1546.6666666666699</v>
      </c>
      <c r="Y740" s="334">
        <f t="shared" si="300"/>
        <v>0.30759475834860434</v>
      </c>
      <c r="Z740">
        <f t="shared" si="304"/>
        <v>5105668.6666666418</v>
      </c>
      <c r="AG740" s="345">
        <v>43120</v>
      </c>
      <c r="AH740" s="149"/>
      <c r="AI740" s="149"/>
      <c r="AJ740" s="149"/>
      <c r="AK740" s="149"/>
      <c r="AL740" s="343" t="e">
        <f t="shared" si="301"/>
        <v>#DIV/0!</v>
      </c>
      <c r="AM740" s="149"/>
      <c r="AN740" s="149"/>
      <c r="AO740" s="343" t="e">
        <f t="shared" si="302"/>
        <v>#DIV/0!</v>
      </c>
      <c r="AP740" s="149"/>
      <c r="AQ740" s="149"/>
      <c r="AR740" s="343" t="e">
        <f t="shared" si="303"/>
        <v>#DIV/0!</v>
      </c>
    </row>
    <row r="741" spans="1:44" ht="30.75" hidden="1" thickBot="1">
      <c r="A741" s="309"/>
      <c r="B741" s="308">
        <v>664</v>
      </c>
      <c r="C741" s="239" t="str">
        <f>VLOOKUP($A$18,Piezas!$A$10:$F$604,2,FALSE)</f>
        <v xml:space="preserve">Gabinete lateral derecho </v>
      </c>
      <c r="D741" s="317" t="s">
        <v>1015</v>
      </c>
      <c r="E741" s="322"/>
      <c r="F741" s="308">
        <f>VLOOKUP(D741,Acero!$A$12:$AB$209,4,FALSE)</f>
        <v>0</v>
      </c>
      <c r="G741" s="317"/>
      <c r="H741" s="317"/>
      <c r="I741" s="317"/>
      <c r="J741" s="311"/>
      <c r="L741" s="322"/>
      <c r="M741" s="308">
        <f>VLOOKUP(D741,Acero!$A$12:$AB$209,13,FALSE)</f>
        <v>0</v>
      </c>
      <c r="N741" s="308" t="str">
        <f>IF(L741="x",VLOOKUP(D741,Acero!$A$12:$AB$209,6,FALSE),"--")</f>
        <v>--</v>
      </c>
      <c r="O741" s="324" t="str">
        <f>IF(L741="x",VLOOKUP(D741,Acero!$A$12:$AB$209,7,FALSE),"--")</f>
        <v>--</v>
      </c>
      <c r="P741" s="335">
        <f>IF((M741="Chapa negra doble recapado")*AND(L741&lt;&gt;"x"),"--",VLOOKUP(D741,Acero!$A$12:$AB$209,14,FALSE))</f>
        <v>0</v>
      </c>
      <c r="Q741" s="335">
        <f>IF((M741="Chapa negra doble recapado")*AND(L741&lt;&gt;"x"),"--",VLOOKUP(D741,Acero!$A$12:$AB$209,15,FALSE))</f>
        <v>0</v>
      </c>
      <c r="R741" s="335" t="str">
        <f>IF(L741="x",VLOOKUP(D741,Acero!$A$12:$AB$209,16,FALSE),"--")</f>
        <v>--</v>
      </c>
      <c r="S741" s="335" t="str">
        <f>IF(L741="x",VLOOKUP(D741,Acero!$A$12:$AB$209,17,FALSE),"--")</f>
        <v>--</v>
      </c>
      <c r="T741" s="335">
        <f>VLOOKUP(D741,Acero!$A$12:$AB$209,18,FALSE)</f>
        <v>0</v>
      </c>
      <c r="U741" s="308" t="str">
        <f>VLOOKUP(D741,Acero!$A$12:$AB$209,19,FALSE)</f>
        <v>-----</v>
      </c>
      <c r="V741" s="319"/>
      <c r="W741" s="319"/>
      <c r="X741" s="322"/>
      <c r="Y741" s="334" t="e">
        <f t="shared" si="300"/>
        <v>#DIV/0!</v>
      </c>
      <c r="Z741">
        <f t="shared" si="304"/>
        <v>5105668.6666666418</v>
      </c>
      <c r="AG741" s="345">
        <v>43121</v>
      </c>
      <c r="AH741" s="149"/>
      <c r="AI741" s="149"/>
      <c r="AJ741" s="149"/>
      <c r="AK741" s="149"/>
      <c r="AL741" s="343" t="e">
        <f t="shared" si="301"/>
        <v>#DIV/0!</v>
      </c>
      <c r="AM741" s="149"/>
      <c r="AN741" s="149"/>
      <c r="AO741" s="343" t="e">
        <f t="shared" si="302"/>
        <v>#DIV/0!</v>
      </c>
      <c r="AP741" s="149"/>
      <c r="AQ741" s="149"/>
      <c r="AR741" s="343" t="e">
        <f t="shared" si="303"/>
        <v>#DIV/0!</v>
      </c>
    </row>
    <row r="742" spans="1:44" ht="30.75" hidden="1" thickBot="1">
      <c r="A742" s="309"/>
      <c r="B742" s="308">
        <v>665</v>
      </c>
      <c r="C742" s="239" t="str">
        <f>VLOOKUP($A$18,Piezas!$A$10:$F$604,2,FALSE)</f>
        <v xml:space="preserve">Gabinete lateral derecho </v>
      </c>
      <c r="D742" s="317" t="s">
        <v>1060</v>
      </c>
      <c r="E742" s="322"/>
      <c r="F742" s="308">
        <f>VLOOKUP(D742,Acero!$A$12:$AB$209,4,FALSE)</f>
        <v>0</v>
      </c>
      <c r="G742" s="317"/>
      <c r="H742" s="317"/>
      <c r="I742" s="317"/>
      <c r="J742" s="311"/>
      <c r="L742" s="322"/>
      <c r="M742" s="308" t="str">
        <f>VLOOKUP(D742,Acero!$A$12:$AB$209,13,FALSE)</f>
        <v>---------------</v>
      </c>
      <c r="N742" s="308" t="str">
        <f>IF(L742="x",VLOOKUP(D742,Acero!$A$12:$AB$209,6,FALSE),"--")</f>
        <v>--</v>
      </c>
      <c r="O742" s="324" t="str">
        <f>IF(L742="x",VLOOKUP(D742,Acero!$A$12:$AB$209,7,FALSE),"--")</f>
        <v>--</v>
      </c>
      <c r="P742" s="335">
        <f>IF((M742="Chapa negra doble recapado")*AND(L742&lt;&gt;"x"),"--",VLOOKUP(D742,Acero!$A$12:$AB$209,14,FALSE))</f>
        <v>28</v>
      </c>
      <c r="Q742" s="335" t="str">
        <f>IF((M742="Chapa negra doble recapado")*AND(L742&lt;&gt;"x"),"--",VLOOKUP(D742,Acero!$A$12:$AB$209,15,FALSE))</f>
        <v>----</v>
      </c>
      <c r="R742" s="335" t="str">
        <f>IF(L742="x",VLOOKUP(D742,Acero!$A$12:$AB$209,16,FALSE),"--")</f>
        <v>--</v>
      </c>
      <c r="S742" s="335" t="str">
        <f>IF(L742="x",VLOOKUP(D742,Acero!$A$12:$AB$209,17,FALSE),"--")</f>
        <v>--</v>
      </c>
      <c r="T742" s="335">
        <f>VLOOKUP(D742,Acero!$A$12:$AB$209,18,FALSE)</f>
        <v>0</v>
      </c>
      <c r="U742" s="308" t="str">
        <f>VLOOKUP(D742,Acero!$A$12:$AB$209,19,FALSE)</f>
        <v>----</v>
      </c>
      <c r="V742" s="318"/>
      <c r="W742" s="318"/>
      <c r="X742" s="322"/>
      <c r="Y742" s="334" t="e">
        <f t="shared" si="300"/>
        <v>#DIV/0!</v>
      </c>
      <c r="Z742">
        <f t="shared" si="304"/>
        <v>5105668.6666666418</v>
      </c>
      <c r="AG742" s="345">
        <v>43122</v>
      </c>
      <c r="AH742" s="149"/>
      <c r="AI742" s="149"/>
      <c r="AJ742" s="149"/>
      <c r="AK742" s="149"/>
      <c r="AL742" s="343" t="e">
        <f t="shared" si="301"/>
        <v>#DIV/0!</v>
      </c>
      <c r="AM742" s="149"/>
      <c r="AN742" s="149"/>
      <c r="AO742" s="343" t="e">
        <f t="shared" si="302"/>
        <v>#DIV/0!</v>
      </c>
      <c r="AP742" s="149"/>
      <c r="AQ742" s="149"/>
      <c r="AR742" s="343" t="e">
        <f t="shared" si="303"/>
        <v>#DIV/0!</v>
      </c>
    </row>
    <row r="743" spans="1:44" ht="30.75" hidden="1" thickBot="1">
      <c r="A743" s="309"/>
      <c r="B743" s="308">
        <v>666</v>
      </c>
      <c r="C743" s="239" t="str">
        <f>VLOOKUP($A$18,Piezas!$A$10:$F$604,2,FALSE)</f>
        <v xml:space="preserve">Gabinete lateral derecho </v>
      </c>
      <c r="D743" s="317" t="s">
        <v>1228</v>
      </c>
      <c r="E743" s="322"/>
      <c r="F743" s="308">
        <f>VLOOKUP(D743,Acero!$A$12:$AB$209,4,FALSE)</f>
        <v>0</v>
      </c>
      <c r="G743" s="317"/>
      <c r="H743" s="317"/>
      <c r="I743" s="317"/>
      <c r="J743" s="311"/>
      <c r="L743" s="322"/>
      <c r="M743" s="308" t="str">
        <f>VLOOKUP(D743,Acero!$A$12:$AB$209,13,FALSE)</f>
        <v>---------------</v>
      </c>
      <c r="N743" s="308" t="str">
        <f>IF(L743="x",VLOOKUP(D743,Acero!$A$12:$AB$209,6,FALSE),"--")</f>
        <v>--</v>
      </c>
      <c r="O743" s="324" t="str">
        <f>IF(L743="x",VLOOKUP(D743,Acero!$A$12:$AB$209,7,FALSE),"--")</f>
        <v>--</v>
      </c>
      <c r="P743" s="335">
        <f>IF((M743="Chapa negra doble recapado")*AND(L743&lt;&gt;"x"),"--",VLOOKUP(D743,Acero!$A$12:$AB$209,14,FALSE))</f>
        <v>0.42</v>
      </c>
      <c r="Q743" s="335" t="str">
        <f>IF((M743="Chapa negra doble recapado")*AND(L743&lt;&gt;"x"),"--",VLOOKUP(D743,Acero!$A$12:$AB$209,15,FALSE))</f>
        <v>----</v>
      </c>
      <c r="R743" s="335" t="str">
        <f>IF(L743="x",VLOOKUP(D743,Acero!$A$12:$AB$209,16,FALSE),"--")</f>
        <v>--</v>
      </c>
      <c r="S743" s="335" t="str">
        <f>IF(L743="x",VLOOKUP(D743,Acero!$A$12:$AB$209,17,FALSE),"--")</f>
        <v>--</v>
      </c>
      <c r="T743" s="335">
        <f>VLOOKUP(D743,Acero!$A$12:$AB$209,18,FALSE)</f>
        <v>0.5</v>
      </c>
      <c r="U743" s="308" t="str">
        <f>VLOOKUP(D743,Acero!$A$12:$AB$209,19,FALSE)</f>
        <v>----</v>
      </c>
      <c r="V743" s="318"/>
      <c r="W743" s="318"/>
      <c r="X743" s="322"/>
      <c r="Y743" s="334" t="e">
        <f t="shared" si="300"/>
        <v>#DIV/0!</v>
      </c>
      <c r="Z743">
        <f t="shared" si="304"/>
        <v>5105668.6666666418</v>
      </c>
      <c r="AG743" s="345">
        <v>43123</v>
      </c>
      <c r="AH743" s="149"/>
      <c r="AI743" s="149"/>
      <c r="AJ743" s="149"/>
      <c r="AK743" s="149"/>
      <c r="AL743" s="343" t="e">
        <f t="shared" si="301"/>
        <v>#DIV/0!</v>
      </c>
      <c r="AM743" s="149"/>
      <c r="AN743" s="149"/>
      <c r="AO743" s="343" t="e">
        <f t="shared" si="302"/>
        <v>#DIV/0!</v>
      </c>
      <c r="AP743" s="149"/>
      <c r="AQ743" s="149"/>
      <c r="AR743" s="343" t="e">
        <f t="shared" si="303"/>
        <v>#DIV/0!</v>
      </c>
    </row>
    <row r="744" spans="1:44" ht="30.75" hidden="1" thickBot="1">
      <c r="A744" s="309"/>
      <c r="B744" s="308">
        <v>667</v>
      </c>
      <c r="C744" s="239" t="str">
        <f>VLOOKUP($A$18,Piezas!$A$10:$F$604,2,FALSE)</f>
        <v xml:space="preserve">Gabinete lateral derecho </v>
      </c>
      <c r="D744" s="317" t="s">
        <v>1229</v>
      </c>
      <c r="E744" s="322"/>
      <c r="F744" s="308">
        <f>VLOOKUP(D744,Acero!$A$12:$AB$209,4,FALSE)</f>
        <v>0</v>
      </c>
      <c r="G744" s="317"/>
      <c r="H744" s="317"/>
      <c r="I744" s="317"/>
      <c r="J744" s="311"/>
      <c r="L744" s="322"/>
      <c r="M744" s="308" t="str">
        <f>VLOOKUP(D744,Acero!$A$12:$AB$209,13,FALSE)</f>
        <v>---------------</v>
      </c>
      <c r="N744" s="308" t="str">
        <f>IF(L744="x",VLOOKUP(D744,Acero!$A$12:$AB$209,6,FALSE),"--")</f>
        <v>--</v>
      </c>
      <c r="O744" s="324" t="str">
        <f>IF(L744="x",VLOOKUP(D744,Acero!$A$12:$AB$209,7,FALSE),"--")</f>
        <v>--</v>
      </c>
      <c r="P744" s="335">
        <f>IF((M744="Chapa negra doble recapado")*AND(L744&lt;&gt;"x"),"--",VLOOKUP(D744,Acero!$A$12:$AB$209,14,FALSE))</f>
        <v>22</v>
      </c>
      <c r="Q744" s="335" t="str">
        <f>IF((M744="Chapa negra doble recapado")*AND(L744&lt;&gt;"x"),"--",VLOOKUP(D744,Acero!$A$12:$AB$209,15,FALSE))</f>
        <v>----</v>
      </c>
      <c r="R744" s="335" t="str">
        <f>IF(L744="x",VLOOKUP(D744,Acero!$A$12:$AB$209,16,FALSE),"--")</f>
        <v>--</v>
      </c>
      <c r="S744" s="335" t="str">
        <f>IF(L744="x",VLOOKUP(D744,Acero!$A$12:$AB$209,17,FALSE),"--")</f>
        <v>--</v>
      </c>
      <c r="T744" s="335">
        <f>VLOOKUP(D744,Acero!$A$12:$AB$209,18,FALSE)</f>
        <v>0</v>
      </c>
      <c r="U744" s="308" t="str">
        <f>VLOOKUP(D744,Acero!$A$12:$AB$209,19,FALSE)</f>
        <v>----</v>
      </c>
      <c r="V744" s="319"/>
      <c r="W744" s="319"/>
      <c r="X744" s="322"/>
      <c r="Y744" s="334" t="e">
        <f t="shared" si="300"/>
        <v>#DIV/0!</v>
      </c>
      <c r="Z744">
        <f t="shared" si="304"/>
        <v>5105668.6666666418</v>
      </c>
      <c r="AG744" s="345">
        <v>43124</v>
      </c>
      <c r="AH744" s="149"/>
      <c r="AI744" s="149"/>
      <c r="AJ744" s="149"/>
      <c r="AK744" s="149"/>
      <c r="AL744" s="343" t="e">
        <f t="shared" si="301"/>
        <v>#DIV/0!</v>
      </c>
      <c r="AM744" s="149"/>
      <c r="AN744" s="149"/>
      <c r="AO744" s="343" t="e">
        <f t="shared" si="302"/>
        <v>#DIV/0!</v>
      </c>
      <c r="AP744" s="149"/>
      <c r="AQ744" s="149"/>
      <c r="AR744" s="343" t="e">
        <f t="shared" si="303"/>
        <v>#DIV/0!</v>
      </c>
    </row>
    <row r="745" spans="1:44" ht="30.75" hidden="1" thickBot="1">
      <c r="A745" s="309"/>
      <c r="B745" s="308">
        <v>668</v>
      </c>
      <c r="C745" s="239" t="str">
        <f>VLOOKUP($A$18,Piezas!$A$10:$F$604,2,FALSE)</f>
        <v xml:space="preserve">Gabinete lateral derecho </v>
      </c>
      <c r="D745" s="317" t="s">
        <v>1230</v>
      </c>
      <c r="E745" s="322"/>
      <c r="F745" s="308">
        <f>VLOOKUP(D745,Acero!$A$12:$AB$209,4,FALSE)</f>
        <v>0</v>
      </c>
      <c r="G745" s="317"/>
      <c r="H745" s="317"/>
      <c r="I745" s="317"/>
      <c r="J745" s="311"/>
      <c r="L745" s="322"/>
      <c r="M745" s="308" t="str">
        <f>VLOOKUP(D745,Acero!$A$12:$AB$209,13,FALSE)</f>
        <v>---------------</v>
      </c>
      <c r="N745" s="308" t="str">
        <f>IF(L745="x",VLOOKUP(D745,Acero!$A$12:$AB$209,6,FALSE),"--")</f>
        <v>--</v>
      </c>
      <c r="O745" s="324" t="str">
        <f>IF(L745="x",VLOOKUP(D745,Acero!$A$12:$AB$209,7,FALSE),"--")</f>
        <v>--</v>
      </c>
      <c r="P745" s="335">
        <f>IF((M745="Chapa negra doble recapado")*AND(L745&lt;&gt;"x"),"--",VLOOKUP(D745,Acero!$A$12:$AB$209,14,FALSE))</f>
        <v>12.7</v>
      </c>
      <c r="Q745" s="335" t="str">
        <f>IF((M745="Chapa negra doble recapado")*AND(L745&lt;&gt;"x"),"--",VLOOKUP(D745,Acero!$A$12:$AB$209,15,FALSE))</f>
        <v>----</v>
      </c>
      <c r="R745" s="335" t="str">
        <f>IF(L745="x",VLOOKUP(D745,Acero!$A$12:$AB$209,16,FALSE),"--")</f>
        <v>--</v>
      </c>
      <c r="S745" s="335" t="str">
        <f>IF(L745="x",VLOOKUP(D745,Acero!$A$12:$AB$209,17,FALSE),"--")</f>
        <v>--</v>
      </c>
      <c r="T745" s="335">
        <f>VLOOKUP(D745,Acero!$A$12:$AB$209,18,FALSE)</f>
        <v>0</v>
      </c>
      <c r="U745" s="308" t="str">
        <f>VLOOKUP(D745,Acero!$A$12:$AB$209,19,FALSE)</f>
        <v>----</v>
      </c>
      <c r="V745" s="318"/>
      <c r="W745" s="318"/>
      <c r="X745" s="322"/>
      <c r="Y745" s="334" t="e">
        <f t="shared" si="300"/>
        <v>#DIV/0!</v>
      </c>
      <c r="Z745">
        <f t="shared" si="304"/>
        <v>5105668.6666666418</v>
      </c>
      <c r="AG745" s="345">
        <v>43125</v>
      </c>
      <c r="AH745" s="149"/>
      <c r="AI745" s="149"/>
      <c r="AJ745" s="149"/>
      <c r="AK745" s="149"/>
      <c r="AL745" s="343" t="e">
        <f t="shared" si="301"/>
        <v>#DIV/0!</v>
      </c>
      <c r="AM745" s="149"/>
      <c r="AN745" s="149"/>
      <c r="AO745" s="343" t="e">
        <f t="shared" si="302"/>
        <v>#DIV/0!</v>
      </c>
      <c r="AP745" s="149"/>
      <c r="AQ745" s="149"/>
      <c r="AR745" s="343" t="e">
        <f t="shared" si="303"/>
        <v>#DIV/0!</v>
      </c>
    </row>
    <row r="746" spans="1:44" ht="30.75" hidden="1" thickBot="1">
      <c r="A746" s="309"/>
      <c r="B746" s="308">
        <v>669</v>
      </c>
      <c r="C746" s="239" t="str">
        <f>VLOOKUP($A$18,Piezas!$A$10:$F$604,2,FALSE)</f>
        <v xml:space="preserve">Gabinete lateral derecho </v>
      </c>
      <c r="D746" s="317"/>
      <c r="E746" s="322"/>
      <c r="F746" s="308" t="e">
        <f>VLOOKUP(D746,Acero!$A$12:$AB$209,4,FALSE)</f>
        <v>#N/A</v>
      </c>
      <c r="G746" s="317"/>
      <c r="H746" s="317"/>
      <c r="I746" s="317"/>
      <c r="J746" s="311"/>
      <c r="L746" s="322"/>
      <c r="M746" s="308" t="e">
        <f>VLOOKUP(D746,Acero!$A$12:$AB$209,13,FALSE)</f>
        <v>#N/A</v>
      </c>
      <c r="N746" s="308" t="str">
        <f>IF(L746="x",VLOOKUP(D746,Acero!$A$12:$AB$209,6,FALSE),"--")</f>
        <v>--</v>
      </c>
      <c r="O746" s="324" t="str">
        <f>IF(L746="x",VLOOKUP(D746,Acero!$A$12:$AB$209,7,FALSE),"--")</f>
        <v>--</v>
      </c>
      <c r="P746" s="335" t="e">
        <f>IF((M746="Chapa negra doble recapado")*AND(L746&lt;&gt;"x"),"--",VLOOKUP(D746,Acero!$A$12:$AB$209,14,FALSE))</f>
        <v>#N/A</v>
      </c>
      <c r="Q746" s="335" t="e">
        <f>IF((M746="Chapa negra doble recapado")*AND(L746&lt;&gt;"x"),"--",VLOOKUP(D746,Acero!$A$12:$AB$209,15,FALSE))</f>
        <v>#N/A</v>
      </c>
      <c r="R746" s="335" t="str">
        <f>IF(L746="x",VLOOKUP(D746,Acero!$A$12:$AB$209,16,FALSE),"--")</f>
        <v>--</v>
      </c>
      <c r="S746" s="335" t="str">
        <f>IF(L746="x",VLOOKUP(D746,Acero!$A$12:$AB$209,17,FALSE),"--")</f>
        <v>--</v>
      </c>
      <c r="T746" s="335" t="e">
        <f>VLOOKUP(D746,Acero!$A$12:$AB$209,18,FALSE)</f>
        <v>#N/A</v>
      </c>
      <c r="U746" s="308" t="e">
        <f>VLOOKUP(D746,Acero!$A$12:$AB$209,19,FALSE)</f>
        <v>#N/A</v>
      </c>
      <c r="V746" s="319"/>
      <c r="W746" s="319"/>
      <c r="X746" s="322"/>
      <c r="Y746" s="334" t="e">
        <f t="shared" si="300"/>
        <v>#DIV/0!</v>
      </c>
      <c r="Z746">
        <f t="shared" si="304"/>
        <v>5105668.6666666418</v>
      </c>
      <c r="AG746" s="345">
        <v>43126</v>
      </c>
      <c r="AH746" s="149"/>
      <c r="AI746" s="149"/>
      <c r="AJ746" s="149"/>
      <c r="AK746" s="149"/>
      <c r="AL746" s="343" t="e">
        <f t="shared" si="301"/>
        <v>#DIV/0!</v>
      </c>
      <c r="AM746" s="149"/>
      <c r="AN746" s="149"/>
      <c r="AO746" s="343" t="e">
        <f t="shared" si="302"/>
        <v>#DIV/0!</v>
      </c>
      <c r="AP746" s="149"/>
      <c r="AQ746" s="149"/>
      <c r="AR746" s="343" t="e">
        <f t="shared" si="303"/>
        <v>#DIV/0!</v>
      </c>
    </row>
    <row r="747" spans="1:44" ht="30.75" hidden="1" thickBot="1">
      <c r="A747" s="309"/>
      <c r="B747" s="308">
        <v>670</v>
      </c>
      <c r="C747" s="239" t="str">
        <f>VLOOKUP($A$18,Piezas!$A$10:$F$604,2,FALSE)</f>
        <v xml:space="preserve">Gabinete lateral derecho </v>
      </c>
      <c r="D747" s="320"/>
      <c r="E747" s="322"/>
      <c r="F747" s="308" t="e">
        <f>VLOOKUP(D747,Acero!$A$12:$AB$209,4,FALSE)</f>
        <v>#N/A</v>
      </c>
      <c r="G747" s="317"/>
      <c r="H747" s="317"/>
      <c r="I747" s="317"/>
      <c r="J747" s="311"/>
      <c r="L747" s="322"/>
      <c r="M747" s="308" t="e">
        <f>VLOOKUP(D747,Acero!$A$12:$AB$209,13,FALSE)</f>
        <v>#N/A</v>
      </c>
      <c r="N747" s="308" t="str">
        <f>IF(L747="x",VLOOKUP(D747,Acero!$A$12:$AB$209,6,FALSE),"--")</f>
        <v>--</v>
      </c>
      <c r="O747" s="324" t="str">
        <f>IF(L747="x",VLOOKUP(D747,Acero!$A$12:$AB$209,7,FALSE),"--")</f>
        <v>--</v>
      </c>
      <c r="P747" s="335" t="e">
        <f>IF((M747="Chapa negra doble recapado")*AND(L747&lt;&gt;"x"),"--",VLOOKUP(D747,Acero!$A$12:$AB$209,14,FALSE))</f>
        <v>#N/A</v>
      </c>
      <c r="Q747" s="335" t="e">
        <f>IF((M747="Chapa negra doble recapado")*AND(L747&lt;&gt;"x"),"--",VLOOKUP(D747,Acero!$A$12:$AB$209,15,FALSE))</f>
        <v>#N/A</v>
      </c>
      <c r="R747" s="335" t="str">
        <f>IF(L747="x",VLOOKUP(D747,Acero!$A$12:$AB$209,16,FALSE),"--")</f>
        <v>--</v>
      </c>
      <c r="S747" s="335" t="str">
        <f>IF(L747="x",VLOOKUP(D747,Acero!$A$12:$AB$209,17,FALSE),"--")</f>
        <v>--</v>
      </c>
      <c r="T747" s="335" t="e">
        <f>VLOOKUP(D747,Acero!$A$12:$AB$209,18,FALSE)</f>
        <v>#N/A</v>
      </c>
      <c r="U747" s="308" t="e">
        <f>VLOOKUP(D747,Acero!$A$12:$AB$209,19,FALSE)</f>
        <v>#N/A</v>
      </c>
      <c r="V747" s="318"/>
      <c r="W747" s="318"/>
      <c r="X747" s="322"/>
      <c r="Y747" s="334" t="e">
        <f t="shared" si="300"/>
        <v>#DIV/0!</v>
      </c>
      <c r="Z747">
        <f t="shared" si="304"/>
        <v>5105668.6666666418</v>
      </c>
      <c r="AG747" s="345">
        <v>43127</v>
      </c>
      <c r="AH747" s="149"/>
      <c r="AI747" s="149"/>
      <c r="AJ747" s="149"/>
      <c r="AK747" s="149"/>
      <c r="AL747" s="343" t="e">
        <f t="shared" si="301"/>
        <v>#DIV/0!</v>
      </c>
      <c r="AM747" s="149"/>
      <c r="AN747" s="149"/>
      <c r="AO747" s="343" t="e">
        <f t="shared" si="302"/>
        <v>#DIV/0!</v>
      </c>
      <c r="AP747" s="149"/>
      <c r="AQ747" s="149"/>
      <c r="AR747" s="343" t="e">
        <f t="shared" si="303"/>
        <v>#DIV/0!</v>
      </c>
    </row>
    <row r="748" spans="1:44" ht="30.75" hidden="1" thickBot="1">
      <c r="A748" s="412"/>
      <c r="B748" s="308">
        <v>671</v>
      </c>
      <c r="C748" s="239" t="str">
        <f>VLOOKUP($A$18,Piezas!$A$10:$F$604,2,FALSE)</f>
        <v xml:space="preserve">Gabinete lateral derecho </v>
      </c>
      <c r="D748" s="321"/>
      <c r="E748" s="322"/>
      <c r="F748" s="308" t="e">
        <f>VLOOKUP(D748,Acero!$A$12:$AB$209,4,FALSE)</f>
        <v>#N/A</v>
      </c>
      <c r="G748" s="317"/>
      <c r="H748" s="317"/>
      <c r="I748" s="317"/>
      <c r="J748" s="311"/>
      <c r="L748" s="322"/>
      <c r="M748" s="308" t="e">
        <f>VLOOKUP(D748,Acero!$A$12:$AB$209,13,FALSE)</f>
        <v>#N/A</v>
      </c>
      <c r="N748" s="308" t="str">
        <f>IF(L748="x",VLOOKUP(D748,Acero!$A$12:$AB$209,6,FALSE),"--")</f>
        <v>--</v>
      </c>
      <c r="O748" s="324" t="str">
        <f>IF(L748="x",VLOOKUP(D748,Acero!$A$12:$AB$209,7,FALSE),"--")</f>
        <v>--</v>
      </c>
      <c r="P748" s="335" t="e">
        <f>IF((M748="Chapa negra doble recapado")*AND(L748&lt;&gt;"x"),"--",VLOOKUP(D748,Acero!$A$12:$AB$209,14,FALSE))</f>
        <v>#N/A</v>
      </c>
      <c r="Q748" s="335" t="e">
        <f>IF((M748="Chapa negra doble recapado")*AND(L748&lt;&gt;"x"),"--",VLOOKUP(D748,Acero!$A$12:$AB$209,15,FALSE))</f>
        <v>#N/A</v>
      </c>
      <c r="R748" s="335" t="str">
        <f>IF(L748="x",VLOOKUP(D748,Acero!$A$12:$AB$209,16,FALSE),"--")</f>
        <v>--</v>
      </c>
      <c r="S748" s="335" t="str">
        <f>IF(L748="x",VLOOKUP(D748,Acero!$A$12:$AB$209,17,FALSE),"--")</f>
        <v>--</v>
      </c>
      <c r="T748" s="335" t="e">
        <f>VLOOKUP(D748,Acero!$A$12:$AB$209,18,FALSE)</f>
        <v>#N/A</v>
      </c>
      <c r="U748" s="308" t="e">
        <f>VLOOKUP(D748,Acero!$A$12:$AB$209,19,FALSE)</f>
        <v>#N/A</v>
      </c>
      <c r="V748" s="319"/>
      <c r="W748" s="319"/>
      <c r="X748" s="322"/>
      <c r="Y748" s="334" t="e">
        <f t="shared" si="300"/>
        <v>#DIV/0!</v>
      </c>
      <c r="Z748">
        <f t="shared" si="304"/>
        <v>5105668.6666666418</v>
      </c>
      <c r="AG748" s="345">
        <v>43128</v>
      </c>
      <c r="AH748" s="149"/>
      <c r="AI748" s="149"/>
      <c r="AJ748" s="149"/>
      <c r="AK748" s="149"/>
      <c r="AL748" s="343" t="e">
        <f t="shared" si="301"/>
        <v>#DIV/0!</v>
      </c>
      <c r="AM748" s="149"/>
      <c r="AN748" s="149"/>
      <c r="AO748" s="343" t="e">
        <f t="shared" si="302"/>
        <v>#DIV/0!</v>
      </c>
      <c r="AP748" s="149"/>
      <c r="AQ748" s="149"/>
      <c r="AR748" s="343" t="e">
        <f t="shared" si="303"/>
        <v>#DIV/0!</v>
      </c>
    </row>
    <row r="749" spans="1:44" ht="15.75" hidden="1" thickBot="1">
      <c r="A749" s="410"/>
      <c r="B749" s="336"/>
      <c r="C749" s="337"/>
      <c r="D749" s="338"/>
      <c r="E749" s="339"/>
      <c r="F749" s="340"/>
      <c r="G749" s="336"/>
      <c r="H749" s="336"/>
      <c r="I749" s="338"/>
      <c r="J749" s="339"/>
      <c r="K749" s="341"/>
      <c r="L749" s="339"/>
      <c r="M749" s="338"/>
      <c r="N749" s="338"/>
      <c r="O749" s="342"/>
      <c r="P749" s="340"/>
      <c r="Q749" s="340"/>
      <c r="R749" s="340"/>
      <c r="S749" s="340"/>
      <c r="T749" s="340"/>
      <c r="U749" s="336"/>
      <c r="V749" s="336"/>
      <c r="W749" s="336"/>
      <c r="X749" s="339"/>
      <c r="Y749" s="339"/>
      <c r="Z749" s="333"/>
      <c r="AA749" s="333"/>
      <c r="AG749" s="345"/>
      <c r="AL749" s="344"/>
      <c r="AO749" s="344"/>
      <c r="AR749" s="344"/>
    </row>
    <row r="750" spans="1:44" ht="31.5" hidden="1" thickTop="1" thickBot="1">
      <c r="A750" s="411" t="s">
        <v>365</v>
      </c>
      <c r="B750" s="308">
        <v>672</v>
      </c>
      <c r="C750" s="239" t="str">
        <f>VLOOKUP($A$18,Piezas!$A$10:$F$604,2,FALSE)</f>
        <v xml:space="preserve">Gabinete lateral derecho </v>
      </c>
      <c r="D750" s="317" t="s">
        <v>1012</v>
      </c>
      <c r="E750" s="331">
        <v>1462.3333333333301</v>
      </c>
      <c r="F750" s="308" t="str">
        <f>VLOOKUP(D750,Acero!$A$12:$AB$209,4,FALSE)</f>
        <v>Lateral</v>
      </c>
      <c r="G750" s="317"/>
      <c r="H750" s="317"/>
      <c r="I750" s="317"/>
      <c r="J750" s="310"/>
      <c r="K750" s="149"/>
      <c r="L750" s="331"/>
      <c r="M750" s="308" t="str">
        <f>VLOOKUP(D750,Acero!$A$12:$AB$209,13,FALSE)</f>
        <v>Chapa negra doble recapado</v>
      </c>
      <c r="N750" s="308" t="str">
        <f>IF(L750="x",VLOOKUP(D750,Acero!$A$12:$AB$209,6,FALSE),"--")</f>
        <v>--</v>
      </c>
      <c r="O750" s="324" t="str">
        <f>IF(L750="x",VLOOKUP(D750,Acero!$A$12:$AB$209,7,FALSE),"--")</f>
        <v>--</v>
      </c>
      <c r="P750" s="335" t="str">
        <f>IF((M750="Chapa negra doble recapado")*AND(L750&lt;&gt;"x"),"--",VLOOKUP(D750,Acero!$A$12:$AB$209,14,FALSE))</f>
        <v>--</v>
      </c>
      <c r="Q750" s="335" t="str">
        <f>IF((M750="Chapa negra doble recapado")*AND(L750&lt;&gt;"x"),"--",VLOOKUP(D750,Acero!$A$12:$AB$209,15,FALSE))</f>
        <v>--</v>
      </c>
      <c r="R750" s="335" t="str">
        <f>IF(L750="x",VLOOKUP(D750,Acero!$A$12:$AB$209,16,FALSE),"--")</f>
        <v>--</v>
      </c>
      <c r="S750" s="335" t="str">
        <f>IF(L750="x",VLOOKUP(D750,Acero!$A$12:$AB$209,17,FALSE),"--")</f>
        <v>--</v>
      </c>
      <c r="T750" s="335">
        <f>VLOOKUP(D750,Acero!$A$12:$AB$209,18,FALSE)</f>
        <v>1.2</v>
      </c>
      <c r="U750" s="308" t="str">
        <f>VLOOKUP(D750,Acero!$A$12:$AB$209,19,FALSE)</f>
        <v>mm</v>
      </c>
      <c r="V750" s="317"/>
      <c r="W750" s="317">
        <v>1189.3333333333301</v>
      </c>
      <c r="X750" s="331">
        <v>1555.1666666666699</v>
      </c>
      <c r="Y750" s="334">
        <f t="shared" ref="Y750:Y760" si="305">(X750-W750)/W750</f>
        <v>0.30759529147982695</v>
      </c>
      <c r="Z750" s="149">
        <f>(V750+W750)*E750</f>
        <v>1739201.7777777691</v>
      </c>
      <c r="AA750" s="149"/>
      <c r="AB750" s="149"/>
      <c r="AC750" s="149"/>
      <c r="AD750" s="149"/>
      <c r="AE750" s="149"/>
      <c r="AF750" s="149"/>
      <c r="AG750" s="345">
        <v>43129</v>
      </c>
      <c r="AH750" s="149"/>
      <c r="AI750" s="149"/>
      <c r="AJ750" s="149"/>
      <c r="AK750" s="149"/>
      <c r="AL750" s="343" t="e">
        <f t="shared" ref="AL750:AL760" si="306">(AH750-AK750)/AH750</f>
        <v>#DIV/0!</v>
      </c>
      <c r="AM750" s="149"/>
      <c r="AN750" s="149"/>
      <c r="AO750" s="343" t="e">
        <f t="shared" ref="AO750:AO760" si="307">(AK750-AN750)/AK750</f>
        <v>#DIV/0!</v>
      </c>
      <c r="AP750" s="149"/>
      <c r="AQ750" s="149"/>
      <c r="AR750" s="343" t="e">
        <f t="shared" ref="AR750:AR760" si="308">(AN750-AQ750)/AN750</f>
        <v>#DIV/0!</v>
      </c>
    </row>
    <row r="751" spans="1:44" ht="30.75" hidden="1" thickBot="1">
      <c r="A751" s="309"/>
      <c r="B751" s="308">
        <v>673</v>
      </c>
      <c r="C751" s="239" t="str">
        <f>VLOOKUP($A$18,Piezas!$A$10:$F$604,2,FALSE)</f>
        <v xml:space="preserve">Gabinete lateral derecho </v>
      </c>
      <c r="D751" s="317" t="s">
        <v>1211</v>
      </c>
      <c r="E751" s="322">
        <v>1470.3333333333301</v>
      </c>
      <c r="F751" s="308" t="str">
        <f>VLOOKUP(D751,Acero!$A$12:$AB$209,4,FALSE)</f>
        <v xml:space="preserve">Lonja </v>
      </c>
      <c r="G751" s="317"/>
      <c r="H751" s="317"/>
      <c r="I751" s="317"/>
      <c r="J751" s="311"/>
      <c r="L751" s="317"/>
      <c r="M751" s="308" t="str">
        <f>VLOOKUP(D751,Acero!$A$12:$AB$209,13,FALSE)</f>
        <v>Chapa negra doble recapado</v>
      </c>
      <c r="N751" s="308" t="str">
        <f>IF(L751="x",VLOOKUP(D751,Acero!$A$12:$AB$209,6,FALSE),"--")</f>
        <v>--</v>
      </c>
      <c r="O751" s="324" t="str">
        <f>IF(L751="x",VLOOKUP(D751,Acero!$A$12:$AB$209,7,FALSE),"--")</f>
        <v>--</v>
      </c>
      <c r="P751" s="335" t="str">
        <f>IF((M751="Chapa negra doble recapado")*AND(L751&lt;&gt;"x"),"--",VLOOKUP(D751,Acero!$A$12:$AB$209,14,FALSE))</f>
        <v>--</v>
      </c>
      <c r="Q751" s="335" t="str">
        <f>IF((M751="Chapa negra doble recapado")*AND(L751&lt;&gt;"x"),"--",VLOOKUP(D751,Acero!$A$12:$AB$209,15,FALSE))</f>
        <v>--</v>
      </c>
      <c r="R751" s="335" t="str">
        <f>IF(L751="x",VLOOKUP(D751,Acero!$A$12:$AB$209,16,FALSE),"--")</f>
        <v>--</v>
      </c>
      <c r="S751" s="335" t="str">
        <f>IF(L751="x",VLOOKUP(D751,Acero!$A$12:$AB$209,17,FALSE),"--")</f>
        <v>--</v>
      </c>
      <c r="T751" s="335">
        <f>VLOOKUP(D751,Acero!$A$12:$AB$209,18,FALSE)</f>
        <v>1.2</v>
      </c>
      <c r="U751" s="308" t="str">
        <f>VLOOKUP(D751,Acero!$A$12:$AB$209,19,FALSE)</f>
        <v>mm</v>
      </c>
      <c r="V751" s="317"/>
      <c r="W751" s="317">
        <v>1195.8333333333301</v>
      </c>
      <c r="X751" s="322">
        <v>1563.6666666666699</v>
      </c>
      <c r="Y751" s="334">
        <f t="shared" si="305"/>
        <v>0.30759581881533732</v>
      </c>
      <c r="Z751">
        <f t="shared" ref="Z751:Z760" si="309">(V751+W751)*E751+Z750</f>
        <v>3497475.3888888713</v>
      </c>
      <c r="AG751" s="345">
        <v>43130</v>
      </c>
      <c r="AH751" s="149"/>
      <c r="AI751" s="149"/>
      <c r="AJ751" s="149"/>
      <c r="AK751" s="149"/>
      <c r="AL751" s="343" t="e">
        <f t="shared" si="306"/>
        <v>#DIV/0!</v>
      </c>
      <c r="AM751" s="149"/>
      <c r="AN751" s="149"/>
      <c r="AO751" s="343" t="e">
        <f t="shared" si="307"/>
        <v>#DIV/0!</v>
      </c>
      <c r="AP751" s="149"/>
      <c r="AQ751" s="149"/>
      <c r="AR751" s="343" t="e">
        <f t="shared" si="308"/>
        <v>#DIV/0!</v>
      </c>
    </row>
    <row r="752" spans="1:44" ht="30.75" hidden="1" thickBot="1">
      <c r="A752" s="309"/>
      <c r="B752" s="308">
        <v>674</v>
      </c>
      <c r="C752" s="239" t="str">
        <f>VLOOKUP($A$18,Piezas!$A$10:$F$604,2,FALSE)</f>
        <v xml:space="preserve">Gabinete lateral derecho </v>
      </c>
      <c r="D752" s="317" t="s">
        <v>1014</v>
      </c>
      <c r="E752" s="322">
        <v>1478.3333333333301</v>
      </c>
      <c r="F752" s="308" t="str">
        <f>VLOOKUP(D752,Acero!$A$12:$AB$209,4,FALSE)</f>
        <v>orejas</v>
      </c>
      <c r="G752" s="317"/>
      <c r="H752" s="317"/>
      <c r="I752" s="317"/>
      <c r="J752" s="311" t="s">
        <v>1531</v>
      </c>
      <c r="L752" s="322"/>
      <c r="M752" s="308" t="str">
        <f>VLOOKUP(D752,Acero!$A$12:$AB$209,13,FALSE)</f>
        <v>Chapa negra doble recapado</v>
      </c>
      <c r="N752" s="308" t="str">
        <f>IF(L752="x",VLOOKUP(D752,Acero!$A$12:$AB$209,6,FALSE),"--")</f>
        <v>--</v>
      </c>
      <c r="O752" s="324" t="str">
        <f>IF(L752="x",VLOOKUP(D752,Acero!$A$12:$AB$209,7,FALSE),"--")</f>
        <v>--</v>
      </c>
      <c r="P752" s="335" t="str">
        <f>IF((M752="Chapa negra doble recapado")*AND(L752&lt;&gt;"x"),"--",VLOOKUP(D752,Acero!$A$12:$AB$209,14,FALSE))</f>
        <v>--</v>
      </c>
      <c r="Q752" s="335" t="str">
        <f>IF((M752="Chapa negra doble recapado")*AND(L752&lt;&gt;"x"),"--",VLOOKUP(D752,Acero!$A$12:$AB$209,15,FALSE))</f>
        <v>--</v>
      </c>
      <c r="R752" s="335" t="str">
        <f>IF(L752="x",VLOOKUP(D752,Acero!$A$12:$AB$209,16,FALSE),"--")</f>
        <v>--</v>
      </c>
      <c r="S752" s="335" t="str">
        <f>IF(L752="x",VLOOKUP(D752,Acero!$A$12:$AB$209,17,FALSE),"--")</f>
        <v>--</v>
      </c>
      <c r="T752" s="335">
        <f>VLOOKUP(D752,Acero!$A$12:$AB$209,18,FALSE)</f>
        <v>1.2</v>
      </c>
      <c r="U752" s="308" t="str">
        <f>VLOOKUP(D752,Acero!$A$12:$AB$209,19,FALSE)</f>
        <v>mm</v>
      </c>
      <c r="V752" s="318">
        <v>1</v>
      </c>
      <c r="W752" s="318">
        <v>1202.3333333333301</v>
      </c>
      <c r="X752" s="322">
        <v>1572.1666666666699</v>
      </c>
      <c r="Y752" s="334">
        <f t="shared" si="305"/>
        <v>0.30759634044913298</v>
      </c>
      <c r="Z752">
        <f t="shared" si="309"/>
        <v>5276403.16666664</v>
      </c>
      <c r="AG752" s="345">
        <v>43131</v>
      </c>
      <c r="AH752" s="149"/>
      <c r="AI752" s="149"/>
      <c r="AJ752" s="149"/>
      <c r="AK752" s="149"/>
      <c r="AL752" s="343" t="e">
        <f t="shared" si="306"/>
        <v>#DIV/0!</v>
      </c>
      <c r="AM752" s="149"/>
      <c r="AN752" s="149"/>
      <c r="AO752" s="343" t="e">
        <f t="shared" si="307"/>
        <v>#DIV/0!</v>
      </c>
      <c r="AP752" s="149"/>
      <c r="AQ752" s="149"/>
      <c r="AR752" s="343" t="e">
        <f t="shared" si="308"/>
        <v>#DIV/0!</v>
      </c>
    </row>
    <row r="753" spans="1:44" ht="30.75" hidden="1" thickBot="1">
      <c r="A753" s="309"/>
      <c r="B753" s="308">
        <v>675</v>
      </c>
      <c r="C753" s="239" t="str">
        <f>VLOOKUP($A$18,Piezas!$A$10:$F$604,2,FALSE)</f>
        <v xml:space="preserve">Gabinete lateral derecho </v>
      </c>
      <c r="D753" s="317" t="s">
        <v>1015</v>
      </c>
      <c r="E753" s="322"/>
      <c r="F753" s="308">
        <f>VLOOKUP(D753,Acero!$A$12:$AB$209,4,FALSE)</f>
        <v>0</v>
      </c>
      <c r="G753" s="317"/>
      <c r="H753" s="317"/>
      <c r="I753" s="317"/>
      <c r="J753" s="311"/>
      <c r="L753" s="322"/>
      <c r="M753" s="308">
        <f>VLOOKUP(D753,Acero!$A$12:$AB$209,13,FALSE)</f>
        <v>0</v>
      </c>
      <c r="N753" s="308" t="str">
        <f>IF(L753="x",VLOOKUP(D753,Acero!$A$12:$AB$209,6,FALSE),"--")</f>
        <v>--</v>
      </c>
      <c r="O753" s="324" t="str">
        <f>IF(L753="x",VLOOKUP(D753,Acero!$A$12:$AB$209,7,FALSE),"--")</f>
        <v>--</v>
      </c>
      <c r="P753" s="335">
        <f>IF((M753="Chapa negra doble recapado")*AND(L753&lt;&gt;"x"),"--",VLOOKUP(D753,Acero!$A$12:$AB$209,14,FALSE))</f>
        <v>0</v>
      </c>
      <c r="Q753" s="335">
        <f>IF((M753="Chapa negra doble recapado")*AND(L753&lt;&gt;"x"),"--",VLOOKUP(D753,Acero!$A$12:$AB$209,15,FALSE))</f>
        <v>0</v>
      </c>
      <c r="R753" s="335" t="str">
        <f>IF(L753="x",VLOOKUP(D753,Acero!$A$12:$AB$209,16,FALSE),"--")</f>
        <v>--</v>
      </c>
      <c r="S753" s="335" t="str">
        <f>IF(L753="x",VLOOKUP(D753,Acero!$A$12:$AB$209,17,FALSE),"--")</f>
        <v>--</v>
      </c>
      <c r="T753" s="335">
        <f>VLOOKUP(D753,Acero!$A$12:$AB$209,18,FALSE)</f>
        <v>0</v>
      </c>
      <c r="U753" s="308" t="str">
        <f>VLOOKUP(D753,Acero!$A$12:$AB$209,19,FALSE)</f>
        <v>-----</v>
      </c>
      <c r="V753" s="319"/>
      <c r="W753" s="319"/>
      <c r="X753" s="322"/>
      <c r="Y753" s="334" t="e">
        <f t="shared" si="305"/>
        <v>#DIV/0!</v>
      </c>
      <c r="Z753">
        <f t="shared" si="309"/>
        <v>5276403.16666664</v>
      </c>
      <c r="AG753" s="345">
        <v>43132</v>
      </c>
      <c r="AH753" s="149"/>
      <c r="AI753" s="149"/>
      <c r="AJ753" s="149"/>
      <c r="AK753" s="149"/>
      <c r="AL753" s="343" t="e">
        <f t="shared" si="306"/>
        <v>#DIV/0!</v>
      </c>
      <c r="AM753" s="149"/>
      <c r="AN753" s="149"/>
      <c r="AO753" s="343" t="e">
        <f t="shared" si="307"/>
        <v>#DIV/0!</v>
      </c>
      <c r="AP753" s="149"/>
      <c r="AQ753" s="149"/>
      <c r="AR753" s="343" t="e">
        <f t="shared" si="308"/>
        <v>#DIV/0!</v>
      </c>
    </row>
    <row r="754" spans="1:44" ht="30.75" hidden="1" thickBot="1">
      <c r="A754" s="309"/>
      <c r="B754" s="308">
        <v>676</v>
      </c>
      <c r="C754" s="239" t="str">
        <f>VLOOKUP($A$18,Piezas!$A$10:$F$604,2,FALSE)</f>
        <v xml:space="preserve">Gabinete lateral derecho </v>
      </c>
      <c r="D754" s="317" t="s">
        <v>1060</v>
      </c>
      <c r="E754" s="322"/>
      <c r="F754" s="308">
        <f>VLOOKUP(D754,Acero!$A$12:$AB$209,4,FALSE)</f>
        <v>0</v>
      </c>
      <c r="G754" s="317"/>
      <c r="H754" s="317"/>
      <c r="I754" s="317"/>
      <c r="J754" s="311"/>
      <c r="L754" s="322"/>
      <c r="M754" s="308" t="str">
        <f>VLOOKUP(D754,Acero!$A$12:$AB$209,13,FALSE)</f>
        <v>---------------</v>
      </c>
      <c r="N754" s="308" t="str">
        <f>IF(L754="x",VLOOKUP(D754,Acero!$A$12:$AB$209,6,FALSE),"--")</f>
        <v>--</v>
      </c>
      <c r="O754" s="324" t="str">
        <f>IF(L754="x",VLOOKUP(D754,Acero!$A$12:$AB$209,7,FALSE),"--")</f>
        <v>--</v>
      </c>
      <c r="P754" s="335">
        <f>IF((M754="Chapa negra doble recapado")*AND(L754&lt;&gt;"x"),"--",VLOOKUP(D754,Acero!$A$12:$AB$209,14,FALSE))</f>
        <v>28</v>
      </c>
      <c r="Q754" s="335" t="str">
        <f>IF((M754="Chapa negra doble recapado")*AND(L754&lt;&gt;"x"),"--",VLOOKUP(D754,Acero!$A$12:$AB$209,15,FALSE))</f>
        <v>----</v>
      </c>
      <c r="R754" s="335" t="str">
        <f>IF(L754="x",VLOOKUP(D754,Acero!$A$12:$AB$209,16,FALSE),"--")</f>
        <v>--</v>
      </c>
      <c r="S754" s="335" t="str">
        <f>IF(L754="x",VLOOKUP(D754,Acero!$A$12:$AB$209,17,FALSE),"--")</f>
        <v>--</v>
      </c>
      <c r="T754" s="335">
        <f>VLOOKUP(D754,Acero!$A$12:$AB$209,18,FALSE)</f>
        <v>0</v>
      </c>
      <c r="U754" s="308" t="str">
        <f>VLOOKUP(D754,Acero!$A$12:$AB$209,19,FALSE)</f>
        <v>----</v>
      </c>
      <c r="V754" s="318"/>
      <c r="W754" s="318"/>
      <c r="X754" s="322"/>
      <c r="Y754" s="334" t="e">
        <f t="shared" si="305"/>
        <v>#DIV/0!</v>
      </c>
      <c r="Z754">
        <f t="shared" si="309"/>
        <v>5276403.16666664</v>
      </c>
      <c r="AG754" s="345">
        <v>43133</v>
      </c>
      <c r="AH754" s="149"/>
      <c r="AI754" s="149"/>
      <c r="AJ754" s="149"/>
      <c r="AK754" s="149"/>
      <c r="AL754" s="343" t="e">
        <f t="shared" si="306"/>
        <v>#DIV/0!</v>
      </c>
      <c r="AM754" s="149"/>
      <c r="AN754" s="149"/>
      <c r="AO754" s="343" t="e">
        <f t="shared" si="307"/>
        <v>#DIV/0!</v>
      </c>
      <c r="AP754" s="149"/>
      <c r="AQ754" s="149"/>
      <c r="AR754" s="343" t="e">
        <f t="shared" si="308"/>
        <v>#DIV/0!</v>
      </c>
    </row>
    <row r="755" spans="1:44" ht="30.75" hidden="1" thickBot="1">
      <c r="A755" s="309"/>
      <c r="B755" s="308">
        <v>677</v>
      </c>
      <c r="C755" s="239" t="str">
        <f>VLOOKUP($A$18,Piezas!$A$10:$F$604,2,FALSE)</f>
        <v xml:space="preserve">Gabinete lateral derecho </v>
      </c>
      <c r="D755" s="317" t="s">
        <v>1228</v>
      </c>
      <c r="E755" s="322"/>
      <c r="F755" s="308">
        <f>VLOOKUP(D755,Acero!$A$12:$AB$209,4,FALSE)</f>
        <v>0</v>
      </c>
      <c r="G755" s="317"/>
      <c r="H755" s="317"/>
      <c r="I755" s="317"/>
      <c r="J755" s="311"/>
      <c r="L755" s="322"/>
      <c r="M755" s="308" t="str">
        <f>VLOOKUP(D755,Acero!$A$12:$AB$209,13,FALSE)</f>
        <v>---------------</v>
      </c>
      <c r="N755" s="308" t="str">
        <f>IF(L755="x",VLOOKUP(D755,Acero!$A$12:$AB$209,6,FALSE),"--")</f>
        <v>--</v>
      </c>
      <c r="O755" s="324" t="str">
        <f>IF(L755="x",VLOOKUP(D755,Acero!$A$12:$AB$209,7,FALSE),"--")</f>
        <v>--</v>
      </c>
      <c r="P755" s="335">
        <f>IF((M755="Chapa negra doble recapado")*AND(L755&lt;&gt;"x"),"--",VLOOKUP(D755,Acero!$A$12:$AB$209,14,FALSE))</f>
        <v>0.42</v>
      </c>
      <c r="Q755" s="335" t="str">
        <f>IF((M755="Chapa negra doble recapado")*AND(L755&lt;&gt;"x"),"--",VLOOKUP(D755,Acero!$A$12:$AB$209,15,FALSE))</f>
        <v>----</v>
      </c>
      <c r="R755" s="335" t="str">
        <f>IF(L755="x",VLOOKUP(D755,Acero!$A$12:$AB$209,16,FALSE),"--")</f>
        <v>--</v>
      </c>
      <c r="S755" s="335" t="str">
        <f>IF(L755="x",VLOOKUP(D755,Acero!$A$12:$AB$209,17,FALSE),"--")</f>
        <v>--</v>
      </c>
      <c r="T755" s="335">
        <f>VLOOKUP(D755,Acero!$A$12:$AB$209,18,FALSE)</f>
        <v>0.5</v>
      </c>
      <c r="U755" s="308" t="str">
        <f>VLOOKUP(D755,Acero!$A$12:$AB$209,19,FALSE)</f>
        <v>----</v>
      </c>
      <c r="V755" s="318"/>
      <c r="W755" s="318"/>
      <c r="X755" s="322"/>
      <c r="Y755" s="334" t="e">
        <f t="shared" si="305"/>
        <v>#DIV/0!</v>
      </c>
      <c r="Z755">
        <f t="shared" si="309"/>
        <v>5276403.16666664</v>
      </c>
      <c r="AG755" s="345">
        <v>43134</v>
      </c>
      <c r="AH755" s="149"/>
      <c r="AI755" s="149"/>
      <c r="AJ755" s="149"/>
      <c r="AK755" s="149"/>
      <c r="AL755" s="343" t="e">
        <f t="shared" si="306"/>
        <v>#DIV/0!</v>
      </c>
      <c r="AM755" s="149"/>
      <c r="AN755" s="149"/>
      <c r="AO755" s="343" t="e">
        <f t="shared" si="307"/>
        <v>#DIV/0!</v>
      </c>
      <c r="AP755" s="149"/>
      <c r="AQ755" s="149"/>
      <c r="AR755" s="343" t="e">
        <f t="shared" si="308"/>
        <v>#DIV/0!</v>
      </c>
    </row>
    <row r="756" spans="1:44" ht="30.75" hidden="1" thickBot="1">
      <c r="A756" s="309"/>
      <c r="B756" s="308">
        <v>678</v>
      </c>
      <c r="C756" s="239" t="str">
        <f>VLOOKUP($A$18,Piezas!$A$10:$F$604,2,FALSE)</f>
        <v xml:space="preserve">Gabinete lateral derecho </v>
      </c>
      <c r="D756" s="317" t="s">
        <v>1229</v>
      </c>
      <c r="E756" s="322"/>
      <c r="F756" s="308">
        <f>VLOOKUP(D756,Acero!$A$12:$AB$209,4,FALSE)</f>
        <v>0</v>
      </c>
      <c r="G756" s="317"/>
      <c r="H756" s="317"/>
      <c r="I756" s="317"/>
      <c r="J756" s="311"/>
      <c r="L756" s="322"/>
      <c r="M756" s="308" t="str">
        <f>VLOOKUP(D756,Acero!$A$12:$AB$209,13,FALSE)</f>
        <v>---------------</v>
      </c>
      <c r="N756" s="308" t="str">
        <f>IF(L756="x",VLOOKUP(D756,Acero!$A$12:$AB$209,6,FALSE),"--")</f>
        <v>--</v>
      </c>
      <c r="O756" s="324" t="str">
        <f>IF(L756="x",VLOOKUP(D756,Acero!$A$12:$AB$209,7,FALSE),"--")</f>
        <v>--</v>
      </c>
      <c r="P756" s="335">
        <f>IF((M756="Chapa negra doble recapado")*AND(L756&lt;&gt;"x"),"--",VLOOKUP(D756,Acero!$A$12:$AB$209,14,FALSE))</f>
        <v>22</v>
      </c>
      <c r="Q756" s="335" t="str">
        <f>IF((M756="Chapa negra doble recapado")*AND(L756&lt;&gt;"x"),"--",VLOOKUP(D756,Acero!$A$12:$AB$209,15,FALSE))</f>
        <v>----</v>
      </c>
      <c r="R756" s="335" t="str">
        <f>IF(L756="x",VLOOKUP(D756,Acero!$A$12:$AB$209,16,FALSE),"--")</f>
        <v>--</v>
      </c>
      <c r="S756" s="335" t="str">
        <f>IF(L756="x",VLOOKUP(D756,Acero!$A$12:$AB$209,17,FALSE),"--")</f>
        <v>--</v>
      </c>
      <c r="T756" s="335">
        <f>VLOOKUP(D756,Acero!$A$12:$AB$209,18,FALSE)</f>
        <v>0</v>
      </c>
      <c r="U756" s="308" t="str">
        <f>VLOOKUP(D756,Acero!$A$12:$AB$209,19,FALSE)</f>
        <v>----</v>
      </c>
      <c r="V756" s="319"/>
      <c r="W756" s="319"/>
      <c r="X756" s="322"/>
      <c r="Y756" s="334" t="e">
        <f t="shared" si="305"/>
        <v>#DIV/0!</v>
      </c>
      <c r="Z756">
        <f t="shared" si="309"/>
        <v>5276403.16666664</v>
      </c>
      <c r="AG756" s="345">
        <v>43135</v>
      </c>
      <c r="AH756" s="149"/>
      <c r="AI756" s="149"/>
      <c r="AJ756" s="149"/>
      <c r="AK756" s="149"/>
      <c r="AL756" s="343" t="e">
        <f t="shared" si="306"/>
        <v>#DIV/0!</v>
      </c>
      <c r="AM756" s="149"/>
      <c r="AN756" s="149"/>
      <c r="AO756" s="343" t="e">
        <f t="shared" si="307"/>
        <v>#DIV/0!</v>
      </c>
      <c r="AP756" s="149"/>
      <c r="AQ756" s="149"/>
      <c r="AR756" s="343" t="e">
        <f t="shared" si="308"/>
        <v>#DIV/0!</v>
      </c>
    </row>
    <row r="757" spans="1:44" ht="30.75" hidden="1" thickBot="1">
      <c r="A757" s="309"/>
      <c r="B757" s="308">
        <v>679</v>
      </c>
      <c r="C757" s="239" t="str">
        <f>VLOOKUP($A$18,Piezas!$A$10:$F$604,2,FALSE)</f>
        <v xml:space="preserve">Gabinete lateral derecho </v>
      </c>
      <c r="D757" s="317" t="s">
        <v>1230</v>
      </c>
      <c r="E757" s="322"/>
      <c r="F757" s="308">
        <f>VLOOKUP(D757,Acero!$A$12:$AB$209,4,FALSE)</f>
        <v>0</v>
      </c>
      <c r="G757" s="317"/>
      <c r="H757" s="317"/>
      <c r="I757" s="317"/>
      <c r="J757" s="311"/>
      <c r="L757" s="322"/>
      <c r="M757" s="308" t="str">
        <f>VLOOKUP(D757,Acero!$A$12:$AB$209,13,FALSE)</f>
        <v>---------------</v>
      </c>
      <c r="N757" s="308" t="str">
        <f>IF(L757="x",VLOOKUP(D757,Acero!$A$12:$AB$209,6,FALSE),"--")</f>
        <v>--</v>
      </c>
      <c r="O757" s="324" t="str">
        <f>IF(L757="x",VLOOKUP(D757,Acero!$A$12:$AB$209,7,FALSE),"--")</f>
        <v>--</v>
      </c>
      <c r="P757" s="335">
        <f>IF((M757="Chapa negra doble recapado")*AND(L757&lt;&gt;"x"),"--",VLOOKUP(D757,Acero!$A$12:$AB$209,14,FALSE))</f>
        <v>12.7</v>
      </c>
      <c r="Q757" s="335" t="str">
        <f>IF((M757="Chapa negra doble recapado")*AND(L757&lt;&gt;"x"),"--",VLOOKUP(D757,Acero!$A$12:$AB$209,15,FALSE))</f>
        <v>----</v>
      </c>
      <c r="R757" s="335" t="str">
        <f>IF(L757="x",VLOOKUP(D757,Acero!$A$12:$AB$209,16,FALSE),"--")</f>
        <v>--</v>
      </c>
      <c r="S757" s="335" t="str">
        <f>IF(L757="x",VLOOKUP(D757,Acero!$A$12:$AB$209,17,FALSE),"--")</f>
        <v>--</v>
      </c>
      <c r="T757" s="335">
        <f>VLOOKUP(D757,Acero!$A$12:$AB$209,18,FALSE)</f>
        <v>0</v>
      </c>
      <c r="U757" s="308" t="str">
        <f>VLOOKUP(D757,Acero!$A$12:$AB$209,19,FALSE)</f>
        <v>----</v>
      </c>
      <c r="V757" s="318"/>
      <c r="W757" s="318"/>
      <c r="X757" s="322"/>
      <c r="Y757" s="334" t="e">
        <f t="shared" si="305"/>
        <v>#DIV/0!</v>
      </c>
      <c r="Z757">
        <f t="shared" si="309"/>
        <v>5276403.16666664</v>
      </c>
      <c r="AG757" s="345">
        <v>43136</v>
      </c>
      <c r="AH757" s="149"/>
      <c r="AI757" s="149"/>
      <c r="AJ757" s="149"/>
      <c r="AK757" s="149"/>
      <c r="AL757" s="343" t="e">
        <f t="shared" si="306"/>
        <v>#DIV/0!</v>
      </c>
      <c r="AM757" s="149"/>
      <c r="AN757" s="149"/>
      <c r="AO757" s="343" t="e">
        <f t="shared" si="307"/>
        <v>#DIV/0!</v>
      </c>
      <c r="AP757" s="149"/>
      <c r="AQ757" s="149"/>
      <c r="AR757" s="343" t="e">
        <f t="shared" si="308"/>
        <v>#DIV/0!</v>
      </c>
    </row>
    <row r="758" spans="1:44" ht="30.75" hidden="1" thickBot="1">
      <c r="A758" s="309"/>
      <c r="B758" s="308">
        <v>680</v>
      </c>
      <c r="C758" s="239" t="str">
        <f>VLOOKUP($A$18,Piezas!$A$10:$F$604,2,FALSE)</f>
        <v xml:space="preserve">Gabinete lateral derecho </v>
      </c>
      <c r="D758" s="317"/>
      <c r="E758" s="322"/>
      <c r="F758" s="308" t="e">
        <f>VLOOKUP(D758,Acero!$A$12:$AB$209,4,FALSE)</f>
        <v>#N/A</v>
      </c>
      <c r="G758" s="317"/>
      <c r="H758" s="317"/>
      <c r="I758" s="317"/>
      <c r="J758" s="311"/>
      <c r="L758" s="322"/>
      <c r="M758" s="308" t="e">
        <f>VLOOKUP(D758,Acero!$A$12:$AB$209,13,FALSE)</f>
        <v>#N/A</v>
      </c>
      <c r="N758" s="308" t="str">
        <f>IF(L758="x",VLOOKUP(D758,Acero!$A$12:$AB$209,6,FALSE),"--")</f>
        <v>--</v>
      </c>
      <c r="O758" s="324" t="str">
        <f>IF(L758="x",VLOOKUP(D758,Acero!$A$12:$AB$209,7,FALSE),"--")</f>
        <v>--</v>
      </c>
      <c r="P758" s="335" t="e">
        <f>IF((M758="Chapa negra doble recapado")*AND(L758&lt;&gt;"x"),"--",VLOOKUP(D758,Acero!$A$12:$AB$209,14,FALSE))</f>
        <v>#N/A</v>
      </c>
      <c r="Q758" s="335" t="e">
        <f>IF((M758="Chapa negra doble recapado")*AND(L758&lt;&gt;"x"),"--",VLOOKUP(D758,Acero!$A$12:$AB$209,15,FALSE))</f>
        <v>#N/A</v>
      </c>
      <c r="R758" s="335" t="str">
        <f>IF(L758="x",VLOOKUP(D758,Acero!$A$12:$AB$209,16,FALSE),"--")</f>
        <v>--</v>
      </c>
      <c r="S758" s="335" t="str">
        <f>IF(L758="x",VLOOKUP(D758,Acero!$A$12:$AB$209,17,FALSE),"--")</f>
        <v>--</v>
      </c>
      <c r="T758" s="335" t="e">
        <f>VLOOKUP(D758,Acero!$A$12:$AB$209,18,FALSE)</f>
        <v>#N/A</v>
      </c>
      <c r="U758" s="308" t="e">
        <f>VLOOKUP(D758,Acero!$A$12:$AB$209,19,FALSE)</f>
        <v>#N/A</v>
      </c>
      <c r="V758" s="319"/>
      <c r="W758" s="319"/>
      <c r="X758" s="322"/>
      <c r="Y758" s="334" t="e">
        <f t="shared" si="305"/>
        <v>#DIV/0!</v>
      </c>
      <c r="Z758">
        <f t="shared" si="309"/>
        <v>5276403.16666664</v>
      </c>
      <c r="AG758" s="345">
        <v>43137</v>
      </c>
      <c r="AH758" s="149"/>
      <c r="AI758" s="149"/>
      <c r="AJ758" s="149"/>
      <c r="AK758" s="149"/>
      <c r="AL758" s="343" t="e">
        <f t="shared" si="306"/>
        <v>#DIV/0!</v>
      </c>
      <c r="AM758" s="149"/>
      <c r="AN758" s="149"/>
      <c r="AO758" s="343" t="e">
        <f t="shared" si="307"/>
        <v>#DIV/0!</v>
      </c>
      <c r="AP758" s="149"/>
      <c r="AQ758" s="149"/>
      <c r="AR758" s="343" t="e">
        <f t="shared" si="308"/>
        <v>#DIV/0!</v>
      </c>
    </row>
    <row r="759" spans="1:44" ht="30.75" hidden="1" thickBot="1">
      <c r="A759" s="309"/>
      <c r="B759" s="308">
        <v>681</v>
      </c>
      <c r="C759" s="239" t="str">
        <f>VLOOKUP($A$18,Piezas!$A$10:$F$604,2,FALSE)</f>
        <v xml:space="preserve">Gabinete lateral derecho </v>
      </c>
      <c r="D759" s="320"/>
      <c r="E759" s="322"/>
      <c r="F759" s="308" t="e">
        <f>VLOOKUP(D759,Acero!$A$12:$AB$209,4,FALSE)</f>
        <v>#N/A</v>
      </c>
      <c r="G759" s="317"/>
      <c r="H759" s="317"/>
      <c r="I759" s="317"/>
      <c r="J759" s="311"/>
      <c r="L759" s="322"/>
      <c r="M759" s="308" t="e">
        <f>VLOOKUP(D759,Acero!$A$12:$AB$209,13,FALSE)</f>
        <v>#N/A</v>
      </c>
      <c r="N759" s="308" t="str">
        <f>IF(L759="x",VLOOKUP(D759,Acero!$A$12:$AB$209,6,FALSE),"--")</f>
        <v>--</v>
      </c>
      <c r="O759" s="324" t="str">
        <f>IF(L759="x",VLOOKUP(D759,Acero!$A$12:$AB$209,7,FALSE),"--")</f>
        <v>--</v>
      </c>
      <c r="P759" s="335" t="e">
        <f>IF((M759="Chapa negra doble recapado")*AND(L759&lt;&gt;"x"),"--",VLOOKUP(D759,Acero!$A$12:$AB$209,14,FALSE))</f>
        <v>#N/A</v>
      </c>
      <c r="Q759" s="335" t="e">
        <f>IF((M759="Chapa negra doble recapado")*AND(L759&lt;&gt;"x"),"--",VLOOKUP(D759,Acero!$A$12:$AB$209,15,FALSE))</f>
        <v>#N/A</v>
      </c>
      <c r="R759" s="335" t="str">
        <f>IF(L759="x",VLOOKUP(D759,Acero!$A$12:$AB$209,16,FALSE),"--")</f>
        <v>--</v>
      </c>
      <c r="S759" s="335" t="str">
        <f>IF(L759="x",VLOOKUP(D759,Acero!$A$12:$AB$209,17,FALSE),"--")</f>
        <v>--</v>
      </c>
      <c r="T759" s="335" t="e">
        <f>VLOOKUP(D759,Acero!$A$12:$AB$209,18,FALSE)</f>
        <v>#N/A</v>
      </c>
      <c r="U759" s="308" t="e">
        <f>VLOOKUP(D759,Acero!$A$12:$AB$209,19,FALSE)</f>
        <v>#N/A</v>
      </c>
      <c r="V759" s="318"/>
      <c r="W759" s="318"/>
      <c r="X759" s="322"/>
      <c r="Y759" s="334" t="e">
        <f t="shared" si="305"/>
        <v>#DIV/0!</v>
      </c>
      <c r="Z759">
        <f t="shared" si="309"/>
        <v>5276403.16666664</v>
      </c>
      <c r="AG759" s="345">
        <v>43138</v>
      </c>
      <c r="AH759" s="149"/>
      <c r="AI759" s="149"/>
      <c r="AJ759" s="149"/>
      <c r="AK759" s="149"/>
      <c r="AL759" s="343" t="e">
        <f t="shared" si="306"/>
        <v>#DIV/0!</v>
      </c>
      <c r="AM759" s="149"/>
      <c r="AN759" s="149"/>
      <c r="AO759" s="343" t="e">
        <f t="shared" si="307"/>
        <v>#DIV/0!</v>
      </c>
      <c r="AP759" s="149"/>
      <c r="AQ759" s="149"/>
      <c r="AR759" s="343" t="e">
        <f t="shared" si="308"/>
        <v>#DIV/0!</v>
      </c>
    </row>
    <row r="760" spans="1:44" ht="30.75" hidden="1" thickBot="1">
      <c r="A760" s="412"/>
      <c r="B760" s="308">
        <v>682</v>
      </c>
      <c r="C760" s="239" t="str">
        <f>VLOOKUP($A$18,Piezas!$A$10:$F$604,2,FALSE)</f>
        <v xml:space="preserve">Gabinete lateral derecho </v>
      </c>
      <c r="D760" s="321"/>
      <c r="E760" s="322"/>
      <c r="F760" s="308" t="e">
        <f>VLOOKUP(D760,Acero!$A$12:$AB$209,4,FALSE)</f>
        <v>#N/A</v>
      </c>
      <c r="G760" s="317"/>
      <c r="H760" s="317"/>
      <c r="I760" s="317"/>
      <c r="J760" s="311"/>
      <c r="L760" s="322"/>
      <c r="M760" s="308" t="e">
        <f>VLOOKUP(D760,Acero!$A$12:$AB$209,13,FALSE)</f>
        <v>#N/A</v>
      </c>
      <c r="N760" s="308" t="str">
        <f>IF(L760="x",VLOOKUP(D760,Acero!$A$12:$AB$209,6,FALSE),"--")</f>
        <v>--</v>
      </c>
      <c r="O760" s="324" t="str">
        <f>IF(L760="x",VLOOKUP(D760,Acero!$A$12:$AB$209,7,FALSE),"--")</f>
        <v>--</v>
      </c>
      <c r="P760" s="335" t="e">
        <f>IF((M760="Chapa negra doble recapado")*AND(L760&lt;&gt;"x"),"--",VLOOKUP(D760,Acero!$A$12:$AB$209,14,FALSE))</f>
        <v>#N/A</v>
      </c>
      <c r="Q760" s="335" t="e">
        <f>IF((M760="Chapa negra doble recapado")*AND(L760&lt;&gt;"x"),"--",VLOOKUP(D760,Acero!$A$12:$AB$209,15,FALSE))</f>
        <v>#N/A</v>
      </c>
      <c r="R760" s="335" t="str">
        <f>IF(L760="x",VLOOKUP(D760,Acero!$A$12:$AB$209,16,FALSE),"--")</f>
        <v>--</v>
      </c>
      <c r="S760" s="335" t="str">
        <f>IF(L760="x",VLOOKUP(D760,Acero!$A$12:$AB$209,17,FALSE),"--")</f>
        <v>--</v>
      </c>
      <c r="T760" s="335" t="e">
        <f>VLOOKUP(D760,Acero!$A$12:$AB$209,18,FALSE)</f>
        <v>#N/A</v>
      </c>
      <c r="U760" s="308" t="e">
        <f>VLOOKUP(D760,Acero!$A$12:$AB$209,19,FALSE)</f>
        <v>#N/A</v>
      </c>
      <c r="V760" s="319"/>
      <c r="W760" s="319"/>
      <c r="X760" s="322"/>
      <c r="Y760" s="334" t="e">
        <f t="shared" si="305"/>
        <v>#DIV/0!</v>
      </c>
      <c r="Z760">
        <f t="shared" si="309"/>
        <v>5276403.16666664</v>
      </c>
      <c r="AG760" s="345">
        <v>43139</v>
      </c>
      <c r="AH760" s="149"/>
      <c r="AI760" s="149"/>
      <c r="AJ760" s="149"/>
      <c r="AK760" s="149"/>
      <c r="AL760" s="343" t="e">
        <f t="shared" si="306"/>
        <v>#DIV/0!</v>
      </c>
      <c r="AM760" s="149"/>
      <c r="AN760" s="149"/>
      <c r="AO760" s="343" t="e">
        <f t="shared" si="307"/>
        <v>#DIV/0!</v>
      </c>
      <c r="AP760" s="149"/>
      <c r="AQ760" s="149"/>
      <c r="AR760" s="343" t="e">
        <f t="shared" si="308"/>
        <v>#DIV/0!</v>
      </c>
    </row>
    <row r="761" spans="1:44" ht="15.75" hidden="1" thickBot="1">
      <c r="A761" s="410"/>
      <c r="B761" s="336"/>
      <c r="C761" s="337"/>
      <c r="D761" s="338"/>
      <c r="E761" s="339"/>
      <c r="F761" s="340"/>
      <c r="G761" s="336"/>
      <c r="H761" s="336"/>
      <c r="I761" s="338"/>
      <c r="J761" s="339"/>
      <c r="K761" s="341"/>
      <c r="L761" s="339"/>
      <c r="M761" s="338"/>
      <c r="N761" s="338"/>
      <c r="O761" s="342"/>
      <c r="P761" s="340"/>
      <c r="Q761" s="340"/>
      <c r="R761" s="340"/>
      <c r="S761" s="340"/>
      <c r="T761" s="340"/>
      <c r="U761" s="336"/>
      <c r="V761" s="336"/>
      <c r="W761" s="336"/>
      <c r="X761" s="339"/>
      <c r="Y761" s="339"/>
      <c r="Z761" s="333"/>
      <c r="AA761" s="333"/>
      <c r="AG761" s="345"/>
      <c r="AL761" s="344"/>
      <c r="AO761" s="344"/>
      <c r="AR761" s="344"/>
    </row>
    <row r="762" spans="1:44" ht="31.5" hidden="1" thickTop="1" thickBot="1">
      <c r="A762" s="411" t="s">
        <v>366</v>
      </c>
      <c r="B762" s="308">
        <v>683</v>
      </c>
      <c r="C762" s="239" t="str">
        <f>VLOOKUP($A$18,Piezas!$A$10:$F$604,2,FALSE)</f>
        <v xml:space="preserve">Gabinete lateral derecho </v>
      </c>
      <c r="D762" s="317" t="s">
        <v>1012</v>
      </c>
      <c r="E762" s="331">
        <v>1486.3333333333301</v>
      </c>
      <c r="F762" s="308" t="str">
        <f>VLOOKUP(D762,Acero!$A$12:$AB$209,4,FALSE)</f>
        <v>Lateral</v>
      </c>
      <c r="G762" s="317"/>
      <c r="H762" s="317"/>
      <c r="I762" s="317"/>
      <c r="J762" s="310"/>
      <c r="K762" s="149"/>
      <c r="L762" s="331"/>
      <c r="M762" s="308" t="str">
        <f>VLOOKUP(D762,Acero!$A$12:$AB$209,13,FALSE)</f>
        <v>Chapa negra doble recapado</v>
      </c>
      <c r="N762" s="308" t="str">
        <f>IF(L762="x",VLOOKUP(D762,Acero!$A$12:$AB$209,6,FALSE),"--")</f>
        <v>--</v>
      </c>
      <c r="O762" s="324" t="str">
        <f>IF(L762="x",VLOOKUP(D762,Acero!$A$12:$AB$209,7,FALSE),"--")</f>
        <v>--</v>
      </c>
      <c r="P762" s="335" t="str">
        <f>IF((M762="Chapa negra doble recapado")*AND(L762&lt;&gt;"x"),"--",VLOOKUP(D762,Acero!$A$12:$AB$209,14,FALSE))</f>
        <v>--</v>
      </c>
      <c r="Q762" s="335" t="str">
        <f>IF((M762="Chapa negra doble recapado")*AND(L762&lt;&gt;"x"),"--",VLOOKUP(D762,Acero!$A$12:$AB$209,15,FALSE))</f>
        <v>--</v>
      </c>
      <c r="R762" s="335" t="str">
        <f>IF(L762="x",VLOOKUP(D762,Acero!$A$12:$AB$209,16,FALSE),"--")</f>
        <v>--</v>
      </c>
      <c r="S762" s="335" t="str">
        <f>IF(L762="x",VLOOKUP(D762,Acero!$A$12:$AB$209,17,FALSE),"--")</f>
        <v>--</v>
      </c>
      <c r="T762" s="335">
        <f>VLOOKUP(D762,Acero!$A$12:$AB$209,18,FALSE)</f>
        <v>1.2</v>
      </c>
      <c r="U762" s="308" t="str">
        <f>VLOOKUP(D762,Acero!$A$12:$AB$209,19,FALSE)</f>
        <v>mm</v>
      </c>
      <c r="V762" s="317"/>
      <c r="W762" s="317">
        <v>1208.8333333333301</v>
      </c>
      <c r="X762" s="331">
        <v>1580.6666666666699</v>
      </c>
      <c r="Y762" s="334">
        <f t="shared" ref="Y762:Y772" si="310">(X762-W762)/W762</f>
        <v>0.30759685647318974</v>
      </c>
      <c r="Z762" s="149">
        <f>(V762+W762)*E762</f>
        <v>1796729.2777777689</v>
      </c>
      <c r="AA762" s="149"/>
      <c r="AB762" s="149"/>
      <c r="AC762" s="149"/>
      <c r="AD762" s="149"/>
      <c r="AE762" s="149"/>
      <c r="AF762" s="149"/>
      <c r="AG762" s="345">
        <v>43140</v>
      </c>
      <c r="AH762" s="149"/>
      <c r="AI762" s="149"/>
      <c r="AJ762" s="149"/>
      <c r="AK762" s="149"/>
      <c r="AL762" s="343" t="e">
        <f t="shared" ref="AL762:AL772" si="311">(AH762-AK762)/AH762</f>
        <v>#DIV/0!</v>
      </c>
      <c r="AM762" s="149"/>
      <c r="AN762" s="149"/>
      <c r="AO762" s="343" t="e">
        <f t="shared" ref="AO762:AO772" si="312">(AK762-AN762)/AK762</f>
        <v>#DIV/0!</v>
      </c>
      <c r="AP762" s="149"/>
      <c r="AQ762" s="149"/>
      <c r="AR762" s="343" t="e">
        <f t="shared" ref="AR762:AR772" si="313">(AN762-AQ762)/AN762</f>
        <v>#DIV/0!</v>
      </c>
    </row>
    <row r="763" spans="1:44" ht="30.75" hidden="1" thickBot="1">
      <c r="A763" s="309"/>
      <c r="B763" s="308">
        <v>684</v>
      </c>
      <c r="C763" s="239" t="str">
        <f>VLOOKUP($A$18,Piezas!$A$10:$F$604,2,FALSE)</f>
        <v xml:space="preserve">Gabinete lateral derecho </v>
      </c>
      <c r="D763" s="317" t="s">
        <v>1211</v>
      </c>
      <c r="E763" s="322">
        <v>1494.3333333333301</v>
      </c>
      <c r="F763" s="308" t="str">
        <f>VLOOKUP(D763,Acero!$A$12:$AB$209,4,FALSE)</f>
        <v xml:space="preserve">Lonja </v>
      </c>
      <c r="G763" s="317"/>
      <c r="H763" s="317"/>
      <c r="I763" s="317"/>
      <c r="J763" s="311"/>
      <c r="L763" s="317"/>
      <c r="M763" s="308" t="str">
        <f>VLOOKUP(D763,Acero!$A$12:$AB$209,13,FALSE)</f>
        <v>Chapa negra doble recapado</v>
      </c>
      <c r="N763" s="308" t="str">
        <f>IF(L763="x",VLOOKUP(D763,Acero!$A$12:$AB$209,6,FALSE),"--")</f>
        <v>--</v>
      </c>
      <c r="O763" s="324" t="str">
        <f>IF(L763="x",VLOOKUP(D763,Acero!$A$12:$AB$209,7,FALSE),"--")</f>
        <v>--</v>
      </c>
      <c r="P763" s="335" t="str">
        <f>IF((M763="Chapa negra doble recapado")*AND(L763&lt;&gt;"x"),"--",VLOOKUP(D763,Acero!$A$12:$AB$209,14,FALSE))</f>
        <v>--</v>
      </c>
      <c r="Q763" s="335" t="str">
        <f>IF((M763="Chapa negra doble recapado")*AND(L763&lt;&gt;"x"),"--",VLOOKUP(D763,Acero!$A$12:$AB$209,15,FALSE))</f>
        <v>--</v>
      </c>
      <c r="R763" s="335" t="str">
        <f>IF(L763="x",VLOOKUP(D763,Acero!$A$12:$AB$209,16,FALSE),"--")</f>
        <v>--</v>
      </c>
      <c r="S763" s="335" t="str">
        <f>IF(L763="x",VLOOKUP(D763,Acero!$A$12:$AB$209,17,FALSE),"--")</f>
        <v>--</v>
      </c>
      <c r="T763" s="335">
        <f>VLOOKUP(D763,Acero!$A$12:$AB$209,18,FALSE)</f>
        <v>1.2</v>
      </c>
      <c r="U763" s="308" t="str">
        <f>VLOOKUP(D763,Acero!$A$12:$AB$209,19,FALSE)</f>
        <v>mm</v>
      </c>
      <c r="V763" s="317"/>
      <c r="W763" s="317">
        <v>1215.3333333333301</v>
      </c>
      <c r="X763" s="322">
        <v>1589.1666666666699</v>
      </c>
      <c r="Y763" s="334">
        <f t="shared" si="310"/>
        <v>0.30759736697751577</v>
      </c>
      <c r="Z763">
        <f t="shared" ref="Z763:Z772" si="314">(V763+W763)*E763+Z762</f>
        <v>3612842.3888888713</v>
      </c>
      <c r="AG763" s="345">
        <v>43141</v>
      </c>
      <c r="AH763" s="149"/>
      <c r="AI763" s="149"/>
      <c r="AJ763" s="149"/>
      <c r="AK763" s="149"/>
      <c r="AL763" s="343" t="e">
        <f t="shared" si="311"/>
        <v>#DIV/0!</v>
      </c>
      <c r="AM763" s="149"/>
      <c r="AN763" s="149"/>
      <c r="AO763" s="343" t="e">
        <f t="shared" si="312"/>
        <v>#DIV/0!</v>
      </c>
      <c r="AP763" s="149"/>
      <c r="AQ763" s="149"/>
      <c r="AR763" s="343" t="e">
        <f t="shared" si="313"/>
        <v>#DIV/0!</v>
      </c>
    </row>
    <row r="764" spans="1:44" ht="30.75" hidden="1" thickBot="1">
      <c r="A764" s="309"/>
      <c r="B764" s="308">
        <v>685</v>
      </c>
      <c r="C764" s="239" t="str">
        <f>VLOOKUP($A$18,Piezas!$A$10:$F$604,2,FALSE)</f>
        <v xml:space="preserve">Gabinete lateral derecho </v>
      </c>
      <c r="D764" s="317" t="s">
        <v>1014</v>
      </c>
      <c r="E764" s="322">
        <v>1502.3333333333301</v>
      </c>
      <c r="F764" s="308" t="str">
        <f>VLOOKUP(D764,Acero!$A$12:$AB$209,4,FALSE)</f>
        <v>orejas</v>
      </c>
      <c r="G764" s="317"/>
      <c r="H764" s="317"/>
      <c r="I764" s="317"/>
      <c r="J764" s="311" t="s">
        <v>1532</v>
      </c>
      <c r="L764" s="322"/>
      <c r="M764" s="308" t="str">
        <f>VLOOKUP(D764,Acero!$A$12:$AB$209,13,FALSE)</f>
        <v>Chapa negra doble recapado</v>
      </c>
      <c r="N764" s="308" t="str">
        <f>IF(L764="x",VLOOKUP(D764,Acero!$A$12:$AB$209,6,FALSE),"--")</f>
        <v>--</v>
      </c>
      <c r="O764" s="324" t="str">
        <f>IF(L764="x",VLOOKUP(D764,Acero!$A$12:$AB$209,7,FALSE),"--")</f>
        <v>--</v>
      </c>
      <c r="P764" s="335" t="str">
        <f>IF((M764="Chapa negra doble recapado")*AND(L764&lt;&gt;"x"),"--",VLOOKUP(D764,Acero!$A$12:$AB$209,14,FALSE))</f>
        <v>--</v>
      </c>
      <c r="Q764" s="335" t="str">
        <f>IF((M764="Chapa negra doble recapado")*AND(L764&lt;&gt;"x"),"--",VLOOKUP(D764,Acero!$A$12:$AB$209,15,FALSE))</f>
        <v>--</v>
      </c>
      <c r="R764" s="335" t="str">
        <f>IF(L764="x",VLOOKUP(D764,Acero!$A$12:$AB$209,16,FALSE),"--")</f>
        <v>--</v>
      </c>
      <c r="S764" s="335" t="str">
        <f>IF(L764="x",VLOOKUP(D764,Acero!$A$12:$AB$209,17,FALSE),"--")</f>
        <v>--</v>
      </c>
      <c r="T764" s="335">
        <f>VLOOKUP(D764,Acero!$A$12:$AB$209,18,FALSE)</f>
        <v>1.2</v>
      </c>
      <c r="U764" s="308" t="str">
        <f>VLOOKUP(D764,Acero!$A$12:$AB$209,19,FALSE)</f>
        <v>mm</v>
      </c>
      <c r="V764" s="318">
        <v>1</v>
      </c>
      <c r="W764" s="318">
        <v>1221.8333333333301</v>
      </c>
      <c r="X764" s="322">
        <v>1597.6666666666699</v>
      </c>
      <c r="Y764" s="334">
        <f t="shared" si="310"/>
        <v>0.30759787205020395</v>
      </c>
      <c r="Z764">
        <f t="shared" si="314"/>
        <v>5449945.66666664</v>
      </c>
      <c r="AG764" s="345">
        <v>43142</v>
      </c>
      <c r="AH764" s="149"/>
      <c r="AI764" s="149"/>
      <c r="AJ764" s="149"/>
      <c r="AK764" s="149"/>
      <c r="AL764" s="343" t="e">
        <f t="shared" si="311"/>
        <v>#DIV/0!</v>
      </c>
      <c r="AM764" s="149"/>
      <c r="AN764" s="149"/>
      <c r="AO764" s="343" t="e">
        <f t="shared" si="312"/>
        <v>#DIV/0!</v>
      </c>
      <c r="AP764" s="149"/>
      <c r="AQ764" s="149"/>
      <c r="AR764" s="343" t="e">
        <f t="shared" si="313"/>
        <v>#DIV/0!</v>
      </c>
    </row>
    <row r="765" spans="1:44" ht="30.75" hidden="1" thickBot="1">
      <c r="A765" s="309"/>
      <c r="B765" s="308">
        <v>686</v>
      </c>
      <c r="C765" s="239" t="str">
        <f>VLOOKUP($A$18,Piezas!$A$10:$F$604,2,FALSE)</f>
        <v xml:space="preserve">Gabinete lateral derecho </v>
      </c>
      <c r="D765" s="317" t="s">
        <v>1015</v>
      </c>
      <c r="E765" s="322"/>
      <c r="F765" s="308">
        <f>VLOOKUP(D765,Acero!$A$12:$AB$209,4,FALSE)</f>
        <v>0</v>
      </c>
      <c r="G765" s="317"/>
      <c r="H765" s="317"/>
      <c r="I765" s="317"/>
      <c r="J765" s="311"/>
      <c r="L765" s="322"/>
      <c r="M765" s="308">
        <f>VLOOKUP(D765,Acero!$A$12:$AB$209,13,FALSE)</f>
        <v>0</v>
      </c>
      <c r="N765" s="308" t="str">
        <f>IF(L765="x",VLOOKUP(D765,Acero!$A$12:$AB$209,6,FALSE),"--")</f>
        <v>--</v>
      </c>
      <c r="O765" s="324" t="str">
        <f>IF(L765="x",VLOOKUP(D765,Acero!$A$12:$AB$209,7,FALSE),"--")</f>
        <v>--</v>
      </c>
      <c r="P765" s="335">
        <f>IF((M765="Chapa negra doble recapado")*AND(L765&lt;&gt;"x"),"--",VLOOKUP(D765,Acero!$A$12:$AB$209,14,FALSE))</f>
        <v>0</v>
      </c>
      <c r="Q765" s="335">
        <f>IF((M765="Chapa negra doble recapado")*AND(L765&lt;&gt;"x"),"--",VLOOKUP(D765,Acero!$A$12:$AB$209,15,FALSE))</f>
        <v>0</v>
      </c>
      <c r="R765" s="335" t="str">
        <f>IF(L765="x",VLOOKUP(D765,Acero!$A$12:$AB$209,16,FALSE),"--")</f>
        <v>--</v>
      </c>
      <c r="S765" s="335" t="str">
        <f>IF(L765="x",VLOOKUP(D765,Acero!$A$12:$AB$209,17,FALSE),"--")</f>
        <v>--</v>
      </c>
      <c r="T765" s="335">
        <f>VLOOKUP(D765,Acero!$A$12:$AB$209,18,FALSE)</f>
        <v>0</v>
      </c>
      <c r="U765" s="308" t="str">
        <f>VLOOKUP(D765,Acero!$A$12:$AB$209,19,FALSE)</f>
        <v>-----</v>
      </c>
      <c r="V765" s="319"/>
      <c r="W765" s="319"/>
      <c r="X765" s="322"/>
      <c r="Y765" s="334" t="e">
        <f t="shared" si="310"/>
        <v>#DIV/0!</v>
      </c>
      <c r="Z765">
        <f t="shared" si="314"/>
        <v>5449945.66666664</v>
      </c>
      <c r="AG765" s="345">
        <v>43143</v>
      </c>
      <c r="AH765" s="149"/>
      <c r="AI765" s="149"/>
      <c r="AJ765" s="149"/>
      <c r="AK765" s="149"/>
      <c r="AL765" s="343" t="e">
        <f t="shared" si="311"/>
        <v>#DIV/0!</v>
      </c>
      <c r="AM765" s="149"/>
      <c r="AN765" s="149"/>
      <c r="AO765" s="343" t="e">
        <f t="shared" si="312"/>
        <v>#DIV/0!</v>
      </c>
      <c r="AP765" s="149"/>
      <c r="AQ765" s="149"/>
      <c r="AR765" s="343" t="e">
        <f t="shared" si="313"/>
        <v>#DIV/0!</v>
      </c>
    </row>
    <row r="766" spans="1:44" ht="30.75" hidden="1" thickBot="1">
      <c r="A766" s="309"/>
      <c r="B766" s="308">
        <v>687</v>
      </c>
      <c r="C766" s="239" t="str">
        <f>VLOOKUP($A$18,Piezas!$A$10:$F$604,2,FALSE)</f>
        <v xml:space="preserve">Gabinete lateral derecho </v>
      </c>
      <c r="D766" s="317" t="s">
        <v>1060</v>
      </c>
      <c r="E766" s="322"/>
      <c r="F766" s="308">
        <f>VLOOKUP(D766,Acero!$A$12:$AB$209,4,FALSE)</f>
        <v>0</v>
      </c>
      <c r="G766" s="317"/>
      <c r="H766" s="317"/>
      <c r="I766" s="317"/>
      <c r="J766" s="311"/>
      <c r="L766" s="322"/>
      <c r="M766" s="308" t="str">
        <f>VLOOKUP(D766,Acero!$A$12:$AB$209,13,FALSE)</f>
        <v>---------------</v>
      </c>
      <c r="N766" s="308" t="str">
        <f>IF(L766="x",VLOOKUP(D766,Acero!$A$12:$AB$209,6,FALSE),"--")</f>
        <v>--</v>
      </c>
      <c r="O766" s="324" t="str">
        <f>IF(L766="x",VLOOKUP(D766,Acero!$A$12:$AB$209,7,FALSE),"--")</f>
        <v>--</v>
      </c>
      <c r="P766" s="335">
        <f>IF((M766="Chapa negra doble recapado")*AND(L766&lt;&gt;"x"),"--",VLOOKUP(D766,Acero!$A$12:$AB$209,14,FALSE))</f>
        <v>28</v>
      </c>
      <c r="Q766" s="335" t="str">
        <f>IF((M766="Chapa negra doble recapado")*AND(L766&lt;&gt;"x"),"--",VLOOKUP(D766,Acero!$A$12:$AB$209,15,FALSE))</f>
        <v>----</v>
      </c>
      <c r="R766" s="335" t="str">
        <f>IF(L766="x",VLOOKUP(D766,Acero!$A$12:$AB$209,16,FALSE),"--")</f>
        <v>--</v>
      </c>
      <c r="S766" s="335" t="str">
        <f>IF(L766="x",VLOOKUP(D766,Acero!$A$12:$AB$209,17,FALSE),"--")</f>
        <v>--</v>
      </c>
      <c r="T766" s="335">
        <f>VLOOKUP(D766,Acero!$A$12:$AB$209,18,FALSE)</f>
        <v>0</v>
      </c>
      <c r="U766" s="308" t="str">
        <f>VLOOKUP(D766,Acero!$A$12:$AB$209,19,FALSE)</f>
        <v>----</v>
      </c>
      <c r="V766" s="318"/>
      <c r="W766" s="318"/>
      <c r="X766" s="322"/>
      <c r="Y766" s="334" t="e">
        <f t="shared" si="310"/>
        <v>#DIV/0!</v>
      </c>
      <c r="Z766">
        <f t="shared" si="314"/>
        <v>5449945.66666664</v>
      </c>
      <c r="AG766" s="345">
        <v>43144</v>
      </c>
      <c r="AH766" s="149"/>
      <c r="AI766" s="149"/>
      <c r="AJ766" s="149"/>
      <c r="AK766" s="149"/>
      <c r="AL766" s="343" t="e">
        <f t="shared" si="311"/>
        <v>#DIV/0!</v>
      </c>
      <c r="AM766" s="149"/>
      <c r="AN766" s="149"/>
      <c r="AO766" s="343" t="e">
        <f t="shared" si="312"/>
        <v>#DIV/0!</v>
      </c>
      <c r="AP766" s="149"/>
      <c r="AQ766" s="149"/>
      <c r="AR766" s="343" t="e">
        <f t="shared" si="313"/>
        <v>#DIV/0!</v>
      </c>
    </row>
    <row r="767" spans="1:44" ht="30.75" hidden="1" thickBot="1">
      <c r="A767" s="309"/>
      <c r="B767" s="308">
        <v>688</v>
      </c>
      <c r="C767" s="239" t="str">
        <f>VLOOKUP($A$18,Piezas!$A$10:$F$604,2,FALSE)</f>
        <v xml:space="preserve">Gabinete lateral derecho </v>
      </c>
      <c r="D767" s="317" t="s">
        <v>1228</v>
      </c>
      <c r="E767" s="322"/>
      <c r="F767" s="308">
        <f>VLOOKUP(D767,Acero!$A$12:$AB$209,4,FALSE)</f>
        <v>0</v>
      </c>
      <c r="G767" s="317"/>
      <c r="H767" s="317"/>
      <c r="I767" s="317"/>
      <c r="J767" s="311"/>
      <c r="L767" s="322"/>
      <c r="M767" s="308" t="str">
        <f>VLOOKUP(D767,Acero!$A$12:$AB$209,13,FALSE)</f>
        <v>---------------</v>
      </c>
      <c r="N767" s="308" t="str">
        <f>IF(L767="x",VLOOKUP(D767,Acero!$A$12:$AB$209,6,FALSE),"--")</f>
        <v>--</v>
      </c>
      <c r="O767" s="324" t="str">
        <f>IF(L767="x",VLOOKUP(D767,Acero!$A$12:$AB$209,7,FALSE),"--")</f>
        <v>--</v>
      </c>
      <c r="P767" s="335">
        <f>IF((M767="Chapa negra doble recapado")*AND(L767&lt;&gt;"x"),"--",VLOOKUP(D767,Acero!$A$12:$AB$209,14,FALSE))</f>
        <v>0.42</v>
      </c>
      <c r="Q767" s="335" t="str">
        <f>IF((M767="Chapa negra doble recapado")*AND(L767&lt;&gt;"x"),"--",VLOOKUP(D767,Acero!$A$12:$AB$209,15,FALSE))</f>
        <v>----</v>
      </c>
      <c r="R767" s="335" t="str">
        <f>IF(L767="x",VLOOKUP(D767,Acero!$A$12:$AB$209,16,FALSE),"--")</f>
        <v>--</v>
      </c>
      <c r="S767" s="335" t="str">
        <f>IF(L767="x",VLOOKUP(D767,Acero!$A$12:$AB$209,17,FALSE),"--")</f>
        <v>--</v>
      </c>
      <c r="T767" s="335">
        <f>VLOOKUP(D767,Acero!$A$12:$AB$209,18,FALSE)</f>
        <v>0.5</v>
      </c>
      <c r="U767" s="308" t="str">
        <f>VLOOKUP(D767,Acero!$A$12:$AB$209,19,FALSE)</f>
        <v>----</v>
      </c>
      <c r="V767" s="318"/>
      <c r="W767" s="318"/>
      <c r="X767" s="322"/>
      <c r="Y767" s="334" t="e">
        <f t="shared" si="310"/>
        <v>#DIV/0!</v>
      </c>
      <c r="Z767">
        <f t="shared" si="314"/>
        <v>5449945.66666664</v>
      </c>
      <c r="AG767" s="345">
        <v>43145</v>
      </c>
      <c r="AH767" s="149"/>
      <c r="AI767" s="149"/>
      <c r="AJ767" s="149"/>
      <c r="AK767" s="149"/>
      <c r="AL767" s="343" t="e">
        <f t="shared" si="311"/>
        <v>#DIV/0!</v>
      </c>
      <c r="AM767" s="149"/>
      <c r="AN767" s="149"/>
      <c r="AO767" s="343" t="e">
        <f t="shared" si="312"/>
        <v>#DIV/0!</v>
      </c>
      <c r="AP767" s="149"/>
      <c r="AQ767" s="149"/>
      <c r="AR767" s="343" t="e">
        <f t="shared" si="313"/>
        <v>#DIV/0!</v>
      </c>
    </row>
    <row r="768" spans="1:44" ht="30.75" hidden="1" thickBot="1">
      <c r="A768" s="309"/>
      <c r="B768" s="308">
        <v>689</v>
      </c>
      <c r="C768" s="239" t="str">
        <f>VLOOKUP($A$18,Piezas!$A$10:$F$604,2,FALSE)</f>
        <v xml:space="preserve">Gabinete lateral derecho </v>
      </c>
      <c r="D768" s="317" t="s">
        <v>1229</v>
      </c>
      <c r="E768" s="322"/>
      <c r="F768" s="308">
        <f>VLOOKUP(D768,Acero!$A$12:$AB$209,4,FALSE)</f>
        <v>0</v>
      </c>
      <c r="G768" s="317"/>
      <c r="H768" s="317"/>
      <c r="I768" s="317"/>
      <c r="J768" s="311"/>
      <c r="L768" s="322"/>
      <c r="M768" s="308" t="str">
        <f>VLOOKUP(D768,Acero!$A$12:$AB$209,13,FALSE)</f>
        <v>---------------</v>
      </c>
      <c r="N768" s="308" t="str">
        <f>IF(L768="x",VLOOKUP(D768,Acero!$A$12:$AB$209,6,FALSE),"--")</f>
        <v>--</v>
      </c>
      <c r="O768" s="324" t="str">
        <f>IF(L768="x",VLOOKUP(D768,Acero!$A$12:$AB$209,7,FALSE),"--")</f>
        <v>--</v>
      </c>
      <c r="P768" s="335">
        <f>IF((M768="Chapa negra doble recapado")*AND(L768&lt;&gt;"x"),"--",VLOOKUP(D768,Acero!$A$12:$AB$209,14,FALSE))</f>
        <v>22</v>
      </c>
      <c r="Q768" s="335" t="str">
        <f>IF((M768="Chapa negra doble recapado")*AND(L768&lt;&gt;"x"),"--",VLOOKUP(D768,Acero!$A$12:$AB$209,15,FALSE))</f>
        <v>----</v>
      </c>
      <c r="R768" s="335" t="str">
        <f>IF(L768="x",VLOOKUP(D768,Acero!$A$12:$AB$209,16,FALSE),"--")</f>
        <v>--</v>
      </c>
      <c r="S768" s="335" t="str">
        <f>IF(L768="x",VLOOKUP(D768,Acero!$A$12:$AB$209,17,FALSE),"--")</f>
        <v>--</v>
      </c>
      <c r="T768" s="335">
        <f>VLOOKUP(D768,Acero!$A$12:$AB$209,18,FALSE)</f>
        <v>0</v>
      </c>
      <c r="U768" s="308" t="str">
        <f>VLOOKUP(D768,Acero!$A$12:$AB$209,19,FALSE)</f>
        <v>----</v>
      </c>
      <c r="V768" s="319"/>
      <c r="W768" s="319"/>
      <c r="X768" s="322"/>
      <c r="Y768" s="334" t="e">
        <f t="shared" si="310"/>
        <v>#DIV/0!</v>
      </c>
      <c r="Z768">
        <f t="shared" si="314"/>
        <v>5449945.66666664</v>
      </c>
      <c r="AG768" s="345">
        <v>43146</v>
      </c>
      <c r="AH768" s="149"/>
      <c r="AI768" s="149"/>
      <c r="AJ768" s="149"/>
      <c r="AK768" s="149"/>
      <c r="AL768" s="343" t="e">
        <f t="shared" si="311"/>
        <v>#DIV/0!</v>
      </c>
      <c r="AM768" s="149"/>
      <c r="AN768" s="149"/>
      <c r="AO768" s="343" t="e">
        <f t="shared" si="312"/>
        <v>#DIV/0!</v>
      </c>
      <c r="AP768" s="149"/>
      <c r="AQ768" s="149"/>
      <c r="AR768" s="343" t="e">
        <f t="shared" si="313"/>
        <v>#DIV/0!</v>
      </c>
    </row>
    <row r="769" spans="1:44" ht="30.75" hidden="1" thickBot="1">
      <c r="A769" s="309"/>
      <c r="B769" s="308">
        <v>690</v>
      </c>
      <c r="C769" s="239" t="str">
        <f>VLOOKUP($A$18,Piezas!$A$10:$F$604,2,FALSE)</f>
        <v xml:space="preserve">Gabinete lateral derecho </v>
      </c>
      <c r="D769" s="317" t="s">
        <v>1230</v>
      </c>
      <c r="E769" s="322"/>
      <c r="F769" s="308">
        <f>VLOOKUP(D769,Acero!$A$12:$AB$209,4,FALSE)</f>
        <v>0</v>
      </c>
      <c r="G769" s="317"/>
      <c r="H769" s="317"/>
      <c r="I769" s="317"/>
      <c r="J769" s="311"/>
      <c r="L769" s="322"/>
      <c r="M769" s="308" t="str">
        <f>VLOOKUP(D769,Acero!$A$12:$AB$209,13,FALSE)</f>
        <v>---------------</v>
      </c>
      <c r="N769" s="308" t="str">
        <f>IF(L769="x",VLOOKUP(D769,Acero!$A$12:$AB$209,6,FALSE),"--")</f>
        <v>--</v>
      </c>
      <c r="O769" s="324" t="str">
        <f>IF(L769="x",VLOOKUP(D769,Acero!$A$12:$AB$209,7,FALSE),"--")</f>
        <v>--</v>
      </c>
      <c r="P769" s="335">
        <f>IF((M769="Chapa negra doble recapado")*AND(L769&lt;&gt;"x"),"--",VLOOKUP(D769,Acero!$A$12:$AB$209,14,FALSE))</f>
        <v>12.7</v>
      </c>
      <c r="Q769" s="335" t="str">
        <f>IF((M769="Chapa negra doble recapado")*AND(L769&lt;&gt;"x"),"--",VLOOKUP(D769,Acero!$A$12:$AB$209,15,FALSE))</f>
        <v>----</v>
      </c>
      <c r="R769" s="335" t="str">
        <f>IF(L769="x",VLOOKUP(D769,Acero!$A$12:$AB$209,16,FALSE),"--")</f>
        <v>--</v>
      </c>
      <c r="S769" s="335" t="str">
        <f>IF(L769="x",VLOOKUP(D769,Acero!$A$12:$AB$209,17,FALSE),"--")</f>
        <v>--</v>
      </c>
      <c r="T769" s="335">
        <f>VLOOKUP(D769,Acero!$A$12:$AB$209,18,FALSE)</f>
        <v>0</v>
      </c>
      <c r="U769" s="308" t="str">
        <f>VLOOKUP(D769,Acero!$A$12:$AB$209,19,FALSE)</f>
        <v>----</v>
      </c>
      <c r="V769" s="318"/>
      <c r="W769" s="318"/>
      <c r="X769" s="322"/>
      <c r="Y769" s="334" t="e">
        <f t="shared" si="310"/>
        <v>#DIV/0!</v>
      </c>
      <c r="Z769">
        <f t="shared" si="314"/>
        <v>5449945.66666664</v>
      </c>
      <c r="AG769" s="345">
        <v>43147</v>
      </c>
      <c r="AH769" s="149"/>
      <c r="AI769" s="149"/>
      <c r="AJ769" s="149"/>
      <c r="AK769" s="149"/>
      <c r="AL769" s="343" t="e">
        <f t="shared" si="311"/>
        <v>#DIV/0!</v>
      </c>
      <c r="AM769" s="149"/>
      <c r="AN769" s="149"/>
      <c r="AO769" s="343" t="e">
        <f t="shared" si="312"/>
        <v>#DIV/0!</v>
      </c>
      <c r="AP769" s="149"/>
      <c r="AQ769" s="149"/>
      <c r="AR769" s="343" t="e">
        <f t="shared" si="313"/>
        <v>#DIV/0!</v>
      </c>
    </row>
    <row r="770" spans="1:44" ht="30.75" hidden="1" thickBot="1">
      <c r="A770" s="309"/>
      <c r="B770" s="308">
        <v>691</v>
      </c>
      <c r="C770" s="239" t="str">
        <f>VLOOKUP($A$18,Piezas!$A$10:$F$604,2,FALSE)</f>
        <v xml:space="preserve">Gabinete lateral derecho </v>
      </c>
      <c r="D770" s="317"/>
      <c r="E770" s="322"/>
      <c r="F770" s="308" t="e">
        <f>VLOOKUP(D770,Acero!$A$12:$AB$209,4,FALSE)</f>
        <v>#N/A</v>
      </c>
      <c r="G770" s="317"/>
      <c r="H770" s="317"/>
      <c r="I770" s="317"/>
      <c r="J770" s="311"/>
      <c r="L770" s="322"/>
      <c r="M770" s="308" t="e">
        <f>VLOOKUP(D770,Acero!$A$12:$AB$209,13,FALSE)</f>
        <v>#N/A</v>
      </c>
      <c r="N770" s="308" t="str">
        <f>IF(L770="x",VLOOKUP(D770,Acero!$A$12:$AB$209,6,FALSE),"--")</f>
        <v>--</v>
      </c>
      <c r="O770" s="324" t="str">
        <f>IF(L770="x",VLOOKUP(D770,Acero!$A$12:$AB$209,7,FALSE),"--")</f>
        <v>--</v>
      </c>
      <c r="P770" s="335" t="e">
        <f>IF((M770="Chapa negra doble recapado")*AND(L770&lt;&gt;"x"),"--",VLOOKUP(D770,Acero!$A$12:$AB$209,14,FALSE))</f>
        <v>#N/A</v>
      </c>
      <c r="Q770" s="335" t="e">
        <f>IF((M770="Chapa negra doble recapado")*AND(L770&lt;&gt;"x"),"--",VLOOKUP(D770,Acero!$A$12:$AB$209,15,FALSE))</f>
        <v>#N/A</v>
      </c>
      <c r="R770" s="335" t="str">
        <f>IF(L770="x",VLOOKUP(D770,Acero!$A$12:$AB$209,16,FALSE),"--")</f>
        <v>--</v>
      </c>
      <c r="S770" s="335" t="str">
        <f>IF(L770="x",VLOOKUP(D770,Acero!$A$12:$AB$209,17,FALSE),"--")</f>
        <v>--</v>
      </c>
      <c r="T770" s="335" t="e">
        <f>VLOOKUP(D770,Acero!$A$12:$AB$209,18,FALSE)</f>
        <v>#N/A</v>
      </c>
      <c r="U770" s="308" t="e">
        <f>VLOOKUP(D770,Acero!$A$12:$AB$209,19,FALSE)</f>
        <v>#N/A</v>
      </c>
      <c r="V770" s="319"/>
      <c r="W770" s="319"/>
      <c r="X770" s="322"/>
      <c r="Y770" s="334" t="e">
        <f t="shared" si="310"/>
        <v>#DIV/0!</v>
      </c>
      <c r="Z770">
        <f t="shared" si="314"/>
        <v>5449945.66666664</v>
      </c>
      <c r="AG770" s="345">
        <v>43148</v>
      </c>
      <c r="AH770" s="149"/>
      <c r="AI770" s="149"/>
      <c r="AJ770" s="149"/>
      <c r="AK770" s="149"/>
      <c r="AL770" s="343" t="e">
        <f t="shared" si="311"/>
        <v>#DIV/0!</v>
      </c>
      <c r="AM770" s="149"/>
      <c r="AN770" s="149"/>
      <c r="AO770" s="343" t="e">
        <f t="shared" si="312"/>
        <v>#DIV/0!</v>
      </c>
      <c r="AP770" s="149"/>
      <c r="AQ770" s="149"/>
      <c r="AR770" s="343" t="e">
        <f t="shared" si="313"/>
        <v>#DIV/0!</v>
      </c>
    </row>
    <row r="771" spans="1:44" ht="30.75" hidden="1" thickBot="1">
      <c r="A771" s="309"/>
      <c r="B771" s="308">
        <v>692</v>
      </c>
      <c r="C771" s="239" t="str">
        <f>VLOOKUP($A$18,Piezas!$A$10:$F$604,2,FALSE)</f>
        <v xml:space="preserve">Gabinete lateral derecho </v>
      </c>
      <c r="D771" s="320"/>
      <c r="E771" s="322"/>
      <c r="F771" s="308" t="e">
        <f>VLOOKUP(D771,Acero!$A$12:$AB$209,4,FALSE)</f>
        <v>#N/A</v>
      </c>
      <c r="G771" s="317"/>
      <c r="H771" s="317"/>
      <c r="I771" s="317"/>
      <c r="J771" s="311"/>
      <c r="L771" s="322"/>
      <c r="M771" s="308" t="e">
        <f>VLOOKUP(D771,Acero!$A$12:$AB$209,13,FALSE)</f>
        <v>#N/A</v>
      </c>
      <c r="N771" s="308" t="str">
        <f>IF(L771="x",VLOOKUP(D771,Acero!$A$12:$AB$209,6,FALSE),"--")</f>
        <v>--</v>
      </c>
      <c r="O771" s="324" t="str">
        <f>IF(L771="x",VLOOKUP(D771,Acero!$A$12:$AB$209,7,FALSE),"--")</f>
        <v>--</v>
      </c>
      <c r="P771" s="335" t="e">
        <f>IF((M771="Chapa negra doble recapado")*AND(L771&lt;&gt;"x"),"--",VLOOKUP(D771,Acero!$A$12:$AB$209,14,FALSE))</f>
        <v>#N/A</v>
      </c>
      <c r="Q771" s="335" t="e">
        <f>IF((M771="Chapa negra doble recapado")*AND(L771&lt;&gt;"x"),"--",VLOOKUP(D771,Acero!$A$12:$AB$209,15,FALSE))</f>
        <v>#N/A</v>
      </c>
      <c r="R771" s="335" t="str">
        <f>IF(L771="x",VLOOKUP(D771,Acero!$A$12:$AB$209,16,FALSE),"--")</f>
        <v>--</v>
      </c>
      <c r="S771" s="335" t="str">
        <f>IF(L771="x",VLOOKUP(D771,Acero!$A$12:$AB$209,17,FALSE),"--")</f>
        <v>--</v>
      </c>
      <c r="T771" s="335" t="e">
        <f>VLOOKUP(D771,Acero!$A$12:$AB$209,18,FALSE)</f>
        <v>#N/A</v>
      </c>
      <c r="U771" s="308" t="e">
        <f>VLOOKUP(D771,Acero!$A$12:$AB$209,19,FALSE)</f>
        <v>#N/A</v>
      </c>
      <c r="V771" s="318"/>
      <c r="W771" s="318"/>
      <c r="X771" s="322"/>
      <c r="Y771" s="334" t="e">
        <f t="shared" si="310"/>
        <v>#DIV/0!</v>
      </c>
      <c r="Z771">
        <f t="shared" si="314"/>
        <v>5449945.66666664</v>
      </c>
      <c r="AG771" s="345">
        <v>43149</v>
      </c>
      <c r="AH771" s="149"/>
      <c r="AI771" s="149"/>
      <c r="AJ771" s="149"/>
      <c r="AK771" s="149"/>
      <c r="AL771" s="343" t="e">
        <f t="shared" si="311"/>
        <v>#DIV/0!</v>
      </c>
      <c r="AM771" s="149"/>
      <c r="AN771" s="149"/>
      <c r="AO771" s="343" t="e">
        <f t="shared" si="312"/>
        <v>#DIV/0!</v>
      </c>
      <c r="AP771" s="149"/>
      <c r="AQ771" s="149"/>
      <c r="AR771" s="343" t="e">
        <f t="shared" si="313"/>
        <v>#DIV/0!</v>
      </c>
    </row>
    <row r="772" spans="1:44" ht="30.75" hidden="1" thickBot="1">
      <c r="A772" s="412"/>
      <c r="B772" s="308">
        <v>693</v>
      </c>
      <c r="C772" s="239" t="str">
        <f>VLOOKUP($A$18,Piezas!$A$10:$F$604,2,FALSE)</f>
        <v xml:space="preserve">Gabinete lateral derecho </v>
      </c>
      <c r="D772" s="321"/>
      <c r="E772" s="322"/>
      <c r="F772" s="308" t="e">
        <f>VLOOKUP(D772,Acero!$A$12:$AB$209,4,FALSE)</f>
        <v>#N/A</v>
      </c>
      <c r="G772" s="317"/>
      <c r="H772" s="317"/>
      <c r="I772" s="317"/>
      <c r="J772" s="311"/>
      <c r="L772" s="322"/>
      <c r="M772" s="308" t="e">
        <f>VLOOKUP(D772,Acero!$A$12:$AB$209,13,FALSE)</f>
        <v>#N/A</v>
      </c>
      <c r="N772" s="308" t="str">
        <f>IF(L772="x",VLOOKUP(D772,Acero!$A$12:$AB$209,6,FALSE),"--")</f>
        <v>--</v>
      </c>
      <c r="O772" s="324" t="str">
        <f>IF(L772="x",VLOOKUP(D772,Acero!$A$12:$AB$209,7,FALSE),"--")</f>
        <v>--</v>
      </c>
      <c r="P772" s="335" t="e">
        <f>IF((M772="Chapa negra doble recapado")*AND(L772&lt;&gt;"x"),"--",VLOOKUP(D772,Acero!$A$12:$AB$209,14,FALSE))</f>
        <v>#N/A</v>
      </c>
      <c r="Q772" s="335" t="e">
        <f>IF((M772="Chapa negra doble recapado")*AND(L772&lt;&gt;"x"),"--",VLOOKUP(D772,Acero!$A$12:$AB$209,15,FALSE))</f>
        <v>#N/A</v>
      </c>
      <c r="R772" s="335" t="str">
        <f>IF(L772="x",VLOOKUP(D772,Acero!$A$12:$AB$209,16,FALSE),"--")</f>
        <v>--</v>
      </c>
      <c r="S772" s="335" t="str">
        <f>IF(L772="x",VLOOKUP(D772,Acero!$A$12:$AB$209,17,FALSE),"--")</f>
        <v>--</v>
      </c>
      <c r="T772" s="335" t="e">
        <f>VLOOKUP(D772,Acero!$A$12:$AB$209,18,FALSE)</f>
        <v>#N/A</v>
      </c>
      <c r="U772" s="308" t="e">
        <f>VLOOKUP(D772,Acero!$A$12:$AB$209,19,FALSE)</f>
        <v>#N/A</v>
      </c>
      <c r="V772" s="319"/>
      <c r="W772" s="319"/>
      <c r="X772" s="322"/>
      <c r="Y772" s="334" t="e">
        <f t="shared" si="310"/>
        <v>#DIV/0!</v>
      </c>
      <c r="Z772">
        <f t="shared" si="314"/>
        <v>5449945.66666664</v>
      </c>
      <c r="AG772" s="345">
        <v>43150</v>
      </c>
      <c r="AH772" s="149"/>
      <c r="AI772" s="149"/>
      <c r="AJ772" s="149"/>
      <c r="AK772" s="149"/>
      <c r="AL772" s="343" t="e">
        <f t="shared" si="311"/>
        <v>#DIV/0!</v>
      </c>
      <c r="AM772" s="149"/>
      <c r="AN772" s="149"/>
      <c r="AO772" s="343" t="e">
        <f t="shared" si="312"/>
        <v>#DIV/0!</v>
      </c>
      <c r="AP772" s="149"/>
      <c r="AQ772" s="149"/>
      <c r="AR772" s="343" t="e">
        <f t="shared" si="313"/>
        <v>#DIV/0!</v>
      </c>
    </row>
    <row r="773" spans="1:44" ht="15.75" hidden="1" thickBot="1">
      <c r="A773" s="410"/>
      <c r="B773" s="336"/>
      <c r="C773" s="337"/>
      <c r="D773" s="338"/>
      <c r="E773" s="339"/>
      <c r="F773" s="340"/>
      <c r="G773" s="336"/>
      <c r="H773" s="336"/>
      <c r="I773" s="338"/>
      <c r="J773" s="339"/>
      <c r="K773" s="341"/>
      <c r="L773" s="339"/>
      <c r="M773" s="338"/>
      <c r="N773" s="338"/>
      <c r="O773" s="342"/>
      <c r="P773" s="340"/>
      <c r="Q773" s="340"/>
      <c r="R773" s="340"/>
      <c r="S773" s="340"/>
      <c r="T773" s="340"/>
      <c r="U773" s="336"/>
      <c r="V773" s="336"/>
      <c r="W773" s="336"/>
      <c r="X773" s="339"/>
      <c r="Y773" s="339"/>
      <c r="Z773" s="333"/>
      <c r="AA773" s="333"/>
      <c r="AG773" s="345"/>
      <c r="AL773" s="344"/>
      <c r="AO773" s="344"/>
      <c r="AR773" s="344"/>
    </row>
    <row r="774" spans="1:44" ht="31.5" hidden="1" thickTop="1" thickBot="1">
      <c r="A774" s="411" t="s">
        <v>367</v>
      </c>
      <c r="B774" s="308">
        <v>694</v>
      </c>
      <c r="C774" s="239" t="str">
        <f>VLOOKUP($A$18,Piezas!$A$10:$F$604,2,FALSE)</f>
        <v xml:space="preserve">Gabinete lateral derecho </v>
      </c>
      <c r="D774" s="317" t="s">
        <v>1012</v>
      </c>
      <c r="E774" s="331">
        <v>1510.3333333333301</v>
      </c>
      <c r="F774" s="308" t="str">
        <f>VLOOKUP(D774,Acero!$A$12:$AB$209,4,FALSE)</f>
        <v>Lateral</v>
      </c>
      <c r="G774" s="317"/>
      <c r="H774" s="317"/>
      <c r="I774" s="317"/>
      <c r="J774" s="310"/>
      <c r="K774" s="149"/>
      <c r="L774" s="331"/>
      <c r="M774" s="308" t="str">
        <f>VLOOKUP(D774,Acero!$A$12:$AB$209,13,FALSE)</f>
        <v>Chapa negra doble recapado</v>
      </c>
      <c r="N774" s="308" t="str">
        <f>IF(L774="x",VLOOKUP(D774,Acero!$A$12:$AB$209,6,FALSE),"--")</f>
        <v>--</v>
      </c>
      <c r="O774" s="324" t="str">
        <f>IF(L774="x",VLOOKUP(D774,Acero!$A$12:$AB$209,7,FALSE),"--")</f>
        <v>--</v>
      </c>
      <c r="P774" s="335" t="str">
        <f>IF((M774="Chapa negra doble recapado")*AND(L774&lt;&gt;"x"),"--",VLOOKUP(D774,Acero!$A$12:$AB$209,14,FALSE))</f>
        <v>--</v>
      </c>
      <c r="Q774" s="335" t="str">
        <f>IF((M774="Chapa negra doble recapado")*AND(L774&lt;&gt;"x"),"--",VLOOKUP(D774,Acero!$A$12:$AB$209,15,FALSE))</f>
        <v>--</v>
      </c>
      <c r="R774" s="335" t="str">
        <f>IF(L774="x",VLOOKUP(D774,Acero!$A$12:$AB$209,16,FALSE),"--")</f>
        <v>--</v>
      </c>
      <c r="S774" s="335" t="str">
        <f>IF(L774="x",VLOOKUP(D774,Acero!$A$12:$AB$209,17,FALSE),"--")</f>
        <v>--</v>
      </c>
      <c r="T774" s="335">
        <f>VLOOKUP(D774,Acero!$A$12:$AB$209,18,FALSE)</f>
        <v>1.2</v>
      </c>
      <c r="U774" s="308" t="str">
        <f>VLOOKUP(D774,Acero!$A$12:$AB$209,19,FALSE)</f>
        <v>mm</v>
      </c>
      <c r="V774" s="317"/>
      <c r="W774" s="317">
        <v>1228.3333333333301</v>
      </c>
      <c r="X774" s="331">
        <v>1606.1666666666699</v>
      </c>
      <c r="Y774" s="334">
        <f t="shared" ref="Y774:Y784" si="315">(X774-W774)/W774</f>
        <v>0.30759837177748239</v>
      </c>
      <c r="Z774" s="149">
        <f>(V774+W774)*E774</f>
        <v>1855192.7777777689</v>
      </c>
      <c r="AA774" s="149"/>
      <c r="AB774" s="149"/>
      <c r="AC774" s="149"/>
      <c r="AD774" s="149"/>
      <c r="AE774" s="149"/>
      <c r="AF774" s="149"/>
      <c r="AG774" s="345">
        <v>43151</v>
      </c>
      <c r="AH774" s="149"/>
      <c r="AI774" s="149"/>
      <c r="AJ774" s="149"/>
      <c r="AK774" s="149"/>
      <c r="AL774" s="343" t="e">
        <f t="shared" ref="AL774:AL784" si="316">(AH774-AK774)/AH774</f>
        <v>#DIV/0!</v>
      </c>
      <c r="AM774" s="149"/>
      <c r="AN774" s="149"/>
      <c r="AO774" s="343" t="e">
        <f t="shared" ref="AO774:AO784" si="317">(AK774-AN774)/AK774</f>
        <v>#DIV/0!</v>
      </c>
      <c r="AP774" s="149"/>
      <c r="AQ774" s="149"/>
      <c r="AR774" s="343" t="e">
        <f t="shared" ref="AR774:AR784" si="318">(AN774-AQ774)/AN774</f>
        <v>#DIV/0!</v>
      </c>
    </row>
    <row r="775" spans="1:44" ht="30.75" hidden="1" thickBot="1">
      <c r="A775" s="309"/>
      <c r="B775" s="308">
        <v>695</v>
      </c>
      <c r="C775" s="239" t="str">
        <f>VLOOKUP($A$18,Piezas!$A$10:$F$604,2,FALSE)</f>
        <v xml:space="preserve">Gabinete lateral derecho </v>
      </c>
      <c r="D775" s="317" t="s">
        <v>1211</v>
      </c>
      <c r="E775" s="322">
        <v>1518.3333333333301</v>
      </c>
      <c r="F775" s="308" t="str">
        <f>VLOOKUP(D775,Acero!$A$12:$AB$209,4,FALSE)</f>
        <v xml:space="preserve">Lonja </v>
      </c>
      <c r="G775" s="317"/>
      <c r="H775" s="317"/>
      <c r="I775" s="317"/>
      <c r="J775" s="311"/>
      <c r="L775" s="317"/>
      <c r="M775" s="308" t="str">
        <f>VLOOKUP(D775,Acero!$A$12:$AB$209,13,FALSE)</f>
        <v>Chapa negra doble recapado</v>
      </c>
      <c r="N775" s="308" t="str">
        <f>IF(L775="x",VLOOKUP(D775,Acero!$A$12:$AB$209,6,FALSE),"--")</f>
        <v>--</v>
      </c>
      <c r="O775" s="324" t="str">
        <f>IF(L775="x",VLOOKUP(D775,Acero!$A$12:$AB$209,7,FALSE),"--")</f>
        <v>--</v>
      </c>
      <c r="P775" s="335" t="str">
        <f>IF((M775="Chapa negra doble recapado")*AND(L775&lt;&gt;"x"),"--",VLOOKUP(D775,Acero!$A$12:$AB$209,14,FALSE))</f>
        <v>--</v>
      </c>
      <c r="Q775" s="335" t="str">
        <f>IF((M775="Chapa negra doble recapado")*AND(L775&lt;&gt;"x"),"--",VLOOKUP(D775,Acero!$A$12:$AB$209,15,FALSE))</f>
        <v>--</v>
      </c>
      <c r="R775" s="335" t="str">
        <f>IF(L775="x",VLOOKUP(D775,Acero!$A$12:$AB$209,16,FALSE),"--")</f>
        <v>--</v>
      </c>
      <c r="S775" s="335" t="str">
        <f>IF(L775="x",VLOOKUP(D775,Acero!$A$12:$AB$209,17,FALSE),"--")</f>
        <v>--</v>
      </c>
      <c r="T775" s="335">
        <f>VLOOKUP(D775,Acero!$A$12:$AB$209,18,FALSE)</f>
        <v>1.2</v>
      </c>
      <c r="U775" s="308" t="str">
        <f>VLOOKUP(D775,Acero!$A$12:$AB$209,19,FALSE)</f>
        <v>mm</v>
      </c>
      <c r="V775" s="317"/>
      <c r="W775" s="317">
        <v>1234.8333333333301</v>
      </c>
      <c r="X775" s="322">
        <v>1614.6666666666699</v>
      </c>
      <c r="Y775" s="334">
        <f t="shared" si="315"/>
        <v>0.3075988662437637</v>
      </c>
      <c r="Z775">
        <f t="shared" ref="Z775:Z784" si="319">(V775+W775)*E775+Z774</f>
        <v>3730081.3888888713</v>
      </c>
      <c r="AG775" s="345">
        <v>43152</v>
      </c>
      <c r="AH775" s="149"/>
      <c r="AI775" s="149"/>
      <c r="AJ775" s="149"/>
      <c r="AK775" s="149"/>
      <c r="AL775" s="343" t="e">
        <f t="shared" si="316"/>
        <v>#DIV/0!</v>
      </c>
      <c r="AM775" s="149"/>
      <c r="AN775" s="149"/>
      <c r="AO775" s="343" t="e">
        <f t="shared" si="317"/>
        <v>#DIV/0!</v>
      </c>
      <c r="AP775" s="149"/>
      <c r="AQ775" s="149"/>
      <c r="AR775" s="343" t="e">
        <f t="shared" si="318"/>
        <v>#DIV/0!</v>
      </c>
    </row>
    <row r="776" spans="1:44" ht="30.75" hidden="1" thickBot="1">
      <c r="A776" s="309"/>
      <c r="B776" s="308">
        <v>696</v>
      </c>
      <c r="C776" s="239" t="str">
        <f>VLOOKUP($A$18,Piezas!$A$10:$F$604,2,FALSE)</f>
        <v xml:space="preserve">Gabinete lateral derecho </v>
      </c>
      <c r="D776" s="317" t="s">
        <v>1014</v>
      </c>
      <c r="E776" s="322">
        <v>1526.3333333333301</v>
      </c>
      <c r="F776" s="308" t="str">
        <f>VLOOKUP(D776,Acero!$A$12:$AB$209,4,FALSE)</f>
        <v>orejas</v>
      </c>
      <c r="G776" s="317"/>
      <c r="H776" s="317"/>
      <c r="I776" s="317"/>
      <c r="J776" s="311" t="s">
        <v>1533</v>
      </c>
      <c r="L776" s="322"/>
      <c r="M776" s="308" t="str">
        <f>VLOOKUP(D776,Acero!$A$12:$AB$209,13,FALSE)</f>
        <v>Chapa negra doble recapado</v>
      </c>
      <c r="N776" s="308" t="str">
        <f>IF(L776="x",VLOOKUP(D776,Acero!$A$12:$AB$209,6,FALSE),"--")</f>
        <v>--</v>
      </c>
      <c r="O776" s="324" t="str">
        <f>IF(L776="x",VLOOKUP(D776,Acero!$A$12:$AB$209,7,FALSE),"--")</f>
        <v>--</v>
      </c>
      <c r="P776" s="335" t="str">
        <f>IF((M776="Chapa negra doble recapado")*AND(L776&lt;&gt;"x"),"--",VLOOKUP(D776,Acero!$A$12:$AB$209,14,FALSE))</f>
        <v>--</v>
      </c>
      <c r="Q776" s="335" t="str">
        <f>IF((M776="Chapa negra doble recapado")*AND(L776&lt;&gt;"x"),"--",VLOOKUP(D776,Acero!$A$12:$AB$209,15,FALSE))</f>
        <v>--</v>
      </c>
      <c r="R776" s="335" t="str">
        <f>IF(L776="x",VLOOKUP(D776,Acero!$A$12:$AB$209,16,FALSE),"--")</f>
        <v>--</v>
      </c>
      <c r="S776" s="335" t="str">
        <f>IF(L776="x",VLOOKUP(D776,Acero!$A$12:$AB$209,17,FALSE),"--")</f>
        <v>--</v>
      </c>
      <c r="T776" s="335">
        <f>VLOOKUP(D776,Acero!$A$12:$AB$209,18,FALSE)</f>
        <v>1.2</v>
      </c>
      <c r="U776" s="308" t="str">
        <f>VLOOKUP(D776,Acero!$A$12:$AB$209,19,FALSE)</f>
        <v>mm</v>
      </c>
      <c r="V776" s="318">
        <v>1</v>
      </c>
      <c r="W776" s="318">
        <v>1241.3333333333301</v>
      </c>
      <c r="X776" s="322">
        <v>1623.1666666666699</v>
      </c>
      <c r="Y776" s="334">
        <f t="shared" si="315"/>
        <v>0.30759935553169243</v>
      </c>
      <c r="Z776">
        <f t="shared" si="319"/>
        <v>5626296.16666664</v>
      </c>
      <c r="AG776" s="345">
        <v>43153</v>
      </c>
      <c r="AH776" s="149"/>
      <c r="AI776" s="149"/>
      <c r="AJ776" s="149"/>
      <c r="AK776" s="149"/>
      <c r="AL776" s="343" t="e">
        <f t="shared" si="316"/>
        <v>#DIV/0!</v>
      </c>
      <c r="AM776" s="149"/>
      <c r="AN776" s="149"/>
      <c r="AO776" s="343" t="e">
        <f t="shared" si="317"/>
        <v>#DIV/0!</v>
      </c>
      <c r="AP776" s="149"/>
      <c r="AQ776" s="149"/>
      <c r="AR776" s="343" t="e">
        <f t="shared" si="318"/>
        <v>#DIV/0!</v>
      </c>
    </row>
    <row r="777" spans="1:44" ht="30.75" hidden="1" thickBot="1">
      <c r="A777" s="309"/>
      <c r="B777" s="308">
        <v>697</v>
      </c>
      <c r="C777" s="239" t="str">
        <f>VLOOKUP($A$18,Piezas!$A$10:$F$604,2,FALSE)</f>
        <v xml:space="preserve">Gabinete lateral derecho </v>
      </c>
      <c r="D777" s="317" t="s">
        <v>1015</v>
      </c>
      <c r="E777" s="322"/>
      <c r="F777" s="308">
        <f>VLOOKUP(D777,Acero!$A$12:$AB$209,4,FALSE)</f>
        <v>0</v>
      </c>
      <c r="G777" s="317"/>
      <c r="H777" s="317"/>
      <c r="I777" s="317"/>
      <c r="J777" s="311"/>
      <c r="L777" s="322"/>
      <c r="M777" s="308">
        <f>VLOOKUP(D777,Acero!$A$12:$AB$209,13,FALSE)</f>
        <v>0</v>
      </c>
      <c r="N777" s="308" t="str">
        <f>IF(L777="x",VLOOKUP(D777,Acero!$A$12:$AB$209,6,FALSE),"--")</f>
        <v>--</v>
      </c>
      <c r="O777" s="324" t="str">
        <f>IF(L777="x",VLOOKUP(D777,Acero!$A$12:$AB$209,7,FALSE),"--")</f>
        <v>--</v>
      </c>
      <c r="P777" s="335">
        <f>IF((M777="Chapa negra doble recapado")*AND(L777&lt;&gt;"x"),"--",VLOOKUP(D777,Acero!$A$12:$AB$209,14,FALSE))</f>
        <v>0</v>
      </c>
      <c r="Q777" s="335">
        <f>IF((M777="Chapa negra doble recapado")*AND(L777&lt;&gt;"x"),"--",VLOOKUP(D777,Acero!$A$12:$AB$209,15,FALSE))</f>
        <v>0</v>
      </c>
      <c r="R777" s="335" t="str">
        <f>IF(L777="x",VLOOKUP(D777,Acero!$A$12:$AB$209,16,FALSE),"--")</f>
        <v>--</v>
      </c>
      <c r="S777" s="335" t="str">
        <f>IF(L777="x",VLOOKUP(D777,Acero!$A$12:$AB$209,17,FALSE),"--")</f>
        <v>--</v>
      </c>
      <c r="T777" s="335">
        <f>VLOOKUP(D777,Acero!$A$12:$AB$209,18,FALSE)</f>
        <v>0</v>
      </c>
      <c r="U777" s="308" t="str">
        <f>VLOOKUP(D777,Acero!$A$12:$AB$209,19,FALSE)</f>
        <v>-----</v>
      </c>
      <c r="V777" s="319"/>
      <c r="W777" s="319"/>
      <c r="X777" s="322"/>
      <c r="Y777" s="334" t="e">
        <f t="shared" si="315"/>
        <v>#DIV/0!</v>
      </c>
      <c r="Z777">
        <f t="shared" si="319"/>
        <v>5626296.16666664</v>
      </c>
      <c r="AG777" s="345">
        <v>43154</v>
      </c>
      <c r="AH777" s="149"/>
      <c r="AI777" s="149"/>
      <c r="AJ777" s="149"/>
      <c r="AK777" s="149"/>
      <c r="AL777" s="343" t="e">
        <f t="shared" si="316"/>
        <v>#DIV/0!</v>
      </c>
      <c r="AM777" s="149"/>
      <c r="AN777" s="149"/>
      <c r="AO777" s="343" t="e">
        <f t="shared" si="317"/>
        <v>#DIV/0!</v>
      </c>
      <c r="AP777" s="149"/>
      <c r="AQ777" s="149"/>
      <c r="AR777" s="343" t="e">
        <f t="shared" si="318"/>
        <v>#DIV/0!</v>
      </c>
    </row>
    <row r="778" spans="1:44" ht="30.75" hidden="1" thickBot="1">
      <c r="A778" s="309"/>
      <c r="B778" s="308">
        <v>698</v>
      </c>
      <c r="C778" s="239" t="str">
        <f>VLOOKUP($A$18,Piezas!$A$10:$F$604,2,FALSE)</f>
        <v xml:space="preserve">Gabinete lateral derecho </v>
      </c>
      <c r="D778" s="317" t="s">
        <v>1060</v>
      </c>
      <c r="E778" s="322"/>
      <c r="F778" s="308">
        <f>VLOOKUP(D778,Acero!$A$12:$AB$209,4,FALSE)</f>
        <v>0</v>
      </c>
      <c r="G778" s="317"/>
      <c r="H778" s="317"/>
      <c r="I778" s="317"/>
      <c r="J778" s="311"/>
      <c r="L778" s="322"/>
      <c r="M778" s="308" t="str">
        <f>VLOOKUP(D778,Acero!$A$12:$AB$209,13,FALSE)</f>
        <v>---------------</v>
      </c>
      <c r="N778" s="308" t="str">
        <f>IF(L778="x",VLOOKUP(D778,Acero!$A$12:$AB$209,6,FALSE),"--")</f>
        <v>--</v>
      </c>
      <c r="O778" s="324" t="str">
        <f>IF(L778="x",VLOOKUP(D778,Acero!$A$12:$AB$209,7,FALSE),"--")</f>
        <v>--</v>
      </c>
      <c r="P778" s="335">
        <f>IF((M778="Chapa negra doble recapado")*AND(L778&lt;&gt;"x"),"--",VLOOKUP(D778,Acero!$A$12:$AB$209,14,FALSE))</f>
        <v>28</v>
      </c>
      <c r="Q778" s="335" t="str">
        <f>IF((M778="Chapa negra doble recapado")*AND(L778&lt;&gt;"x"),"--",VLOOKUP(D778,Acero!$A$12:$AB$209,15,FALSE))</f>
        <v>----</v>
      </c>
      <c r="R778" s="335" t="str">
        <f>IF(L778="x",VLOOKUP(D778,Acero!$A$12:$AB$209,16,FALSE),"--")</f>
        <v>--</v>
      </c>
      <c r="S778" s="335" t="str">
        <f>IF(L778="x",VLOOKUP(D778,Acero!$A$12:$AB$209,17,FALSE),"--")</f>
        <v>--</v>
      </c>
      <c r="T778" s="335">
        <f>VLOOKUP(D778,Acero!$A$12:$AB$209,18,FALSE)</f>
        <v>0</v>
      </c>
      <c r="U778" s="308" t="str">
        <f>VLOOKUP(D778,Acero!$A$12:$AB$209,19,FALSE)</f>
        <v>----</v>
      </c>
      <c r="V778" s="318"/>
      <c r="W778" s="318"/>
      <c r="X778" s="322"/>
      <c r="Y778" s="334" t="e">
        <f t="shared" si="315"/>
        <v>#DIV/0!</v>
      </c>
      <c r="Z778">
        <f t="shared" si="319"/>
        <v>5626296.16666664</v>
      </c>
      <c r="AG778" s="345">
        <v>43155</v>
      </c>
      <c r="AH778" s="149"/>
      <c r="AI778" s="149"/>
      <c r="AJ778" s="149"/>
      <c r="AK778" s="149"/>
      <c r="AL778" s="343" t="e">
        <f t="shared" si="316"/>
        <v>#DIV/0!</v>
      </c>
      <c r="AM778" s="149"/>
      <c r="AN778" s="149"/>
      <c r="AO778" s="343" t="e">
        <f t="shared" si="317"/>
        <v>#DIV/0!</v>
      </c>
      <c r="AP778" s="149"/>
      <c r="AQ778" s="149"/>
      <c r="AR778" s="343" t="e">
        <f t="shared" si="318"/>
        <v>#DIV/0!</v>
      </c>
    </row>
    <row r="779" spans="1:44" ht="30.75" hidden="1" thickBot="1">
      <c r="A779" s="309"/>
      <c r="B779" s="308">
        <v>699</v>
      </c>
      <c r="C779" s="239" t="str">
        <f>VLOOKUP($A$18,Piezas!$A$10:$F$604,2,FALSE)</f>
        <v xml:space="preserve">Gabinete lateral derecho </v>
      </c>
      <c r="D779" s="317" t="s">
        <v>1228</v>
      </c>
      <c r="E779" s="322"/>
      <c r="F779" s="308">
        <f>VLOOKUP(D779,Acero!$A$12:$AB$209,4,FALSE)</f>
        <v>0</v>
      </c>
      <c r="G779" s="317"/>
      <c r="H779" s="317"/>
      <c r="I779" s="317"/>
      <c r="J779" s="311"/>
      <c r="L779" s="322"/>
      <c r="M779" s="308" t="str">
        <f>VLOOKUP(D779,Acero!$A$12:$AB$209,13,FALSE)</f>
        <v>---------------</v>
      </c>
      <c r="N779" s="308" t="str">
        <f>IF(L779="x",VLOOKUP(D779,Acero!$A$12:$AB$209,6,FALSE),"--")</f>
        <v>--</v>
      </c>
      <c r="O779" s="324" t="str">
        <f>IF(L779="x",VLOOKUP(D779,Acero!$A$12:$AB$209,7,FALSE),"--")</f>
        <v>--</v>
      </c>
      <c r="P779" s="335">
        <f>IF((M779="Chapa negra doble recapado")*AND(L779&lt;&gt;"x"),"--",VLOOKUP(D779,Acero!$A$12:$AB$209,14,FALSE))</f>
        <v>0.42</v>
      </c>
      <c r="Q779" s="335" t="str">
        <f>IF((M779="Chapa negra doble recapado")*AND(L779&lt;&gt;"x"),"--",VLOOKUP(D779,Acero!$A$12:$AB$209,15,FALSE))</f>
        <v>----</v>
      </c>
      <c r="R779" s="335" t="str">
        <f>IF(L779="x",VLOOKUP(D779,Acero!$A$12:$AB$209,16,FALSE),"--")</f>
        <v>--</v>
      </c>
      <c r="S779" s="335" t="str">
        <f>IF(L779="x",VLOOKUP(D779,Acero!$A$12:$AB$209,17,FALSE),"--")</f>
        <v>--</v>
      </c>
      <c r="T779" s="335">
        <f>VLOOKUP(D779,Acero!$A$12:$AB$209,18,FALSE)</f>
        <v>0.5</v>
      </c>
      <c r="U779" s="308" t="str">
        <f>VLOOKUP(D779,Acero!$A$12:$AB$209,19,FALSE)</f>
        <v>----</v>
      </c>
      <c r="V779" s="318"/>
      <c r="W779" s="318"/>
      <c r="X779" s="322"/>
      <c r="Y779" s="334" t="e">
        <f t="shared" si="315"/>
        <v>#DIV/0!</v>
      </c>
      <c r="Z779">
        <f t="shared" si="319"/>
        <v>5626296.16666664</v>
      </c>
      <c r="AG779" s="345">
        <v>43156</v>
      </c>
      <c r="AH779" s="149"/>
      <c r="AI779" s="149"/>
      <c r="AJ779" s="149"/>
      <c r="AK779" s="149"/>
      <c r="AL779" s="343" t="e">
        <f t="shared" si="316"/>
        <v>#DIV/0!</v>
      </c>
      <c r="AM779" s="149"/>
      <c r="AN779" s="149"/>
      <c r="AO779" s="343" t="e">
        <f t="shared" si="317"/>
        <v>#DIV/0!</v>
      </c>
      <c r="AP779" s="149"/>
      <c r="AQ779" s="149"/>
      <c r="AR779" s="343" t="e">
        <f t="shared" si="318"/>
        <v>#DIV/0!</v>
      </c>
    </row>
    <row r="780" spans="1:44" ht="30.75" hidden="1" thickBot="1">
      <c r="A780" s="309"/>
      <c r="B780" s="308">
        <v>700</v>
      </c>
      <c r="C780" s="239" t="str">
        <f>VLOOKUP($A$18,Piezas!$A$10:$F$604,2,FALSE)</f>
        <v xml:space="preserve">Gabinete lateral derecho </v>
      </c>
      <c r="D780" s="317" t="s">
        <v>1229</v>
      </c>
      <c r="E780" s="322"/>
      <c r="F780" s="308">
        <f>VLOOKUP(D780,Acero!$A$12:$AB$209,4,FALSE)</f>
        <v>0</v>
      </c>
      <c r="G780" s="317"/>
      <c r="H780" s="317"/>
      <c r="I780" s="317"/>
      <c r="J780" s="311"/>
      <c r="L780" s="322"/>
      <c r="M780" s="308" t="str">
        <f>VLOOKUP(D780,Acero!$A$12:$AB$209,13,FALSE)</f>
        <v>---------------</v>
      </c>
      <c r="N780" s="308" t="str">
        <f>IF(L780="x",VLOOKUP(D780,Acero!$A$12:$AB$209,6,FALSE),"--")</f>
        <v>--</v>
      </c>
      <c r="O780" s="324" t="str">
        <f>IF(L780="x",VLOOKUP(D780,Acero!$A$12:$AB$209,7,FALSE),"--")</f>
        <v>--</v>
      </c>
      <c r="P780" s="335">
        <f>IF((M780="Chapa negra doble recapado")*AND(L780&lt;&gt;"x"),"--",VLOOKUP(D780,Acero!$A$12:$AB$209,14,FALSE))</f>
        <v>22</v>
      </c>
      <c r="Q780" s="335" t="str">
        <f>IF((M780="Chapa negra doble recapado")*AND(L780&lt;&gt;"x"),"--",VLOOKUP(D780,Acero!$A$12:$AB$209,15,FALSE))</f>
        <v>----</v>
      </c>
      <c r="R780" s="335" t="str">
        <f>IF(L780="x",VLOOKUP(D780,Acero!$A$12:$AB$209,16,FALSE),"--")</f>
        <v>--</v>
      </c>
      <c r="S780" s="335" t="str">
        <f>IF(L780="x",VLOOKUP(D780,Acero!$A$12:$AB$209,17,FALSE),"--")</f>
        <v>--</v>
      </c>
      <c r="T780" s="335">
        <f>VLOOKUP(D780,Acero!$A$12:$AB$209,18,FALSE)</f>
        <v>0</v>
      </c>
      <c r="U780" s="308" t="str">
        <f>VLOOKUP(D780,Acero!$A$12:$AB$209,19,FALSE)</f>
        <v>----</v>
      </c>
      <c r="V780" s="319"/>
      <c r="W780" s="319"/>
      <c r="X780" s="322"/>
      <c r="Y780" s="334" t="e">
        <f t="shared" si="315"/>
        <v>#DIV/0!</v>
      </c>
      <c r="Z780">
        <f t="shared" si="319"/>
        <v>5626296.16666664</v>
      </c>
      <c r="AG780" s="345">
        <v>43157</v>
      </c>
      <c r="AH780" s="149"/>
      <c r="AI780" s="149"/>
      <c r="AJ780" s="149"/>
      <c r="AK780" s="149"/>
      <c r="AL780" s="343" t="e">
        <f t="shared" si="316"/>
        <v>#DIV/0!</v>
      </c>
      <c r="AM780" s="149"/>
      <c r="AN780" s="149"/>
      <c r="AO780" s="343" t="e">
        <f t="shared" si="317"/>
        <v>#DIV/0!</v>
      </c>
      <c r="AP780" s="149"/>
      <c r="AQ780" s="149"/>
      <c r="AR780" s="343" t="e">
        <f t="shared" si="318"/>
        <v>#DIV/0!</v>
      </c>
    </row>
    <row r="781" spans="1:44" ht="30.75" hidden="1" thickBot="1">
      <c r="A781" s="309"/>
      <c r="B781" s="308">
        <v>701</v>
      </c>
      <c r="C781" s="239" t="str">
        <f>VLOOKUP($A$18,Piezas!$A$10:$F$604,2,FALSE)</f>
        <v xml:space="preserve">Gabinete lateral derecho </v>
      </c>
      <c r="D781" s="317" t="s">
        <v>1230</v>
      </c>
      <c r="E781" s="322"/>
      <c r="F781" s="308">
        <f>VLOOKUP(D781,Acero!$A$12:$AB$209,4,FALSE)</f>
        <v>0</v>
      </c>
      <c r="G781" s="317"/>
      <c r="H781" s="317"/>
      <c r="I781" s="317"/>
      <c r="J781" s="311"/>
      <c r="L781" s="322"/>
      <c r="M781" s="308" t="str">
        <f>VLOOKUP(D781,Acero!$A$12:$AB$209,13,FALSE)</f>
        <v>---------------</v>
      </c>
      <c r="N781" s="308" t="str">
        <f>IF(L781="x",VLOOKUP(D781,Acero!$A$12:$AB$209,6,FALSE),"--")</f>
        <v>--</v>
      </c>
      <c r="O781" s="324" t="str">
        <f>IF(L781="x",VLOOKUP(D781,Acero!$A$12:$AB$209,7,FALSE),"--")</f>
        <v>--</v>
      </c>
      <c r="P781" s="335">
        <f>IF((M781="Chapa negra doble recapado")*AND(L781&lt;&gt;"x"),"--",VLOOKUP(D781,Acero!$A$12:$AB$209,14,FALSE))</f>
        <v>12.7</v>
      </c>
      <c r="Q781" s="335" t="str">
        <f>IF((M781="Chapa negra doble recapado")*AND(L781&lt;&gt;"x"),"--",VLOOKUP(D781,Acero!$A$12:$AB$209,15,FALSE))</f>
        <v>----</v>
      </c>
      <c r="R781" s="335" t="str">
        <f>IF(L781="x",VLOOKUP(D781,Acero!$A$12:$AB$209,16,FALSE),"--")</f>
        <v>--</v>
      </c>
      <c r="S781" s="335" t="str">
        <f>IF(L781="x",VLOOKUP(D781,Acero!$A$12:$AB$209,17,FALSE),"--")</f>
        <v>--</v>
      </c>
      <c r="T781" s="335">
        <f>VLOOKUP(D781,Acero!$A$12:$AB$209,18,FALSE)</f>
        <v>0</v>
      </c>
      <c r="U781" s="308" t="str">
        <f>VLOOKUP(D781,Acero!$A$12:$AB$209,19,FALSE)</f>
        <v>----</v>
      </c>
      <c r="V781" s="318"/>
      <c r="W781" s="318"/>
      <c r="X781" s="322"/>
      <c r="Y781" s="334" t="e">
        <f t="shared" si="315"/>
        <v>#DIV/0!</v>
      </c>
      <c r="Z781">
        <f t="shared" si="319"/>
        <v>5626296.16666664</v>
      </c>
      <c r="AG781" s="345">
        <v>43158</v>
      </c>
      <c r="AH781" s="149"/>
      <c r="AI781" s="149"/>
      <c r="AJ781" s="149"/>
      <c r="AK781" s="149"/>
      <c r="AL781" s="343" t="e">
        <f t="shared" si="316"/>
        <v>#DIV/0!</v>
      </c>
      <c r="AM781" s="149"/>
      <c r="AN781" s="149"/>
      <c r="AO781" s="343" t="e">
        <f t="shared" si="317"/>
        <v>#DIV/0!</v>
      </c>
      <c r="AP781" s="149"/>
      <c r="AQ781" s="149"/>
      <c r="AR781" s="343" t="e">
        <f t="shared" si="318"/>
        <v>#DIV/0!</v>
      </c>
    </row>
    <row r="782" spans="1:44" ht="30.75" hidden="1" thickBot="1">
      <c r="A782" s="309"/>
      <c r="B782" s="308">
        <v>702</v>
      </c>
      <c r="C782" s="239" t="str">
        <f>VLOOKUP($A$18,Piezas!$A$10:$F$604,2,FALSE)</f>
        <v xml:space="preserve">Gabinete lateral derecho </v>
      </c>
      <c r="D782" s="317"/>
      <c r="E782" s="322"/>
      <c r="F782" s="308" t="e">
        <f>VLOOKUP(D782,Acero!$A$12:$AB$209,4,FALSE)</f>
        <v>#N/A</v>
      </c>
      <c r="G782" s="317"/>
      <c r="H782" s="317"/>
      <c r="I782" s="317"/>
      <c r="J782" s="311"/>
      <c r="L782" s="322"/>
      <c r="M782" s="308" t="e">
        <f>VLOOKUP(D782,Acero!$A$12:$AB$209,13,FALSE)</f>
        <v>#N/A</v>
      </c>
      <c r="N782" s="308" t="str">
        <f>IF(L782="x",VLOOKUP(D782,Acero!$A$12:$AB$209,6,FALSE),"--")</f>
        <v>--</v>
      </c>
      <c r="O782" s="324" t="str">
        <f>IF(L782="x",VLOOKUP(D782,Acero!$A$12:$AB$209,7,FALSE),"--")</f>
        <v>--</v>
      </c>
      <c r="P782" s="335" t="e">
        <f>IF((M782="Chapa negra doble recapado")*AND(L782&lt;&gt;"x"),"--",VLOOKUP(D782,Acero!$A$12:$AB$209,14,FALSE))</f>
        <v>#N/A</v>
      </c>
      <c r="Q782" s="335" t="e">
        <f>IF((M782="Chapa negra doble recapado")*AND(L782&lt;&gt;"x"),"--",VLOOKUP(D782,Acero!$A$12:$AB$209,15,FALSE))</f>
        <v>#N/A</v>
      </c>
      <c r="R782" s="335" t="str">
        <f>IF(L782="x",VLOOKUP(D782,Acero!$A$12:$AB$209,16,FALSE),"--")</f>
        <v>--</v>
      </c>
      <c r="S782" s="335" t="str">
        <f>IF(L782="x",VLOOKUP(D782,Acero!$A$12:$AB$209,17,FALSE),"--")</f>
        <v>--</v>
      </c>
      <c r="T782" s="335" t="e">
        <f>VLOOKUP(D782,Acero!$A$12:$AB$209,18,FALSE)</f>
        <v>#N/A</v>
      </c>
      <c r="U782" s="308" t="e">
        <f>VLOOKUP(D782,Acero!$A$12:$AB$209,19,FALSE)</f>
        <v>#N/A</v>
      </c>
      <c r="V782" s="319"/>
      <c r="W782" s="319"/>
      <c r="X782" s="322"/>
      <c r="Y782" s="334" t="e">
        <f t="shared" si="315"/>
        <v>#DIV/0!</v>
      </c>
      <c r="Z782">
        <f t="shared" si="319"/>
        <v>5626296.16666664</v>
      </c>
      <c r="AG782" s="345">
        <v>43159</v>
      </c>
      <c r="AH782" s="149"/>
      <c r="AI782" s="149"/>
      <c r="AJ782" s="149"/>
      <c r="AK782" s="149"/>
      <c r="AL782" s="343" t="e">
        <f t="shared" si="316"/>
        <v>#DIV/0!</v>
      </c>
      <c r="AM782" s="149"/>
      <c r="AN782" s="149"/>
      <c r="AO782" s="343" t="e">
        <f t="shared" si="317"/>
        <v>#DIV/0!</v>
      </c>
      <c r="AP782" s="149"/>
      <c r="AQ782" s="149"/>
      <c r="AR782" s="343" t="e">
        <f t="shared" si="318"/>
        <v>#DIV/0!</v>
      </c>
    </row>
    <row r="783" spans="1:44" ht="30.75" hidden="1" thickBot="1">
      <c r="A783" s="309"/>
      <c r="B783" s="308">
        <v>703</v>
      </c>
      <c r="C783" s="239" t="str">
        <f>VLOOKUP($A$18,Piezas!$A$10:$F$604,2,FALSE)</f>
        <v xml:space="preserve">Gabinete lateral derecho </v>
      </c>
      <c r="D783" s="320"/>
      <c r="E783" s="322"/>
      <c r="F783" s="308" t="e">
        <f>VLOOKUP(D783,Acero!$A$12:$AB$209,4,FALSE)</f>
        <v>#N/A</v>
      </c>
      <c r="G783" s="317"/>
      <c r="H783" s="317"/>
      <c r="I783" s="317"/>
      <c r="J783" s="311"/>
      <c r="L783" s="322"/>
      <c r="M783" s="308" t="e">
        <f>VLOOKUP(D783,Acero!$A$12:$AB$209,13,FALSE)</f>
        <v>#N/A</v>
      </c>
      <c r="N783" s="308" t="str">
        <f>IF(L783="x",VLOOKUP(D783,Acero!$A$12:$AB$209,6,FALSE),"--")</f>
        <v>--</v>
      </c>
      <c r="O783" s="324" t="str">
        <f>IF(L783="x",VLOOKUP(D783,Acero!$A$12:$AB$209,7,FALSE),"--")</f>
        <v>--</v>
      </c>
      <c r="P783" s="335" t="e">
        <f>IF((M783="Chapa negra doble recapado")*AND(L783&lt;&gt;"x"),"--",VLOOKUP(D783,Acero!$A$12:$AB$209,14,FALSE))</f>
        <v>#N/A</v>
      </c>
      <c r="Q783" s="335" t="e">
        <f>IF((M783="Chapa negra doble recapado")*AND(L783&lt;&gt;"x"),"--",VLOOKUP(D783,Acero!$A$12:$AB$209,15,FALSE))</f>
        <v>#N/A</v>
      </c>
      <c r="R783" s="335" t="str">
        <f>IF(L783="x",VLOOKUP(D783,Acero!$A$12:$AB$209,16,FALSE),"--")</f>
        <v>--</v>
      </c>
      <c r="S783" s="335" t="str">
        <f>IF(L783="x",VLOOKUP(D783,Acero!$A$12:$AB$209,17,FALSE),"--")</f>
        <v>--</v>
      </c>
      <c r="T783" s="335" t="e">
        <f>VLOOKUP(D783,Acero!$A$12:$AB$209,18,FALSE)</f>
        <v>#N/A</v>
      </c>
      <c r="U783" s="308" t="e">
        <f>VLOOKUP(D783,Acero!$A$12:$AB$209,19,FALSE)</f>
        <v>#N/A</v>
      </c>
      <c r="V783" s="318"/>
      <c r="W783" s="318"/>
      <c r="X783" s="322"/>
      <c r="Y783" s="334" t="e">
        <f t="shared" si="315"/>
        <v>#DIV/0!</v>
      </c>
      <c r="Z783">
        <f t="shared" si="319"/>
        <v>5626296.16666664</v>
      </c>
      <c r="AG783" s="345">
        <v>43160</v>
      </c>
      <c r="AH783" s="149"/>
      <c r="AI783" s="149"/>
      <c r="AJ783" s="149"/>
      <c r="AK783" s="149"/>
      <c r="AL783" s="343" t="e">
        <f t="shared" si="316"/>
        <v>#DIV/0!</v>
      </c>
      <c r="AM783" s="149"/>
      <c r="AN783" s="149"/>
      <c r="AO783" s="343" t="e">
        <f t="shared" si="317"/>
        <v>#DIV/0!</v>
      </c>
      <c r="AP783" s="149"/>
      <c r="AQ783" s="149"/>
      <c r="AR783" s="343" t="e">
        <f t="shared" si="318"/>
        <v>#DIV/0!</v>
      </c>
    </row>
    <row r="784" spans="1:44" ht="30.75" hidden="1" thickBot="1">
      <c r="A784" s="412"/>
      <c r="B784" s="308">
        <v>704</v>
      </c>
      <c r="C784" s="239" t="str">
        <f>VLOOKUP($A$18,Piezas!$A$10:$F$604,2,FALSE)</f>
        <v xml:space="preserve">Gabinete lateral derecho </v>
      </c>
      <c r="D784" s="321"/>
      <c r="E784" s="322"/>
      <c r="F784" s="308" t="e">
        <f>VLOOKUP(D784,Acero!$A$12:$AB$209,4,FALSE)</f>
        <v>#N/A</v>
      </c>
      <c r="G784" s="317"/>
      <c r="H784" s="317"/>
      <c r="I784" s="317"/>
      <c r="J784" s="311"/>
      <c r="L784" s="322"/>
      <c r="M784" s="308" t="e">
        <f>VLOOKUP(D784,Acero!$A$12:$AB$209,13,FALSE)</f>
        <v>#N/A</v>
      </c>
      <c r="N784" s="308" t="str">
        <f>IF(L784="x",VLOOKUP(D784,Acero!$A$12:$AB$209,6,FALSE),"--")</f>
        <v>--</v>
      </c>
      <c r="O784" s="324" t="str">
        <f>IF(L784="x",VLOOKUP(D784,Acero!$A$12:$AB$209,7,FALSE),"--")</f>
        <v>--</v>
      </c>
      <c r="P784" s="335" t="e">
        <f>IF((M784="Chapa negra doble recapado")*AND(L784&lt;&gt;"x"),"--",VLOOKUP(D784,Acero!$A$12:$AB$209,14,FALSE))</f>
        <v>#N/A</v>
      </c>
      <c r="Q784" s="335" t="e">
        <f>IF((M784="Chapa negra doble recapado")*AND(L784&lt;&gt;"x"),"--",VLOOKUP(D784,Acero!$A$12:$AB$209,15,FALSE))</f>
        <v>#N/A</v>
      </c>
      <c r="R784" s="335" t="str">
        <f>IF(L784="x",VLOOKUP(D784,Acero!$A$12:$AB$209,16,FALSE),"--")</f>
        <v>--</v>
      </c>
      <c r="S784" s="335" t="str">
        <f>IF(L784="x",VLOOKUP(D784,Acero!$A$12:$AB$209,17,FALSE),"--")</f>
        <v>--</v>
      </c>
      <c r="T784" s="335" t="e">
        <f>VLOOKUP(D784,Acero!$A$12:$AB$209,18,FALSE)</f>
        <v>#N/A</v>
      </c>
      <c r="U784" s="308" t="e">
        <f>VLOOKUP(D784,Acero!$A$12:$AB$209,19,FALSE)</f>
        <v>#N/A</v>
      </c>
      <c r="V784" s="319"/>
      <c r="W784" s="319"/>
      <c r="X784" s="322"/>
      <c r="Y784" s="334" t="e">
        <f t="shared" si="315"/>
        <v>#DIV/0!</v>
      </c>
      <c r="Z784">
        <f t="shared" si="319"/>
        <v>5626296.16666664</v>
      </c>
      <c r="AG784" s="345">
        <v>43161</v>
      </c>
      <c r="AH784" s="149"/>
      <c r="AI784" s="149"/>
      <c r="AJ784" s="149"/>
      <c r="AK784" s="149"/>
      <c r="AL784" s="343" t="e">
        <f t="shared" si="316"/>
        <v>#DIV/0!</v>
      </c>
      <c r="AM784" s="149"/>
      <c r="AN784" s="149"/>
      <c r="AO784" s="343" t="e">
        <f t="shared" si="317"/>
        <v>#DIV/0!</v>
      </c>
      <c r="AP784" s="149"/>
      <c r="AQ784" s="149"/>
      <c r="AR784" s="343" t="e">
        <f t="shared" si="318"/>
        <v>#DIV/0!</v>
      </c>
    </row>
    <row r="785" spans="1:44" ht="15.75" hidden="1" thickBot="1">
      <c r="A785" s="410"/>
      <c r="B785" s="336"/>
      <c r="C785" s="337"/>
      <c r="D785" s="338"/>
      <c r="E785" s="339"/>
      <c r="F785" s="340"/>
      <c r="G785" s="336"/>
      <c r="H785" s="336"/>
      <c r="I785" s="338"/>
      <c r="J785" s="339"/>
      <c r="K785" s="341"/>
      <c r="L785" s="339"/>
      <c r="M785" s="338"/>
      <c r="N785" s="338"/>
      <c r="O785" s="342"/>
      <c r="P785" s="340"/>
      <c r="Q785" s="340"/>
      <c r="R785" s="340"/>
      <c r="S785" s="340"/>
      <c r="T785" s="340"/>
      <c r="U785" s="336"/>
      <c r="V785" s="336"/>
      <c r="W785" s="336"/>
      <c r="X785" s="339"/>
      <c r="Y785" s="339"/>
      <c r="Z785" s="333"/>
      <c r="AA785" s="333"/>
      <c r="AG785" s="345"/>
      <c r="AL785" s="344"/>
      <c r="AO785" s="344"/>
      <c r="AR785" s="344"/>
    </row>
    <row r="786" spans="1:44" ht="31.5" hidden="1" thickTop="1" thickBot="1">
      <c r="A786" s="411" t="s">
        <v>368</v>
      </c>
      <c r="B786" s="308">
        <v>705</v>
      </c>
      <c r="C786" s="239" t="str">
        <f>VLOOKUP($A$18,Piezas!$A$10:$F$604,2,FALSE)</f>
        <v xml:space="preserve">Gabinete lateral derecho </v>
      </c>
      <c r="D786" s="317" t="s">
        <v>1012</v>
      </c>
      <c r="E786" s="331">
        <v>1534.3333333333301</v>
      </c>
      <c r="F786" s="308" t="str">
        <f>VLOOKUP(D786,Acero!$A$12:$AB$209,4,FALSE)</f>
        <v>Lateral</v>
      </c>
      <c r="G786" s="317"/>
      <c r="H786" s="317"/>
      <c r="I786" s="317"/>
      <c r="J786" s="310"/>
      <c r="K786" s="149"/>
      <c r="L786" s="331"/>
      <c r="M786" s="308" t="str">
        <f>VLOOKUP(D786,Acero!$A$12:$AB$209,13,FALSE)</f>
        <v>Chapa negra doble recapado</v>
      </c>
      <c r="N786" s="308" t="str">
        <f>IF(L786="x",VLOOKUP(D786,Acero!$A$12:$AB$209,6,FALSE),"--")</f>
        <v>--</v>
      </c>
      <c r="O786" s="324" t="str">
        <f>IF(L786="x",VLOOKUP(D786,Acero!$A$12:$AB$209,7,FALSE),"--")</f>
        <v>--</v>
      </c>
      <c r="P786" s="335" t="str">
        <f>IF((M786="Chapa negra doble recapado")*AND(L786&lt;&gt;"x"),"--",VLOOKUP(D786,Acero!$A$12:$AB$209,14,FALSE))</f>
        <v>--</v>
      </c>
      <c r="Q786" s="335" t="str">
        <f>IF((M786="Chapa negra doble recapado")*AND(L786&lt;&gt;"x"),"--",VLOOKUP(D786,Acero!$A$12:$AB$209,15,FALSE))</f>
        <v>--</v>
      </c>
      <c r="R786" s="335" t="str">
        <f>IF(L786="x",VLOOKUP(D786,Acero!$A$12:$AB$209,16,FALSE),"--")</f>
        <v>--</v>
      </c>
      <c r="S786" s="335" t="str">
        <f>IF(L786="x",VLOOKUP(D786,Acero!$A$12:$AB$209,17,FALSE),"--")</f>
        <v>--</v>
      </c>
      <c r="T786" s="335">
        <f>VLOOKUP(D786,Acero!$A$12:$AB$209,18,FALSE)</f>
        <v>1.2</v>
      </c>
      <c r="U786" s="308" t="str">
        <f>VLOOKUP(D786,Acero!$A$12:$AB$209,19,FALSE)</f>
        <v>mm</v>
      </c>
      <c r="V786" s="317"/>
      <c r="W786" s="317">
        <v>1247.8333333333301</v>
      </c>
      <c r="X786" s="331">
        <v>1631.6666666666699</v>
      </c>
      <c r="Y786" s="334">
        <f t="shared" ref="Y786:Y796" si="320">(X786-W786)/W786</f>
        <v>0.30759983972219113</v>
      </c>
      <c r="Z786" s="149">
        <f>(V786+W786)*E786</f>
        <v>1914592.2777777687</v>
      </c>
      <c r="AA786" s="149"/>
      <c r="AB786" s="149"/>
      <c r="AC786" s="149"/>
      <c r="AD786" s="149"/>
      <c r="AE786" s="149"/>
      <c r="AF786" s="149"/>
      <c r="AG786" s="345">
        <v>43162</v>
      </c>
      <c r="AH786" s="149"/>
      <c r="AI786" s="149"/>
      <c r="AJ786" s="149"/>
      <c r="AK786" s="149"/>
      <c r="AL786" s="343" t="e">
        <f t="shared" ref="AL786:AL796" si="321">(AH786-AK786)/AH786</f>
        <v>#DIV/0!</v>
      </c>
      <c r="AM786" s="149"/>
      <c r="AN786" s="149"/>
      <c r="AO786" s="343" t="e">
        <f t="shared" ref="AO786:AO796" si="322">(AK786-AN786)/AK786</f>
        <v>#DIV/0!</v>
      </c>
      <c r="AP786" s="149"/>
      <c r="AQ786" s="149"/>
      <c r="AR786" s="343" t="e">
        <f t="shared" ref="AR786:AR796" si="323">(AN786-AQ786)/AN786</f>
        <v>#DIV/0!</v>
      </c>
    </row>
    <row r="787" spans="1:44" ht="30.75" hidden="1" thickBot="1">
      <c r="A787" s="309"/>
      <c r="B787" s="308">
        <v>706</v>
      </c>
      <c r="C787" s="239" t="str">
        <f>VLOOKUP($A$18,Piezas!$A$10:$F$604,2,FALSE)</f>
        <v xml:space="preserve">Gabinete lateral derecho </v>
      </c>
      <c r="D787" s="317" t="s">
        <v>1211</v>
      </c>
      <c r="E787" s="322">
        <v>1542.3333333333301</v>
      </c>
      <c r="F787" s="308" t="str">
        <f>VLOOKUP(D787,Acero!$A$12:$AB$209,4,FALSE)</f>
        <v xml:space="preserve">Lonja </v>
      </c>
      <c r="G787" s="317"/>
      <c r="H787" s="317"/>
      <c r="I787" s="317"/>
      <c r="J787" s="311"/>
      <c r="L787" s="317"/>
      <c r="M787" s="308" t="str">
        <f>VLOOKUP(D787,Acero!$A$12:$AB$209,13,FALSE)</f>
        <v>Chapa negra doble recapado</v>
      </c>
      <c r="N787" s="308" t="str">
        <f>IF(L787="x",VLOOKUP(D787,Acero!$A$12:$AB$209,6,FALSE),"--")</f>
        <v>--</v>
      </c>
      <c r="O787" s="324" t="str">
        <f>IF(L787="x",VLOOKUP(D787,Acero!$A$12:$AB$209,7,FALSE),"--")</f>
        <v>--</v>
      </c>
      <c r="P787" s="335" t="str">
        <f>IF((M787="Chapa negra doble recapado")*AND(L787&lt;&gt;"x"),"--",VLOOKUP(D787,Acero!$A$12:$AB$209,14,FALSE))</f>
        <v>--</v>
      </c>
      <c r="Q787" s="335" t="str">
        <f>IF((M787="Chapa negra doble recapado")*AND(L787&lt;&gt;"x"),"--",VLOOKUP(D787,Acero!$A$12:$AB$209,15,FALSE))</f>
        <v>--</v>
      </c>
      <c r="R787" s="335" t="str">
        <f>IF(L787="x",VLOOKUP(D787,Acero!$A$12:$AB$209,16,FALSE),"--")</f>
        <v>--</v>
      </c>
      <c r="S787" s="335" t="str">
        <f>IF(L787="x",VLOOKUP(D787,Acero!$A$12:$AB$209,17,FALSE),"--")</f>
        <v>--</v>
      </c>
      <c r="T787" s="335">
        <f>VLOOKUP(D787,Acero!$A$12:$AB$209,18,FALSE)</f>
        <v>1.2</v>
      </c>
      <c r="U787" s="308" t="str">
        <f>VLOOKUP(D787,Acero!$A$12:$AB$209,19,FALSE)</f>
        <v>mm</v>
      </c>
      <c r="V787" s="317"/>
      <c r="W787" s="317">
        <v>1254.3333333333301</v>
      </c>
      <c r="X787" s="322">
        <v>1640.1666666666699</v>
      </c>
      <c r="Y787" s="334">
        <f t="shared" si="320"/>
        <v>0.30760031889450506</v>
      </c>
      <c r="Z787">
        <f t="shared" ref="Z787:Z796" si="324">(V787+W787)*E787+Z786</f>
        <v>3849192.3888888704</v>
      </c>
      <c r="AG787" s="345">
        <v>43163</v>
      </c>
      <c r="AH787" s="149"/>
      <c r="AI787" s="149"/>
      <c r="AJ787" s="149"/>
      <c r="AK787" s="149"/>
      <c r="AL787" s="343" t="e">
        <f t="shared" si="321"/>
        <v>#DIV/0!</v>
      </c>
      <c r="AM787" s="149"/>
      <c r="AN787" s="149"/>
      <c r="AO787" s="343" t="e">
        <f t="shared" si="322"/>
        <v>#DIV/0!</v>
      </c>
      <c r="AP787" s="149"/>
      <c r="AQ787" s="149"/>
      <c r="AR787" s="343" t="e">
        <f t="shared" si="323"/>
        <v>#DIV/0!</v>
      </c>
    </row>
    <row r="788" spans="1:44" ht="30.75" hidden="1" thickBot="1">
      <c r="A788" s="309"/>
      <c r="B788" s="308">
        <v>707</v>
      </c>
      <c r="C788" s="239" t="str">
        <f>VLOOKUP($A$18,Piezas!$A$10:$F$604,2,FALSE)</f>
        <v xml:space="preserve">Gabinete lateral derecho </v>
      </c>
      <c r="D788" s="317" t="s">
        <v>1014</v>
      </c>
      <c r="E788" s="322">
        <v>1550.3333333333301</v>
      </c>
      <c r="F788" s="308" t="str">
        <f>VLOOKUP(D788,Acero!$A$12:$AB$209,4,FALSE)</f>
        <v>orejas</v>
      </c>
      <c r="G788" s="317"/>
      <c r="H788" s="317"/>
      <c r="I788" s="317"/>
      <c r="J788" s="311" t="s">
        <v>1534</v>
      </c>
      <c r="L788" s="322"/>
      <c r="M788" s="308" t="str">
        <f>VLOOKUP(D788,Acero!$A$12:$AB$209,13,FALSE)</f>
        <v>Chapa negra doble recapado</v>
      </c>
      <c r="N788" s="308" t="str">
        <f>IF(L788="x",VLOOKUP(D788,Acero!$A$12:$AB$209,6,FALSE),"--")</f>
        <v>--</v>
      </c>
      <c r="O788" s="324" t="str">
        <f>IF(L788="x",VLOOKUP(D788,Acero!$A$12:$AB$209,7,FALSE),"--")</f>
        <v>--</v>
      </c>
      <c r="P788" s="335" t="str">
        <f>IF((M788="Chapa negra doble recapado")*AND(L788&lt;&gt;"x"),"--",VLOOKUP(D788,Acero!$A$12:$AB$209,14,FALSE))</f>
        <v>--</v>
      </c>
      <c r="Q788" s="335" t="str">
        <f>IF((M788="Chapa negra doble recapado")*AND(L788&lt;&gt;"x"),"--",VLOOKUP(D788,Acero!$A$12:$AB$209,15,FALSE))</f>
        <v>--</v>
      </c>
      <c r="R788" s="335" t="str">
        <f>IF(L788="x",VLOOKUP(D788,Acero!$A$12:$AB$209,16,FALSE),"--")</f>
        <v>--</v>
      </c>
      <c r="S788" s="335" t="str">
        <f>IF(L788="x",VLOOKUP(D788,Acero!$A$12:$AB$209,17,FALSE),"--")</f>
        <v>--</v>
      </c>
      <c r="T788" s="335">
        <f>VLOOKUP(D788,Acero!$A$12:$AB$209,18,FALSE)</f>
        <v>1.2</v>
      </c>
      <c r="U788" s="308" t="str">
        <f>VLOOKUP(D788,Acero!$A$12:$AB$209,19,FALSE)</f>
        <v>mm</v>
      </c>
      <c r="V788" s="318">
        <v>1</v>
      </c>
      <c r="W788" s="318">
        <v>1260.8333333333301</v>
      </c>
      <c r="X788" s="322">
        <v>1648.6666666666699</v>
      </c>
      <c r="Y788" s="334">
        <f t="shared" si="320"/>
        <v>0.30760079312624522</v>
      </c>
      <c r="Z788">
        <f t="shared" si="324"/>
        <v>5805454.666666639</v>
      </c>
      <c r="AG788" s="345">
        <v>43164</v>
      </c>
      <c r="AH788" s="149"/>
      <c r="AI788" s="149"/>
      <c r="AJ788" s="149"/>
      <c r="AK788" s="149"/>
      <c r="AL788" s="343" t="e">
        <f t="shared" si="321"/>
        <v>#DIV/0!</v>
      </c>
      <c r="AM788" s="149"/>
      <c r="AN788" s="149"/>
      <c r="AO788" s="343" t="e">
        <f t="shared" si="322"/>
        <v>#DIV/0!</v>
      </c>
      <c r="AP788" s="149"/>
      <c r="AQ788" s="149"/>
      <c r="AR788" s="343" t="e">
        <f t="shared" si="323"/>
        <v>#DIV/0!</v>
      </c>
    </row>
    <row r="789" spans="1:44" ht="30.75" hidden="1" thickBot="1">
      <c r="A789" s="309"/>
      <c r="B789" s="308">
        <v>708</v>
      </c>
      <c r="C789" s="239" t="str">
        <f>VLOOKUP($A$18,Piezas!$A$10:$F$604,2,FALSE)</f>
        <v xml:space="preserve">Gabinete lateral derecho </v>
      </c>
      <c r="D789" s="317" t="s">
        <v>1015</v>
      </c>
      <c r="E789" s="322"/>
      <c r="F789" s="308">
        <f>VLOOKUP(D789,Acero!$A$12:$AB$209,4,FALSE)</f>
        <v>0</v>
      </c>
      <c r="G789" s="317"/>
      <c r="H789" s="317"/>
      <c r="I789" s="317"/>
      <c r="J789" s="311"/>
      <c r="L789" s="322"/>
      <c r="M789" s="308">
        <f>VLOOKUP(D789,Acero!$A$12:$AB$209,13,FALSE)</f>
        <v>0</v>
      </c>
      <c r="N789" s="308" t="str">
        <f>IF(L789="x",VLOOKUP(D789,Acero!$A$12:$AB$209,6,FALSE),"--")</f>
        <v>--</v>
      </c>
      <c r="O789" s="324" t="str">
        <f>IF(L789="x",VLOOKUP(D789,Acero!$A$12:$AB$209,7,FALSE),"--")</f>
        <v>--</v>
      </c>
      <c r="P789" s="335">
        <f>IF((M789="Chapa negra doble recapado")*AND(L789&lt;&gt;"x"),"--",VLOOKUP(D789,Acero!$A$12:$AB$209,14,FALSE))</f>
        <v>0</v>
      </c>
      <c r="Q789" s="335">
        <f>IF((M789="Chapa negra doble recapado")*AND(L789&lt;&gt;"x"),"--",VLOOKUP(D789,Acero!$A$12:$AB$209,15,FALSE))</f>
        <v>0</v>
      </c>
      <c r="R789" s="335" t="str">
        <f>IF(L789="x",VLOOKUP(D789,Acero!$A$12:$AB$209,16,FALSE),"--")</f>
        <v>--</v>
      </c>
      <c r="S789" s="335" t="str">
        <f>IF(L789="x",VLOOKUP(D789,Acero!$A$12:$AB$209,17,FALSE),"--")</f>
        <v>--</v>
      </c>
      <c r="T789" s="335">
        <f>VLOOKUP(D789,Acero!$A$12:$AB$209,18,FALSE)</f>
        <v>0</v>
      </c>
      <c r="U789" s="308" t="str">
        <f>VLOOKUP(D789,Acero!$A$12:$AB$209,19,FALSE)</f>
        <v>-----</v>
      </c>
      <c r="V789" s="319"/>
      <c r="W789" s="319"/>
      <c r="X789" s="322"/>
      <c r="Y789" s="334" t="e">
        <f t="shared" si="320"/>
        <v>#DIV/0!</v>
      </c>
      <c r="Z789">
        <f t="shared" si="324"/>
        <v>5805454.666666639</v>
      </c>
      <c r="AG789" s="345">
        <v>43165</v>
      </c>
      <c r="AH789" s="149"/>
      <c r="AI789" s="149"/>
      <c r="AJ789" s="149"/>
      <c r="AK789" s="149"/>
      <c r="AL789" s="343" t="e">
        <f t="shared" si="321"/>
        <v>#DIV/0!</v>
      </c>
      <c r="AM789" s="149"/>
      <c r="AN789" s="149"/>
      <c r="AO789" s="343" t="e">
        <f t="shared" si="322"/>
        <v>#DIV/0!</v>
      </c>
      <c r="AP789" s="149"/>
      <c r="AQ789" s="149"/>
      <c r="AR789" s="343" t="e">
        <f t="shared" si="323"/>
        <v>#DIV/0!</v>
      </c>
    </row>
    <row r="790" spans="1:44" ht="30.75" hidden="1" thickBot="1">
      <c r="A790" s="309"/>
      <c r="B790" s="308">
        <v>709</v>
      </c>
      <c r="C790" s="239" t="str">
        <f>VLOOKUP($A$18,Piezas!$A$10:$F$604,2,FALSE)</f>
        <v xml:space="preserve">Gabinete lateral derecho </v>
      </c>
      <c r="D790" s="317" t="s">
        <v>1060</v>
      </c>
      <c r="E790" s="322"/>
      <c r="F790" s="308">
        <f>VLOOKUP(D790,Acero!$A$12:$AB$209,4,FALSE)</f>
        <v>0</v>
      </c>
      <c r="G790" s="317"/>
      <c r="H790" s="317"/>
      <c r="I790" s="317"/>
      <c r="J790" s="311"/>
      <c r="L790" s="322"/>
      <c r="M790" s="308" t="str">
        <f>VLOOKUP(D790,Acero!$A$12:$AB$209,13,FALSE)</f>
        <v>---------------</v>
      </c>
      <c r="N790" s="308" t="str">
        <f>IF(L790="x",VLOOKUP(D790,Acero!$A$12:$AB$209,6,FALSE),"--")</f>
        <v>--</v>
      </c>
      <c r="O790" s="324" t="str">
        <f>IF(L790="x",VLOOKUP(D790,Acero!$A$12:$AB$209,7,FALSE),"--")</f>
        <v>--</v>
      </c>
      <c r="P790" s="335">
        <f>IF((M790="Chapa negra doble recapado")*AND(L790&lt;&gt;"x"),"--",VLOOKUP(D790,Acero!$A$12:$AB$209,14,FALSE))</f>
        <v>28</v>
      </c>
      <c r="Q790" s="335" t="str">
        <f>IF((M790="Chapa negra doble recapado")*AND(L790&lt;&gt;"x"),"--",VLOOKUP(D790,Acero!$A$12:$AB$209,15,FALSE))</f>
        <v>----</v>
      </c>
      <c r="R790" s="335" t="str">
        <f>IF(L790="x",VLOOKUP(D790,Acero!$A$12:$AB$209,16,FALSE),"--")</f>
        <v>--</v>
      </c>
      <c r="S790" s="335" t="str">
        <f>IF(L790="x",VLOOKUP(D790,Acero!$A$12:$AB$209,17,FALSE),"--")</f>
        <v>--</v>
      </c>
      <c r="T790" s="335">
        <f>VLOOKUP(D790,Acero!$A$12:$AB$209,18,FALSE)</f>
        <v>0</v>
      </c>
      <c r="U790" s="308" t="str">
        <f>VLOOKUP(D790,Acero!$A$12:$AB$209,19,FALSE)</f>
        <v>----</v>
      </c>
      <c r="V790" s="318"/>
      <c r="W790" s="318"/>
      <c r="X790" s="322"/>
      <c r="Y790" s="334" t="e">
        <f t="shared" si="320"/>
        <v>#DIV/0!</v>
      </c>
      <c r="Z790">
        <f t="shared" si="324"/>
        <v>5805454.666666639</v>
      </c>
      <c r="AG790" s="345">
        <v>43166</v>
      </c>
      <c r="AH790" s="149"/>
      <c r="AI790" s="149"/>
      <c r="AJ790" s="149"/>
      <c r="AK790" s="149"/>
      <c r="AL790" s="343" t="e">
        <f t="shared" si="321"/>
        <v>#DIV/0!</v>
      </c>
      <c r="AM790" s="149"/>
      <c r="AN790" s="149"/>
      <c r="AO790" s="343" t="e">
        <f t="shared" si="322"/>
        <v>#DIV/0!</v>
      </c>
      <c r="AP790" s="149"/>
      <c r="AQ790" s="149"/>
      <c r="AR790" s="343" t="e">
        <f t="shared" si="323"/>
        <v>#DIV/0!</v>
      </c>
    </row>
    <row r="791" spans="1:44" ht="30.75" hidden="1" thickBot="1">
      <c r="A791" s="309"/>
      <c r="B791" s="308">
        <v>710</v>
      </c>
      <c r="C791" s="239" t="str">
        <f>VLOOKUP($A$18,Piezas!$A$10:$F$604,2,FALSE)</f>
        <v xml:space="preserve">Gabinete lateral derecho </v>
      </c>
      <c r="D791" s="317" t="s">
        <v>1228</v>
      </c>
      <c r="E791" s="322"/>
      <c r="F791" s="308">
        <f>VLOOKUP(D791,Acero!$A$12:$AB$209,4,FALSE)</f>
        <v>0</v>
      </c>
      <c r="G791" s="317"/>
      <c r="H791" s="317"/>
      <c r="I791" s="317"/>
      <c r="J791" s="311"/>
      <c r="L791" s="322"/>
      <c r="M791" s="308" t="str">
        <f>VLOOKUP(D791,Acero!$A$12:$AB$209,13,FALSE)</f>
        <v>---------------</v>
      </c>
      <c r="N791" s="308" t="str">
        <f>IF(L791="x",VLOOKUP(D791,Acero!$A$12:$AB$209,6,FALSE),"--")</f>
        <v>--</v>
      </c>
      <c r="O791" s="324" t="str">
        <f>IF(L791="x",VLOOKUP(D791,Acero!$A$12:$AB$209,7,FALSE),"--")</f>
        <v>--</v>
      </c>
      <c r="P791" s="335">
        <f>IF((M791="Chapa negra doble recapado")*AND(L791&lt;&gt;"x"),"--",VLOOKUP(D791,Acero!$A$12:$AB$209,14,FALSE))</f>
        <v>0.42</v>
      </c>
      <c r="Q791" s="335" t="str">
        <f>IF((M791="Chapa negra doble recapado")*AND(L791&lt;&gt;"x"),"--",VLOOKUP(D791,Acero!$A$12:$AB$209,15,FALSE))</f>
        <v>----</v>
      </c>
      <c r="R791" s="335" t="str">
        <f>IF(L791="x",VLOOKUP(D791,Acero!$A$12:$AB$209,16,FALSE),"--")</f>
        <v>--</v>
      </c>
      <c r="S791" s="335" t="str">
        <f>IF(L791="x",VLOOKUP(D791,Acero!$A$12:$AB$209,17,FALSE),"--")</f>
        <v>--</v>
      </c>
      <c r="T791" s="335">
        <f>VLOOKUP(D791,Acero!$A$12:$AB$209,18,FALSE)</f>
        <v>0.5</v>
      </c>
      <c r="U791" s="308" t="str">
        <f>VLOOKUP(D791,Acero!$A$12:$AB$209,19,FALSE)</f>
        <v>----</v>
      </c>
      <c r="V791" s="318"/>
      <c r="W791" s="318"/>
      <c r="X791" s="322"/>
      <c r="Y791" s="334" t="e">
        <f t="shared" si="320"/>
        <v>#DIV/0!</v>
      </c>
      <c r="Z791">
        <f t="shared" si="324"/>
        <v>5805454.666666639</v>
      </c>
      <c r="AG791" s="345">
        <v>43167</v>
      </c>
      <c r="AH791" s="149"/>
      <c r="AI791" s="149"/>
      <c r="AJ791" s="149"/>
      <c r="AK791" s="149"/>
      <c r="AL791" s="343" t="e">
        <f t="shared" si="321"/>
        <v>#DIV/0!</v>
      </c>
      <c r="AM791" s="149"/>
      <c r="AN791" s="149"/>
      <c r="AO791" s="343" t="e">
        <f t="shared" si="322"/>
        <v>#DIV/0!</v>
      </c>
      <c r="AP791" s="149"/>
      <c r="AQ791" s="149"/>
      <c r="AR791" s="343" t="e">
        <f t="shared" si="323"/>
        <v>#DIV/0!</v>
      </c>
    </row>
    <row r="792" spans="1:44" ht="30.75" hidden="1" thickBot="1">
      <c r="A792" s="309"/>
      <c r="B792" s="308">
        <v>711</v>
      </c>
      <c r="C792" s="239" t="str">
        <f>VLOOKUP($A$18,Piezas!$A$10:$F$604,2,FALSE)</f>
        <v xml:space="preserve">Gabinete lateral derecho </v>
      </c>
      <c r="D792" s="317" t="s">
        <v>1229</v>
      </c>
      <c r="E792" s="322"/>
      <c r="F792" s="308">
        <f>VLOOKUP(D792,Acero!$A$12:$AB$209,4,FALSE)</f>
        <v>0</v>
      </c>
      <c r="G792" s="317"/>
      <c r="H792" s="317"/>
      <c r="I792" s="317"/>
      <c r="J792" s="311"/>
      <c r="L792" s="322"/>
      <c r="M792" s="308" t="str">
        <f>VLOOKUP(D792,Acero!$A$12:$AB$209,13,FALSE)</f>
        <v>---------------</v>
      </c>
      <c r="N792" s="308" t="str">
        <f>IF(L792="x",VLOOKUP(D792,Acero!$A$12:$AB$209,6,FALSE),"--")</f>
        <v>--</v>
      </c>
      <c r="O792" s="324" t="str">
        <f>IF(L792="x",VLOOKUP(D792,Acero!$A$12:$AB$209,7,FALSE),"--")</f>
        <v>--</v>
      </c>
      <c r="P792" s="335">
        <f>IF((M792="Chapa negra doble recapado")*AND(L792&lt;&gt;"x"),"--",VLOOKUP(D792,Acero!$A$12:$AB$209,14,FALSE))</f>
        <v>22</v>
      </c>
      <c r="Q792" s="335" t="str">
        <f>IF((M792="Chapa negra doble recapado")*AND(L792&lt;&gt;"x"),"--",VLOOKUP(D792,Acero!$A$12:$AB$209,15,FALSE))</f>
        <v>----</v>
      </c>
      <c r="R792" s="335" t="str">
        <f>IF(L792="x",VLOOKUP(D792,Acero!$A$12:$AB$209,16,FALSE),"--")</f>
        <v>--</v>
      </c>
      <c r="S792" s="335" t="str">
        <f>IF(L792="x",VLOOKUP(D792,Acero!$A$12:$AB$209,17,FALSE),"--")</f>
        <v>--</v>
      </c>
      <c r="T792" s="335">
        <f>VLOOKUP(D792,Acero!$A$12:$AB$209,18,FALSE)</f>
        <v>0</v>
      </c>
      <c r="U792" s="308" t="str">
        <f>VLOOKUP(D792,Acero!$A$12:$AB$209,19,FALSE)</f>
        <v>----</v>
      </c>
      <c r="V792" s="319"/>
      <c r="W792" s="319"/>
      <c r="X792" s="322"/>
      <c r="Y792" s="334" t="e">
        <f t="shared" si="320"/>
        <v>#DIV/0!</v>
      </c>
      <c r="Z792">
        <f t="shared" si="324"/>
        <v>5805454.666666639</v>
      </c>
      <c r="AG792" s="345">
        <v>43168</v>
      </c>
      <c r="AH792" s="149"/>
      <c r="AI792" s="149"/>
      <c r="AJ792" s="149"/>
      <c r="AK792" s="149"/>
      <c r="AL792" s="343" t="e">
        <f t="shared" si="321"/>
        <v>#DIV/0!</v>
      </c>
      <c r="AM792" s="149"/>
      <c r="AN792" s="149"/>
      <c r="AO792" s="343" t="e">
        <f t="shared" si="322"/>
        <v>#DIV/0!</v>
      </c>
      <c r="AP792" s="149"/>
      <c r="AQ792" s="149"/>
      <c r="AR792" s="343" t="e">
        <f t="shared" si="323"/>
        <v>#DIV/0!</v>
      </c>
    </row>
    <row r="793" spans="1:44" ht="30.75" hidden="1" thickBot="1">
      <c r="A793" s="309"/>
      <c r="B793" s="308">
        <v>712</v>
      </c>
      <c r="C793" s="239" t="str">
        <f>VLOOKUP($A$18,Piezas!$A$10:$F$604,2,FALSE)</f>
        <v xml:space="preserve">Gabinete lateral derecho </v>
      </c>
      <c r="D793" s="317" t="s">
        <v>1230</v>
      </c>
      <c r="E793" s="322"/>
      <c r="F793" s="308">
        <f>VLOOKUP(D793,Acero!$A$12:$AB$209,4,FALSE)</f>
        <v>0</v>
      </c>
      <c r="G793" s="317"/>
      <c r="H793" s="317"/>
      <c r="I793" s="317"/>
      <c r="J793" s="311"/>
      <c r="L793" s="322"/>
      <c r="M793" s="308" t="str">
        <f>VLOOKUP(D793,Acero!$A$12:$AB$209,13,FALSE)</f>
        <v>---------------</v>
      </c>
      <c r="N793" s="308" t="str">
        <f>IF(L793="x",VLOOKUP(D793,Acero!$A$12:$AB$209,6,FALSE),"--")</f>
        <v>--</v>
      </c>
      <c r="O793" s="324" t="str">
        <f>IF(L793="x",VLOOKUP(D793,Acero!$A$12:$AB$209,7,FALSE),"--")</f>
        <v>--</v>
      </c>
      <c r="P793" s="335">
        <f>IF((M793="Chapa negra doble recapado")*AND(L793&lt;&gt;"x"),"--",VLOOKUP(D793,Acero!$A$12:$AB$209,14,FALSE))</f>
        <v>12.7</v>
      </c>
      <c r="Q793" s="335" t="str">
        <f>IF((M793="Chapa negra doble recapado")*AND(L793&lt;&gt;"x"),"--",VLOOKUP(D793,Acero!$A$12:$AB$209,15,FALSE))</f>
        <v>----</v>
      </c>
      <c r="R793" s="335" t="str">
        <f>IF(L793="x",VLOOKUP(D793,Acero!$A$12:$AB$209,16,FALSE),"--")</f>
        <v>--</v>
      </c>
      <c r="S793" s="335" t="str">
        <f>IF(L793="x",VLOOKUP(D793,Acero!$A$12:$AB$209,17,FALSE),"--")</f>
        <v>--</v>
      </c>
      <c r="T793" s="335">
        <f>VLOOKUP(D793,Acero!$A$12:$AB$209,18,FALSE)</f>
        <v>0</v>
      </c>
      <c r="U793" s="308" t="str">
        <f>VLOOKUP(D793,Acero!$A$12:$AB$209,19,FALSE)</f>
        <v>----</v>
      </c>
      <c r="V793" s="318"/>
      <c r="W793" s="318"/>
      <c r="X793" s="322"/>
      <c r="Y793" s="334" t="e">
        <f t="shared" si="320"/>
        <v>#DIV/0!</v>
      </c>
      <c r="Z793">
        <f t="shared" si="324"/>
        <v>5805454.666666639</v>
      </c>
      <c r="AG793" s="345">
        <v>43169</v>
      </c>
      <c r="AH793" s="149"/>
      <c r="AI793" s="149"/>
      <c r="AJ793" s="149"/>
      <c r="AK793" s="149"/>
      <c r="AL793" s="343" t="e">
        <f t="shared" si="321"/>
        <v>#DIV/0!</v>
      </c>
      <c r="AM793" s="149"/>
      <c r="AN793" s="149"/>
      <c r="AO793" s="343" t="e">
        <f t="shared" si="322"/>
        <v>#DIV/0!</v>
      </c>
      <c r="AP793" s="149"/>
      <c r="AQ793" s="149"/>
      <c r="AR793" s="343" t="e">
        <f t="shared" si="323"/>
        <v>#DIV/0!</v>
      </c>
    </row>
    <row r="794" spans="1:44" ht="30.75" hidden="1" thickBot="1">
      <c r="A794" s="309"/>
      <c r="B794" s="308">
        <v>713</v>
      </c>
      <c r="C794" s="239" t="str">
        <f>VLOOKUP($A$18,Piezas!$A$10:$F$604,2,FALSE)</f>
        <v xml:space="preserve">Gabinete lateral derecho </v>
      </c>
      <c r="D794" s="317"/>
      <c r="E794" s="322"/>
      <c r="F794" s="308" t="e">
        <f>VLOOKUP(D794,Acero!$A$12:$AB$209,4,FALSE)</f>
        <v>#N/A</v>
      </c>
      <c r="G794" s="317"/>
      <c r="H794" s="317"/>
      <c r="I794" s="317"/>
      <c r="J794" s="311"/>
      <c r="L794" s="322"/>
      <c r="M794" s="308" t="e">
        <f>VLOOKUP(D794,Acero!$A$12:$AB$209,13,FALSE)</f>
        <v>#N/A</v>
      </c>
      <c r="N794" s="308" t="str">
        <f>IF(L794="x",VLOOKUP(D794,Acero!$A$12:$AB$209,6,FALSE),"--")</f>
        <v>--</v>
      </c>
      <c r="O794" s="324" t="str">
        <f>IF(L794="x",VLOOKUP(D794,Acero!$A$12:$AB$209,7,FALSE),"--")</f>
        <v>--</v>
      </c>
      <c r="P794" s="335" t="e">
        <f>IF((M794="Chapa negra doble recapado")*AND(L794&lt;&gt;"x"),"--",VLOOKUP(D794,Acero!$A$12:$AB$209,14,FALSE))</f>
        <v>#N/A</v>
      </c>
      <c r="Q794" s="335" t="e">
        <f>IF((M794="Chapa negra doble recapado")*AND(L794&lt;&gt;"x"),"--",VLOOKUP(D794,Acero!$A$12:$AB$209,15,FALSE))</f>
        <v>#N/A</v>
      </c>
      <c r="R794" s="335" t="str">
        <f>IF(L794="x",VLOOKUP(D794,Acero!$A$12:$AB$209,16,FALSE),"--")</f>
        <v>--</v>
      </c>
      <c r="S794" s="335" t="str">
        <f>IF(L794="x",VLOOKUP(D794,Acero!$A$12:$AB$209,17,FALSE),"--")</f>
        <v>--</v>
      </c>
      <c r="T794" s="335" t="e">
        <f>VLOOKUP(D794,Acero!$A$12:$AB$209,18,FALSE)</f>
        <v>#N/A</v>
      </c>
      <c r="U794" s="308" t="e">
        <f>VLOOKUP(D794,Acero!$A$12:$AB$209,19,FALSE)</f>
        <v>#N/A</v>
      </c>
      <c r="V794" s="319"/>
      <c r="W794" s="319"/>
      <c r="X794" s="322"/>
      <c r="Y794" s="334" t="e">
        <f t="shared" si="320"/>
        <v>#DIV/0!</v>
      </c>
      <c r="Z794">
        <f t="shared" si="324"/>
        <v>5805454.666666639</v>
      </c>
      <c r="AG794" s="345">
        <v>43170</v>
      </c>
      <c r="AH794" s="149"/>
      <c r="AI794" s="149"/>
      <c r="AJ794" s="149"/>
      <c r="AK794" s="149"/>
      <c r="AL794" s="343" t="e">
        <f t="shared" si="321"/>
        <v>#DIV/0!</v>
      </c>
      <c r="AM794" s="149"/>
      <c r="AN794" s="149"/>
      <c r="AO794" s="343" t="e">
        <f t="shared" si="322"/>
        <v>#DIV/0!</v>
      </c>
      <c r="AP794" s="149"/>
      <c r="AQ794" s="149"/>
      <c r="AR794" s="343" t="e">
        <f t="shared" si="323"/>
        <v>#DIV/0!</v>
      </c>
    </row>
    <row r="795" spans="1:44" ht="30.75" hidden="1" thickBot="1">
      <c r="A795" s="309"/>
      <c r="B795" s="308">
        <v>714</v>
      </c>
      <c r="C795" s="239" t="str">
        <f>VLOOKUP($A$18,Piezas!$A$10:$F$604,2,FALSE)</f>
        <v xml:space="preserve">Gabinete lateral derecho </v>
      </c>
      <c r="D795" s="320"/>
      <c r="E795" s="322"/>
      <c r="F795" s="308" t="e">
        <f>VLOOKUP(D795,Acero!$A$12:$AB$209,4,FALSE)</f>
        <v>#N/A</v>
      </c>
      <c r="G795" s="317"/>
      <c r="H795" s="317"/>
      <c r="I795" s="317"/>
      <c r="J795" s="311"/>
      <c r="L795" s="322"/>
      <c r="M795" s="308" t="e">
        <f>VLOOKUP(D795,Acero!$A$12:$AB$209,13,FALSE)</f>
        <v>#N/A</v>
      </c>
      <c r="N795" s="308" t="str">
        <f>IF(L795="x",VLOOKUP(D795,Acero!$A$12:$AB$209,6,FALSE),"--")</f>
        <v>--</v>
      </c>
      <c r="O795" s="324" t="str">
        <f>IF(L795="x",VLOOKUP(D795,Acero!$A$12:$AB$209,7,FALSE),"--")</f>
        <v>--</v>
      </c>
      <c r="P795" s="335" t="e">
        <f>IF((M795="Chapa negra doble recapado")*AND(L795&lt;&gt;"x"),"--",VLOOKUP(D795,Acero!$A$12:$AB$209,14,FALSE))</f>
        <v>#N/A</v>
      </c>
      <c r="Q795" s="335" t="e">
        <f>IF((M795="Chapa negra doble recapado")*AND(L795&lt;&gt;"x"),"--",VLOOKUP(D795,Acero!$A$12:$AB$209,15,FALSE))</f>
        <v>#N/A</v>
      </c>
      <c r="R795" s="335" t="str">
        <f>IF(L795="x",VLOOKUP(D795,Acero!$A$12:$AB$209,16,FALSE),"--")</f>
        <v>--</v>
      </c>
      <c r="S795" s="335" t="str">
        <f>IF(L795="x",VLOOKUP(D795,Acero!$A$12:$AB$209,17,FALSE),"--")</f>
        <v>--</v>
      </c>
      <c r="T795" s="335" t="e">
        <f>VLOOKUP(D795,Acero!$A$12:$AB$209,18,FALSE)</f>
        <v>#N/A</v>
      </c>
      <c r="U795" s="308" t="e">
        <f>VLOOKUP(D795,Acero!$A$12:$AB$209,19,FALSE)</f>
        <v>#N/A</v>
      </c>
      <c r="V795" s="318"/>
      <c r="W795" s="318"/>
      <c r="X795" s="322"/>
      <c r="Y795" s="334" t="e">
        <f t="shared" si="320"/>
        <v>#DIV/0!</v>
      </c>
      <c r="Z795">
        <f t="shared" si="324"/>
        <v>5805454.666666639</v>
      </c>
      <c r="AG795" s="345">
        <v>43171</v>
      </c>
      <c r="AH795" s="149"/>
      <c r="AI795" s="149"/>
      <c r="AJ795" s="149"/>
      <c r="AK795" s="149"/>
      <c r="AL795" s="343" t="e">
        <f t="shared" si="321"/>
        <v>#DIV/0!</v>
      </c>
      <c r="AM795" s="149"/>
      <c r="AN795" s="149"/>
      <c r="AO795" s="343" t="e">
        <f t="shared" si="322"/>
        <v>#DIV/0!</v>
      </c>
      <c r="AP795" s="149"/>
      <c r="AQ795" s="149"/>
      <c r="AR795" s="343" t="e">
        <f t="shared" si="323"/>
        <v>#DIV/0!</v>
      </c>
    </row>
    <row r="796" spans="1:44" ht="30.75" hidden="1" thickBot="1">
      <c r="A796" s="412"/>
      <c r="B796" s="308">
        <v>715</v>
      </c>
      <c r="C796" s="239" t="str">
        <f>VLOOKUP($A$18,Piezas!$A$10:$F$604,2,FALSE)</f>
        <v xml:space="preserve">Gabinete lateral derecho </v>
      </c>
      <c r="D796" s="321"/>
      <c r="E796" s="322"/>
      <c r="F796" s="308" t="e">
        <f>VLOOKUP(D796,Acero!$A$12:$AB$209,4,FALSE)</f>
        <v>#N/A</v>
      </c>
      <c r="G796" s="317"/>
      <c r="H796" s="317"/>
      <c r="I796" s="317"/>
      <c r="J796" s="311"/>
      <c r="L796" s="322"/>
      <c r="M796" s="308" t="e">
        <f>VLOOKUP(D796,Acero!$A$12:$AB$209,13,FALSE)</f>
        <v>#N/A</v>
      </c>
      <c r="N796" s="308" t="str">
        <f>IF(L796="x",VLOOKUP(D796,Acero!$A$12:$AB$209,6,FALSE),"--")</f>
        <v>--</v>
      </c>
      <c r="O796" s="324" t="str">
        <f>IF(L796="x",VLOOKUP(D796,Acero!$A$12:$AB$209,7,FALSE),"--")</f>
        <v>--</v>
      </c>
      <c r="P796" s="335" t="e">
        <f>IF((M796="Chapa negra doble recapado")*AND(L796&lt;&gt;"x"),"--",VLOOKUP(D796,Acero!$A$12:$AB$209,14,FALSE))</f>
        <v>#N/A</v>
      </c>
      <c r="Q796" s="335" t="e">
        <f>IF((M796="Chapa negra doble recapado")*AND(L796&lt;&gt;"x"),"--",VLOOKUP(D796,Acero!$A$12:$AB$209,15,FALSE))</f>
        <v>#N/A</v>
      </c>
      <c r="R796" s="335" t="str">
        <f>IF(L796="x",VLOOKUP(D796,Acero!$A$12:$AB$209,16,FALSE),"--")</f>
        <v>--</v>
      </c>
      <c r="S796" s="335" t="str">
        <f>IF(L796="x",VLOOKUP(D796,Acero!$A$12:$AB$209,17,FALSE),"--")</f>
        <v>--</v>
      </c>
      <c r="T796" s="335" t="e">
        <f>VLOOKUP(D796,Acero!$A$12:$AB$209,18,FALSE)</f>
        <v>#N/A</v>
      </c>
      <c r="U796" s="308" t="e">
        <f>VLOOKUP(D796,Acero!$A$12:$AB$209,19,FALSE)</f>
        <v>#N/A</v>
      </c>
      <c r="V796" s="319"/>
      <c r="W796" s="319"/>
      <c r="X796" s="322"/>
      <c r="Y796" s="334" t="e">
        <f t="shared" si="320"/>
        <v>#DIV/0!</v>
      </c>
      <c r="Z796">
        <f t="shared" si="324"/>
        <v>5805454.666666639</v>
      </c>
      <c r="AG796" s="345">
        <v>43172</v>
      </c>
      <c r="AH796" s="149"/>
      <c r="AI796" s="149"/>
      <c r="AJ796" s="149"/>
      <c r="AK796" s="149"/>
      <c r="AL796" s="343" t="e">
        <f t="shared" si="321"/>
        <v>#DIV/0!</v>
      </c>
      <c r="AM796" s="149"/>
      <c r="AN796" s="149"/>
      <c r="AO796" s="343" t="e">
        <f t="shared" si="322"/>
        <v>#DIV/0!</v>
      </c>
      <c r="AP796" s="149"/>
      <c r="AQ796" s="149"/>
      <c r="AR796" s="343" t="e">
        <f t="shared" si="323"/>
        <v>#DIV/0!</v>
      </c>
    </row>
    <row r="797" spans="1:44" ht="15.75" hidden="1" thickBot="1">
      <c r="A797" s="410"/>
      <c r="B797" s="336"/>
      <c r="C797" s="337"/>
      <c r="D797" s="338"/>
      <c r="E797" s="339"/>
      <c r="F797" s="340"/>
      <c r="G797" s="336"/>
      <c r="H797" s="336"/>
      <c r="I797" s="338"/>
      <c r="J797" s="339"/>
      <c r="K797" s="341"/>
      <c r="L797" s="339"/>
      <c r="M797" s="338"/>
      <c r="N797" s="338"/>
      <c r="O797" s="342"/>
      <c r="P797" s="340"/>
      <c r="Q797" s="340"/>
      <c r="R797" s="340"/>
      <c r="S797" s="340"/>
      <c r="T797" s="340"/>
      <c r="U797" s="336"/>
      <c r="V797" s="336"/>
      <c r="W797" s="336"/>
      <c r="X797" s="339"/>
      <c r="Y797" s="339"/>
      <c r="Z797" s="333"/>
      <c r="AA797" s="333"/>
      <c r="AG797" s="345"/>
      <c r="AL797" s="344"/>
      <c r="AO797" s="344"/>
      <c r="AR797" s="344"/>
    </row>
    <row r="798" spans="1:44" ht="31.5" hidden="1" thickTop="1" thickBot="1">
      <c r="A798" s="411" t="s">
        <v>369</v>
      </c>
      <c r="B798" s="308">
        <v>716</v>
      </c>
      <c r="C798" s="239" t="str">
        <f>VLOOKUP($A$18,Piezas!$A$10:$F$604,2,FALSE)</f>
        <v xml:space="preserve">Gabinete lateral derecho </v>
      </c>
      <c r="D798" s="317" t="s">
        <v>1012</v>
      </c>
      <c r="E798" s="331">
        <v>1558.3333333333301</v>
      </c>
      <c r="F798" s="308" t="str">
        <f>VLOOKUP(D798,Acero!$A$12:$AB$209,4,FALSE)</f>
        <v>Lateral</v>
      </c>
      <c r="G798" s="317"/>
      <c r="H798" s="317"/>
      <c r="I798" s="317"/>
      <c r="J798" s="310"/>
      <c r="K798" s="149"/>
      <c r="L798" s="331"/>
      <c r="M798" s="308" t="str">
        <f>VLOOKUP(D798,Acero!$A$12:$AB$209,13,FALSE)</f>
        <v>Chapa negra doble recapado</v>
      </c>
      <c r="N798" s="308" t="str">
        <f>IF(L798="x",VLOOKUP(D798,Acero!$A$12:$AB$209,6,FALSE),"--")</f>
        <v>--</v>
      </c>
      <c r="O798" s="324" t="str">
        <f>IF(L798="x",VLOOKUP(D798,Acero!$A$12:$AB$209,7,FALSE),"--")</f>
        <v>--</v>
      </c>
      <c r="P798" s="335" t="str">
        <f>IF((M798="Chapa negra doble recapado")*AND(L798&lt;&gt;"x"),"--",VLOOKUP(D798,Acero!$A$12:$AB$209,14,FALSE))</f>
        <v>--</v>
      </c>
      <c r="Q798" s="335" t="str">
        <f>IF((M798="Chapa negra doble recapado")*AND(L798&lt;&gt;"x"),"--",VLOOKUP(D798,Acero!$A$12:$AB$209,15,FALSE))</f>
        <v>--</v>
      </c>
      <c r="R798" s="335" t="str">
        <f>IF(L798="x",VLOOKUP(D798,Acero!$A$12:$AB$209,16,FALSE),"--")</f>
        <v>--</v>
      </c>
      <c r="S798" s="335" t="str">
        <f>IF(L798="x",VLOOKUP(D798,Acero!$A$12:$AB$209,17,FALSE),"--")</f>
        <v>--</v>
      </c>
      <c r="T798" s="335">
        <f>VLOOKUP(D798,Acero!$A$12:$AB$209,18,FALSE)</f>
        <v>1.2</v>
      </c>
      <c r="U798" s="308" t="str">
        <f>VLOOKUP(D798,Acero!$A$12:$AB$209,19,FALSE)</f>
        <v>mm</v>
      </c>
      <c r="V798" s="317"/>
      <c r="W798" s="317">
        <v>1267.3333333333301</v>
      </c>
      <c r="X798" s="331">
        <v>1657.1666666666699</v>
      </c>
      <c r="Y798" s="334">
        <f t="shared" ref="Y798:Y808" si="325">(X798-W798)/W798</f>
        <v>0.30760126249343045</v>
      </c>
      <c r="Z798" s="149">
        <f>(V798+W798)*E798</f>
        <v>1974927.7777777687</v>
      </c>
      <c r="AA798" s="149"/>
      <c r="AB798" s="149"/>
      <c r="AC798" s="149"/>
      <c r="AD798" s="149"/>
      <c r="AE798" s="149"/>
      <c r="AF798" s="149"/>
      <c r="AG798" s="345">
        <v>43173</v>
      </c>
      <c r="AH798" s="149"/>
      <c r="AI798" s="149"/>
      <c r="AJ798" s="149"/>
      <c r="AK798" s="149"/>
      <c r="AL798" s="343" t="e">
        <f t="shared" ref="AL798:AL808" si="326">(AH798-AK798)/AH798</f>
        <v>#DIV/0!</v>
      </c>
      <c r="AM798" s="149"/>
      <c r="AN798" s="149"/>
      <c r="AO798" s="343" t="e">
        <f t="shared" ref="AO798:AO808" si="327">(AK798-AN798)/AK798</f>
        <v>#DIV/0!</v>
      </c>
      <c r="AP798" s="149"/>
      <c r="AQ798" s="149"/>
      <c r="AR798" s="343" t="e">
        <f t="shared" ref="AR798:AR808" si="328">(AN798-AQ798)/AN798</f>
        <v>#DIV/0!</v>
      </c>
    </row>
    <row r="799" spans="1:44" ht="30.75" hidden="1" thickBot="1">
      <c r="A799" s="309"/>
      <c r="B799" s="308">
        <v>717</v>
      </c>
      <c r="C799" s="239" t="str">
        <f>VLOOKUP($A$18,Piezas!$A$10:$F$604,2,FALSE)</f>
        <v xml:space="preserve">Gabinete lateral derecho </v>
      </c>
      <c r="D799" s="317" t="s">
        <v>1211</v>
      </c>
      <c r="E799" s="322">
        <v>1566.3333333333301</v>
      </c>
      <c r="F799" s="308" t="str">
        <f>VLOOKUP(D799,Acero!$A$12:$AB$209,4,FALSE)</f>
        <v xml:space="preserve">Lonja </v>
      </c>
      <c r="G799" s="317"/>
      <c r="H799" s="317"/>
      <c r="I799" s="317"/>
      <c r="J799" s="311"/>
      <c r="L799" s="317"/>
      <c r="M799" s="308" t="str">
        <f>VLOOKUP(D799,Acero!$A$12:$AB$209,13,FALSE)</f>
        <v>Chapa negra doble recapado</v>
      </c>
      <c r="N799" s="308" t="str">
        <f>IF(L799="x",VLOOKUP(D799,Acero!$A$12:$AB$209,6,FALSE),"--")</f>
        <v>--</v>
      </c>
      <c r="O799" s="324" t="str">
        <f>IF(L799="x",VLOOKUP(D799,Acero!$A$12:$AB$209,7,FALSE),"--")</f>
        <v>--</v>
      </c>
      <c r="P799" s="335" t="str">
        <f>IF((M799="Chapa negra doble recapado")*AND(L799&lt;&gt;"x"),"--",VLOOKUP(D799,Acero!$A$12:$AB$209,14,FALSE))</f>
        <v>--</v>
      </c>
      <c r="Q799" s="335" t="str">
        <f>IF((M799="Chapa negra doble recapado")*AND(L799&lt;&gt;"x"),"--",VLOOKUP(D799,Acero!$A$12:$AB$209,15,FALSE))</f>
        <v>--</v>
      </c>
      <c r="R799" s="335" t="str">
        <f>IF(L799="x",VLOOKUP(D799,Acero!$A$12:$AB$209,16,FALSE),"--")</f>
        <v>--</v>
      </c>
      <c r="S799" s="335" t="str">
        <f>IF(L799="x",VLOOKUP(D799,Acero!$A$12:$AB$209,17,FALSE),"--")</f>
        <v>--</v>
      </c>
      <c r="T799" s="335">
        <f>VLOOKUP(D799,Acero!$A$12:$AB$209,18,FALSE)</f>
        <v>1.2</v>
      </c>
      <c r="U799" s="308" t="str">
        <f>VLOOKUP(D799,Acero!$A$12:$AB$209,19,FALSE)</f>
        <v>mm</v>
      </c>
      <c r="V799" s="317"/>
      <c r="W799" s="317">
        <v>1273.8333333333301</v>
      </c>
      <c r="X799" s="322">
        <v>1665.6666666666699</v>
      </c>
      <c r="Y799" s="334">
        <f t="shared" si="325"/>
        <v>0.30760172707052796</v>
      </c>
      <c r="Z799">
        <f t="shared" ref="Z799:Z808" si="329">(V799+W799)*E799+Z798</f>
        <v>3970175.3888888704</v>
      </c>
      <c r="AG799" s="345">
        <v>43174</v>
      </c>
      <c r="AH799" s="149"/>
      <c r="AI799" s="149"/>
      <c r="AJ799" s="149"/>
      <c r="AK799" s="149"/>
      <c r="AL799" s="343" t="e">
        <f t="shared" si="326"/>
        <v>#DIV/0!</v>
      </c>
      <c r="AM799" s="149"/>
      <c r="AN799" s="149"/>
      <c r="AO799" s="343" t="e">
        <f t="shared" si="327"/>
        <v>#DIV/0!</v>
      </c>
      <c r="AP799" s="149"/>
      <c r="AQ799" s="149"/>
      <c r="AR799" s="343" t="e">
        <f t="shared" si="328"/>
        <v>#DIV/0!</v>
      </c>
    </row>
    <row r="800" spans="1:44" ht="30.75" hidden="1" thickBot="1">
      <c r="A800" s="309"/>
      <c r="B800" s="308">
        <v>718</v>
      </c>
      <c r="C800" s="239" t="str">
        <f>VLOOKUP($A$18,Piezas!$A$10:$F$604,2,FALSE)</f>
        <v xml:space="preserve">Gabinete lateral derecho </v>
      </c>
      <c r="D800" s="317" t="s">
        <v>1014</v>
      </c>
      <c r="E800" s="322">
        <v>1574.3333333333301</v>
      </c>
      <c r="F800" s="308" t="str">
        <f>VLOOKUP(D800,Acero!$A$12:$AB$209,4,FALSE)</f>
        <v>orejas</v>
      </c>
      <c r="G800" s="317"/>
      <c r="H800" s="317"/>
      <c r="I800" s="317"/>
      <c r="J800" s="311" t="s">
        <v>1535</v>
      </c>
      <c r="L800" s="322"/>
      <c r="M800" s="308" t="str">
        <f>VLOOKUP(D800,Acero!$A$12:$AB$209,13,FALSE)</f>
        <v>Chapa negra doble recapado</v>
      </c>
      <c r="N800" s="308" t="str">
        <f>IF(L800="x",VLOOKUP(D800,Acero!$A$12:$AB$209,6,FALSE),"--")</f>
        <v>--</v>
      </c>
      <c r="O800" s="324" t="str">
        <f>IF(L800="x",VLOOKUP(D800,Acero!$A$12:$AB$209,7,FALSE),"--")</f>
        <v>--</v>
      </c>
      <c r="P800" s="335" t="str">
        <f>IF((M800="Chapa negra doble recapado")*AND(L800&lt;&gt;"x"),"--",VLOOKUP(D800,Acero!$A$12:$AB$209,14,FALSE))</f>
        <v>--</v>
      </c>
      <c r="Q800" s="335" t="str">
        <f>IF((M800="Chapa negra doble recapado")*AND(L800&lt;&gt;"x"),"--",VLOOKUP(D800,Acero!$A$12:$AB$209,15,FALSE))</f>
        <v>--</v>
      </c>
      <c r="R800" s="335" t="str">
        <f>IF(L800="x",VLOOKUP(D800,Acero!$A$12:$AB$209,16,FALSE),"--")</f>
        <v>--</v>
      </c>
      <c r="S800" s="335" t="str">
        <f>IF(L800="x",VLOOKUP(D800,Acero!$A$12:$AB$209,17,FALSE),"--")</f>
        <v>--</v>
      </c>
      <c r="T800" s="335">
        <f>VLOOKUP(D800,Acero!$A$12:$AB$209,18,FALSE)</f>
        <v>1.2</v>
      </c>
      <c r="U800" s="308" t="str">
        <f>VLOOKUP(D800,Acero!$A$12:$AB$209,19,FALSE)</f>
        <v>mm</v>
      </c>
      <c r="V800" s="318">
        <v>1</v>
      </c>
      <c r="W800" s="318">
        <v>1280.3333333333301</v>
      </c>
      <c r="X800" s="322">
        <v>1674.1666666666699</v>
      </c>
      <c r="Y800" s="334">
        <f t="shared" si="325"/>
        <v>0.30760218693049274</v>
      </c>
      <c r="Z800">
        <f t="shared" si="329"/>
        <v>5987421.166666639</v>
      </c>
      <c r="AG800" s="345">
        <v>43175</v>
      </c>
      <c r="AH800" s="149"/>
      <c r="AI800" s="149"/>
      <c r="AJ800" s="149"/>
      <c r="AK800" s="149"/>
      <c r="AL800" s="343" t="e">
        <f t="shared" si="326"/>
        <v>#DIV/0!</v>
      </c>
      <c r="AM800" s="149"/>
      <c r="AN800" s="149"/>
      <c r="AO800" s="343" t="e">
        <f t="shared" si="327"/>
        <v>#DIV/0!</v>
      </c>
      <c r="AP800" s="149"/>
      <c r="AQ800" s="149"/>
      <c r="AR800" s="343" t="e">
        <f t="shared" si="328"/>
        <v>#DIV/0!</v>
      </c>
    </row>
    <row r="801" spans="1:44" ht="30.75" hidden="1" thickBot="1">
      <c r="A801" s="309"/>
      <c r="B801" s="308">
        <v>719</v>
      </c>
      <c r="C801" s="239" t="str">
        <f>VLOOKUP($A$18,Piezas!$A$10:$F$604,2,FALSE)</f>
        <v xml:space="preserve">Gabinete lateral derecho </v>
      </c>
      <c r="D801" s="317" t="s">
        <v>1015</v>
      </c>
      <c r="E801" s="322"/>
      <c r="F801" s="308">
        <f>VLOOKUP(D801,Acero!$A$12:$AB$209,4,FALSE)</f>
        <v>0</v>
      </c>
      <c r="G801" s="317"/>
      <c r="H801" s="317"/>
      <c r="I801" s="317"/>
      <c r="J801" s="311"/>
      <c r="L801" s="322"/>
      <c r="M801" s="308">
        <f>VLOOKUP(D801,Acero!$A$12:$AB$209,13,FALSE)</f>
        <v>0</v>
      </c>
      <c r="N801" s="308" t="str">
        <f>IF(L801="x",VLOOKUP(D801,Acero!$A$12:$AB$209,6,FALSE),"--")</f>
        <v>--</v>
      </c>
      <c r="O801" s="324" t="str">
        <f>IF(L801="x",VLOOKUP(D801,Acero!$A$12:$AB$209,7,FALSE),"--")</f>
        <v>--</v>
      </c>
      <c r="P801" s="335">
        <f>IF((M801="Chapa negra doble recapado")*AND(L801&lt;&gt;"x"),"--",VLOOKUP(D801,Acero!$A$12:$AB$209,14,FALSE))</f>
        <v>0</v>
      </c>
      <c r="Q801" s="335">
        <f>IF((M801="Chapa negra doble recapado")*AND(L801&lt;&gt;"x"),"--",VLOOKUP(D801,Acero!$A$12:$AB$209,15,FALSE))</f>
        <v>0</v>
      </c>
      <c r="R801" s="335" t="str">
        <f>IF(L801="x",VLOOKUP(D801,Acero!$A$12:$AB$209,16,FALSE),"--")</f>
        <v>--</v>
      </c>
      <c r="S801" s="335" t="str">
        <f>IF(L801="x",VLOOKUP(D801,Acero!$A$12:$AB$209,17,FALSE),"--")</f>
        <v>--</v>
      </c>
      <c r="T801" s="335">
        <f>VLOOKUP(D801,Acero!$A$12:$AB$209,18,FALSE)</f>
        <v>0</v>
      </c>
      <c r="U801" s="308" t="str">
        <f>VLOOKUP(D801,Acero!$A$12:$AB$209,19,FALSE)</f>
        <v>-----</v>
      </c>
      <c r="V801" s="319"/>
      <c r="W801" s="319"/>
      <c r="X801" s="322"/>
      <c r="Y801" s="334" t="e">
        <f t="shared" si="325"/>
        <v>#DIV/0!</v>
      </c>
      <c r="Z801">
        <f t="shared" si="329"/>
        <v>5987421.166666639</v>
      </c>
      <c r="AG801" s="345">
        <v>43176</v>
      </c>
      <c r="AH801" s="149"/>
      <c r="AI801" s="149"/>
      <c r="AJ801" s="149"/>
      <c r="AK801" s="149"/>
      <c r="AL801" s="343" t="e">
        <f t="shared" si="326"/>
        <v>#DIV/0!</v>
      </c>
      <c r="AM801" s="149"/>
      <c r="AN801" s="149"/>
      <c r="AO801" s="343" t="e">
        <f t="shared" si="327"/>
        <v>#DIV/0!</v>
      </c>
      <c r="AP801" s="149"/>
      <c r="AQ801" s="149"/>
      <c r="AR801" s="343" t="e">
        <f t="shared" si="328"/>
        <v>#DIV/0!</v>
      </c>
    </row>
    <row r="802" spans="1:44" ht="30.75" hidden="1" thickBot="1">
      <c r="A802" s="309"/>
      <c r="B802" s="308">
        <v>720</v>
      </c>
      <c r="C802" s="239" t="str">
        <f>VLOOKUP($A$18,Piezas!$A$10:$F$604,2,FALSE)</f>
        <v xml:space="preserve">Gabinete lateral derecho </v>
      </c>
      <c r="D802" s="317" t="s">
        <v>1060</v>
      </c>
      <c r="E802" s="322"/>
      <c r="F802" s="308">
        <f>VLOOKUP(D802,Acero!$A$12:$AB$209,4,FALSE)</f>
        <v>0</v>
      </c>
      <c r="G802" s="317"/>
      <c r="H802" s="317"/>
      <c r="I802" s="317"/>
      <c r="J802" s="311"/>
      <c r="L802" s="322"/>
      <c r="M802" s="308" t="str">
        <f>VLOOKUP(D802,Acero!$A$12:$AB$209,13,FALSE)</f>
        <v>---------------</v>
      </c>
      <c r="N802" s="308" t="str">
        <f>IF(L802="x",VLOOKUP(D802,Acero!$A$12:$AB$209,6,FALSE),"--")</f>
        <v>--</v>
      </c>
      <c r="O802" s="324" t="str">
        <f>IF(L802="x",VLOOKUP(D802,Acero!$A$12:$AB$209,7,FALSE),"--")</f>
        <v>--</v>
      </c>
      <c r="P802" s="335">
        <f>IF((M802="Chapa negra doble recapado")*AND(L802&lt;&gt;"x"),"--",VLOOKUP(D802,Acero!$A$12:$AB$209,14,FALSE))</f>
        <v>28</v>
      </c>
      <c r="Q802" s="335" t="str">
        <f>IF((M802="Chapa negra doble recapado")*AND(L802&lt;&gt;"x"),"--",VLOOKUP(D802,Acero!$A$12:$AB$209,15,FALSE))</f>
        <v>----</v>
      </c>
      <c r="R802" s="335" t="str">
        <f>IF(L802="x",VLOOKUP(D802,Acero!$A$12:$AB$209,16,FALSE),"--")</f>
        <v>--</v>
      </c>
      <c r="S802" s="335" t="str">
        <f>IF(L802="x",VLOOKUP(D802,Acero!$A$12:$AB$209,17,FALSE),"--")</f>
        <v>--</v>
      </c>
      <c r="T802" s="335">
        <f>VLOOKUP(D802,Acero!$A$12:$AB$209,18,FALSE)</f>
        <v>0</v>
      </c>
      <c r="U802" s="308" t="str">
        <f>VLOOKUP(D802,Acero!$A$12:$AB$209,19,FALSE)</f>
        <v>----</v>
      </c>
      <c r="V802" s="318"/>
      <c r="W802" s="318"/>
      <c r="X802" s="322"/>
      <c r="Y802" s="334" t="e">
        <f t="shared" si="325"/>
        <v>#DIV/0!</v>
      </c>
      <c r="Z802">
        <f t="shared" si="329"/>
        <v>5987421.166666639</v>
      </c>
      <c r="AG802" s="345">
        <v>43177</v>
      </c>
      <c r="AH802" s="149"/>
      <c r="AI802" s="149"/>
      <c r="AJ802" s="149"/>
      <c r="AK802" s="149"/>
      <c r="AL802" s="343" t="e">
        <f t="shared" si="326"/>
        <v>#DIV/0!</v>
      </c>
      <c r="AM802" s="149"/>
      <c r="AN802" s="149"/>
      <c r="AO802" s="343" t="e">
        <f t="shared" si="327"/>
        <v>#DIV/0!</v>
      </c>
      <c r="AP802" s="149"/>
      <c r="AQ802" s="149"/>
      <c r="AR802" s="343" t="e">
        <f t="shared" si="328"/>
        <v>#DIV/0!</v>
      </c>
    </row>
    <row r="803" spans="1:44" ht="30.75" hidden="1" thickBot="1">
      <c r="A803" s="309"/>
      <c r="B803" s="308">
        <v>721</v>
      </c>
      <c r="C803" s="239" t="str">
        <f>VLOOKUP($A$18,Piezas!$A$10:$F$604,2,FALSE)</f>
        <v xml:space="preserve">Gabinete lateral derecho </v>
      </c>
      <c r="D803" s="317" t="s">
        <v>1228</v>
      </c>
      <c r="E803" s="322"/>
      <c r="F803" s="308">
        <f>VLOOKUP(D803,Acero!$A$12:$AB$209,4,FALSE)</f>
        <v>0</v>
      </c>
      <c r="G803" s="317"/>
      <c r="H803" s="317"/>
      <c r="I803" s="317"/>
      <c r="J803" s="311"/>
      <c r="L803" s="322"/>
      <c r="M803" s="308" t="str">
        <f>VLOOKUP(D803,Acero!$A$12:$AB$209,13,FALSE)</f>
        <v>---------------</v>
      </c>
      <c r="N803" s="308" t="str">
        <f>IF(L803="x",VLOOKUP(D803,Acero!$A$12:$AB$209,6,FALSE),"--")</f>
        <v>--</v>
      </c>
      <c r="O803" s="324" t="str">
        <f>IF(L803="x",VLOOKUP(D803,Acero!$A$12:$AB$209,7,FALSE),"--")</f>
        <v>--</v>
      </c>
      <c r="P803" s="335">
        <f>IF((M803="Chapa negra doble recapado")*AND(L803&lt;&gt;"x"),"--",VLOOKUP(D803,Acero!$A$12:$AB$209,14,FALSE))</f>
        <v>0.42</v>
      </c>
      <c r="Q803" s="335" t="str">
        <f>IF((M803="Chapa negra doble recapado")*AND(L803&lt;&gt;"x"),"--",VLOOKUP(D803,Acero!$A$12:$AB$209,15,FALSE))</f>
        <v>----</v>
      </c>
      <c r="R803" s="335" t="str">
        <f>IF(L803="x",VLOOKUP(D803,Acero!$A$12:$AB$209,16,FALSE),"--")</f>
        <v>--</v>
      </c>
      <c r="S803" s="335" t="str">
        <f>IF(L803="x",VLOOKUP(D803,Acero!$A$12:$AB$209,17,FALSE),"--")</f>
        <v>--</v>
      </c>
      <c r="T803" s="335">
        <f>VLOOKUP(D803,Acero!$A$12:$AB$209,18,FALSE)</f>
        <v>0.5</v>
      </c>
      <c r="U803" s="308" t="str">
        <f>VLOOKUP(D803,Acero!$A$12:$AB$209,19,FALSE)</f>
        <v>----</v>
      </c>
      <c r="V803" s="318"/>
      <c r="W803" s="318"/>
      <c r="X803" s="322"/>
      <c r="Y803" s="334" t="e">
        <f t="shared" si="325"/>
        <v>#DIV/0!</v>
      </c>
      <c r="Z803">
        <f t="shared" si="329"/>
        <v>5987421.166666639</v>
      </c>
      <c r="AG803" s="345">
        <v>43178</v>
      </c>
      <c r="AH803" s="149"/>
      <c r="AI803" s="149"/>
      <c r="AJ803" s="149"/>
      <c r="AK803" s="149"/>
      <c r="AL803" s="343" t="e">
        <f t="shared" si="326"/>
        <v>#DIV/0!</v>
      </c>
      <c r="AM803" s="149"/>
      <c r="AN803" s="149"/>
      <c r="AO803" s="343" t="e">
        <f t="shared" si="327"/>
        <v>#DIV/0!</v>
      </c>
      <c r="AP803" s="149"/>
      <c r="AQ803" s="149"/>
      <c r="AR803" s="343" t="e">
        <f t="shared" si="328"/>
        <v>#DIV/0!</v>
      </c>
    </row>
    <row r="804" spans="1:44" ht="30.75" hidden="1" thickBot="1">
      <c r="A804" s="309"/>
      <c r="B804" s="308">
        <v>722</v>
      </c>
      <c r="C804" s="239" t="str">
        <f>VLOOKUP($A$18,Piezas!$A$10:$F$604,2,FALSE)</f>
        <v xml:space="preserve">Gabinete lateral derecho </v>
      </c>
      <c r="D804" s="317" t="s">
        <v>1229</v>
      </c>
      <c r="E804" s="322"/>
      <c r="F804" s="308">
        <f>VLOOKUP(D804,Acero!$A$12:$AB$209,4,FALSE)</f>
        <v>0</v>
      </c>
      <c r="G804" s="317"/>
      <c r="H804" s="317"/>
      <c r="I804" s="317"/>
      <c r="J804" s="311"/>
      <c r="L804" s="322"/>
      <c r="M804" s="308" t="str">
        <f>VLOOKUP(D804,Acero!$A$12:$AB$209,13,FALSE)</f>
        <v>---------------</v>
      </c>
      <c r="N804" s="308" t="str">
        <f>IF(L804="x",VLOOKUP(D804,Acero!$A$12:$AB$209,6,FALSE),"--")</f>
        <v>--</v>
      </c>
      <c r="O804" s="324" t="str">
        <f>IF(L804="x",VLOOKUP(D804,Acero!$A$12:$AB$209,7,FALSE),"--")</f>
        <v>--</v>
      </c>
      <c r="P804" s="335">
        <f>IF((M804="Chapa negra doble recapado")*AND(L804&lt;&gt;"x"),"--",VLOOKUP(D804,Acero!$A$12:$AB$209,14,FALSE))</f>
        <v>22</v>
      </c>
      <c r="Q804" s="335" t="str">
        <f>IF((M804="Chapa negra doble recapado")*AND(L804&lt;&gt;"x"),"--",VLOOKUP(D804,Acero!$A$12:$AB$209,15,FALSE))</f>
        <v>----</v>
      </c>
      <c r="R804" s="335" t="str">
        <f>IF(L804="x",VLOOKUP(D804,Acero!$A$12:$AB$209,16,FALSE),"--")</f>
        <v>--</v>
      </c>
      <c r="S804" s="335" t="str">
        <f>IF(L804="x",VLOOKUP(D804,Acero!$A$12:$AB$209,17,FALSE),"--")</f>
        <v>--</v>
      </c>
      <c r="T804" s="335">
        <f>VLOOKUP(D804,Acero!$A$12:$AB$209,18,FALSE)</f>
        <v>0</v>
      </c>
      <c r="U804" s="308" t="str">
        <f>VLOOKUP(D804,Acero!$A$12:$AB$209,19,FALSE)</f>
        <v>----</v>
      </c>
      <c r="V804" s="319"/>
      <c r="W804" s="319"/>
      <c r="X804" s="322"/>
      <c r="Y804" s="334" t="e">
        <f t="shared" si="325"/>
        <v>#DIV/0!</v>
      </c>
      <c r="Z804">
        <f t="shared" si="329"/>
        <v>5987421.166666639</v>
      </c>
      <c r="AG804" s="345">
        <v>43179</v>
      </c>
      <c r="AH804" s="149"/>
      <c r="AI804" s="149"/>
      <c r="AJ804" s="149"/>
      <c r="AK804" s="149"/>
      <c r="AL804" s="343" t="e">
        <f t="shared" si="326"/>
        <v>#DIV/0!</v>
      </c>
      <c r="AM804" s="149"/>
      <c r="AN804" s="149"/>
      <c r="AO804" s="343" t="e">
        <f t="shared" si="327"/>
        <v>#DIV/0!</v>
      </c>
      <c r="AP804" s="149"/>
      <c r="AQ804" s="149"/>
      <c r="AR804" s="343" t="e">
        <f t="shared" si="328"/>
        <v>#DIV/0!</v>
      </c>
    </row>
    <row r="805" spans="1:44" ht="30.75" hidden="1" thickBot="1">
      <c r="A805" s="309"/>
      <c r="B805" s="308">
        <v>723</v>
      </c>
      <c r="C805" s="239" t="str">
        <f>VLOOKUP($A$18,Piezas!$A$10:$F$604,2,FALSE)</f>
        <v xml:space="preserve">Gabinete lateral derecho </v>
      </c>
      <c r="D805" s="317" t="s">
        <v>1230</v>
      </c>
      <c r="E805" s="322"/>
      <c r="F805" s="308">
        <f>VLOOKUP(D805,Acero!$A$12:$AB$209,4,FALSE)</f>
        <v>0</v>
      </c>
      <c r="G805" s="317"/>
      <c r="H805" s="317"/>
      <c r="I805" s="317"/>
      <c r="J805" s="311"/>
      <c r="L805" s="322"/>
      <c r="M805" s="308" t="str">
        <f>VLOOKUP(D805,Acero!$A$12:$AB$209,13,FALSE)</f>
        <v>---------------</v>
      </c>
      <c r="N805" s="308" t="str">
        <f>IF(L805="x",VLOOKUP(D805,Acero!$A$12:$AB$209,6,FALSE),"--")</f>
        <v>--</v>
      </c>
      <c r="O805" s="324" t="str">
        <f>IF(L805="x",VLOOKUP(D805,Acero!$A$12:$AB$209,7,FALSE),"--")</f>
        <v>--</v>
      </c>
      <c r="P805" s="335">
        <f>IF((M805="Chapa negra doble recapado")*AND(L805&lt;&gt;"x"),"--",VLOOKUP(D805,Acero!$A$12:$AB$209,14,FALSE))</f>
        <v>12.7</v>
      </c>
      <c r="Q805" s="335" t="str">
        <f>IF((M805="Chapa negra doble recapado")*AND(L805&lt;&gt;"x"),"--",VLOOKUP(D805,Acero!$A$12:$AB$209,15,FALSE))</f>
        <v>----</v>
      </c>
      <c r="R805" s="335" t="str">
        <f>IF(L805="x",VLOOKUP(D805,Acero!$A$12:$AB$209,16,FALSE),"--")</f>
        <v>--</v>
      </c>
      <c r="S805" s="335" t="str">
        <f>IF(L805="x",VLOOKUP(D805,Acero!$A$12:$AB$209,17,FALSE),"--")</f>
        <v>--</v>
      </c>
      <c r="T805" s="335">
        <f>VLOOKUP(D805,Acero!$A$12:$AB$209,18,FALSE)</f>
        <v>0</v>
      </c>
      <c r="U805" s="308" t="str">
        <f>VLOOKUP(D805,Acero!$A$12:$AB$209,19,FALSE)</f>
        <v>----</v>
      </c>
      <c r="V805" s="318"/>
      <c r="W805" s="318"/>
      <c r="X805" s="322"/>
      <c r="Y805" s="334" t="e">
        <f t="shared" si="325"/>
        <v>#DIV/0!</v>
      </c>
      <c r="Z805">
        <f t="shared" si="329"/>
        <v>5987421.166666639</v>
      </c>
      <c r="AG805" s="345">
        <v>43180</v>
      </c>
      <c r="AH805" s="149"/>
      <c r="AI805" s="149"/>
      <c r="AJ805" s="149"/>
      <c r="AK805" s="149"/>
      <c r="AL805" s="343" t="e">
        <f t="shared" si="326"/>
        <v>#DIV/0!</v>
      </c>
      <c r="AM805" s="149"/>
      <c r="AN805" s="149"/>
      <c r="AO805" s="343" t="e">
        <f t="shared" si="327"/>
        <v>#DIV/0!</v>
      </c>
      <c r="AP805" s="149"/>
      <c r="AQ805" s="149"/>
      <c r="AR805" s="343" t="e">
        <f t="shared" si="328"/>
        <v>#DIV/0!</v>
      </c>
    </row>
    <row r="806" spans="1:44" ht="30.75" hidden="1" thickBot="1">
      <c r="A806" s="309"/>
      <c r="B806" s="308">
        <v>724</v>
      </c>
      <c r="C806" s="239" t="str">
        <f>VLOOKUP($A$18,Piezas!$A$10:$F$604,2,FALSE)</f>
        <v xml:space="preserve">Gabinete lateral derecho </v>
      </c>
      <c r="D806" s="317"/>
      <c r="E806" s="322"/>
      <c r="F806" s="308" t="e">
        <f>VLOOKUP(D806,Acero!$A$12:$AB$209,4,FALSE)</f>
        <v>#N/A</v>
      </c>
      <c r="G806" s="317"/>
      <c r="H806" s="317"/>
      <c r="I806" s="317"/>
      <c r="J806" s="311"/>
      <c r="L806" s="322"/>
      <c r="M806" s="308" t="e">
        <f>VLOOKUP(D806,Acero!$A$12:$AB$209,13,FALSE)</f>
        <v>#N/A</v>
      </c>
      <c r="N806" s="308" t="str">
        <f>IF(L806="x",VLOOKUP(D806,Acero!$A$12:$AB$209,6,FALSE),"--")</f>
        <v>--</v>
      </c>
      <c r="O806" s="324" t="str">
        <f>IF(L806="x",VLOOKUP(D806,Acero!$A$12:$AB$209,7,FALSE),"--")</f>
        <v>--</v>
      </c>
      <c r="P806" s="335" t="e">
        <f>IF((M806="Chapa negra doble recapado")*AND(L806&lt;&gt;"x"),"--",VLOOKUP(D806,Acero!$A$12:$AB$209,14,FALSE))</f>
        <v>#N/A</v>
      </c>
      <c r="Q806" s="335" t="e">
        <f>IF((M806="Chapa negra doble recapado")*AND(L806&lt;&gt;"x"),"--",VLOOKUP(D806,Acero!$A$12:$AB$209,15,FALSE))</f>
        <v>#N/A</v>
      </c>
      <c r="R806" s="335" t="str">
        <f>IF(L806="x",VLOOKUP(D806,Acero!$A$12:$AB$209,16,FALSE),"--")</f>
        <v>--</v>
      </c>
      <c r="S806" s="335" t="str">
        <f>IF(L806="x",VLOOKUP(D806,Acero!$A$12:$AB$209,17,FALSE),"--")</f>
        <v>--</v>
      </c>
      <c r="T806" s="335" t="e">
        <f>VLOOKUP(D806,Acero!$A$12:$AB$209,18,FALSE)</f>
        <v>#N/A</v>
      </c>
      <c r="U806" s="308" t="e">
        <f>VLOOKUP(D806,Acero!$A$12:$AB$209,19,FALSE)</f>
        <v>#N/A</v>
      </c>
      <c r="V806" s="319"/>
      <c r="W806" s="319"/>
      <c r="X806" s="322"/>
      <c r="Y806" s="334" t="e">
        <f t="shared" si="325"/>
        <v>#DIV/0!</v>
      </c>
      <c r="Z806">
        <f t="shared" si="329"/>
        <v>5987421.166666639</v>
      </c>
      <c r="AG806" s="345">
        <v>43181</v>
      </c>
      <c r="AH806" s="149"/>
      <c r="AI806" s="149"/>
      <c r="AJ806" s="149"/>
      <c r="AK806" s="149"/>
      <c r="AL806" s="343" t="e">
        <f t="shared" si="326"/>
        <v>#DIV/0!</v>
      </c>
      <c r="AM806" s="149"/>
      <c r="AN806" s="149"/>
      <c r="AO806" s="343" t="e">
        <f t="shared" si="327"/>
        <v>#DIV/0!</v>
      </c>
      <c r="AP806" s="149"/>
      <c r="AQ806" s="149"/>
      <c r="AR806" s="343" t="e">
        <f t="shared" si="328"/>
        <v>#DIV/0!</v>
      </c>
    </row>
    <row r="807" spans="1:44" ht="30.75" hidden="1" thickBot="1">
      <c r="A807" s="309"/>
      <c r="B807" s="308">
        <v>725</v>
      </c>
      <c r="C807" s="239" t="str">
        <f>VLOOKUP($A$18,Piezas!$A$10:$F$604,2,FALSE)</f>
        <v xml:space="preserve">Gabinete lateral derecho </v>
      </c>
      <c r="D807" s="320"/>
      <c r="E807" s="322"/>
      <c r="F807" s="308" t="e">
        <f>VLOOKUP(D807,Acero!$A$12:$AB$209,4,FALSE)</f>
        <v>#N/A</v>
      </c>
      <c r="G807" s="317"/>
      <c r="H807" s="317"/>
      <c r="I807" s="317"/>
      <c r="J807" s="311"/>
      <c r="L807" s="322"/>
      <c r="M807" s="308" t="e">
        <f>VLOOKUP(D807,Acero!$A$12:$AB$209,13,FALSE)</f>
        <v>#N/A</v>
      </c>
      <c r="N807" s="308" t="str">
        <f>IF(L807="x",VLOOKUP(D807,Acero!$A$12:$AB$209,6,FALSE),"--")</f>
        <v>--</v>
      </c>
      <c r="O807" s="324" t="str">
        <f>IF(L807="x",VLOOKUP(D807,Acero!$A$12:$AB$209,7,FALSE),"--")</f>
        <v>--</v>
      </c>
      <c r="P807" s="335" t="e">
        <f>IF((M807="Chapa negra doble recapado")*AND(L807&lt;&gt;"x"),"--",VLOOKUP(D807,Acero!$A$12:$AB$209,14,FALSE))</f>
        <v>#N/A</v>
      </c>
      <c r="Q807" s="335" t="e">
        <f>IF((M807="Chapa negra doble recapado")*AND(L807&lt;&gt;"x"),"--",VLOOKUP(D807,Acero!$A$12:$AB$209,15,FALSE))</f>
        <v>#N/A</v>
      </c>
      <c r="R807" s="335" t="str">
        <f>IF(L807="x",VLOOKUP(D807,Acero!$A$12:$AB$209,16,FALSE),"--")</f>
        <v>--</v>
      </c>
      <c r="S807" s="335" t="str">
        <f>IF(L807="x",VLOOKUP(D807,Acero!$A$12:$AB$209,17,FALSE),"--")</f>
        <v>--</v>
      </c>
      <c r="T807" s="335" t="e">
        <f>VLOOKUP(D807,Acero!$A$12:$AB$209,18,FALSE)</f>
        <v>#N/A</v>
      </c>
      <c r="U807" s="308" t="e">
        <f>VLOOKUP(D807,Acero!$A$12:$AB$209,19,FALSE)</f>
        <v>#N/A</v>
      </c>
      <c r="V807" s="318"/>
      <c r="W807" s="318"/>
      <c r="X807" s="322"/>
      <c r="Y807" s="334" t="e">
        <f t="shared" si="325"/>
        <v>#DIV/0!</v>
      </c>
      <c r="Z807">
        <f t="shared" si="329"/>
        <v>5987421.166666639</v>
      </c>
      <c r="AG807" s="345">
        <v>43182</v>
      </c>
      <c r="AH807" s="149"/>
      <c r="AI807" s="149"/>
      <c r="AJ807" s="149"/>
      <c r="AK807" s="149"/>
      <c r="AL807" s="343" t="e">
        <f t="shared" si="326"/>
        <v>#DIV/0!</v>
      </c>
      <c r="AM807" s="149"/>
      <c r="AN807" s="149"/>
      <c r="AO807" s="343" t="e">
        <f t="shared" si="327"/>
        <v>#DIV/0!</v>
      </c>
      <c r="AP807" s="149"/>
      <c r="AQ807" s="149"/>
      <c r="AR807" s="343" t="e">
        <f t="shared" si="328"/>
        <v>#DIV/0!</v>
      </c>
    </row>
    <row r="808" spans="1:44" ht="30.75" hidden="1" thickBot="1">
      <c r="A808" s="412"/>
      <c r="B808" s="308">
        <v>726</v>
      </c>
      <c r="C808" s="239" t="str">
        <f>VLOOKUP($A$18,Piezas!$A$10:$F$604,2,FALSE)</f>
        <v xml:space="preserve">Gabinete lateral derecho </v>
      </c>
      <c r="D808" s="321"/>
      <c r="E808" s="322"/>
      <c r="F808" s="308" t="e">
        <f>VLOOKUP(D808,Acero!$A$12:$AB$209,4,FALSE)</f>
        <v>#N/A</v>
      </c>
      <c r="G808" s="317"/>
      <c r="H808" s="317"/>
      <c r="I808" s="317"/>
      <c r="J808" s="311"/>
      <c r="L808" s="322"/>
      <c r="M808" s="308" t="e">
        <f>VLOOKUP(D808,Acero!$A$12:$AB$209,13,FALSE)</f>
        <v>#N/A</v>
      </c>
      <c r="N808" s="308" t="str">
        <f>IF(L808="x",VLOOKUP(D808,Acero!$A$12:$AB$209,6,FALSE),"--")</f>
        <v>--</v>
      </c>
      <c r="O808" s="324" t="str">
        <f>IF(L808="x",VLOOKUP(D808,Acero!$A$12:$AB$209,7,FALSE),"--")</f>
        <v>--</v>
      </c>
      <c r="P808" s="335" t="e">
        <f>IF((M808="Chapa negra doble recapado")*AND(L808&lt;&gt;"x"),"--",VLOOKUP(D808,Acero!$A$12:$AB$209,14,FALSE))</f>
        <v>#N/A</v>
      </c>
      <c r="Q808" s="335" t="e">
        <f>IF((M808="Chapa negra doble recapado")*AND(L808&lt;&gt;"x"),"--",VLOOKUP(D808,Acero!$A$12:$AB$209,15,FALSE))</f>
        <v>#N/A</v>
      </c>
      <c r="R808" s="335" t="str">
        <f>IF(L808="x",VLOOKUP(D808,Acero!$A$12:$AB$209,16,FALSE),"--")</f>
        <v>--</v>
      </c>
      <c r="S808" s="335" t="str">
        <f>IF(L808="x",VLOOKUP(D808,Acero!$A$12:$AB$209,17,FALSE),"--")</f>
        <v>--</v>
      </c>
      <c r="T808" s="335" t="e">
        <f>VLOOKUP(D808,Acero!$A$12:$AB$209,18,FALSE)</f>
        <v>#N/A</v>
      </c>
      <c r="U808" s="308" t="e">
        <f>VLOOKUP(D808,Acero!$A$12:$AB$209,19,FALSE)</f>
        <v>#N/A</v>
      </c>
      <c r="V808" s="319"/>
      <c r="W808" s="319"/>
      <c r="X808" s="322"/>
      <c r="Y808" s="334" t="e">
        <f t="shared" si="325"/>
        <v>#DIV/0!</v>
      </c>
      <c r="Z808">
        <f t="shared" si="329"/>
        <v>5987421.166666639</v>
      </c>
      <c r="AG808" s="345">
        <v>43183</v>
      </c>
      <c r="AH808" s="149"/>
      <c r="AI808" s="149"/>
      <c r="AJ808" s="149"/>
      <c r="AK808" s="149"/>
      <c r="AL808" s="343" t="e">
        <f t="shared" si="326"/>
        <v>#DIV/0!</v>
      </c>
      <c r="AM808" s="149"/>
      <c r="AN808" s="149"/>
      <c r="AO808" s="343" t="e">
        <f t="shared" si="327"/>
        <v>#DIV/0!</v>
      </c>
      <c r="AP808" s="149"/>
      <c r="AQ808" s="149"/>
      <c r="AR808" s="343" t="e">
        <f t="shared" si="328"/>
        <v>#DIV/0!</v>
      </c>
    </row>
    <row r="809" spans="1:44" ht="15.75" hidden="1" thickBot="1">
      <c r="A809" s="410"/>
      <c r="B809" s="336"/>
      <c r="C809" s="337"/>
      <c r="D809" s="338"/>
      <c r="E809" s="339"/>
      <c r="F809" s="340"/>
      <c r="G809" s="336"/>
      <c r="H809" s="336"/>
      <c r="I809" s="338"/>
      <c r="J809" s="339"/>
      <c r="K809" s="341"/>
      <c r="L809" s="339"/>
      <c r="M809" s="338"/>
      <c r="N809" s="338"/>
      <c r="O809" s="342"/>
      <c r="P809" s="340"/>
      <c r="Q809" s="340"/>
      <c r="R809" s="340"/>
      <c r="S809" s="340"/>
      <c r="T809" s="340"/>
      <c r="U809" s="336"/>
      <c r="V809" s="336"/>
      <c r="W809" s="336"/>
      <c r="X809" s="339"/>
      <c r="Y809" s="339"/>
      <c r="Z809" s="333"/>
      <c r="AA809" s="333"/>
      <c r="AG809" s="345"/>
      <c r="AL809" s="344"/>
      <c r="AO809" s="344"/>
      <c r="AR809" s="344"/>
    </row>
    <row r="810" spans="1:44" ht="31.5" hidden="1" thickTop="1" thickBot="1">
      <c r="A810" s="411" t="s">
        <v>370</v>
      </c>
      <c r="B810" s="308">
        <v>727</v>
      </c>
      <c r="C810" s="239" t="str">
        <f>VLOOKUP($A$18,Piezas!$A$10:$F$604,2,FALSE)</f>
        <v xml:space="preserve">Gabinete lateral derecho </v>
      </c>
      <c r="D810" s="317" t="s">
        <v>1012</v>
      </c>
      <c r="E810" s="331">
        <v>1582.3333333333301</v>
      </c>
      <c r="F810" s="308" t="str">
        <f>VLOOKUP(D810,Acero!$A$12:$AB$209,4,FALSE)</f>
        <v>Lateral</v>
      </c>
      <c r="G810" s="317"/>
      <c r="H810" s="317"/>
      <c r="I810" s="317"/>
      <c r="J810" s="310"/>
      <c r="K810" s="149"/>
      <c r="L810" s="331"/>
      <c r="M810" s="308" t="str">
        <f>VLOOKUP(D810,Acero!$A$12:$AB$209,13,FALSE)</f>
        <v>Chapa negra doble recapado</v>
      </c>
      <c r="N810" s="308" t="str">
        <f>IF(L810="x",VLOOKUP(D810,Acero!$A$12:$AB$209,6,FALSE),"--")</f>
        <v>--</v>
      </c>
      <c r="O810" s="324" t="str">
        <f>IF(L810="x",VLOOKUP(D810,Acero!$A$12:$AB$209,7,FALSE),"--")</f>
        <v>--</v>
      </c>
      <c r="P810" s="335" t="str">
        <f>IF((M810="Chapa negra doble recapado")*AND(L810&lt;&gt;"x"),"--",VLOOKUP(D810,Acero!$A$12:$AB$209,14,FALSE))</f>
        <v>--</v>
      </c>
      <c r="Q810" s="335" t="str">
        <f>IF((M810="Chapa negra doble recapado")*AND(L810&lt;&gt;"x"),"--",VLOOKUP(D810,Acero!$A$12:$AB$209,15,FALSE))</f>
        <v>--</v>
      </c>
      <c r="R810" s="335" t="str">
        <f>IF(L810="x",VLOOKUP(D810,Acero!$A$12:$AB$209,16,FALSE),"--")</f>
        <v>--</v>
      </c>
      <c r="S810" s="335" t="str">
        <f>IF(L810="x",VLOOKUP(D810,Acero!$A$12:$AB$209,17,FALSE),"--")</f>
        <v>--</v>
      </c>
      <c r="T810" s="335">
        <f>VLOOKUP(D810,Acero!$A$12:$AB$209,18,FALSE)</f>
        <v>1.2</v>
      </c>
      <c r="U810" s="308" t="str">
        <f>VLOOKUP(D810,Acero!$A$12:$AB$209,19,FALSE)</f>
        <v>mm</v>
      </c>
      <c r="V810" s="317"/>
      <c r="W810" s="317">
        <v>1286.8333333333301</v>
      </c>
      <c r="X810" s="331">
        <v>1682.6666666666699</v>
      </c>
      <c r="Y810" s="334">
        <f t="shared" ref="Y810:Y820" si="330">(X810-W810)/W810</f>
        <v>0.30760264214480576</v>
      </c>
      <c r="Z810" s="149">
        <f>(V810+W810)*E810</f>
        <v>2036199.2777777684</v>
      </c>
      <c r="AA810" s="149"/>
      <c r="AB810" s="149"/>
      <c r="AC810" s="149"/>
      <c r="AD810" s="149"/>
      <c r="AE810" s="149"/>
      <c r="AF810" s="149"/>
      <c r="AG810" s="345">
        <v>43184</v>
      </c>
      <c r="AH810" s="149"/>
      <c r="AI810" s="149"/>
      <c r="AJ810" s="149"/>
      <c r="AK810" s="149"/>
      <c r="AL810" s="343" t="e">
        <f t="shared" ref="AL810:AL820" si="331">(AH810-AK810)/AH810</f>
        <v>#DIV/0!</v>
      </c>
      <c r="AM810" s="149"/>
      <c r="AN810" s="149"/>
      <c r="AO810" s="343" t="e">
        <f t="shared" ref="AO810:AO820" si="332">(AK810-AN810)/AK810</f>
        <v>#DIV/0!</v>
      </c>
      <c r="AP810" s="149"/>
      <c r="AQ810" s="149"/>
      <c r="AR810" s="343" t="e">
        <f t="shared" ref="AR810:AR820" si="333">(AN810-AQ810)/AN810</f>
        <v>#DIV/0!</v>
      </c>
    </row>
    <row r="811" spans="1:44" ht="30.75" hidden="1" thickBot="1">
      <c r="A811" s="309"/>
      <c r="B811" s="308">
        <v>728</v>
      </c>
      <c r="C811" s="239" t="str">
        <f>VLOOKUP($A$18,Piezas!$A$10:$F$604,2,FALSE)</f>
        <v xml:space="preserve">Gabinete lateral derecho </v>
      </c>
      <c r="D811" s="317" t="s">
        <v>1211</v>
      </c>
      <c r="E811" s="322">
        <v>1590.3333333333301</v>
      </c>
      <c r="F811" s="308" t="str">
        <f>VLOOKUP(D811,Acero!$A$12:$AB$209,4,FALSE)</f>
        <v xml:space="preserve">Lonja </v>
      </c>
      <c r="G811" s="317"/>
      <c r="H811" s="317"/>
      <c r="I811" s="317"/>
      <c r="J811" s="311"/>
      <c r="L811" s="317"/>
      <c r="M811" s="308" t="str">
        <f>VLOOKUP(D811,Acero!$A$12:$AB$209,13,FALSE)</f>
        <v>Chapa negra doble recapado</v>
      </c>
      <c r="N811" s="308" t="str">
        <f>IF(L811="x",VLOOKUP(D811,Acero!$A$12:$AB$209,6,FALSE),"--")</f>
        <v>--</v>
      </c>
      <c r="O811" s="324" t="str">
        <f>IF(L811="x",VLOOKUP(D811,Acero!$A$12:$AB$209,7,FALSE),"--")</f>
        <v>--</v>
      </c>
      <c r="P811" s="335" t="str">
        <f>IF((M811="Chapa negra doble recapado")*AND(L811&lt;&gt;"x"),"--",VLOOKUP(D811,Acero!$A$12:$AB$209,14,FALSE))</f>
        <v>--</v>
      </c>
      <c r="Q811" s="335" t="str">
        <f>IF((M811="Chapa negra doble recapado")*AND(L811&lt;&gt;"x"),"--",VLOOKUP(D811,Acero!$A$12:$AB$209,15,FALSE))</f>
        <v>--</v>
      </c>
      <c r="R811" s="335" t="str">
        <f>IF(L811="x",VLOOKUP(D811,Acero!$A$12:$AB$209,16,FALSE),"--")</f>
        <v>--</v>
      </c>
      <c r="S811" s="335" t="str">
        <f>IF(L811="x",VLOOKUP(D811,Acero!$A$12:$AB$209,17,FALSE),"--")</f>
        <v>--</v>
      </c>
      <c r="T811" s="335">
        <f>VLOOKUP(D811,Acero!$A$12:$AB$209,18,FALSE)</f>
        <v>1.2</v>
      </c>
      <c r="U811" s="308" t="str">
        <f>VLOOKUP(D811,Acero!$A$12:$AB$209,19,FALSE)</f>
        <v>mm</v>
      </c>
      <c r="V811" s="317"/>
      <c r="W811" s="317">
        <v>1293.3333333333301</v>
      </c>
      <c r="X811" s="322">
        <v>1691.1666666666699</v>
      </c>
      <c r="Y811" s="334">
        <f t="shared" si="330"/>
        <v>0.30760309278351095</v>
      </c>
      <c r="Z811">
        <f t="shared" ref="Z811:Z820" si="334">(V811+W811)*E811+Z810</f>
        <v>4093030.3888888704</v>
      </c>
      <c r="AG811" s="345">
        <v>43185</v>
      </c>
      <c r="AH811" s="149"/>
      <c r="AI811" s="149"/>
      <c r="AJ811" s="149"/>
      <c r="AK811" s="149"/>
      <c r="AL811" s="343" t="e">
        <f t="shared" si="331"/>
        <v>#DIV/0!</v>
      </c>
      <c r="AM811" s="149"/>
      <c r="AN811" s="149"/>
      <c r="AO811" s="343" t="e">
        <f t="shared" si="332"/>
        <v>#DIV/0!</v>
      </c>
      <c r="AP811" s="149"/>
      <c r="AQ811" s="149"/>
      <c r="AR811" s="343" t="e">
        <f t="shared" si="333"/>
        <v>#DIV/0!</v>
      </c>
    </row>
    <row r="812" spans="1:44" ht="30.75" hidden="1" thickBot="1">
      <c r="A812" s="309"/>
      <c r="B812" s="308">
        <v>729</v>
      </c>
      <c r="C812" s="239" t="str">
        <f>VLOOKUP($A$18,Piezas!$A$10:$F$604,2,FALSE)</f>
        <v xml:space="preserve">Gabinete lateral derecho </v>
      </c>
      <c r="D812" s="317" t="s">
        <v>1014</v>
      </c>
      <c r="E812" s="322">
        <v>1598.3333333333301</v>
      </c>
      <c r="F812" s="308" t="str">
        <f>VLOOKUP(D812,Acero!$A$12:$AB$209,4,FALSE)</f>
        <v>orejas</v>
      </c>
      <c r="G812" s="317"/>
      <c r="H812" s="317"/>
      <c r="I812" s="317"/>
      <c r="J812" s="311" t="s">
        <v>1536</v>
      </c>
      <c r="L812" s="322"/>
      <c r="M812" s="308" t="str">
        <f>VLOOKUP(D812,Acero!$A$12:$AB$209,13,FALSE)</f>
        <v>Chapa negra doble recapado</v>
      </c>
      <c r="N812" s="308" t="str">
        <f>IF(L812="x",VLOOKUP(D812,Acero!$A$12:$AB$209,6,FALSE),"--")</f>
        <v>--</v>
      </c>
      <c r="O812" s="324" t="str">
        <f>IF(L812="x",VLOOKUP(D812,Acero!$A$12:$AB$209,7,FALSE),"--")</f>
        <v>--</v>
      </c>
      <c r="P812" s="335" t="str">
        <f>IF((M812="Chapa negra doble recapado")*AND(L812&lt;&gt;"x"),"--",VLOOKUP(D812,Acero!$A$12:$AB$209,14,FALSE))</f>
        <v>--</v>
      </c>
      <c r="Q812" s="335" t="str">
        <f>IF((M812="Chapa negra doble recapado")*AND(L812&lt;&gt;"x"),"--",VLOOKUP(D812,Acero!$A$12:$AB$209,15,FALSE))</f>
        <v>--</v>
      </c>
      <c r="R812" s="335" t="str">
        <f>IF(L812="x",VLOOKUP(D812,Acero!$A$12:$AB$209,16,FALSE),"--")</f>
        <v>--</v>
      </c>
      <c r="S812" s="335" t="str">
        <f>IF(L812="x",VLOOKUP(D812,Acero!$A$12:$AB$209,17,FALSE),"--")</f>
        <v>--</v>
      </c>
      <c r="T812" s="335">
        <f>VLOOKUP(D812,Acero!$A$12:$AB$209,18,FALSE)</f>
        <v>1.2</v>
      </c>
      <c r="U812" s="308" t="str">
        <f>VLOOKUP(D812,Acero!$A$12:$AB$209,19,FALSE)</f>
        <v>mm</v>
      </c>
      <c r="V812" s="318">
        <v>1</v>
      </c>
      <c r="W812" s="318">
        <v>1299.8333333333301</v>
      </c>
      <c r="X812" s="322">
        <v>1699.6666666666699</v>
      </c>
      <c r="Y812" s="334">
        <f t="shared" si="330"/>
        <v>0.30760353891525133</v>
      </c>
      <c r="Z812">
        <f t="shared" si="334"/>
        <v>6172195.666666639</v>
      </c>
      <c r="AG812" s="345">
        <v>43186</v>
      </c>
      <c r="AH812" s="149"/>
      <c r="AI812" s="149"/>
      <c r="AJ812" s="149"/>
      <c r="AK812" s="149"/>
      <c r="AL812" s="343" t="e">
        <f t="shared" si="331"/>
        <v>#DIV/0!</v>
      </c>
      <c r="AM812" s="149"/>
      <c r="AN812" s="149"/>
      <c r="AO812" s="343" t="e">
        <f t="shared" si="332"/>
        <v>#DIV/0!</v>
      </c>
      <c r="AP812" s="149"/>
      <c r="AQ812" s="149"/>
      <c r="AR812" s="343" t="e">
        <f t="shared" si="333"/>
        <v>#DIV/0!</v>
      </c>
    </row>
    <row r="813" spans="1:44" ht="30.75" hidden="1" thickBot="1">
      <c r="A813" s="309"/>
      <c r="B813" s="308">
        <v>730</v>
      </c>
      <c r="C813" s="239" t="str">
        <f>VLOOKUP($A$18,Piezas!$A$10:$F$604,2,FALSE)</f>
        <v xml:space="preserve">Gabinete lateral derecho </v>
      </c>
      <c r="D813" s="317" t="s">
        <v>1015</v>
      </c>
      <c r="E813" s="322"/>
      <c r="F813" s="308">
        <f>VLOOKUP(D813,Acero!$A$12:$AB$209,4,FALSE)</f>
        <v>0</v>
      </c>
      <c r="G813" s="317"/>
      <c r="H813" s="317"/>
      <c r="I813" s="317"/>
      <c r="J813" s="311"/>
      <c r="L813" s="322"/>
      <c r="M813" s="308">
        <f>VLOOKUP(D813,Acero!$A$12:$AB$209,13,FALSE)</f>
        <v>0</v>
      </c>
      <c r="N813" s="308" t="str">
        <f>IF(L813="x",VLOOKUP(D813,Acero!$A$12:$AB$209,6,FALSE),"--")</f>
        <v>--</v>
      </c>
      <c r="O813" s="324" t="str">
        <f>IF(L813="x",VLOOKUP(D813,Acero!$A$12:$AB$209,7,FALSE),"--")</f>
        <v>--</v>
      </c>
      <c r="P813" s="335">
        <f>IF((M813="Chapa negra doble recapado")*AND(L813&lt;&gt;"x"),"--",VLOOKUP(D813,Acero!$A$12:$AB$209,14,FALSE))</f>
        <v>0</v>
      </c>
      <c r="Q813" s="335">
        <f>IF((M813="Chapa negra doble recapado")*AND(L813&lt;&gt;"x"),"--",VLOOKUP(D813,Acero!$A$12:$AB$209,15,FALSE))</f>
        <v>0</v>
      </c>
      <c r="R813" s="335" t="str">
        <f>IF(L813="x",VLOOKUP(D813,Acero!$A$12:$AB$209,16,FALSE),"--")</f>
        <v>--</v>
      </c>
      <c r="S813" s="335" t="str">
        <f>IF(L813="x",VLOOKUP(D813,Acero!$A$12:$AB$209,17,FALSE),"--")</f>
        <v>--</v>
      </c>
      <c r="T813" s="335">
        <f>VLOOKUP(D813,Acero!$A$12:$AB$209,18,FALSE)</f>
        <v>0</v>
      </c>
      <c r="U813" s="308" t="str">
        <f>VLOOKUP(D813,Acero!$A$12:$AB$209,19,FALSE)</f>
        <v>-----</v>
      </c>
      <c r="V813" s="319"/>
      <c r="W813" s="319"/>
      <c r="X813" s="322"/>
      <c r="Y813" s="334" t="e">
        <f t="shared" si="330"/>
        <v>#DIV/0!</v>
      </c>
      <c r="Z813">
        <f t="shared" si="334"/>
        <v>6172195.666666639</v>
      </c>
      <c r="AG813" s="345">
        <v>43187</v>
      </c>
      <c r="AH813" s="149"/>
      <c r="AI813" s="149"/>
      <c r="AJ813" s="149"/>
      <c r="AK813" s="149"/>
      <c r="AL813" s="343" t="e">
        <f t="shared" si="331"/>
        <v>#DIV/0!</v>
      </c>
      <c r="AM813" s="149"/>
      <c r="AN813" s="149"/>
      <c r="AO813" s="343" t="e">
        <f t="shared" si="332"/>
        <v>#DIV/0!</v>
      </c>
      <c r="AP813" s="149"/>
      <c r="AQ813" s="149"/>
      <c r="AR813" s="343" t="e">
        <f t="shared" si="333"/>
        <v>#DIV/0!</v>
      </c>
    </row>
    <row r="814" spans="1:44" ht="30.75" hidden="1" thickBot="1">
      <c r="A814" s="309"/>
      <c r="B814" s="308">
        <v>731</v>
      </c>
      <c r="C814" s="239" t="str">
        <f>VLOOKUP($A$18,Piezas!$A$10:$F$604,2,FALSE)</f>
        <v xml:space="preserve">Gabinete lateral derecho </v>
      </c>
      <c r="D814" s="317" t="s">
        <v>1060</v>
      </c>
      <c r="E814" s="322"/>
      <c r="F814" s="308">
        <f>VLOOKUP(D814,Acero!$A$12:$AB$209,4,FALSE)</f>
        <v>0</v>
      </c>
      <c r="G814" s="317"/>
      <c r="H814" s="317"/>
      <c r="I814" s="317"/>
      <c r="J814" s="311"/>
      <c r="L814" s="322"/>
      <c r="M814" s="308" t="str">
        <f>VLOOKUP(D814,Acero!$A$12:$AB$209,13,FALSE)</f>
        <v>---------------</v>
      </c>
      <c r="N814" s="308" t="str">
        <f>IF(L814="x",VLOOKUP(D814,Acero!$A$12:$AB$209,6,FALSE),"--")</f>
        <v>--</v>
      </c>
      <c r="O814" s="324" t="str">
        <f>IF(L814="x",VLOOKUP(D814,Acero!$A$12:$AB$209,7,FALSE),"--")</f>
        <v>--</v>
      </c>
      <c r="P814" s="335">
        <f>IF((M814="Chapa negra doble recapado")*AND(L814&lt;&gt;"x"),"--",VLOOKUP(D814,Acero!$A$12:$AB$209,14,FALSE))</f>
        <v>28</v>
      </c>
      <c r="Q814" s="335" t="str">
        <f>IF((M814="Chapa negra doble recapado")*AND(L814&lt;&gt;"x"),"--",VLOOKUP(D814,Acero!$A$12:$AB$209,15,FALSE))</f>
        <v>----</v>
      </c>
      <c r="R814" s="335" t="str">
        <f>IF(L814="x",VLOOKUP(D814,Acero!$A$12:$AB$209,16,FALSE),"--")</f>
        <v>--</v>
      </c>
      <c r="S814" s="335" t="str">
        <f>IF(L814="x",VLOOKUP(D814,Acero!$A$12:$AB$209,17,FALSE),"--")</f>
        <v>--</v>
      </c>
      <c r="T814" s="335">
        <f>VLOOKUP(D814,Acero!$A$12:$AB$209,18,FALSE)</f>
        <v>0</v>
      </c>
      <c r="U814" s="308" t="str">
        <f>VLOOKUP(D814,Acero!$A$12:$AB$209,19,FALSE)</f>
        <v>----</v>
      </c>
      <c r="V814" s="318"/>
      <c r="W814" s="318"/>
      <c r="X814" s="322"/>
      <c r="Y814" s="334" t="e">
        <f t="shared" si="330"/>
        <v>#DIV/0!</v>
      </c>
      <c r="Z814">
        <f t="shared" si="334"/>
        <v>6172195.666666639</v>
      </c>
      <c r="AG814" s="345">
        <v>43188</v>
      </c>
      <c r="AH814" s="149"/>
      <c r="AI814" s="149"/>
      <c r="AJ814" s="149"/>
      <c r="AK814" s="149"/>
      <c r="AL814" s="343" t="e">
        <f t="shared" si="331"/>
        <v>#DIV/0!</v>
      </c>
      <c r="AM814" s="149"/>
      <c r="AN814" s="149"/>
      <c r="AO814" s="343" t="e">
        <f t="shared" si="332"/>
        <v>#DIV/0!</v>
      </c>
      <c r="AP814" s="149"/>
      <c r="AQ814" s="149"/>
      <c r="AR814" s="343" t="e">
        <f t="shared" si="333"/>
        <v>#DIV/0!</v>
      </c>
    </row>
    <row r="815" spans="1:44" ht="30.75" hidden="1" thickBot="1">
      <c r="A815" s="309"/>
      <c r="B815" s="308">
        <v>732</v>
      </c>
      <c r="C815" s="239" t="str">
        <f>VLOOKUP($A$18,Piezas!$A$10:$F$604,2,FALSE)</f>
        <v xml:space="preserve">Gabinete lateral derecho </v>
      </c>
      <c r="D815" s="317" t="s">
        <v>1228</v>
      </c>
      <c r="E815" s="322"/>
      <c r="F815" s="308">
        <f>VLOOKUP(D815,Acero!$A$12:$AB$209,4,FALSE)</f>
        <v>0</v>
      </c>
      <c r="G815" s="317"/>
      <c r="H815" s="317"/>
      <c r="I815" s="317"/>
      <c r="J815" s="311"/>
      <c r="L815" s="322"/>
      <c r="M815" s="308" t="str">
        <f>VLOOKUP(D815,Acero!$A$12:$AB$209,13,FALSE)</f>
        <v>---------------</v>
      </c>
      <c r="N815" s="308" t="str">
        <f>IF(L815="x",VLOOKUP(D815,Acero!$A$12:$AB$209,6,FALSE),"--")</f>
        <v>--</v>
      </c>
      <c r="O815" s="324" t="str">
        <f>IF(L815="x",VLOOKUP(D815,Acero!$A$12:$AB$209,7,FALSE),"--")</f>
        <v>--</v>
      </c>
      <c r="P815" s="335">
        <f>IF((M815="Chapa negra doble recapado")*AND(L815&lt;&gt;"x"),"--",VLOOKUP(D815,Acero!$A$12:$AB$209,14,FALSE))</f>
        <v>0.42</v>
      </c>
      <c r="Q815" s="335" t="str">
        <f>IF((M815="Chapa negra doble recapado")*AND(L815&lt;&gt;"x"),"--",VLOOKUP(D815,Acero!$A$12:$AB$209,15,FALSE))</f>
        <v>----</v>
      </c>
      <c r="R815" s="335" t="str">
        <f>IF(L815="x",VLOOKUP(D815,Acero!$A$12:$AB$209,16,FALSE),"--")</f>
        <v>--</v>
      </c>
      <c r="S815" s="335" t="str">
        <f>IF(L815="x",VLOOKUP(D815,Acero!$A$12:$AB$209,17,FALSE),"--")</f>
        <v>--</v>
      </c>
      <c r="T815" s="335">
        <f>VLOOKUP(D815,Acero!$A$12:$AB$209,18,FALSE)</f>
        <v>0.5</v>
      </c>
      <c r="U815" s="308" t="str">
        <f>VLOOKUP(D815,Acero!$A$12:$AB$209,19,FALSE)</f>
        <v>----</v>
      </c>
      <c r="V815" s="318"/>
      <c r="W815" s="318"/>
      <c r="X815" s="322"/>
      <c r="Y815" s="334" t="e">
        <f t="shared" si="330"/>
        <v>#DIV/0!</v>
      </c>
      <c r="Z815">
        <f t="shared" si="334"/>
        <v>6172195.666666639</v>
      </c>
      <c r="AG815" s="345">
        <v>43189</v>
      </c>
      <c r="AH815" s="149"/>
      <c r="AI815" s="149"/>
      <c r="AJ815" s="149"/>
      <c r="AK815" s="149"/>
      <c r="AL815" s="343" t="e">
        <f t="shared" si="331"/>
        <v>#DIV/0!</v>
      </c>
      <c r="AM815" s="149"/>
      <c r="AN815" s="149"/>
      <c r="AO815" s="343" t="e">
        <f t="shared" si="332"/>
        <v>#DIV/0!</v>
      </c>
      <c r="AP815" s="149"/>
      <c r="AQ815" s="149"/>
      <c r="AR815" s="343" t="e">
        <f t="shared" si="333"/>
        <v>#DIV/0!</v>
      </c>
    </row>
    <row r="816" spans="1:44" ht="30.75" hidden="1" thickBot="1">
      <c r="A816" s="309"/>
      <c r="B816" s="308">
        <v>733</v>
      </c>
      <c r="C816" s="239" t="str">
        <f>VLOOKUP($A$18,Piezas!$A$10:$F$604,2,FALSE)</f>
        <v xml:space="preserve">Gabinete lateral derecho </v>
      </c>
      <c r="D816" s="317" t="s">
        <v>1229</v>
      </c>
      <c r="E816" s="322"/>
      <c r="F816" s="308">
        <f>VLOOKUP(D816,Acero!$A$12:$AB$209,4,FALSE)</f>
        <v>0</v>
      </c>
      <c r="G816" s="317"/>
      <c r="H816" s="317"/>
      <c r="I816" s="317"/>
      <c r="J816" s="311"/>
      <c r="L816" s="322"/>
      <c r="M816" s="308" t="str">
        <f>VLOOKUP(D816,Acero!$A$12:$AB$209,13,FALSE)</f>
        <v>---------------</v>
      </c>
      <c r="N816" s="308" t="str">
        <f>IF(L816="x",VLOOKUP(D816,Acero!$A$12:$AB$209,6,FALSE),"--")</f>
        <v>--</v>
      </c>
      <c r="O816" s="324" t="str">
        <f>IF(L816="x",VLOOKUP(D816,Acero!$A$12:$AB$209,7,FALSE),"--")</f>
        <v>--</v>
      </c>
      <c r="P816" s="335">
        <f>IF((M816="Chapa negra doble recapado")*AND(L816&lt;&gt;"x"),"--",VLOOKUP(D816,Acero!$A$12:$AB$209,14,FALSE))</f>
        <v>22</v>
      </c>
      <c r="Q816" s="335" t="str">
        <f>IF((M816="Chapa negra doble recapado")*AND(L816&lt;&gt;"x"),"--",VLOOKUP(D816,Acero!$A$12:$AB$209,15,FALSE))</f>
        <v>----</v>
      </c>
      <c r="R816" s="335" t="str">
        <f>IF(L816="x",VLOOKUP(D816,Acero!$A$12:$AB$209,16,FALSE),"--")</f>
        <v>--</v>
      </c>
      <c r="S816" s="335" t="str">
        <f>IF(L816="x",VLOOKUP(D816,Acero!$A$12:$AB$209,17,FALSE),"--")</f>
        <v>--</v>
      </c>
      <c r="T816" s="335">
        <f>VLOOKUP(D816,Acero!$A$12:$AB$209,18,FALSE)</f>
        <v>0</v>
      </c>
      <c r="U816" s="308" t="str">
        <f>VLOOKUP(D816,Acero!$A$12:$AB$209,19,FALSE)</f>
        <v>----</v>
      </c>
      <c r="V816" s="319"/>
      <c r="W816" s="319"/>
      <c r="X816" s="322"/>
      <c r="Y816" s="334" t="e">
        <f t="shared" si="330"/>
        <v>#DIV/0!</v>
      </c>
      <c r="Z816">
        <f t="shared" si="334"/>
        <v>6172195.666666639</v>
      </c>
      <c r="AG816" s="345">
        <v>43190</v>
      </c>
      <c r="AH816" s="149"/>
      <c r="AI816" s="149"/>
      <c r="AJ816" s="149"/>
      <c r="AK816" s="149"/>
      <c r="AL816" s="343" t="e">
        <f t="shared" si="331"/>
        <v>#DIV/0!</v>
      </c>
      <c r="AM816" s="149"/>
      <c r="AN816" s="149"/>
      <c r="AO816" s="343" t="e">
        <f t="shared" si="332"/>
        <v>#DIV/0!</v>
      </c>
      <c r="AP816" s="149"/>
      <c r="AQ816" s="149"/>
      <c r="AR816" s="343" t="e">
        <f t="shared" si="333"/>
        <v>#DIV/0!</v>
      </c>
    </row>
    <row r="817" spans="1:44" ht="30.75" hidden="1" thickBot="1">
      <c r="A817" s="309"/>
      <c r="B817" s="308">
        <v>734</v>
      </c>
      <c r="C817" s="239" t="str">
        <f>VLOOKUP($A$18,Piezas!$A$10:$F$604,2,FALSE)</f>
        <v xml:space="preserve">Gabinete lateral derecho </v>
      </c>
      <c r="D817" s="317" t="s">
        <v>1230</v>
      </c>
      <c r="E817" s="322"/>
      <c r="F817" s="308">
        <f>VLOOKUP(D817,Acero!$A$12:$AB$209,4,FALSE)</f>
        <v>0</v>
      </c>
      <c r="G817" s="317"/>
      <c r="H817" s="317"/>
      <c r="I817" s="317"/>
      <c r="J817" s="311"/>
      <c r="L817" s="322"/>
      <c r="M817" s="308" t="str">
        <f>VLOOKUP(D817,Acero!$A$12:$AB$209,13,FALSE)</f>
        <v>---------------</v>
      </c>
      <c r="N817" s="308" t="str">
        <f>IF(L817="x",VLOOKUP(D817,Acero!$A$12:$AB$209,6,FALSE),"--")</f>
        <v>--</v>
      </c>
      <c r="O817" s="324" t="str">
        <f>IF(L817="x",VLOOKUP(D817,Acero!$A$12:$AB$209,7,FALSE),"--")</f>
        <v>--</v>
      </c>
      <c r="P817" s="335">
        <f>IF((M817="Chapa negra doble recapado")*AND(L817&lt;&gt;"x"),"--",VLOOKUP(D817,Acero!$A$12:$AB$209,14,FALSE))</f>
        <v>12.7</v>
      </c>
      <c r="Q817" s="335" t="str">
        <f>IF((M817="Chapa negra doble recapado")*AND(L817&lt;&gt;"x"),"--",VLOOKUP(D817,Acero!$A$12:$AB$209,15,FALSE))</f>
        <v>----</v>
      </c>
      <c r="R817" s="335" t="str">
        <f>IF(L817="x",VLOOKUP(D817,Acero!$A$12:$AB$209,16,FALSE),"--")</f>
        <v>--</v>
      </c>
      <c r="S817" s="335" t="str">
        <f>IF(L817="x",VLOOKUP(D817,Acero!$A$12:$AB$209,17,FALSE),"--")</f>
        <v>--</v>
      </c>
      <c r="T817" s="335">
        <f>VLOOKUP(D817,Acero!$A$12:$AB$209,18,FALSE)</f>
        <v>0</v>
      </c>
      <c r="U817" s="308" t="str">
        <f>VLOOKUP(D817,Acero!$A$12:$AB$209,19,FALSE)</f>
        <v>----</v>
      </c>
      <c r="V817" s="318"/>
      <c r="W817" s="318"/>
      <c r="X817" s="322"/>
      <c r="Y817" s="334" t="e">
        <f t="shared" si="330"/>
        <v>#DIV/0!</v>
      </c>
      <c r="Z817">
        <f t="shared" si="334"/>
        <v>6172195.666666639</v>
      </c>
      <c r="AG817" s="345">
        <v>43191</v>
      </c>
      <c r="AH817" s="149"/>
      <c r="AI817" s="149"/>
      <c r="AJ817" s="149"/>
      <c r="AK817" s="149"/>
      <c r="AL817" s="343" t="e">
        <f t="shared" si="331"/>
        <v>#DIV/0!</v>
      </c>
      <c r="AM817" s="149"/>
      <c r="AN817" s="149"/>
      <c r="AO817" s="343" t="e">
        <f t="shared" si="332"/>
        <v>#DIV/0!</v>
      </c>
      <c r="AP817" s="149"/>
      <c r="AQ817" s="149"/>
      <c r="AR817" s="343" t="e">
        <f t="shared" si="333"/>
        <v>#DIV/0!</v>
      </c>
    </row>
    <row r="818" spans="1:44" ht="30.75" hidden="1" thickBot="1">
      <c r="A818" s="309"/>
      <c r="B818" s="308">
        <v>735</v>
      </c>
      <c r="C818" s="239" t="str">
        <f>VLOOKUP($A$18,Piezas!$A$10:$F$604,2,FALSE)</f>
        <v xml:space="preserve">Gabinete lateral derecho </v>
      </c>
      <c r="D818" s="317"/>
      <c r="E818" s="322"/>
      <c r="F818" s="308" t="e">
        <f>VLOOKUP(D818,Acero!$A$12:$AB$209,4,FALSE)</f>
        <v>#N/A</v>
      </c>
      <c r="G818" s="317"/>
      <c r="H818" s="317"/>
      <c r="I818" s="317"/>
      <c r="J818" s="311"/>
      <c r="L818" s="322"/>
      <c r="M818" s="308" t="e">
        <f>VLOOKUP(D818,Acero!$A$12:$AB$209,13,FALSE)</f>
        <v>#N/A</v>
      </c>
      <c r="N818" s="308" t="str">
        <f>IF(L818="x",VLOOKUP(D818,Acero!$A$12:$AB$209,6,FALSE),"--")</f>
        <v>--</v>
      </c>
      <c r="O818" s="324" t="str">
        <f>IF(L818="x",VLOOKUP(D818,Acero!$A$12:$AB$209,7,FALSE),"--")</f>
        <v>--</v>
      </c>
      <c r="P818" s="335" t="e">
        <f>IF((M818="Chapa negra doble recapado")*AND(L818&lt;&gt;"x"),"--",VLOOKUP(D818,Acero!$A$12:$AB$209,14,FALSE))</f>
        <v>#N/A</v>
      </c>
      <c r="Q818" s="335" t="e">
        <f>IF((M818="Chapa negra doble recapado")*AND(L818&lt;&gt;"x"),"--",VLOOKUP(D818,Acero!$A$12:$AB$209,15,FALSE))</f>
        <v>#N/A</v>
      </c>
      <c r="R818" s="335" t="str">
        <f>IF(L818="x",VLOOKUP(D818,Acero!$A$12:$AB$209,16,FALSE),"--")</f>
        <v>--</v>
      </c>
      <c r="S818" s="335" t="str">
        <f>IF(L818="x",VLOOKUP(D818,Acero!$A$12:$AB$209,17,FALSE),"--")</f>
        <v>--</v>
      </c>
      <c r="T818" s="335" t="e">
        <f>VLOOKUP(D818,Acero!$A$12:$AB$209,18,FALSE)</f>
        <v>#N/A</v>
      </c>
      <c r="U818" s="308" t="e">
        <f>VLOOKUP(D818,Acero!$A$12:$AB$209,19,FALSE)</f>
        <v>#N/A</v>
      </c>
      <c r="V818" s="319"/>
      <c r="W818" s="319"/>
      <c r="X818" s="322"/>
      <c r="Y818" s="334" t="e">
        <f t="shared" si="330"/>
        <v>#DIV/0!</v>
      </c>
      <c r="Z818">
        <f t="shared" si="334"/>
        <v>6172195.666666639</v>
      </c>
      <c r="AG818" s="345">
        <v>43192</v>
      </c>
      <c r="AH818" s="149"/>
      <c r="AI818" s="149"/>
      <c r="AJ818" s="149"/>
      <c r="AK818" s="149"/>
      <c r="AL818" s="343" t="e">
        <f t="shared" si="331"/>
        <v>#DIV/0!</v>
      </c>
      <c r="AM818" s="149"/>
      <c r="AN818" s="149"/>
      <c r="AO818" s="343" t="e">
        <f t="shared" si="332"/>
        <v>#DIV/0!</v>
      </c>
      <c r="AP818" s="149"/>
      <c r="AQ818" s="149"/>
      <c r="AR818" s="343" t="e">
        <f t="shared" si="333"/>
        <v>#DIV/0!</v>
      </c>
    </row>
    <row r="819" spans="1:44" ht="30.75" hidden="1" thickBot="1">
      <c r="A819" s="309"/>
      <c r="B819" s="308">
        <v>736</v>
      </c>
      <c r="C819" s="239" t="str">
        <f>VLOOKUP($A$18,Piezas!$A$10:$F$604,2,FALSE)</f>
        <v xml:space="preserve">Gabinete lateral derecho </v>
      </c>
      <c r="D819" s="320"/>
      <c r="E819" s="322"/>
      <c r="F819" s="308" t="e">
        <f>VLOOKUP(D819,Acero!$A$12:$AB$209,4,FALSE)</f>
        <v>#N/A</v>
      </c>
      <c r="G819" s="317"/>
      <c r="H819" s="317"/>
      <c r="I819" s="317"/>
      <c r="J819" s="311"/>
      <c r="L819" s="322"/>
      <c r="M819" s="308" t="e">
        <f>VLOOKUP(D819,Acero!$A$12:$AB$209,13,FALSE)</f>
        <v>#N/A</v>
      </c>
      <c r="N819" s="308" t="str">
        <f>IF(L819="x",VLOOKUP(D819,Acero!$A$12:$AB$209,6,FALSE),"--")</f>
        <v>--</v>
      </c>
      <c r="O819" s="324" t="str">
        <f>IF(L819="x",VLOOKUP(D819,Acero!$A$12:$AB$209,7,FALSE),"--")</f>
        <v>--</v>
      </c>
      <c r="P819" s="335" t="e">
        <f>IF((M819="Chapa negra doble recapado")*AND(L819&lt;&gt;"x"),"--",VLOOKUP(D819,Acero!$A$12:$AB$209,14,FALSE))</f>
        <v>#N/A</v>
      </c>
      <c r="Q819" s="335" t="e">
        <f>IF((M819="Chapa negra doble recapado")*AND(L819&lt;&gt;"x"),"--",VLOOKUP(D819,Acero!$A$12:$AB$209,15,FALSE))</f>
        <v>#N/A</v>
      </c>
      <c r="R819" s="335" t="str">
        <f>IF(L819="x",VLOOKUP(D819,Acero!$A$12:$AB$209,16,FALSE),"--")</f>
        <v>--</v>
      </c>
      <c r="S819" s="335" t="str">
        <f>IF(L819="x",VLOOKUP(D819,Acero!$A$12:$AB$209,17,FALSE),"--")</f>
        <v>--</v>
      </c>
      <c r="T819" s="335" t="e">
        <f>VLOOKUP(D819,Acero!$A$12:$AB$209,18,FALSE)</f>
        <v>#N/A</v>
      </c>
      <c r="U819" s="308" t="e">
        <f>VLOOKUP(D819,Acero!$A$12:$AB$209,19,FALSE)</f>
        <v>#N/A</v>
      </c>
      <c r="V819" s="318"/>
      <c r="W819" s="318"/>
      <c r="X819" s="322"/>
      <c r="Y819" s="334" t="e">
        <f t="shared" si="330"/>
        <v>#DIV/0!</v>
      </c>
      <c r="Z819">
        <f t="shared" si="334"/>
        <v>6172195.666666639</v>
      </c>
      <c r="AG819" s="345">
        <v>43193</v>
      </c>
      <c r="AH819" s="149"/>
      <c r="AI819" s="149"/>
      <c r="AJ819" s="149"/>
      <c r="AK819" s="149"/>
      <c r="AL819" s="343" t="e">
        <f t="shared" si="331"/>
        <v>#DIV/0!</v>
      </c>
      <c r="AM819" s="149"/>
      <c r="AN819" s="149"/>
      <c r="AO819" s="343" t="e">
        <f t="shared" si="332"/>
        <v>#DIV/0!</v>
      </c>
      <c r="AP819" s="149"/>
      <c r="AQ819" s="149"/>
      <c r="AR819" s="343" t="e">
        <f t="shared" si="333"/>
        <v>#DIV/0!</v>
      </c>
    </row>
    <row r="820" spans="1:44" ht="30.75" hidden="1" thickBot="1">
      <c r="A820" s="412"/>
      <c r="B820" s="308">
        <v>737</v>
      </c>
      <c r="C820" s="239" t="str">
        <f>VLOOKUP($A$18,Piezas!$A$10:$F$604,2,FALSE)</f>
        <v xml:space="preserve">Gabinete lateral derecho </v>
      </c>
      <c r="D820" s="321"/>
      <c r="E820" s="322"/>
      <c r="F820" s="308" t="e">
        <f>VLOOKUP(D820,Acero!$A$12:$AB$209,4,FALSE)</f>
        <v>#N/A</v>
      </c>
      <c r="G820" s="317"/>
      <c r="H820" s="317"/>
      <c r="I820" s="317"/>
      <c r="J820" s="311"/>
      <c r="L820" s="322"/>
      <c r="M820" s="308" t="e">
        <f>VLOOKUP(D820,Acero!$A$12:$AB$209,13,FALSE)</f>
        <v>#N/A</v>
      </c>
      <c r="N820" s="308" t="str">
        <f>IF(L820="x",VLOOKUP(D820,Acero!$A$12:$AB$209,6,FALSE),"--")</f>
        <v>--</v>
      </c>
      <c r="O820" s="324" t="str">
        <f>IF(L820="x",VLOOKUP(D820,Acero!$A$12:$AB$209,7,FALSE),"--")</f>
        <v>--</v>
      </c>
      <c r="P820" s="335" t="e">
        <f>IF((M820="Chapa negra doble recapado")*AND(L820&lt;&gt;"x"),"--",VLOOKUP(D820,Acero!$A$12:$AB$209,14,FALSE))</f>
        <v>#N/A</v>
      </c>
      <c r="Q820" s="335" t="e">
        <f>IF((M820="Chapa negra doble recapado")*AND(L820&lt;&gt;"x"),"--",VLOOKUP(D820,Acero!$A$12:$AB$209,15,FALSE))</f>
        <v>#N/A</v>
      </c>
      <c r="R820" s="335" t="str">
        <f>IF(L820="x",VLOOKUP(D820,Acero!$A$12:$AB$209,16,FALSE),"--")</f>
        <v>--</v>
      </c>
      <c r="S820" s="335" t="str">
        <f>IF(L820="x",VLOOKUP(D820,Acero!$A$12:$AB$209,17,FALSE),"--")</f>
        <v>--</v>
      </c>
      <c r="T820" s="335" t="e">
        <f>VLOOKUP(D820,Acero!$A$12:$AB$209,18,FALSE)</f>
        <v>#N/A</v>
      </c>
      <c r="U820" s="308" t="e">
        <f>VLOOKUP(D820,Acero!$A$12:$AB$209,19,FALSE)</f>
        <v>#N/A</v>
      </c>
      <c r="V820" s="319"/>
      <c r="W820" s="319"/>
      <c r="X820" s="322"/>
      <c r="Y820" s="334" t="e">
        <f t="shared" si="330"/>
        <v>#DIV/0!</v>
      </c>
      <c r="Z820">
        <f t="shared" si="334"/>
        <v>6172195.666666639</v>
      </c>
      <c r="AG820" s="345">
        <v>43194</v>
      </c>
      <c r="AH820" s="149"/>
      <c r="AI820" s="149"/>
      <c r="AJ820" s="149"/>
      <c r="AK820" s="149"/>
      <c r="AL820" s="343" t="e">
        <f t="shared" si="331"/>
        <v>#DIV/0!</v>
      </c>
      <c r="AM820" s="149"/>
      <c r="AN820" s="149"/>
      <c r="AO820" s="343" t="e">
        <f t="shared" si="332"/>
        <v>#DIV/0!</v>
      </c>
      <c r="AP820" s="149"/>
      <c r="AQ820" s="149"/>
      <c r="AR820" s="343" t="e">
        <f t="shared" si="333"/>
        <v>#DIV/0!</v>
      </c>
    </row>
    <row r="821" spans="1:44" ht="15.75" hidden="1" thickBot="1">
      <c r="A821" s="410"/>
      <c r="B821" s="336"/>
      <c r="C821" s="337"/>
      <c r="D821" s="338"/>
      <c r="E821" s="339"/>
      <c r="F821" s="340"/>
      <c r="G821" s="336"/>
      <c r="H821" s="336"/>
      <c r="I821" s="338"/>
      <c r="J821" s="339"/>
      <c r="K821" s="341"/>
      <c r="L821" s="339"/>
      <c r="M821" s="338"/>
      <c r="N821" s="338"/>
      <c r="O821" s="342"/>
      <c r="P821" s="340"/>
      <c r="Q821" s="340"/>
      <c r="R821" s="340"/>
      <c r="S821" s="340"/>
      <c r="T821" s="340"/>
      <c r="U821" s="336"/>
      <c r="V821" s="336"/>
      <c r="W821" s="336"/>
      <c r="X821" s="339"/>
      <c r="Y821" s="339"/>
      <c r="Z821" s="333"/>
      <c r="AA821" s="333"/>
      <c r="AG821" s="345"/>
      <c r="AL821" s="344"/>
      <c r="AO821" s="344"/>
      <c r="AR821" s="344"/>
    </row>
    <row r="822" spans="1:44" ht="31.5" hidden="1" thickTop="1" thickBot="1">
      <c r="A822" s="411" t="s">
        <v>371</v>
      </c>
      <c r="B822" s="308">
        <v>738</v>
      </c>
      <c r="C822" s="239" t="str">
        <f>VLOOKUP($A$18,Piezas!$A$10:$F$604,2,FALSE)</f>
        <v xml:space="preserve">Gabinete lateral derecho </v>
      </c>
      <c r="D822" s="317" t="s">
        <v>1012</v>
      </c>
      <c r="E822" s="331">
        <v>1606.3333333333301</v>
      </c>
      <c r="F822" s="308" t="str">
        <f>VLOOKUP(D822,Acero!$A$12:$AB$209,4,FALSE)</f>
        <v>Lateral</v>
      </c>
      <c r="G822" s="317"/>
      <c r="H822" s="317"/>
      <c r="I822" s="317"/>
      <c r="J822" s="310"/>
      <c r="K822" s="149"/>
      <c r="L822" s="331"/>
      <c r="M822" s="308" t="str">
        <f>VLOOKUP(D822,Acero!$A$12:$AB$209,13,FALSE)</f>
        <v>Chapa negra doble recapado</v>
      </c>
      <c r="N822" s="308" t="str">
        <f>IF(L822="x",VLOOKUP(D822,Acero!$A$12:$AB$209,6,FALSE),"--")</f>
        <v>--</v>
      </c>
      <c r="O822" s="324" t="str">
        <f>IF(L822="x",VLOOKUP(D822,Acero!$A$12:$AB$209,7,FALSE),"--")</f>
        <v>--</v>
      </c>
      <c r="P822" s="335" t="str">
        <f>IF((M822="Chapa negra doble recapado")*AND(L822&lt;&gt;"x"),"--",VLOOKUP(D822,Acero!$A$12:$AB$209,14,FALSE))</f>
        <v>--</v>
      </c>
      <c r="Q822" s="335" t="str">
        <f>IF((M822="Chapa negra doble recapado")*AND(L822&lt;&gt;"x"),"--",VLOOKUP(D822,Acero!$A$12:$AB$209,15,FALSE))</f>
        <v>--</v>
      </c>
      <c r="R822" s="335" t="str">
        <f>IF(L822="x",VLOOKUP(D822,Acero!$A$12:$AB$209,16,FALSE),"--")</f>
        <v>--</v>
      </c>
      <c r="S822" s="335" t="str">
        <f>IF(L822="x",VLOOKUP(D822,Acero!$A$12:$AB$209,17,FALSE),"--")</f>
        <v>--</v>
      </c>
      <c r="T822" s="335">
        <f>VLOOKUP(D822,Acero!$A$12:$AB$209,18,FALSE)</f>
        <v>1.2</v>
      </c>
      <c r="U822" s="308" t="str">
        <f>VLOOKUP(D822,Acero!$A$12:$AB$209,19,FALSE)</f>
        <v>mm</v>
      </c>
      <c r="V822" s="317"/>
      <c r="W822" s="317">
        <v>1306.3333333333301</v>
      </c>
      <c r="X822" s="331">
        <v>1708.1666666666699</v>
      </c>
      <c r="Y822" s="334">
        <f t="shared" ref="Y822:Y832" si="335">(X822-W822)/W822</f>
        <v>0.30760398060730354</v>
      </c>
      <c r="Z822" s="149">
        <f>(V822+W822)*E822</f>
        <v>2098406.7777777682</v>
      </c>
      <c r="AA822" s="149"/>
      <c r="AB822" s="149"/>
      <c r="AC822" s="149"/>
      <c r="AD822" s="149"/>
      <c r="AE822" s="149"/>
      <c r="AF822" s="149"/>
      <c r="AG822" s="345">
        <v>43195</v>
      </c>
      <c r="AH822" s="149"/>
      <c r="AI822" s="149"/>
      <c r="AJ822" s="149"/>
      <c r="AK822" s="149"/>
      <c r="AL822" s="343" t="e">
        <f t="shared" ref="AL822:AL832" si="336">(AH822-AK822)/AH822</f>
        <v>#DIV/0!</v>
      </c>
      <c r="AM822" s="149"/>
      <c r="AN822" s="149"/>
      <c r="AO822" s="343" t="e">
        <f t="shared" ref="AO822:AO832" si="337">(AK822-AN822)/AK822</f>
        <v>#DIV/0!</v>
      </c>
      <c r="AP822" s="149"/>
      <c r="AQ822" s="149"/>
      <c r="AR822" s="343" t="e">
        <f t="shared" ref="AR822:AR832" si="338">(AN822-AQ822)/AN822</f>
        <v>#DIV/0!</v>
      </c>
    </row>
    <row r="823" spans="1:44" ht="30.75" hidden="1" thickBot="1">
      <c r="A823" s="309"/>
      <c r="B823" s="308">
        <v>739</v>
      </c>
      <c r="C823" s="239" t="str">
        <f>VLOOKUP($A$18,Piezas!$A$10:$F$604,2,FALSE)</f>
        <v xml:space="preserve">Gabinete lateral derecho </v>
      </c>
      <c r="D823" s="317" t="s">
        <v>1211</v>
      </c>
      <c r="E823" s="322">
        <v>1614.3333333333301</v>
      </c>
      <c r="F823" s="308" t="str">
        <f>VLOOKUP(D823,Acero!$A$12:$AB$209,4,FALSE)</f>
        <v xml:space="preserve">Lonja </v>
      </c>
      <c r="G823" s="317"/>
      <c r="H823" s="317"/>
      <c r="I823" s="317"/>
      <c r="J823" s="311"/>
      <c r="L823" s="317"/>
      <c r="M823" s="308" t="str">
        <f>VLOOKUP(D823,Acero!$A$12:$AB$209,13,FALSE)</f>
        <v>Chapa negra doble recapado</v>
      </c>
      <c r="N823" s="308" t="str">
        <f>IF(L823="x",VLOOKUP(D823,Acero!$A$12:$AB$209,6,FALSE),"--")</f>
        <v>--</v>
      </c>
      <c r="O823" s="324" t="str">
        <f>IF(L823="x",VLOOKUP(D823,Acero!$A$12:$AB$209,7,FALSE),"--")</f>
        <v>--</v>
      </c>
      <c r="P823" s="335" t="str">
        <f>IF((M823="Chapa negra doble recapado")*AND(L823&lt;&gt;"x"),"--",VLOOKUP(D823,Acero!$A$12:$AB$209,14,FALSE))</f>
        <v>--</v>
      </c>
      <c r="Q823" s="335" t="str">
        <f>IF((M823="Chapa negra doble recapado")*AND(L823&lt;&gt;"x"),"--",VLOOKUP(D823,Acero!$A$12:$AB$209,15,FALSE))</f>
        <v>--</v>
      </c>
      <c r="R823" s="335" t="str">
        <f>IF(L823="x",VLOOKUP(D823,Acero!$A$12:$AB$209,16,FALSE),"--")</f>
        <v>--</v>
      </c>
      <c r="S823" s="335" t="str">
        <f>IF(L823="x",VLOOKUP(D823,Acero!$A$12:$AB$209,17,FALSE),"--")</f>
        <v>--</v>
      </c>
      <c r="T823" s="335">
        <f>VLOOKUP(D823,Acero!$A$12:$AB$209,18,FALSE)</f>
        <v>1.2</v>
      </c>
      <c r="U823" s="308" t="str">
        <f>VLOOKUP(D823,Acero!$A$12:$AB$209,19,FALSE)</f>
        <v>mm</v>
      </c>
      <c r="V823" s="317"/>
      <c r="W823" s="317">
        <v>1312.8333333333301</v>
      </c>
      <c r="X823" s="322">
        <v>1716.6666666666699</v>
      </c>
      <c r="Y823" s="334">
        <f t="shared" si="335"/>
        <v>0.30760441792561194</v>
      </c>
      <c r="Z823">
        <f t="shared" ref="Z823:Z832" si="339">(V823+W823)*E823+Z822</f>
        <v>4217757.3888888694</v>
      </c>
      <c r="AG823" s="345">
        <v>43196</v>
      </c>
      <c r="AH823" s="149"/>
      <c r="AI823" s="149"/>
      <c r="AJ823" s="149"/>
      <c r="AK823" s="149"/>
      <c r="AL823" s="343" t="e">
        <f t="shared" si="336"/>
        <v>#DIV/0!</v>
      </c>
      <c r="AM823" s="149"/>
      <c r="AN823" s="149"/>
      <c r="AO823" s="343" t="e">
        <f t="shared" si="337"/>
        <v>#DIV/0!</v>
      </c>
      <c r="AP823" s="149"/>
      <c r="AQ823" s="149"/>
      <c r="AR823" s="343" t="e">
        <f t="shared" si="338"/>
        <v>#DIV/0!</v>
      </c>
    </row>
    <row r="824" spans="1:44" ht="30.75" hidden="1" thickBot="1">
      <c r="A824" s="309"/>
      <c r="B824" s="308">
        <v>740</v>
      </c>
      <c r="C824" s="239" t="str">
        <f>VLOOKUP($A$18,Piezas!$A$10:$F$604,2,FALSE)</f>
        <v xml:space="preserve">Gabinete lateral derecho </v>
      </c>
      <c r="D824" s="317" t="s">
        <v>1014</v>
      </c>
      <c r="E824" s="322">
        <v>1622.3333333333301</v>
      </c>
      <c r="F824" s="308" t="str">
        <f>VLOOKUP(D824,Acero!$A$12:$AB$209,4,FALSE)</f>
        <v>orejas</v>
      </c>
      <c r="G824" s="317"/>
      <c r="H824" s="317"/>
      <c r="I824" s="317"/>
      <c r="J824" s="311" t="s">
        <v>1537</v>
      </c>
      <c r="L824" s="322"/>
      <c r="M824" s="308" t="str">
        <f>VLOOKUP(D824,Acero!$A$12:$AB$209,13,FALSE)</f>
        <v>Chapa negra doble recapado</v>
      </c>
      <c r="N824" s="308" t="str">
        <f>IF(L824="x",VLOOKUP(D824,Acero!$A$12:$AB$209,6,FALSE),"--")</f>
        <v>--</v>
      </c>
      <c r="O824" s="324" t="str">
        <f>IF(L824="x",VLOOKUP(D824,Acero!$A$12:$AB$209,7,FALSE),"--")</f>
        <v>--</v>
      </c>
      <c r="P824" s="335" t="str">
        <f>IF((M824="Chapa negra doble recapado")*AND(L824&lt;&gt;"x"),"--",VLOOKUP(D824,Acero!$A$12:$AB$209,14,FALSE))</f>
        <v>--</v>
      </c>
      <c r="Q824" s="335" t="str">
        <f>IF((M824="Chapa negra doble recapado")*AND(L824&lt;&gt;"x"),"--",VLOOKUP(D824,Acero!$A$12:$AB$209,15,FALSE))</f>
        <v>--</v>
      </c>
      <c r="R824" s="335" t="str">
        <f>IF(L824="x",VLOOKUP(D824,Acero!$A$12:$AB$209,16,FALSE),"--")</f>
        <v>--</v>
      </c>
      <c r="S824" s="335" t="str">
        <f>IF(L824="x",VLOOKUP(D824,Acero!$A$12:$AB$209,17,FALSE),"--")</f>
        <v>--</v>
      </c>
      <c r="T824" s="335">
        <f>VLOOKUP(D824,Acero!$A$12:$AB$209,18,FALSE)</f>
        <v>1.2</v>
      </c>
      <c r="U824" s="308" t="str">
        <f>VLOOKUP(D824,Acero!$A$12:$AB$209,19,FALSE)</f>
        <v>mm</v>
      </c>
      <c r="V824" s="318">
        <v>1</v>
      </c>
      <c r="W824" s="318">
        <v>1319.3333333333301</v>
      </c>
      <c r="X824" s="322">
        <v>1725.1666666666699</v>
      </c>
      <c r="Y824" s="334">
        <f t="shared" si="335"/>
        <v>0.30760485093482126</v>
      </c>
      <c r="Z824">
        <f t="shared" si="339"/>
        <v>6359778.1666666381</v>
      </c>
      <c r="AG824" s="345">
        <v>43197</v>
      </c>
      <c r="AH824" s="149"/>
      <c r="AI824" s="149"/>
      <c r="AJ824" s="149"/>
      <c r="AK824" s="149"/>
      <c r="AL824" s="343" t="e">
        <f t="shared" si="336"/>
        <v>#DIV/0!</v>
      </c>
      <c r="AM824" s="149"/>
      <c r="AN824" s="149"/>
      <c r="AO824" s="343" t="e">
        <f t="shared" si="337"/>
        <v>#DIV/0!</v>
      </c>
      <c r="AP824" s="149"/>
      <c r="AQ824" s="149"/>
      <c r="AR824" s="343" t="e">
        <f t="shared" si="338"/>
        <v>#DIV/0!</v>
      </c>
    </row>
    <row r="825" spans="1:44" ht="30.75" hidden="1" thickBot="1">
      <c r="A825" s="309"/>
      <c r="B825" s="308">
        <v>741</v>
      </c>
      <c r="C825" s="239" t="str">
        <f>VLOOKUP($A$18,Piezas!$A$10:$F$604,2,FALSE)</f>
        <v xml:space="preserve">Gabinete lateral derecho </v>
      </c>
      <c r="D825" s="317" t="s">
        <v>1015</v>
      </c>
      <c r="E825" s="322"/>
      <c r="F825" s="308">
        <f>VLOOKUP(D825,Acero!$A$12:$AB$209,4,FALSE)</f>
        <v>0</v>
      </c>
      <c r="G825" s="317"/>
      <c r="H825" s="317"/>
      <c r="I825" s="317"/>
      <c r="J825" s="311"/>
      <c r="L825" s="322"/>
      <c r="M825" s="308">
        <f>VLOOKUP(D825,Acero!$A$12:$AB$209,13,FALSE)</f>
        <v>0</v>
      </c>
      <c r="N825" s="308" t="str">
        <f>IF(L825="x",VLOOKUP(D825,Acero!$A$12:$AB$209,6,FALSE),"--")</f>
        <v>--</v>
      </c>
      <c r="O825" s="324" t="str">
        <f>IF(L825="x",VLOOKUP(D825,Acero!$A$12:$AB$209,7,FALSE),"--")</f>
        <v>--</v>
      </c>
      <c r="P825" s="335">
        <f>IF((M825="Chapa negra doble recapado")*AND(L825&lt;&gt;"x"),"--",VLOOKUP(D825,Acero!$A$12:$AB$209,14,FALSE))</f>
        <v>0</v>
      </c>
      <c r="Q825" s="335">
        <f>IF((M825="Chapa negra doble recapado")*AND(L825&lt;&gt;"x"),"--",VLOOKUP(D825,Acero!$A$12:$AB$209,15,FALSE))</f>
        <v>0</v>
      </c>
      <c r="R825" s="335" t="str">
        <f>IF(L825="x",VLOOKUP(D825,Acero!$A$12:$AB$209,16,FALSE),"--")</f>
        <v>--</v>
      </c>
      <c r="S825" s="335" t="str">
        <f>IF(L825="x",VLOOKUP(D825,Acero!$A$12:$AB$209,17,FALSE),"--")</f>
        <v>--</v>
      </c>
      <c r="T825" s="335">
        <f>VLOOKUP(D825,Acero!$A$12:$AB$209,18,FALSE)</f>
        <v>0</v>
      </c>
      <c r="U825" s="308" t="str">
        <f>VLOOKUP(D825,Acero!$A$12:$AB$209,19,FALSE)</f>
        <v>-----</v>
      </c>
      <c r="V825" s="319"/>
      <c r="W825" s="319"/>
      <c r="X825" s="322"/>
      <c r="Y825" s="334" t="e">
        <f t="shared" si="335"/>
        <v>#DIV/0!</v>
      </c>
      <c r="Z825">
        <f t="shared" si="339"/>
        <v>6359778.1666666381</v>
      </c>
      <c r="AG825" s="345">
        <v>43198</v>
      </c>
      <c r="AH825" s="149"/>
      <c r="AI825" s="149"/>
      <c r="AJ825" s="149"/>
      <c r="AK825" s="149"/>
      <c r="AL825" s="343" t="e">
        <f t="shared" si="336"/>
        <v>#DIV/0!</v>
      </c>
      <c r="AM825" s="149"/>
      <c r="AN825" s="149"/>
      <c r="AO825" s="343" t="e">
        <f t="shared" si="337"/>
        <v>#DIV/0!</v>
      </c>
      <c r="AP825" s="149"/>
      <c r="AQ825" s="149"/>
      <c r="AR825" s="343" t="e">
        <f t="shared" si="338"/>
        <v>#DIV/0!</v>
      </c>
    </row>
    <row r="826" spans="1:44" ht="30.75" hidden="1" thickBot="1">
      <c r="A826" s="309"/>
      <c r="B826" s="308">
        <v>742</v>
      </c>
      <c r="C826" s="239" t="str">
        <f>VLOOKUP($A$18,Piezas!$A$10:$F$604,2,FALSE)</f>
        <v xml:space="preserve">Gabinete lateral derecho </v>
      </c>
      <c r="D826" s="317" t="s">
        <v>1060</v>
      </c>
      <c r="E826" s="322"/>
      <c r="F826" s="308">
        <f>VLOOKUP(D826,Acero!$A$12:$AB$209,4,FALSE)</f>
        <v>0</v>
      </c>
      <c r="G826" s="317"/>
      <c r="H826" s="317"/>
      <c r="I826" s="317"/>
      <c r="J826" s="311"/>
      <c r="L826" s="322"/>
      <c r="M826" s="308" t="str">
        <f>VLOOKUP(D826,Acero!$A$12:$AB$209,13,FALSE)</f>
        <v>---------------</v>
      </c>
      <c r="N826" s="308" t="str">
        <f>IF(L826="x",VLOOKUP(D826,Acero!$A$12:$AB$209,6,FALSE),"--")</f>
        <v>--</v>
      </c>
      <c r="O826" s="324" t="str">
        <f>IF(L826="x",VLOOKUP(D826,Acero!$A$12:$AB$209,7,FALSE),"--")</f>
        <v>--</v>
      </c>
      <c r="P826" s="335">
        <f>IF((M826="Chapa negra doble recapado")*AND(L826&lt;&gt;"x"),"--",VLOOKUP(D826,Acero!$A$12:$AB$209,14,FALSE))</f>
        <v>28</v>
      </c>
      <c r="Q826" s="335" t="str">
        <f>IF((M826="Chapa negra doble recapado")*AND(L826&lt;&gt;"x"),"--",VLOOKUP(D826,Acero!$A$12:$AB$209,15,FALSE))</f>
        <v>----</v>
      </c>
      <c r="R826" s="335" t="str">
        <f>IF(L826="x",VLOOKUP(D826,Acero!$A$12:$AB$209,16,FALSE),"--")</f>
        <v>--</v>
      </c>
      <c r="S826" s="335" t="str">
        <f>IF(L826="x",VLOOKUP(D826,Acero!$A$12:$AB$209,17,FALSE),"--")</f>
        <v>--</v>
      </c>
      <c r="T826" s="335">
        <f>VLOOKUP(D826,Acero!$A$12:$AB$209,18,FALSE)</f>
        <v>0</v>
      </c>
      <c r="U826" s="308" t="str">
        <f>VLOOKUP(D826,Acero!$A$12:$AB$209,19,FALSE)</f>
        <v>----</v>
      </c>
      <c r="V826" s="318"/>
      <c r="W826" s="318"/>
      <c r="X826" s="322"/>
      <c r="Y826" s="334" t="e">
        <f t="shared" si="335"/>
        <v>#DIV/0!</v>
      </c>
      <c r="Z826">
        <f t="shared" si="339"/>
        <v>6359778.1666666381</v>
      </c>
      <c r="AG826" s="345">
        <v>43199</v>
      </c>
      <c r="AH826" s="149"/>
      <c r="AI826" s="149"/>
      <c r="AJ826" s="149"/>
      <c r="AK826" s="149"/>
      <c r="AL826" s="343" t="e">
        <f t="shared" si="336"/>
        <v>#DIV/0!</v>
      </c>
      <c r="AM826" s="149"/>
      <c r="AN826" s="149"/>
      <c r="AO826" s="343" t="e">
        <f t="shared" si="337"/>
        <v>#DIV/0!</v>
      </c>
      <c r="AP826" s="149"/>
      <c r="AQ826" s="149"/>
      <c r="AR826" s="343" t="e">
        <f t="shared" si="338"/>
        <v>#DIV/0!</v>
      </c>
    </row>
    <row r="827" spans="1:44" ht="30.75" hidden="1" thickBot="1">
      <c r="A827" s="309"/>
      <c r="B827" s="308">
        <v>743</v>
      </c>
      <c r="C827" s="239" t="str">
        <f>VLOOKUP($A$18,Piezas!$A$10:$F$604,2,FALSE)</f>
        <v xml:space="preserve">Gabinete lateral derecho </v>
      </c>
      <c r="D827" s="317" t="s">
        <v>1228</v>
      </c>
      <c r="E827" s="322"/>
      <c r="F827" s="308">
        <f>VLOOKUP(D827,Acero!$A$12:$AB$209,4,FALSE)</f>
        <v>0</v>
      </c>
      <c r="G827" s="317"/>
      <c r="H827" s="317"/>
      <c r="I827" s="317"/>
      <c r="J827" s="311"/>
      <c r="L827" s="322"/>
      <c r="M827" s="308" t="str">
        <f>VLOOKUP(D827,Acero!$A$12:$AB$209,13,FALSE)</f>
        <v>---------------</v>
      </c>
      <c r="N827" s="308" t="str">
        <f>IF(L827="x",VLOOKUP(D827,Acero!$A$12:$AB$209,6,FALSE),"--")</f>
        <v>--</v>
      </c>
      <c r="O827" s="324" t="str">
        <f>IF(L827="x",VLOOKUP(D827,Acero!$A$12:$AB$209,7,FALSE),"--")</f>
        <v>--</v>
      </c>
      <c r="P827" s="335">
        <f>IF((M827="Chapa negra doble recapado")*AND(L827&lt;&gt;"x"),"--",VLOOKUP(D827,Acero!$A$12:$AB$209,14,FALSE))</f>
        <v>0.42</v>
      </c>
      <c r="Q827" s="335" t="str">
        <f>IF((M827="Chapa negra doble recapado")*AND(L827&lt;&gt;"x"),"--",VLOOKUP(D827,Acero!$A$12:$AB$209,15,FALSE))</f>
        <v>----</v>
      </c>
      <c r="R827" s="335" t="str">
        <f>IF(L827="x",VLOOKUP(D827,Acero!$A$12:$AB$209,16,FALSE),"--")</f>
        <v>--</v>
      </c>
      <c r="S827" s="335" t="str">
        <f>IF(L827="x",VLOOKUP(D827,Acero!$A$12:$AB$209,17,FALSE),"--")</f>
        <v>--</v>
      </c>
      <c r="T827" s="335">
        <f>VLOOKUP(D827,Acero!$A$12:$AB$209,18,FALSE)</f>
        <v>0.5</v>
      </c>
      <c r="U827" s="308" t="str">
        <f>VLOOKUP(D827,Acero!$A$12:$AB$209,19,FALSE)</f>
        <v>----</v>
      </c>
      <c r="V827" s="318"/>
      <c r="W827" s="318"/>
      <c r="X827" s="322"/>
      <c r="Y827" s="334" t="e">
        <f t="shared" si="335"/>
        <v>#DIV/0!</v>
      </c>
      <c r="Z827">
        <f t="shared" si="339"/>
        <v>6359778.1666666381</v>
      </c>
      <c r="AG827" s="345">
        <v>43200</v>
      </c>
      <c r="AH827" s="149"/>
      <c r="AI827" s="149"/>
      <c r="AJ827" s="149"/>
      <c r="AK827" s="149"/>
      <c r="AL827" s="343" t="e">
        <f t="shared" si="336"/>
        <v>#DIV/0!</v>
      </c>
      <c r="AM827" s="149"/>
      <c r="AN827" s="149"/>
      <c r="AO827" s="343" t="e">
        <f t="shared" si="337"/>
        <v>#DIV/0!</v>
      </c>
      <c r="AP827" s="149"/>
      <c r="AQ827" s="149"/>
      <c r="AR827" s="343" t="e">
        <f t="shared" si="338"/>
        <v>#DIV/0!</v>
      </c>
    </row>
    <row r="828" spans="1:44" ht="30.75" hidden="1" thickBot="1">
      <c r="A828" s="309"/>
      <c r="B828" s="308">
        <v>744</v>
      </c>
      <c r="C828" s="239" t="str">
        <f>VLOOKUP($A$18,Piezas!$A$10:$F$604,2,FALSE)</f>
        <v xml:space="preserve">Gabinete lateral derecho </v>
      </c>
      <c r="D828" s="317" t="s">
        <v>1229</v>
      </c>
      <c r="E828" s="322"/>
      <c r="F828" s="308">
        <f>VLOOKUP(D828,Acero!$A$12:$AB$209,4,FALSE)</f>
        <v>0</v>
      </c>
      <c r="G828" s="317"/>
      <c r="H828" s="317"/>
      <c r="I828" s="317"/>
      <c r="J828" s="311"/>
      <c r="L828" s="322"/>
      <c r="M828" s="308" t="str">
        <f>VLOOKUP(D828,Acero!$A$12:$AB$209,13,FALSE)</f>
        <v>---------------</v>
      </c>
      <c r="N828" s="308" t="str">
        <f>IF(L828="x",VLOOKUP(D828,Acero!$A$12:$AB$209,6,FALSE),"--")</f>
        <v>--</v>
      </c>
      <c r="O828" s="324" t="str">
        <f>IF(L828="x",VLOOKUP(D828,Acero!$A$12:$AB$209,7,FALSE),"--")</f>
        <v>--</v>
      </c>
      <c r="P828" s="335">
        <f>IF((M828="Chapa negra doble recapado")*AND(L828&lt;&gt;"x"),"--",VLOOKUP(D828,Acero!$A$12:$AB$209,14,FALSE))</f>
        <v>22</v>
      </c>
      <c r="Q828" s="335" t="str">
        <f>IF((M828="Chapa negra doble recapado")*AND(L828&lt;&gt;"x"),"--",VLOOKUP(D828,Acero!$A$12:$AB$209,15,FALSE))</f>
        <v>----</v>
      </c>
      <c r="R828" s="335" t="str">
        <f>IF(L828="x",VLOOKUP(D828,Acero!$A$12:$AB$209,16,FALSE),"--")</f>
        <v>--</v>
      </c>
      <c r="S828" s="335" t="str">
        <f>IF(L828="x",VLOOKUP(D828,Acero!$A$12:$AB$209,17,FALSE),"--")</f>
        <v>--</v>
      </c>
      <c r="T828" s="335">
        <f>VLOOKUP(D828,Acero!$A$12:$AB$209,18,FALSE)</f>
        <v>0</v>
      </c>
      <c r="U828" s="308" t="str">
        <f>VLOOKUP(D828,Acero!$A$12:$AB$209,19,FALSE)</f>
        <v>----</v>
      </c>
      <c r="V828" s="319"/>
      <c r="W828" s="319"/>
      <c r="X828" s="322"/>
      <c r="Y828" s="334" t="e">
        <f t="shared" si="335"/>
        <v>#DIV/0!</v>
      </c>
      <c r="Z828">
        <f t="shared" si="339"/>
        <v>6359778.1666666381</v>
      </c>
      <c r="AG828" s="345">
        <v>43201</v>
      </c>
      <c r="AH828" s="149"/>
      <c r="AI828" s="149"/>
      <c r="AJ828" s="149"/>
      <c r="AK828" s="149"/>
      <c r="AL828" s="343" t="e">
        <f t="shared" si="336"/>
        <v>#DIV/0!</v>
      </c>
      <c r="AM828" s="149"/>
      <c r="AN828" s="149"/>
      <c r="AO828" s="343" t="e">
        <f t="shared" si="337"/>
        <v>#DIV/0!</v>
      </c>
      <c r="AP828" s="149"/>
      <c r="AQ828" s="149"/>
      <c r="AR828" s="343" t="e">
        <f t="shared" si="338"/>
        <v>#DIV/0!</v>
      </c>
    </row>
    <row r="829" spans="1:44" ht="30.75" hidden="1" thickBot="1">
      <c r="A829" s="309"/>
      <c r="B829" s="308">
        <v>745</v>
      </c>
      <c r="C829" s="239" t="str">
        <f>VLOOKUP($A$18,Piezas!$A$10:$F$604,2,FALSE)</f>
        <v xml:space="preserve">Gabinete lateral derecho </v>
      </c>
      <c r="D829" s="317" t="s">
        <v>1230</v>
      </c>
      <c r="E829" s="322"/>
      <c r="F829" s="308">
        <f>VLOOKUP(D829,Acero!$A$12:$AB$209,4,FALSE)</f>
        <v>0</v>
      </c>
      <c r="G829" s="317"/>
      <c r="H829" s="317"/>
      <c r="I829" s="317"/>
      <c r="J829" s="311"/>
      <c r="L829" s="322"/>
      <c r="M829" s="308" t="str">
        <f>VLOOKUP(D829,Acero!$A$12:$AB$209,13,FALSE)</f>
        <v>---------------</v>
      </c>
      <c r="N829" s="308" t="str">
        <f>IF(L829="x",VLOOKUP(D829,Acero!$A$12:$AB$209,6,FALSE),"--")</f>
        <v>--</v>
      </c>
      <c r="O829" s="324" t="str">
        <f>IF(L829="x",VLOOKUP(D829,Acero!$A$12:$AB$209,7,FALSE),"--")</f>
        <v>--</v>
      </c>
      <c r="P829" s="335">
        <f>IF((M829="Chapa negra doble recapado")*AND(L829&lt;&gt;"x"),"--",VLOOKUP(D829,Acero!$A$12:$AB$209,14,FALSE))</f>
        <v>12.7</v>
      </c>
      <c r="Q829" s="335" t="str">
        <f>IF((M829="Chapa negra doble recapado")*AND(L829&lt;&gt;"x"),"--",VLOOKUP(D829,Acero!$A$12:$AB$209,15,FALSE))</f>
        <v>----</v>
      </c>
      <c r="R829" s="335" t="str">
        <f>IF(L829="x",VLOOKUP(D829,Acero!$A$12:$AB$209,16,FALSE),"--")</f>
        <v>--</v>
      </c>
      <c r="S829" s="335" t="str">
        <f>IF(L829="x",VLOOKUP(D829,Acero!$A$12:$AB$209,17,FALSE),"--")</f>
        <v>--</v>
      </c>
      <c r="T829" s="335">
        <f>VLOOKUP(D829,Acero!$A$12:$AB$209,18,FALSE)</f>
        <v>0</v>
      </c>
      <c r="U829" s="308" t="str">
        <f>VLOOKUP(D829,Acero!$A$12:$AB$209,19,FALSE)</f>
        <v>----</v>
      </c>
      <c r="V829" s="318"/>
      <c r="W829" s="318"/>
      <c r="X829" s="322"/>
      <c r="Y829" s="334" t="e">
        <f t="shared" si="335"/>
        <v>#DIV/0!</v>
      </c>
      <c r="Z829">
        <f t="shared" si="339"/>
        <v>6359778.1666666381</v>
      </c>
      <c r="AG829" s="345">
        <v>43202</v>
      </c>
      <c r="AH829" s="149"/>
      <c r="AI829" s="149"/>
      <c r="AJ829" s="149"/>
      <c r="AK829" s="149"/>
      <c r="AL829" s="343" t="e">
        <f t="shared" si="336"/>
        <v>#DIV/0!</v>
      </c>
      <c r="AM829" s="149"/>
      <c r="AN829" s="149"/>
      <c r="AO829" s="343" t="e">
        <f t="shared" si="337"/>
        <v>#DIV/0!</v>
      </c>
      <c r="AP829" s="149"/>
      <c r="AQ829" s="149"/>
      <c r="AR829" s="343" t="e">
        <f t="shared" si="338"/>
        <v>#DIV/0!</v>
      </c>
    </row>
    <row r="830" spans="1:44" ht="30.75" hidden="1" thickBot="1">
      <c r="A830" s="309"/>
      <c r="B830" s="308">
        <v>746</v>
      </c>
      <c r="C830" s="239" t="str">
        <f>VLOOKUP($A$18,Piezas!$A$10:$F$604,2,FALSE)</f>
        <v xml:space="preserve">Gabinete lateral derecho </v>
      </c>
      <c r="D830" s="317"/>
      <c r="E830" s="322"/>
      <c r="F830" s="308" t="e">
        <f>VLOOKUP(D830,Acero!$A$12:$AB$209,4,FALSE)</f>
        <v>#N/A</v>
      </c>
      <c r="G830" s="317"/>
      <c r="H830" s="317"/>
      <c r="I830" s="317"/>
      <c r="J830" s="311"/>
      <c r="L830" s="322"/>
      <c r="M830" s="308" t="e">
        <f>VLOOKUP(D830,Acero!$A$12:$AB$209,13,FALSE)</f>
        <v>#N/A</v>
      </c>
      <c r="N830" s="308" t="str">
        <f>IF(L830="x",VLOOKUP(D830,Acero!$A$12:$AB$209,6,FALSE),"--")</f>
        <v>--</v>
      </c>
      <c r="O830" s="324" t="str">
        <f>IF(L830="x",VLOOKUP(D830,Acero!$A$12:$AB$209,7,FALSE),"--")</f>
        <v>--</v>
      </c>
      <c r="P830" s="335" t="e">
        <f>IF((M830="Chapa negra doble recapado")*AND(L830&lt;&gt;"x"),"--",VLOOKUP(D830,Acero!$A$12:$AB$209,14,FALSE))</f>
        <v>#N/A</v>
      </c>
      <c r="Q830" s="335" t="e">
        <f>IF((M830="Chapa negra doble recapado")*AND(L830&lt;&gt;"x"),"--",VLOOKUP(D830,Acero!$A$12:$AB$209,15,FALSE))</f>
        <v>#N/A</v>
      </c>
      <c r="R830" s="335" t="str">
        <f>IF(L830="x",VLOOKUP(D830,Acero!$A$12:$AB$209,16,FALSE),"--")</f>
        <v>--</v>
      </c>
      <c r="S830" s="335" t="str">
        <f>IF(L830="x",VLOOKUP(D830,Acero!$A$12:$AB$209,17,FALSE),"--")</f>
        <v>--</v>
      </c>
      <c r="T830" s="335" t="e">
        <f>VLOOKUP(D830,Acero!$A$12:$AB$209,18,FALSE)</f>
        <v>#N/A</v>
      </c>
      <c r="U830" s="308" t="e">
        <f>VLOOKUP(D830,Acero!$A$12:$AB$209,19,FALSE)</f>
        <v>#N/A</v>
      </c>
      <c r="V830" s="319"/>
      <c r="W830" s="319"/>
      <c r="X830" s="322"/>
      <c r="Y830" s="334" t="e">
        <f t="shared" si="335"/>
        <v>#DIV/0!</v>
      </c>
      <c r="Z830">
        <f t="shared" si="339"/>
        <v>6359778.1666666381</v>
      </c>
      <c r="AG830" s="345">
        <v>43203</v>
      </c>
      <c r="AH830" s="149"/>
      <c r="AI830" s="149"/>
      <c r="AJ830" s="149"/>
      <c r="AK830" s="149"/>
      <c r="AL830" s="343" t="e">
        <f t="shared" si="336"/>
        <v>#DIV/0!</v>
      </c>
      <c r="AM830" s="149"/>
      <c r="AN830" s="149"/>
      <c r="AO830" s="343" t="e">
        <f t="shared" si="337"/>
        <v>#DIV/0!</v>
      </c>
      <c r="AP830" s="149"/>
      <c r="AQ830" s="149"/>
      <c r="AR830" s="343" t="e">
        <f t="shared" si="338"/>
        <v>#DIV/0!</v>
      </c>
    </row>
    <row r="831" spans="1:44" ht="30.75" hidden="1" thickBot="1">
      <c r="A831" s="309"/>
      <c r="B831" s="308">
        <v>747</v>
      </c>
      <c r="C831" s="239" t="str">
        <f>VLOOKUP($A$18,Piezas!$A$10:$F$604,2,FALSE)</f>
        <v xml:space="preserve">Gabinete lateral derecho </v>
      </c>
      <c r="D831" s="320"/>
      <c r="E831" s="322"/>
      <c r="F831" s="308" t="e">
        <f>VLOOKUP(D831,Acero!$A$12:$AB$209,4,FALSE)</f>
        <v>#N/A</v>
      </c>
      <c r="G831" s="317"/>
      <c r="H831" s="317"/>
      <c r="I831" s="317"/>
      <c r="J831" s="311"/>
      <c r="L831" s="322"/>
      <c r="M831" s="308" t="e">
        <f>VLOOKUP(D831,Acero!$A$12:$AB$209,13,FALSE)</f>
        <v>#N/A</v>
      </c>
      <c r="N831" s="308" t="str">
        <f>IF(L831="x",VLOOKUP(D831,Acero!$A$12:$AB$209,6,FALSE),"--")</f>
        <v>--</v>
      </c>
      <c r="O831" s="324" t="str">
        <f>IF(L831="x",VLOOKUP(D831,Acero!$A$12:$AB$209,7,FALSE),"--")</f>
        <v>--</v>
      </c>
      <c r="P831" s="335" t="e">
        <f>IF((M831="Chapa negra doble recapado")*AND(L831&lt;&gt;"x"),"--",VLOOKUP(D831,Acero!$A$12:$AB$209,14,FALSE))</f>
        <v>#N/A</v>
      </c>
      <c r="Q831" s="335" t="e">
        <f>IF((M831="Chapa negra doble recapado")*AND(L831&lt;&gt;"x"),"--",VLOOKUP(D831,Acero!$A$12:$AB$209,15,FALSE))</f>
        <v>#N/A</v>
      </c>
      <c r="R831" s="335" t="str">
        <f>IF(L831="x",VLOOKUP(D831,Acero!$A$12:$AB$209,16,FALSE),"--")</f>
        <v>--</v>
      </c>
      <c r="S831" s="335" t="str">
        <f>IF(L831="x",VLOOKUP(D831,Acero!$A$12:$AB$209,17,FALSE),"--")</f>
        <v>--</v>
      </c>
      <c r="T831" s="335" t="e">
        <f>VLOOKUP(D831,Acero!$A$12:$AB$209,18,FALSE)</f>
        <v>#N/A</v>
      </c>
      <c r="U831" s="308" t="e">
        <f>VLOOKUP(D831,Acero!$A$12:$AB$209,19,FALSE)</f>
        <v>#N/A</v>
      </c>
      <c r="V831" s="318"/>
      <c r="W831" s="318"/>
      <c r="X831" s="322"/>
      <c r="Y831" s="334" t="e">
        <f t="shared" si="335"/>
        <v>#DIV/0!</v>
      </c>
      <c r="Z831">
        <f t="shared" si="339"/>
        <v>6359778.1666666381</v>
      </c>
      <c r="AG831" s="345">
        <v>43204</v>
      </c>
      <c r="AH831" s="149"/>
      <c r="AI831" s="149"/>
      <c r="AJ831" s="149"/>
      <c r="AK831" s="149"/>
      <c r="AL831" s="343" t="e">
        <f t="shared" si="336"/>
        <v>#DIV/0!</v>
      </c>
      <c r="AM831" s="149"/>
      <c r="AN831" s="149"/>
      <c r="AO831" s="343" t="e">
        <f t="shared" si="337"/>
        <v>#DIV/0!</v>
      </c>
      <c r="AP831" s="149"/>
      <c r="AQ831" s="149"/>
      <c r="AR831" s="343" t="e">
        <f t="shared" si="338"/>
        <v>#DIV/0!</v>
      </c>
    </row>
    <row r="832" spans="1:44" ht="30.75" hidden="1" thickBot="1">
      <c r="A832" s="412"/>
      <c r="B832" s="308">
        <v>748</v>
      </c>
      <c r="C832" s="239" t="str">
        <f>VLOOKUP($A$18,Piezas!$A$10:$F$604,2,FALSE)</f>
        <v xml:space="preserve">Gabinete lateral derecho </v>
      </c>
      <c r="D832" s="321"/>
      <c r="E832" s="322"/>
      <c r="F832" s="308" t="e">
        <f>VLOOKUP(D832,Acero!$A$12:$AB$209,4,FALSE)</f>
        <v>#N/A</v>
      </c>
      <c r="G832" s="317"/>
      <c r="H832" s="317"/>
      <c r="I832" s="317"/>
      <c r="J832" s="311"/>
      <c r="L832" s="322"/>
      <c r="M832" s="308" t="e">
        <f>VLOOKUP(D832,Acero!$A$12:$AB$209,13,FALSE)</f>
        <v>#N/A</v>
      </c>
      <c r="N832" s="308" t="str">
        <f>IF(L832="x",VLOOKUP(D832,Acero!$A$12:$AB$209,6,FALSE),"--")</f>
        <v>--</v>
      </c>
      <c r="O832" s="324" t="str">
        <f>IF(L832="x",VLOOKUP(D832,Acero!$A$12:$AB$209,7,FALSE),"--")</f>
        <v>--</v>
      </c>
      <c r="P832" s="335" t="e">
        <f>IF((M832="Chapa negra doble recapado")*AND(L832&lt;&gt;"x"),"--",VLOOKUP(D832,Acero!$A$12:$AB$209,14,FALSE))</f>
        <v>#N/A</v>
      </c>
      <c r="Q832" s="335" t="e">
        <f>IF((M832="Chapa negra doble recapado")*AND(L832&lt;&gt;"x"),"--",VLOOKUP(D832,Acero!$A$12:$AB$209,15,FALSE))</f>
        <v>#N/A</v>
      </c>
      <c r="R832" s="335" t="str">
        <f>IF(L832="x",VLOOKUP(D832,Acero!$A$12:$AB$209,16,FALSE),"--")</f>
        <v>--</v>
      </c>
      <c r="S832" s="335" t="str">
        <f>IF(L832="x",VLOOKUP(D832,Acero!$A$12:$AB$209,17,FALSE),"--")</f>
        <v>--</v>
      </c>
      <c r="T832" s="335" t="e">
        <f>VLOOKUP(D832,Acero!$A$12:$AB$209,18,FALSE)</f>
        <v>#N/A</v>
      </c>
      <c r="U832" s="308" t="e">
        <f>VLOOKUP(D832,Acero!$A$12:$AB$209,19,FALSE)</f>
        <v>#N/A</v>
      </c>
      <c r="V832" s="319"/>
      <c r="W832" s="319"/>
      <c r="X832" s="322"/>
      <c r="Y832" s="334" t="e">
        <f t="shared" si="335"/>
        <v>#DIV/0!</v>
      </c>
      <c r="Z832">
        <f t="shared" si="339"/>
        <v>6359778.1666666381</v>
      </c>
      <c r="AG832" s="345">
        <v>43205</v>
      </c>
      <c r="AH832" s="149"/>
      <c r="AI832" s="149"/>
      <c r="AJ832" s="149"/>
      <c r="AK832" s="149"/>
      <c r="AL832" s="343" t="e">
        <f t="shared" si="336"/>
        <v>#DIV/0!</v>
      </c>
      <c r="AM832" s="149"/>
      <c r="AN832" s="149"/>
      <c r="AO832" s="343" t="e">
        <f t="shared" si="337"/>
        <v>#DIV/0!</v>
      </c>
      <c r="AP832" s="149"/>
      <c r="AQ832" s="149"/>
      <c r="AR832" s="343" t="e">
        <f t="shared" si="338"/>
        <v>#DIV/0!</v>
      </c>
    </row>
    <row r="833" spans="1:44" ht="15.75" hidden="1" thickBot="1">
      <c r="A833" s="410"/>
      <c r="B833" s="336"/>
      <c r="C833" s="337"/>
      <c r="D833" s="338"/>
      <c r="E833" s="339"/>
      <c r="F833" s="340"/>
      <c r="G833" s="336"/>
      <c r="H833" s="336"/>
      <c r="I833" s="338"/>
      <c r="J833" s="339"/>
      <c r="K833" s="341"/>
      <c r="L833" s="339"/>
      <c r="M833" s="338"/>
      <c r="N833" s="338"/>
      <c r="O833" s="342"/>
      <c r="P833" s="340"/>
      <c r="Q833" s="340"/>
      <c r="R833" s="340"/>
      <c r="S833" s="340"/>
      <c r="T833" s="340"/>
      <c r="U833" s="336"/>
      <c r="V833" s="336"/>
      <c r="W833" s="336"/>
      <c r="X833" s="339"/>
      <c r="Y833" s="339"/>
      <c r="Z833" s="333"/>
      <c r="AA833" s="333"/>
      <c r="AG833" s="345"/>
      <c r="AL833" s="344"/>
      <c r="AO833" s="344"/>
      <c r="AR833" s="344"/>
    </row>
    <row r="834" spans="1:44" ht="31.5" hidden="1" thickTop="1" thickBot="1">
      <c r="A834" s="411" t="s">
        <v>372</v>
      </c>
      <c r="B834" s="308">
        <v>749</v>
      </c>
      <c r="C834" s="239" t="str">
        <f>VLOOKUP($A$18,Piezas!$A$10:$F$604,2,FALSE)</f>
        <v xml:space="preserve">Gabinete lateral derecho </v>
      </c>
      <c r="D834" s="317" t="s">
        <v>1012</v>
      </c>
      <c r="E834" s="331">
        <v>1630.3333333333301</v>
      </c>
      <c r="F834" s="308" t="str">
        <f>VLOOKUP(D834,Acero!$A$12:$AB$209,4,FALSE)</f>
        <v>Lateral</v>
      </c>
      <c r="G834" s="317"/>
      <c r="H834" s="317"/>
      <c r="I834" s="317"/>
      <c r="J834" s="310"/>
      <c r="K834" s="149"/>
      <c r="L834" s="331"/>
      <c r="M834" s="308" t="str">
        <f>VLOOKUP(D834,Acero!$A$12:$AB$209,13,FALSE)</f>
        <v>Chapa negra doble recapado</v>
      </c>
      <c r="N834" s="308" t="str">
        <f>IF(L834="x",VLOOKUP(D834,Acero!$A$12:$AB$209,6,FALSE),"--")</f>
        <v>--</v>
      </c>
      <c r="O834" s="324" t="str">
        <f>IF(L834="x",VLOOKUP(D834,Acero!$A$12:$AB$209,7,FALSE),"--")</f>
        <v>--</v>
      </c>
      <c r="P834" s="335" t="str">
        <f>IF((M834="Chapa negra doble recapado")*AND(L834&lt;&gt;"x"),"--",VLOOKUP(D834,Acero!$A$12:$AB$209,14,FALSE))</f>
        <v>--</v>
      </c>
      <c r="Q834" s="335" t="str">
        <f>IF((M834="Chapa negra doble recapado")*AND(L834&lt;&gt;"x"),"--",VLOOKUP(D834,Acero!$A$12:$AB$209,15,FALSE))</f>
        <v>--</v>
      </c>
      <c r="R834" s="335" t="str">
        <f>IF(L834="x",VLOOKUP(D834,Acero!$A$12:$AB$209,16,FALSE),"--")</f>
        <v>--</v>
      </c>
      <c r="S834" s="335" t="str">
        <f>IF(L834="x",VLOOKUP(D834,Acero!$A$12:$AB$209,17,FALSE),"--")</f>
        <v>--</v>
      </c>
      <c r="T834" s="335">
        <f>VLOOKUP(D834,Acero!$A$12:$AB$209,18,FALSE)</f>
        <v>1.2</v>
      </c>
      <c r="U834" s="308" t="str">
        <f>VLOOKUP(D834,Acero!$A$12:$AB$209,19,FALSE)</f>
        <v>mm</v>
      </c>
      <c r="V834" s="317"/>
      <c r="W834" s="317">
        <v>1325.8333333333301</v>
      </c>
      <c r="X834" s="331">
        <v>1733.6666666666699</v>
      </c>
      <c r="Y834" s="334">
        <f t="shared" ref="Y834:Y844" si="340">(X834-W834)/W834</f>
        <v>0.30760527969830864</v>
      </c>
      <c r="Z834" s="149">
        <f>(V834+W834)*E834</f>
        <v>2161550.2777777682</v>
      </c>
      <c r="AA834" s="149"/>
      <c r="AB834" s="149"/>
      <c r="AC834" s="149"/>
      <c r="AD834" s="149"/>
      <c r="AE834" s="149"/>
      <c r="AF834" s="149"/>
      <c r="AG834" s="345">
        <v>43206</v>
      </c>
      <c r="AH834" s="149"/>
      <c r="AI834" s="149"/>
      <c r="AJ834" s="149"/>
      <c r="AK834" s="149"/>
      <c r="AL834" s="343" t="e">
        <f t="shared" ref="AL834:AL844" si="341">(AH834-AK834)/AH834</f>
        <v>#DIV/0!</v>
      </c>
      <c r="AM834" s="149"/>
      <c r="AN834" s="149"/>
      <c r="AO834" s="343" t="e">
        <f t="shared" ref="AO834:AO844" si="342">(AK834-AN834)/AK834</f>
        <v>#DIV/0!</v>
      </c>
      <c r="AP834" s="149"/>
      <c r="AQ834" s="149"/>
      <c r="AR834" s="343" t="e">
        <f t="shared" ref="AR834:AR844" si="343">(AN834-AQ834)/AN834</f>
        <v>#DIV/0!</v>
      </c>
    </row>
    <row r="835" spans="1:44" ht="30.75" hidden="1" thickBot="1">
      <c r="A835" s="309"/>
      <c r="B835" s="308">
        <v>750</v>
      </c>
      <c r="C835" s="239" t="str">
        <f>VLOOKUP($A$18,Piezas!$A$10:$F$604,2,FALSE)</f>
        <v xml:space="preserve">Gabinete lateral derecho </v>
      </c>
      <c r="D835" s="317" t="s">
        <v>1211</v>
      </c>
      <c r="E835" s="322">
        <v>1638.3333333333301</v>
      </c>
      <c r="F835" s="308" t="str">
        <f>VLOOKUP(D835,Acero!$A$12:$AB$209,4,FALSE)</f>
        <v xml:space="preserve">Lonja </v>
      </c>
      <c r="G835" s="317"/>
      <c r="H835" s="317"/>
      <c r="I835" s="317"/>
      <c r="J835" s="311"/>
      <c r="L835" s="317"/>
      <c r="M835" s="308" t="str">
        <f>VLOOKUP(D835,Acero!$A$12:$AB$209,13,FALSE)</f>
        <v>Chapa negra doble recapado</v>
      </c>
      <c r="N835" s="308" t="str">
        <f>IF(L835="x",VLOOKUP(D835,Acero!$A$12:$AB$209,6,FALSE),"--")</f>
        <v>--</v>
      </c>
      <c r="O835" s="324" t="str">
        <f>IF(L835="x",VLOOKUP(D835,Acero!$A$12:$AB$209,7,FALSE),"--")</f>
        <v>--</v>
      </c>
      <c r="P835" s="335" t="str">
        <f>IF((M835="Chapa negra doble recapado")*AND(L835&lt;&gt;"x"),"--",VLOOKUP(D835,Acero!$A$12:$AB$209,14,FALSE))</f>
        <v>--</v>
      </c>
      <c r="Q835" s="335" t="str">
        <f>IF((M835="Chapa negra doble recapado")*AND(L835&lt;&gt;"x"),"--",VLOOKUP(D835,Acero!$A$12:$AB$209,15,FALSE))</f>
        <v>--</v>
      </c>
      <c r="R835" s="335" t="str">
        <f>IF(L835="x",VLOOKUP(D835,Acero!$A$12:$AB$209,16,FALSE),"--")</f>
        <v>--</v>
      </c>
      <c r="S835" s="335" t="str">
        <f>IF(L835="x",VLOOKUP(D835,Acero!$A$12:$AB$209,17,FALSE),"--")</f>
        <v>--</v>
      </c>
      <c r="T835" s="335">
        <f>VLOOKUP(D835,Acero!$A$12:$AB$209,18,FALSE)</f>
        <v>1.2</v>
      </c>
      <c r="U835" s="308" t="str">
        <f>VLOOKUP(D835,Acero!$A$12:$AB$209,19,FALSE)</f>
        <v>mm</v>
      </c>
      <c r="V835" s="317"/>
      <c r="W835" s="317">
        <v>1332.3333333333301</v>
      </c>
      <c r="X835" s="322">
        <v>1742.1666666666699</v>
      </c>
      <c r="Y835" s="334">
        <f t="shared" si="340"/>
        <v>0.30760570427821432</v>
      </c>
      <c r="Z835">
        <f t="shared" ref="Z835:Z844" si="344">(V835+W835)*E835+Z834</f>
        <v>4344356.3888888694</v>
      </c>
      <c r="AG835" s="345">
        <v>43207</v>
      </c>
      <c r="AH835" s="149"/>
      <c r="AI835" s="149"/>
      <c r="AJ835" s="149"/>
      <c r="AK835" s="149"/>
      <c r="AL835" s="343" t="e">
        <f t="shared" si="341"/>
        <v>#DIV/0!</v>
      </c>
      <c r="AM835" s="149"/>
      <c r="AN835" s="149"/>
      <c r="AO835" s="343" t="e">
        <f t="shared" si="342"/>
        <v>#DIV/0!</v>
      </c>
      <c r="AP835" s="149"/>
      <c r="AQ835" s="149"/>
      <c r="AR835" s="343" t="e">
        <f t="shared" si="343"/>
        <v>#DIV/0!</v>
      </c>
    </row>
    <row r="836" spans="1:44" ht="30.75" hidden="1" thickBot="1">
      <c r="A836" s="309"/>
      <c r="B836" s="308">
        <v>751</v>
      </c>
      <c r="C836" s="239" t="str">
        <f>VLOOKUP($A$18,Piezas!$A$10:$F$604,2,FALSE)</f>
        <v xml:space="preserve">Gabinete lateral derecho </v>
      </c>
      <c r="D836" s="317" t="s">
        <v>1014</v>
      </c>
      <c r="E836" s="322">
        <v>1646.3333333333301</v>
      </c>
      <c r="F836" s="308" t="str">
        <f>VLOOKUP(D836,Acero!$A$12:$AB$209,4,FALSE)</f>
        <v>orejas</v>
      </c>
      <c r="G836" s="317"/>
      <c r="H836" s="317"/>
      <c r="I836" s="317"/>
      <c r="J836" s="311" t="s">
        <v>1538</v>
      </c>
      <c r="L836" s="322"/>
      <c r="M836" s="308" t="str">
        <f>VLOOKUP(D836,Acero!$A$12:$AB$209,13,FALSE)</f>
        <v>Chapa negra doble recapado</v>
      </c>
      <c r="N836" s="308" t="str">
        <f>IF(L836="x",VLOOKUP(D836,Acero!$A$12:$AB$209,6,FALSE),"--")</f>
        <v>--</v>
      </c>
      <c r="O836" s="324" t="str">
        <f>IF(L836="x",VLOOKUP(D836,Acero!$A$12:$AB$209,7,FALSE),"--")</f>
        <v>--</v>
      </c>
      <c r="P836" s="335" t="str">
        <f>IF((M836="Chapa negra doble recapado")*AND(L836&lt;&gt;"x"),"--",VLOOKUP(D836,Acero!$A$12:$AB$209,14,FALSE))</f>
        <v>--</v>
      </c>
      <c r="Q836" s="335" t="str">
        <f>IF((M836="Chapa negra doble recapado")*AND(L836&lt;&gt;"x"),"--",VLOOKUP(D836,Acero!$A$12:$AB$209,15,FALSE))</f>
        <v>--</v>
      </c>
      <c r="R836" s="335" t="str">
        <f>IF(L836="x",VLOOKUP(D836,Acero!$A$12:$AB$209,16,FALSE),"--")</f>
        <v>--</v>
      </c>
      <c r="S836" s="335" t="str">
        <f>IF(L836="x",VLOOKUP(D836,Acero!$A$12:$AB$209,17,FALSE),"--")</f>
        <v>--</v>
      </c>
      <c r="T836" s="335">
        <f>VLOOKUP(D836,Acero!$A$12:$AB$209,18,FALSE)</f>
        <v>1.2</v>
      </c>
      <c r="U836" s="308" t="str">
        <f>VLOOKUP(D836,Acero!$A$12:$AB$209,19,FALSE)</f>
        <v>mm</v>
      </c>
      <c r="V836" s="318">
        <v>1</v>
      </c>
      <c r="W836" s="318">
        <v>1338.8333333333301</v>
      </c>
      <c r="X836" s="322">
        <v>1750.6666666666699</v>
      </c>
      <c r="Y836" s="334">
        <f t="shared" si="340"/>
        <v>0.30760612473547183</v>
      </c>
      <c r="Z836">
        <f t="shared" si="344"/>
        <v>6550168.6666666381</v>
      </c>
      <c r="AG836" s="345">
        <v>43208</v>
      </c>
      <c r="AH836" s="149"/>
      <c r="AI836" s="149"/>
      <c r="AJ836" s="149"/>
      <c r="AK836" s="149"/>
      <c r="AL836" s="343" t="e">
        <f t="shared" si="341"/>
        <v>#DIV/0!</v>
      </c>
      <c r="AM836" s="149"/>
      <c r="AN836" s="149"/>
      <c r="AO836" s="343" t="e">
        <f t="shared" si="342"/>
        <v>#DIV/0!</v>
      </c>
      <c r="AP836" s="149"/>
      <c r="AQ836" s="149"/>
      <c r="AR836" s="343" t="e">
        <f t="shared" si="343"/>
        <v>#DIV/0!</v>
      </c>
    </row>
    <row r="837" spans="1:44" ht="30.75" hidden="1" thickBot="1">
      <c r="A837" s="309"/>
      <c r="B837" s="308">
        <v>752</v>
      </c>
      <c r="C837" s="239" t="str">
        <f>VLOOKUP($A$18,Piezas!$A$10:$F$604,2,FALSE)</f>
        <v xml:space="preserve">Gabinete lateral derecho </v>
      </c>
      <c r="D837" s="317" t="s">
        <v>1015</v>
      </c>
      <c r="E837" s="322"/>
      <c r="F837" s="308">
        <f>VLOOKUP(D837,Acero!$A$12:$AB$209,4,FALSE)</f>
        <v>0</v>
      </c>
      <c r="G837" s="317"/>
      <c r="H837" s="317"/>
      <c r="I837" s="317"/>
      <c r="J837" s="311"/>
      <c r="L837" s="322"/>
      <c r="M837" s="308">
        <f>VLOOKUP(D837,Acero!$A$12:$AB$209,13,FALSE)</f>
        <v>0</v>
      </c>
      <c r="N837" s="308" t="str">
        <f>IF(L837="x",VLOOKUP(D837,Acero!$A$12:$AB$209,6,FALSE),"--")</f>
        <v>--</v>
      </c>
      <c r="O837" s="324" t="str">
        <f>IF(L837="x",VLOOKUP(D837,Acero!$A$12:$AB$209,7,FALSE),"--")</f>
        <v>--</v>
      </c>
      <c r="P837" s="335">
        <f>IF((M837="Chapa negra doble recapado")*AND(L837&lt;&gt;"x"),"--",VLOOKUP(D837,Acero!$A$12:$AB$209,14,FALSE))</f>
        <v>0</v>
      </c>
      <c r="Q837" s="335">
        <f>IF((M837="Chapa negra doble recapado")*AND(L837&lt;&gt;"x"),"--",VLOOKUP(D837,Acero!$A$12:$AB$209,15,FALSE))</f>
        <v>0</v>
      </c>
      <c r="R837" s="335" t="str">
        <f>IF(L837="x",VLOOKUP(D837,Acero!$A$12:$AB$209,16,FALSE),"--")</f>
        <v>--</v>
      </c>
      <c r="S837" s="335" t="str">
        <f>IF(L837="x",VLOOKUP(D837,Acero!$A$12:$AB$209,17,FALSE),"--")</f>
        <v>--</v>
      </c>
      <c r="T837" s="335">
        <f>VLOOKUP(D837,Acero!$A$12:$AB$209,18,FALSE)</f>
        <v>0</v>
      </c>
      <c r="U837" s="308" t="str">
        <f>VLOOKUP(D837,Acero!$A$12:$AB$209,19,FALSE)</f>
        <v>-----</v>
      </c>
      <c r="V837" s="319"/>
      <c r="W837" s="319"/>
      <c r="X837" s="322"/>
      <c r="Y837" s="334" t="e">
        <f t="shared" si="340"/>
        <v>#DIV/0!</v>
      </c>
      <c r="Z837">
        <f t="shared" si="344"/>
        <v>6550168.6666666381</v>
      </c>
      <c r="AG837" s="345">
        <v>43209</v>
      </c>
      <c r="AH837" s="149"/>
      <c r="AI837" s="149"/>
      <c r="AJ837" s="149"/>
      <c r="AK837" s="149"/>
      <c r="AL837" s="343" t="e">
        <f t="shared" si="341"/>
        <v>#DIV/0!</v>
      </c>
      <c r="AM837" s="149"/>
      <c r="AN837" s="149"/>
      <c r="AO837" s="343" t="e">
        <f t="shared" si="342"/>
        <v>#DIV/0!</v>
      </c>
      <c r="AP837" s="149"/>
      <c r="AQ837" s="149"/>
      <c r="AR837" s="343" t="e">
        <f t="shared" si="343"/>
        <v>#DIV/0!</v>
      </c>
    </row>
    <row r="838" spans="1:44" ht="30.75" hidden="1" thickBot="1">
      <c r="A838" s="309"/>
      <c r="B838" s="308">
        <v>753</v>
      </c>
      <c r="C838" s="239" t="str">
        <f>VLOOKUP($A$18,Piezas!$A$10:$F$604,2,FALSE)</f>
        <v xml:space="preserve">Gabinete lateral derecho </v>
      </c>
      <c r="D838" s="317" t="s">
        <v>1060</v>
      </c>
      <c r="E838" s="322"/>
      <c r="F838" s="308">
        <f>VLOOKUP(D838,Acero!$A$12:$AB$209,4,FALSE)</f>
        <v>0</v>
      </c>
      <c r="G838" s="317"/>
      <c r="H838" s="317"/>
      <c r="I838" s="317"/>
      <c r="J838" s="311"/>
      <c r="L838" s="322"/>
      <c r="M838" s="308" t="str">
        <f>VLOOKUP(D838,Acero!$A$12:$AB$209,13,FALSE)</f>
        <v>---------------</v>
      </c>
      <c r="N838" s="308" t="str">
        <f>IF(L838="x",VLOOKUP(D838,Acero!$A$12:$AB$209,6,FALSE),"--")</f>
        <v>--</v>
      </c>
      <c r="O838" s="324" t="str">
        <f>IF(L838="x",VLOOKUP(D838,Acero!$A$12:$AB$209,7,FALSE),"--")</f>
        <v>--</v>
      </c>
      <c r="P838" s="335">
        <f>IF((M838="Chapa negra doble recapado")*AND(L838&lt;&gt;"x"),"--",VLOOKUP(D838,Acero!$A$12:$AB$209,14,FALSE))</f>
        <v>28</v>
      </c>
      <c r="Q838" s="335" t="str">
        <f>IF((M838="Chapa negra doble recapado")*AND(L838&lt;&gt;"x"),"--",VLOOKUP(D838,Acero!$A$12:$AB$209,15,FALSE))</f>
        <v>----</v>
      </c>
      <c r="R838" s="335" t="str">
        <f>IF(L838="x",VLOOKUP(D838,Acero!$A$12:$AB$209,16,FALSE),"--")</f>
        <v>--</v>
      </c>
      <c r="S838" s="335" t="str">
        <f>IF(L838="x",VLOOKUP(D838,Acero!$A$12:$AB$209,17,FALSE),"--")</f>
        <v>--</v>
      </c>
      <c r="T838" s="335">
        <f>VLOOKUP(D838,Acero!$A$12:$AB$209,18,FALSE)</f>
        <v>0</v>
      </c>
      <c r="U838" s="308" t="str">
        <f>VLOOKUP(D838,Acero!$A$12:$AB$209,19,FALSE)</f>
        <v>----</v>
      </c>
      <c r="V838" s="318"/>
      <c r="W838" s="318"/>
      <c r="X838" s="322"/>
      <c r="Y838" s="334" t="e">
        <f t="shared" si="340"/>
        <v>#DIV/0!</v>
      </c>
      <c r="Z838">
        <f t="shared" si="344"/>
        <v>6550168.6666666381</v>
      </c>
      <c r="AG838" s="345">
        <v>43210</v>
      </c>
      <c r="AH838" s="149"/>
      <c r="AI838" s="149"/>
      <c r="AJ838" s="149"/>
      <c r="AK838" s="149"/>
      <c r="AL838" s="343" t="e">
        <f t="shared" si="341"/>
        <v>#DIV/0!</v>
      </c>
      <c r="AM838" s="149"/>
      <c r="AN838" s="149"/>
      <c r="AO838" s="343" t="e">
        <f t="shared" si="342"/>
        <v>#DIV/0!</v>
      </c>
      <c r="AP838" s="149"/>
      <c r="AQ838" s="149"/>
      <c r="AR838" s="343" t="e">
        <f t="shared" si="343"/>
        <v>#DIV/0!</v>
      </c>
    </row>
    <row r="839" spans="1:44" ht="30.75" hidden="1" thickBot="1">
      <c r="A839" s="309"/>
      <c r="B839" s="308">
        <v>754</v>
      </c>
      <c r="C839" s="239" t="str">
        <f>VLOOKUP($A$18,Piezas!$A$10:$F$604,2,FALSE)</f>
        <v xml:space="preserve">Gabinete lateral derecho </v>
      </c>
      <c r="D839" s="317" t="s">
        <v>1228</v>
      </c>
      <c r="E839" s="322"/>
      <c r="F839" s="308">
        <f>VLOOKUP(D839,Acero!$A$12:$AB$209,4,FALSE)</f>
        <v>0</v>
      </c>
      <c r="G839" s="317"/>
      <c r="H839" s="317"/>
      <c r="I839" s="317"/>
      <c r="J839" s="311"/>
      <c r="L839" s="322"/>
      <c r="M839" s="308" t="str">
        <f>VLOOKUP(D839,Acero!$A$12:$AB$209,13,FALSE)</f>
        <v>---------------</v>
      </c>
      <c r="N839" s="308" t="str">
        <f>IF(L839="x",VLOOKUP(D839,Acero!$A$12:$AB$209,6,FALSE),"--")</f>
        <v>--</v>
      </c>
      <c r="O839" s="324" t="str">
        <f>IF(L839="x",VLOOKUP(D839,Acero!$A$12:$AB$209,7,FALSE),"--")</f>
        <v>--</v>
      </c>
      <c r="P839" s="335">
        <f>IF((M839="Chapa negra doble recapado")*AND(L839&lt;&gt;"x"),"--",VLOOKUP(D839,Acero!$A$12:$AB$209,14,FALSE))</f>
        <v>0.42</v>
      </c>
      <c r="Q839" s="335" t="str">
        <f>IF((M839="Chapa negra doble recapado")*AND(L839&lt;&gt;"x"),"--",VLOOKUP(D839,Acero!$A$12:$AB$209,15,FALSE))</f>
        <v>----</v>
      </c>
      <c r="R839" s="335" t="str">
        <f>IF(L839="x",VLOOKUP(D839,Acero!$A$12:$AB$209,16,FALSE),"--")</f>
        <v>--</v>
      </c>
      <c r="S839" s="335" t="str">
        <f>IF(L839="x",VLOOKUP(D839,Acero!$A$12:$AB$209,17,FALSE),"--")</f>
        <v>--</v>
      </c>
      <c r="T839" s="335">
        <f>VLOOKUP(D839,Acero!$A$12:$AB$209,18,FALSE)</f>
        <v>0.5</v>
      </c>
      <c r="U839" s="308" t="str">
        <f>VLOOKUP(D839,Acero!$A$12:$AB$209,19,FALSE)</f>
        <v>----</v>
      </c>
      <c r="V839" s="318"/>
      <c r="W839" s="318"/>
      <c r="X839" s="322"/>
      <c r="Y839" s="334" t="e">
        <f t="shared" si="340"/>
        <v>#DIV/0!</v>
      </c>
      <c r="Z839">
        <f t="shared" si="344"/>
        <v>6550168.6666666381</v>
      </c>
      <c r="AG839" s="345">
        <v>43211</v>
      </c>
      <c r="AH839" s="149"/>
      <c r="AI839" s="149"/>
      <c r="AJ839" s="149"/>
      <c r="AK839" s="149"/>
      <c r="AL839" s="343" t="e">
        <f t="shared" si="341"/>
        <v>#DIV/0!</v>
      </c>
      <c r="AM839" s="149"/>
      <c r="AN839" s="149"/>
      <c r="AO839" s="343" t="e">
        <f t="shared" si="342"/>
        <v>#DIV/0!</v>
      </c>
      <c r="AP839" s="149"/>
      <c r="AQ839" s="149"/>
      <c r="AR839" s="343" t="e">
        <f t="shared" si="343"/>
        <v>#DIV/0!</v>
      </c>
    </row>
    <row r="840" spans="1:44" ht="30.75" hidden="1" thickBot="1">
      <c r="A840" s="309"/>
      <c r="B840" s="308">
        <v>755</v>
      </c>
      <c r="C840" s="239" t="str">
        <f>VLOOKUP($A$18,Piezas!$A$10:$F$604,2,FALSE)</f>
        <v xml:space="preserve">Gabinete lateral derecho </v>
      </c>
      <c r="D840" s="317" t="s">
        <v>1229</v>
      </c>
      <c r="E840" s="322"/>
      <c r="F840" s="308">
        <f>VLOOKUP(D840,Acero!$A$12:$AB$209,4,FALSE)</f>
        <v>0</v>
      </c>
      <c r="G840" s="317"/>
      <c r="H840" s="317"/>
      <c r="I840" s="317"/>
      <c r="J840" s="311"/>
      <c r="L840" s="322"/>
      <c r="M840" s="308" t="str">
        <f>VLOOKUP(D840,Acero!$A$12:$AB$209,13,FALSE)</f>
        <v>---------------</v>
      </c>
      <c r="N840" s="308" t="str">
        <f>IF(L840="x",VLOOKUP(D840,Acero!$A$12:$AB$209,6,FALSE),"--")</f>
        <v>--</v>
      </c>
      <c r="O840" s="324" t="str">
        <f>IF(L840="x",VLOOKUP(D840,Acero!$A$12:$AB$209,7,FALSE),"--")</f>
        <v>--</v>
      </c>
      <c r="P840" s="335">
        <f>IF((M840="Chapa negra doble recapado")*AND(L840&lt;&gt;"x"),"--",VLOOKUP(D840,Acero!$A$12:$AB$209,14,FALSE))</f>
        <v>22</v>
      </c>
      <c r="Q840" s="335" t="str">
        <f>IF((M840="Chapa negra doble recapado")*AND(L840&lt;&gt;"x"),"--",VLOOKUP(D840,Acero!$A$12:$AB$209,15,FALSE))</f>
        <v>----</v>
      </c>
      <c r="R840" s="335" t="str">
        <f>IF(L840="x",VLOOKUP(D840,Acero!$A$12:$AB$209,16,FALSE),"--")</f>
        <v>--</v>
      </c>
      <c r="S840" s="335" t="str">
        <f>IF(L840="x",VLOOKUP(D840,Acero!$A$12:$AB$209,17,FALSE),"--")</f>
        <v>--</v>
      </c>
      <c r="T840" s="335">
        <f>VLOOKUP(D840,Acero!$A$12:$AB$209,18,FALSE)</f>
        <v>0</v>
      </c>
      <c r="U840" s="308" t="str">
        <f>VLOOKUP(D840,Acero!$A$12:$AB$209,19,FALSE)</f>
        <v>----</v>
      </c>
      <c r="V840" s="319"/>
      <c r="W840" s="319"/>
      <c r="X840" s="322"/>
      <c r="Y840" s="334" t="e">
        <f t="shared" si="340"/>
        <v>#DIV/0!</v>
      </c>
      <c r="Z840">
        <f t="shared" si="344"/>
        <v>6550168.6666666381</v>
      </c>
      <c r="AG840" s="345">
        <v>43212</v>
      </c>
      <c r="AH840" s="149"/>
      <c r="AI840" s="149"/>
      <c r="AJ840" s="149"/>
      <c r="AK840" s="149"/>
      <c r="AL840" s="343" t="e">
        <f t="shared" si="341"/>
        <v>#DIV/0!</v>
      </c>
      <c r="AM840" s="149"/>
      <c r="AN840" s="149"/>
      <c r="AO840" s="343" t="e">
        <f t="shared" si="342"/>
        <v>#DIV/0!</v>
      </c>
      <c r="AP840" s="149"/>
      <c r="AQ840" s="149"/>
      <c r="AR840" s="343" t="e">
        <f t="shared" si="343"/>
        <v>#DIV/0!</v>
      </c>
    </row>
    <row r="841" spans="1:44" ht="30.75" hidden="1" thickBot="1">
      <c r="A841" s="309"/>
      <c r="B841" s="308">
        <v>756</v>
      </c>
      <c r="C841" s="239" t="str">
        <f>VLOOKUP($A$18,Piezas!$A$10:$F$604,2,FALSE)</f>
        <v xml:space="preserve">Gabinete lateral derecho </v>
      </c>
      <c r="D841" s="317" t="s">
        <v>1230</v>
      </c>
      <c r="E841" s="322"/>
      <c r="F841" s="308">
        <f>VLOOKUP(D841,Acero!$A$12:$AB$209,4,FALSE)</f>
        <v>0</v>
      </c>
      <c r="G841" s="317"/>
      <c r="H841" s="317"/>
      <c r="I841" s="317"/>
      <c r="J841" s="311"/>
      <c r="L841" s="322"/>
      <c r="M841" s="308" t="str">
        <f>VLOOKUP(D841,Acero!$A$12:$AB$209,13,FALSE)</f>
        <v>---------------</v>
      </c>
      <c r="N841" s="308" t="str">
        <f>IF(L841="x",VLOOKUP(D841,Acero!$A$12:$AB$209,6,FALSE),"--")</f>
        <v>--</v>
      </c>
      <c r="O841" s="324" t="str">
        <f>IF(L841="x",VLOOKUP(D841,Acero!$A$12:$AB$209,7,FALSE),"--")</f>
        <v>--</v>
      </c>
      <c r="P841" s="335">
        <f>IF((M841="Chapa negra doble recapado")*AND(L841&lt;&gt;"x"),"--",VLOOKUP(D841,Acero!$A$12:$AB$209,14,FALSE))</f>
        <v>12.7</v>
      </c>
      <c r="Q841" s="335" t="str">
        <f>IF((M841="Chapa negra doble recapado")*AND(L841&lt;&gt;"x"),"--",VLOOKUP(D841,Acero!$A$12:$AB$209,15,FALSE))</f>
        <v>----</v>
      </c>
      <c r="R841" s="335" t="str">
        <f>IF(L841="x",VLOOKUP(D841,Acero!$A$12:$AB$209,16,FALSE),"--")</f>
        <v>--</v>
      </c>
      <c r="S841" s="335" t="str">
        <f>IF(L841="x",VLOOKUP(D841,Acero!$A$12:$AB$209,17,FALSE),"--")</f>
        <v>--</v>
      </c>
      <c r="T841" s="335">
        <f>VLOOKUP(D841,Acero!$A$12:$AB$209,18,FALSE)</f>
        <v>0</v>
      </c>
      <c r="U841" s="308" t="str">
        <f>VLOOKUP(D841,Acero!$A$12:$AB$209,19,FALSE)</f>
        <v>----</v>
      </c>
      <c r="V841" s="318"/>
      <c r="W841" s="318"/>
      <c r="X841" s="322"/>
      <c r="Y841" s="334" t="e">
        <f t="shared" si="340"/>
        <v>#DIV/0!</v>
      </c>
      <c r="Z841">
        <f t="shared" si="344"/>
        <v>6550168.6666666381</v>
      </c>
      <c r="AG841" s="345">
        <v>43213</v>
      </c>
      <c r="AH841" s="149"/>
      <c r="AI841" s="149"/>
      <c r="AJ841" s="149"/>
      <c r="AK841" s="149"/>
      <c r="AL841" s="343" t="e">
        <f t="shared" si="341"/>
        <v>#DIV/0!</v>
      </c>
      <c r="AM841" s="149"/>
      <c r="AN841" s="149"/>
      <c r="AO841" s="343" t="e">
        <f t="shared" si="342"/>
        <v>#DIV/0!</v>
      </c>
      <c r="AP841" s="149"/>
      <c r="AQ841" s="149"/>
      <c r="AR841" s="343" t="e">
        <f t="shared" si="343"/>
        <v>#DIV/0!</v>
      </c>
    </row>
    <row r="842" spans="1:44" ht="30.75" hidden="1" thickBot="1">
      <c r="A842" s="309"/>
      <c r="B842" s="308">
        <v>757</v>
      </c>
      <c r="C842" s="239" t="str">
        <f>VLOOKUP($A$18,Piezas!$A$10:$F$604,2,FALSE)</f>
        <v xml:space="preserve">Gabinete lateral derecho </v>
      </c>
      <c r="D842" s="317"/>
      <c r="E842" s="322"/>
      <c r="F842" s="308" t="e">
        <f>VLOOKUP(D842,Acero!$A$12:$AB$209,4,FALSE)</f>
        <v>#N/A</v>
      </c>
      <c r="G842" s="317"/>
      <c r="H842" s="317"/>
      <c r="I842" s="317"/>
      <c r="J842" s="311"/>
      <c r="L842" s="322"/>
      <c r="M842" s="308" t="e">
        <f>VLOOKUP(D842,Acero!$A$12:$AB$209,13,FALSE)</f>
        <v>#N/A</v>
      </c>
      <c r="N842" s="308" t="str">
        <f>IF(L842="x",VLOOKUP(D842,Acero!$A$12:$AB$209,6,FALSE),"--")</f>
        <v>--</v>
      </c>
      <c r="O842" s="324" t="str">
        <f>IF(L842="x",VLOOKUP(D842,Acero!$A$12:$AB$209,7,FALSE),"--")</f>
        <v>--</v>
      </c>
      <c r="P842" s="335" t="e">
        <f>IF((M842="Chapa negra doble recapado")*AND(L842&lt;&gt;"x"),"--",VLOOKUP(D842,Acero!$A$12:$AB$209,14,FALSE))</f>
        <v>#N/A</v>
      </c>
      <c r="Q842" s="335" t="e">
        <f>IF((M842="Chapa negra doble recapado")*AND(L842&lt;&gt;"x"),"--",VLOOKUP(D842,Acero!$A$12:$AB$209,15,FALSE))</f>
        <v>#N/A</v>
      </c>
      <c r="R842" s="335" t="str">
        <f>IF(L842="x",VLOOKUP(D842,Acero!$A$12:$AB$209,16,FALSE),"--")</f>
        <v>--</v>
      </c>
      <c r="S842" s="335" t="str">
        <f>IF(L842="x",VLOOKUP(D842,Acero!$A$12:$AB$209,17,FALSE),"--")</f>
        <v>--</v>
      </c>
      <c r="T842" s="335" t="e">
        <f>VLOOKUP(D842,Acero!$A$12:$AB$209,18,FALSE)</f>
        <v>#N/A</v>
      </c>
      <c r="U842" s="308" t="e">
        <f>VLOOKUP(D842,Acero!$A$12:$AB$209,19,FALSE)</f>
        <v>#N/A</v>
      </c>
      <c r="V842" s="319"/>
      <c r="W842" s="319"/>
      <c r="X842" s="322"/>
      <c r="Y842" s="334" t="e">
        <f t="shared" si="340"/>
        <v>#DIV/0!</v>
      </c>
      <c r="Z842">
        <f t="shared" si="344"/>
        <v>6550168.6666666381</v>
      </c>
      <c r="AG842" s="345">
        <v>43214</v>
      </c>
      <c r="AH842" s="149"/>
      <c r="AI842" s="149"/>
      <c r="AJ842" s="149"/>
      <c r="AK842" s="149"/>
      <c r="AL842" s="343" t="e">
        <f t="shared" si="341"/>
        <v>#DIV/0!</v>
      </c>
      <c r="AM842" s="149"/>
      <c r="AN842" s="149"/>
      <c r="AO842" s="343" t="e">
        <f t="shared" si="342"/>
        <v>#DIV/0!</v>
      </c>
      <c r="AP842" s="149"/>
      <c r="AQ842" s="149"/>
      <c r="AR842" s="343" t="e">
        <f t="shared" si="343"/>
        <v>#DIV/0!</v>
      </c>
    </row>
    <row r="843" spans="1:44" ht="30.75" hidden="1" thickBot="1">
      <c r="A843" s="309"/>
      <c r="B843" s="308">
        <v>758</v>
      </c>
      <c r="C843" s="239" t="str">
        <f>VLOOKUP($A$18,Piezas!$A$10:$F$604,2,FALSE)</f>
        <v xml:space="preserve">Gabinete lateral derecho </v>
      </c>
      <c r="D843" s="320"/>
      <c r="E843" s="322"/>
      <c r="F843" s="308" t="e">
        <f>VLOOKUP(D843,Acero!$A$12:$AB$209,4,FALSE)</f>
        <v>#N/A</v>
      </c>
      <c r="G843" s="317"/>
      <c r="H843" s="317"/>
      <c r="I843" s="317"/>
      <c r="J843" s="311"/>
      <c r="L843" s="322"/>
      <c r="M843" s="308" t="e">
        <f>VLOOKUP(D843,Acero!$A$12:$AB$209,13,FALSE)</f>
        <v>#N/A</v>
      </c>
      <c r="N843" s="308" t="str">
        <f>IF(L843="x",VLOOKUP(D843,Acero!$A$12:$AB$209,6,FALSE),"--")</f>
        <v>--</v>
      </c>
      <c r="O843" s="324" t="str">
        <f>IF(L843="x",VLOOKUP(D843,Acero!$A$12:$AB$209,7,FALSE),"--")</f>
        <v>--</v>
      </c>
      <c r="P843" s="335" t="e">
        <f>IF((M843="Chapa negra doble recapado")*AND(L843&lt;&gt;"x"),"--",VLOOKUP(D843,Acero!$A$12:$AB$209,14,FALSE))</f>
        <v>#N/A</v>
      </c>
      <c r="Q843" s="335" t="e">
        <f>IF((M843="Chapa negra doble recapado")*AND(L843&lt;&gt;"x"),"--",VLOOKUP(D843,Acero!$A$12:$AB$209,15,FALSE))</f>
        <v>#N/A</v>
      </c>
      <c r="R843" s="335" t="str">
        <f>IF(L843="x",VLOOKUP(D843,Acero!$A$12:$AB$209,16,FALSE),"--")</f>
        <v>--</v>
      </c>
      <c r="S843" s="335" t="str">
        <f>IF(L843="x",VLOOKUP(D843,Acero!$A$12:$AB$209,17,FALSE),"--")</f>
        <v>--</v>
      </c>
      <c r="T843" s="335" t="e">
        <f>VLOOKUP(D843,Acero!$A$12:$AB$209,18,FALSE)</f>
        <v>#N/A</v>
      </c>
      <c r="U843" s="308" t="e">
        <f>VLOOKUP(D843,Acero!$A$12:$AB$209,19,FALSE)</f>
        <v>#N/A</v>
      </c>
      <c r="V843" s="318"/>
      <c r="W843" s="318"/>
      <c r="X843" s="322"/>
      <c r="Y843" s="334" t="e">
        <f t="shared" si="340"/>
        <v>#DIV/0!</v>
      </c>
      <c r="Z843">
        <f t="shared" si="344"/>
        <v>6550168.6666666381</v>
      </c>
      <c r="AG843" s="345">
        <v>43215</v>
      </c>
      <c r="AH843" s="149"/>
      <c r="AI843" s="149"/>
      <c r="AJ843" s="149"/>
      <c r="AK843" s="149"/>
      <c r="AL843" s="343" t="e">
        <f t="shared" si="341"/>
        <v>#DIV/0!</v>
      </c>
      <c r="AM843" s="149"/>
      <c r="AN843" s="149"/>
      <c r="AO843" s="343" t="e">
        <f t="shared" si="342"/>
        <v>#DIV/0!</v>
      </c>
      <c r="AP843" s="149"/>
      <c r="AQ843" s="149"/>
      <c r="AR843" s="343" t="e">
        <f t="shared" si="343"/>
        <v>#DIV/0!</v>
      </c>
    </row>
    <row r="844" spans="1:44" ht="30.75" hidden="1" thickBot="1">
      <c r="A844" s="412"/>
      <c r="B844" s="308">
        <v>759</v>
      </c>
      <c r="C844" s="239" t="str">
        <f>VLOOKUP($A$18,Piezas!$A$10:$F$604,2,FALSE)</f>
        <v xml:space="preserve">Gabinete lateral derecho </v>
      </c>
      <c r="D844" s="321"/>
      <c r="E844" s="322"/>
      <c r="F844" s="308" t="e">
        <f>VLOOKUP(D844,Acero!$A$12:$AB$209,4,FALSE)</f>
        <v>#N/A</v>
      </c>
      <c r="G844" s="317"/>
      <c r="H844" s="317"/>
      <c r="I844" s="317"/>
      <c r="J844" s="311"/>
      <c r="L844" s="322"/>
      <c r="M844" s="308" t="e">
        <f>VLOOKUP(D844,Acero!$A$12:$AB$209,13,FALSE)</f>
        <v>#N/A</v>
      </c>
      <c r="N844" s="308" t="str">
        <f>IF(L844="x",VLOOKUP(D844,Acero!$A$12:$AB$209,6,FALSE),"--")</f>
        <v>--</v>
      </c>
      <c r="O844" s="324" t="str">
        <f>IF(L844="x",VLOOKUP(D844,Acero!$A$12:$AB$209,7,FALSE),"--")</f>
        <v>--</v>
      </c>
      <c r="P844" s="335" t="e">
        <f>IF((M844="Chapa negra doble recapado")*AND(L844&lt;&gt;"x"),"--",VLOOKUP(D844,Acero!$A$12:$AB$209,14,FALSE))</f>
        <v>#N/A</v>
      </c>
      <c r="Q844" s="335" t="e">
        <f>IF((M844="Chapa negra doble recapado")*AND(L844&lt;&gt;"x"),"--",VLOOKUP(D844,Acero!$A$12:$AB$209,15,FALSE))</f>
        <v>#N/A</v>
      </c>
      <c r="R844" s="335" t="str">
        <f>IF(L844="x",VLOOKUP(D844,Acero!$A$12:$AB$209,16,FALSE),"--")</f>
        <v>--</v>
      </c>
      <c r="S844" s="335" t="str">
        <f>IF(L844="x",VLOOKUP(D844,Acero!$A$12:$AB$209,17,FALSE),"--")</f>
        <v>--</v>
      </c>
      <c r="T844" s="335" t="e">
        <f>VLOOKUP(D844,Acero!$A$12:$AB$209,18,FALSE)</f>
        <v>#N/A</v>
      </c>
      <c r="U844" s="308" t="e">
        <f>VLOOKUP(D844,Acero!$A$12:$AB$209,19,FALSE)</f>
        <v>#N/A</v>
      </c>
      <c r="V844" s="319"/>
      <c r="W844" s="319"/>
      <c r="X844" s="322"/>
      <c r="Y844" s="334" t="e">
        <f t="shared" si="340"/>
        <v>#DIV/0!</v>
      </c>
      <c r="Z844">
        <f t="shared" si="344"/>
        <v>6550168.6666666381</v>
      </c>
      <c r="AG844" s="345">
        <v>43216</v>
      </c>
      <c r="AH844" s="149"/>
      <c r="AI844" s="149"/>
      <c r="AJ844" s="149"/>
      <c r="AK844" s="149"/>
      <c r="AL844" s="343" t="e">
        <f t="shared" si="341"/>
        <v>#DIV/0!</v>
      </c>
      <c r="AM844" s="149"/>
      <c r="AN844" s="149"/>
      <c r="AO844" s="343" t="e">
        <f t="shared" si="342"/>
        <v>#DIV/0!</v>
      </c>
      <c r="AP844" s="149"/>
      <c r="AQ844" s="149"/>
      <c r="AR844" s="343" t="e">
        <f t="shared" si="343"/>
        <v>#DIV/0!</v>
      </c>
    </row>
    <row r="845" spans="1:44" ht="15.75" hidden="1" thickBot="1">
      <c r="A845" s="410"/>
      <c r="B845" s="336"/>
      <c r="C845" s="337"/>
      <c r="D845" s="338"/>
      <c r="E845" s="339"/>
      <c r="F845" s="340"/>
      <c r="G845" s="336"/>
      <c r="H845" s="336"/>
      <c r="I845" s="338"/>
      <c r="J845" s="339"/>
      <c r="K845" s="341"/>
      <c r="L845" s="339"/>
      <c r="M845" s="338"/>
      <c r="N845" s="338"/>
      <c r="O845" s="342"/>
      <c r="P845" s="340"/>
      <c r="Q845" s="340"/>
      <c r="R845" s="340"/>
      <c r="S845" s="340"/>
      <c r="T845" s="340"/>
      <c r="U845" s="336"/>
      <c r="V845" s="336"/>
      <c r="W845" s="336"/>
      <c r="X845" s="339"/>
      <c r="Y845" s="339"/>
      <c r="Z845" s="333"/>
      <c r="AA845" s="333"/>
      <c r="AG845" s="345"/>
      <c r="AL845" s="344"/>
      <c r="AO845" s="344"/>
      <c r="AR845" s="344"/>
    </row>
    <row r="846" spans="1:44" ht="31.5" hidden="1" thickTop="1" thickBot="1">
      <c r="A846" s="411" t="s">
        <v>373</v>
      </c>
      <c r="B846" s="308">
        <v>760</v>
      </c>
      <c r="C846" s="239" t="str">
        <f>VLOOKUP($A$18,Piezas!$A$10:$F$604,2,FALSE)</f>
        <v xml:space="preserve">Gabinete lateral derecho </v>
      </c>
      <c r="D846" s="317" t="s">
        <v>1012</v>
      </c>
      <c r="E846" s="331">
        <v>1654.3333333333301</v>
      </c>
      <c r="F846" s="308" t="str">
        <f>VLOOKUP(D846,Acero!$A$12:$AB$209,4,FALSE)</f>
        <v>Lateral</v>
      </c>
      <c r="G846" s="317"/>
      <c r="H846" s="317"/>
      <c r="I846" s="317"/>
      <c r="J846" s="310"/>
      <c r="K846" s="149"/>
      <c r="L846" s="331"/>
      <c r="M846" s="308" t="str">
        <f>VLOOKUP(D846,Acero!$A$12:$AB$209,13,FALSE)</f>
        <v>Chapa negra doble recapado</v>
      </c>
      <c r="N846" s="308" t="str">
        <f>IF(L846="x",VLOOKUP(D846,Acero!$A$12:$AB$209,6,FALSE),"--")</f>
        <v>--</v>
      </c>
      <c r="O846" s="324" t="str">
        <f>IF(L846="x",VLOOKUP(D846,Acero!$A$12:$AB$209,7,FALSE),"--")</f>
        <v>--</v>
      </c>
      <c r="P846" s="335" t="str">
        <f>IF((M846="Chapa negra doble recapado")*AND(L846&lt;&gt;"x"),"--",VLOOKUP(D846,Acero!$A$12:$AB$209,14,FALSE))</f>
        <v>--</v>
      </c>
      <c r="Q846" s="335" t="str">
        <f>IF((M846="Chapa negra doble recapado")*AND(L846&lt;&gt;"x"),"--",VLOOKUP(D846,Acero!$A$12:$AB$209,15,FALSE))</f>
        <v>--</v>
      </c>
      <c r="R846" s="335" t="str">
        <f>IF(L846="x",VLOOKUP(D846,Acero!$A$12:$AB$209,16,FALSE),"--")</f>
        <v>--</v>
      </c>
      <c r="S846" s="335" t="str">
        <f>IF(L846="x",VLOOKUP(D846,Acero!$A$12:$AB$209,17,FALSE),"--")</f>
        <v>--</v>
      </c>
      <c r="T846" s="335">
        <f>VLOOKUP(D846,Acero!$A$12:$AB$209,18,FALSE)</f>
        <v>1.2</v>
      </c>
      <c r="U846" s="308" t="str">
        <f>VLOOKUP(D846,Acero!$A$12:$AB$209,19,FALSE)</f>
        <v>mm</v>
      </c>
      <c r="V846" s="317"/>
      <c r="W846" s="317">
        <v>1345.3333333333301</v>
      </c>
      <c r="X846" s="331">
        <v>1759.1666666666699</v>
      </c>
      <c r="Y846" s="334">
        <f t="shared" ref="Y846:Y856" si="345">(X846-W846)/W846</f>
        <v>0.3076065411298371</v>
      </c>
      <c r="Z846" s="149">
        <f>(V846+W846)*E846</f>
        <v>2225629.7777777682</v>
      </c>
      <c r="AA846" s="149"/>
      <c r="AB846" s="149"/>
      <c r="AC846" s="149"/>
      <c r="AD846" s="149"/>
      <c r="AE846" s="149"/>
      <c r="AF846" s="149"/>
      <c r="AG846" s="345">
        <v>43217</v>
      </c>
      <c r="AH846" s="149"/>
      <c r="AI846" s="149"/>
      <c r="AJ846" s="149"/>
      <c r="AK846" s="149"/>
      <c r="AL846" s="343" t="e">
        <f t="shared" ref="AL846:AL856" si="346">(AH846-AK846)/AH846</f>
        <v>#DIV/0!</v>
      </c>
      <c r="AM846" s="149"/>
      <c r="AN846" s="149"/>
      <c r="AO846" s="343" t="e">
        <f t="shared" ref="AO846:AO856" si="347">(AK846-AN846)/AK846</f>
        <v>#DIV/0!</v>
      </c>
      <c r="AP846" s="149"/>
      <c r="AQ846" s="149"/>
      <c r="AR846" s="343" t="e">
        <f t="shared" ref="AR846:AR856" si="348">(AN846-AQ846)/AN846</f>
        <v>#DIV/0!</v>
      </c>
    </row>
    <row r="847" spans="1:44" ht="30.75" hidden="1" thickBot="1">
      <c r="A847" s="309"/>
      <c r="B847" s="308">
        <v>761</v>
      </c>
      <c r="C847" s="239" t="str">
        <f>VLOOKUP($A$18,Piezas!$A$10:$F$604,2,FALSE)</f>
        <v xml:space="preserve">Gabinete lateral derecho </v>
      </c>
      <c r="D847" s="317" t="s">
        <v>1211</v>
      </c>
      <c r="E847" s="322">
        <v>1662.3333333333301</v>
      </c>
      <c r="F847" s="308" t="str">
        <f>VLOOKUP(D847,Acero!$A$12:$AB$209,4,FALSE)</f>
        <v xml:space="preserve">Lonja </v>
      </c>
      <c r="G847" s="317"/>
      <c r="H847" s="317"/>
      <c r="I847" s="317"/>
      <c r="J847" s="311"/>
      <c r="L847" s="317"/>
      <c r="M847" s="308" t="str">
        <f>VLOOKUP(D847,Acero!$A$12:$AB$209,13,FALSE)</f>
        <v>Chapa negra doble recapado</v>
      </c>
      <c r="N847" s="308" t="str">
        <f>IF(L847="x",VLOOKUP(D847,Acero!$A$12:$AB$209,6,FALSE),"--")</f>
        <v>--</v>
      </c>
      <c r="O847" s="324" t="str">
        <f>IF(L847="x",VLOOKUP(D847,Acero!$A$12:$AB$209,7,FALSE),"--")</f>
        <v>--</v>
      </c>
      <c r="P847" s="335" t="str">
        <f>IF((M847="Chapa negra doble recapado")*AND(L847&lt;&gt;"x"),"--",VLOOKUP(D847,Acero!$A$12:$AB$209,14,FALSE))</f>
        <v>--</v>
      </c>
      <c r="Q847" s="335" t="str">
        <f>IF((M847="Chapa negra doble recapado")*AND(L847&lt;&gt;"x"),"--",VLOOKUP(D847,Acero!$A$12:$AB$209,15,FALSE))</f>
        <v>--</v>
      </c>
      <c r="R847" s="335" t="str">
        <f>IF(L847="x",VLOOKUP(D847,Acero!$A$12:$AB$209,16,FALSE),"--")</f>
        <v>--</v>
      </c>
      <c r="S847" s="335" t="str">
        <f>IF(L847="x",VLOOKUP(D847,Acero!$A$12:$AB$209,17,FALSE),"--")</f>
        <v>--</v>
      </c>
      <c r="T847" s="335">
        <f>VLOOKUP(D847,Acero!$A$12:$AB$209,18,FALSE)</f>
        <v>1.2</v>
      </c>
      <c r="U847" s="308" t="str">
        <f>VLOOKUP(D847,Acero!$A$12:$AB$209,19,FALSE)</f>
        <v>mm</v>
      </c>
      <c r="V847" s="317"/>
      <c r="W847" s="317">
        <v>1351.8333333333301</v>
      </c>
      <c r="X847" s="322">
        <v>1767.6666666666699</v>
      </c>
      <c r="Y847" s="334">
        <f t="shared" si="345"/>
        <v>0.30760695351991679</v>
      </c>
      <c r="Z847">
        <f t="shared" ref="Z847:Z856" si="349">(V847+W847)*E847+Z846</f>
        <v>4472827.3888888694</v>
      </c>
      <c r="AG847" s="345">
        <v>43218</v>
      </c>
      <c r="AH847" s="149"/>
      <c r="AI847" s="149"/>
      <c r="AJ847" s="149"/>
      <c r="AK847" s="149"/>
      <c r="AL847" s="343" t="e">
        <f t="shared" si="346"/>
        <v>#DIV/0!</v>
      </c>
      <c r="AM847" s="149"/>
      <c r="AN847" s="149"/>
      <c r="AO847" s="343" t="e">
        <f t="shared" si="347"/>
        <v>#DIV/0!</v>
      </c>
      <c r="AP847" s="149"/>
      <c r="AQ847" s="149"/>
      <c r="AR847" s="343" t="e">
        <f t="shared" si="348"/>
        <v>#DIV/0!</v>
      </c>
    </row>
    <row r="848" spans="1:44" ht="30.75" hidden="1" thickBot="1">
      <c r="A848" s="309"/>
      <c r="B848" s="308">
        <v>762</v>
      </c>
      <c r="C848" s="239" t="str">
        <f>VLOOKUP($A$18,Piezas!$A$10:$F$604,2,FALSE)</f>
        <v xml:space="preserve">Gabinete lateral derecho </v>
      </c>
      <c r="D848" s="317" t="s">
        <v>1014</v>
      </c>
      <c r="E848" s="322">
        <v>1670.3333333333301</v>
      </c>
      <c r="F848" s="308" t="str">
        <f>VLOOKUP(D848,Acero!$A$12:$AB$209,4,FALSE)</f>
        <v>orejas</v>
      </c>
      <c r="G848" s="317"/>
      <c r="H848" s="317"/>
      <c r="I848" s="317"/>
      <c r="J848" s="311" t="s">
        <v>1539</v>
      </c>
      <c r="L848" s="322"/>
      <c r="M848" s="308" t="str">
        <f>VLOOKUP(D848,Acero!$A$12:$AB$209,13,FALSE)</f>
        <v>Chapa negra doble recapado</v>
      </c>
      <c r="N848" s="308" t="str">
        <f>IF(L848="x",VLOOKUP(D848,Acero!$A$12:$AB$209,6,FALSE),"--")</f>
        <v>--</v>
      </c>
      <c r="O848" s="324" t="str">
        <f>IF(L848="x",VLOOKUP(D848,Acero!$A$12:$AB$209,7,FALSE),"--")</f>
        <v>--</v>
      </c>
      <c r="P848" s="335" t="str">
        <f>IF((M848="Chapa negra doble recapado")*AND(L848&lt;&gt;"x"),"--",VLOOKUP(D848,Acero!$A$12:$AB$209,14,FALSE))</f>
        <v>--</v>
      </c>
      <c r="Q848" s="335" t="str">
        <f>IF((M848="Chapa negra doble recapado")*AND(L848&lt;&gt;"x"),"--",VLOOKUP(D848,Acero!$A$12:$AB$209,15,FALSE))</f>
        <v>--</v>
      </c>
      <c r="R848" s="335" t="str">
        <f>IF(L848="x",VLOOKUP(D848,Acero!$A$12:$AB$209,16,FALSE),"--")</f>
        <v>--</v>
      </c>
      <c r="S848" s="335" t="str">
        <f>IF(L848="x",VLOOKUP(D848,Acero!$A$12:$AB$209,17,FALSE),"--")</f>
        <v>--</v>
      </c>
      <c r="T848" s="335">
        <f>VLOOKUP(D848,Acero!$A$12:$AB$209,18,FALSE)</f>
        <v>1.2</v>
      </c>
      <c r="U848" s="308" t="str">
        <f>VLOOKUP(D848,Acero!$A$12:$AB$209,19,FALSE)</f>
        <v>mm</v>
      </c>
      <c r="V848" s="318">
        <v>1</v>
      </c>
      <c r="W848" s="318">
        <v>1358.3333333333301</v>
      </c>
      <c r="X848" s="322">
        <v>1776.1666666666699</v>
      </c>
      <c r="Y848" s="334">
        <f t="shared" si="345"/>
        <v>0.30760736196319571</v>
      </c>
      <c r="Z848">
        <f t="shared" si="349"/>
        <v>6743367.1666666372</v>
      </c>
      <c r="AG848" s="345">
        <v>43219</v>
      </c>
      <c r="AH848" s="149"/>
      <c r="AI848" s="149"/>
      <c r="AJ848" s="149"/>
      <c r="AK848" s="149"/>
      <c r="AL848" s="343" t="e">
        <f t="shared" si="346"/>
        <v>#DIV/0!</v>
      </c>
      <c r="AM848" s="149"/>
      <c r="AN848" s="149"/>
      <c r="AO848" s="343" t="e">
        <f t="shared" si="347"/>
        <v>#DIV/0!</v>
      </c>
      <c r="AP848" s="149"/>
      <c r="AQ848" s="149"/>
      <c r="AR848" s="343" t="e">
        <f t="shared" si="348"/>
        <v>#DIV/0!</v>
      </c>
    </row>
    <row r="849" spans="1:44" ht="30.75" hidden="1" thickBot="1">
      <c r="A849" s="309"/>
      <c r="B849" s="308">
        <v>763</v>
      </c>
      <c r="C849" s="239" t="str">
        <f>VLOOKUP($A$18,Piezas!$A$10:$F$604,2,FALSE)</f>
        <v xml:space="preserve">Gabinete lateral derecho </v>
      </c>
      <c r="D849" s="317" t="s">
        <v>1015</v>
      </c>
      <c r="E849" s="322"/>
      <c r="F849" s="308">
        <f>VLOOKUP(D849,Acero!$A$12:$AB$209,4,FALSE)</f>
        <v>0</v>
      </c>
      <c r="G849" s="317"/>
      <c r="H849" s="317"/>
      <c r="I849" s="317"/>
      <c r="J849" s="311"/>
      <c r="L849" s="322"/>
      <c r="M849" s="308">
        <f>VLOOKUP(D849,Acero!$A$12:$AB$209,13,FALSE)</f>
        <v>0</v>
      </c>
      <c r="N849" s="308" t="str">
        <f>IF(L849="x",VLOOKUP(D849,Acero!$A$12:$AB$209,6,FALSE),"--")</f>
        <v>--</v>
      </c>
      <c r="O849" s="324" t="str">
        <f>IF(L849="x",VLOOKUP(D849,Acero!$A$12:$AB$209,7,FALSE),"--")</f>
        <v>--</v>
      </c>
      <c r="P849" s="335">
        <f>IF((M849="Chapa negra doble recapado")*AND(L849&lt;&gt;"x"),"--",VLOOKUP(D849,Acero!$A$12:$AB$209,14,FALSE))</f>
        <v>0</v>
      </c>
      <c r="Q849" s="335">
        <f>IF((M849="Chapa negra doble recapado")*AND(L849&lt;&gt;"x"),"--",VLOOKUP(D849,Acero!$A$12:$AB$209,15,FALSE))</f>
        <v>0</v>
      </c>
      <c r="R849" s="335" t="str">
        <f>IF(L849="x",VLOOKUP(D849,Acero!$A$12:$AB$209,16,FALSE),"--")</f>
        <v>--</v>
      </c>
      <c r="S849" s="335" t="str">
        <f>IF(L849="x",VLOOKUP(D849,Acero!$A$12:$AB$209,17,FALSE),"--")</f>
        <v>--</v>
      </c>
      <c r="T849" s="335">
        <f>VLOOKUP(D849,Acero!$A$12:$AB$209,18,FALSE)</f>
        <v>0</v>
      </c>
      <c r="U849" s="308" t="str">
        <f>VLOOKUP(D849,Acero!$A$12:$AB$209,19,FALSE)</f>
        <v>-----</v>
      </c>
      <c r="V849" s="319"/>
      <c r="W849" s="319"/>
      <c r="X849" s="322"/>
      <c r="Y849" s="334" t="e">
        <f t="shared" si="345"/>
        <v>#DIV/0!</v>
      </c>
      <c r="Z849">
        <f t="shared" si="349"/>
        <v>6743367.1666666372</v>
      </c>
      <c r="AG849" s="345">
        <v>43220</v>
      </c>
      <c r="AH849" s="149"/>
      <c r="AI849" s="149"/>
      <c r="AJ849" s="149"/>
      <c r="AK849" s="149"/>
      <c r="AL849" s="343" t="e">
        <f t="shared" si="346"/>
        <v>#DIV/0!</v>
      </c>
      <c r="AM849" s="149"/>
      <c r="AN849" s="149"/>
      <c r="AO849" s="343" t="e">
        <f t="shared" si="347"/>
        <v>#DIV/0!</v>
      </c>
      <c r="AP849" s="149"/>
      <c r="AQ849" s="149"/>
      <c r="AR849" s="343" t="e">
        <f t="shared" si="348"/>
        <v>#DIV/0!</v>
      </c>
    </row>
    <row r="850" spans="1:44" ht="30.75" hidden="1" thickBot="1">
      <c r="A850" s="309"/>
      <c r="B850" s="308">
        <v>764</v>
      </c>
      <c r="C850" s="239" t="str">
        <f>VLOOKUP($A$18,Piezas!$A$10:$F$604,2,FALSE)</f>
        <v xml:space="preserve">Gabinete lateral derecho </v>
      </c>
      <c r="D850" s="317" t="s">
        <v>1060</v>
      </c>
      <c r="E850" s="322"/>
      <c r="F850" s="308">
        <f>VLOOKUP(D850,Acero!$A$12:$AB$209,4,FALSE)</f>
        <v>0</v>
      </c>
      <c r="G850" s="317"/>
      <c r="H850" s="317"/>
      <c r="I850" s="317"/>
      <c r="J850" s="311"/>
      <c r="L850" s="322"/>
      <c r="M850" s="308" t="str">
        <f>VLOOKUP(D850,Acero!$A$12:$AB$209,13,FALSE)</f>
        <v>---------------</v>
      </c>
      <c r="N850" s="308" t="str">
        <f>IF(L850="x",VLOOKUP(D850,Acero!$A$12:$AB$209,6,FALSE),"--")</f>
        <v>--</v>
      </c>
      <c r="O850" s="324" t="str">
        <f>IF(L850="x",VLOOKUP(D850,Acero!$A$12:$AB$209,7,FALSE),"--")</f>
        <v>--</v>
      </c>
      <c r="P850" s="335">
        <f>IF((M850="Chapa negra doble recapado")*AND(L850&lt;&gt;"x"),"--",VLOOKUP(D850,Acero!$A$12:$AB$209,14,FALSE))</f>
        <v>28</v>
      </c>
      <c r="Q850" s="335" t="str">
        <f>IF((M850="Chapa negra doble recapado")*AND(L850&lt;&gt;"x"),"--",VLOOKUP(D850,Acero!$A$12:$AB$209,15,FALSE))</f>
        <v>----</v>
      </c>
      <c r="R850" s="335" t="str">
        <f>IF(L850="x",VLOOKUP(D850,Acero!$A$12:$AB$209,16,FALSE),"--")</f>
        <v>--</v>
      </c>
      <c r="S850" s="335" t="str">
        <f>IF(L850="x",VLOOKUP(D850,Acero!$A$12:$AB$209,17,FALSE),"--")</f>
        <v>--</v>
      </c>
      <c r="T850" s="335">
        <f>VLOOKUP(D850,Acero!$A$12:$AB$209,18,FALSE)</f>
        <v>0</v>
      </c>
      <c r="U850" s="308" t="str">
        <f>VLOOKUP(D850,Acero!$A$12:$AB$209,19,FALSE)</f>
        <v>----</v>
      </c>
      <c r="V850" s="318"/>
      <c r="W850" s="318"/>
      <c r="X850" s="322"/>
      <c r="Y850" s="334" t="e">
        <f t="shared" si="345"/>
        <v>#DIV/0!</v>
      </c>
      <c r="Z850">
        <f t="shared" si="349"/>
        <v>6743367.1666666372</v>
      </c>
      <c r="AG850" s="345">
        <v>43221</v>
      </c>
      <c r="AH850" s="149"/>
      <c r="AI850" s="149"/>
      <c r="AJ850" s="149"/>
      <c r="AK850" s="149"/>
      <c r="AL850" s="343" t="e">
        <f t="shared" si="346"/>
        <v>#DIV/0!</v>
      </c>
      <c r="AM850" s="149"/>
      <c r="AN850" s="149"/>
      <c r="AO850" s="343" t="e">
        <f t="shared" si="347"/>
        <v>#DIV/0!</v>
      </c>
      <c r="AP850" s="149"/>
      <c r="AQ850" s="149"/>
      <c r="AR850" s="343" t="e">
        <f t="shared" si="348"/>
        <v>#DIV/0!</v>
      </c>
    </row>
    <row r="851" spans="1:44" ht="30.75" hidden="1" thickBot="1">
      <c r="A851" s="309"/>
      <c r="B851" s="308">
        <v>765</v>
      </c>
      <c r="C851" s="239" t="str">
        <f>VLOOKUP($A$18,Piezas!$A$10:$F$604,2,FALSE)</f>
        <v xml:space="preserve">Gabinete lateral derecho </v>
      </c>
      <c r="D851" s="317" t="s">
        <v>1228</v>
      </c>
      <c r="E851" s="322"/>
      <c r="F851" s="308">
        <f>VLOOKUP(D851,Acero!$A$12:$AB$209,4,FALSE)</f>
        <v>0</v>
      </c>
      <c r="G851" s="317"/>
      <c r="H851" s="317"/>
      <c r="I851" s="317"/>
      <c r="J851" s="311"/>
      <c r="L851" s="322"/>
      <c r="M851" s="308" t="str">
        <f>VLOOKUP(D851,Acero!$A$12:$AB$209,13,FALSE)</f>
        <v>---------------</v>
      </c>
      <c r="N851" s="308" t="str">
        <f>IF(L851="x",VLOOKUP(D851,Acero!$A$12:$AB$209,6,FALSE),"--")</f>
        <v>--</v>
      </c>
      <c r="O851" s="324" t="str">
        <f>IF(L851="x",VLOOKUP(D851,Acero!$A$12:$AB$209,7,FALSE),"--")</f>
        <v>--</v>
      </c>
      <c r="P851" s="335">
        <f>IF((M851="Chapa negra doble recapado")*AND(L851&lt;&gt;"x"),"--",VLOOKUP(D851,Acero!$A$12:$AB$209,14,FALSE))</f>
        <v>0.42</v>
      </c>
      <c r="Q851" s="335" t="str">
        <f>IF((M851="Chapa negra doble recapado")*AND(L851&lt;&gt;"x"),"--",VLOOKUP(D851,Acero!$A$12:$AB$209,15,FALSE))</f>
        <v>----</v>
      </c>
      <c r="R851" s="335" t="str">
        <f>IF(L851="x",VLOOKUP(D851,Acero!$A$12:$AB$209,16,FALSE),"--")</f>
        <v>--</v>
      </c>
      <c r="S851" s="335" t="str">
        <f>IF(L851="x",VLOOKUP(D851,Acero!$A$12:$AB$209,17,FALSE),"--")</f>
        <v>--</v>
      </c>
      <c r="T851" s="335">
        <f>VLOOKUP(D851,Acero!$A$12:$AB$209,18,FALSE)</f>
        <v>0.5</v>
      </c>
      <c r="U851" s="308" t="str">
        <f>VLOOKUP(D851,Acero!$A$12:$AB$209,19,FALSE)</f>
        <v>----</v>
      </c>
      <c r="V851" s="318"/>
      <c r="W851" s="318"/>
      <c r="X851" s="322"/>
      <c r="Y851" s="334" t="e">
        <f t="shared" si="345"/>
        <v>#DIV/0!</v>
      </c>
      <c r="Z851">
        <f t="shared" si="349"/>
        <v>6743367.1666666372</v>
      </c>
      <c r="AG851" s="345">
        <v>43222</v>
      </c>
      <c r="AH851" s="149"/>
      <c r="AI851" s="149"/>
      <c r="AJ851" s="149"/>
      <c r="AK851" s="149"/>
      <c r="AL851" s="343" t="e">
        <f t="shared" si="346"/>
        <v>#DIV/0!</v>
      </c>
      <c r="AM851" s="149"/>
      <c r="AN851" s="149"/>
      <c r="AO851" s="343" t="e">
        <f t="shared" si="347"/>
        <v>#DIV/0!</v>
      </c>
      <c r="AP851" s="149"/>
      <c r="AQ851" s="149"/>
      <c r="AR851" s="343" t="e">
        <f t="shared" si="348"/>
        <v>#DIV/0!</v>
      </c>
    </row>
    <row r="852" spans="1:44" ht="30.75" hidden="1" thickBot="1">
      <c r="A852" s="309"/>
      <c r="B852" s="308">
        <v>766</v>
      </c>
      <c r="C852" s="239" t="str">
        <f>VLOOKUP($A$18,Piezas!$A$10:$F$604,2,FALSE)</f>
        <v xml:space="preserve">Gabinete lateral derecho </v>
      </c>
      <c r="D852" s="317" t="s">
        <v>1229</v>
      </c>
      <c r="E852" s="322"/>
      <c r="F852" s="308">
        <f>VLOOKUP(D852,Acero!$A$12:$AB$209,4,FALSE)</f>
        <v>0</v>
      </c>
      <c r="G852" s="317"/>
      <c r="H852" s="317"/>
      <c r="I852" s="317"/>
      <c r="J852" s="311"/>
      <c r="L852" s="322"/>
      <c r="M852" s="308" t="str">
        <f>VLOOKUP(D852,Acero!$A$12:$AB$209,13,FALSE)</f>
        <v>---------------</v>
      </c>
      <c r="N852" s="308" t="str">
        <f>IF(L852="x",VLOOKUP(D852,Acero!$A$12:$AB$209,6,FALSE),"--")</f>
        <v>--</v>
      </c>
      <c r="O852" s="324" t="str">
        <f>IF(L852="x",VLOOKUP(D852,Acero!$A$12:$AB$209,7,FALSE),"--")</f>
        <v>--</v>
      </c>
      <c r="P852" s="335">
        <f>IF((M852="Chapa negra doble recapado")*AND(L852&lt;&gt;"x"),"--",VLOOKUP(D852,Acero!$A$12:$AB$209,14,FALSE))</f>
        <v>22</v>
      </c>
      <c r="Q852" s="335" t="str">
        <f>IF((M852="Chapa negra doble recapado")*AND(L852&lt;&gt;"x"),"--",VLOOKUP(D852,Acero!$A$12:$AB$209,15,FALSE))</f>
        <v>----</v>
      </c>
      <c r="R852" s="335" t="str">
        <f>IF(L852="x",VLOOKUP(D852,Acero!$A$12:$AB$209,16,FALSE),"--")</f>
        <v>--</v>
      </c>
      <c r="S852" s="335" t="str">
        <f>IF(L852="x",VLOOKUP(D852,Acero!$A$12:$AB$209,17,FALSE),"--")</f>
        <v>--</v>
      </c>
      <c r="T852" s="335">
        <f>VLOOKUP(D852,Acero!$A$12:$AB$209,18,FALSE)</f>
        <v>0</v>
      </c>
      <c r="U852" s="308" t="str">
        <f>VLOOKUP(D852,Acero!$A$12:$AB$209,19,FALSE)</f>
        <v>----</v>
      </c>
      <c r="V852" s="319"/>
      <c r="W852" s="319"/>
      <c r="X852" s="322"/>
      <c r="Y852" s="334" t="e">
        <f t="shared" si="345"/>
        <v>#DIV/0!</v>
      </c>
      <c r="Z852">
        <f t="shared" si="349"/>
        <v>6743367.1666666372</v>
      </c>
      <c r="AG852" s="345">
        <v>43223</v>
      </c>
      <c r="AH852" s="149"/>
      <c r="AI852" s="149"/>
      <c r="AJ852" s="149"/>
      <c r="AK852" s="149"/>
      <c r="AL852" s="343" t="e">
        <f t="shared" si="346"/>
        <v>#DIV/0!</v>
      </c>
      <c r="AM852" s="149"/>
      <c r="AN852" s="149"/>
      <c r="AO852" s="343" t="e">
        <f t="shared" si="347"/>
        <v>#DIV/0!</v>
      </c>
      <c r="AP852" s="149"/>
      <c r="AQ852" s="149"/>
      <c r="AR852" s="343" t="e">
        <f t="shared" si="348"/>
        <v>#DIV/0!</v>
      </c>
    </row>
    <row r="853" spans="1:44" ht="30.75" hidden="1" thickBot="1">
      <c r="A853" s="309"/>
      <c r="B853" s="308">
        <v>767</v>
      </c>
      <c r="C853" s="239" t="str">
        <f>VLOOKUP($A$18,Piezas!$A$10:$F$604,2,FALSE)</f>
        <v xml:space="preserve">Gabinete lateral derecho </v>
      </c>
      <c r="D853" s="317" t="s">
        <v>1230</v>
      </c>
      <c r="E853" s="322"/>
      <c r="F853" s="308">
        <f>VLOOKUP(D853,Acero!$A$12:$AB$209,4,FALSE)</f>
        <v>0</v>
      </c>
      <c r="G853" s="317"/>
      <c r="H853" s="317"/>
      <c r="I853" s="317"/>
      <c r="J853" s="311"/>
      <c r="L853" s="322"/>
      <c r="M853" s="308" t="str">
        <f>VLOOKUP(D853,Acero!$A$12:$AB$209,13,FALSE)</f>
        <v>---------------</v>
      </c>
      <c r="N853" s="308" t="str">
        <f>IF(L853="x",VLOOKUP(D853,Acero!$A$12:$AB$209,6,FALSE),"--")</f>
        <v>--</v>
      </c>
      <c r="O853" s="324" t="str">
        <f>IF(L853="x",VLOOKUP(D853,Acero!$A$12:$AB$209,7,FALSE),"--")</f>
        <v>--</v>
      </c>
      <c r="P853" s="335">
        <f>IF((M853="Chapa negra doble recapado")*AND(L853&lt;&gt;"x"),"--",VLOOKUP(D853,Acero!$A$12:$AB$209,14,FALSE))</f>
        <v>12.7</v>
      </c>
      <c r="Q853" s="335" t="str">
        <f>IF((M853="Chapa negra doble recapado")*AND(L853&lt;&gt;"x"),"--",VLOOKUP(D853,Acero!$A$12:$AB$209,15,FALSE))</f>
        <v>----</v>
      </c>
      <c r="R853" s="335" t="str">
        <f>IF(L853="x",VLOOKUP(D853,Acero!$A$12:$AB$209,16,FALSE),"--")</f>
        <v>--</v>
      </c>
      <c r="S853" s="335" t="str">
        <f>IF(L853="x",VLOOKUP(D853,Acero!$A$12:$AB$209,17,FALSE),"--")</f>
        <v>--</v>
      </c>
      <c r="T853" s="335">
        <f>VLOOKUP(D853,Acero!$A$12:$AB$209,18,FALSE)</f>
        <v>0</v>
      </c>
      <c r="U853" s="308" t="str">
        <f>VLOOKUP(D853,Acero!$A$12:$AB$209,19,FALSE)</f>
        <v>----</v>
      </c>
      <c r="V853" s="318"/>
      <c r="W853" s="318"/>
      <c r="X853" s="322"/>
      <c r="Y853" s="334" t="e">
        <f t="shared" si="345"/>
        <v>#DIV/0!</v>
      </c>
      <c r="Z853">
        <f t="shared" si="349"/>
        <v>6743367.1666666372</v>
      </c>
      <c r="AG853" s="345">
        <v>43224</v>
      </c>
      <c r="AH853" s="149"/>
      <c r="AI853" s="149"/>
      <c r="AJ853" s="149"/>
      <c r="AK853" s="149"/>
      <c r="AL853" s="343" t="e">
        <f t="shared" si="346"/>
        <v>#DIV/0!</v>
      </c>
      <c r="AM853" s="149"/>
      <c r="AN853" s="149"/>
      <c r="AO853" s="343" t="e">
        <f t="shared" si="347"/>
        <v>#DIV/0!</v>
      </c>
      <c r="AP853" s="149"/>
      <c r="AQ853" s="149"/>
      <c r="AR853" s="343" t="e">
        <f t="shared" si="348"/>
        <v>#DIV/0!</v>
      </c>
    </row>
    <row r="854" spans="1:44" ht="30.75" hidden="1" thickBot="1">
      <c r="A854" s="309"/>
      <c r="B854" s="308">
        <v>768</v>
      </c>
      <c r="C854" s="239" t="str">
        <f>VLOOKUP($A$18,Piezas!$A$10:$F$604,2,FALSE)</f>
        <v xml:space="preserve">Gabinete lateral derecho </v>
      </c>
      <c r="D854" s="317"/>
      <c r="E854" s="322"/>
      <c r="F854" s="308" t="e">
        <f>VLOOKUP(D854,Acero!$A$12:$AB$209,4,FALSE)</f>
        <v>#N/A</v>
      </c>
      <c r="G854" s="317"/>
      <c r="H854" s="317"/>
      <c r="I854" s="317"/>
      <c r="J854" s="311"/>
      <c r="L854" s="322"/>
      <c r="M854" s="308" t="e">
        <f>VLOOKUP(D854,Acero!$A$12:$AB$209,13,FALSE)</f>
        <v>#N/A</v>
      </c>
      <c r="N854" s="308" t="str">
        <f>IF(L854="x",VLOOKUP(D854,Acero!$A$12:$AB$209,6,FALSE),"--")</f>
        <v>--</v>
      </c>
      <c r="O854" s="324" t="str">
        <f>IF(L854="x",VLOOKUP(D854,Acero!$A$12:$AB$209,7,FALSE),"--")</f>
        <v>--</v>
      </c>
      <c r="P854" s="335" t="e">
        <f>IF((M854="Chapa negra doble recapado")*AND(L854&lt;&gt;"x"),"--",VLOOKUP(D854,Acero!$A$12:$AB$209,14,FALSE))</f>
        <v>#N/A</v>
      </c>
      <c r="Q854" s="335" t="e">
        <f>IF((M854="Chapa negra doble recapado")*AND(L854&lt;&gt;"x"),"--",VLOOKUP(D854,Acero!$A$12:$AB$209,15,FALSE))</f>
        <v>#N/A</v>
      </c>
      <c r="R854" s="335" t="str">
        <f>IF(L854="x",VLOOKUP(D854,Acero!$A$12:$AB$209,16,FALSE),"--")</f>
        <v>--</v>
      </c>
      <c r="S854" s="335" t="str">
        <f>IF(L854="x",VLOOKUP(D854,Acero!$A$12:$AB$209,17,FALSE),"--")</f>
        <v>--</v>
      </c>
      <c r="T854" s="335" t="e">
        <f>VLOOKUP(D854,Acero!$A$12:$AB$209,18,FALSE)</f>
        <v>#N/A</v>
      </c>
      <c r="U854" s="308" t="e">
        <f>VLOOKUP(D854,Acero!$A$12:$AB$209,19,FALSE)</f>
        <v>#N/A</v>
      </c>
      <c r="V854" s="319"/>
      <c r="W854" s="319"/>
      <c r="X854" s="322"/>
      <c r="Y854" s="334" t="e">
        <f t="shared" si="345"/>
        <v>#DIV/0!</v>
      </c>
      <c r="Z854">
        <f t="shared" si="349"/>
        <v>6743367.1666666372</v>
      </c>
      <c r="AG854" s="345">
        <v>43225</v>
      </c>
      <c r="AH854" s="149"/>
      <c r="AI854" s="149"/>
      <c r="AJ854" s="149"/>
      <c r="AK854" s="149"/>
      <c r="AL854" s="343" t="e">
        <f t="shared" si="346"/>
        <v>#DIV/0!</v>
      </c>
      <c r="AM854" s="149"/>
      <c r="AN854" s="149"/>
      <c r="AO854" s="343" t="e">
        <f t="shared" si="347"/>
        <v>#DIV/0!</v>
      </c>
      <c r="AP854" s="149"/>
      <c r="AQ854" s="149"/>
      <c r="AR854" s="343" t="e">
        <f t="shared" si="348"/>
        <v>#DIV/0!</v>
      </c>
    </row>
    <row r="855" spans="1:44" ht="30.75" hidden="1" thickBot="1">
      <c r="A855" s="309"/>
      <c r="B855" s="308">
        <v>769</v>
      </c>
      <c r="C855" s="239" t="str">
        <f>VLOOKUP($A$18,Piezas!$A$10:$F$604,2,FALSE)</f>
        <v xml:space="preserve">Gabinete lateral derecho </v>
      </c>
      <c r="D855" s="320"/>
      <c r="E855" s="322"/>
      <c r="F855" s="308" t="e">
        <f>VLOOKUP(D855,Acero!$A$12:$AB$209,4,FALSE)</f>
        <v>#N/A</v>
      </c>
      <c r="G855" s="317"/>
      <c r="H855" s="317"/>
      <c r="I855" s="317"/>
      <c r="J855" s="311"/>
      <c r="L855" s="322"/>
      <c r="M855" s="308" t="e">
        <f>VLOOKUP(D855,Acero!$A$12:$AB$209,13,FALSE)</f>
        <v>#N/A</v>
      </c>
      <c r="N855" s="308" t="str">
        <f>IF(L855="x",VLOOKUP(D855,Acero!$A$12:$AB$209,6,FALSE),"--")</f>
        <v>--</v>
      </c>
      <c r="O855" s="324" t="str">
        <f>IF(L855="x",VLOOKUP(D855,Acero!$A$12:$AB$209,7,FALSE),"--")</f>
        <v>--</v>
      </c>
      <c r="P855" s="335" t="e">
        <f>IF((M855="Chapa negra doble recapado")*AND(L855&lt;&gt;"x"),"--",VLOOKUP(D855,Acero!$A$12:$AB$209,14,FALSE))</f>
        <v>#N/A</v>
      </c>
      <c r="Q855" s="335" t="e">
        <f>IF((M855="Chapa negra doble recapado")*AND(L855&lt;&gt;"x"),"--",VLOOKUP(D855,Acero!$A$12:$AB$209,15,FALSE))</f>
        <v>#N/A</v>
      </c>
      <c r="R855" s="335" t="str">
        <f>IF(L855="x",VLOOKUP(D855,Acero!$A$12:$AB$209,16,FALSE),"--")</f>
        <v>--</v>
      </c>
      <c r="S855" s="335" t="str">
        <f>IF(L855="x",VLOOKUP(D855,Acero!$A$12:$AB$209,17,FALSE),"--")</f>
        <v>--</v>
      </c>
      <c r="T855" s="335" t="e">
        <f>VLOOKUP(D855,Acero!$A$12:$AB$209,18,FALSE)</f>
        <v>#N/A</v>
      </c>
      <c r="U855" s="308" t="e">
        <f>VLOOKUP(D855,Acero!$A$12:$AB$209,19,FALSE)</f>
        <v>#N/A</v>
      </c>
      <c r="V855" s="318"/>
      <c r="W855" s="318"/>
      <c r="X855" s="322"/>
      <c r="Y855" s="334" t="e">
        <f t="shared" si="345"/>
        <v>#DIV/0!</v>
      </c>
      <c r="Z855">
        <f t="shared" si="349"/>
        <v>6743367.1666666372</v>
      </c>
      <c r="AG855" s="345">
        <v>43226</v>
      </c>
      <c r="AH855" s="149"/>
      <c r="AI855" s="149"/>
      <c r="AJ855" s="149"/>
      <c r="AK855" s="149"/>
      <c r="AL855" s="343" t="e">
        <f t="shared" si="346"/>
        <v>#DIV/0!</v>
      </c>
      <c r="AM855" s="149"/>
      <c r="AN855" s="149"/>
      <c r="AO855" s="343" t="e">
        <f t="shared" si="347"/>
        <v>#DIV/0!</v>
      </c>
      <c r="AP855" s="149"/>
      <c r="AQ855" s="149"/>
      <c r="AR855" s="343" t="e">
        <f t="shared" si="348"/>
        <v>#DIV/0!</v>
      </c>
    </row>
    <row r="856" spans="1:44" ht="30.75" hidden="1" thickBot="1">
      <c r="A856" s="412"/>
      <c r="B856" s="308">
        <v>770</v>
      </c>
      <c r="C856" s="239" t="str">
        <f>VLOOKUP($A$18,Piezas!$A$10:$F$604,2,FALSE)</f>
        <v xml:space="preserve">Gabinete lateral derecho </v>
      </c>
      <c r="D856" s="321"/>
      <c r="E856" s="322"/>
      <c r="F856" s="308" t="e">
        <f>VLOOKUP(D856,Acero!$A$12:$AB$209,4,FALSE)</f>
        <v>#N/A</v>
      </c>
      <c r="G856" s="317"/>
      <c r="H856" s="317"/>
      <c r="I856" s="317"/>
      <c r="J856" s="311"/>
      <c r="L856" s="322"/>
      <c r="M856" s="308" t="e">
        <f>VLOOKUP(D856,Acero!$A$12:$AB$209,13,FALSE)</f>
        <v>#N/A</v>
      </c>
      <c r="N856" s="308" t="str">
        <f>IF(L856="x",VLOOKUP(D856,Acero!$A$12:$AB$209,6,FALSE),"--")</f>
        <v>--</v>
      </c>
      <c r="O856" s="324" t="str">
        <f>IF(L856="x",VLOOKUP(D856,Acero!$A$12:$AB$209,7,FALSE),"--")</f>
        <v>--</v>
      </c>
      <c r="P856" s="335" t="e">
        <f>IF((M856="Chapa negra doble recapado")*AND(L856&lt;&gt;"x"),"--",VLOOKUP(D856,Acero!$A$12:$AB$209,14,FALSE))</f>
        <v>#N/A</v>
      </c>
      <c r="Q856" s="335" t="e">
        <f>IF((M856="Chapa negra doble recapado")*AND(L856&lt;&gt;"x"),"--",VLOOKUP(D856,Acero!$A$12:$AB$209,15,FALSE))</f>
        <v>#N/A</v>
      </c>
      <c r="R856" s="335" t="str">
        <f>IF(L856="x",VLOOKUP(D856,Acero!$A$12:$AB$209,16,FALSE),"--")</f>
        <v>--</v>
      </c>
      <c r="S856" s="335" t="str">
        <f>IF(L856="x",VLOOKUP(D856,Acero!$A$12:$AB$209,17,FALSE),"--")</f>
        <v>--</v>
      </c>
      <c r="T856" s="335" t="e">
        <f>VLOOKUP(D856,Acero!$A$12:$AB$209,18,FALSE)</f>
        <v>#N/A</v>
      </c>
      <c r="U856" s="308" t="e">
        <f>VLOOKUP(D856,Acero!$A$12:$AB$209,19,FALSE)</f>
        <v>#N/A</v>
      </c>
      <c r="V856" s="319"/>
      <c r="W856" s="319"/>
      <c r="X856" s="322"/>
      <c r="Y856" s="334" t="e">
        <f t="shared" si="345"/>
        <v>#DIV/0!</v>
      </c>
      <c r="Z856">
        <f t="shared" si="349"/>
        <v>6743367.1666666372</v>
      </c>
      <c r="AG856" s="345">
        <v>43227</v>
      </c>
      <c r="AH856" s="149"/>
      <c r="AI856" s="149"/>
      <c r="AJ856" s="149"/>
      <c r="AK856" s="149"/>
      <c r="AL856" s="343" t="e">
        <f t="shared" si="346"/>
        <v>#DIV/0!</v>
      </c>
      <c r="AM856" s="149"/>
      <c r="AN856" s="149"/>
      <c r="AO856" s="343" t="e">
        <f t="shared" si="347"/>
        <v>#DIV/0!</v>
      </c>
      <c r="AP856" s="149"/>
      <c r="AQ856" s="149"/>
      <c r="AR856" s="343" t="e">
        <f t="shared" si="348"/>
        <v>#DIV/0!</v>
      </c>
    </row>
    <row r="857" spans="1:44" ht="15.75" hidden="1" thickBot="1">
      <c r="A857" s="410"/>
      <c r="B857" s="336"/>
      <c r="C857" s="337"/>
      <c r="D857" s="338"/>
      <c r="E857" s="339"/>
      <c r="F857" s="340"/>
      <c r="G857" s="336"/>
      <c r="H857" s="336"/>
      <c r="I857" s="338"/>
      <c r="J857" s="339"/>
      <c r="K857" s="341"/>
      <c r="L857" s="339"/>
      <c r="M857" s="338"/>
      <c r="N857" s="338"/>
      <c r="O857" s="342"/>
      <c r="P857" s="340"/>
      <c r="Q857" s="340"/>
      <c r="R857" s="340"/>
      <c r="S857" s="340"/>
      <c r="T857" s="340"/>
      <c r="U857" s="336"/>
      <c r="V857" s="336"/>
      <c r="W857" s="336"/>
      <c r="X857" s="339"/>
      <c r="Y857" s="339"/>
      <c r="Z857" s="333"/>
      <c r="AA857" s="333"/>
      <c r="AG857" s="345"/>
      <c r="AL857" s="344"/>
      <c r="AO857" s="344"/>
      <c r="AR857" s="344"/>
    </row>
    <row r="858" spans="1:44" ht="31.5" hidden="1" thickTop="1" thickBot="1">
      <c r="A858" s="411" t="s">
        <v>374</v>
      </c>
      <c r="B858" s="308">
        <v>771</v>
      </c>
      <c r="C858" s="239" t="str">
        <f>VLOOKUP($A$18,Piezas!$A$10:$F$604,2,FALSE)</f>
        <v xml:space="preserve">Gabinete lateral derecho </v>
      </c>
      <c r="D858" s="317" t="s">
        <v>1012</v>
      </c>
      <c r="E858" s="331">
        <v>1678.3333333333301</v>
      </c>
      <c r="F858" s="308" t="str">
        <f>VLOOKUP(D858,Acero!$A$12:$AB$209,4,FALSE)</f>
        <v>Lateral</v>
      </c>
      <c r="G858" s="317"/>
      <c r="H858" s="317"/>
      <c r="I858" s="317"/>
      <c r="J858" s="310"/>
      <c r="K858" s="149"/>
      <c r="L858" s="331"/>
      <c r="M858" s="308" t="str">
        <f>VLOOKUP(D858,Acero!$A$12:$AB$209,13,FALSE)</f>
        <v>Chapa negra doble recapado</v>
      </c>
      <c r="N858" s="308" t="str">
        <f>IF(L858="x",VLOOKUP(D858,Acero!$A$12:$AB$209,6,FALSE),"--")</f>
        <v>--</v>
      </c>
      <c r="O858" s="324" t="str">
        <f>IF(L858="x",VLOOKUP(D858,Acero!$A$12:$AB$209,7,FALSE),"--")</f>
        <v>--</v>
      </c>
      <c r="P858" s="335" t="str">
        <f>IF((M858="Chapa negra doble recapado")*AND(L858&lt;&gt;"x"),"--",VLOOKUP(D858,Acero!$A$12:$AB$209,14,FALSE))</f>
        <v>--</v>
      </c>
      <c r="Q858" s="335" t="str">
        <f>IF((M858="Chapa negra doble recapado")*AND(L858&lt;&gt;"x"),"--",VLOOKUP(D858,Acero!$A$12:$AB$209,15,FALSE))</f>
        <v>--</v>
      </c>
      <c r="R858" s="335" t="str">
        <f>IF(L858="x",VLOOKUP(D858,Acero!$A$12:$AB$209,16,FALSE),"--")</f>
        <v>--</v>
      </c>
      <c r="S858" s="335" t="str">
        <f>IF(L858="x",VLOOKUP(D858,Acero!$A$12:$AB$209,17,FALSE),"--")</f>
        <v>--</v>
      </c>
      <c r="T858" s="335">
        <f>VLOOKUP(D858,Acero!$A$12:$AB$209,18,FALSE)</f>
        <v>1.2</v>
      </c>
      <c r="U858" s="308" t="str">
        <f>VLOOKUP(D858,Acero!$A$12:$AB$209,19,FALSE)</f>
        <v>mm</v>
      </c>
      <c r="V858" s="317"/>
      <c r="W858" s="317">
        <v>1364.8333333333301</v>
      </c>
      <c r="X858" s="331">
        <v>1784.6666666666699</v>
      </c>
      <c r="Y858" s="334">
        <f t="shared" ref="Y858:Y868" si="350">(X858-W858)/W858</f>
        <v>0.30760776651606364</v>
      </c>
      <c r="Z858" s="149">
        <f>(V858+W858)*E858</f>
        <v>2290645.2777777677</v>
      </c>
      <c r="AA858" s="149"/>
      <c r="AB858" s="149"/>
      <c r="AC858" s="149"/>
      <c r="AD858" s="149"/>
      <c r="AE858" s="149"/>
      <c r="AF858" s="149"/>
      <c r="AG858" s="345">
        <v>43228</v>
      </c>
      <c r="AH858" s="149"/>
      <c r="AI858" s="149"/>
      <c r="AJ858" s="149"/>
      <c r="AK858" s="149"/>
      <c r="AL858" s="343" t="e">
        <f t="shared" ref="AL858:AL868" si="351">(AH858-AK858)/AH858</f>
        <v>#DIV/0!</v>
      </c>
      <c r="AM858" s="149"/>
      <c r="AN858" s="149"/>
      <c r="AO858" s="343" t="e">
        <f t="shared" ref="AO858:AO868" si="352">(AK858-AN858)/AK858</f>
        <v>#DIV/0!</v>
      </c>
      <c r="AP858" s="149"/>
      <c r="AQ858" s="149"/>
      <c r="AR858" s="343" t="e">
        <f t="shared" ref="AR858:AR868" si="353">(AN858-AQ858)/AN858</f>
        <v>#DIV/0!</v>
      </c>
    </row>
    <row r="859" spans="1:44" ht="30.75" hidden="1" thickBot="1">
      <c r="A859" s="309"/>
      <c r="B859" s="308">
        <v>772</v>
      </c>
      <c r="C859" s="239" t="str">
        <f>VLOOKUP($A$18,Piezas!$A$10:$F$604,2,FALSE)</f>
        <v xml:space="preserve">Gabinete lateral derecho </v>
      </c>
      <c r="D859" s="317" t="s">
        <v>1211</v>
      </c>
      <c r="E859" s="322">
        <v>1686.3333333333301</v>
      </c>
      <c r="F859" s="308" t="str">
        <f>VLOOKUP(D859,Acero!$A$12:$AB$209,4,FALSE)</f>
        <v xml:space="preserve">Lonja </v>
      </c>
      <c r="G859" s="317"/>
      <c r="H859" s="317"/>
      <c r="I859" s="317"/>
      <c r="J859" s="311"/>
      <c r="L859" s="317"/>
      <c r="M859" s="308" t="str">
        <f>VLOOKUP(D859,Acero!$A$12:$AB$209,13,FALSE)</f>
        <v>Chapa negra doble recapado</v>
      </c>
      <c r="N859" s="308" t="str">
        <f>IF(L859="x",VLOOKUP(D859,Acero!$A$12:$AB$209,6,FALSE),"--")</f>
        <v>--</v>
      </c>
      <c r="O859" s="324" t="str">
        <f>IF(L859="x",VLOOKUP(D859,Acero!$A$12:$AB$209,7,FALSE),"--")</f>
        <v>--</v>
      </c>
      <c r="P859" s="335" t="str">
        <f>IF((M859="Chapa negra doble recapado")*AND(L859&lt;&gt;"x"),"--",VLOOKUP(D859,Acero!$A$12:$AB$209,14,FALSE))</f>
        <v>--</v>
      </c>
      <c r="Q859" s="335" t="str">
        <f>IF((M859="Chapa negra doble recapado")*AND(L859&lt;&gt;"x"),"--",VLOOKUP(D859,Acero!$A$12:$AB$209,15,FALSE))</f>
        <v>--</v>
      </c>
      <c r="R859" s="335" t="str">
        <f>IF(L859="x",VLOOKUP(D859,Acero!$A$12:$AB$209,16,FALSE),"--")</f>
        <v>--</v>
      </c>
      <c r="S859" s="335" t="str">
        <f>IF(L859="x",VLOOKUP(D859,Acero!$A$12:$AB$209,17,FALSE),"--")</f>
        <v>--</v>
      </c>
      <c r="T859" s="335">
        <f>VLOOKUP(D859,Acero!$A$12:$AB$209,18,FALSE)</f>
        <v>1.2</v>
      </c>
      <c r="U859" s="308" t="str">
        <f>VLOOKUP(D859,Acero!$A$12:$AB$209,19,FALSE)</f>
        <v>mm</v>
      </c>
      <c r="V859" s="317"/>
      <c r="W859" s="317">
        <v>1371.3333333333301</v>
      </c>
      <c r="X859" s="322">
        <v>1793.1666666666699</v>
      </c>
      <c r="Y859" s="334">
        <f t="shared" si="350"/>
        <v>0.30760816723384116</v>
      </c>
      <c r="Z859">
        <f t="shared" ref="Z859:Z868" si="354">(V859+W859)*E859+Z858</f>
        <v>4603170.3888888694</v>
      </c>
      <c r="AG859" s="345">
        <v>43229</v>
      </c>
      <c r="AH859" s="149"/>
      <c r="AI859" s="149"/>
      <c r="AJ859" s="149"/>
      <c r="AK859" s="149"/>
      <c r="AL859" s="343" t="e">
        <f t="shared" si="351"/>
        <v>#DIV/0!</v>
      </c>
      <c r="AM859" s="149"/>
      <c r="AN859" s="149"/>
      <c r="AO859" s="343" t="e">
        <f t="shared" si="352"/>
        <v>#DIV/0!</v>
      </c>
      <c r="AP859" s="149"/>
      <c r="AQ859" s="149"/>
      <c r="AR859" s="343" t="e">
        <f t="shared" si="353"/>
        <v>#DIV/0!</v>
      </c>
    </row>
    <row r="860" spans="1:44" ht="30.75" hidden="1" thickBot="1">
      <c r="A860" s="309"/>
      <c r="B860" s="308">
        <v>773</v>
      </c>
      <c r="C860" s="239" t="str">
        <f>VLOOKUP($A$18,Piezas!$A$10:$F$604,2,FALSE)</f>
        <v xml:space="preserve">Gabinete lateral derecho </v>
      </c>
      <c r="D860" s="317" t="s">
        <v>1014</v>
      </c>
      <c r="E860" s="322">
        <v>1694.3333333333301</v>
      </c>
      <c r="F860" s="308" t="str">
        <f>VLOOKUP(D860,Acero!$A$12:$AB$209,4,FALSE)</f>
        <v>orejas</v>
      </c>
      <c r="G860" s="317"/>
      <c r="H860" s="317"/>
      <c r="I860" s="317"/>
      <c r="J860" s="311" t="s">
        <v>1540</v>
      </c>
      <c r="L860" s="322"/>
      <c r="M860" s="308" t="str">
        <f>VLOOKUP(D860,Acero!$A$12:$AB$209,13,FALSE)</f>
        <v>Chapa negra doble recapado</v>
      </c>
      <c r="N860" s="308" t="str">
        <f>IF(L860="x",VLOOKUP(D860,Acero!$A$12:$AB$209,6,FALSE),"--")</f>
        <v>--</v>
      </c>
      <c r="O860" s="324" t="str">
        <f>IF(L860="x",VLOOKUP(D860,Acero!$A$12:$AB$209,7,FALSE),"--")</f>
        <v>--</v>
      </c>
      <c r="P860" s="335" t="str">
        <f>IF((M860="Chapa negra doble recapado")*AND(L860&lt;&gt;"x"),"--",VLOOKUP(D860,Acero!$A$12:$AB$209,14,FALSE))</f>
        <v>--</v>
      </c>
      <c r="Q860" s="335" t="str">
        <f>IF((M860="Chapa negra doble recapado")*AND(L860&lt;&gt;"x"),"--",VLOOKUP(D860,Acero!$A$12:$AB$209,15,FALSE))</f>
        <v>--</v>
      </c>
      <c r="R860" s="335" t="str">
        <f>IF(L860="x",VLOOKUP(D860,Acero!$A$12:$AB$209,16,FALSE),"--")</f>
        <v>--</v>
      </c>
      <c r="S860" s="335" t="str">
        <f>IF(L860="x",VLOOKUP(D860,Acero!$A$12:$AB$209,17,FALSE),"--")</f>
        <v>--</v>
      </c>
      <c r="T860" s="335">
        <f>VLOOKUP(D860,Acero!$A$12:$AB$209,18,FALSE)</f>
        <v>1.2</v>
      </c>
      <c r="U860" s="308" t="str">
        <f>VLOOKUP(D860,Acero!$A$12:$AB$209,19,FALSE)</f>
        <v>mm</v>
      </c>
      <c r="V860" s="318">
        <v>1</v>
      </c>
      <c r="W860" s="318">
        <v>1377.8333333333301</v>
      </c>
      <c r="X860" s="322">
        <v>1801.6666666666699</v>
      </c>
      <c r="Y860" s="334">
        <f t="shared" si="350"/>
        <v>0.30760856417080501</v>
      </c>
      <c r="Z860">
        <f t="shared" si="354"/>
        <v>6939373.6666666372</v>
      </c>
      <c r="AG860" s="345">
        <v>43230</v>
      </c>
      <c r="AH860" s="149"/>
      <c r="AI860" s="149"/>
      <c r="AJ860" s="149"/>
      <c r="AK860" s="149"/>
      <c r="AL860" s="343" t="e">
        <f t="shared" si="351"/>
        <v>#DIV/0!</v>
      </c>
      <c r="AM860" s="149"/>
      <c r="AN860" s="149"/>
      <c r="AO860" s="343" t="e">
        <f t="shared" si="352"/>
        <v>#DIV/0!</v>
      </c>
      <c r="AP860" s="149"/>
      <c r="AQ860" s="149"/>
      <c r="AR860" s="343" t="e">
        <f t="shared" si="353"/>
        <v>#DIV/0!</v>
      </c>
    </row>
    <row r="861" spans="1:44" ht="30.75" hidden="1" thickBot="1">
      <c r="A861" s="309"/>
      <c r="B861" s="308">
        <v>774</v>
      </c>
      <c r="C861" s="239" t="str">
        <f>VLOOKUP($A$18,Piezas!$A$10:$F$604,2,FALSE)</f>
        <v xml:space="preserve">Gabinete lateral derecho </v>
      </c>
      <c r="D861" s="317" t="s">
        <v>1015</v>
      </c>
      <c r="E861" s="322"/>
      <c r="F861" s="308">
        <f>VLOOKUP(D861,Acero!$A$12:$AB$209,4,FALSE)</f>
        <v>0</v>
      </c>
      <c r="G861" s="317"/>
      <c r="H861" s="317"/>
      <c r="I861" s="317"/>
      <c r="J861" s="311"/>
      <c r="L861" s="322"/>
      <c r="M861" s="308">
        <f>VLOOKUP(D861,Acero!$A$12:$AB$209,13,FALSE)</f>
        <v>0</v>
      </c>
      <c r="N861" s="308" t="str">
        <f>IF(L861="x",VLOOKUP(D861,Acero!$A$12:$AB$209,6,FALSE),"--")</f>
        <v>--</v>
      </c>
      <c r="O861" s="324" t="str">
        <f>IF(L861="x",VLOOKUP(D861,Acero!$A$12:$AB$209,7,FALSE),"--")</f>
        <v>--</v>
      </c>
      <c r="P861" s="335">
        <f>IF((M861="Chapa negra doble recapado")*AND(L861&lt;&gt;"x"),"--",VLOOKUP(D861,Acero!$A$12:$AB$209,14,FALSE))</f>
        <v>0</v>
      </c>
      <c r="Q861" s="335">
        <f>IF((M861="Chapa negra doble recapado")*AND(L861&lt;&gt;"x"),"--",VLOOKUP(D861,Acero!$A$12:$AB$209,15,FALSE))</f>
        <v>0</v>
      </c>
      <c r="R861" s="335" t="str">
        <f>IF(L861="x",VLOOKUP(D861,Acero!$A$12:$AB$209,16,FALSE),"--")</f>
        <v>--</v>
      </c>
      <c r="S861" s="335" t="str">
        <f>IF(L861="x",VLOOKUP(D861,Acero!$A$12:$AB$209,17,FALSE),"--")</f>
        <v>--</v>
      </c>
      <c r="T861" s="335">
        <f>VLOOKUP(D861,Acero!$A$12:$AB$209,18,FALSE)</f>
        <v>0</v>
      </c>
      <c r="U861" s="308" t="str">
        <f>VLOOKUP(D861,Acero!$A$12:$AB$209,19,FALSE)</f>
        <v>-----</v>
      </c>
      <c r="V861" s="319"/>
      <c r="W861" s="319"/>
      <c r="X861" s="322"/>
      <c r="Y861" s="334" t="e">
        <f t="shared" si="350"/>
        <v>#DIV/0!</v>
      </c>
      <c r="Z861">
        <f t="shared" si="354"/>
        <v>6939373.6666666372</v>
      </c>
      <c r="AG861" s="345">
        <v>43231</v>
      </c>
      <c r="AH861" s="149"/>
      <c r="AI861" s="149"/>
      <c r="AJ861" s="149"/>
      <c r="AK861" s="149"/>
      <c r="AL861" s="343" t="e">
        <f t="shared" si="351"/>
        <v>#DIV/0!</v>
      </c>
      <c r="AM861" s="149"/>
      <c r="AN861" s="149"/>
      <c r="AO861" s="343" t="e">
        <f t="shared" si="352"/>
        <v>#DIV/0!</v>
      </c>
      <c r="AP861" s="149"/>
      <c r="AQ861" s="149"/>
      <c r="AR861" s="343" t="e">
        <f t="shared" si="353"/>
        <v>#DIV/0!</v>
      </c>
    </row>
    <row r="862" spans="1:44" ht="30.75" hidden="1" thickBot="1">
      <c r="A862" s="309"/>
      <c r="B862" s="308">
        <v>775</v>
      </c>
      <c r="C862" s="239" t="str">
        <f>VLOOKUP($A$18,Piezas!$A$10:$F$604,2,FALSE)</f>
        <v xml:space="preserve">Gabinete lateral derecho </v>
      </c>
      <c r="D862" s="317" t="s">
        <v>1060</v>
      </c>
      <c r="E862" s="322"/>
      <c r="F862" s="308">
        <f>VLOOKUP(D862,Acero!$A$12:$AB$209,4,FALSE)</f>
        <v>0</v>
      </c>
      <c r="G862" s="317"/>
      <c r="H862" s="317"/>
      <c r="I862" s="317"/>
      <c r="J862" s="311"/>
      <c r="L862" s="322"/>
      <c r="M862" s="308" t="str">
        <f>VLOOKUP(D862,Acero!$A$12:$AB$209,13,FALSE)</f>
        <v>---------------</v>
      </c>
      <c r="N862" s="308" t="str">
        <f>IF(L862="x",VLOOKUP(D862,Acero!$A$12:$AB$209,6,FALSE),"--")</f>
        <v>--</v>
      </c>
      <c r="O862" s="324" t="str">
        <f>IF(L862="x",VLOOKUP(D862,Acero!$A$12:$AB$209,7,FALSE),"--")</f>
        <v>--</v>
      </c>
      <c r="P862" s="335">
        <f>IF((M862="Chapa negra doble recapado")*AND(L862&lt;&gt;"x"),"--",VLOOKUP(D862,Acero!$A$12:$AB$209,14,FALSE))</f>
        <v>28</v>
      </c>
      <c r="Q862" s="335" t="str">
        <f>IF((M862="Chapa negra doble recapado")*AND(L862&lt;&gt;"x"),"--",VLOOKUP(D862,Acero!$A$12:$AB$209,15,FALSE))</f>
        <v>----</v>
      </c>
      <c r="R862" s="335" t="str">
        <f>IF(L862="x",VLOOKUP(D862,Acero!$A$12:$AB$209,16,FALSE),"--")</f>
        <v>--</v>
      </c>
      <c r="S862" s="335" t="str">
        <f>IF(L862="x",VLOOKUP(D862,Acero!$A$12:$AB$209,17,FALSE),"--")</f>
        <v>--</v>
      </c>
      <c r="T862" s="335">
        <f>VLOOKUP(D862,Acero!$A$12:$AB$209,18,FALSE)</f>
        <v>0</v>
      </c>
      <c r="U862" s="308" t="str">
        <f>VLOOKUP(D862,Acero!$A$12:$AB$209,19,FALSE)</f>
        <v>----</v>
      </c>
      <c r="V862" s="318"/>
      <c r="W862" s="318"/>
      <c r="X862" s="322"/>
      <c r="Y862" s="334" t="e">
        <f t="shared" si="350"/>
        <v>#DIV/0!</v>
      </c>
      <c r="Z862">
        <f t="shared" si="354"/>
        <v>6939373.6666666372</v>
      </c>
      <c r="AG862" s="345">
        <v>43232</v>
      </c>
      <c r="AH862" s="149"/>
      <c r="AI862" s="149"/>
      <c r="AJ862" s="149"/>
      <c r="AK862" s="149"/>
      <c r="AL862" s="343" t="e">
        <f t="shared" si="351"/>
        <v>#DIV/0!</v>
      </c>
      <c r="AM862" s="149"/>
      <c r="AN862" s="149"/>
      <c r="AO862" s="343" t="e">
        <f t="shared" si="352"/>
        <v>#DIV/0!</v>
      </c>
      <c r="AP862" s="149"/>
      <c r="AQ862" s="149"/>
      <c r="AR862" s="343" t="e">
        <f t="shared" si="353"/>
        <v>#DIV/0!</v>
      </c>
    </row>
    <row r="863" spans="1:44" ht="30.75" hidden="1" thickBot="1">
      <c r="A863" s="309"/>
      <c r="B863" s="308">
        <v>776</v>
      </c>
      <c r="C863" s="239" t="str">
        <f>VLOOKUP($A$18,Piezas!$A$10:$F$604,2,FALSE)</f>
        <v xml:space="preserve">Gabinete lateral derecho </v>
      </c>
      <c r="D863" s="317" t="s">
        <v>1228</v>
      </c>
      <c r="E863" s="322"/>
      <c r="F863" s="308">
        <f>VLOOKUP(D863,Acero!$A$12:$AB$209,4,FALSE)</f>
        <v>0</v>
      </c>
      <c r="G863" s="317"/>
      <c r="H863" s="317"/>
      <c r="I863" s="317"/>
      <c r="J863" s="311"/>
      <c r="L863" s="322"/>
      <c r="M863" s="308" t="str">
        <f>VLOOKUP(D863,Acero!$A$12:$AB$209,13,FALSE)</f>
        <v>---------------</v>
      </c>
      <c r="N863" s="308" t="str">
        <f>IF(L863="x",VLOOKUP(D863,Acero!$A$12:$AB$209,6,FALSE),"--")</f>
        <v>--</v>
      </c>
      <c r="O863" s="324" t="str">
        <f>IF(L863="x",VLOOKUP(D863,Acero!$A$12:$AB$209,7,FALSE),"--")</f>
        <v>--</v>
      </c>
      <c r="P863" s="335">
        <f>IF((M863="Chapa negra doble recapado")*AND(L863&lt;&gt;"x"),"--",VLOOKUP(D863,Acero!$A$12:$AB$209,14,FALSE))</f>
        <v>0.42</v>
      </c>
      <c r="Q863" s="335" t="str">
        <f>IF((M863="Chapa negra doble recapado")*AND(L863&lt;&gt;"x"),"--",VLOOKUP(D863,Acero!$A$12:$AB$209,15,FALSE))</f>
        <v>----</v>
      </c>
      <c r="R863" s="335" t="str">
        <f>IF(L863="x",VLOOKUP(D863,Acero!$A$12:$AB$209,16,FALSE),"--")</f>
        <v>--</v>
      </c>
      <c r="S863" s="335" t="str">
        <f>IF(L863="x",VLOOKUP(D863,Acero!$A$12:$AB$209,17,FALSE),"--")</f>
        <v>--</v>
      </c>
      <c r="T863" s="335">
        <f>VLOOKUP(D863,Acero!$A$12:$AB$209,18,FALSE)</f>
        <v>0.5</v>
      </c>
      <c r="U863" s="308" t="str">
        <f>VLOOKUP(D863,Acero!$A$12:$AB$209,19,FALSE)</f>
        <v>----</v>
      </c>
      <c r="V863" s="318"/>
      <c r="W863" s="318"/>
      <c r="X863" s="322"/>
      <c r="Y863" s="334" t="e">
        <f t="shared" si="350"/>
        <v>#DIV/0!</v>
      </c>
      <c r="Z863">
        <f t="shared" si="354"/>
        <v>6939373.6666666372</v>
      </c>
      <c r="AG863" s="345">
        <v>43233</v>
      </c>
      <c r="AH863" s="149"/>
      <c r="AI863" s="149"/>
      <c r="AJ863" s="149"/>
      <c r="AK863" s="149"/>
      <c r="AL863" s="343" t="e">
        <f t="shared" si="351"/>
        <v>#DIV/0!</v>
      </c>
      <c r="AM863" s="149"/>
      <c r="AN863" s="149"/>
      <c r="AO863" s="343" t="e">
        <f t="shared" si="352"/>
        <v>#DIV/0!</v>
      </c>
      <c r="AP863" s="149"/>
      <c r="AQ863" s="149"/>
      <c r="AR863" s="343" t="e">
        <f t="shared" si="353"/>
        <v>#DIV/0!</v>
      </c>
    </row>
    <row r="864" spans="1:44" ht="30.75" hidden="1" thickBot="1">
      <c r="A864" s="309"/>
      <c r="B864" s="308">
        <v>777</v>
      </c>
      <c r="C864" s="239" t="str">
        <f>VLOOKUP($A$18,Piezas!$A$10:$F$604,2,FALSE)</f>
        <v xml:space="preserve">Gabinete lateral derecho </v>
      </c>
      <c r="D864" s="317" t="s">
        <v>1229</v>
      </c>
      <c r="E864" s="322"/>
      <c r="F864" s="308">
        <f>VLOOKUP(D864,Acero!$A$12:$AB$209,4,FALSE)</f>
        <v>0</v>
      </c>
      <c r="G864" s="317"/>
      <c r="H864" s="317"/>
      <c r="I864" s="317"/>
      <c r="J864" s="311"/>
      <c r="L864" s="322"/>
      <c r="M864" s="308" t="str">
        <f>VLOOKUP(D864,Acero!$A$12:$AB$209,13,FALSE)</f>
        <v>---------------</v>
      </c>
      <c r="N864" s="308" t="str">
        <f>IF(L864="x",VLOOKUP(D864,Acero!$A$12:$AB$209,6,FALSE),"--")</f>
        <v>--</v>
      </c>
      <c r="O864" s="324" t="str">
        <f>IF(L864="x",VLOOKUP(D864,Acero!$A$12:$AB$209,7,FALSE),"--")</f>
        <v>--</v>
      </c>
      <c r="P864" s="335">
        <f>IF((M864="Chapa negra doble recapado")*AND(L864&lt;&gt;"x"),"--",VLOOKUP(D864,Acero!$A$12:$AB$209,14,FALSE))</f>
        <v>22</v>
      </c>
      <c r="Q864" s="335" t="str">
        <f>IF((M864="Chapa negra doble recapado")*AND(L864&lt;&gt;"x"),"--",VLOOKUP(D864,Acero!$A$12:$AB$209,15,FALSE))</f>
        <v>----</v>
      </c>
      <c r="R864" s="335" t="str">
        <f>IF(L864="x",VLOOKUP(D864,Acero!$A$12:$AB$209,16,FALSE),"--")</f>
        <v>--</v>
      </c>
      <c r="S864" s="335" t="str">
        <f>IF(L864="x",VLOOKUP(D864,Acero!$A$12:$AB$209,17,FALSE),"--")</f>
        <v>--</v>
      </c>
      <c r="T864" s="335">
        <f>VLOOKUP(D864,Acero!$A$12:$AB$209,18,FALSE)</f>
        <v>0</v>
      </c>
      <c r="U864" s="308" t="str">
        <f>VLOOKUP(D864,Acero!$A$12:$AB$209,19,FALSE)</f>
        <v>----</v>
      </c>
      <c r="V864" s="319"/>
      <c r="W864" s="319"/>
      <c r="X864" s="322"/>
      <c r="Y864" s="334" t="e">
        <f t="shared" si="350"/>
        <v>#DIV/0!</v>
      </c>
      <c r="Z864">
        <f t="shared" si="354"/>
        <v>6939373.6666666372</v>
      </c>
      <c r="AG864" s="345">
        <v>43234</v>
      </c>
      <c r="AH864" s="149"/>
      <c r="AI864" s="149"/>
      <c r="AJ864" s="149"/>
      <c r="AK864" s="149"/>
      <c r="AL864" s="343" t="e">
        <f t="shared" si="351"/>
        <v>#DIV/0!</v>
      </c>
      <c r="AM864" s="149"/>
      <c r="AN864" s="149"/>
      <c r="AO864" s="343" t="e">
        <f t="shared" si="352"/>
        <v>#DIV/0!</v>
      </c>
      <c r="AP864" s="149"/>
      <c r="AQ864" s="149"/>
      <c r="AR864" s="343" t="e">
        <f t="shared" si="353"/>
        <v>#DIV/0!</v>
      </c>
    </row>
    <row r="865" spans="1:44" ht="30.75" hidden="1" thickBot="1">
      <c r="A865" s="309"/>
      <c r="B865" s="308">
        <v>778</v>
      </c>
      <c r="C865" s="239" t="str">
        <f>VLOOKUP($A$18,Piezas!$A$10:$F$604,2,FALSE)</f>
        <v xml:space="preserve">Gabinete lateral derecho </v>
      </c>
      <c r="D865" s="317" t="s">
        <v>1230</v>
      </c>
      <c r="E865" s="322"/>
      <c r="F865" s="308">
        <f>VLOOKUP(D865,Acero!$A$12:$AB$209,4,FALSE)</f>
        <v>0</v>
      </c>
      <c r="G865" s="317"/>
      <c r="H865" s="317"/>
      <c r="I865" s="317"/>
      <c r="J865" s="311"/>
      <c r="L865" s="322"/>
      <c r="M865" s="308" t="str">
        <f>VLOOKUP(D865,Acero!$A$12:$AB$209,13,FALSE)</f>
        <v>---------------</v>
      </c>
      <c r="N865" s="308" t="str">
        <f>IF(L865="x",VLOOKUP(D865,Acero!$A$12:$AB$209,6,FALSE),"--")</f>
        <v>--</v>
      </c>
      <c r="O865" s="324" t="str">
        <f>IF(L865="x",VLOOKUP(D865,Acero!$A$12:$AB$209,7,FALSE),"--")</f>
        <v>--</v>
      </c>
      <c r="P865" s="335">
        <f>IF((M865="Chapa negra doble recapado")*AND(L865&lt;&gt;"x"),"--",VLOOKUP(D865,Acero!$A$12:$AB$209,14,FALSE))</f>
        <v>12.7</v>
      </c>
      <c r="Q865" s="335" t="str">
        <f>IF((M865="Chapa negra doble recapado")*AND(L865&lt;&gt;"x"),"--",VLOOKUP(D865,Acero!$A$12:$AB$209,15,FALSE))</f>
        <v>----</v>
      </c>
      <c r="R865" s="335" t="str">
        <f>IF(L865="x",VLOOKUP(D865,Acero!$A$12:$AB$209,16,FALSE),"--")</f>
        <v>--</v>
      </c>
      <c r="S865" s="335" t="str">
        <f>IF(L865="x",VLOOKUP(D865,Acero!$A$12:$AB$209,17,FALSE),"--")</f>
        <v>--</v>
      </c>
      <c r="T865" s="335">
        <f>VLOOKUP(D865,Acero!$A$12:$AB$209,18,FALSE)</f>
        <v>0</v>
      </c>
      <c r="U865" s="308" t="str">
        <f>VLOOKUP(D865,Acero!$A$12:$AB$209,19,FALSE)</f>
        <v>----</v>
      </c>
      <c r="V865" s="318"/>
      <c r="W865" s="318"/>
      <c r="X865" s="322"/>
      <c r="Y865" s="334" t="e">
        <f t="shared" si="350"/>
        <v>#DIV/0!</v>
      </c>
      <c r="Z865">
        <f t="shared" si="354"/>
        <v>6939373.6666666372</v>
      </c>
      <c r="AG865" s="345">
        <v>43235</v>
      </c>
      <c r="AH865" s="149"/>
      <c r="AI865" s="149"/>
      <c r="AJ865" s="149"/>
      <c r="AK865" s="149"/>
      <c r="AL865" s="343" t="e">
        <f t="shared" si="351"/>
        <v>#DIV/0!</v>
      </c>
      <c r="AM865" s="149"/>
      <c r="AN865" s="149"/>
      <c r="AO865" s="343" t="e">
        <f t="shared" si="352"/>
        <v>#DIV/0!</v>
      </c>
      <c r="AP865" s="149"/>
      <c r="AQ865" s="149"/>
      <c r="AR865" s="343" t="e">
        <f t="shared" si="353"/>
        <v>#DIV/0!</v>
      </c>
    </row>
    <row r="866" spans="1:44" ht="30.75" hidden="1" thickBot="1">
      <c r="A866" s="309"/>
      <c r="B866" s="308">
        <v>779</v>
      </c>
      <c r="C866" s="239" t="str">
        <f>VLOOKUP($A$18,Piezas!$A$10:$F$604,2,FALSE)</f>
        <v xml:space="preserve">Gabinete lateral derecho </v>
      </c>
      <c r="D866" s="317"/>
      <c r="E866" s="322"/>
      <c r="F866" s="308" t="e">
        <f>VLOOKUP(D866,Acero!$A$12:$AB$209,4,FALSE)</f>
        <v>#N/A</v>
      </c>
      <c r="G866" s="317"/>
      <c r="H866" s="317"/>
      <c r="I866" s="317"/>
      <c r="J866" s="311"/>
      <c r="L866" s="322"/>
      <c r="M866" s="308" t="e">
        <f>VLOOKUP(D866,Acero!$A$12:$AB$209,13,FALSE)</f>
        <v>#N/A</v>
      </c>
      <c r="N866" s="308" t="str">
        <f>IF(L866="x",VLOOKUP(D866,Acero!$A$12:$AB$209,6,FALSE),"--")</f>
        <v>--</v>
      </c>
      <c r="O866" s="324" t="str">
        <f>IF(L866="x",VLOOKUP(D866,Acero!$A$12:$AB$209,7,FALSE),"--")</f>
        <v>--</v>
      </c>
      <c r="P866" s="335" t="e">
        <f>IF((M866="Chapa negra doble recapado")*AND(L866&lt;&gt;"x"),"--",VLOOKUP(D866,Acero!$A$12:$AB$209,14,FALSE))</f>
        <v>#N/A</v>
      </c>
      <c r="Q866" s="335" t="e">
        <f>IF((M866="Chapa negra doble recapado")*AND(L866&lt;&gt;"x"),"--",VLOOKUP(D866,Acero!$A$12:$AB$209,15,FALSE))</f>
        <v>#N/A</v>
      </c>
      <c r="R866" s="335" t="str">
        <f>IF(L866="x",VLOOKUP(D866,Acero!$A$12:$AB$209,16,FALSE),"--")</f>
        <v>--</v>
      </c>
      <c r="S866" s="335" t="str">
        <f>IF(L866="x",VLOOKUP(D866,Acero!$A$12:$AB$209,17,FALSE),"--")</f>
        <v>--</v>
      </c>
      <c r="T866" s="335" t="e">
        <f>VLOOKUP(D866,Acero!$A$12:$AB$209,18,FALSE)</f>
        <v>#N/A</v>
      </c>
      <c r="U866" s="308" t="e">
        <f>VLOOKUP(D866,Acero!$A$12:$AB$209,19,FALSE)</f>
        <v>#N/A</v>
      </c>
      <c r="V866" s="319"/>
      <c r="W866" s="319"/>
      <c r="X866" s="322"/>
      <c r="Y866" s="334" t="e">
        <f t="shared" si="350"/>
        <v>#DIV/0!</v>
      </c>
      <c r="Z866">
        <f t="shared" si="354"/>
        <v>6939373.6666666372</v>
      </c>
      <c r="AG866" s="345">
        <v>43236</v>
      </c>
      <c r="AH866" s="149"/>
      <c r="AI866" s="149"/>
      <c r="AJ866" s="149"/>
      <c r="AK866" s="149"/>
      <c r="AL866" s="343" t="e">
        <f t="shared" si="351"/>
        <v>#DIV/0!</v>
      </c>
      <c r="AM866" s="149"/>
      <c r="AN866" s="149"/>
      <c r="AO866" s="343" t="e">
        <f t="shared" si="352"/>
        <v>#DIV/0!</v>
      </c>
      <c r="AP866" s="149"/>
      <c r="AQ866" s="149"/>
      <c r="AR866" s="343" t="e">
        <f t="shared" si="353"/>
        <v>#DIV/0!</v>
      </c>
    </row>
    <row r="867" spans="1:44" ht="30.75" hidden="1" thickBot="1">
      <c r="A867" s="309"/>
      <c r="B867" s="308">
        <v>780</v>
      </c>
      <c r="C867" s="239" t="str">
        <f>VLOOKUP($A$18,Piezas!$A$10:$F$604,2,FALSE)</f>
        <v xml:space="preserve">Gabinete lateral derecho </v>
      </c>
      <c r="D867" s="320"/>
      <c r="E867" s="322"/>
      <c r="F867" s="308" t="e">
        <f>VLOOKUP(D867,Acero!$A$12:$AB$209,4,FALSE)</f>
        <v>#N/A</v>
      </c>
      <c r="G867" s="317"/>
      <c r="H867" s="317"/>
      <c r="I867" s="317"/>
      <c r="J867" s="311"/>
      <c r="L867" s="322"/>
      <c r="M867" s="308" t="e">
        <f>VLOOKUP(D867,Acero!$A$12:$AB$209,13,FALSE)</f>
        <v>#N/A</v>
      </c>
      <c r="N867" s="308" t="str">
        <f>IF(L867="x",VLOOKUP(D867,Acero!$A$12:$AB$209,6,FALSE),"--")</f>
        <v>--</v>
      </c>
      <c r="O867" s="324" t="str">
        <f>IF(L867="x",VLOOKUP(D867,Acero!$A$12:$AB$209,7,FALSE),"--")</f>
        <v>--</v>
      </c>
      <c r="P867" s="335" t="e">
        <f>IF((M867="Chapa negra doble recapado")*AND(L867&lt;&gt;"x"),"--",VLOOKUP(D867,Acero!$A$12:$AB$209,14,FALSE))</f>
        <v>#N/A</v>
      </c>
      <c r="Q867" s="335" t="e">
        <f>IF((M867="Chapa negra doble recapado")*AND(L867&lt;&gt;"x"),"--",VLOOKUP(D867,Acero!$A$12:$AB$209,15,FALSE))</f>
        <v>#N/A</v>
      </c>
      <c r="R867" s="335" t="str">
        <f>IF(L867="x",VLOOKUP(D867,Acero!$A$12:$AB$209,16,FALSE),"--")</f>
        <v>--</v>
      </c>
      <c r="S867" s="335" t="str">
        <f>IF(L867="x",VLOOKUP(D867,Acero!$A$12:$AB$209,17,FALSE),"--")</f>
        <v>--</v>
      </c>
      <c r="T867" s="335" t="e">
        <f>VLOOKUP(D867,Acero!$A$12:$AB$209,18,FALSE)</f>
        <v>#N/A</v>
      </c>
      <c r="U867" s="308" t="e">
        <f>VLOOKUP(D867,Acero!$A$12:$AB$209,19,FALSE)</f>
        <v>#N/A</v>
      </c>
      <c r="V867" s="318"/>
      <c r="W867" s="318"/>
      <c r="X867" s="322"/>
      <c r="Y867" s="334" t="e">
        <f t="shared" si="350"/>
        <v>#DIV/0!</v>
      </c>
      <c r="Z867">
        <f t="shared" si="354"/>
        <v>6939373.6666666372</v>
      </c>
      <c r="AG867" s="345">
        <v>43237</v>
      </c>
      <c r="AH867" s="149"/>
      <c r="AI867" s="149"/>
      <c r="AJ867" s="149"/>
      <c r="AK867" s="149"/>
      <c r="AL867" s="343" t="e">
        <f t="shared" si="351"/>
        <v>#DIV/0!</v>
      </c>
      <c r="AM867" s="149"/>
      <c r="AN867" s="149"/>
      <c r="AO867" s="343" t="e">
        <f t="shared" si="352"/>
        <v>#DIV/0!</v>
      </c>
      <c r="AP867" s="149"/>
      <c r="AQ867" s="149"/>
      <c r="AR867" s="343" t="e">
        <f t="shared" si="353"/>
        <v>#DIV/0!</v>
      </c>
    </row>
    <row r="868" spans="1:44" ht="30.75" hidden="1" thickBot="1">
      <c r="A868" s="412"/>
      <c r="B868" s="308">
        <v>781</v>
      </c>
      <c r="C868" s="239" t="str">
        <f>VLOOKUP($A$18,Piezas!$A$10:$F$604,2,FALSE)</f>
        <v xml:space="preserve">Gabinete lateral derecho </v>
      </c>
      <c r="D868" s="321"/>
      <c r="E868" s="322"/>
      <c r="F868" s="308" t="e">
        <f>VLOOKUP(D868,Acero!$A$12:$AB$209,4,FALSE)</f>
        <v>#N/A</v>
      </c>
      <c r="G868" s="317"/>
      <c r="H868" s="317"/>
      <c r="I868" s="317"/>
      <c r="J868" s="311"/>
      <c r="L868" s="322"/>
      <c r="M868" s="308" t="e">
        <f>VLOOKUP(D868,Acero!$A$12:$AB$209,13,FALSE)</f>
        <v>#N/A</v>
      </c>
      <c r="N868" s="308" t="str">
        <f>IF(L868="x",VLOOKUP(D868,Acero!$A$12:$AB$209,6,FALSE),"--")</f>
        <v>--</v>
      </c>
      <c r="O868" s="324" t="str">
        <f>IF(L868="x",VLOOKUP(D868,Acero!$A$12:$AB$209,7,FALSE),"--")</f>
        <v>--</v>
      </c>
      <c r="P868" s="335" t="e">
        <f>IF((M868="Chapa negra doble recapado")*AND(L868&lt;&gt;"x"),"--",VLOOKUP(D868,Acero!$A$12:$AB$209,14,FALSE))</f>
        <v>#N/A</v>
      </c>
      <c r="Q868" s="335" t="e">
        <f>IF((M868="Chapa negra doble recapado")*AND(L868&lt;&gt;"x"),"--",VLOOKUP(D868,Acero!$A$12:$AB$209,15,FALSE))</f>
        <v>#N/A</v>
      </c>
      <c r="R868" s="335" t="str">
        <f>IF(L868="x",VLOOKUP(D868,Acero!$A$12:$AB$209,16,FALSE),"--")</f>
        <v>--</v>
      </c>
      <c r="S868" s="335" t="str">
        <f>IF(L868="x",VLOOKUP(D868,Acero!$A$12:$AB$209,17,FALSE),"--")</f>
        <v>--</v>
      </c>
      <c r="T868" s="335" t="e">
        <f>VLOOKUP(D868,Acero!$A$12:$AB$209,18,FALSE)</f>
        <v>#N/A</v>
      </c>
      <c r="U868" s="308" t="e">
        <f>VLOOKUP(D868,Acero!$A$12:$AB$209,19,FALSE)</f>
        <v>#N/A</v>
      </c>
      <c r="V868" s="319"/>
      <c r="W868" s="319"/>
      <c r="X868" s="322"/>
      <c r="Y868" s="334" t="e">
        <f t="shared" si="350"/>
        <v>#DIV/0!</v>
      </c>
      <c r="Z868">
        <f t="shared" si="354"/>
        <v>6939373.6666666372</v>
      </c>
      <c r="AG868" s="345">
        <v>43238</v>
      </c>
      <c r="AH868" s="149"/>
      <c r="AI868" s="149"/>
      <c r="AJ868" s="149"/>
      <c r="AK868" s="149"/>
      <c r="AL868" s="343" t="e">
        <f t="shared" si="351"/>
        <v>#DIV/0!</v>
      </c>
      <c r="AM868" s="149"/>
      <c r="AN868" s="149"/>
      <c r="AO868" s="343" t="e">
        <f t="shared" si="352"/>
        <v>#DIV/0!</v>
      </c>
      <c r="AP868" s="149"/>
      <c r="AQ868" s="149"/>
      <c r="AR868" s="343" t="e">
        <f t="shared" si="353"/>
        <v>#DIV/0!</v>
      </c>
    </row>
    <row r="869" spans="1:44" ht="15.75" hidden="1" thickBot="1">
      <c r="A869" s="410"/>
      <c r="B869" s="336"/>
      <c r="C869" s="337"/>
      <c r="D869" s="338"/>
      <c r="E869" s="339"/>
      <c r="F869" s="340"/>
      <c r="G869" s="336"/>
      <c r="H869" s="336"/>
      <c r="I869" s="338"/>
      <c r="J869" s="339"/>
      <c r="K869" s="341"/>
      <c r="L869" s="339"/>
      <c r="M869" s="338"/>
      <c r="N869" s="338"/>
      <c r="O869" s="342"/>
      <c r="P869" s="340"/>
      <c r="Q869" s="340"/>
      <c r="R869" s="340"/>
      <c r="S869" s="340"/>
      <c r="T869" s="340"/>
      <c r="U869" s="336"/>
      <c r="V869" s="336"/>
      <c r="W869" s="336"/>
      <c r="X869" s="339"/>
      <c r="Y869" s="339"/>
      <c r="Z869" s="333"/>
      <c r="AA869" s="333"/>
      <c r="AG869" s="345"/>
      <c r="AL869" s="344"/>
      <c r="AO869" s="344"/>
      <c r="AR869" s="344"/>
    </row>
    <row r="870" spans="1:44" ht="31.5" hidden="1" thickTop="1" thickBot="1">
      <c r="A870" s="411" t="s">
        <v>375</v>
      </c>
      <c r="B870" s="308">
        <v>782</v>
      </c>
      <c r="C870" s="239" t="str">
        <f>VLOOKUP($A$18,Piezas!$A$10:$F$604,2,FALSE)</f>
        <v xml:space="preserve">Gabinete lateral derecho </v>
      </c>
      <c r="D870" s="317" t="s">
        <v>1012</v>
      </c>
      <c r="E870" s="331">
        <v>1702.3333333333301</v>
      </c>
      <c r="F870" s="308" t="str">
        <f>VLOOKUP(D870,Acero!$A$12:$AB$209,4,FALSE)</f>
        <v>Lateral</v>
      </c>
      <c r="G870" s="317"/>
      <c r="H870" s="317"/>
      <c r="I870" s="317"/>
      <c r="J870" s="310"/>
      <c r="K870" s="149"/>
      <c r="L870" s="331"/>
      <c r="M870" s="308" t="str">
        <f>VLOOKUP(D870,Acero!$A$12:$AB$209,13,FALSE)</f>
        <v>Chapa negra doble recapado</v>
      </c>
      <c r="N870" s="308" t="str">
        <f>IF(L870="x",VLOOKUP(D870,Acero!$A$12:$AB$209,6,FALSE),"--")</f>
        <v>--</v>
      </c>
      <c r="O870" s="324" t="str">
        <f>IF(L870="x",VLOOKUP(D870,Acero!$A$12:$AB$209,7,FALSE),"--")</f>
        <v>--</v>
      </c>
      <c r="P870" s="335" t="str">
        <f>IF((M870="Chapa negra doble recapado")*AND(L870&lt;&gt;"x"),"--",VLOOKUP(D870,Acero!$A$12:$AB$209,14,FALSE))</f>
        <v>--</v>
      </c>
      <c r="Q870" s="335" t="str">
        <f>IF((M870="Chapa negra doble recapado")*AND(L870&lt;&gt;"x"),"--",VLOOKUP(D870,Acero!$A$12:$AB$209,15,FALSE))</f>
        <v>--</v>
      </c>
      <c r="R870" s="335" t="str">
        <f>IF(L870="x",VLOOKUP(D870,Acero!$A$12:$AB$209,16,FALSE),"--")</f>
        <v>--</v>
      </c>
      <c r="S870" s="335" t="str">
        <f>IF(L870="x",VLOOKUP(D870,Acero!$A$12:$AB$209,17,FALSE),"--")</f>
        <v>--</v>
      </c>
      <c r="T870" s="335">
        <f>VLOOKUP(D870,Acero!$A$12:$AB$209,18,FALSE)</f>
        <v>1.2</v>
      </c>
      <c r="U870" s="308" t="str">
        <f>VLOOKUP(D870,Acero!$A$12:$AB$209,19,FALSE)</f>
        <v>mm</v>
      </c>
      <c r="V870" s="317"/>
      <c r="W870" s="317">
        <v>1384.3333333333301</v>
      </c>
      <c r="X870" s="331">
        <v>1810.1666666666699</v>
      </c>
      <c r="Y870" s="334">
        <f t="shared" ref="Y870:Y880" si="355">(X870-W870)/W870</f>
        <v>0.30760895738021249</v>
      </c>
      <c r="Z870" s="149">
        <f>(V870+W870)*E870</f>
        <v>2356596.7777777677</v>
      </c>
      <c r="AA870" s="149"/>
      <c r="AB870" s="149"/>
      <c r="AC870" s="149"/>
      <c r="AD870" s="149"/>
      <c r="AE870" s="149"/>
      <c r="AF870" s="149"/>
      <c r="AG870" s="345">
        <v>43239</v>
      </c>
      <c r="AH870" s="149"/>
      <c r="AI870" s="149"/>
      <c r="AJ870" s="149"/>
      <c r="AK870" s="149"/>
      <c r="AL870" s="343" t="e">
        <f t="shared" ref="AL870:AL880" si="356">(AH870-AK870)/AH870</f>
        <v>#DIV/0!</v>
      </c>
      <c r="AM870" s="149"/>
      <c r="AN870" s="149"/>
      <c r="AO870" s="343" t="e">
        <f t="shared" ref="AO870:AO880" si="357">(AK870-AN870)/AK870</f>
        <v>#DIV/0!</v>
      </c>
      <c r="AP870" s="149"/>
      <c r="AQ870" s="149"/>
      <c r="AR870" s="343" t="e">
        <f t="shared" ref="AR870:AR880" si="358">(AN870-AQ870)/AN870</f>
        <v>#DIV/0!</v>
      </c>
    </row>
    <row r="871" spans="1:44" ht="30.75" hidden="1" thickBot="1">
      <c r="A871" s="309"/>
      <c r="B871" s="308">
        <v>783</v>
      </c>
      <c r="C871" s="239" t="str">
        <f>VLOOKUP($A$18,Piezas!$A$10:$F$604,2,FALSE)</f>
        <v xml:space="preserve">Gabinete lateral derecho </v>
      </c>
      <c r="D871" s="317" t="s">
        <v>1211</v>
      </c>
      <c r="E871" s="322">
        <v>1710.3333333333301</v>
      </c>
      <c r="F871" s="308" t="str">
        <f>VLOOKUP(D871,Acero!$A$12:$AB$209,4,FALSE)</f>
        <v xml:space="preserve">Lonja </v>
      </c>
      <c r="G871" s="317"/>
      <c r="H871" s="317"/>
      <c r="I871" s="317"/>
      <c r="J871" s="311"/>
      <c r="L871" s="317"/>
      <c r="M871" s="308" t="str">
        <f>VLOOKUP(D871,Acero!$A$12:$AB$209,13,FALSE)</f>
        <v>Chapa negra doble recapado</v>
      </c>
      <c r="N871" s="308" t="str">
        <f>IF(L871="x",VLOOKUP(D871,Acero!$A$12:$AB$209,6,FALSE),"--")</f>
        <v>--</v>
      </c>
      <c r="O871" s="324" t="str">
        <f>IF(L871="x",VLOOKUP(D871,Acero!$A$12:$AB$209,7,FALSE),"--")</f>
        <v>--</v>
      </c>
      <c r="P871" s="335" t="str">
        <f>IF((M871="Chapa negra doble recapado")*AND(L871&lt;&gt;"x"),"--",VLOOKUP(D871,Acero!$A$12:$AB$209,14,FALSE))</f>
        <v>--</v>
      </c>
      <c r="Q871" s="335" t="str">
        <f>IF((M871="Chapa negra doble recapado")*AND(L871&lt;&gt;"x"),"--",VLOOKUP(D871,Acero!$A$12:$AB$209,15,FALSE))</f>
        <v>--</v>
      </c>
      <c r="R871" s="335" t="str">
        <f>IF(L871="x",VLOOKUP(D871,Acero!$A$12:$AB$209,16,FALSE),"--")</f>
        <v>--</v>
      </c>
      <c r="S871" s="335" t="str">
        <f>IF(L871="x",VLOOKUP(D871,Acero!$A$12:$AB$209,17,FALSE),"--")</f>
        <v>--</v>
      </c>
      <c r="T871" s="335">
        <f>VLOOKUP(D871,Acero!$A$12:$AB$209,18,FALSE)</f>
        <v>1.2</v>
      </c>
      <c r="U871" s="308" t="str">
        <f>VLOOKUP(D871,Acero!$A$12:$AB$209,19,FALSE)</f>
        <v>mm</v>
      </c>
      <c r="V871" s="317"/>
      <c r="W871" s="317">
        <v>1390.8333333333301</v>
      </c>
      <c r="X871" s="322">
        <v>1818.6666666666699</v>
      </c>
      <c r="Y871" s="334">
        <f t="shared" si="355"/>
        <v>0.30760934691432534</v>
      </c>
      <c r="Z871">
        <f t="shared" ref="Z871:Z880" si="359">(V871+W871)*E871+Z870</f>
        <v>4735385.3888888694</v>
      </c>
      <c r="AG871" s="345">
        <v>43240</v>
      </c>
      <c r="AH871" s="149"/>
      <c r="AI871" s="149"/>
      <c r="AJ871" s="149"/>
      <c r="AK871" s="149"/>
      <c r="AL871" s="343" t="e">
        <f t="shared" si="356"/>
        <v>#DIV/0!</v>
      </c>
      <c r="AM871" s="149"/>
      <c r="AN871" s="149"/>
      <c r="AO871" s="343" t="e">
        <f t="shared" si="357"/>
        <v>#DIV/0!</v>
      </c>
      <c r="AP871" s="149"/>
      <c r="AQ871" s="149"/>
      <c r="AR871" s="343" t="e">
        <f t="shared" si="358"/>
        <v>#DIV/0!</v>
      </c>
    </row>
    <row r="872" spans="1:44" ht="30.75" hidden="1" thickBot="1">
      <c r="A872" s="309"/>
      <c r="B872" s="308">
        <v>784</v>
      </c>
      <c r="C872" s="239" t="str">
        <f>VLOOKUP($A$18,Piezas!$A$10:$F$604,2,FALSE)</f>
        <v xml:space="preserve">Gabinete lateral derecho </v>
      </c>
      <c r="D872" s="317" t="s">
        <v>1014</v>
      </c>
      <c r="E872" s="322">
        <v>1718.3333333333301</v>
      </c>
      <c r="F872" s="308" t="str">
        <f>VLOOKUP(D872,Acero!$A$12:$AB$209,4,FALSE)</f>
        <v>orejas</v>
      </c>
      <c r="G872" s="317"/>
      <c r="H872" s="317"/>
      <c r="I872" s="317"/>
      <c r="J872" s="311" t="s">
        <v>1541</v>
      </c>
      <c r="L872" s="322"/>
      <c r="M872" s="308" t="str">
        <f>VLOOKUP(D872,Acero!$A$12:$AB$209,13,FALSE)</f>
        <v>Chapa negra doble recapado</v>
      </c>
      <c r="N872" s="308" t="str">
        <f>IF(L872="x",VLOOKUP(D872,Acero!$A$12:$AB$209,6,FALSE),"--")</f>
        <v>--</v>
      </c>
      <c r="O872" s="324" t="str">
        <f>IF(L872="x",VLOOKUP(D872,Acero!$A$12:$AB$209,7,FALSE),"--")</f>
        <v>--</v>
      </c>
      <c r="P872" s="335" t="str">
        <f>IF((M872="Chapa negra doble recapado")*AND(L872&lt;&gt;"x"),"--",VLOOKUP(D872,Acero!$A$12:$AB$209,14,FALSE))</f>
        <v>--</v>
      </c>
      <c r="Q872" s="335" t="str">
        <f>IF((M872="Chapa negra doble recapado")*AND(L872&lt;&gt;"x"),"--",VLOOKUP(D872,Acero!$A$12:$AB$209,15,FALSE))</f>
        <v>--</v>
      </c>
      <c r="R872" s="335" t="str">
        <f>IF(L872="x",VLOOKUP(D872,Acero!$A$12:$AB$209,16,FALSE),"--")</f>
        <v>--</v>
      </c>
      <c r="S872" s="335" t="str">
        <f>IF(L872="x",VLOOKUP(D872,Acero!$A$12:$AB$209,17,FALSE),"--")</f>
        <v>--</v>
      </c>
      <c r="T872" s="335">
        <f>VLOOKUP(D872,Acero!$A$12:$AB$209,18,FALSE)</f>
        <v>1.2</v>
      </c>
      <c r="U872" s="308" t="str">
        <f>VLOOKUP(D872,Acero!$A$12:$AB$209,19,FALSE)</f>
        <v>mm</v>
      </c>
      <c r="V872" s="318">
        <v>1</v>
      </c>
      <c r="W872" s="318">
        <v>1397.3333333333301</v>
      </c>
      <c r="X872" s="322">
        <v>1827.1666666666699</v>
      </c>
      <c r="Y872" s="334">
        <f t="shared" si="355"/>
        <v>0.30760973282443288</v>
      </c>
      <c r="Z872">
        <f t="shared" si="359"/>
        <v>7138188.1666666372</v>
      </c>
      <c r="AG872" s="345">
        <v>43241</v>
      </c>
      <c r="AH872" s="149"/>
      <c r="AI872" s="149"/>
      <c r="AJ872" s="149"/>
      <c r="AK872" s="149"/>
      <c r="AL872" s="343" t="e">
        <f t="shared" si="356"/>
        <v>#DIV/0!</v>
      </c>
      <c r="AM872" s="149"/>
      <c r="AN872" s="149"/>
      <c r="AO872" s="343" t="e">
        <f t="shared" si="357"/>
        <v>#DIV/0!</v>
      </c>
      <c r="AP872" s="149"/>
      <c r="AQ872" s="149"/>
      <c r="AR872" s="343" t="e">
        <f t="shared" si="358"/>
        <v>#DIV/0!</v>
      </c>
    </row>
    <row r="873" spans="1:44" ht="30.75" hidden="1" thickBot="1">
      <c r="A873" s="309"/>
      <c r="B873" s="308">
        <v>785</v>
      </c>
      <c r="C873" s="239" t="str">
        <f>VLOOKUP($A$18,Piezas!$A$10:$F$604,2,FALSE)</f>
        <v xml:space="preserve">Gabinete lateral derecho </v>
      </c>
      <c r="D873" s="317" t="s">
        <v>1015</v>
      </c>
      <c r="E873" s="322"/>
      <c r="F873" s="308">
        <f>VLOOKUP(D873,Acero!$A$12:$AB$209,4,FALSE)</f>
        <v>0</v>
      </c>
      <c r="G873" s="317"/>
      <c r="H873" s="317"/>
      <c r="I873" s="317"/>
      <c r="J873" s="311"/>
      <c r="L873" s="322"/>
      <c r="M873" s="308">
        <f>VLOOKUP(D873,Acero!$A$12:$AB$209,13,FALSE)</f>
        <v>0</v>
      </c>
      <c r="N873" s="308" t="str">
        <f>IF(L873="x",VLOOKUP(D873,Acero!$A$12:$AB$209,6,FALSE),"--")</f>
        <v>--</v>
      </c>
      <c r="O873" s="324" t="str">
        <f>IF(L873="x",VLOOKUP(D873,Acero!$A$12:$AB$209,7,FALSE),"--")</f>
        <v>--</v>
      </c>
      <c r="P873" s="335">
        <f>IF((M873="Chapa negra doble recapado")*AND(L873&lt;&gt;"x"),"--",VLOOKUP(D873,Acero!$A$12:$AB$209,14,FALSE))</f>
        <v>0</v>
      </c>
      <c r="Q873" s="335">
        <f>IF((M873="Chapa negra doble recapado")*AND(L873&lt;&gt;"x"),"--",VLOOKUP(D873,Acero!$A$12:$AB$209,15,FALSE))</f>
        <v>0</v>
      </c>
      <c r="R873" s="335" t="str">
        <f>IF(L873="x",VLOOKUP(D873,Acero!$A$12:$AB$209,16,FALSE),"--")</f>
        <v>--</v>
      </c>
      <c r="S873" s="335" t="str">
        <f>IF(L873="x",VLOOKUP(D873,Acero!$A$12:$AB$209,17,FALSE),"--")</f>
        <v>--</v>
      </c>
      <c r="T873" s="335">
        <f>VLOOKUP(D873,Acero!$A$12:$AB$209,18,FALSE)</f>
        <v>0</v>
      </c>
      <c r="U873" s="308" t="str">
        <f>VLOOKUP(D873,Acero!$A$12:$AB$209,19,FALSE)</f>
        <v>-----</v>
      </c>
      <c r="V873" s="319"/>
      <c r="W873" s="319"/>
      <c r="X873" s="322"/>
      <c r="Y873" s="334" t="e">
        <f t="shared" si="355"/>
        <v>#DIV/0!</v>
      </c>
      <c r="Z873">
        <f t="shared" si="359"/>
        <v>7138188.1666666372</v>
      </c>
      <c r="AG873" s="345">
        <v>43242</v>
      </c>
      <c r="AH873" s="149"/>
      <c r="AI873" s="149"/>
      <c r="AJ873" s="149"/>
      <c r="AK873" s="149"/>
      <c r="AL873" s="343" t="e">
        <f t="shared" si="356"/>
        <v>#DIV/0!</v>
      </c>
      <c r="AM873" s="149"/>
      <c r="AN873" s="149"/>
      <c r="AO873" s="343" t="e">
        <f t="shared" si="357"/>
        <v>#DIV/0!</v>
      </c>
      <c r="AP873" s="149"/>
      <c r="AQ873" s="149"/>
      <c r="AR873" s="343" t="e">
        <f t="shared" si="358"/>
        <v>#DIV/0!</v>
      </c>
    </row>
    <row r="874" spans="1:44" ht="30.75" hidden="1" thickBot="1">
      <c r="A874" s="309"/>
      <c r="B874" s="308">
        <v>786</v>
      </c>
      <c r="C874" s="239" t="str">
        <f>VLOOKUP($A$18,Piezas!$A$10:$F$604,2,FALSE)</f>
        <v xml:space="preserve">Gabinete lateral derecho </v>
      </c>
      <c r="D874" s="317" t="s">
        <v>1060</v>
      </c>
      <c r="E874" s="322"/>
      <c r="F874" s="308">
        <f>VLOOKUP(D874,Acero!$A$12:$AB$209,4,FALSE)</f>
        <v>0</v>
      </c>
      <c r="G874" s="317"/>
      <c r="H874" s="317"/>
      <c r="I874" s="317"/>
      <c r="J874" s="311"/>
      <c r="L874" s="322"/>
      <c r="M874" s="308" t="str">
        <f>VLOOKUP(D874,Acero!$A$12:$AB$209,13,FALSE)</f>
        <v>---------------</v>
      </c>
      <c r="N874" s="308" t="str">
        <f>IF(L874="x",VLOOKUP(D874,Acero!$A$12:$AB$209,6,FALSE),"--")</f>
        <v>--</v>
      </c>
      <c r="O874" s="324" t="str">
        <f>IF(L874="x",VLOOKUP(D874,Acero!$A$12:$AB$209,7,FALSE),"--")</f>
        <v>--</v>
      </c>
      <c r="P874" s="335">
        <f>IF((M874="Chapa negra doble recapado")*AND(L874&lt;&gt;"x"),"--",VLOOKUP(D874,Acero!$A$12:$AB$209,14,FALSE))</f>
        <v>28</v>
      </c>
      <c r="Q874" s="335" t="str">
        <f>IF((M874="Chapa negra doble recapado")*AND(L874&lt;&gt;"x"),"--",VLOOKUP(D874,Acero!$A$12:$AB$209,15,FALSE))</f>
        <v>----</v>
      </c>
      <c r="R874" s="335" t="str">
        <f>IF(L874="x",VLOOKUP(D874,Acero!$A$12:$AB$209,16,FALSE),"--")</f>
        <v>--</v>
      </c>
      <c r="S874" s="335" t="str">
        <f>IF(L874="x",VLOOKUP(D874,Acero!$A$12:$AB$209,17,FALSE),"--")</f>
        <v>--</v>
      </c>
      <c r="T874" s="335">
        <f>VLOOKUP(D874,Acero!$A$12:$AB$209,18,FALSE)</f>
        <v>0</v>
      </c>
      <c r="U874" s="308" t="str">
        <f>VLOOKUP(D874,Acero!$A$12:$AB$209,19,FALSE)</f>
        <v>----</v>
      </c>
      <c r="V874" s="318"/>
      <c r="W874" s="318"/>
      <c r="X874" s="322"/>
      <c r="Y874" s="334" t="e">
        <f t="shared" si="355"/>
        <v>#DIV/0!</v>
      </c>
      <c r="Z874">
        <f t="shared" si="359"/>
        <v>7138188.1666666372</v>
      </c>
      <c r="AG874" s="345">
        <v>43243</v>
      </c>
      <c r="AH874" s="149"/>
      <c r="AI874" s="149"/>
      <c r="AJ874" s="149"/>
      <c r="AK874" s="149"/>
      <c r="AL874" s="343" t="e">
        <f t="shared" si="356"/>
        <v>#DIV/0!</v>
      </c>
      <c r="AM874" s="149"/>
      <c r="AN874" s="149"/>
      <c r="AO874" s="343" t="e">
        <f t="shared" si="357"/>
        <v>#DIV/0!</v>
      </c>
      <c r="AP874" s="149"/>
      <c r="AQ874" s="149"/>
      <c r="AR874" s="343" t="e">
        <f t="shared" si="358"/>
        <v>#DIV/0!</v>
      </c>
    </row>
    <row r="875" spans="1:44" ht="30.75" hidden="1" thickBot="1">
      <c r="A875" s="309"/>
      <c r="B875" s="308">
        <v>787</v>
      </c>
      <c r="C875" s="239" t="str">
        <f>VLOOKUP($A$18,Piezas!$A$10:$F$604,2,FALSE)</f>
        <v xml:space="preserve">Gabinete lateral derecho </v>
      </c>
      <c r="D875" s="317" t="s">
        <v>1228</v>
      </c>
      <c r="E875" s="322"/>
      <c r="F875" s="308">
        <f>VLOOKUP(D875,Acero!$A$12:$AB$209,4,FALSE)</f>
        <v>0</v>
      </c>
      <c r="G875" s="317"/>
      <c r="H875" s="317"/>
      <c r="I875" s="317"/>
      <c r="J875" s="311"/>
      <c r="L875" s="322"/>
      <c r="M875" s="308" t="str">
        <f>VLOOKUP(D875,Acero!$A$12:$AB$209,13,FALSE)</f>
        <v>---------------</v>
      </c>
      <c r="N875" s="308" t="str">
        <f>IF(L875="x",VLOOKUP(D875,Acero!$A$12:$AB$209,6,FALSE),"--")</f>
        <v>--</v>
      </c>
      <c r="O875" s="324" t="str">
        <f>IF(L875="x",VLOOKUP(D875,Acero!$A$12:$AB$209,7,FALSE),"--")</f>
        <v>--</v>
      </c>
      <c r="P875" s="335">
        <f>IF((M875="Chapa negra doble recapado")*AND(L875&lt;&gt;"x"),"--",VLOOKUP(D875,Acero!$A$12:$AB$209,14,FALSE))</f>
        <v>0.42</v>
      </c>
      <c r="Q875" s="335" t="str">
        <f>IF((M875="Chapa negra doble recapado")*AND(L875&lt;&gt;"x"),"--",VLOOKUP(D875,Acero!$A$12:$AB$209,15,FALSE))</f>
        <v>----</v>
      </c>
      <c r="R875" s="335" t="str">
        <f>IF(L875="x",VLOOKUP(D875,Acero!$A$12:$AB$209,16,FALSE),"--")</f>
        <v>--</v>
      </c>
      <c r="S875" s="335" t="str">
        <f>IF(L875="x",VLOOKUP(D875,Acero!$A$12:$AB$209,17,FALSE),"--")</f>
        <v>--</v>
      </c>
      <c r="T875" s="335">
        <f>VLOOKUP(D875,Acero!$A$12:$AB$209,18,FALSE)</f>
        <v>0.5</v>
      </c>
      <c r="U875" s="308" t="str">
        <f>VLOOKUP(D875,Acero!$A$12:$AB$209,19,FALSE)</f>
        <v>----</v>
      </c>
      <c r="V875" s="318"/>
      <c r="W875" s="318"/>
      <c r="X875" s="322"/>
      <c r="Y875" s="334" t="e">
        <f t="shared" si="355"/>
        <v>#DIV/0!</v>
      </c>
      <c r="Z875">
        <f t="shared" si="359"/>
        <v>7138188.1666666372</v>
      </c>
      <c r="AG875" s="345">
        <v>43244</v>
      </c>
      <c r="AH875" s="149"/>
      <c r="AI875" s="149"/>
      <c r="AJ875" s="149"/>
      <c r="AK875" s="149"/>
      <c r="AL875" s="343" t="e">
        <f t="shared" si="356"/>
        <v>#DIV/0!</v>
      </c>
      <c r="AM875" s="149"/>
      <c r="AN875" s="149"/>
      <c r="AO875" s="343" t="e">
        <f t="shared" si="357"/>
        <v>#DIV/0!</v>
      </c>
      <c r="AP875" s="149"/>
      <c r="AQ875" s="149"/>
      <c r="AR875" s="343" t="e">
        <f t="shared" si="358"/>
        <v>#DIV/0!</v>
      </c>
    </row>
    <row r="876" spans="1:44" ht="30.75" hidden="1" thickBot="1">
      <c r="A876" s="309"/>
      <c r="B876" s="308">
        <v>788</v>
      </c>
      <c r="C876" s="239" t="str">
        <f>VLOOKUP($A$18,Piezas!$A$10:$F$604,2,FALSE)</f>
        <v xml:space="preserve">Gabinete lateral derecho </v>
      </c>
      <c r="D876" s="317" t="s">
        <v>1229</v>
      </c>
      <c r="E876" s="322"/>
      <c r="F876" s="308">
        <f>VLOOKUP(D876,Acero!$A$12:$AB$209,4,FALSE)</f>
        <v>0</v>
      </c>
      <c r="G876" s="317"/>
      <c r="H876" s="317"/>
      <c r="I876" s="317"/>
      <c r="J876" s="311"/>
      <c r="L876" s="322"/>
      <c r="M876" s="308" t="str">
        <f>VLOOKUP(D876,Acero!$A$12:$AB$209,13,FALSE)</f>
        <v>---------------</v>
      </c>
      <c r="N876" s="308" t="str">
        <f>IF(L876="x",VLOOKUP(D876,Acero!$A$12:$AB$209,6,FALSE),"--")</f>
        <v>--</v>
      </c>
      <c r="O876" s="324" t="str">
        <f>IF(L876="x",VLOOKUP(D876,Acero!$A$12:$AB$209,7,FALSE),"--")</f>
        <v>--</v>
      </c>
      <c r="P876" s="335">
        <f>IF((M876="Chapa negra doble recapado")*AND(L876&lt;&gt;"x"),"--",VLOOKUP(D876,Acero!$A$12:$AB$209,14,FALSE))</f>
        <v>22</v>
      </c>
      <c r="Q876" s="335" t="str">
        <f>IF((M876="Chapa negra doble recapado")*AND(L876&lt;&gt;"x"),"--",VLOOKUP(D876,Acero!$A$12:$AB$209,15,FALSE))</f>
        <v>----</v>
      </c>
      <c r="R876" s="335" t="str">
        <f>IF(L876="x",VLOOKUP(D876,Acero!$A$12:$AB$209,16,FALSE),"--")</f>
        <v>--</v>
      </c>
      <c r="S876" s="335" t="str">
        <f>IF(L876="x",VLOOKUP(D876,Acero!$A$12:$AB$209,17,FALSE),"--")</f>
        <v>--</v>
      </c>
      <c r="T876" s="335">
        <f>VLOOKUP(D876,Acero!$A$12:$AB$209,18,FALSE)</f>
        <v>0</v>
      </c>
      <c r="U876" s="308" t="str">
        <f>VLOOKUP(D876,Acero!$A$12:$AB$209,19,FALSE)</f>
        <v>----</v>
      </c>
      <c r="V876" s="319"/>
      <c r="W876" s="319"/>
      <c r="X876" s="322"/>
      <c r="Y876" s="334" t="e">
        <f t="shared" si="355"/>
        <v>#DIV/0!</v>
      </c>
      <c r="Z876">
        <f t="shared" si="359"/>
        <v>7138188.1666666372</v>
      </c>
      <c r="AG876" s="345">
        <v>43245</v>
      </c>
      <c r="AH876" s="149"/>
      <c r="AI876" s="149"/>
      <c r="AJ876" s="149"/>
      <c r="AK876" s="149"/>
      <c r="AL876" s="343" t="e">
        <f t="shared" si="356"/>
        <v>#DIV/0!</v>
      </c>
      <c r="AM876" s="149"/>
      <c r="AN876" s="149"/>
      <c r="AO876" s="343" t="e">
        <f t="shared" si="357"/>
        <v>#DIV/0!</v>
      </c>
      <c r="AP876" s="149"/>
      <c r="AQ876" s="149"/>
      <c r="AR876" s="343" t="e">
        <f t="shared" si="358"/>
        <v>#DIV/0!</v>
      </c>
    </row>
    <row r="877" spans="1:44" ht="30.75" hidden="1" thickBot="1">
      <c r="A877" s="309"/>
      <c r="B877" s="308">
        <v>789</v>
      </c>
      <c r="C877" s="239" t="str">
        <f>VLOOKUP($A$18,Piezas!$A$10:$F$604,2,FALSE)</f>
        <v xml:space="preserve">Gabinete lateral derecho </v>
      </c>
      <c r="D877" s="317" t="s">
        <v>1230</v>
      </c>
      <c r="E877" s="322"/>
      <c r="F877" s="308">
        <f>VLOOKUP(D877,Acero!$A$12:$AB$209,4,FALSE)</f>
        <v>0</v>
      </c>
      <c r="G877" s="317"/>
      <c r="H877" s="317"/>
      <c r="I877" s="317"/>
      <c r="J877" s="311"/>
      <c r="L877" s="322"/>
      <c r="M877" s="308" t="str">
        <f>VLOOKUP(D877,Acero!$A$12:$AB$209,13,FALSE)</f>
        <v>---------------</v>
      </c>
      <c r="N877" s="308" t="str">
        <f>IF(L877="x",VLOOKUP(D877,Acero!$A$12:$AB$209,6,FALSE),"--")</f>
        <v>--</v>
      </c>
      <c r="O877" s="324" t="str">
        <f>IF(L877="x",VLOOKUP(D877,Acero!$A$12:$AB$209,7,FALSE),"--")</f>
        <v>--</v>
      </c>
      <c r="P877" s="335">
        <f>IF((M877="Chapa negra doble recapado")*AND(L877&lt;&gt;"x"),"--",VLOOKUP(D877,Acero!$A$12:$AB$209,14,FALSE))</f>
        <v>12.7</v>
      </c>
      <c r="Q877" s="335" t="str">
        <f>IF((M877="Chapa negra doble recapado")*AND(L877&lt;&gt;"x"),"--",VLOOKUP(D877,Acero!$A$12:$AB$209,15,FALSE))</f>
        <v>----</v>
      </c>
      <c r="R877" s="335" t="str">
        <f>IF(L877="x",VLOOKUP(D877,Acero!$A$12:$AB$209,16,FALSE),"--")</f>
        <v>--</v>
      </c>
      <c r="S877" s="335" t="str">
        <f>IF(L877="x",VLOOKUP(D877,Acero!$A$12:$AB$209,17,FALSE),"--")</f>
        <v>--</v>
      </c>
      <c r="T877" s="335">
        <f>VLOOKUP(D877,Acero!$A$12:$AB$209,18,FALSE)</f>
        <v>0</v>
      </c>
      <c r="U877" s="308" t="str">
        <f>VLOOKUP(D877,Acero!$A$12:$AB$209,19,FALSE)</f>
        <v>----</v>
      </c>
      <c r="V877" s="318"/>
      <c r="W877" s="318"/>
      <c r="X877" s="322"/>
      <c r="Y877" s="334" t="e">
        <f t="shared" si="355"/>
        <v>#DIV/0!</v>
      </c>
      <c r="Z877">
        <f t="shared" si="359"/>
        <v>7138188.1666666372</v>
      </c>
      <c r="AG877" s="345">
        <v>43246</v>
      </c>
      <c r="AH877" s="149"/>
      <c r="AI877" s="149"/>
      <c r="AJ877" s="149"/>
      <c r="AK877" s="149"/>
      <c r="AL877" s="343" t="e">
        <f t="shared" si="356"/>
        <v>#DIV/0!</v>
      </c>
      <c r="AM877" s="149"/>
      <c r="AN877" s="149"/>
      <c r="AO877" s="343" t="e">
        <f t="shared" si="357"/>
        <v>#DIV/0!</v>
      </c>
      <c r="AP877" s="149"/>
      <c r="AQ877" s="149"/>
      <c r="AR877" s="343" t="e">
        <f t="shared" si="358"/>
        <v>#DIV/0!</v>
      </c>
    </row>
    <row r="878" spans="1:44" ht="30.75" hidden="1" thickBot="1">
      <c r="A878" s="309"/>
      <c r="B878" s="308">
        <v>790</v>
      </c>
      <c r="C878" s="239" t="str">
        <f>VLOOKUP($A$18,Piezas!$A$10:$F$604,2,FALSE)</f>
        <v xml:space="preserve">Gabinete lateral derecho </v>
      </c>
      <c r="D878" s="317"/>
      <c r="E878" s="322"/>
      <c r="F878" s="308" t="e">
        <f>VLOOKUP(D878,Acero!$A$12:$AB$209,4,FALSE)</f>
        <v>#N/A</v>
      </c>
      <c r="G878" s="317"/>
      <c r="H878" s="317"/>
      <c r="I878" s="317"/>
      <c r="J878" s="311"/>
      <c r="L878" s="322"/>
      <c r="M878" s="308" t="e">
        <f>VLOOKUP(D878,Acero!$A$12:$AB$209,13,FALSE)</f>
        <v>#N/A</v>
      </c>
      <c r="N878" s="308" t="str">
        <f>IF(L878="x",VLOOKUP(D878,Acero!$A$12:$AB$209,6,FALSE),"--")</f>
        <v>--</v>
      </c>
      <c r="O878" s="324" t="str">
        <f>IF(L878="x",VLOOKUP(D878,Acero!$A$12:$AB$209,7,FALSE),"--")</f>
        <v>--</v>
      </c>
      <c r="P878" s="335" t="e">
        <f>IF((M878="Chapa negra doble recapado")*AND(L878&lt;&gt;"x"),"--",VLOOKUP(D878,Acero!$A$12:$AB$209,14,FALSE))</f>
        <v>#N/A</v>
      </c>
      <c r="Q878" s="335" t="e">
        <f>IF((M878="Chapa negra doble recapado")*AND(L878&lt;&gt;"x"),"--",VLOOKUP(D878,Acero!$A$12:$AB$209,15,FALSE))</f>
        <v>#N/A</v>
      </c>
      <c r="R878" s="335" t="str">
        <f>IF(L878="x",VLOOKUP(D878,Acero!$A$12:$AB$209,16,FALSE),"--")</f>
        <v>--</v>
      </c>
      <c r="S878" s="335" t="str">
        <f>IF(L878="x",VLOOKUP(D878,Acero!$A$12:$AB$209,17,FALSE),"--")</f>
        <v>--</v>
      </c>
      <c r="T878" s="335" t="e">
        <f>VLOOKUP(D878,Acero!$A$12:$AB$209,18,FALSE)</f>
        <v>#N/A</v>
      </c>
      <c r="U878" s="308" t="e">
        <f>VLOOKUP(D878,Acero!$A$12:$AB$209,19,FALSE)</f>
        <v>#N/A</v>
      </c>
      <c r="V878" s="319"/>
      <c r="W878" s="319"/>
      <c r="X878" s="322"/>
      <c r="Y878" s="334" t="e">
        <f t="shared" si="355"/>
        <v>#DIV/0!</v>
      </c>
      <c r="Z878">
        <f t="shared" si="359"/>
        <v>7138188.1666666372</v>
      </c>
      <c r="AG878" s="345">
        <v>43247</v>
      </c>
      <c r="AH878" s="149"/>
      <c r="AI878" s="149"/>
      <c r="AJ878" s="149"/>
      <c r="AK878" s="149"/>
      <c r="AL878" s="343" t="e">
        <f t="shared" si="356"/>
        <v>#DIV/0!</v>
      </c>
      <c r="AM878" s="149"/>
      <c r="AN878" s="149"/>
      <c r="AO878" s="343" t="e">
        <f t="shared" si="357"/>
        <v>#DIV/0!</v>
      </c>
      <c r="AP878" s="149"/>
      <c r="AQ878" s="149"/>
      <c r="AR878" s="343" t="e">
        <f t="shared" si="358"/>
        <v>#DIV/0!</v>
      </c>
    </row>
    <row r="879" spans="1:44" ht="30.75" hidden="1" thickBot="1">
      <c r="A879" s="309"/>
      <c r="B879" s="308">
        <v>791</v>
      </c>
      <c r="C879" s="239" t="str">
        <f>VLOOKUP($A$18,Piezas!$A$10:$F$604,2,FALSE)</f>
        <v xml:space="preserve">Gabinete lateral derecho </v>
      </c>
      <c r="D879" s="320"/>
      <c r="E879" s="322"/>
      <c r="F879" s="308" t="e">
        <f>VLOOKUP(D879,Acero!$A$12:$AB$209,4,FALSE)</f>
        <v>#N/A</v>
      </c>
      <c r="G879" s="317"/>
      <c r="H879" s="317"/>
      <c r="I879" s="317"/>
      <c r="J879" s="311"/>
      <c r="L879" s="322"/>
      <c r="M879" s="308" t="e">
        <f>VLOOKUP(D879,Acero!$A$12:$AB$209,13,FALSE)</f>
        <v>#N/A</v>
      </c>
      <c r="N879" s="308" t="str">
        <f>IF(L879="x",VLOOKUP(D879,Acero!$A$12:$AB$209,6,FALSE),"--")</f>
        <v>--</v>
      </c>
      <c r="O879" s="324" t="str">
        <f>IF(L879="x",VLOOKUP(D879,Acero!$A$12:$AB$209,7,FALSE),"--")</f>
        <v>--</v>
      </c>
      <c r="P879" s="335" t="e">
        <f>IF((M879="Chapa negra doble recapado")*AND(L879&lt;&gt;"x"),"--",VLOOKUP(D879,Acero!$A$12:$AB$209,14,FALSE))</f>
        <v>#N/A</v>
      </c>
      <c r="Q879" s="335" t="e">
        <f>IF((M879="Chapa negra doble recapado")*AND(L879&lt;&gt;"x"),"--",VLOOKUP(D879,Acero!$A$12:$AB$209,15,FALSE))</f>
        <v>#N/A</v>
      </c>
      <c r="R879" s="335" t="str">
        <f>IF(L879="x",VLOOKUP(D879,Acero!$A$12:$AB$209,16,FALSE),"--")</f>
        <v>--</v>
      </c>
      <c r="S879" s="335" t="str">
        <f>IF(L879="x",VLOOKUP(D879,Acero!$A$12:$AB$209,17,FALSE),"--")</f>
        <v>--</v>
      </c>
      <c r="T879" s="335" t="e">
        <f>VLOOKUP(D879,Acero!$A$12:$AB$209,18,FALSE)</f>
        <v>#N/A</v>
      </c>
      <c r="U879" s="308" t="e">
        <f>VLOOKUP(D879,Acero!$A$12:$AB$209,19,FALSE)</f>
        <v>#N/A</v>
      </c>
      <c r="V879" s="318"/>
      <c r="W879" s="318"/>
      <c r="X879" s="322"/>
      <c r="Y879" s="334" t="e">
        <f t="shared" si="355"/>
        <v>#DIV/0!</v>
      </c>
      <c r="Z879">
        <f t="shared" si="359"/>
        <v>7138188.1666666372</v>
      </c>
      <c r="AG879" s="345">
        <v>43248</v>
      </c>
      <c r="AH879" s="149"/>
      <c r="AI879" s="149"/>
      <c r="AJ879" s="149"/>
      <c r="AK879" s="149"/>
      <c r="AL879" s="343" t="e">
        <f t="shared" si="356"/>
        <v>#DIV/0!</v>
      </c>
      <c r="AM879" s="149"/>
      <c r="AN879" s="149"/>
      <c r="AO879" s="343" t="e">
        <f t="shared" si="357"/>
        <v>#DIV/0!</v>
      </c>
      <c r="AP879" s="149"/>
      <c r="AQ879" s="149"/>
      <c r="AR879" s="343" t="e">
        <f t="shared" si="358"/>
        <v>#DIV/0!</v>
      </c>
    </row>
    <row r="880" spans="1:44" ht="30.75" hidden="1" thickBot="1">
      <c r="A880" s="412"/>
      <c r="B880" s="308">
        <v>792</v>
      </c>
      <c r="C880" s="239" t="str">
        <f>VLOOKUP($A$18,Piezas!$A$10:$F$604,2,FALSE)</f>
        <v xml:space="preserve">Gabinete lateral derecho </v>
      </c>
      <c r="D880" s="321"/>
      <c r="E880" s="322"/>
      <c r="F880" s="308" t="e">
        <f>VLOOKUP(D880,Acero!$A$12:$AB$209,4,FALSE)</f>
        <v>#N/A</v>
      </c>
      <c r="G880" s="317"/>
      <c r="H880" s="317"/>
      <c r="I880" s="317"/>
      <c r="J880" s="311"/>
      <c r="L880" s="322"/>
      <c r="M880" s="308" t="e">
        <f>VLOOKUP(D880,Acero!$A$12:$AB$209,13,FALSE)</f>
        <v>#N/A</v>
      </c>
      <c r="N880" s="308" t="str">
        <f>IF(L880="x",VLOOKUP(D880,Acero!$A$12:$AB$209,6,FALSE),"--")</f>
        <v>--</v>
      </c>
      <c r="O880" s="324" t="str">
        <f>IF(L880="x",VLOOKUP(D880,Acero!$A$12:$AB$209,7,FALSE),"--")</f>
        <v>--</v>
      </c>
      <c r="P880" s="335" t="e">
        <f>IF((M880="Chapa negra doble recapado")*AND(L880&lt;&gt;"x"),"--",VLOOKUP(D880,Acero!$A$12:$AB$209,14,FALSE))</f>
        <v>#N/A</v>
      </c>
      <c r="Q880" s="335" t="e">
        <f>IF((M880="Chapa negra doble recapado")*AND(L880&lt;&gt;"x"),"--",VLOOKUP(D880,Acero!$A$12:$AB$209,15,FALSE))</f>
        <v>#N/A</v>
      </c>
      <c r="R880" s="335" t="str">
        <f>IF(L880="x",VLOOKUP(D880,Acero!$A$12:$AB$209,16,FALSE),"--")</f>
        <v>--</v>
      </c>
      <c r="S880" s="335" t="str">
        <f>IF(L880="x",VLOOKUP(D880,Acero!$A$12:$AB$209,17,FALSE),"--")</f>
        <v>--</v>
      </c>
      <c r="T880" s="335" t="e">
        <f>VLOOKUP(D880,Acero!$A$12:$AB$209,18,FALSE)</f>
        <v>#N/A</v>
      </c>
      <c r="U880" s="308" t="e">
        <f>VLOOKUP(D880,Acero!$A$12:$AB$209,19,FALSE)</f>
        <v>#N/A</v>
      </c>
      <c r="V880" s="319"/>
      <c r="W880" s="319"/>
      <c r="X880" s="322"/>
      <c r="Y880" s="334" t="e">
        <f t="shared" si="355"/>
        <v>#DIV/0!</v>
      </c>
      <c r="Z880">
        <f t="shared" si="359"/>
        <v>7138188.1666666372</v>
      </c>
      <c r="AG880" s="345">
        <v>43249</v>
      </c>
      <c r="AH880" s="149"/>
      <c r="AI880" s="149"/>
      <c r="AJ880" s="149"/>
      <c r="AK880" s="149"/>
      <c r="AL880" s="343" t="e">
        <f t="shared" si="356"/>
        <v>#DIV/0!</v>
      </c>
      <c r="AM880" s="149"/>
      <c r="AN880" s="149"/>
      <c r="AO880" s="343" t="e">
        <f t="shared" si="357"/>
        <v>#DIV/0!</v>
      </c>
      <c r="AP880" s="149"/>
      <c r="AQ880" s="149"/>
      <c r="AR880" s="343" t="e">
        <f t="shared" si="358"/>
        <v>#DIV/0!</v>
      </c>
    </row>
    <row r="881" spans="1:44" ht="15.75" hidden="1" thickBot="1">
      <c r="A881" s="410"/>
      <c r="B881" s="336"/>
      <c r="C881" s="337"/>
      <c r="D881" s="338"/>
      <c r="E881" s="339"/>
      <c r="F881" s="340"/>
      <c r="G881" s="336"/>
      <c r="H881" s="336"/>
      <c r="I881" s="338"/>
      <c r="J881" s="339"/>
      <c r="K881" s="341"/>
      <c r="L881" s="339"/>
      <c r="M881" s="338"/>
      <c r="N881" s="338"/>
      <c r="O881" s="342"/>
      <c r="P881" s="340"/>
      <c r="Q881" s="340"/>
      <c r="R881" s="340"/>
      <c r="S881" s="340"/>
      <c r="T881" s="340"/>
      <c r="U881" s="336"/>
      <c r="V881" s="336"/>
      <c r="W881" s="336"/>
      <c r="X881" s="339"/>
      <c r="Y881" s="339"/>
      <c r="Z881" s="333"/>
      <c r="AA881" s="333"/>
      <c r="AG881" s="345"/>
      <c r="AL881" s="344"/>
      <c r="AO881" s="344"/>
      <c r="AR881" s="344"/>
    </row>
    <row r="882" spans="1:44" ht="31.5" hidden="1" thickTop="1" thickBot="1">
      <c r="A882" s="411" t="s">
        <v>376</v>
      </c>
      <c r="B882" s="308">
        <v>793</v>
      </c>
      <c r="C882" s="239" t="str">
        <f>VLOOKUP($A$18,Piezas!$A$10:$F$604,2,FALSE)</f>
        <v xml:space="preserve">Gabinete lateral derecho </v>
      </c>
      <c r="D882" s="317" t="s">
        <v>1012</v>
      </c>
      <c r="E882" s="331">
        <v>1726.3333333333301</v>
      </c>
      <c r="F882" s="308" t="str">
        <f>VLOOKUP(D882,Acero!$A$12:$AB$209,4,FALSE)</f>
        <v>Lateral</v>
      </c>
      <c r="G882" s="317"/>
      <c r="H882" s="317"/>
      <c r="I882" s="317"/>
      <c r="J882" s="310"/>
      <c r="K882" s="149"/>
      <c r="L882" s="331"/>
      <c r="M882" s="308" t="str">
        <f>VLOOKUP(D882,Acero!$A$12:$AB$209,13,FALSE)</f>
        <v>Chapa negra doble recapado</v>
      </c>
      <c r="N882" s="308" t="str">
        <f>IF(L882="x",VLOOKUP(D882,Acero!$A$12:$AB$209,6,FALSE),"--")</f>
        <v>--</v>
      </c>
      <c r="O882" s="324" t="str">
        <f>IF(L882="x",VLOOKUP(D882,Acero!$A$12:$AB$209,7,FALSE),"--")</f>
        <v>--</v>
      </c>
      <c r="P882" s="335" t="str">
        <f>IF((M882="Chapa negra doble recapado")*AND(L882&lt;&gt;"x"),"--",VLOOKUP(D882,Acero!$A$12:$AB$209,14,FALSE))</f>
        <v>--</v>
      </c>
      <c r="Q882" s="335" t="str">
        <f>IF((M882="Chapa negra doble recapado")*AND(L882&lt;&gt;"x"),"--",VLOOKUP(D882,Acero!$A$12:$AB$209,15,FALSE))</f>
        <v>--</v>
      </c>
      <c r="R882" s="335" t="str">
        <f>IF(L882="x",VLOOKUP(D882,Acero!$A$12:$AB$209,16,FALSE),"--")</f>
        <v>--</v>
      </c>
      <c r="S882" s="335" t="str">
        <f>IF(L882="x",VLOOKUP(D882,Acero!$A$12:$AB$209,17,FALSE),"--")</f>
        <v>--</v>
      </c>
      <c r="T882" s="335">
        <f>VLOOKUP(D882,Acero!$A$12:$AB$209,18,FALSE)</f>
        <v>1.2</v>
      </c>
      <c r="U882" s="308" t="str">
        <f>VLOOKUP(D882,Acero!$A$12:$AB$209,19,FALSE)</f>
        <v>mm</v>
      </c>
      <c r="V882" s="317"/>
      <c r="W882" s="317">
        <v>1403.8333333333301</v>
      </c>
      <c r="X882" s="331">
        <v>1835.6666666666699</v>
      </c>
      <c r="Y882" s="334">
        <f t="shared" ref="Y882:Y892" si="360">(X882-W882)/W882</f>
        <v>0.30761011516087439</v>
      </c>
      <c r="Z882" s="149">
        <f>(V882+W882)*E882</f>
        <v>2423484.2777777677</v>
      </c>
      <c r="AA882" s="149"/>
      <c r="AB882" s="149"/>
      <c r="AC882" s="149"/>
      <c r="AD882" s="149"/>
      <c r="AE882" s="149"/>
      <c r="AF882" s="149"/>
      <c r="AG882" s="345">
        <v>43250</v>
      </c>
      <c r="AH882" s="149"/>
      <c r="AI882" s="149"/>
      <c r="AJ882" s="149"/>
      <c r="AK882" s="149"/>
      <c r="AL882" s="343" t="e">
        <f t="shared" ref="AL882:AL892" si="361">(AH882-AK882)/AH882</f>
        <v>#DIV/0!</v>
      </c>
      <c r="AM882" s="149"/>
      <c r="AN882" s="149"/>
      <c r="AO882" s="343" t="e">
        <f t="shared" ref="AO882:AO892" si="362">(AK882-AN882)/AK882</f>
        <v>#DIV/0!</v>
      </c>
      <c r="AP882" s="149"/>
      <c r="AQ882" s="149"/>
      <c r="AR882" s="343" t="e">
        <f t="shared" ref="AR882:AR892" si="363">(AN882-AQ882)/AN882</f>
        <v>#DIV/0!</v>
      </c>
    </row>
    <row r="883" spans="1:44" ht="30.75" hidden="1" thickBot="1">
      <c r="A883" s="309"/>
      <c r="B883" s="308">
        <v>794</v>
      </c>
      <c r="C883" s="239" t="str">
        <f>VLOOKUP($A$18,Piezas!$A$10:$F$604,2,FALSE)</f>
        <v xml:space="preserve">Gabinete lateral derecho </v>
      </c>
      <c r="D883" s="317" t="s">
        <v>1211</v>
      </c>
      <c r="E883" s="322">
        <v>1734.3333333333301</v>
      </c>
      <c r="F883" s="308" t="str">
        <f>VLOOKUP(D883,Acero!$A$12:$AB$209,4,FALSE)</f>
        <v xml:space="preserve">Lonja </v>
      </c>
      <c r="G883" s="317"/>
      <c r="H883" s="317"/>
      <c r="I883" s="317"/>
      <c r="J883" s="311"/>
      <c r="L883" s="317"/>
      <c r="M883" s="308" t="str">
        <f>VLOOKUP(D883,Acero!$A$12:$AB$209,13,FALSE)</f>
        <v>Chapa negra doble recapado</v>
      </c>
      <c r="N883" s="308" t="str">
        <f>IF(L883="x",VLOOKUP(D883,Acero!$A$12:$AB$209,6,FALSE),"--")</f>
        <v>--</v>
      </c>
      <c r="O883" s="324" t="str">
        <f>IF(L883="x",VLOOKUP(D883,Acero!$A$12:$AB$209,7,FALSE),"--")</f>
        <v>--</v>
      </c>
      <c r="P883" s="335" t="str">
        <f>IF((M883="Chapa negra doble recapado")*AND(L883&lt;&gt;"x"),"--",VLOOKUP(D883,Acero!$A$12:$AB$209,14,FALSE))</f>
        <v>--</v>
      </c>
      <c r="Q883" s="335" t="str">
        <f>IF((M883="Chapa negra doble recapado")*AND(L883&lt;&gt;"x"),"--",VLOOKUP(D883,Acero!$A$12:$AB$209,15,FALSE))</f>
        <v>--</v>
      </c>
      <c r="R883" s="335" t="str">
        <f>IF(L883="x",VLOOKUP(D883,Acero!$A$12:$AB$209,16,FALSE),"--")</f>
        <v>--</v>
      </c>
      <c r="S883" s="335" t="str">
        <f>IF(L883="x",VLOOKUP(D883,Acero!$A$12:$AB$209,17,FALSE),"--")</f>
        <v>--</v>
      </c>
      <c r="T883" s="335">
        <f>VLOOKUP(D883,Acero!$A$12:$AB$209,18,FALSE)</f>
        <v>1.2</v>
      </c>
      <c r="U883" s="308" t="str">
        <f>VLOOKUP(D883,Acero!$A$12:$AB$209,19,FALSE)</f>
        <v>mm</v>
      </c>
      <c r="V883" s="317"/>
      <c r="W883" s="317">
        <v>1410.3333333333301</v>
      </c>
      <c r="X883" s="322">
        <v>1844.1666666666699</v>
      </c>
      <c r="Y883" s="334">
        <f t="shared" si="360"/>
        <v>0.30761049397306134</v>
      </c>
      <c r="Z883">
        <f t="shared" ref="Z883:Z892" si="364">(V883+W883)*E883+Z882</f>
        <v>4869472.3888888685</v>
      </c>
      <c r="AG883" s="345">
        <v>43251</v>
      </c>
      <c r="AH883" s="149"/>
      <c r="AI883" s="149"/>
      <c r="AJ883" s="149"/>
      <c r="AK883" s="149"/>
      <c r="AL883" s="343" t="e">
        <f t="shared" si="361"/>
        <v>#DIV/0!</v>
      </c>
      <c r="AM883" s="149"/>
      <c r="AN883" s="149"/>
      <c r="AO883" s="343" t="e">
        <f t="shared" si="362"/>
        <v>#DIV/0!</v>
      </c>
      <c r="AP883" s="149"/>
      <c r="AQ883" s="149"/>
      <c r="AR883" s="343" t="e">
        <f t="shared" si="363"/>
        <v>#DIV/0!</v>
      </c>
    </row>
    <row r="884" spans="1:44" ht="30.75" hidden="1" thickBot="1">
      <c r="A884" s="309"/>
      <c r="B884" s="308">
        <v>795</v>
      </c>
      <c r="C884" s="239" t="str">
        <f>VLOOKUP($A$18,Piezas!$A$10:$F$604,2,FALSE)</f>
        <v xml:space="preserve">Gabinete lateral derecho </v>
      </c>
      <c r="D884" s="317" t="s">
        <v>1014</v>
      </c>
      <c r="E884" s="322">
        <v>1742.3333333333301</v>
      </c>
      <c r="F884" s="308" t="str">
        <f>VLOOKUP(D884,Acero!$A$12:$AB$209,4,FALSE)</f>
        <v>orejas</v>
      </c>
      <c r="G884" s="317"/>
      <c r="H884" s="317"/>
      <c r="I884" s="317"/>
      <c r="J884" s="311" t="s">
        <v>1542</v>
      </c>
      <c r="L884" s="322"/>
      <c r="M884" s="308" t="str">
        <f>VLOOKUP(D884,Acero!$A$12:$AB$209,13,FALSE)</f>
        <v>Chapa negra doble recapado</v>
      </c>
      <c r="N884" s="308" t="str">
        <f>IF(L884="x",VLOOKUP(D884,Acero!$A$12:$AB$209,6,FALSE),"--")</f>
        <v>--</v>
      </c>
      <c r="O884" s="324" t="str">
        <f>IF(L884="x",VLOOKUP(D884,Acero!$A$12:$AB$209,7,FALSE),"--")</f>
        <v>--</v>
      </c>
      <c r="P884" s="335" t="str">
        <f>IF((M884="Chapa negra doble recapado")*AND(L884&lt;&gt;"x"),"--",VLOOKUP(D884,Acero!$A$12:$AB$209,14,FALSE))</f>
        <v>--</v>
      </c>
      <c r="Q884" s="335" t="str">
        <f>IF((M884="Chapa negra doble recapado")*AND(L884&lt;&gt;"x"),"--",VLOOKUP(D884,Acero!$A$12:$AB$209,15,FALSE))</f>
        <v>--</v>
      </c>
      <c r="R884" s="335" t="str">
        <f>IF(L884="x",VLOOKUP(D884,Acero!$A$12:$AB$209,16,FALSE),"--")</f>
        <v>--</v>
      </c>
      <c r="S884" s="335" t="str">
        <f>IF(L884="x",VLOOKUP(D884,Acero!$A$12:$AB$209,17,FALSE),"--")</f>
        <v>--</v>
      </c>
      <c r="T884" s="335">
        <f>VLOOKUP(D884,Acero!$A$12:$AB$209,18,FALSE)</f>
        <v>1.2</v>
      </c>
      <c r="U884" s="308" t="str">
        <f>VLOOKUP(D884,Acero!$A$12:$AB$209,19,FALSE)</f>
        <v>mm</v>
      </c>
      <c r="V884" s="318">
        <v>1</v>
      </c>
      <c r="W884" s="318">
        <v>1416.8333333333301</v>
      </c>
      <c r="X884" s="322">
        <v>1852.6666666666699</v>
      </c>
      <c r="Y884" s="334">
        <f t="shared" si="360"/>
        <v>0.30761086930949832</v>
      </c>
      <c r="Z884">
        <f t="shared" si="364"/>
        <v>7339810.6666666362</v>
      </c>
      <c r="AG884" s="345">
        <v>43252</v>
      </c>
      <c r="AH884" s="149"/>
      <c r="AI884" s="149"/>
      <c r="AJ884" s="149"/>
      <c r="AK884" s="149"/>
      <c r="AL884" s="343" t="e">
        <f t="shared" si="361"/>
        <v>#DIV/0!</v>
      </c>
      <c r="AM884" s="149"/>
      <c r="AN884" s="149"/>
      <c r="AO884" s="343" t="e">
        <f t="shared" si="362"/>
        <v>#DIV/0!</v>
      </c>
      <c r="AP884" s="149"/>
      <c r="AQ884" s="149"/>
      <c r="AR884" s="343" t="e">
        <f t="shared" si="363"/>
        <v>#DIV/0!</v>
      </c>
    </row>
    <row r="885" spans="1:44" ht="30.75" hidden="1" thickBot="1">
      <c r="A885" s="309"/>
      <c r="B885" s="308">
        <v>796</v>
      </c>
      <c r="C885" s="239" t="str">
        <f>VLOOKUP($A$18,Piezas!$A$10:$F$604,2,FALSE)</f>
        <v xml:space="preserve">Gabinete lateral derecho </v>
      </c>
      <c r="D885" s="317" t="s">
        <v>1015</v>
      </c>
      <c r="E885" s="322"/>
      <c r="F885" s="308">
        <f>VLOOKUP(D885,Acero!$A$12:$AB$209,4,FALSE)</f>
        <v>0</v>
      </c>
      <c r="G885" s="317"/>
      <c r="H885" s="317"/>
      <c r="I885" s="317"/>
      <c r="J885" s="311"/>
      <c r="L885" s="322"/>
      <c r="M885" s="308">
        <f>VLOOKUP(D885,Acero!$A$12:$AB$209,13,FALSE)</f>
        <v>0</v>
      </c>
      <c r="N885" s="308" t="str">
        <f>IF(L885="x",VLOOKUP(D885,Acero!$A$12:$AB$209,6,FALSE),"--")</f>
        <v>--</v>
      </c>
      <c r="O885" s="324" t="str">
        <f>IF(L885="x",VLOOKUP(D885,Acero!$A$12:$AB$209,7,FALSE),"--")</f>
        <v>--</v>
      </c>
      <c r="P885" s="335">
        <f>IF((M885="Chapa negra doble recapado")*AND(L885&lt;&gt;"x"),"--",VLOOKUP(D885,Acero!$A$12:$AB$209,14,FALSE))</f>
        <v>0</v>
      </c>
      <c r="Q885" s="335">
        <f>IF((M885="Chapa negra doble recapado")*AND(L885&lt;&gt;"x"),"--",VLOOKUP(D885,Acero!$A$12:$AB$209,15,FALSE))</f>
        <v>0</v>
      </c>
      <c r="R885" s="335" t="str">
        <f>IF(L885="x",VLOOKUP(D885,Acero!$A$12:$AB$209,16,FALSE),"--")</f>
        <v>--</v>
      </c>
      <c r="S885" s="335" t="str">
        <f>IF(L885="x",VLOOKUP(D885,Acero!$A$12:$AB$209,17,FALSE),"--")</f>
        <v>--</v>
      </c>
      <c r="T885" s="335">
        <f>VLOOKUP(D885,Acero!$A$12:$AB$209,18,FALSE)</f>
        <v>0</v>
      </c>
      <c r="U885" s="308" t="str">
        <f>VLOOKUP(D885,Acero!$A$12:$AB$209,19,FALSE)</f>
        <v>-----</v>
      </c>
      <c r="V885" s="319"/>
      <c r="W885" s="319"/>
      <c r="X885" s="322"/>
      <c r="Y885" s="334" t="e">
        <f t="shared" si="360"/>
        <v>#DIV/0!</v>
      </c>
      <c r="Z885">
        <f t="shared" si="364"/>
        <v>7339810.6666666362</v>
      </c>
      <c r="AG885" s="345">
        <v>43253</v>
      </c>
      <c r="AH885" s="149"/>
      <c r="AI885" s="149"/>
      <c r="AJ885" s="149"/>
      <c r="AK885" s="149"/>
      <c r="AL885" s="343" t="e">
        <f t="shared" si="361"/>
        <v>#DIV/0!</v>
      </c>
      <c r="AM885" s="149"/>
      <c r="AN885" s="149"/>
      <c r="AO885" s="343" t="e">
        <f t="shared" si="362"/>
        <v>#DIV/0!</v>
      </c>
      <c r="AP885" s="149"/>
      <c r="AQ885" s="149"/>
      <c r="AR885" s="343" t="e">
        <f t="shared" si="363"/>
        <v>#DIV/0!</v>
      </c>
    </row>
    <row r="886" spans="1:44" ht="30.75" hidden="1" thickBot="1">
      <c r="A886" s="309"/>
      <c r="B886" s="308">
        <v>797</v>
      </c>
      <c r="C886" s="239" t="str">
        <f>VLOOKUP($A$18,Piezas!$A$10:$F$604,2,FALSE)</f>
        <v xml:space="preserve">Gabinete lateral derecho </v>
      </c>
      <c r="D886" s="317" t="s">
        <v>1060</v>
      </c>
      <c r="E886" s="322"/>
      <c r="F886" s="308">
        <f>VLOOKUP(D886,Acero!$A$12:$AB$209,4,FALSE)</f>
        <v>0</v>
      </c>
      <c r="G886" s="317"/>
      <c r="H886" s="317"/>
      <c r="I886" s="317"/>
      <c r="J886" s="311"/>
      <c r="L886" s="322"/>
      <c r="M886" s="308" t="str">
        <f>VLOOKUP(D886,Acero!$A$12:$AB$209,13,FALSE)</f>
        <v>---------------</v>
      </c>
      <c r="N886" s="308" t="str">
        <f>IF(L886="x",VLOOKUP(D886,Acero!$A$12:$AB$209,6,FALSE),"--")</f>
        <v>--</v>
      </c>
      <c r="O886" s="324" t="str">
        <f>IF(L886="x",VLOOKUP(D886,Acero!$A$12:$AB$209,7,FALSE),"--")</f>
        <v>--</v>
      </c>
      <c r="P886" s="335">
        <f>IF((M886="Chapa negra doble recapado")*AND(L886&lt;&gt;"x"),"--",VLOOKUP(D886,Acero!$A$12:$AB$209,14,FALSE))</f>
        <v>28</v>
      </c>
      <c r="Q886" s="335" t="str">
        <f>IF((M886="Chapa negra doble recapado")*AND(L886&lt;&gt;"x"),"--",VLOOKUP(D886,Acero!$A$12:$AB$209,15,FALSE))</f>
        <v>----</v>
      </c>
      <c r="R886" s="335" t="str">
        <f>IF(L886="x",VLOOKUP(D886,Acero!$A$12:$AB$209,16,FALSE),"--")</f>
        <v>--</v>
      </c>
      <c r="S886" s="335" t="str">
        <f>IF(L886="x",VLOOKUP(D886,Acero!$A$12:$AB$209,17,FALSE),"--")</f>
        <v>--</v>
      </c>
      <c r="T886" s="335">
        <f>VLOOKUP(D886,Acero!$A$12:$AB$209,18,FALSE)</f>
        <v>0</v>
      </c>
      <c r="U886" s="308" t="str">
        <f>VLOOKUP(D886,Acero!$A$12:$AB$209,19,FALSE)</f>
        <v>----</v>
      </c>
      <c r="V886" s="318"/>
      <c r="W886" s="318"/>
      <c r="X886" s="322"/>
      <c r="Y886" s="334" t="e">
        <f t="shared" si="360"/>
        <v>#DIV/0!</v>
      </c>
      <c r="Z886">
        <f t="shared" si="364"/>
        <v>7339810.6666666362</v>
      </c>
      <c r="AG886" s="345">
        <v>43254</v>
      </c>
      <c r="AH886" s="149"/>
      <c r="AI886" s="149"/>
      <c r="AJ886" s="149"/>
      <c r="AK886" s="149"/>
      <c r="AL886" s="343" t="e">
        <f t="shared" si="361"/>
        <v>#DIV/0!</v>
      </c>
      <c r="AM886" s="149"/>
      <c r="AN886" s="149"/>
      <c r="AO886" s="343" t="e">
        <f t="shared" si="362"/>
        <v>#DIV/0!</v>
      </c>
      <c r="AP886" s="149"/>
      <c r="AQ886" s="149"/>
      <c r="AR886" s="343" t="e">
        <f t="shared" si="363"/>
        <v>#DIV/0!</v>
      </c>
    </row>
    <row r="887" spans="1:44" ht="30.75" hidden="1" thickBot="1">
      <c r="A887" s="309"/>
      <c r="B887" s="308">
        <v>798</v>
      </c>
      <c r="C887" s="239" t="str">
        <f>VLOOKUP($A$18,Piezas!$A$10:$F$604,2,FALSE)</f>
        <v xml:space="preserve">Gabinete lateral derecho </v>
      </c>
      <c r="D887" s="317" t="s">
        <v>1228</v>
      </c>
      <c r="E887" s="322"/>
      <c r="F887" s="308">
        <f>VLOOKUP(D887,Acero!$A$12:$AB$209,4,FALSE)</f>
        <v>0</v>
      </c>
      <c r="G887" s="317"/>
      <c r="H887" s="317"/>
      <c r="I887" s="317"/>
      <c r="J887" s="311"/>
      <c r="L887" s="322"/>
      <c r="M887" s="308" t="str">
        <f>VLOOKUP(D887,Acero!$A$12:$AB$209,13,FALSE)</f>
        <v>---------------</v>
      </c>
      <c r="N887" s="308" t="str">
        <f>IF(L887="x",VLOOKUP(D887,Acero!$A$12:$AB$209,6,FALSE),"--")</f>
        <v>--</v>
      </c>
      <c r="O887" s="324" t="str">
        <f>IF(L887="x",VLOOKUP(D887,Acero!$A$12:$AB$209,7,FALSE),"--")</f>
        <v>--</v>
      </c>
      <c r="P887" s="335">
        <f>IF((M887="Chapa negra doble recapado")*AND(L887&lt;&gt;"x"),"--",VLOOKUP(D887,Acero!$A$12:$AB$209,14,FALSE))</f>
        <v>0.42</v>
      </c>
      <c r="Q887" s="335" t="str">
        <f>IF((M887="Chapa negra doble recapado")*AND(L887&lt;&gt;"x"),"--",VLOOKUP(D887,Acero!$A$12:$AB$209,15,FALSE))</f>
        <v>----</v>
      </c>
      <c r="R887" s="335" t="str">
        <f>IF(L887="x",VLOOKUP(D887,Acero!$A$12:$AB$209,16,FALSE),"--")</f>
        <v>--</v>
      </c>
      <c r="S887" s="335" t="str">
        <f>IF(L887="x",VLOOKUP(D887,Acero!$A$12:$AB$209,17,FALSE),"--")</f>
        <v>--</v>
      </c>
      <c r="T887" s="335">
        <f>VLOOKUP(D887,Acero!$A$12:$AB$209,18,FALSE)</f>
        <v>0.5</v>
      </c>
      <c r="U887" s="308" t="str">
        <f>VLOOKUP(D887,Acero!$A$12:$AB$209,19,FALSE)</f>
        <v>----</v>
      </c>
      <c r="V887" s="318"/>
      <c r="W887" s="318"/>
      <c r="X887" s="322"/>
      <c r="Y887" s="334" t="e">
        <f t="shared" si="360"/>
        <v>#DIV/0!</v>
      </c>
      <c r="Z887">
        <f t="shared" si="364"/>
        <v>7339810.6666666362</v>
      </c>
      <c r="AG887" s="345">
        <v>43255</v>
      </c>
      <c r="AH887" s="149"/>
      <c r="AI887" s="149"/>
      <c r="AJ887" s="149"/>
      <c r="AK887" s="149"/>
      <c r="AL887" s="343" t="e">
        <f t="shared" si="361"/>
        <v>#DIV/0!</v>
      </c>
      <c r="AM887" s="149"/>
      <c r="AN887" s="149"/>
      <c r="AO887" s="343" t="e">
        <f t="shared" si="362"/>
        <v>#DIV/0!</v>
      </c>
      <c r="AP887" s="149"/>
      <c r="AQ887" s="149"/>
      <c r="AR887" s="343" t="e">
        <f t="shared" si="363"/>
        <v>#DIV/0!</v>
      </c>
    </row>
    <row r="888" spans="1:44" ht="30.75" hidden="1" thickBot="1">
      <c r="A888" s="309"/>
      <c r="B888" s="308">
        <v>799</v>
      </c>
      <c r="C888" s="239" t="str">
        <f>VLOOKUP($A$18,Piezas!$A$10:$F$604,2,FALSE)</f>
        <v xml:space="preserve">Gabinete lateral derecho </v>
      </c>
      <c r="D888" s="317" t="s">
        <v>1229</v>
      </c>
      <c r="E888" s="322"/>
      <c r="F888" s="308">
        <f>VLOOKUP(D888,Acero!$A$12:$AB$209,4,FALSE)</f>
        <v>0</v>
      </c>
      <c r="G888" s="317"/>
      <c r="H888" s="317"/>
      <c r="I888" s="317"/>
      <c r="J888" s="311"/>
      <c r="L888" s="322"/>
      <c r="M888" s="308" t="str">
        <f>VLOOKUP(D888,Acero!$A$12:$AB$209,13,FALSE)</f>
        <v>---------------</v>
      </c>
      <c r="N888" s="308" t="str">
        <f>IF(L888="x",VLOOKUP(D888,Acero!$A$12:$AB$209,6,FALSE),"--")</f>
        <v>--</v>
      </c>
      <c r="O888" s="324" t="str">
        <f>IF(L888="x",VLOOKUP(D888,Acero!$A$12:$AB$209,7,FALSE),"--")</f>
        <v>--</v>
      </c>
      <c r="P888" s="335">
        <f>IF((M888="Chapa negra doble recapado")*AND(L888&lt;&gt;"x"),"--",VLOOKUP(D888,Acero!$A$12:$AB$209,14,FALSE))</f>
        <v>22</v>
      </c>
      <c r="Q888" s="335" t="str">
        <f>IF((M888="Chapa negra doble recapado")*AND(L888&lt;&gt;"x"),"--",VLOOKUP(D888,Acero!$A$12:$AB$209,15,FALSE))</f>
        <v>----</v>
      </c>
      <c r="R888" s="335" t="str">
        <f>IF(L888="x",VLOOKUP(D888,Acero!$A$12:$AB$209,16,FALSE),"--")</f>
        <v>--</v>
      </c>
      <c r="S888" s="335" t="str">
        <f>IF(L888="x",VLOOKUP(D888,Acero!$A$12:$AB$209,17,FALSE),"--")</f>
        <v>--</v>
      </c>
      <c r="T888" s="335">
        <f>VLOOKUP(D888,Acero!$A$12:$AB$209,18,FALSE)</f>
        <v>0</v>
      </c>
      <c r="U888" s="308" t="str">
        <f>VLOOKUP(D888,Acero!$A$12:$AB$209,19,FALSE)</f>
        <v>----</v>
      </c>
      <c r="V888" s="319"/>
      <c r="W888" s="319"/>
      <c r="X888" s="322"/>
      <c r="Y888" s="334" t="e">
        <f t="shared" si="360"/>
        <v>#DIV/0!</v>
      </c>
      <c r="Z888">
        <f t="shared" si="364"/>
        <v>7339810.6666666362</v>
      </c>
      <c r="AG888" s="345">
        <v>43256</v>
      </c>
      <c r="AH888" s="149"/>
      <c r="AI888" s="149"/>
      <c r="AJ888" s="149"/>
      <c r="AK888" s="149"/>
      <c r="AL888" s="343" t="e">
        <f t="shared" si="361"/>
        <v>#DIV/0!</v>
      </c>
      <c r="AM888" s="149"/>
      <c r="AN888" s="149"/>
      <c r="AO888" s="343" t="e">
        <f t="shared" si="362"/>
        <v>#DIV/0!</v>
      </c>
      <c r="AP888" s="149"/>
      <c r="AQ888" s="149"/>
      <c r="AR888" s="343" t="e">
        <f t="shared" si="363"/>
        <v>#DIV/0!</v>
      </c>
    </row>
    <row r="889" spans="1:44" ht="30.75" hidden="1" thickBot="1">
      <c r="A889" s="309"/>
      <c r="B889" s="308">
        <v>800</v>
      </c>
      <c r="C889" s="239" t="str">
        <f>VLOOKUP($A$18,Piezas!$A$10:$F$604,2,FALSE)</f>
        <v xml:space="preserve">Gabinete lateral derecho </v>
      </c>
      <c r="D889" s="317" t="s">
        <v>1230</v>
      </c>
      <c r="E889" s="322"/>
      <c r="F889" s="308">
        <f>VLOOKUP(D889,Acero!$A$12:$AB$209,4,FALSE)</f>
        <v>0</v>
      </c>
      <c r="G889" s="317"/>
      <c r="H889" s="317"/>
      <c r="I889" s="317"/>
      <c r="J889" s="311"/>
      <c r="L889" s="322"/>
      <c r="M889" s="308" t="str">
        <f>VLOOKUP(D889,Acero!$A$12:$AB$209,13,FALSE)</f>
        <v>---------------</v>
      </c>
      <c r="N889" s="308" t="str">
        <f>IF(L889="x",VLOOKUP(D889,Acero!$A$12:$AB$209,6,FALSE),"--")</f>
        <v>--</v>
      </c>
      <c r="O889" s="324" t="str">
        <f>IF(L889="x",VLOOKUP(D889,Acero!$A$12:$AB$209,7,FALSE),"--")</f>
        <v>--</v>
      </c>
      <c r="P889" s="335">
        <f>IF((M889="Chapa negra doble recapado")*AND(L889&lt;&gt;"x"),"--",VLOOKUP(D889,Acero!$A$12:$AB$209,14,FALSE))</f>
        <v>12.7</v>
      </c>
      <c r="Q889" s="335" t="str">
        <f>IF((M889="Chapa negra doble recapado")*AND(L889&lt;&gt;"x"),"--",VLOOKUP(D889,Acero!$A$12:$AB$209,15,FALSE))</f>
        <v>----</v>
      </c>
      <c r="R889" s="335" t="str">
        <f>IF(L889="x",VLOOKUP(D889,Acero!$A$12:$AB$209,16,FALSE),"--")</f>
        <v>--</v>
      </c>
      <c r="S889" s="335" t="str">
        <f>IF(L889="x",VLOOKUP(D889,Acero!$A$12:$AB$209,17,FALSE),"--")</f>
        <v>--</v>
      </c>
      <c r="T889" s="335">
        <f>VLOOKUP(D889,Acero!$A$12:$AB$209,18,FALSE)</f>
        <v>0</v>
      </c>
      <c r="U889" s="308" t="str">
        <f>VLOOKUP(D889,Acero!$A$12:$AB$209,19,FALSE)</f>
        <v>----</v>
      </c>
      <c r="V889" s="318"/>
      <c r="W889" s="318"/>
      <c r="X889" s="322"/>
      <c r="Y889" s="334" t="e">
        <f t="shared" si="360"/>
        <v>#DIV/0!</v>
      </c>
      <c r="Z889">
        <f t="shared" si="364"/>
        <v>7339810.6666666362</v>
      </c>
      <c r="AG889" s="345">
        <v>43257</v>
      </c>
      <c r="AH889" s="149"/>
      <c r="AI889" s="149"/>
      <c r="AJ889" s="149"/>
      <c r="AK889" s="149"/>
      <c r="AL889" s="343" t="e">
        <f t="shared" si="361"/>
        <v>#DIV/0!</v>
      </c>
      <c r="AM889" s="149"/>
      <c r="AN889" s="149"/>
      <c r="AO889" s="343" t="e">
        <f t="shared" si="362"/>
        <v>#DIV/0!</v>
      </c>
      <c r="AP889" s="149"/>
      <c r="AQ889" s="149"/>
      <c r="AR889" s="343" t="e">
        <f t="shared" si="363"/>
        <v>#DIV/0!</v>
      </c>
    </row>
    <row r="890" spans="1:44" ht="30.75" hidden="1" thickBot="1">
      <c r="A890" s="309"/>
      <c r="B890" s="308">
        <v>801</v>
      </c>
      <c r="C890" s="239" t="str">
        <f>VLOOKUP($A$18,Piezas!$A$10:$F$604,2,FALSE)</f>
        <v xml:space="preserve">Gabinete lateral derecho </v>
      </c>
      <c r="D890" s="317"/>
      <c r="E890" s="322"/>
      <c r="F890" s="308" t="e">
        <f>VLOOKUP(D890,Acero!$A$12:$AB$209,4,FALSE)</f>
        <v>#N/A</v>
      </c>
      <c r="G890" s="317"/>
      <c r="H890" s="317"/>
      <c r="I890" s="317"/>
      <c r="J890" s="311"/>
      <c r="L890" s="322"/>
      <c r="M890" s="308" t="e">
        <f>VLOOKUP(D890,Acero!$A$12:$AB$209,13,FALSE)</f>
        <v>#N/A</v>
      </c>
      <c r="N890" s="308" t="str">
        <f>IF(L890="x",VLOOKUP(D890,Acero!$A$12:$AB$209,6,FALSE),"--")</f>
        <v>--</v>
      </c>
      <c r="O890" s="324" t="str">
        <f>IF(L890="x",VLOOKUP(D890,Acero!$A$12:$AB$209,7,FALSE),"--")</f>
        <v>--</v>
      </c>
      <c r="P890" s="335" t="e">
        <f>IF((M890="Chapa negra doble recapado")*AND(L890&lt;&gt;"x"),"--",VLOOKUP(D890,Acero!$A$12:$AB$209,14,FALSE))</f>
        <v>#N/A</v>
      </c>
      <c r="Q890" s="335" t="e">
        <f>IF((M890="Chapa negra doble recapado")*AND(L890&lt;&gt;"x"),"--",VLOOKUP(D890,Acero!$A$12:$AB$209,15,FALSE))</f>
        <v>#N/A</v>
      </c>
      <c r="R890" s="335" t="str">
        <f>IF(L890="x",VLOOKUP(D890,Acero!$A$12:$AB$209,16,FALSE),"--")</f>
        <v>--</v>
      </c>
      <c r="S890" s="335" t="str">
        <f>IF(L890="x",VLOOKUP(D890,Acero!$A$12:$AB$209,17,FALSE),"--")</f>
        <v>--</v>
      </c>
      <c r="T890" s="335" t="e">
        <f>VLOOKUP(D890,Acero!$A$12:$AB$209,18,FALSE)</f>
        <v>#N/A</v>
      </c>
      <c r="U890" s="308" t="e">
        <f>VLOOKUP(D890,Acero!$A$12:$AB$209,19,FALSE)</f>
        <v>#N/A</v>
      </c>
      <c r="V890" s="319"/>
      <c r="W890" s="319"/>
      <c r="X890" s="322"/>
      <c r="Y890" s="334" t="e">
        <f t="shared" si="360"/>
        <v>#DIV/0!</v>
      </c>
      <c r="Z890">
        <f t="shared" si="364"/>
        <v>7339810.6666666362</v>
      </c>
      <c r="AG890" s="345">
        <v>43258</v>
      </c>
      <c r="AH890" s="149"/>
      <c r="AI890" s="149"/>
      <c r="AJ890" s="149"/>
      <c r="AK890" s="149"/>
      <c r="AL890" s="343" t="e">
        <f t="shared" si="361"/>
        <v>#DIV/0!</v>
      </c>
      <c r="AM890" s="149"/>
      <c r="AN890" s="149"/>
      <c r="AO890" s="343" t="e">
        <f t="shared" si="362"/>
        <v>#DIV/0!</v>
      </c>
      <c r="AP890" s="149"/>
      <c r="AQ890" s="149"/>
      <c r="AR890" s="343" t="e">
        <f t="shared" si="363"/>
        <v>#DIV/0!</v>
      </c>
    </row>
    <row r="891" spans="1:44" ht="30.75" hidden="1" thickBot="1">
      <c r="A891" s="309"/>
      <c r="B891" s="308">
        <v>802</v>
      </c>
      <c r="C891" s="239" t="str">
        <f>VLOOKUP($A$18,Piezas!$A$10:$F$604,2,FALSE)</f>
        <v xml:space="preserve">Gabinete lateral derecho </v>
      </c>
      <c r="D891" s="320"/>
      <c r="E891" s="322"/>
      <c r="F891" s="308" t="e">
        <f>VLOOKUP(D891,Acero!$A$12:$AB$209,4,FALSE)</f>
        <v>#N/A</v>
      </c>
      <c r="G891" s="317"/>
      <c r="H891" s="317"/>
      <c r="I891" s="317"/>
      <c r="J891" s="311"/>
      <c r="L891" s="322"/>
      <c r="M891" s="308" t="e">
        <f>VLOOKUP(D891,Acero!$A$12:$AB$209,13,FALSE)</f>
        <v>#N/A</v>
      </c>
      <c r="N891" s="308" t="str">
        <f>IF(L891="x",VLOOKUP(D891,Acero!$A$12:$AB$209,6,FALSE),"--")</f>
        <v>--</v>
      </c>
      <c r="O891" s="324" t="str">
        <f>IF(L891="x",VLOOKUP(D891,Acero!$A$12:$AB$209,7,FALSE),"--")</f>
        <v>--</v>
      </c>
      <c r="P891" s="335" t="e">
        <f>IF((M891="Chapa negra doble recapado")*AND(L891&lt;&gt;"x"),"--",VLOOKUP(D891,Acero!$A$12:$AB$209,14,FALSE))</f>
        <v>#N/A</v>
      </c>
      <c r="Q891" s="335" t="e">
        <f>IF((M891="Chapa negra doble recapado")*AND(L891&lt;&gt;"x"),"--",VLOOKUP(D891,Acero!$A$12:$AB$209,15,FALSE))</f>
        <v>#N/A</v>
      </c>
      <c r="R891" s="335" t="str">
        <f>IF(L891="x",VLOOKUP(D891,Acero!$A$12:$AB$209,16,FALSE),"--")</f>
        <v>--</v>
      </c>
      <c r="S891" s="335" t="str">
        <f>IF(L891="x",VLOOKUP(D891,Acero!$A$12:$AB$209,17,FALSE),"--")</f>
        <v>--</v>
      </c>
      <c r="T891" s="335" t="e">
        <f>VLOOKUP(D891,Acero!$A$12:$AB$209,18,FALSE)</f>
        <v>#N/A</v>
      </c>
      <c r="U891" s="308" t="e">
        <f>VLOOKUP(D891,Acero!$A$12:$AB$209,19,FALSE)</f>
        <v>#N/A</v>
      </c>
      <c r="V891" s="318"/>
      <c r="W891" s="318"/>
      <c r="X891" s="322"/>
      <c r="Y891" s="334" t="e">
        <f t="shared" si="360"/>
        <v>#DIV/0!</v>
      </c>
      <c r="Z891">
        <f t="shared" si="364"/>
        <v>7339810.6666666362</v>
      </c>
      <c r="AG891" s="345">
        <v>43259</v>
      </c>
      <c r="AH891" s="149"/>
      <c r="AI891" s="149"/>
      <c r="AJ891" s="149"/>
      <c r="AK891" s="149"/>
      <c r="AL891" s="343" t="e">
        <f t="shared" si="361"/>
        <v>#DIV/0!</v>
      </c>
      <c r="AM891" s="149"/>
      <c r="AN891" s="149"/>
      <c r="AO891" s="343" t="e">
        <f t="shared" si="362"/>
        <v>#DIV/0!</v>
      </c>
      <c r="AP891" s="149"/>
      <c r="AQ891" s="149"/>
      <c r="AR891" s="343" t="e">
        <f t="shared" si="363"/>
        <v>#DIV/0!</v>
      </c>
    </row>
    <row r="892" spans="1:44" ht="30.75" hidden="1" thickBot="1">
      <c r="A892" s="412"/>
      <c r="B892" s="308">
        <v>803</v>
      </c>
      <c r="C892" s="239" t="str">
        <f>VLOOKUP($A$18,Piezas!$A$10:$F$604,2,FALSE)</f>
        <v xml:space="preserve">Gabinete lateral derecho </v>
      </c>
      <c r="D892" s="321"/>
      <c r="E892" s="322"/>
      <c r="F892" s="308" t="e">
        <f>VLOOKUP(D892,Acero!$A$12:$AB$209,4,FALSE)</f>
        <v>#N/A</v>
      </c>
      <c r="G892" s="317"/>
      <c r="H892" s="317"/>
      <c r="I892" s="317"/>
      <c r="J892" s="311"/>
      <c r="L892" s="322"/>
      <c r="M892" s="308" t="e">
        <f>VLOOKUP(D892,Acero!$A$12:$AB$209,13,FALSE)</f>
        <v>#N/A</v>
      </c>
      <c r="N892" s="308" t="str">
        <f>IF(L892="x",VLOOKUP(D892,Acero!$A$12:$AB$209,6,FALSE),"--")</f>
        <v>--</v>
      </c>
      <c r="O892" s="324" t="str">
        <f>IF(L892="x",VLOOKUP(D892,Acero!$A$12:$AB$209,7,FALSE),"--")</f>
        <v>--</v>
      </c>
      <c r="P892" s="335" t="e">
        <f>IF((M892="Chapa negra doble recapado")*AND(L892&lt;&gt;"x"),"--",VLOOKUP(D892,Acero!$A$12:$AB$209,14,FALSE))</f>
        <v>#N/A</v>
      </c>
      <c r="Q892" s="335" t="e">
        <f>IF((M892="Chapa negra doble recapado")*AND(L892&lt;&gt;"x"),"--",VLOOKUP(D892,Acero!$A$12:$AB$209,15,FALSE))</f>
        <v>#N/A</v>
      </c>
      <c r="R892" s="335" t="str">
        <f>IF(L892="x",VLOOKUP(D892,Acero!$A$12:$AB$209,16,FALSE),"--")</f>
        <v>--</v>
      </c>
      <c r="S892" s="335" t="str">
        <f>IF(L892="x",VLOOKUP(D892,Acero!$A$12:$AB$209,17,FALSE),"--")</f>
        <v>--</v>
      </c>
      <c r="T892" s="335" t="e">
        <f>VLOOKUP(D892,Acero!$A$12:$AB$209,18,FALSE)</f>
        <v>#N/A</v>
      </c>
      <c r="U892" s="308" t="e">
        <f>VLOOKUP(D892,Acero!$A$12:$AB$209,19,FALSE)</f>
        <v>#N/A</v>
      </c>
      <c r="V892" s="319"/>
      <c r="W892" s="319"/>
      <c r="X892" s="322"/>
      <c r="Y892" s="334" t="e">
        <f t="shared" si="360"/>
        <v>#DIV/0!</v>
      </c>
      <c r="Z892">
        <f t="shared" si="364"/>
        <v>7339810.6666666362</v>
      </c>
      <c r="AG892" s="345">
        <v>43260</v>
      </c>
      <c r="AH892" s="149"/>
      <c r="AI892" s="149"/>
      <c r="AJ892" s="149"/>
      <c r="AK892" s="149"/>
      <c r="AL892" s="343" t="e">
        <f t="shared" si="361"/>
        <v>#DIV/0!</v>
      </c>
      <c r="AM892" s="149"/>
      <c r="AN892" s="149"/>
      <c r="AO892" s="343" t="e">
        <f t="shared" si="362"/>
        <v>#DIV/0!</v>
      </c>
      <c r="AP892" s="149"/>
      <c r="AQ892" s="149"/>
      <c r="AR892" s="343" t="e">
        <f t="shared" si="363"/>
        <v>#DIV/0!</v>
      </c>
    </row>
    <row r="893" spans="1:44" ht="15.75" hidden="1" thickBot="1">
      <c r="A893" s="410"/>
      <c r="B893" s="336"/>
      <c r="C893" s="337"/>
      <c r="D893" s="338"/>
      <c r="E893" s="339"/>
      <c r="F893" s="340"/>
      <c r="G893" s="336"/>
      <c r="H893" s="336"/>
      <c r="I893" s="338"/>
      <c r="J893" s="339"/>
      <c r="K893" s="341"/>
      <c r="L893" s="339"/>
      <c r="M893" s="338"/>
      <c r="N893" s="338"/>
      <c r="O893" s="342"/>
      <c r="P893" s="340"/>
      <c r="Q893" s="340"/>
      <c r="R893" s="340"/>
      <c r="S893" s="340"/>
      <c r="T893" s="340"/>
      <c r="U893" s="336"/>
      <c r="V893" s="336"/>
      <c r="W893" s="336"/>
      <c r="X893" s="339"/>
      <c r="Y893" s="339"/>
      <c r="Z893" s="333"/>
      <c r="AA893" s="333"/>
      <c r="AG893" s="345"/>
      <c r="AL893" s="344"/>
      <c r="AO893" s="344"/>
      <c r="AR893" s="344"/>
    </row>
    <row r="894" spans="1:44" ht="31.5" hidden="1" thickTop="1" thickBot="1">
      <c r="A894" s="411" t="s">
        <v>377</v>
      </c>
      <c r="B894" s="308">
        <v>804</v>
      </c>
      <c r="C894" s="239" t="str">
        <f>VLOOKUP($A$18,Piezas!$A$10:$F$604,2,FALSE)</f>
        <v xml:space="preserve">Gabinete lateral derecho </v>
      </c>
      <c r="D894" s="317" t="s">
        <v>1012</v>
      </c>
      <c r="E894" s="331">
        <v>1750.3333333333301</v>
      </c>
      <c r="F894" s="308" t="str">
        <f>VLOOKUP(D894,Acero!$A$12:$AB$209,4,FALSE)</f>
        <v>Lateral</v>
      </c>
      <c r="G894" s="317"/>
      <c r="H894" s="317"/>
      <c r="I894" s="317"/>
      <c r="J894" s="310"/>
      <c r="K894" s="149"/>
      <c r="L894" s="331"/>
      <c r="M894" s="308" t="str">
        <f>VLOOKUP(D894,Acero!$A$12:$AB$209,13,FALSE)</f>
        <v>Chapa negra doble recapado</v>
      </c>
      <c r="N894" s="308" t="str">
        <f>IF(L894="x",VLOOKUP(D894,Acero!$A$12:$AB$209,6,FALSE),"--")</f>
        <v>--</v>
      </c>
      <c r="O894" s="324" t="str">
        <f>IF(L894="x",VLOOKUP(D894,Acero!$A$12:$AB$209,7,FALSE),"--")</f>
        <v>--</v>
      </c>
      <c r="P894" s="335" t="str">
        <f>IF((M894="Chapa negra doble recapado")*AND(L894&lt;&gt;"x"),"--",VLOOKUP(D894,Acero!$A$12:$AB$209,14,FALSE))</f>
        <v>--</v>
      </c>
      <c r="Q894" s="335" t="str">
        <f>IF((M894="Chapa negra doble recapado")*AND(L894&lt;&gt;"x"),"--",VLOOKUP(D894,Acero!$A$12:$AB$209,15,FALSE))</f>
        <v>--</v>
      </c>
      <c r="R894" s="335" t="str">
        <f>IF(L894="x",VLOOKUP(D894,Acero!$A$12:$AB$209,16,FALSE),"--")</f>
        <v>--</v>
      </c>
      <c r="S894" s="335" t="str">
        <f>IF(L894="x",VLOOKUP(D894,Acero!$A$12:$AB$209,17,FALSE),"--")</f>
        <v>--</v>
      </c>
      <c r="T894" s="335">
        <f>VLOOKUP(D894,Acero!$A$12:$AB$209,18,FALSE)</f>
        <v>1.2</v>
      </c>
      <c r="U894" s="308" t="str">
        <f>VLOOKUP(D894,Acero!$A$12:$AB$209,19,FALSE)</f>
        <v>mm</v>
      </c>
      <c r="V894" s="317"/>
      <c r="W894" s="317">
        <v>1423.3333333333301</v>
      </c>
      <c r="X894" s="331">
        <v>1861.1666666666699</v>
      </c>
      <c r="Y894" s="334">
        <f t="shared" ref="Y894:Y904" si="365">(X894-W894)/W894</f>
        <v>0.30761124121780387</v>
      </c>
      <c r="Z894" s="149">
        <f>(V894+W894)*E894</f>
        <v>2491307.7777777673</v>
      </c>
      <c r="AA894" s="149"/>
      <c r="AB894" s="149"/>
      <c r="AC894" s="149"/>
      <c r="AD894" s="149"/>
      <c r="AE894" s="149"/>
      <c r="AF894" s="149"/>
      <c r="AG894" s="345">
        <v>43261</v>
      </c>
      <c r="AH894" s="149"/>
      <c r="AI894" s="149"/>
      <c r="AJ894" s="149"/>
      <c r="AK894" s="149"/>
      <c r="AL894" s="343" t="e">
        <f t="shared" ref="AL894:AL904" si="366">(AH894-AK894)/AH894</f>
        <v>#DIV/0!</v>
      </c>
      <c r="AM894" s="149"/>
      <c r="AN894" s="149"/>
      <c r="AO894" s="343" t="e">
        <f t="shared" ref="AO894:AO904" si="367">(AK894-AN894)/AK894</f>
        <v>#DIV/0!</v>
      </c>
      <c r="AP894" s="149"/>
      <c r="AQ894" s="149"/>
      <c r="AR894" s="343" t="e">
        <f t="shared" ref="AR894:AR904" si="368">(AN894-AQ894)/AN894</f>
        <v>#DIV/0!</v>
      </c>
    </row>
    <row r="895" spans="1:44" ht="30.75" hidden="1" thickBot="1">
      <c r="A895" s="309"/>
      <c r="B895" s="308">
        <v>805</v>
      </c>
      <c r="C895" s="239" t="str">
        <f>VLOOKUP($A$18,Piezas!$A$10:$F$604,2,FALSE)</f>
        <v xml:space="preserve">Gabinete lateral derecho </v>
      </c>
      <c r="D895" s="317" t="s">
        <v>1211</v>
      </c>
      <c r="E895" s="322">
        <v>1758.3333333333301</v>
      </c>
      <c r="F895" s="308" t="str">
        <f>VLOOKUP(D895,Acero!$A$12:$AB$209,4,FALSE)</f>
        <v xml:space="preserve">Lonja </v>
      </c>
      <c r="G895" s="317"/>
      <c r="H895" s="317"/>
      <c r="I895" s="317"/>
      <c r="J895" s="311"/>
      <c r="L895" s="317"/>
      <c r="M895" s="308" t="str">
        <f>VLOOKUP(D895,Acero!$A$12:$AB$209,13,FALSE)</f>
        <v>Chapa negra doble recapado</v>
      </c>
      <c r="N895" s="308" t="str">
        <f>IF(L895="x",VLOOKUP(D895,Acero!$A$12:$AB$209,6,FALSE),"--")</f>
        <v>--</v>
      </c>
      <c r="O895" s="324" t="str">
        <f>IF(L895="x",VLOOKUP(D895,Acero!$A$12:$AB$209,7,FALSE),"--")</f>
        <v>--</v>
      </c>
      <c r="P895" s="335" t="str">
        <f>IF((M895="Chapa negra doble recapado")*AND(L895&lt;&gt;"x"),"--",VLOOKUP(D895,Acero!$A$12:$AB$209,14,FALSE))</f>
        <v>--</v>
      </c>
      <c r="Q895" s="335" t="str">
        <f>IF((M895="Chapa negra doble recapado")*AND(L895&lt;&gt;"x"),"--",VLOOKUP(D895,Acero!$A$12:$AB$209,15,FALSE))</f>
        <v>--</v>
      </c>
      <c r="R895" s="335" t="str">
        <f>IF(L895="x",VLOOKUP(D895,Acero!$A$12:$AB$209,16,FALSE),"--")</f>
        <v>--</v>
      </c>
      <c r="S895" s="335" t="str">
        <f>IF(L895="x",VLOOKUP(D895,Acero!$A$12:$AB$209,17,FALSE),"--")</f>
        <v>--</v>
      </c>
      <c r="T895" s="335">
        <f>VLOOKUP(D895,Acero!$A$12:$AB$209,18,FALSE)</f>
        <v>1.2</v>
      </c>
      <c r="U895" s="308" t="str">
        <f>VLOOKUP(D895,Acero!$A$12:$AB$209,19,FALSE)</f>
        <v>mm</v>
      </c>
      <c r="V895" s="317"/>
      <c r="W895" s="317">
        <v>1429.8333333333301</v>
      </c>
      <c r="X895" s="322">
        <v>1869.6666666666699</v>
      </c>
      <c r="Y895" s="334">
        <f t="shared" si="365"/>
        <v>0.30761160974473073</v>
      </c>
      <c r="Z895">
        <f t="shared" ref="Z895:Z904" si="369">(V895+W895)*E895+Z894</f>
        <v>5005431.3888888676</v>
      </c>
      <c r="AG895" s="345">
        <v>43262</v>
      </c>
      <c r="AH895" s="149"/>
      <c r="AI895" s="149"/>
      <c r="AJ895" s="149"/>
      <c r="AK895" s="149"/>
      <c r="AL895" s="343" t="e">
        <f t="shared" si="366"/>
        <v>#DIV/0!</v>
      </c>
      <c r="AM895" s="149"/>
      <c r="AN895" s="149"/>
      <c r="AO895" s="343" t="e">
        <f t="shared" si="367"/>
        <v>#DIV/0!</v>
      </c>
      <c r="AP895" s="149"/>
      <c r="AQ895" s="149"/>
      <c r="AR895" s="343" t="e">
        <f t="shared" si="368"/>
        <v>#DIV/0!</v>
      </c>
    </row>
    <row r="896" spans="1:44" ht="30.75" hidden="1" thickBot="1">
      <c r="A896" s="309"/>
      <c r="B896" s="308">
        <v>806</v>
      </c>
      <c r="C896" s="239" t="str">
        <f>VLOOKUP($A$18,Piezas!$A$10:$F$604,2,FALSE)</f>
        <v xml:space="preserve">Gabinete lateral derecho </v>
      </c>
      <c r="D896" s="317" t="s">
        <v>1014</v>
      </c>
      <c r="E896" s="322">
        <v>1766.3333333333301</v>
      </c>
      <c r="F896" s="308" t="str">
        <f>VLOOKUP(D896,Acero!$A$12:$AB$209,4,FALSE)</f>
        <v>orejas</v>
      </c>
      <c r="G896" s="317"/>
      <c r="H896" s="317"/>
      <c r="I896" s="317"/>
      <c r="J896" s="311" t="s">
        <v>1543</v>
      </c>
      <c r="L896" s="322"/>
      <c r="M896" s="308" t="str">
        <f>VLOOKUP(D896,Acero!$A$12:$AB$209,13,FALSE)</f>
        <v>Chapa negra doble recapado</v>
      </c>
      <c r="N896" s="308" t="str">
        <f>IF(L896="x",VLOOKUP(D896,Acero!$A$12:$AB$209,6,FALSE),"--")</f>
        <v>--</v>
      </c>
      <c r="O896" s="324" t="str">
        <f>IF(L896="x",VLOOKUP(D896,Acero!$A$12:$AB$209,7,FALSE),"--")</f>
        <v>--</v>
      </c>
      <c r="P896" s="335" t="str">
        <f>IF((M896="Chapa negra doble recapado")*AND(L896&lt;&gt;"x"),"--",VLOOKUP(D896,Acero!$A$12:$AB$209,14,FALSE))</f>
        <v>--</v>
      </c>
      <c r="Q896" s="335" t="str">
        <f>IF((M896="Chapa negra doble recapado")*AND(L896&lt;&gt;"x"),"--",VLOOKUP(D896,Acero!$A$12:$AB$209,15,FALSE))</f>
        <v>--</v>
      </c>
      <c r="R896" s="335" t="str">
        <f>IF(L896="x",VLOOKUP(D896,Acero!$A$12:$AB$209,16,FALSE),"--")</f>
        <v>--</v>
      </c>
      <c r="S896" s="335" t="str">
        <f>IF(L896="x",VLOOKUP(D896,Acero!$A$12:$AB$209,17,FALSE),"--")</f>
        <v>--</v>
      </c>
      <c r="T896" s="335">
        <f>VLOOKUP(D896,Acero!$A$12:$AB$209,18,FALSE)</f>
        <v>1.2</v>
      </c>
      <c r="U896" s="308" t="str">
        <f>VLOOKUP(D896,Acero!$A$12:$AB$209,19,FALSE)</f>
        <v>mm</v>
      </c>
      <c r="V896" s="318">
        <v>1</v>
      </c>
      <c r="W896" s="318">
        <v>1436.3333333333301</v>
      </c>
      <c r="X896" s="322">
        <v>1878.1666666666699</v>
      </c>
      <c r="Y896" s="334">
        <f t="shared" si="365"/>
        <v>0.30761197493618531</v>
      </c>
      <c r="Z896">
        <f t="shared" si="369"/>
        <v>7544241.1666666344</v>
      </c>
      <c r="AG896" s="345">
        <v>43263</v>
      </c>
      <c r="AH896" s="149"/>
      <c r="AI896" s="149"/>
      <c r="AJ896" s="149"/>
      <c r="AK896" s="149"/>
      <c r="AL896" s="343" t="e">
        <f t="shared" si="366"/>
        <v>#DIV/0!</v>
      </c>
      <c r="AM896" s="149"/>
      <c r="AN896" s="149"/>
      <c r="AO896" s="343" t="e">
        <f t="shared" si="367"/>
        <v>#DIV/0!</v>
      </c>
      <c r="AP896" s="149"/>
      <c r="AQ896" s="149"/>
      <c r="AR896" s="343" t="e">
        <f t="shared" si="368"/>
        <v>#DIV/0!</v>
      </c>
    </row>
    <row r="897" spans="1:44" ht="30.75" hidden="1" thickBot="1">
      <c r="A897" s="309"/>
      <c r="B897" s="308">
        <v>807</v>
      </c>
      <c r="C897" s="239" t="str">
        <f>VLOOKUP($A$18,Piezas!$A$10:$F$604,2,FALSE)</f>
        <v xml:space="preserve">Gabinete lateral derecho </v>
      </c>
      <c r="D897" s="317" t="s">
        <v>1015</v>
      </c>
      <c r="E897" s="322"/>
      <c r="F897" s="308">
        <f>VLOOKUP(D897,Acero!$A$12:$AB$209,4,FALSE)</f>
        <v>0</v>
      </c>
      <c r="G897" s="317"/>
      <c r="H897" s="317"/>
      <c r="I897" s="317"/>
      <c r="J897" s="311"/>
      <c r="L897" s="322"/>
      <c r="M897" s="308">
        <f>VLOOKUP(D897,Acero!$A$12:$AB$209,13,FALSE)</f>
        <v>0</v>
      </c>
      <c r="N897" s="308" t="str">
        <f>IF(L897="x",VLOOKUP(D897,Acero!$A$12:$AB$209,6,FALSE),"--")</f>
        <v>--</v>
      </c>
      <c r="O897" s="324" t="str">
        <f>IF(L897="x",VLOOKUP(D897,Acero!$A$12:$AB$209,7,FALSE),"--")</f>
        <v>--</v>
      </c>
      <c r="P897" s="335">
        <f>IF((M897="Chapa negra doble recapado")*AND(L897&lt;&gt;"x"),"--",VLOOKUP(D897,Acero!$A$12:$AB$209,14,FALSE))</f>
        <v>0</v>
      </c>
      <c r="Q897" s="335">
        <f>IF((M897="Chapa negra doble recapado")*AND(L897&lt;&gt;"x"),"--",VLOOKUP(D897,Acero!$A$12:$AB$209,15,FALSE))</f>
        <v>0</v>
      </c>
      <c r="R897" s="335" t="str">
        <f>IF(L897="x",VLOOKUP(D897,Acero!$A$12:$AB$209,16,FALSE),"--")</f>
        <v>--</v>
      </c>
      <c r="S897" s="335" t="str">
        <f>IF(L897="x",VLOOKUP(D897,Acero!$A$12:$AB$209,17,FALSE),"--")</f>
        <v>--</v>
      </c>
      <c r="T897" s="335">
        <f>VLOOKUP(D897,Acero!$A$12:$AB$209,18,FALSE)</f>
        <v>0</v>
      </c>
      <c r="U897" s="308" t="str">
        <f>VLOOKUP(D897,Acero!$A$12:$AB$209,19,FALSE)</f>
        <v>-----</v>
      </c>
      <c r="V897" s="319"/>
      <c r="W897" s="319"/>
      <c r="X897" s="322"/>
      <c r="Y897" s="334" t="e">
        <f t="shared" si="365"/>
        <v>#DIV/0!</v>
      </c>
      <c r="Z897">
        <f t="shared" si="369"/>
        <v>7544241.1666666344</v>
      </c>
      <c r="AG897" s="345">
        <v>43264</v>
      </c>
      <c r="AH897" s="149"/>
      <c r="AI897" s="149"/>
      <c r="AJ897" s="149"/>
      <c r="AK897" s="149"/>
      <c r="AL897" s="343" t="e">
        <f t="shared" si="366"/>
        <v>#DIV/0!</v>
      </c>
      <c r="AM897" s="149"/>
      <c r="AN897" s="149"/>
      <c r="AO897" s="343" t="e">
        <f t="shared" si="367"/>
        <v>#DIV/0!</v>
      </c>
      <c r="AP897" s="149"/>
      <c r="AQ897" s="149"/>
      <c r="AR897" s="343" t="e">
        <f t="shared" si="368"/>
        <v>#DIV/0!</v>
      </c>
    </row>
    <row r="898" spans="1:44" ht="30.75" hidden="1" thickBot="1">
      <c r="A898" s="309"/>
      <c r="B898" s="308">
        <v>808</v>
      </c>
      <c r="C898" s="239" t="str">
        <f>VLOOKUP($A$18,Piezas!$A$10:$F$604,2,FALSE)</f>
        <v xml:space="preserve">Gabinete lateral derecho </v>
      </c>
      <c r="D898" s="317" t="s">
        <v>1060</v>
      </c>
      <c r="E898" s="322"/>
      <c r="F898" s="308">
        <f>VLOOKUP(D898,Acero!$A$12:$AB$209,4,FALSE)</f>
        <v>0</v>
      </c>
      <c r="G898" s="317"/>
      <c r="H898" s="317"/>
      <c r="I898" s="317"/>
      <c r="J898" s="311"/>
      <c r="L898" s="322"/>
      <c r="M898" s="308" t="str">
        <f>VLOOKUP(D898,Acero!$A$12:$AB$209,13,FALSE)</f>
        <v>---------------</v>
      </c>
      <c r="N898" s="308" t="str">
        <f>IF(L898="x",VLOOKUP(D898,Acero!$A$12:$AB$209,6,FALSE),"--")</f>
        <v>--</v>
      </c>
      <c r="O898" s="324" t="str">
        <f>IF(L898="x",VLOOKUP(D898,Acero!$A$12:$AB$209,7,FALSE),"--")</f>
        <v>--</v>
      </c>
      <c r="P898" s="335">
        <f>IF((M898="Chapa negra doble recapado")*AND(L898&lt;&gt;"x"),"--",VLOOKUP(D898,Acero!$A$12:$AB$209,14,FALSE))</f>
        <v>28</v>
      </c>
      <c r="Q898" s="335" t="str">
        <f>IF((M898="Chapa negra doble recapado")*AND(L898&lt;&gt;"x"),"--",VLOOKUP(D898,Acero!$A$12:$AB$209,15,FALSE))</f>
        <v>----</v>
      </c>
      <c r="R898" s="335" t="str">
        <f>IF(L898="x",VLOOKUP(D898,Acero!$A$12:$AB$209,16,FALSE),"--")</f>
        <v>--</v>
      </c>
      <c r="S898" s="335" t="str">
        <f>IF(L898="x",VLOOKUP(D898,Acero!$A$12:$AB$209,17,FALSE),"--")</f>
        <v>--</v>
      </c>
      <c r="T898" s="335">
        <f>VLOOKUP(D898,Acero!$A$12:$AB$209,18,FALSE)</f>
        <v>0</v>
      </c>
      <c r="U898" s="308" t="str">
        <f>VLOOKUP(D898,Acero!$A$12:$AB$209,19,FALSE)</f>
        <v>----</v>
      </c>
      <c r="V898" s="318"/>
      <c r="W898" s="318"/>
      <c r="X898" s="322"/>
      <c r="Y898" s="334" t="e">
        <f t="shared" si="365"/>
        <v>#DIV/0!</v>
      </c>
      <c r="Z898">
        <f t="shared" si="369"/>
        <v>7544241.1666666344</v>
      </c>
      <c r="AG898" s="345">
        <v>43265</v>
      </c>
      <c r="AH898" s="149"/>
      <c r="AI898" s="149"/>
      <c r="AJ898" s="149"/>
      <c r="AK898" s="149"/>
      <c r="AL898" s="343" t="e">
        <f t="shared" si="366"/>
        <v>#DIV/0!</v>
      </c>
      <c r="AM898" s="149"/>
      <c r="AN898" s="149"/>
      <c r="AO898" s="343" t="e">
        <f t="shared" si="367"/>
        <v>#DIV/0!</v>
      </c>
      <c r="AP898" s="149"/>
      <c r="AQ898" s="149"/>
      <c r="AR898" s="343" t="e">
        <f t="shared" si="368"/>
        <v>#DIV/0!</v>
      </c>
    </row>
    <row r="899" spans="1:44" ht="30.75" hidden="1" thickBot="1">
      <c r="A899" s="309"/>
      <c r="B899" s="308">
        <v>809</v>
      </c>
      <c r="C899" s="239" t="str">
        <f>VLOOKUP($A$18,Piezas!$A$10:$F$604,2,FALSE)</f>
        <v xml:space="preserve">Gabinete lateral derecho </v>
      </c>
      <c r="D899" s="317" t="s">
        <v>1228</v>
      </c>
      <c r="E899" s="322"/>
      <c r="F899" s="308">
        <f>VLOOKUP(D899,Acero!$A$12:$AB$209,4,FALSE)</f>
        <v>0</v>
      </c>
      <c r="G899" s="317"/>
      <c r="H899" s="317"/>
      <c r="I899" s="317"/>
      <c r="J899" s="311"/>
      <c r="L899" s="322"/>
      <c r="M899" s="308" t="str">
        <f>VLOOKUP(D899,Acero!$A$12:$AB$209,13,FALSE)</f>
        <v>---------------</v>
      </c>
      <c r="N899" s="308" t="str">
        <f>IF(L899="x",VLOOKUP(D899,Acero!$A$12:$AB$209,6,FALSE),"--")</f>
        <v>--</v>
      </c>
      <c r="O899" s="324" t="str">
        <f>IF(L899="x",VLOOKUP(D899,Acero!$A$12:$AB$209,7,FALSE),"--")</f>
        <v>--</v>
      </c>
      <c r="P899" s="335">
        <f>IF((M899="Chapa negra doble recapado")*AND(L899&lt;&gt;"x"),"--",VLOOKUP(D899,Acero!$A$12:$AB$209,14,FALSE))</f>
        <v>0.42</v>
      </c>
      <c r="Q899" s="335" t="str">
        <f>IF((M899="Chapa negra doble recapado")*AND(L899&lt;&gt;"x"),"--",VLOOKUP(D899,Acero!$A$12:$AB$209,15,FALSE))</f>
        <v>----</v>
      </c>
      <c r="R899" s="335" t="str">
        <f>IF(L899="x",VLOOKUP(D899,Acero!$A$12:$AB$209,16,FALSE),"--")</f>
        <v>--</v>
      </c>
      <c r="S899" s="335" t="str">
        <f>IF(L899="x",VLOOKUP(D899,Acero!$A$12:$AB$209,17,FALSE),"--")</f>
        <v>--</v>
      </c>
      <c r="T899" s="335">
        <f>VLOOKUP(D899,Acero!$A$12:$AB$209,18,FALSE)</f>
        <v>0.5</v>
      </c>
      <c r="U899" s="308" t="str">
        <f>VLOOKUP(D899,Acero!$A$12:$AB$209,19,FALSE)</f>
        <v>----</v>
      </c>
      <c r="V899" s="318"/>
      <c r="W899" s="318"/>
      <c r="X899" s="322"/>
      <c r="Y899" s="334" t="e">
        <f t="shared" si="365"/>
        <v>#DIV/0!</v>
      </c>
      <c r="Z899">
        <f t="shared" si="369"/>
        <v>7544241.1666666344</v>
      </c>
      <c r="AG899" s="345">
        <v>43266</v>
      </c>
      <c r="AH899" s="149"/>
      <c r="AI899" s="149"/>
      <c r="AJ899" s="149"/>
      <c r="AK899" s="149"/>
      <c r="AL899" s="343" t="e">
        <f t="shared" si="366"/>
        <v>#DIV/0!</v>
      </c>
      <c r="AM899" s="149"/>
      <c r="AN899" s="149"/>
      <c r="AO899" s="343" t="e">
        <f t="shared" si="367"/>
        <v>#DIV/0!</v>
      </c>
      <c r="AP899" s="149"/>
      <c r="AQ899" s="149"/>
      <c r="AR899" s="343" t="e">
        <f t="shared" si="368"/>
        <v>#DIV/0!</v>
      </c>
    </row>
    <row r="900" spans="1:44" ht="30.75" hidden="1" thickBot="1">
      <c r="A900" s="309"/>
      <c r="B900" s="308">
        <v>810</v>
      </c>
      <c r="C900" s="239" t="str">
        <f>VLOOKUP($A$18,Piezas!$A$10:$F$604,2,FALSE)</f>
        <v xml:space="preserve">Gabinete lateral derecho </v>
      </c>
      <c r="D900" s="317" t="s">
        <v>1229</v>
      </c>
      <c r="E900" s="322"/>
      <c r="F900" s="308">
        <f>VLOOKUP(D900,Acero!$A$12:$AB$209,4,FALSE)</f>
        <v>0</v>
      </c>
      <c r="G900" s="317"/>
      <c r="H900" s="317"/>
      <c r="I900" s="317"/>
      <c r="J900" s="311"/>
      <c r="L900" s="322"/>
      <c r="M900" s="308" t="str">
        <f>VLOOKUP(D900,Acero!$A$12:$AB$209,13,FALSE)</f>
        <v>---------------</v>
      </c>
      <c r="N900" s="308" t="str">
        <f>IF(L900="x",VLOOKUP(D900,Acero!$A$12:$AB$209,6,FALSE),"--")</f>
        <v>--</v>
      </c>
      <c r="O900" s="324" t="str">
        <f>IF(L900="x",VLOOKUP(D900,Acero!$A$12:$AB$209,7,FALSE),"--")</f>
        <v>--</v>
      </c>
      <c r="P900" s="335">
        <f>IF((M900="Chapa negra doble recapado")*AND(L900&lt;&gt;"x"),"--",VLOOKUP(D900,Acero!$A$12:$AB$209,14,FALSE))</f>
        <v>22</v>
      </c>
      <c r="Q900" s="335" t="str">
        <f>IF((M900="Chapa negra doble recapado")*AND(L900&lt;&gt;"x"),"--",VLOOKUP(D900,Acero!$A$12:$AB$209,15,FALSE))</f>
        <v>----</v>
      </c>
      <c r="R900" s="335" t="str">
        <f>IF(L900="x",VLOOKUP(D900,Acero!$A$12:$AB$209,16,FALSE),"--")</f>
        <v>--</v>
      </c>
      <c r="S900" s="335" t="str">
        <f>IF(L900="x",VLOOKUP(D900,Acero!$A$12:$AB$209,17,FALSE),"--")</f>
        <v>--</v>
      </c>
      <c r="T900" s="335">
        <f>VLOOKUP(D900,Acero!$A$12:$AB$209,18,FALSE)</f>
        <v>0</v>
      </c>
      <c r="U900" s="308" t="str">
        <f>VLOOKUP(D900,Acero!$A$12:$AB$209,19,FALSE)</f>
        <v>----</v>
      </c>
      <c r="V900" s="319"/>
      <c r="W900" s="319"/>
      <c r="X900" s="322"/>
      <c r="Y900" s="334" t="e">
        <f t="shared" si="365"/>
        <v>#DIV/0!</v>
      </c>
      <c r="Z900">
        <f t="shared" si="369"/>
        <v>7544241.1666666344</v>
      </c>
      <c r="AG900" s="345">
        <v>43267</v>
      </c>
      <c r="AH900" s="149"/>
      <c r="AI900" s="149"/>
      <c r="AJ900" s="149"/>
      <c r="AK900" s="149"/>
      <c r="AL900" s="343" t="e">
        <f t="shared" si="366"/>
        <v>#DIV/0!</v>
      </c>
      <c r="AM900" s="149"/>
      <c r="AN900" s="149"/>
      <c r="AO900" s="343" t="e">
        <f t="shared" si="367"/>
        <v>#DIV/0!</v>
      </c>
      <c r="AP900" s="149"/>
      <c r="AQ900" s="149"/>
      <c r="AR900" s="343" t="e">
        <f t="shared" si="368"/>
        <v>#DIV/0!</v>
      </c>
    </row>
    <row r="901" spans="1:44" ht="30.75" hidden="1" thickBot="1">
      <c r="A901" s="309"/>
      <c r="B901" s="308">
        <v>811</v>
      </c>
      <c r="C901" s="239" t="str">
        <f>VLOOKUP($A$18,Piezas!$A$10:$F$604,2,FALSE)</f>
        <v xml:space="preserve">Gabinete lateral derecho </v>
      </c>
      <c r="D901" s="317" t="s">
        <v>1230</v>
      </c>
      <c r="E901" s="322"/>
      <c r="F901" s="308">
        <f>VLOOKUP(D901,Acero!$A$12:$AB$209,4,FALSE)</f>
        <v>0</v>
      </c>
      <c r="G901" s="317"/>
      <c r="H901" s="317"/>
      <c r="I901" s="317"/>
      <c r="J901" s="311"/>
      <c r="L901" s="322"/>
      <c r="M901" s="308" t="str">
        <f>VLOOKUP(D901,Acero!$A$12:$AB$209,13,FALSE)</f>
        <v>---------------</v>
      </c>
      <c r="N901" s="308" t="str">
        <f>IF(L901="x",VLOOKUP(D901,Acero!$A$12:$AB$209,6,FALSE),"--")</f>
        <v>--</v>
      </c>
      <c r="O901" s="324" t="str">
        <f>IF(L901="x",VLOOKUP(D901,Acero!$A$12:$AB$209,7,FALSE),"--")</f>
        <v>--</v>
      </c>
      <c r="P901" s="335">
        <f>IF((M901="Chapa negra doble recapado")*AND(L901&lt;&gt;"x"),"--",VLOOKUP(D901,Acero!$A$12:$AB$209,14,FALSE))</f>
        <v>12.7</v>
      </c>
      <c r="Q901" s="335" t="str">
        <f>IF((M901="Chapa negra doble recapado")*AND(L901&lt;&gt;"x"),"--",VLOOKUP(D901,Acero!$A$12:$AB$209,15,FALSE))</f>
        <v>----</v>
      </c>
      <c r="R901" s="335" t="str">
        <f>IF(L901="x",VLOOKUP(D901,Acero!$A$12:$AB$209,16,FALSE),"--")</f>
        <v>--</v>
      </c>
      <c r="S901" s="335" t="str">
        <f>IF(L901="x",VLOOKUP(D901,Acero!$A$12:$AB$209,17,FALSE),"--")</f>
        <v>--</v>
      </c>
      <c r="T901" s="335">
        <f>VLOOKUP(D901,Acero!$A$12:$AB$209,18,FALSE)</f>
        <v>0</v>
      </c>
      <c r="U901" s="308" t="str">
        <f>VLOOKUP(D901,Acero!$A$12:$AB$209,19,FALSE)</f>
        <v>----</v>
      </c>
      <c r="V901" s="318"/>
      <c r="W901" s="318"/>
      <c r="X901" s="322"/>
      <c r="Y901" s="334" t="e">
        <f t="shared" si="365"/>
        <v>#DIV/0!</v>
      </c>
      <c r="Z901">
        <f t="shared" si="369"/>
        <v>7544241.1666666344</v>
      </c>
      <c r="AG901" s="345">
        <v>43268</v>
      </c>
      <c r="AH901" s="149"/>
      <c r="AI901" s="149"/>
      <c r="AJ901" s="149"/>
      <c r="AK901" s="149"/>
      <c r="AL901" s="343" t="e">
        <f t="shared" si="366"/>
        <v>#DIV/0!</v>
      </c>
      <c r="AM901" s="149"/>
      <c r="AN901" s="149"/>
      <c r="AO901" s="343" t="e">
        <f t="shared" si="367"/>
        <v>#DIV/0!</v>
      </c>
      <c r="AP901" s="149"/>
      <c r="AQ901" s="149"/>
      <c r="AR901" s="343" t="e">
        <f t="shared" si="368"/>
        <v>#DIV/0!</v>
      </c>
    </row>
    <row r="902" spans="1:44" ht="30.75" hidden="1" thickBot="1">
      <c r="A902" s="309"/>
      <c r="B902" s="308">
        <v>812</v>
      </c>
      <c r="C902" s="239" t="str">
        <f>VLOOKUP($A$18,Piezas!$A$10:$F$604,2,FALSE)</f>
        <v xml:space="preserve">Gabinete lateral derecho </v>
      </c>
      <c r="D902" s="317"/>
      <c r="E902" s="322"/>
      <c r="F902" s="308" t="e">
        <f>VLOOKUP(D902,Acero!$A$12:$AB$209,4,FALSE)</f>
        <v>#N/A</v>
      </c>
      <c r="G902" s="317"/>
      <c r="H902" s="317"/>
      <c r="I902" s="317"/>
      <c r="J902" s="311"/>
      <c r="L902" s="322"/>
      <c r="M902" s="308" t="e">
        <f>VLOOKUP(D902,Acero!$A$12:$AB$209,13,FALSE)</f>
        <v>#N/A</v>
      </c>
      <c r="N902" s="308" t="str">
        <f>IF(L902="x",VLOOKUP(D902,Acero!$A$12:$AB$209,6,FALSE),"--")</f>
        <v>--</v>
      </c>
      <c r="O902" s="324" t="str">
        <f>IF(L902="x",VLOOKUP(D902,Acero!$A$12:$AB$209,7,FALSE),"--")</f>
        <v>--</v>
      </c>
      <c r="P902" s="335" t="e">
        <f>IF((M902="Chapa negra doble recapado")*AND(L902&lt;&gt;"x"),"--",VLOOKUP(D902,Acero!$A$12:$AB$209,14,FALSE))</f>
        <v>#N/A</v>
      </c>
      <c r="Q902" s="335" t="e">
        <f>IF((M902="Chapa negra doble recapado")*AND(L902&lt;&gt;"x"),"--",VLOOKUP(D902,Acero!$A$12:$AB$209,15,FALSE))</f>
        <v>#N/A</v>
      </c>
      <c r="R902" s="335" t="str">
        <f>IF(L902="x",VLOOKUP(D902,Acero!$A$12:$AB$209,16,FALSE),"--")</f>
        <v>--</v>
      </c>
      <c r="S902" s="335" t="str">
        <f>IF(L902="x",VLOOKUP(D902,Acero!$A$12:$AB$209,17,FALSE),"--")</f>
        <v>--</v>
      </c>
      <c r="T902" s="335" t="e">
        <f>VLOOKUP(D902,Acero!$A$12:$AB$209,18,FALSE)</f>
        <v>#N/A</v>
      </c>
      <c r="U902" s="308" t="e">
        <f>VLOOKUP(D902,Acero!$A$12:$AB$209,19,FALSE)</f>
        <v>#N/A</v>
      </c>
      <c r="V902" s="319"/>
      <c r="W902" s="319"/>
      <c r="X902" s="322"/>
      <c r="Y902" s="334" t="e">
        <f t="shared" si="365"/>
        <v>#DIV/0!</v>
      </c>
      <c r="Z902">
        <f t="shared" si="369"/>
        <v>7544241.1666666344</v>
      </c>
      <c r="AG902" s="345">
        <v>43269</v>
      </c>
      <c r="AH902" s="149"/>
      <c r="AI902" s="149"/>
      <c r="AJ902" s="149"/>
      <c r="AK902" s="149"/>
      <c r="AL902" s="343" t="e">
        <f t="shared" si="366"/>
        <v>#DIV/0!</v>
      </c>
      <c r="AM902" s="149"/>
      <c r="AN902" s="149"/>
      <c r="AO902" s="343" t="e">
        <f t="shared" si="367"/>
        <v>#DIV/0!</v>
      </c>
      <c r="AP902" s="149"/>
      <c r="AQ902" s="149"/>
      <c r="AR902" s="343" t="e">
        <f t="shared" si="368"/>
        <v>#DIV/0!</v>
      </c>
    </row>
    <row r="903" spans="1:44" ht="30.75" hidden="1" thickBot="1">
      <c r="A903" s="309"/>
      <c r="B903" s="308">
        <v>813</v>
      </c>
      <c r="C903" s="239" t="str">
        <f>VLOOKUP($A$18,Piezas!$A$10:$F$604,2,FALSE)</f>
        <v xml:space="preserve">Gabinete lateral derecho </v>
      </c>
      <c r="D903" s="320"/>
      <c r="E903" s="322"/>
      <c r="F903" s="308" t="e">
        <f>VLOOKUP(D903,Acero!$A$12:$AB$209,4,FALSE)</f>
        <v>#N/A</v>
      </c>
      <c r="G903" s="317"/>
      <c r="H903" s="317"/>
      <c r="I903" s="317"/>
      <c r="J903" s="311"/>
      <c r="L903" s="322"/>
      <c r="M903" s="308" t="e">
        <f>VLOOKUP(D903,Acero!$A$12:$AB$209,13,FALSE)</f>
        <v>#N/A</v>
      </c>
      <c r="N903" s="308" t="str">
        <f>IF(L903="x",VLOOKUP(D903,Acero!$A$12:$AB$209,6,FALSE),"--")</f>
        <v>--</v>
      </c>
      <c r="O903" s="324" t="str">
        <f>IF(L903="x",VLOOKUP(D903,Acero!$A$12:$AB$209,7,FALSE),"--")</f>
        <v>--</v>
      </c>
      <c r="P903" s="335" t="e">
        <f>IF((M903="Chapa negra doble recapado")*AND(L903&lt;&gt;"x"),"--",VLOOKUP(D903,Acero!$A$12:$AB$209,14,FALSE))</f>
        <v>#N/A</v>
      </c>
      <c r="Q903" s="335" t="e">
        <f>IF((M903="Chapa negra doble recapado")*AND(L903&lt;&gt;"x"),"--",VLOOKUP(D903,Acero!$A$12:$AB$209,15,FALSE))</f>
        <v>#N/A</v>
      </c>
      <c r="R903" s="335" t="str">
        <f>IF(L903="x",VLOOKUP(D903,Acero!$A$12:$AB$209,16,FALSE),"--")</f>
        <v>--</v>
      </c>
      <c r="S903" s="335" t="str">
        <f>IF(L903="x",VLOOKUP(D903,Acero!$A$12:$AB$209,17,FALSE),"--")</f>
        <v>--</v>
      </c>
      <c r="T903" s="335" t="e">
        <f>VLOOKUP(D903,Acero!$A$12:$AB$209,18,FALSE)</f>
        <v>#N/A</v>
      </c>
      <c r="U903" s="308" t="e">
        <f>VLOOKUP(D903,Acero!$A$12:$AB$209,19,FALSE)</f>
        <v>#N/A</v>
      </c>
      <c r="V903" s="318"/>
      <c r="W903" s="318"/>
      <c r="X903" s="322"/>
      <c r="Y903" s="334" t="e">
        <f t="shared" si="365"/>
        <v>#DIV/0!</v>
      </c>
      <c r="Z903">
        <f t="shared" si="369"/>
        <v>7544241.1666666344</v>
      </c>
      <c r="AG903" s="345">
        <v>43270</v>
      </c>
      <c r="AH903" s="149"/>
      <c r="AI903" s="149"/>
      <c r="AJ903" s="149"/>
      <c r="AK903" s="149"/>
      <c r="AL903" s="343" t="e">
        <f t="shared" si="366"/>
        <v>#DIV/0!</v>
      </c>
      <c r="AM903" s="149"/>
      <c r="AN903" s="149"/>
      <c r="AO903" s="343" t="e">
        <f t="shared" si="367"/>
        <v>#DIV/0!</v>
      </c>
      <c r="AP903" s="149"/>
      <c r="AQ903" s="149"/>
      <c r="AR903" s="343" t="e">
        <f t="shared" si="368"/>
        <v>#DIV/0!</v>
      </c>
    </row>
    <row r="904" spans="1:44" ht="30.75" hidden="1" thickBot="1">
      <c r="A904" s="412"/>
      <c r="B904" s="308">
        <v>814</v>
      </c>
      <c r="C904" s="239" t="str">
        <f>VLOOKUP($A$18,Piezas!$A$10:$F$604,2,FALSE)</f>
        <v xml:space="preserve">Gabinete lateral derecho </v>
      </c>
      <c r="D904" s="321"/>
      <c r="E904" s="322"/>
      <c r="F904" s="308" t="e">
        <f>VLOOKUP(D904,Acero!$A$12:$AB$209,4,FALSE)</f>
        <v>#N/A</v>
      </c>
      <c r="G904" s="317"/>
      <c r="H904" s="317"/>
      <c r="I904" s="317"/>
      <c r="J904" s="311"/>
      <c r="L904" s="322"/>
      <c r="M904" s="308" t="e">
        <f>VLOOKUP(D904,Acero!$A$12:$AB$209,13,FALSE)</f>
        <v>#N/A</v>
      </c>
      <c r="N904" s="308" t="str">
        <f>IF(L904="x",VLOOKUP(D904,Acero!$A$12:$AB$209,6,FALSE),"--")</f>
        <v>--</v>
      </c>
      <c r="O904" s="324" t="str">
        <f>IF(L904="x",VLOOKUP(D904,Acero!$A$12:$AB$209,7,FALSE),"--")</f>
        <v>--</v>
      </c>
      <c r="P904" s="335" t="e">
        <f>IF((M904="Chapa negra doble recapado")*AND(L904&lt;&gt;"x"),"--",VLOOKUP(D904,Acero!$A$12:$AB$209,14,FALSE))</f>
        <v>#N/A</v>
      </c>
      <c r="Q904" s="335" t="e">
        <f>IF((M904="Chapa negra doble recapado")*AND(L904&lt;&gt;"x"),"--",VLOOKUP(D904,Acero!$A$12:$AB$209,15,FALSE))</f>
        <v>#N/A</v>
      </c>
      <c r="R904" s="335" t="str">
        <f>IF(L904="x",VLOOKUP(D904,Acero!$A$12:$AB$209,16,FALSE),"--")</f>
        <v>--</v>
      </c>
      <c r="S904" s="335" t="str">
        <f>IF(L904="x",VLOOKUP(D904,Acero!$A$12:$AB$209,17,FALSE),"--")</f>
        <v>--</v>
      </c>
      <c r="T904" s="335" t="e">
        <f>VLOOKUP(D904,Acero!$A$12:$AB$209,18,FALSE)</f>
        <v>#N/A</v>
      </c>
      <c r="U904" s="308" t="e">
        <f>VLOOKUP(D904,Acero!$A$12:$AB$209,19,FALSE)</f>
        <v>#N/A</v>
      </c>
      <c r="V904" s="319"/>
      <c r="W904" s="319"/>
      <c r="X904" s="322"/>
      <c r="Y904" s="334" t="e">
        <f t="shared" si="365"/>
        <v>#DIV/0!</v>
      </c>
      <c r="Z904">
        <f t="shared" si="369"/>
        <v>7544241.1666666344</v>
      </c>
      <c r="AG904" s="345">
        <v>43271</v>
      </c>
      <c r="AH904" s="149"/>
      <c r="AI904" s="149"/>
      <c r="AJ904" s="149"/>
      <c r="AK904" s="149"/>
      <c r="AL904" s="343" t="e">
        <f t="shared" si="366"/>
        <v>#DIV/0!</v>
      </c>
      <c r="AM904" s="149"/>
      <c r="AN904" s="149"/>
      <c r="AO904" s="343" t="e">
        <f t="shared" si="367"/>
        <v>#DIV/0!</v>
      </c>
      <c r="AP904" s="149"/>
      <c r="AQ904" s="149"/>
      <c r="AR904" s="343" t="e">
        <f t="shared" si="368"/>
        <v>#DIV/0!</v>
      </c>
    </row>
    <row r="905" spans="1:44" ht="15.75" hidden="1" thickBot="1">
      <c r="A905" s="410"/>
      <c r="B905" s="336"/>
      <c r="C905" s="337"/>
      <c r="D905" s="338"/>
      <c r="E905" s="339"/>
      <c r="F905" s="340"/>
      <c r="G905" s="336"/>
      <c r="H905" s="336"/>
      <c r="I905" s="338"/>
      <c r="J905" s="339"/>
      <c r="K905" s="341"/>
      <c r="L905" s="339"/>
      <c r="M905" s="338"/>
      <c r="N905" s="338"/>
      <c r="O905" s="342"/>
      <c r="P905" s="340"/>
      <c r="Q905" s="340"/>
      <c r="R905" s="340"/>
      <c r="S905" s="340"/>
      <c r="T905" s="340"/>
      <c r="U905" s="336"/>
      <c r="V905" s="336"/>
      <c r="W905" s="336"/>
      <c r="X905" s="339"/>
      <c r="Y905" s="339"/>
      <c r="Z905" s="333"/>
      <c r="AA905" s="333"/>
      <c r="AG905" s="345"/>
      <c r="AL905" s="344"/>
      <c r="AO905" s="344"/>
      <c r="AR905" s="344"/>
    </row>
    <row r="906" spans="1:44" ht="31.5" hidden="1" thickTop="1" thickBot="1">
      <c r="A906" s="411" t="s">
        <v>378</v>
      </c>
      <c r="B906" s="308">
        <v>815</v>
      </c>
      <c r="C906" s="239" t="str">
        <f>VLOOKUP($A$18,Piezas!$A$10:$F$604,2,FALSE)</f>
        <v xml:space="preserve">Gabinete lateral derecho </v>
      </c>
      <c r="D906" s="317" t="s">
        <v>1012</v>
      </c>
      <c r="E906" s="331">
        <v>1774.3333333333301</v>
      </c>
      <c r="F906" s="308" t="str">
        <f>VLOOKUP(D906,Acero!$A$12:$AB$209,4,FALSE)</f>
        <v>Lateral</v>
      </c>
      <c r="G906" s="317"/>
      <c r="H906" s="317"/>
      <c r="I906" s="317"/>
      <c r="J906" s="310"/>
      <c r="K906" s="149"/>
      <c r="L906" s="331"/>
      <c r="M906" s="308" t="str">
        <f>VLOOKUP(D906,Acero!$A$12:$AB$209,13,FALSE)</f>
        <v>Chapa negra doble recapado</v>
      </c>
      <c r="N906" s="308" t="str">
        <f>IF(L906="x",VLOOKUP(D906,Acero!$A$12:$AB$209,6,FALSE),"--")</f>
        <v>--</v>
      </c>
      <c r="O906" s="324" t="str">
        <f>IF(L906="x",VLOOKUP(D906,Acero!$A$12:$AB$209,7,FALSE),"--")</f>
        <v>--</v>
      </c>
      <c r="P906" s="335" t="str">
        <f>IF((M906="Chapa negra doble recapado")*AND(L906&lt;&gt;"x"),"--",VLOOKUP(D906,Acero!$A$12:$AB$209,14,FALSE))</f>
        <v>--</v>
      </c>
      <c r="Q906" s="335" t="str">
        <f>IF((M906="Chapa negra doble recapado")*AND(L906&lt;&gt;"x"),"--",VLOOKUP(D906,Acero!$A$12:$AB$209,15,FALSE))</f>
        <v>--</v>
      </c>
      <c r="R906" s="335" t="str">
        <f>IF(L906="x",VLOOKUP(D906,Acero!$A$12:$AB$209,16,FALSE),"--")</f>
        <v>--</v>
      </c>
      <c r="S906" s="335" t="str">
        <f>IF(L906="x",VLOOKUP(D906,Acero!$A$12:$AB$209,17,FALSE),"--")</f>
        <v>--</v>
      </c>
      <c r="T906" s="335">
        <f>VLOOKUP(D906,Acero!$A$12:$AB$209,18,FALSE)</f>
        <v>1.2</v>
      </c>
      <c r="U906" s="308" t="str">
        <f>VLOOKUP(D906,Acero!$A$12:$AB$209,19,FALSE)</f>
        <v>mm</v>
      </c>
      <c r="V906" s="317"/>
      <c r="W906" s="317">
        <v>1442.8333333333301</v>
      </c>
      <c r="X906" s="331">
        <v>1886.6666666666699</v>
      </c>
      <c r="Y906" s="334">
        <f t="shared" ref="Y906:Y916" si="370">(X906-W906)/W906</f>
        <v>0.30761233683724676</v>
      </c>
      <c r="Z906" s="149">
        <f>(V906+W906)*E906</f>
        <v>2560067.2777777673</v>
      </c>
      <c r="AA906" s="149"/>
      <c r="AB906" s="149"/>
      <c r="AC906" s="149"/>
      <c r="AD906" s="149"/>
      <c r="AE906" s="149"/>
      <c r="AF906" s="149"/>
      <c r="AG906" s="345">
        <v>43272</v>
      </c>
      <c r="AH906" s="149"/>
      <c r="AI906" s="149"/>
      <c r="AJ906" s="149"/>
      <c r="AK906" s="149"/>
      <c r="AL906" s="343" t="e">
        <f t="shared" ref="AL906:AL916" si="371">(AH906-AK906)/AH906</f>
        <v>#DIV/0!</v>
      </c>
      <c r="AM906" s="149"/>
      <c r="AN906" s="149"/>
      <c r="AO906" s="343" t="e">
        <f t="shared" ref="AO906:AO916" si="372">(AK906-AN906)/AK906</f>
        <v>#DIV/0!</v>
      </c>
      <c r="AP906" s="149"/>
      <c r="AQ906" s="149"/>
      <c r="AR906" s="343" t="e">
        <f t="shared" ref="AR906:AR916" si="373">(AN906-AQ906)/AN906</f>
        <v>#DIV/0!</v>
      </c>
    </row>
    <row r="907" spans="1:44" ht="30.75" hidden="1" thickBot="1">
      <c r="A907" s="309"/>
      <c r="B907" s="308">
        <v>816</v>
      </c>
      <c r="C907" s="239" t="str">
        <f>VLOOKUP($A$18,Piezas!$A$10:$F$604,2,FALSE)</f>
        <v xml:space="preserve">Gabinete lateral derecho </v>
      </c>
      <c r="D907" s="317" t="s">
        <v>1211</v>
      </c>
      <c r="E907" s="322">
        <v>1782.3333333333301</v>
      </c>
      <c r="F907" s="308" t="str">
        <f>VLOOKUP(D907,Acero!$A$12:$AB$209,4,FALSE)</f>
        <v xml:space="preserve">Lonja </v>
      </c>
      <c r="G907" s="317"/>
      <c r="H907" s="317"/>
      <c r="I907" s="317"/>
      <c r="J907" s="311"/>
      <c r="L907" s="317"/>
      <c r="M907" s="308" t="str">
        <f>VLOOKUP(D907,Acero!$A$12:$AB$209,13,FALSE)</f>
        <v>Chapa negra doble recapado</v>
      </c>
      <c r="N907" s="308" t="str">
        <f>IF(L907="x",VLOOKUP(D907,Acero!$A$12:$AB$209,6,FALSE),"--")</f>
        <v>--</v>
      </c>
      <c r="O907" s="324" t="str">
        <f>IF(L907="x",VLOOKUP(D907,Acero!$A$12:$AB$209,7,FALSE),"--")</f>
        <v>--</v>
      </c>
      <c r="P907" s="335" t="str">
        <f>IF((M907="Chapa negra doble recapado")*AND(L907&lt;&gt;"x"),"--",VLOOKUP(D907,Acero!$A$12:$AB$209,14,FALSE))</f>
        <v>--</v>
      </c>
      <c r="Q907" s="335" t="str">
        <f>IF((M907="Chapa negra doble recapado")*AND(L907&lt;&gt;"x"),"--",VLOOKUP(D907,Acero!$A$12:$AB$209,15,FALSE))</f>
        <v>--</v>
      </c>
      <c r="R907" s="335" t="str">
        <f>IF(L907="x",VLOOKUP(D907,Acero!$A$12:$AB$209,16,FALSE),"--")</f>
        <v>--</v>
      </c>
      <c r="S907" s="335" t="str">
        <f>IF(L907="x",VLOOKUP(D907,Acero!$A$12:$AB$209,17,FALSE),"--")</f>
        <v>--</v>
      </c>
      <c r="T907" s="335">
        <f>VLOOKUP(D907,Acero!$A$12:$AB$209,18,FALSE)</f>
        <v>1.2</v>
      </c>
      <c r="U907" s="308" t="str">
        <f>VLOOKUP(D907,Acero!$A$12:$AB$209,19,FALSE)</f>
        <v>mm</v>
      </c>
      <c r="V907" s="317"/>
      <c r="W907" s="317">
        <v>1449.3333333333301</v>
      </c>
      <c r="X907" s="322">
        <v>1895.1666666666699</v>
      </c>
      <c r="Y907" s="334">
        <f t="shared" si="370"/>
        <v>0.30761269549218551</v>
      </c>
      <c r="Z907">
        <f t="shared" ref="Z907:Z916" si="374">(V907+W907)*E907+Z906</f>
        <v>5143262.3888888676</v>
      </c>
      <c r="AG907" s="345">
        <v>43273</v>
      </c>
      <c r="AH907" s="149"/>
      <c r="AI907" s="149"/>
      <c r="AJ907" s="149"/>
      <c r="AK907" s="149"/>
      <c r="AL907" s="343" t="e">
        <f t="shared" si="371"/>
        <v>#DIV/0!</v>
      </c>
      <c r="AM907" s="149"/>
      <c r="AN907" s="149"/>
      <c r="AO907" s="343" t="e">
        <f t="shared" si="372"/>
        <v>#DIV/0!</v>
      </c>
      <c r="AP907" s="149"/>
      <c r="AQ907" s="149"/>
      <c r="AR907" s="343" t="e">
        <f t="shared" si="373"/>
        <v>#DIV/0!</v>
      </c>
    </row>
    <row r="908" spans="1:44" ht="30.75" hidden="1" thickBot="1">
      <c r="A908" s="309"/>
      <c r="B908" s="308">
        <v>817</v>
      </c>
      <c r="C908" s="239" t="str">
        <f>VLOOKUP($A$18,Piezas!$A$10:$F$604,2,FALSE)</f>
        <v xml:space="preserve">Gabinete lateral derecho </v>
      </c>
      <c r="D908" s="317" t="s">
        <v>1014</v>
      </c>
      <c r="E908" s="322">
        <v>1790.3333333333301</v>
      </c>
      <c r="F908" s="308" t="str">
        <f>VLOOKUP(D908,Acero!$A$12:$AB$209,4,FALSE)</f>
        <v>orejas</v>
      </c>
      <c r="G908" s="317"/>
      <c r="H908" s="317"/>
      <c r="I908" s="317"/>
      <c r="J908" s="311" t="s">
        <v>1544</v>
      </c>
      <c r="L908" s="322"/>
      <c r="M908" s="308" t="str">
        <f>VLOOKUP(D908,Acero!$A$12:$AB$209,13,FALSE)</f>
        <v>Chapa negra doble recapado</v>
      </c>
      <c r="N908" s="308" t="str">
        <f>IF(L908="x",VLOOKUP(D908,Acero!$A$12:$AB$209,6,FALSE),"--")</f>
        <v>--</v>
      </c>
      <c r="O908" s="324" t="str">
        <f>IF(L908="x",VLOOKUP(D908,Acero!$A$12:$AB$209,7,FALSE),"--")</f>
        <v>--</v>
      </c>
      <c r="P908" s="335" t="str">
        <f>IF((M908="Chapa negra doble recapado")*AND(L908&lt;&gt;"x"),"--",VLOOKUP(D908,Acero!$A$12:$AB$209,14,FALSE))</f>
        <v>--</v>
      </c>
      <c r="Q908" s="335" t="str">
        <f>IF((M908="Chapa negra doble recapado")*AND(L908&lt;&gt;"x"),"--",VLOOKUP(D908,Acero!$A$12:$AB$209,15,FALSE))</f>
        <v>--</v>
      </c>
      <c r="R908" s="335" t="str">
        <f>IF(L908="x",VLOOKUP(D908,Acero!$A$12:$AB$209,16,FALSE),"--")</f>
        <v>--</v>
      </c>
      <c r="S908" s="335" t="str">
        <f>IF(L908="x",VLOOKUP(D908,Acero!$A$12:$AB$209,17,FALSE),"--")</f>
        <v>--</v>
      </c>
      <c r="T908" s="335">
        <f>VLOOKUP(D908,Acero!$A$12:$AB$209,18,FALSE)</f>
        <v>1.2</v>
      </c>
      <c r="U908" s="308" t="str">
        <f>VLOOKUP(D908,Acero!$A$12:$AB$209,19,FALSE)</f>
        <v>mm</v>
      </c>
      <c r="V908" s="318">
        <v>1</v>
      </c>
      <c r="W908" s="318">
        <v>1455.8333333333301</v>
      </c>
      <c r="X908" s="322">
        <v>1903.6666666666699</v>
      </c>
      <c r="Y908" s="334">
        <f t="shared" si="370"/>
        <v>0.30761305094448144</v>
      </c>
      <c r="Z908">
        <f t="shared" si="374"/>
        <v>7751479.6666666344</v>
      </c>
      <c r="AG908" s="345">
        <v>43274</v>
      </c>
      <c r="AH908" s="149"/>
      <c r="AI908" s="149"/>
      <c r="AJ908" s="149"/>
      <c r="AK908" s="149"/>
      <c r="AL908" s="343" t="e">
        <f t="shared" si="371"/>
        <v>#DIV/0!</v>
      </c>
      <c r="AM908" s="149"/>
      <c r="AN908" s="149"/>
      <c r="AO908" s="343" t="e">
        <f t="shared" si="372"/>
        <v>#DIV/0!</v>
      </c>
      <c r="AP908" s="149"/>
      <c r="AQ908" s="149"/>
      <c r="AR908" s="343" t="e">
        <f t="shared" si="373"/>
        <v>#DIV/0!</v>
      </c>
    </row>
    <row r="909" spans="1:44" ht="30.75" hidden="1" thickBot="1">
      <c r="A909" s="309"/>
      <c r="B909" s="308">
        <v>818</v>
      </c>
      <c r="C909" s="239" t="str">
        <f>VLOOKUP($A$18,Piezas!$A$10:$F$604,2,FALSE)</f>
        <v xml:space="preserve">Gabinete lateral derecho </v>
      </c>
      <c r="D909" s="317" t="s">
        <v>1015</v>
      </c>
      <c r="E909" s="322"/>
      <c r="F909" s="308">
        <f>VLOOKUP(D909,Acero!$A$12:$AB$209,4,FALSE)</f>
        <v>0</v>
      </c>
      <c r="G909" s="317"/>
      <c r="H909" s="317"/>
      <c r="I909" s="317"/>
      <c r="J909" s="311"/>
      <c r="L909" s="322"/>
      <c r="M909" s="308">
        <f>VLOOKUP(D909,Acero!$A$12:$AB$209,13,FALSE)</f>
        <v>0</v>
      </c>
      <c r="N909" s="308" t="str">
        <f>IF(L909="x",VLOOKUP(D909,Acero!$A$12:$AB$209,6,FALSE),"--")</f>
        <v>--</v>
      </c>
      <c r="O909" s="324" t="str">
        <f>IF(L909="x",VLOOKUP(D909,Acero!$A$12:$AB$209,7,FALSE),"--")</f>
        <v>--</v>
      </c>
      <c r="P909" s="335">
        <f>IF((M909="Chapa negra doble recapado")*AND(L909&lt;&gt;"x"),"--",VLOOKUP(D909,Acero!$A$12:$AB$209,14,FALSE))</f>
        <v>0</v>
      </c>
      <c r="Q909" s="335">
        <f>IF((M909="Chapa negra doble recapado")*AND(L909&lt;&gt;"x"),"--",VLOOKUP(D909,Acero!$A$12:$AB$209,15,FALSE))</f>
        <v>0</v>
      </c>
      <c r="R909" s="335" t="str">
        <f>IF(L909="x",VLOOKUP(D909,Acero!$A$12:$AB$209,16,FALSE),"--")</f>
        <v>--</v>
      </c>
      <c r="S909" s="335" t="str">
        <f>IF(L909="x",VLOOKUP(D909,Acero!$A$12:$AB$209,17,FALSE),"--")</f>
        <v>--</v>
      </c>
      <c r="T909" s="335">
        <f>VLOOKUP(D909,Acero!$A$12:$AB$209,18,FALSE)</f>
        <v>0</v>
      </c>
      <c r="U909" s="308" t="str">
        <f>VLOOKUP(D909,Acero!$A$12:$AB$209,19,FALSE)</f>
        <v>-----</v>
      </c>
      <c r="V909" s="319"/>
      <c r="W909" s="319"/>
      <c r="X909" s="322"/>
      <c r="Y909" s="334" t="e">
        <f t="shared" si="370"/>
        <v>#DIV/0!</v>
      </c>
      <c r="Z909">
        <f t="shared" si="374"/>
        <v>7751479.6666666344</v>
      </c>
      <c r="AG909" s="345">
        <v>43275</v>
      </c>
      <c r="AH909" s="149"/>
      <c r="AI909" s="149"/>
      <c r="AJ909" s="149"/>
      <c r="AK909" s="149"/>
      <c r="AL909" s="343" t="e">
        <f t="shared" si="371"/>
        <v>#DIV/0!</v>
      </c>
      <c r="AM909" s="149"/>
      <c r="AN909" s="149"/>
      <c r="AO909" s="343" t="e">
        <f t="shared" si="372"/>
        <v>#DIV/0!</v>
      </c>
      <c r="AP909" s="149"/>
      <c r="AQ909" s="149"/>
      <c r="AR909" s="343" t="e">
        <f t="shared" si="373"/>
        <v>#DIV/0!</v>
      </c>
    </row>
    <row r="910" spans="1:44" ht="30.75" hidden="1" thickBot="1">
      <c r="A910" s="309"/>
      <c r="B910" s="308">
        <v>819</v>
      </c>
      <c r="C910" s="239" t="str">
        <f>VLOOKUP($A$18,Piezas!$A$10:$F$604,2,FALSE)</f>
        <v xml:space="preserve">Gabinete lateral derecho </v>
      </c>
      <c r="D910" s="317" t="s">
        <v>1060</v>
      </c>
      <c r="E910" s="322"/>
      <c r="F910" s="308">
        <f>VLOOKUP(D910,Acero!$A$12:$AB$209,4,FALSE)</f>
        <v>0</v>
      </c>
      <c r="G910" s="317"/>
      <c r="H910" s="317"/>
      <c r="I910" s="317"/>
      <c r="J910" s="311"/>
      <c r="L910" s="322"/>
      <c r="M910" s="308" t="str">
        <f>VLOOKUP(D910,Acero!$A$12:$AB$209,13,FALSE)</f>
        <v>---------------</v>
      </c>
      <c r="N910" s="308" t="str">
        <f>IF(L910="x",VLOOKUP(D910,Acero!$A$12:$AB$209,6,FALSE),"--")</f>
        <v>--</v>
      </c>
      <c r="O910" s="324" t="str">
        <f>IF(L910="x",VLOOKUP(D910,Acero!$A$12:$AB$209,7,FALSE),"--")</f>
        <v>--</v>
      </c>
      <c r="P910" s="335">
        <f>IF((M910="Chapa negra doble recapado")*AND(L910&lt;&gt;"x"),"--",VLOOKUP(D910,Acero!$A$12:$AB$209,14,FALSE))</f>
        <v>28</v>
      </c>
      <c r="Q910" s="335" t="str">
        <f>IF((M910="Chapa negra doble recapado")*AND(L910&lt;&gt;"x"),"--",VLOOKUP(D910,Acero!$A$12:$AB$209,15,FALSE))</f>
        <v>----</v>
      </c>
      <c r="R910" s="335" t="str">
        <f>IF(L910="x",VLOOKUP(D910,Acero!$A$12:$AB$209,16,FALSE),"--")</f>
        <v>--</v>
      </c>
      <c r="S910" s="335" t="str">
        <f>IF(L910="x",VLOOKUP(D910,Acero!$A$12:$AB$209,17,FALSE),"--")</f>
        <v>--</v>
      </c>
      <c r="T910" s="335">
        <f>VLOOKUP(D910,Acero!$A$12:$AB$209,18,FALSE)</f>
        <v>0</v>
      </c>
      <c r="U910" s="308" t="str">
        <f>VLOOKUP(D910,Acero!$A$12:$AB$209,19,FALSE)</f>
        <v>----</v>
      </c>
      <c r="V910" s="318"/>
      <c r="W910" s="318"/>
      <c r="X910" s="322"/>
      <c r="Y910" s="334" t="e">
        <f t="shared" si="370"/>
        <v>#DIV/0!</v>
      </c>
      <c r="Z910">
        <f t="shared" si="374"/>
        <v>7751479.6666666344</v>
      </c>
      <c r="AG910" s="345">
        <v>43276</v>
      </c>
      <c r="AH910" s="149"/>
      <c r="AI910" s="149"/>
      <c r="AJ910" s="149"/>
      <c r="AK910" s="149"/>
      <c r="AL910" s="343" t="e">
        <f t="shared" si="371"/>
        <v>#DIV/0!</v>
      </c>
      <c r="AM910" s="149"/>
      <c r="AN910" s="149"/>
      <c r="AO910" s="343" t="e">
        <f t="shared" si="372"/>
        <v>#DIV/0!</v>
      </c>
      <c r="AP910" s="149"/>
      <c r="AQ910" s="149"/>
      <c r="AR910" s="343" t="e">
        <f t="shared" si="373"/>
        <v>#DIV/0!</v>
      </c>
    </row>
    <row r="911" spans="1:44" ht="30.75" hidden="1" thickBot="1">
      <c r="A911" s="309"/>
      <c r="B911" s="308">
        <v>820</v>
      </c>
      <c r="C911" s="239" t="str">
        <f>VLOOKUP($A$18,Piezas!$A$10:$F$604,2,FALSE)</f>
        <v xml:space="preserve">Gabinete lateral derecho </v>
      </c>
      <c r="D911" s="317" t="s">
        <v>1228</v>
      </c>
      <c r="E911" s="322"/>
      <c r="F911" s="308">
        <f>VLOOKUP(D911,Acero!$A$12:$AB$209,4,FALSE)</f>
        <v>0</v>
      </c>
      <c r="G911" s="317"/>
      <c r="H911" s="317"/>
      <c r="I911" s="317"/>
      <c r="J911" s="311"/>
      <c r="L911" s="322"/>
      <c r="M911" s="308" t="str">
        <f>VLOOKUP(D911,Acero!$A$12:$AB$209,13,FALSE)</f>
        <v>---------------</v>
      </c>
      <c r="N911" s="308" t="str">
        <f>IF(L911="x",VLOOKUP(D911,Acero!$A$12:$AB$209,6,FALSE),"--")</f>
        <v>--</v>
      </c>
      <c r="O911" s="324" t="str">
        <f>IF(L911="x",VLOOKUP(D911,Acero!$A$12:$AB$209,7,FALSE),"--")</f>
        <v>--</v>
      </c>
      <c r="P911" s="335">
        <f>IF((M911="Chapa negra doble recapado")*AND(L911&lt;&gt;"x"),"--",VLOOKUP(D911,Acero!$A$12:$AB$209,14,FALSE))</f>
        <v>0.42</v>
      </c>
      <c r="Q911" s="335" t="str">
        <f>IF((M911="Chapa negra doble recapado")*AND(L911&lt;&gt;"x"),"--",VLOOKUP(D911,Acero!$A$12:$AB$209,15,FALSE))</f>
        <v>----</v>
      </c>
      <c r="R911" s="335" t="str">
        <f>IF(L911="x",VLOOKUP(D911,Acero!$A$12:$AB$209,16,FALSE),"--")</f>
        <v>--</v>
      </c>
      <c r="S911" s="335" t="str">
        <f>IF(L911="x",VLOOKUP(D911,Acero!$A$12:$AB$209,17,FALSE),"--")</f>
        <v>--</v>
      </c>
      <c r="T911" s="335">
        <f>VLOOKUP(D911,Acero!$A$12:$AB$209,18,FALSE)</f>
        <v>0.5</v>
      </c>
      <c r="U911" s="308" t="str">
        <f>VLOOKUP(D911,Acero!$A$12:$AB$209,19,FALSE)</f>
        <v>----</v>
      </c>
      <c r="V911" s="318"/>
      <c r="W911" s="318"/>
      <c r="X911" s="322"/>
      <c r="Y911" s="334" t="e">
        <f t="shared" si="370"/>
        <v>#DIV/0!</v>
      </c>
      <c r="Z911">
        <f t="shared" si="374"/>
        <v>7751479.6666666344</v>
      </c>
      <c r="AG911" s="345">
        <v>43277</v>
      </c>
      <c r="AH911" s="149"/>
      <c r="AI911" s="149"/>
      <c r="AJ911" s="149"/>
      <c r="AK911" s="149"/>
      <c r="AL911" s="343" t="e">
        <f t="shared" si="371"/>
        <v>#DIV/0!</v>
      </c>
      <c r="AM911" s="149"/>
      <c r="AN911" s="149"/>
      <c r="AO911" s="343" t="e">
        <f t="shared" si="372"/>
        <v>#DIV/0!</v>
      </c>
      <c r="AP911" s="149"/>
      <c r="AQ911" s="149"/>
      <c r="AR911" s="343" t="e">
        <f t="shared" si="373"/>
        <v>#DIV/0!</v>
      </c>
    </row>
    <row r="912" spans="1:44" ht="30.75" hidden="1" thickBot="1">
      <c r="A912" s="309"/>
      <c r="B912" s="308">
        <v>821</v>
      </c>
      <c r="C912" s="239" t="str">
        <f>VLOOKUP($A$18,Piezas!$A$10:$F$604,2,FALSE)</f>
        <v xml:space="preserve">Gabinete lateral derecho </v>
      </c>
      <c r="D912" s="317" t="s">
        <v>1229</v>
      </c>
      <c r="E912" s="322"/>
      <c r="F912" s="308">
        <f>VLOOKUP(D912,Acero!$A$12:$AB$209,4,FALSE)</f>
        <v>0</v>
      </c>
      <c r="G912" s="317"/>
      <c r="H912" s="317"/>
      <c r="I912" s="317"/>
      <c r="J912" s="311"/>
      <c r="L912" s="322"/>
      <c r="M912" s="308" t="str">
        <f>VLOOKUP(D912,Acero!$A$12:$AB$209,13,FALSE)</f>
        <v>---------------</v>
      </c>
      <c r="N912" s="308" t="str">
        <f>IF(L912="x",VLOOKUP(D912,Acero!$A$12:$AB$209,6,FALSE),"--")</f>
        <v>--</v>
      </c>
      <c r="O912" s="324" t="str">
        <f>IF(L912="x",VLOOKUP(D912,Acero!$A$12:$AB$209,7,FALSE),"--")</f>
        <v>--</v>
      </c>
      <c r="P912" s="335">
        <f>IF((M912="Chapa negra doble recapado")*AND(L912&lt;&gt;"x"),"--",VLOOKUP(D912,Acero!$A$12:$AB$209,14,FALSE))</f>
        <v>22</v>
      </c>
      <c r="Q912" s="335" t="str">
        <f>IF((M912="Chapa negra doble recapado")*AND(L912&lt;&gt;"x"),"--",VLOOKUP(D912,Acero!$A$12:$AB$209,15,FALSE))</f>
        <v>----</v>
      </c>
      <c r="R912" s="335" t="str">
        <f>IF(L912="x",VLOOKUP(D912,Acero!$A$12:$AB$209,16,FALSE),"--")</f>
        <v>--</v>
      </c>
      <c r="S912" s="335" t="str">
        <f>IF(L912="x",VLOOKUP(D912,Acero!$A$12:$AB$209,17,FALSE),"--")</f>
        <v>--</v>
      </c>
      <c r="T912" s="335">
        <f>VLOOKUP(D912,Acero!$A$12:$AB$209,18,FALSE)</f>
        <v>0</v>
      </c>
      <c r="U912" s="308" t="str">
        <f>VLOOKUP(D912,Acero!$A$12:$AB$209,19,FALSE)</f>
        <v>----</v>
      </c>
      <c r="V912" s="319"/>
      <c r="W912" s="319"/>
      <c r="X912" s="322"/>
      <c r="Y912" s="334" t="e">
        <f t="shared" si="370"/>
        <v>#DIV/0!</v>
      </c>
      <c r="Z912">
        <f t="shared" si="374"/>
        <v>7751479.6666666344</v>
      </c>
      <c r="AG912" s="345">
        <v>43278</v>
      </c>
      <c r="AH912" s="149"/>
      <c r="AI912" s="149"/>
      <c r="AJ912" s="149"/>
      <c r="AK912" s="149"/>
      <c r="AL912" s="343" t="e">
        <f t="shared" si="371"/>
        <v>#DIV/0!</v>
      </c>
      <c r="AM912" s="149"/>
      <c r="AN912" s="149"/>
      <c r="AO912" s="343" t="e">
        <f t="shared" si="372"/>
        <v>#DIV/0!</v>
      </c>
      <c r="AP912" s="149"/>
      <c r="AQ912" s="149"/>
      <c r="AR912" s="343" t="e">
        <f t="shared" si="373"/>
        <v>#DIV/0!</v>
      </c>
    </row>
    <row r="913" spans="1:44" ht="30.75" hidden="1" thickBot="1">
      <c r="A913" s="309"/>
      <c r="B913" s="308">
        <v>822</v>
      </c>
      <c r="C913" s="239" t="str">
        <f>VLOOKUP($A$18,Piezas!$A$10:$F$604,2,FALSE)</f>
        <v xml:space="preserve">Gabinete lateral derecho </v>
      </c>
      <c r="D913" s="317" t="s">
        <v>1230</v>
      </c>
      <c r="E913" s="322"/>
      <c r="F913" s="308">
        <f>VLOOKUP(D913,Acero!$A$12:$AB$209,4,FALSE)</f>
        <v>0</v>
      </c>
      <c r="G913" s="317"/>
      <c r="H913" s="317"/>
      <c r="I913" s="317"/>
      <c r="J913" s="311"/>
      <c r="L913" s="322"/>
      <c r="M913" s="308" t="str">
        <f>VLOOKUP(D913,Acero!$A$12:$AB$209,13,FALSE)</f>
        <v>---------------</v>
      </c>
      <c r="N913" s="308" t="str">
        <f>IF(L913="x",VLOOKUP(D913,Acero!$A$12:$AB$209,6,FALSE),"--")</f>
        <v>--</v>
      </c>
      <c r="O913" s="324" t="str">
        <f>IF(L913="x",VLOOKUP(D913,Acero!$A$12:$AB$209,7,FALSE),"--")</f>
        <v>--</v>
      </c>
      <c r="P913" s="335">
        <f>IF((M913="Chapa negra doble recapado")*AND(L913&lt;&gt;"x"),"--",VLOOKUP(D913,Acero!$A$12:$AB$209,14,FALSE))</f>
        <v>12.7</v>
      </c>
      <c r="Q913" s="335" t="str">
        <f>IF((M913="Chapa negra doble recapado")*AND(L913&lt;&gt;"x"),"--",VLOOKUP(D913,Acero!$A$12:$AB$209,15,FALSE))</f>
        <v>----</v>
      </c>
      <c r="R913" s="335" t="str">
        <f>IF(L913="x",VLOOKUP(D913,Acero!$A$12:$AB$209,16,FALSE),"--")</f>
        <v>--</v>
      </c>
      <c r="S913" s="335" t="str">
        <f>IF(L913="x",VLOOKUP(D913,Acero!$A$12:$AB$209,17,FALSE),"--")</f>
        <v>--</v>
      </c>
      <c r="T913" s="335">
        <f>VLOOKUP(D913,Acero!$A$12:$AB$209,18,FALSE)</f>
        <v>0</v>
      </c>
      <c r="U913" s="308" t="str">
        <f>VLOOKUP(D913,Acero!$A$12:$AB$209,19,FALSE)</f>
        <v>----</v>
      </c>
      <c r="V913" s="318"/>
      <c r="W913" s="318"/>
      <c r="X913" s="322"/>
      <c r="Y913" s="334" t="e">
        <f t="shared" si="370"/>
        <v>#DIV/0!</v>
      </c>
      <c r="Z913">
        <f t="shared" si="374"/>
        <v>7751479.6666666344</v>
      </c>
      <c r="AG913" s="345">
        <v>43279</v>
      </c>
      <c r="AH913" s="149"/>
      <c r="AI913" s="149"/>
      <c r="AJ913" s="149"/>
      <c r="AK913" s="149"/>
      <c r="AL913" s="343" t="e">
        <f t="shared" si="371"/>
        <v>#DIV/0!</v>
      </c>
      <c r="AM913" s="149"/>
      <c r="AN913" s="149"/>
      <c r="AO913" s="343" t="e">
        <f t="shared" si="372"/>
        <v>#DIV/0!</v>
      </c>
      <c r="AP913" s="149"/>
      <c r="AQ913" s="149"/>
      <c r="AR913" s="343" t="e">
        <f t="shared" si="373"/>
        <v>#DIV/0!</v>
      </c>
    </row>
    <row r="914" spans="1:44" ht="30.75" hidden="1" thickBot="1">
      <c r="A914" s="309"/>
      <c r="B914" s="308">
        <v>823</v>
      </c>
      <c r="C914" s="239" t="str">
        <f>VLOOKUP($A$18,Piezas!$A$10:$F$604,2,FALSE)</f>
        <v xml:space="preserve">Gabinete lateral derecho </v>
      </c>
      <c r="D914" s="317"/>
      <c r="E914" s="322"/>
      <c r="F914" s="308" t="e">
        <f>VLOOKUP(D914,Acero!$A$12:$AB$209,4,FALSE)</f>
        <v>#N/A</v>
      </c>
      <c r="G914" s="317"/>
      <c r="H914" s="317"/>
      <c r="I914" s="317"/>
      <c r="J914" s="311"/>
      <c r="L914" s="322"/>
      <c r="M914" s="308" t="e">
        <f>VLOOKUP(D914,Acero!$A$12:$AB$209,13,FALSE)</f>
        <v>#N/A</v>
      </c>
      <c r="N914" s="308" t="str">
        <f>IF(L914="x",VLOOKUP(D914,Acero!$A$12:$AB$209,6,FALSE),"--")</f>
        <v>--</v>
      </c>
      <c r="O914" s="324" t="str">
        <f>IF(L914="x",VLOOKUP(D914,Acero!$A$12:$AB$209,7,FALSE),"--")</f>
        <v>--</v>
      </c>
      <c r="P914" s="335" t="e">
        <f>IF((M914="Chapa negra doble recapado")*AND(L914&lt;&gt;"x"),"--",VLOOKUP(D914,Acero!$A$12:$AB$209,14,FALSE))</f>
        <v>#N/A</v>
      </c>
      <c r="Q914" s="335" t="e">
        <f>IF((M914="Chapa negra doble recapado")*AND(L914&lt;&gt;"x"),"--",VLOOKUP(D914,Acero!$A$12:$AB$209,15,FALSE))</f>
        <v>#N/A</v>
      </c>
      <c r="R914" s="335" t="str">
        <f>IF(L914="x",VLOOKUP(D914,Acero!$A$12:$AB$209,16,FALSE),"--")</f>
        <v>--</v>
      </c>
      <c r="S914" s="335" t="str">
        <f>IF(L914="x",VLOOKUP(D914,Acero!$A$12:$AB$209,17,FALSE),"--")</f>
        <v>--</v>
      </c>
      <c r="T914" s="335" t="e">
        <f>VLOOKUP(D914,Acero!$A$12:$AB$209,18,FALSE)</f>
        <v>#N/A</v>
      </c>
      <c r="U914" s="308" t="e">
        <f>VLOOKUP(D914,Acero!$A$12:$AB$209,19,FALSE)</f>
        <v>#N/A</v>
      </c>
      <c r="V914" s="319"/>
      <c r="W914" s="319"/>
      <c r="X914" s="322"/>
      <c r="Y914" s="334" t="e">
        <f t="shared" si="370"/>
        <v>#DIV/0!</v>
      </c>
      <c r="Z914">
        <f t="shared" si="374"/>
        <v>7751479.6666666344</v>
      </c>
      <c r="AG914" s="345">
        <v>43280</v>
      </c>
      <c r="AH914" s="149"/>
      <c r="AI914" s="149"/>
      <c r="AJ914" s="149"/>
      <c r="AK914" s="149"/>
      <c r="AL914" s="343" t="e">
        <f t="shared" si="371"/>
        <v>#DIV/0!</v>
      </c>
      <c r="AM914" s="149"/>
      <c r="AN914" s="149"/>
      <c r="AO914" s="343" t="e">
        <f t="shared" si="372"/>
        <v>#DIV/0!</v>
      </c>
      <c r="AP914" s="149"/>
      <c r="AQ914" s="149"/>
      <c r="AR914" s="343" t="e">
        <f t="shared" si="373"/>
        <v>#DIV/0!</v>
      </c>
    </row>
    <row r="915" spans="1:44" ht="30.75" hidden="1" thickBot="1">
      <c r="A915" s="309"/>
      <c r="B915" s="308">
        <v>824</v>
      </c>
      <c r="C915" s="239" t="str">
        <f>VLOOKUP($A$18,Piezas!$A$10:$F$604,2,FALSE)</f>
        <v xml:space="preserve">Gabinete lateral derecho </v>
      </c>
      <c r="D915" s="320"/>
      <c r="E915" s="322"/>
      <c r="F915" s="308" t="e">
        <f>VLOOKUP(D915,Acero!$A$12:$AB$209,4,FALSE)</f>
        <v>#N/A</v>
      </c>
      <c r="G915" s="317"/>
      <c r="H915" s="317"/>
      <c r="I915" s="317"/>
      <c r="J915" s="311"/>
      <c r="L915" s="322"/>
      <c r="M915" s="308" t="e">
        <f>VLOOKUP(D915,Acero!$A$12:$AB$209,13,FALSE)</f>
        <v>#N/A</v>
      </c>
      <c r="N915" s="308" t="str">
        <f>IF(L915="x",VLOOKUP(D915,Acero!$A$12:$AB$209,6,FALSE),"--")</f>
        <v>--</v>
      </c>
      <c r="O915" s="324" t="str">
        <f>IF(L915="x",VLOOKUP(D915,Acero!$A$12:$AB$209,7,FALSE),"--")</f>
        <v>--</v>
      </c>
      <c r="P915" s="335" t="e">
        <f>IF((M915="Chapa negra doble recapado")*AND(L915&lt;&gt;"x"),"--",VLOOKUP(D915,Acero!$A$12:$AB$209,14,FALSE))</f>
        <v>#N/A</v>
      </c>
      <c r="Q915" s="335" t="e">
        <f>IF((M915="Chapa negra doble recapado")*AND(L915&lt;&gt;"x"),"--",VLOOKUP(D915,Acero!$A$12:$AB$209,15,FALSE))</f>
        <v>#N/A</v>
      </c>
      <c r="R915" s="335" t="str">
        <f>IF(L915="x",VLOOKUP(D915,Acero!$A$12:$AB$209,16,FALSE),"--")</f>
        <v>--</v>
      </c>
      <c r="S915" s="335" t="str">
        <f>IF(L915="x",VLOOKUP(D915,Acero!$A$12:$AB$209,17,FALSE),"--")</f>
        <v>--</v>
      </c>
      <c r="T915" s="335" t="e">
        <f>VLOOKUP(D915,Acero!$A$12:$AB$209,18,FALSE)</f>
        <v>#N/A</v>
      </c>
      <c r="U915" s="308" t="e">
        <f>VLOOKUP(D915,Acero!$A$12:$AB$209,19,FALSE)</f>
        <v>#N/A</v>
      </c>
      <c r="V915" s="318"/>
      <c r="W915" s="318"/>
      <c r="X915" s="322"/>
      <c r="Y915" s="334" t="e">
        <f t="shared" si="370"/>
        <v>#DIV/0!</v>
      </c>
      <c r="Z915">
        <f t="shared" si="374"/>
        <v>7751479.6666666344</v>
      </c>
      <c r="AG915" s="345">
        <v>43281</v>
      </c>
      <c r="AH915" s="149"/>
      <c r="AI915" s="149"/>
      <c r="AJ915" s="149"/>
      <c r="AK915" s="149"/>
      <c r="AL915" s="343" t="e">
        <f t="shared" si="371"/>
        <v>#DIV/0!</v>
      </c>
      <c r="AM915" s="149"/>
      <c r="AN915" s="149"/>
      <c r="AO915" s="343" t="e">
        <f t="shared" si="372"/>
        <v>#DIV/0!</v>
      </c>
      <c r="AP915" s="149"/>
      <c r="AQ915" s="149"/>
      <c r="AR915" s="343" t="e">
        <f t="shared" si="373"/>
        <v>#DIV/0!</v>
      </c>
    </row>
    <row r="916" spans="1:44" ht="30.75" hidden="1" thickBot="1">
      <c r="A916" s="412"/>
      <c r="B916" s="308">
        <v>825</v>
      </c>
      <c r="C916" s="239" t="str">
        <f>VLOOKUP($A$18,Piezas!$A$10:$F$604,2,FALSE)</f>
        <v xml:space="preserve">Gabinete lateral derecho </v>
      </c>
      <c r="D916" s="321"/>
      <c r="E916" s="322"/>
      <c r="F916" s="308" t="e">
        <f>VLOOKUP(D916,Acero!$A$12:$AB$209,4,FALSE)</f>
        <v>#N/A</v>
      </c>
      <c r="G916" s="317"/>
      <c r="H916" s="317"/>
      <c r="I916" s="317"/>
      <c r="J916" s="311"/>
      <c r="L916" s="322"/>
      <c r="M916" s="308" t="e">
        <f>VLOOKUP(D916,Acero!$A$12:$AB$209,13,FALSE)</f>
        <v>#N/A</v>
      </c>
      <c r="N916" s="308" t="str">
        <f>IF(L916="x",VLOOKUP(D916,Acero!$A$12:$AB$209,6,FALSE),"--")</f>
        <v>--</v>
      </c>
      <c r="O916" s="324" t="str">
        <f>IF(L916="x",VLOOKUP(D916,Acero!$A$12:$AB$209,7,FALSE),"--")</f>
        <v>--</v>
      </c>
      <c r="P916" s="335" t="e">
        <f>IF((M916="Chapa negra doble recapado")*AND(L916&lt;&gt;"x"),"--",VLOOKUP(D916,Acero!$A$12:$AB$209,14,FALSE))</f>
        <v>#N/A</v>
      </c>
      <c r="Q916" s="335" t="e">
        <f>IF((M916="Chapa negra doble recapado")*AND(L916&lt;&gt;"x"),"--",VLOOKUP(D916,Acero!$A$12:$AB$209,15,FALSE))</f>
        <v>#N/A</v>
      </c>
      <c r="R916" s="335" t="str">
        <f>IF(L916="x",VLOOKUP(D916,Acero!$A$12:$AB$209,16,FALSE),"--")</f>
        <v>--</v>
      </c>
      <c r="S916" s="335" t="str">
        <f>IF(L916="x",VLOOKUP(D916,Acero!$A$12:$AB$209,17,FALSE),"--")</f>
        <v>--</v>
      </c>
      <c r="T916" s="335" t="e">
        <f>VLOOKUP(D916,Acero!$A$12:$AB$209,18,FALSE)</f>
        <v>#N/A</v>
      </c>
      <c r="U916" s="308" t="e">
        <f>VLOOKUP(D916,Acero!$A$12:$AB$209,19,FALSE)</f>
        <v>#N/A</v>
      </c>
      <c r="V916" s="319"/>
      <c r="W916" s="319"/>
      <c r="X916" s="322"/>
      <c r="Y916" s="334" t="e">
        <f t="shared" si="370"/>
        <v>#DIV/0!</v>
      </c>
      <c r="Z916">
        <f t="shared" si="374"/>
        <v>7751479.6666666344</v>
      </c>
      <c r="AG916" s="345">
        <v>43282</v>
      </c>
      <c r="AH916" s="149"/>
      <c r="AI916" s="149"/>
      <c r="AJ916" s="149"/>
      <c r="AK916" s="149"/>
      <c r="AL916" s="343" t="e">
        <f t="shared" si="371"/>
        <v>#DIV/0!</v>
      </c>
      <c r="AM916" s="149"/>
      <c r="AN916" s="149"/>
      <c r="AO916" s="343" t="e">
        <f t="shared" si="372"/>
        <v>#DIV/0!</v>
      </c>
      <c r="AP916" s="149"/>
      <c r="AQ916" s="149"/>
      <c r="AR916" s="343" t="e">
        <f t="shared" si="373"/>
        <v>#DIV/0!</v>
      </c>
    </row>
    <row r="917" spans="1:44" ht="15.75" hidden="1" thickBot="1">
      <c r="A917" s="410"/>
      <c r="B917" s="336"/>
      <c r="C917" s="337"/>
      <c r="D917" s="338"/>
      <c r="E917" s="339"/>
      <c r="F917" s="340"/>
      <c r="G917" s="336"/>
      <c r="H917" s="336"/>
      <c r="I917" s="338"/>
      <c r="J917" s="339"/>
      <c r="K917" s="341"/>
      <c r="L917" s="339"/>
      <c r="M917" s="338"/>
      <c r="N917" s="338"/>
      <c r="O917" s="342"/>
      <c r="P917" s="340"/>
      <c r="Q917" s="340"/>
      <c r="R917" s="340"/>
      <c r="S917" s="340"/>
      <c r="T917" s="340"/>
      <c r="U917" s="336"/>
      <c r="V917" s="336"/>
      <c r="W917" s="336"/>
      <c r="X917" s="339"/>
      <c r="Y917" s="339"/>
      <c r="Z917" s="333"/>
      <c r="AA917" s="333"/>
      <c r="AG917" s="345"/>
      <c r="AL917" s="344"/>
      <c r="AO917" s="344"/>
      <c r="AR917" s="344"/>
    </row>
    <row r="918" spans="1:44" ht="31.5" hidden="1" thickTop="1" thickBot="1">
      <c r="A918" s="411" t="s">
        <v>379</v>
      </c>
      <c r="B918" s="308">
        <v>826</v>
      </c>
      <c r="C918" s="239" t="str">
        <f>VLOOKUP($A$18,Piezas!$A$10:$F$604,2,FALSE)</f>
        <v xml:space="preserve">Gabinete lateral derecho </v>
      </c>
      <c r="D918" s="317" t="s">
        <v>1012</v>
      </c>
      <c r="E918" s="331">
        <v>1798.3333333333301</v>
      </c>
      <c r="F918" s="308" t="str">
        <f>VLOOKUP(D918,Acero!$A$12:$AB$209,4,FALSE)</f>
        <v>Lateral</v>
      </c>
      <c r="G918" s="317"/>
      <c r="H918" s="317"/>
      <c r="I918" s="317"/>
      <c r="J918" s="310"/>
      <c r="K918" s="149"/>
      <c r="L918" s="331"/>
      <c r="M918" s="308" t="str">
        <f>VLOOKUP(D918,Acero!$A$12:$AB$209,13,FALSE)</f>
        <v>Chapa negra doble recapado</v>
      </c>
      <c r="N918" s="308" t="str">
        <f>IF(L918="x",VLOOKUP(D918,Acero!$A$12:$AB$209,6,FALSE),"--")</f>
        <v>--</v>
      </c>
      <c r="O918" s="324" t="str">
        <f>IF(L918="x",VLOOKUP(D918,Acero!$A$12:$AB$209,7,FALSE),"--")</f>
        <v>--</v>
      </c>
      <c r="P918" s="335" t="str">
        <f>IF((M918="Chapa negra doble recapado")*AND(L918&lt;&gt;"x"),"--",VLOOKUP(D918,Acero!$A$12:$AB$209,14,FALSE))</f>
        <v>--</v>
      </c>
      <c r="Q918" s="335" t="str">
        <f>IF((M918="Chapa negra doble recapado")*AND(L918&lt;&gt;"x"),"--",VLOOKUP(D918,Acero!$A$12:$AB$209,15,FALSE))</f>
        <v>--</v>
      </c>
      <c r="R918" s="335" t="str">
        <f>IF(L918="x",VLOOKUP(D918,Acero!$A$12:$AB$209,16,FALSE),"--")</f>
        <v>--</v>
      </c>
      <c r="S918" s="335" t="str">
        <f>IF(L918="x",VLOOKUP(D918,Acero!$A$12:$AB$209,17,FALSE),"--")</f>
        <v>--</v>
      </c>
      <c r="T918" s="335">
        <f>VLOOKUP(D918,Acero!$A$12:$AB$209,18,FALSE)</f>
        <v>1.2</v>
      </c>
      <c r="U918" s="308" t="str">
        <f>VLOOKUP(D918,Acero!$A$12:$AB$209,19,FALSE)</f>
        <v>mm</v>
      </c>
      <c r="V918" s="317"/>
      <c r="W918" s="317">
        <v>1462.3333333333301</v>
      </c>
      <c r="X918" s="331">
        <v>1912.1666666666699</v>
      </c>
      <c r="Y918" s="334">
        <f t="shared" ref="Y918:Y928" si="375">(X918-W918)/W918</f>
        <v>0.30761340323684128</v>
      </c>
      <c r="Z918" s="149">
        <f>(V918+W918)*E918</f>
        <v>2629762.7777777673</v>
      </c>
      <c r="AA918" s="149"/>
      <c r="AB918" s="149"/>
      <c r="AC918" s="149"/>
      <c r="AD918" s="149"/>
      <c r="AE918" s="149"/>
      <c r="AF918" s="149"/>
      <c r="AG918" s="345">
        <v>43283</v>
      </c>
      <c r="AH918" s="149"/>
      <c r="AI918" s="149"/>
      <c r="AJ918" s="149"/>
      <c r="AK918" s="149"/>
      <c r="AL918" s="343" t="e">
        <f t="shared" ref="AL918:AL928" si="376">(AH918-AK918)/AH918</f>
        <v>#DIV/0!</v>
      </c>
      <c r="AM918" s="149"/>
      <c r="AN918" s="149"/>
      <c r="AO918" s="343" t="e">
        <f t="shared" ref="AO918:AO928" si="377">(AK918-AN918)/AK918</f>
        <v>#DIV/0!</v>
      </c>
      <c r="AP918" s="149"/>
      <c r="AQ918" s="149"/>
      <c r="AR918" s="343" t="e">
        <f t="shared" ref="AR918:AR928" si="378">(AN918-AQ918)/AN918</f>
        <v>#DIV/0!</v>
      </c>
    </row>
    <row r="919" spans="1:44" ht="30.75" hidden="1" thickBot="1">
      <c r="A919" s="309"/>
      <c r="B919" s="308">
        <v>827</v>
      </c>
      <c r="C919" s="239" t="str">
        <f>VLOOKUP($A$18,Piezas!$A$10:$F$604,2,FALSE)</f>
        <v xml:space="preserve">Gabinete lateral derecho </v>
      </c>
      <c r="D919" s="317" t="s">
        <v>1211</v>
      </c>
      <c r="E919" s="322">
        <v>1806.3333333333301</v>
      </c>
      <c r="F919" s="308" t="str">
        <f>VLOOKUP(D919,Acero!$A$12:$AB$209,4,FALSE)</f>
        <v xml:space="preserve">Lonja </v>
      </c>
      <c r="G919" s="317"/>
      <c r="H919" s="317"/>
      <c r="I919" s="317"/>
      <c r="J919" s="311"/>
      <c r="L919" s="317"/>
      <c r="M919" s="308" t="str">
        <f>VLOOKUP(D919,Acero!$A$12:$AB$209,13,FALSE)</f>
        <v>Chapa negra doble recapado</v>
      </c>
      <c r="N919" s="308" t="str">
        <f>IF(L919="x",VLOOKUP(D919,Acero!$A$12:$AB$209,6,FALSE),"--")</f>
        <v>--</v>
      </c>
      <c r="O919" s="324" t="str">
        <f>IF(L919="x",VLOOKUP(D919,Acero!$A$12:$AB$209,7,FALSE),"--")</f>
        <v>--</v>
      </c>
      <c r="P919" s="335" t="str">
        <f>IF((M919="Chapa negra doble recapado")*AND(L919&lt;&gt;"x"),"--",VLOOKUP(D919,Acero!$A$12:$AB$209,14,FALSE))</f>
        <v>--</v>
      </c>
      <c r="Q919" s="335" t="str">
        <f>IF((M919="Chapa negra doble recapado")*AND(L919&lt;&gt;"x"),"--",VLOOKUP(D919,Acero!$A$12:$AB$209,15,FALSE))</f>
        <v>--</v>
      </c>
      <c r="R919" s="335" t="str">
        <f>IF(L919="x",VLOOKUP(D919,Acero!$A$12:$AB$209,16,FALSE),"--")</f>
        <v>--</v>
      </c>
      <c r="S919" s="335" t="str">
        <f>IF(L919="x",VLOOKUP(D919,Acero!$A$12:$AB$209,17,FALSE),"--")</f>
        <v>--</v>
      </c>
      <c r="T919" s="335">
        <f>VLOOKUP(D919,Acero!$A$12:$AB$209,18,FALSE)</f>
        <v>1.2</v>
      </c>
      <c r="U919" s="308" t="str">
        <f>VLOOKUP(D919,Acero!$A$12:$AB$209,19,FALSE)</f>
        <v>mm</v>
      </c>
      <c r="V919" s="317"/>
      <c r="W919" s="317">
        <v>1468.8333333333301</v>
      </c>
      <c r="X919" s="322">
        <v>1920.6666666666699</v>
      </c>
      <c r="Y919" s="334">
        <f t="shared" si="375"/>
        <v>0.30761375241121586</v>
      </c>
      <c r="Z919">
        <f t="shared" ref="Z919:Z928" si="379">(V919+W919)*E919+Z918</f>
        <v>5282965.3888888676</v>
      </c>
      <c r="AG919" s="345">
        <v>43284</v>
      </c>
      <c r="AH919" s="149"/>
      <c r="AI919" s="149"/>
      <c r="AJ919" s="149"/>
      <c r="AK919" s="149"/>
      <c r="AL919" s="343" t="e">
        <f t="shared" si="376"/>
        <v>#DIV/0!</v>
      </c>
      <c r="AM919" s="149"/>
      <c r="AN919" s="149"/>
      <c r="AO919" s="343" t="e">
        <f t="shared" si="377"/>
        <v>#DIV/0!</v>
      </c>
      <c r="AP919" s="149"/>
      <c r="AQ919" s="149"/>
      <c r="AR919" s="343" t="e">
        <f t="shared" si="378"/>
        <v>#DIV/0!</v>
      </c>
    </row>
    <row r="920" spans="1:44" ht="30.75" hidden="1" thickBot="1">
      <c r="A920" s="309"/>
      <c r="B920" s="308">
        <v>828</v>
      </c>
      <c r="C920" s="239" t="str">
        <f>VLOOKUP($A$18,Piezas!$A$10:$F$604,2,FALSE)</f>
        <v xml:space="preserve">Gabinete lateral derecho </v>
      </c>
      <c r="D920" s="317" t="s">
        <v>1014</v>
      </c>
      <c r="E920" s="322">
        <v>1814.3333333333301</v>
      </c>
      <c r="F920" s="308" t="str">
        <f>VLOOKUP(D920,Acero!$A$12:$AB$209,4,FALSE)</f>
        <v>orejas</v>
      </c>
      <c r="G920" s="317"/>
      <c r="H920" s="317"/>
      <c r="I920" s="317"/>
      <c r="J920" s="311" t="s">
        <v>1545</v>
      </c>
      <c r="L920" s="322"/>
      <c r="M920" s="308" t="str">
        <f>VLOOKUP(D920,Acero!$A$12:$AB$209,13,FALSE)</f>
        <v>Chapa negra doble recapado</v>
      </c>
      <c r="N920" s="308" t="str">
        <f>IF(L920="x",VLOOKUP(D920,Acero!$A$12:$AB$209,6,FALSE),"--")</f>
        <v>--</v>
      </c>
      <c r="O920" s="324" t="str">
        <f>IF(L920="x",VLOOKUP(D920,Acero!$A$12:$AB$209,7,FALSE),"--")</f>
        <v>--</v>
      </c>
      <c r="P920" s="335" t="str">
        <f>IF((M920="Chapa negra doble recapado")*AND(L920&lt;&gt;"x"),"--",VLOOKUP(D920,Acero!$A$12:$AB$209,14,FALSE))</f>
        <v>--</v>
      </c>
      <c r="Q920" s="335" t="str">
        <f>IF((M920="Chapa negra doble recapado")*AND(L920&lt;&gt;"x"),"--",VLOOKUP(D920,Acero!$A$12:$AB$209,15,FALSE))</f>
        <v>--</v>
      </c>
      <c r="R920" s="335" t="str">
        <f>IF(L920="x",VLOOKUP(D920,Acero!$A$12:$AB$209,16,FALSE),"--")</f>
        <v>--</v>
      </c>
      <c r="S920" s="335" t="str">
        <f>IF(L920="x",VLOOKUP(D920,Acero!$A$12:$AB$209,17,FALSE),"--")</f>
        <v>--</v>
      </c>
      <c r="T920" s="335">
        <f>VLOOKUP(D920,Acero!$A$12:$AB$209,18,FALSE)</f>
        <v>1.2</v>
      </c>
      <c r="U920" s="308" t="str">
        <f>VLOOKUP(D920,Acero!$A$12:$AB$209,19,FALSE)</f>
        <v>mm</v>
      </c>
      <c r="V920" s="318">
        <v>1</v>
      </c>
      <c r="W920" s="318">
        <v>1475.3333333333301</v>
      </c>
      <c r="X920" s="322">
        <v>1929.1666666666699</v>
      </c>
      <c r="Y920" s="334">
        <f t="shared" si="375"/>
        <v>0.30761409850881666</v>
      </c>
      <c r="Z920">
        <f t="shared" si="379"/>
        <v>7961526.1666666344</v>
      </c>
      <c r="AG920" s="345">
        <v>43285</v>
      </c>
      <c r="AH920" s="149"/>
      <c r="AI920" s="149"/>
      <c r="AJ920" s="149"/>
      <c r="AK920" s="149"/>
      <c r="AL920" s="343" t="e">
        <f t="shared" si="376"/>
        <v>#DIV/0!</v>
      </c>
      <c r="AM920" s="149"/>
      <c r="AN920" s="149"/>
      <c r="AO920" s="343" t="e">
        <f t="shared" si="377"/>
        <v>#DIV/0!</v>
      </c>
      <c r="AP920" s="149"/>
      <c r="AQ920" s="149"/>
      <c r="AR920" s="343" t="e">
        <f t="shared" si="378"/>
        <v>#DIV/0!</v>
      </c>
    </row>
    <row r="921" spans="1:44" ht="30.75" hidden="1" thickBot="1">
      <c r="A921" s="309"/>
      <c r="B921" s="308">
        <v>829</v>
      </c>
      <c r="C921" s="239" t="str">
        <f>VLOOKUP($A$18,Piezas!$A$10:$F$604,2,FALSE)</f>
        <v xml:space="preserve">Gabinete lateral derecho </v>
      </c>
      <c r="D921" s="317" t="s">
        <v>1015</v>
      </c>
      <c r="E921" s="322"/>
      <c r="F921" s="308">
        <f>VLOOKUP(D921,Acero!$A$12:$AB$209,4,FALSE)</f>
        <v>0</v>
      </c>
      <c r="G921" s="317"/>
      <c r="H921" s="317"/>
      <c r="I921" s="317"/>
      <c r="J921" s="311"/>
      <c r="L921" s="322"/>
      <c r="M921" s="308">
        <f>VLOOKUP(D921,Acero!$A$12:$AB$209,13,FALSE)</f>
        <v>0</v>
      </c>
      <c r="N921" s="308" t="str">
        <f>IF(L921="x",VLOOKUP(D921,Acero!$A$12:$AB$209,6,FALSE),"--")</f>
        <v>--</v>
      </c>
      <c r="O921" s="324" t="str">
        <f>IF(L921="x",VLOOKUP(D921,Acero!$A$12:$AB$209,7,FALSE),"--")</f>
        <v>--</v>
      </c>
      <c r="P921" s="335">
        <f>IF((M921="Chapa negra doble recapado")*AND(L921&lt;&gt;"x"),"--",VLOOKUP(D921,Acero!$A$12:$AB$209,14,FALSE))</f>
        <v>0</v>
      </c>
      <c r="Q921" s="335">
        <f>IF((M921="Chapa negra doble recapado")*AND(L921&lt;&gt;"x"),"--",VLOOKUP(D921,Acero!$A$12:$AB$209,15,FALSE))</f>
        <v>0</v>
      </c>
      <c r="R921" s="335" t="str">
        <f>IF(L921="x",VLOOKUP(D921,Acero!$A$12:$AB$209,16,FALSE),"--")</f>
        <v>--</v>
      </c>
      <c r="S921" s="335" t="str">
        <f>IF(L921="x",VLOOKUP(D921,Acero!$A$12:$AB$209,17,FALSE),"--")</f>
        <v>--</v>
      </c>
      <c r="T921" s="335">
        <f>VLOOKUP(D921,Acero!$A$12:$AB$209,18,FALSE)</f>
        <v>0</v>
      </c>
      <c r="U921" s="308" t="str">
        <f>VLOOKUP(D921,Acero!$A$12:$AB$209,19,FALSE)</f>
        <v>-----</v>
      </c>
      <c r="V921" s="319"/>
      <c r="W921" s="319"/>
      <c r="X921" s="322"/>
      <c r="Y921" s="334" t="e">
        <f t="shared" si="375"/>
        <v>#DIV/0!</v>
      </c>
      <c r="Z921">
        <f t="shared" si="379"/>
        <v>7961526.1666666344</v>
      </c>
      <c r="AG921" s="345">
        <v>43286</v>
      </c>
      <c r="AH921" s="149"/>
      <c r="AI921" s="149"/>
      <c r="AJ921" s="149"/>
      <c r="AK921" s="149"/>
      <c r="AL921" s="343" t="e">
        <f t="shared" si="376"/>
        <v>#DIV/0!</v>
      </c>
      <c r="AM921" s="149"/>
      <c r="AN921" s="149"/>
      <c r="AO921" s="343" t="e">
        <f t="shared" si="377"/>
        <v>#DIV/0!</v>
      </c>
      <c r="AP921" s="149"/>
      <c r="AQ921" s="149"/>
      <c r="AR921" s="343" t="e">
        <f t="shared" si="378"/>
        <v>#DIV/0!</v>
      </c>
    </row>
    <row r="922" spans="1:44" ht="30.75" hidden="1" thickBot="1">
      <c r="A922" s="309"/>
      <c r="B922" s="308">
        <v>830</v>
      </c>
      <c r="C922" s="239" t="str">
        <f>VLOOKUP($A$18,Piezas!$A$10:$F$604,2,FALSE)</f>
        <v xml:space="preserve">Gabinete lateral derecho </v>
      </c>
      <c r="D922" s="317" t="s">
        <v>1060</v>
      </c>
      <c r="E922" s="322"/>
      <c r="F922" s="308">
        <f>VLOOKUP(D922,Acero!$A$12:$AB$209,4,FALSE)</f>
        <v>0</v>
      </c>
      <c r="G922" s="317"/>
      <c r="H922" s="317"/>
      <c r="I922" s="317"/>
      <c r="J922" s="311"/>
      <c r="L922" s="322"/>
      <c r="M922" s="308" t="str">
        <f>VLOOKUP(D922,Acero!$A$12:$AB$209,13,FALSE)</f>
        <v>---------------</v>
      </c>
      <c r="N922" s="308" t="str">
        <f>IF(L922="x",VLOOKUP(D922,Acero!$A$12:$AB$209,6,FALSE),"--")</f>
        <v>--</v>
      </c>
      <c r="O922" s="324" t="str">
        <f>IF(L922="x",VLOOKUP(D922,Acero!$A$12:$AB$209,7,FALSE),"--")</f>
        <v>--</v>
      </c>
      <c r="P922" s="335">
        <f>IF((M922="Chapa negra doble recapado")*AND(L922&lt;&gt;"x"),"--",VLOOKUP(D922,Acero!$A$12:$AB$209,14,FALSE))</f>
        <v>28</v>
      </c>
      <c r="Q922" s="335" t="str">
        <f>IF((M922="Chapa negra doble recapado")*AND(L922&lt;&gt;"x"),"--",VLOOKUP(D922,Acero!$A$12:$AB$209,15,FALSE))</f>
        <v>----</v>
      </c>
      <c r="R922" s="335" t="str">
        <f>IF(L922="x",VLOOKUP(D922,Acero!$A$12:$AB$209,16,FALSE),"--")</f>
        <v>--</v>
      </c>
      <c r="S922" s="335" t="str">
        <f>IF(L922="x",VLOOKUP(D922,Acero!$A$12:$AB$209,17,FALSE),"--")</f>
        <v>--</v>
      </c>
      <c r="T922" s="335">
        <f>VLOOKUP(D922,Acero!$A$12:$AB$209,18,FALSE)</f>
        <v>0</v>
      </c>
      <c r="U922" s="308" t="str">
        <f>VLOOKUP(D922,Acero!$A$12:$AB$209,19,FALSE)</f>
        <v>----</v>
      </c>
      <c r="V922" s="318"/>
      <c r="W922" s="318"/>
      <c r="X922" s="322"/>
      <c r="Y922" s="334" t="e">
        <f t="shared" si="375"/>
        <v>#DIV/0!</v>
      </c>
      <c r="Z922">
        <f t="shared" si="379"/>
        <v>7961526.1666666344</v>
      </c>
      <c r="AG922" s="345">
        <v>43287</v>
      </c>
      <c r="AH922" s="149"/>
      <c r="AI922" s="149"/>
      <c r="AJ922" s="149"/>
      <c r="AK922" s="149"/>
      <c r="AL922" s="343" t="e">
        <f t="shared" si="376"/>
        <v>#DIV/0!</v>
      </c>
      <c r="AM922" s="149"/>
      <c r="AN922" s="149"/>
      <c r="AO922" s="343" t="e">
        <f t="shared" si="377"/>
        <v>#DIV/0!</v>
      </c>
      <c r="AP922" s="149"/>
      <c r="AQ922" s="149"/>
      <c r="AR922" s="343" t="e">
        <f t="shared" si="378"/>
        <v>#DIV/0!</v>
      </c>
    </row>
    <row r="923" spans="1:44" ht="30.75" hidden="1" thickBot="1">
      <c r="A923" s="309"/>
      <c r="B923" s="308">
        <v>831</v>
      </c>
      <c r="C923" s="239" t="str">
        <f>VLOOKUP($A$18,Piezas!$A$10:$F$604,2,FALSE)</f>
        <v xml:space="preserve">Gabinete lateral derecho </v>
      </c>
      <c r="D923" s="317" t="s">
        <v>1228</v>
      </c>
      <c r="E923" s="322"/>
      <c r="F923" s="308">
        <f>VLOOKUP(D923,Acero!$A$12:$AB$209,4,FALSE)</f>
        <v>0</v>
      </c>
      <c r="G923" s="317"/>
      <c r="H923" s="317"/>
      <c r="I923" s="317"/>
      <c r="J923" s="311"/>
      <c r="L923" s="322"/>
      <c r="M923" s="308" t="str">
        <f>VLOOKUP(D923,Acero!$A$12:$AB$209,13,FALSE)</f>
        <v>---------------</v>
      </c>
      <c r="N923" s="308" t="str">
        <f>IF(L923="x",VLOOKUP(D923,Acero!$A$12:$AB$209,6,FALSE),"--")</f>
        <v>--</v>
      </c>
      <c r="O923" s="324" t="str">
        <f>IF(L923="x",VLOOKUP(D923,Acero!$A$12:$AB$209,7,FALSE),"--")</f>
        <v>--</v>
      </c>
      <c r="P923" s="335">
        <f>IF((M923="Chapa negra doble recapado")*AND(L923&lt;&gt;"x"),"--",VLOOKUP(D923,Acero!$A$12:$AB$209,14,FALSE))</f>
        <v>0.42</v>
      </c>
      <c r="Q923" s="335" t="str">
        <f>IF((M923="Chapa negra doble recapado")*AND(L923&lt;&gt;"x"),"--",VLOOKUP(D923,Acero!$A$12:$AB$209,15,FALSE))</f>
        <v>----</v>
      </c>
      <c r="R923" s="335" t="str">
        <f>IF(L923="x",VLOOKUP(D923,Acero!$A$12:$AB$209,16,FALSE),"--")</f>
        <v>--</v>
      </c>
      <c r="S923" s="335" t="str">
        <f>IF(L923="x",VLOOKUP(D923,Acero!$A$12:$AB$209,17,FALSE),"--")</f>
        <v>--</v>
      </c>
      <c r="T923" s="335">
        <f>VLOOKUP(D923,Acero!$A$12:$AB$209,18,FALSE)</f>
        <v>0.5</v>
      </c>
      <c r="U923" s="308" t="str">
        <f>VLOOKUP(D923,Acero!$A$12:$AB$209,19,FALSE)</f>
        <v>----</v>
      </c>
      <c r="V923" s="318"/>
      <c r="W923" s="318"/>
      <c r="X923" s="322"/>
      <c r="Y923" s="334" t="e">
        <f t="shared" si="375"/>
        <v>#DIV/0!</v>
      </c>
      <c r="Z923">
        <f t="shared" si="379"/>
        <v>7961526.1666666344</v>
      </c>
      <c r="AG923" s="345">
        <v>43288</v>
      </c>
      <c r="AH923" s="149"/>
      <c r="AI923" s="149"/>
      <c r="AJ923" s="149"/>
      <c r="AK923" s="149"/>
      <c r="AL923" s="343" t="e">
        <f t="shared" si="376"/>
        <v>#DIV/0!</v>
      </c>
      <c r="AM923" s="149"/>
      <c r="AN923" s="149"/>
      <c r="AO923" s="343" t="e">
        <f t="shared" si="377"/>
        <v>#DIV/0!</v>
      </c>
      <c r="AP923" s="149"/>
      <c r="AQ923" s="149"/>
      <c r="AR923" s="343" t="e">
        <f t="shared" si="378"/>
        <v>#DIV/0!</v>
      </c>
    </row>
    <row r="924" spans="1:44" ht="30.75" hidden="1" thickBot="1">
      <c r="A924" s="309"/>
      <c r="B924" s="308">
        <v>832</v>
      </c>
      <c r="C924" s="239" t="str">
        <f>VLOOKUP($A$18,Piezas!$A$10:$F$604,2,FALSE)</f>
        <v xml:space="preserve">Gabinete lateral derecho </v>
      </c>
      <c r="D924" s="317" t="s">
        <v>1229</v>
      </c>
      <c r="E924" s="322"/>
      <c r="F924" s="308">
        <f>VLOOKUP(D924,Acero!$A$12:$AB$209,4,FALSE)</f>
        <v>0</v>
      </c>
      <c r="G924" s="317"/>
      <c r="H924" s="317"/>
      <c r="I924" s="317"/>
      <c r="J924" s="311"/>
      <c r="L924" s="322"/>
      <c r="M924" s="308" t="str">
        <f>VLOOKUP(D924,Acero!$A$12:$AB$209,13,FALSE)</f>
        <v>---------------</v>
      </c>
      <c r="N924" s="308" t="str">
        <f>IF(L924="x",VLOOKUP(D924,Acero!$A$12:$AB$209,6,FALSE),"--")</f>
        <v>--</v>
      </c>
      <c r="O924" s="324" t="str">
        <f>IF(L924="x",VLOOKUP(D924,Acero!$A$12:$AB$209,7,FALSE),"--")</f>
        <v>--</v>
      </c>
      <c r="P924" s="335">
        <f>IF((M924="Chapa negra doble recapado")*AND(L924&lt;&gt;"x"),"--",VLOOKUP(D924,Acero!$A$12:$AB$209,14,FALSE))</f>
        <v>22</v>
      </c>
      <c r="Q924" s="335" t="str">
        <f>IF((M924="Chapa negra doble recapado")*AND(L924&lt;&gt;"x"),"--",VLOOKUP(D924,Acero!$A$12:$AB$209,15,FALSE))</f>
        <v>----</v>
      </c>
      <c r="R924" s="335" t="str">
        <f>IF(L924="x",VLOOKUP(D924,Acero!$A$12:$AB$209,16,FALSE),"--")</f>
        <v>--</v>
      </c>
      <c r="S924" s="335" t="str">
        <f>IF(L924="x",VLOOKUP(D924,Acero!$A$12:$AB$209,17,FALSE),"--")</f>
        <v>--</v>
      </c>
      <c r="T924" s="335">
        <f>VLOOKUP(D924,Acero!$A$12:$AB$209,18,FALSE)</f>
        <v>0</v>
      </c>
      <c r="U924" s="308" t="str">
        <f>VLOOKUP(D924,Acero!$A$12:$AB$209,19,FALSE)</f>
        <v>----</v>
      </c>
      <c r="V924" s="319"/>
      <c r="W924" s="319"/>
      <c r="X924" s="322"/>
      <c r="Y924" s="334" t="e">
        <f t="shared" si="375"/>
        <v>#DIV/0!</v>
      </c>
      <c r="Z924">
        <f t="shared" si="379"/>
        <v>7961526.1666666344</v>
      </c>
      <c r="AG924" s="345">
        <v>43289</v>
      </c>
      <c r="AH924" s="149"/>
      <c r="AI924" s="149"/>
      <c r="AJ924" s="149"/>
      <c r="AK924" s="149"/>
      <c r="AL924" s="343" t="e">
        <f t="shared" si="376"/>
        <v>#DIV/0!</v>
      </c>
      <c r="AM924" s="149"/>
      <c r="AN924" s="149"/>
      <c r="AO924" s="343" t="e">
        <f t="shared" si="377"/>
        <v>#DIV/0!</v>
      </c>
      <c r="AP924" s="149"/>
      <c r="AQ924" s="149"/>
      <c r="AR924" s="343" t="e">
        <f t="shared" si="378"/>
        <v>#DIV/0!</v>
      </c>
    </row>
    <row r="925" spans="1:44" ht="30.75" hidden="1" thickBot="1">
      <c r="A925" s="309"/>
      <c r="B925" s="308">
        <v>833</v>
      </c>
      <c r="C925" s="239" t="str">
        <f>VLOOKUP($A$18,Piezas!$A$10:$F$604,2,FALSE)</f>
        <v xml:space="preserve">Gabinete lateral derecho </v>
      </c>
      <c r="D925" s="317" t="s">
        <v>1230</v>
      </c>
      <c r="E925" s="322"/>
      <c r="F925" s="308">
        <f>VLOOKUP(D925,Acero!$A$12:$AB$209,4,FALSE)</f>
        <v>0</v>
      </c>
      <c r="G925" s="317"/>
      <c r="H925" s="317"/>
      <c r="I925" s="317"/>
      <c r="J925" s="311"/>
      <c r="L925" s="322"/>
      <c r="M925" s="308" t="str">
        <f>VLOOKUP(D925,Acero!$A$12:$AB$209,13,FALSE)</f>
        <v>---------------</v>
      </c>
      <c r="N925" s="308" t="str">
        <f>IF(L925="x",VLOOKUP(D925,Acero!$A$12:$AB$209,6,FALSE),"--")</f>
        <v>--</v>
      </c>
      <c r="O925" s="324" t="str">
        <f>IF(L925="x",VLOOKUP(D925,Acero!$A$12:$AB$209,7,FALSE),"--")</f>
        <v>--</v>
      </c>
      <c r="P925" s="335">
        <f>IF((M925="Chapa negra doble recapado")*AND(L925&lt;&gt;"x"),"--",VLOOKUP(D925,Acero!$A$12:$AB$209,14,FALSE))</f>
        <v>12.7</v>
      </c>
      <c r="Q925" s="335" t="str">
        <f>IF((M925="Chapa negra doble recapado")*AND(L925&lt;&gt;"x"),"--",VLOOKUP(D925,Acero!$A$12:$AB$209,15,FALSE))</f>
        <v>----</v>
      </c>
      <c r="R925" s="335" t="str">
        <f>IF(L925="x",VLOOKUP(D925,Acero!$A$12:$AB$209,16,FALSE),"--")</f>
        <v>--</v>
      </c>
      <c r="S925" s="335" t="str">
        <f>IF(L925="x",VLOOKUP(D925,Acero!$A$12:$AB$209,17,FALSE),"--")</f>
        <v>--</v>
      </c>
      <c r="T925" s="335">
        <f>VLOOKUP(D925,Acero!$A$12:$AB$209,18,FALSE)</f>
        <v>0</v>
      </c>
      <c r="U925" s="308" t="str">
        <f>VLOOKUP(D925,Acero!$A$12:$AB$209,19,FALSE)</f>
        <v>----</v>
      </c>
      <c r="V925" s="318"/>
      <c r="W925" s="318"/>
      <c r="X925" s="322"/>
      <c r="Y925" s="334" t="e">
        <f t="shared" si="375"/>
        <v>#DIV/0!</v>
      </c>
      <c r="Z925">
        <f t="shared" si="379"/>
        <v>7961526.1666666344</v>
      </c>
      <c r="AG925" s="345">
        <v>43290</v>
      </c>
      <c r="AH925" s="149"/>
      <c r="AI925" s="149"/>
      <c r="AJ925" s="149"/>
      <c r="AK925" s="149"/>
      <c r="AL925" s="343" t="e">
        <f t="shared" si="376"/>
        <v>#DIV/0!</v>
      </c>
      <c r="AM925" s="149"/>
      <c r="AN925" s="149"/>
      <c r="AO925" s="343" t="e">
        <f t="shared" si="377"/>
        <v>#DIV/0!</v>
      </c>
      <c r="AP925" s="149"/>
      <c r="AQ925" s="149"/>
      <c r="AR925" s="343" t="e">
        <f t="shared" si="378"/>
        <v>#DIV/0!</v>
      </c>
    </row>
    <row r="926" spans="1:44" ht="30.75" hidden="1" thickBot="1">
      <c r="A926" s="309"/>
      <c r="B926" s="308">
        <v>834</v>
      </c>
      <c r="C926" s="239" t="str">
        <f>VLOOKUP($A$18,Piezas!$A$10:$F$604,2,FALSE)</f>
        <v xml:space="preserve">Gabinete lateral derecho </v>
      </c>
      <c r="D926" s="317"/>
      <c r="E926" s="322"/>
      <c r="F926" s="308" t="e">
        <f>VLOOKUP(D926,Acero!$A$12:$AB$209,4,FALSE)</f>
        <v>#N/A</v>
      </c>
      <c r="G926" s="317"/>
      <c r="H926" s="317"/>
      <c r="I926" s="317"/>
      <c r="J926" s="311"/>
      <c r="L926" s="322"/>
      <c r="M926" s="308" t="e">
        <f>VLOOKUP(D926,Acero!$A$12:$AB$209,13,FALSE)</f>
        <v>#N/A</v>
      </c>
      <c r="N926" s="308" t="str">
        <f>IF(L926="x",VLOOKUP(D926,Acero!$A$12:$AB$209,6,FALSE),"--")</f>
        <v>--</v>
      </c>
      <c r="O926" s="324" t="str">
        <f>IF(L926="x",VLOOKUP(D926,Acero!$A$12:$AB$209,7,FALSE),"--")</f>
        <v>--</v>
      </c>
      <c r="P926" s="335" t="e">
        <f>IF((M926="Chapa negra doble recapado")*AND(L926&lt;&gt;"x"),"--",VLOOKUP(D926,Acero!$A$12:$AB$209,14,FALSE))</f>
        <v>#N/A</v>
      </c>
      <c r="Q926" s="335" t="e">
        <f>IF((M926="Chapa negra doble recapado")*AND(L926&lt;&gt;"x"),"--",VLOOKUP(D926,Acero!$A$12:$AB$209,15,FALSE))</f>
        <v>#N/A</v>
      </c>
      <c r="R926" s="335" t="str">
        <f>IF(L926="x",VLOOKUP(D926,Acero!$A$12:$AB$209,16,FALSE),"--")</f>
        <v>--</v>
      </c>
      <c r="S926" s="335" t="str">
        <f>IF(L926="x",VLOOKUP(D926,Acero!$A$12:$AB$209,17,FALSE),"--")</f>
        <v>--</v>
      </c>
      <c r="T926" s="335" t="e">
        <f>VLOOKUP(D926,Acero!$A$12:$AB$209,18,FALSE)</f>
        <v>#N/A</v>
      </c>
      <c r="U926" s="308" t="e">
        <f>VLOOKUP(D926,Acero!$A$12:$AB$209,19,FALSE)</f>
        <v>#N/A</v>
      </c>
      <c r="V926" s="319"/>
      <c r="W926" s="319"/>
      <c r="X926" s="322"/>
      <c r="Y926" s="334" t="e">
        <f t="shared" si="375"/>
        <v>#DIV/0!</v>
      </c>
      <c r="Z926">
        <f t="shared" si="379"/>
        <v>7961526.1666666344</v>
      </c>
      <c r="AG926" s="345">
        <v>43291</v>
      </c>
      <c r="AH926" s="149"/>
      <c r="AI926" s="149"/>
      <c r="AJ926" s="149"/>
      <c r="AK926" s="149"/>
      <c r="AL926" s="343" t="e">
        <f t="shared" si="376"/>
        <v>#DIV/0!</v>
      </c>
      <c r="AM926" s="149"/>
      <c r="AN926" s="149"/>
      <c r="AO926" s="343" t="e">
        <f t="shared" si="377"/>
        <v>#DIV/0!</v>
      </c>
      <c r="AP926" s="149"/>
      <c r="AQ926" s="149"/>
      <c r="AR926" s="343" t="e">
        <f t="shared" si="378"/>
        <v>#DIV/0!</v>
      </c>
    </row>
    <row r="927" spans="1:44" ht="30.75" hidden="1" thickBot="1">
      <c r="A927" s="309"/>
      <c r="B927" s="308">
        <v>835</v>
      </c>
      <c r="C927" s="239" t="str">
        <f>VLOOKUP($A$18,Piezas!$A$10:$F$604,2,FALSE)</f>
        <v xml:space="preserve">Gabinete lateral derecho </v>
      </c>
      <c r="D927" s="320"/>
      <c r="E927" s="322"/>
      <c r="F927" s="308" t="e">
        <f>VLOOKUP(D927,Acero!$A$12:$AB$209,4,FALSE)</f>
        <v>#N/A</v>
      </c>
      <c r="G927" s="317"/>
      <c r="H927" s="317"/>
      <c r="I927" s="317"/>
      <c r="J927" s="311"/>
      <c r="L927" s="322"/>
      <c r="M927" s="308" t="e">
        <f>VLOOKUP(D927,Acero!$A$12:$AB$209,13,FALSE)</f>
        <v>#N/A</v>
      </c>
      <c r="N927" s="308" t="str">
        <f>IF(L927="x",VLOOKUP(D927,Acero!$A$12:$AB$209,6,FALSE),"--")</f>
        <v>--</v>
      </c>
      <c r="O927" s="324" t="str">
        <f>IF(L927="x",VLOOKUP(D927,Acero!$A$12:$AB$209,7,FALSE),"--")</f>
        <v>--</v>
      </c>
      <c r="P927" s="335" t="e">
        <f>IF((M927="Chapa negra doble recapado")*AND(L927&lt;&gt;"x"),"--",VLOOKUP(D927,Acero!$A$12:$AB$209,14,FALSE))</f>
        <v>#N/A</v>
      </c>
      <c r="Q927" s="335" t="e">
        <f>IF((M927="Chapa negra doble recapado")*AND(L927&lt;&gt;"x"),"--",VLOOKUP(D927,Acero!$A$12:$AB$209,15,FALSE))</f>
        <v>#N/A</v>
      </c>
      <c r="R927" s="335" t="str">
        <f>IF(L927="x",VLOOKUP(D927,Acero!$A$12:$AB$209,16,FALSE),"--")</f>
        <v>--</v>
      </c>
      <c r="S927" s="335" t="str">
        <f>IF(L927="x",VLOOKUP(D927,Acero!$A$12:$AB$209,17,FALSE),"--")</f>
        <v>--</v>
      </c>
      <c r="T927" s="335" t="e">
        <f>VLOOKUP(D927,Acero!$A$12:$AB$209,18,FALSE)</f>
        <v>#N/A</v>
      </c>
      <c r="U927" s="308" t="e">
        <f>VLOOKUP(D927,Acero!$A$12:$AB$209,19,FALSE)</f>
        <v>#N/A</v>
      </c>
      <c r="V927" s="318"/>
      <c r="W927" s="318"/>
      <c r="X927" s="322"/>
      <c r="Y927" s="334" t="e">
        <f t="shared" si="375"/>
        <v>#DIV/0!</v>
      </c>
      <c r="Z927">
        <f t="shared" si="379"/>
        <v>7961526.1666666344</v>
      </c>
      <c r="AG927" s="345">
        <v>43292</v>
      </c>
      <c r="AH927" s="149"/>
      <c r="AI927" s="149"/>
      <c r="AJ927" s="149"/>
      <c r="AK927" s="149"/>
      <c r="AL927" s="343" t="e">
        <f t="shared" si="376"/>
        <v>#DIV/0!</v>
      </c>
      <c r="AM927" s="149"/>
      <c r="AN927" s="149"/>
      <c r="AO927" s="343" t="e">
        <f t="shared" si="377"/>
        <v>#DIV/0!</v>
      </c>
      <c r="AP927" s="149"/>
      <c r="AQ927" s="149"/>
      <c r="AR927" s="343" t="e">
        <f t="shared" si="378"/>
        <v>#DIV/0!</v>
      </c>
    </row>
    <row r="928" spans="1:44" ht="30.75" hidden="1" thickBot="1">
      <c r="A928" s="412"/>
      <c r="B928" s="308">
        <v>836</v>
      </c>
      <c r="C928" s="239" t="str">
        <f>VLOOKUP($A$18,Piezas!$A$10:$F$604,2,FALSE)</f>
        <v xml:space="preserve">Gabinete lateral derecho </v>
      </c>
      <c r="D928" s="321"/>
      <c r="E928" s="322"/>
      <c r="F928" s="308" t="e">
        <f>VLOOKUP(D928,Acero!$A$12:$AB$209,4,FALSE)</f>
        <v>#N/A</v>
      </c>
      <c r="G928" s="317"/>
      <c r="H928" s="317"/>
      <c r="I928" s="317"/>
      <c r="J928" s="311"/>
      <c r="L928" s="322"/>
      <c r="M928" s="308" t="e">
        <f>VLOOKUP(D928,Acero!$A$12:$AB$209,13,FALSE)</f>
        <v>#N/A</v>
      </c>
      <c r="N928" s="308" t="str">
        <f>IF(L928="x",VLOOKUP(D928,Acero!$A$12:$AB$209,6,FALSE),"--")</f>
        <v>--</v>
      </c>
      <c r="O928" s="324" t="str">
        <f>IF(L928="x",VLOOKUP(D928,Acero!$A$12:$AB$209,7,FALSE),"--")</f>
        <v>--</v>
      </c>
      <c r="P928" s="335" t="e">
        <f>IF((M928="Chapa negra doble recapado")*AND(L928&lt;&gt;"x"),"--",VLOOKUP(D928,Acero!$A$12:$AB$209,14,FALSE))</f>
        <v>#N/A</v>
      </c>
      <c r="Q928" s="335" t="e">
        <f>IF((M928="Chapa negra doble recapado")*AND(L928&lt;&gt;"x"),"--",VLOOKUP(D928,Acero!$A$12:$AB$209,15,FALSE))</f>
        <v>#N/A</v>
      </c>
      <c r="R928" s="335" t="str">
        <f>IF(L928="x",VLOOKUP(D928,Acero!$A$12:$AB$209,16,FALSE),"--")</f>
        <v>--</v>
      </c>
      <c r="S928" s="335" t="str">
        <f>IF(L928="x",VLOOKUP(D928,Acero!$A$12:$AB$209,17,FALSE),"--")</f>
        <v>--</v>
      </c>
      <c r="T928" s="335" t="e">
        <f>VLOOKUP(D928,Acero!$A$12:$AB$209,18,FALSE)</f>
        <v>#N/A</v>
      </c>
      <c r="U928" s="308" t="e">
        <f>VLOOKUP(D928,Acero!$A$12:$AB$209,19,FALSE)</f>
        <v>#N/A</v>
      </c>
      <c r="V928" s="319"/>
      <c r="W928" s="319"/>
      <c r="X928" s="322"/>
      <c r="Y928" s="334" t="e">
        <f t="shared" si="375"/>
        <v>#DIV/0!</v>
      </c>
      <c r="Z928">
        <f t="shared" si="379"/>
        <v>7961526.1666666344</v>
      </c>
      <c r="AG928" s="345">
        <v>43293</v>
      </c>
      <c r="AH928" s="149"/>
      <c r="AI928" s="149"/>
      <c r="AJ928" s="149"/>
      <c r="AK928" s="149"/>
      <c r="AL928" s="343" t="e">
        <f t="shared" si="376"/>
        <v>#DIV/0!</v>
      </c>
      <c r="AM928" s="149"/>
      <c r="AN928" s="149"/>
      <c r="AO928" s="343" t="e">
        <f t="shared" si="377"/>
        <v>#DIV/0!</v>
      </c>
      <c r="AP928" s="149"/>
      <c r="AQ928" s="149"/>
      <c r="AR928" s="343" t="e">
        <f t="shared" si="378"/>
        <v>#DIV/0!</v>
      </c>
    </row>
    <row r="929" spans="1:44" ht="15.75" hidden="1" thickBot="1">
      <c r="A929" s="410"/>
      <c r="B929" s="336"/>
      <c r="C929" s="337"/>
      <c r="D929" s="338"/>
      <c r="E929" s="339"/>
      <c r="F929" s="340"/>
      <c r="G929" s="336"/>
      <c r="H929" s="336"/>
      <c r="I929" s="338"/>
      <c r="J929" s="339"/>
      <c r="K929" s="341"/>
      <c r="L929" s="339"/>
      <c r="M929" s="338"/>
      <c r="N929" s="338"/>
      <c r="O929" s="342"/>
      <c r="P929" s="340"/>
      <c r="Q929" s="340"/>
      <c r="R929" s="340"/>
      <c r="S929" s="340"/>
      <c r="T929" s="340"/>
      <c r="U929" s="336"/>
      <c r="V929" s="336"/>
      <c r="W929" s="336"/>
      <c r="X929" s="339"/>
      <c r="Y929" s="339"/>
      <c r="Z929" s="333"/>
      <c r="AA929" s="333"/>
      <c r="AG929" s="345"/>
      <c r="AL929" s="344"/>
      <c r="AO929" s="344"/>
      <c r="AR929" s="344"/>
    </row>
    <row r="930" spans="1:44" ht="31.5" hidden="1" thickTop="1" thickBot="1">
      <c r="A930" s="411" t="s">
        <v>380</v>
      </c>
      <c r="B930" s="308">
        <v>837</v>
      </c>
      <c r="C930" s="239" t="str">
        <f>VLOOKUP($A$18,Piezas!$A$10:$F$604,2,FALSE)</f>
        <v xml:space="preserve">Gabinete lateral derecho </v>
      </c>
      <c r="D930" s="317" t="s">
        <v>1012</v>
      </c>
      <c r="E930" s="331">
        <v>1822.3333333333301</v>
      </c>
      <c r="F930" s="308" t="str">
        <f>VLOOKUP(D930,Acero!$A$12:$AB$209,4,FALSE)</f>
        <v>Lateral</v>
      </c>
      <c r="G930" s="317"/>
      <c r="H930" s="317"/>
      <c r="I930" s="317"/>
      <c r="J930" s="310"/>
      <c r="K930" s="149"/>
      <c r="L930" s="331"/>
      <c r="M930" s="308" t="str">
        <f>VLOOKUP(D930,Acero!$A$12:$AB$209,13,FALSE)</f>
        <v>Chapa negra doble recapado</v>
      </c>
      <c r="N930" s="308" t="str">
        <f>IF(L930="x",VLOOKUP(D930,Acero!$A$12:$AB$209,6,FALSE),"--")</f>
        <v>--</v>
      </c>
      <c r="O930" s="324" t="str">
        <f>IF(L930="x",VLOOKUP(D930,Acero!$A$12:$AB$209,7,FALSE),"--")</f>
        <v>--</v>
      </c>
      <c r="P930" s="335" t="str">
        <f>IF((M930="Chapa negra doble recapado")*AND(L930&lt;&gt;"x"),"--",VLOOKUP(D930,Acero!$A$12:$AB$209,14,FALSE))</f>
        <v>--</v>
      </c>
      <c r="Q930" s="335" t="str">
        <f>IF((M930="Chapa negra doble recapado")*AND(L930&lt;&gt;"x"),"--",VLOOKUP(D930,Acero!$A$12:$AB$209,15,FALSE))</f>
        <v>--</v>
      </c>
      <c r="R930" s="335" t="str">
        <f>IF(L930="x",VLOOKUP(D930,Acero!$A$12:$AB$209,16,FALSE),"--")</f>
        <v>--</v>
      </c>
      <c r="S930" s="335" t="str">
        <f>IF(L930="x",VLOOKUP(D930,Acero!$A$12:$AB$209,17,FALSE),"--")</f>
        <v>--</v>
      </c>
      <c r="T930" s="335">
        <f>VLOOKUP(D930,Acero!$A$12:$AB$209,18,FALSE)</f>
        <v>1.2</v>
      </c>
      <c r="U930" s="308" t="str">
        <f>VLOOKUP(D930,Acero!$A$12:$AB$209,19,FALSE)</f>
        <v>mm</v>
      </c>
      <c r="V930" s="317"/>
      <c r="W930" s="317">
        <v>1481.8333333333301</v>
      </c>
      <c r="X930" s="331">
        <v>1937.6666666666699</v>
      </c>
      <c r="Y930" s="334">
        <f t="shared" ref="Y930:Y940" si="380">(X930-W930)/W930</f>
        <v>0.30761444157013218</v>
      </c>
      <c r="Z930" s="149">
        <f>(V930+W930)*E930</f>
        <v>2700394.2777777668</v>
      </c>
      <c r="AA930" s="149"/>
      <c r="AB930" s="149"/>
      <c r="AC930" s="149"/>
      <c r="AD930" s="149"/>
      <c r="AE930" s="149"/>
      <c r="AF930" s="149"/>
      <c r="AG930" s="345">
        <v>43294</v>
      </c>
      <c r="AH930" s="149"/>
      <c r="AI930" s="149"/>
      <c r="AJ930" s="149"/>
      <c r="AK930" s="149"/>
      <c r="AL930" s="343" t="e">
        <f t="shared" ref="AL930:AL940" si="381">(AH930-AK930)/AH930</f>
        <v>#DIV/0!</v>
      </c>
      <c r="AM930" s="149"/>
      <c r="AN930" s="149"/>
      <c r="AO930" s="343" t="e">
        <f t="shared" ref="AO930:AO940" si="382">(AK930-AN930)/AK930</f>
        <v>#DIV/0!</v>
      </c>
      <c r="AP930" s="149"/>
      <c r="AQ930" s="149"/>
      <c r="AR930" s="343" t="e">
        <f t="shared" ref="AR930:AR940" si="383">(AN930-AQ930)/AN930</f>
        <v>#DIV/0!</v>
      </c>
    </row>
    <row r="931" spans="1:44" ht="30.75" hidden="1" thickBot="1">
      <c r="A931" s="309"/>
      <c r="B931" s="308">
        <v>838</v>
      </c>
      <c r="C931" s="239" t="str">
        <f>VLOOKUP($A$18,Piezas!$A$10:$F$604,2,FALSE)</f>
        <v xml:space="preserve">Gabinete lateral derecho </v>
      </c>
      <c r="D931" s="317" t="s">
        <v>1211</v>
      </c>
      <c r="E931" s="322">
        <v>1830.3333333333301</v>
      </c>
      <c r="F931" s="308" t="str">
        <f>VLOOKUP(D931,Acero!$A$12:$AB$209,4,FALSE)</f>
        <v xml:space="preserve">Lonja </v>
      </c>
      <c r="G931" s="317"/>
      <c r="H931" s="317"/>
      <c r="I931" s="317"/>
      <c r="J931" s="311"/>
      <c r="L931" s="317"/>
      <c r="M931" s="308" t="str">
        <f>VLOOKUP(D931,Acero!$A$12:$AB$209,13,FALSE)</f>
        <v>Chapa negra doble recapado</v>
      </c>
      <c r="N931" s="308" t="str">
        <f>IF(L931="x",VLOOKUP(D931,Acero!$A$12:$AB$209,6,FALSE),"--")</f>
        <v>--</v>
      </c>
      <c r="O931" s="324" t="str">
        <f>IF(L931="x",VLOOKUP(D931,Acero!$A$12:$AB$209,7,FALSE),"--")</f>
        <v>--</v>
      </c>
      <c r="P931" s="335" t="str">
        <f>IF((M931="Chapa negra doble recapado")*AND(L931&lt;&gt;"x"),"--",VLOOKUP(D931,Acero!$A$12:$AB$209,14,FALSE))</f>
        <v>--</v>
      </c>
      <c r="Q931" s="335" t="str">
        <f>IF((M931="Chapa negra doble recapado")*AND(L931&lt;&gt;"x"),"--",VLOOKUP(D931,Acero!$A$12:$AB$209,15,FALSE))</f>
        <v>--</v>
      </c>
      <c r="R931" s="335" t="str">
        <f>IF(L931="x",VLOOKUP(D931,Acero!$A$12:$AB$209,16,FALSE),"--")</f>
        <v>--</v>
      </c>
      <c r="S931" s="335" t="str">
        <f>IF(L931="x",VLOOKUP(D931,Acero!$A$12:$AB$209,17,FALSE),"--")</f>
        <v>--</v>
      </c>
      <c r="T931" s="335">
        <f>VLOOKUP(D931,Acero!$A$12:$AB$209,18,FALSE)</f>
        <v>1.2</v>
      </c>
      <c r="U931" s="308" t="str">
        <f>VLOOKUP(D931,Acero!$A$12:$AB$209,19,FALSE)</f>
        <v>mm</v>
      </c>
      <c r="V931" s="317"/>
      <c r="W931" s="317">
        <v>1488.3333333333301</v>
      </c>
      <c r="X931" s="322">
        <v>1946.1666666666699</v>
      </c>
      <c r="Y931" s="334">
        <f t="shared" si="380"/>
        <v>0.30761478163494349</v>
      </c>
      <c r="Z931">
        <f t="shared" ref="Z931:Z940" si="384">(V931+W931)*E931+Z930</f>
        <v>5424540.3888888676</v>
      </c>
      <c r="AG931" s="345">
        <v>43295</v>
      </c>
      <c r="AH931" s="149"/>
      <c r="AI931" s="149"/>
      <c r="AJ931" s="149"/>
      <c r="AK931" s="149"/>
      <c r="AL931" s="343" t="e">
        <f t="shared" si="381"/>
        <v>#DIV/0!</v>
      </c>
      <c r="AM931" s="149"/>
      <c r="AN931" s="149"/>
      <c r="AO931" s="343" t="e">
        <f t="shared" si="382"/>
        <v>#DIV/0!</v>
      </c>
      <c r="AP931" s="149"/>
      <c r="AQ931" s="149"/>
      <c r="AR931" s="343" t="e">
        <f t="shared" si="383"/>
        <v>#DIV/0!</v>
      </c>
    </row>
    <row r="932" spans="1:44" ht="30.75" hidden="1" thickBot="1">
      <c r="A932" s="309"/>
      <c r="B932" s="308">
        <v>839</v>
      </c>
      <c r="C932" s="239" t="str">
        <f>VLOOKUP($A$18,Piezas!$A$10:$F$604,2,FALSE)</f>
        <v xml:space="preserve">Gabinete lateral derecho </v>
      </c>
      <c r="D932" s="317" t="s">
        <v>1014</v>
      </c>
      <c r="E932" s="322">
        <v>1838.3333333333301</v>
      </c>
      <c r="F932" s="308" t="str">
        <f>VLOOKUP(D932,Acero!$A$12:$AB$209,4,FALSE)</f>
        <v>orejas</v>
      </c>
      <c r="G932" s="317"/>
      <c r="H932" s="317"/>
      <c r="I932" s="317"/>
      <c r="J932" s="311" t="s">
        <v>1546</v>
      </c>
      <c r="L932" s="322"/>
      <c r="M932" s="308" t="str">
        <f>VLOOKUP(D932,Acero!$A$12:$AB$209,13,FALSE)</f>
        <v>Chapa negra doble recapado</v>
      </c>
      <c r="N932" s="308" t="str">
        <f>IF(L932="x",VLOOKUP(D932,Acero!$A$12:$AB$209,6,FALSE),"--")</f>
        <v>--</v>
      </c>
      <c r="O932" s="324" t="str">
        <f>IF(L932="x",VLOOKUP(D932,Acero!$A$12:$AB$209,7,FALSE),"--")</f>
        <v>--</v>
      </c>
      <c r="P932" s="335" t="str">
        <f>IF((M932="Chapa negra doble recapado")*AND(L932&lt;&gt;"x"),"--",VLOOKUP(D932,Acero!$A$12:$AB$209,14,FALSE))</f>
        <v>--</v>
      </c>
      <c r="Q932" s="335" t="str">
        <f>IF((M932="Chapa negra doble recapado")*AND(L932&lt;&gt;"x"),"--",VLOOKUP(D932,Acero!$A$12:$AB$209,15,FALSE))</f>
        <v>--</v>
      </c>
      <c r="R932" s="335" t="str">
        <f>IF(L932="x",VLOOKUP(D932,Acero!$A$12:$AB$209,16,FALSE),"--")</f>
        <v>--</v>
      </c>
      <c r="S932" s="335" t="str">
        <f>IF(L932="x",VLOOKUP(D932,Acero!$A$12:$AB$209,17,FALSE),"--")</f>
        <v>--</v>
      </c>
      <c r="T932" s="335">
        <f>VLOOKUP(D932,Acero!$A$12:$AB$209,18,FALSE)</f>
        <v>1.2</v>
      </c>
      <c r="U932" s="308" t="str">
        <f>VLOOKUP(D932,Acero!$A$12:$AB$209,19,FALSE)</f>
        <v>mm</v>
      </c>
      <c r="V932" s="318">
        <v>1</v>
      </c>
      <c r="W932" s="318">
        <v>1494.8333333333301</v>
      </c>
      <c r="X932" s="322">
        <v>1954.6666666666699</v>
      </c>
      <c r="Y932" s="334">
        <f t="shared" si="380"/>
        <v>0.30761511874233977</v>
      </c>
      <c r="Z932">
        <f t="shared" si="384"/>
        <v>8174380.6666666344</v>
      </c>
      <c r="AG932" s="345">
        <v>43296</v>
      </c>
      <c r="AH932" s="149"/>
      <c r="AI932" s="149"/>
      <c r="AJ932" s="149"/>
      <c r="AK932" s="149"/>
      <c r="AL932" s="343" t="e">
        <f t="shared" si="381"/>
        <v>#DIV/0!</v>
      </c>
      <c r="AM932" s="149"/>
      <c r="AN932" s="149"/>
      <c r="AO932" s="343" t="e">
        <f t="shared" si="382"/>
        <v>#DIV/0!</v>
      </c>
      <c r="AP932" s="149"/>
      <c r="AQ932" s="149"/>
      <c r="AR932" s="343" t="e">
        <f t="shared" si="383"/>
        <v>#DIV/0!</v>
      </c>
    </row>
    <row r="933" spans="1:44" ht="30.75" hidden="1" thickBot="1">
      <c r="A933" s="309"/>
      <c r="B933" s="308">
        <v>840</v>
      </c>
      <c r="C933" s="239" t="str">
        <f>VLOOKUP($A$18,Piezas!$A$10:$F$604,2,FALSE)</f>
        <v xml:space="preserve">Gabinete lateral derecho </v>
      </c>
      <c r="D933" s="317" t="s">
        <v>1015</v>
      </c>
      <c r="E933" s="322"/>
      <c r="F933" s="308">
        <f>VLOOKUP(D933,Acero!$A$12:$AB$209,4,FALSE)</f>
        <v>0</v>
      </c>
      <c r="G933" s="317"/>
      <c r="H933" s="317"/>
      <c r="I933" s="317"/>
      <c r="J933" s="311"/>
      <c r="L933" s="322"/>
      <c r="M933" s="308">
        <f>VLOOKUP(D933,Acero!$A$12:$AB$209,13,FALSE)</f>
        <v>0</v>
      </c>
      <c r="N933" s="308" t="str">
        <f>IF(L933="x",VLOOKUP(D933,Acero!$A$12:$AB$209,6,FALSE),"--")</f>
        <v>--</v>
      </c>
      <c r="O933" s="324" t="str">
        <f>IF(L933="x",VLOOKUP(D933,Acero!$A$12:$AB$209,7,FALSE),"--")</f>
        <v>--</v>
      </c>
      <c r="P933" s="335">
        <f>IF((M933="Chapa negra doble recapado")*AND(L933&lt;&gt;"x"),"--",VLOOKUP(D933,Acero!$A$12:$AB$209,14,FALSE))</f>
        <v>0</v>
      </c>
      <c r="Q933" s="335">
        <f>IF((M933="Chapa negra doble recapado")*AND(L933&lt;&gt;"x"),"--",VLOOKUP(D933,Acero!$A$12:$AB$209,15,FALSE))</f>
        <v>0</v>
      </c>
      <c r="R933" s="335" t="str">
        <f>IF(L933="x",VLOOKUP(D933,Acero!$A$12:$AB$209,16,FALSE),"--")</f>
        <v>--</v>
      </c>
      <c r="S933" s="335" t="str">
        <f>IF(L933="x",VLOOKUP(D933,Acero!$A$12:$AB$209,17,FALSE),"--")</f>
        <v>--</v>
      </c>
      <c r="T933" s="335">
        <f>VLOOKUP(D933,Acero!$A$12:$AB$209,18,FALSE)</f>
        <v>0</v>
      </c>
      <c r="U933" s="308" t="str">
        <f>VLOOKUP(D933,Acero!$A$12:$AB$209,19,FALSE)</f>
        <v>-----</v>
      </c>
      <c r="V933" s="319"/>
      <c r="W933" s="319"/>
      <c r="X933" s="322"/>
      <c r="Y933" s="334" t="e">
        <f t="shared" si="380"/>
        <v>#DIV/0!</v>
      </c>
      <c r="Z933">
        <f t="shared" si="384"/>
        <v>8174380.6666666344</v>
      </c>
      <c r="AG933" s="345">
        <v>43297</v>
      </c>
      <c r="AH933" s="149"/>
      <c r="AI933" s="149"/>
      <c r="AJ933" s="149"/>
      <c r="AK933" s="149"/>
      <c r="AL933" s="343" t="e">
        <f t="shared" si="381"/>
        <v>#DIV/0!</v>
      </c>
      <c r="AM933" s="149"/>
      <c r="AN933" s="149"/>
      <c r="AO933" s="343" t="e">
        <f t="shared" si="382"/>
        <v>#DIV/0!</v>
      </c>
      <c r="AP933" s="149"/>
      <c r="AQ933" s="149"/>
      <c r="AR933" s="343" t="e">
        <f t="shared" si="383"/>
        <v>#DIV/0!</v>
      </c>
    </row>
    <row r="934" spans="1:44" ht="30.75" hidden="1" thickBot="1">
      <c r="A934" s="309"/>
      <c r="B934" s="308">
        <v>841</v>
      </c>
      <c r="C934" s="239" t="str">
        <f>VLOOKUP($A$18,Piezas!$A$10:$F$604,2,FALSE)</f>
        <v xml:space="preserve">Gabinete lateral derecho </v>
      </c>
      <c r="D934" s="317" t="s">
        <v>1060</v>
      </c>
      <c r="E934" s="322"/>
      <c r="F934" s="308">
        <f>VLOOKUP(D934,Acero!$A$12:$AB$209,4,FALSE)</f>
        <v>0</v>
      </c>
      <c r="G934" s="317"/>
      <c r="H934" s="317"/>
      <c r="I934" s="317"/>
      <c r="J934" s="311"/>
      <c r="L934" s="322"/>
      <c r="M934" s="308" t="str">
        <f>VLOOKUP(D934,Acero!$A$12:$AB$209,13,FALSE)</f>
        <v>---------------</v>
      </c>
      <c r="N934" s="308" t="str">
        <f>IF(L934="x",VLOOKUP(D934,Acero!$A$12:$AB$209,6,FALSE),"--")</f>
        <v>--</v>
      </c>
      <c r="O934" s="324" t="str">
        <f>IF(L934="x",VLOOKUP(D934,Acero!$A$12:$AB$209,7,FALSE),"--")</f>
        <v>--</v>
      </c>
      <c r="P934" s="335">
        <f>IF((M934="Chapa negra doble recapado")*AND(L934&lt;&gt;"x"),"--",VLOOKUP(D934,Acero!$A$12:$AB$209,14,FALSE))</f>
        <v>28</v>
      </c>
      <c r="Q934" s="335" t="str">
        <f>IF((M934="Chapa negra doble recapado")*AND(L934&lt;&gt;"x"),"--",VLOOKUP(D934,Acero!$A$12:$AB$209,15,FALSE))</f>
        <v>----</v>
      </c>
      <c r="R934" s="335" t="str">
        <f>IF(L934="x",VLOOKUP(D934,Acero!$A$12:$AB$209,16,FALSE),"--")</f>
        <v>--</v>
      </c>
      <c r="S934" s="335" t="str">
        <f>IF(L934="x",VLOOKUP(D934,Acero!$A$12:$AB$209,17,FALSE),"--")</f>
        <v>--</v>
      </c>
      <c r="T934" s="335">
        <f>VLOOKUP(D934,Acero!$A$12:$AB$209,18,FALSE)</f>
        <v>0</v>
      </c>
      <c r="U934" s="308" t="str">
        <f>VLOOKUP(D934,Acero!$A$12:$AB$209,19,FALSE)</f>
        <v>----</v>
      </c>
      <c r="V934" s="318"/>
      <c r="W934" s="318"/>
      <c r="X934" s="322"/>
      <c r="Y934" s="334" t="e">
        <f t="shared" si="380"/>
        <v>#DIV/0!</v>
      </c>
      <c r="Z934">
        <f t="shared" si="384"/>
        <v>8174380.6666666344</v>
      </c>
      <c r="AG934" s="345">
        <v>43298</v>
      </c>
      <c r="AH934" s="149"/>
      <c r="AI934" s="149"/>
      <c r="AJ934" s="149"/>
      <c r="AK934" s="149"/>
      <c r="AL934" s="343" t="e">
        <f t="shared" si="381"/>
        <v>#DIV/0!</v>
      </c>
      <c r="AM934" s="149"/>
      <c r="AN934" s="149"/>
      <c r="AO934" s="343" t="e">
        <f t="shared" si="382"/>
        <v>#DIV/0!</v>
      </c>
      <c r="AP934" s="149"/>
      <c r="AQ934" s="149"/>
      <c r="AR934" s="343" t="e">
        <f t="shared" si="383"/>
        <v>#DIV/0!</v>
      </c>
    </row>
    <row r="935" spans="1:44" ht="30.75" hidden="1" thickBot="1">
      <c r="A935" s="309"/>
      <c r="B935" s="308">
        <v>842</v>
      </c>
      <c r="C935" s="239" t="str">
        <f>VLOOKUP($A$18,Piezas!$A$10:$F$604,2,FALSE)</f>
        <v xml:space="preserve">Gabinete lateral derecho </v>
      </c>
      <c r="D935" s="317" t="s">
        <v>1228</v>
      </c>
      <c r="E935" s="322"/>
      <c r="F935" s="308">
        <f>VLOOKUP(D935,Acero!$A$12:$AB$209,4,FALSE)</f>
        <v>0</v>
      </c>
      <c r="G935" s="317"/>
      <c r="H935" s="317"/>
      <c r="I935" s="317"/>
      <c r="J935" s="311"/>
      <c r="L935" s="322"/>
      <c r="M935" s="308" t="str">
        <f>VLOOKUP(D935,Acero!$A$12:$AB$209,13,FALSE)</f>
        <v>---------------</v>
      </c>
      <c r="N935" s="308" t="str">
        <f>IF(L935="x",VLOOKUP(D935,Acero!$A$12:$AB$209,6,FALSE),"--")</f>
        <v>--</v>
      </c>
      <c r="O935" s="324" t="str">
        <f>IF(L935="x",VLOOKUP(D935,Acero!$A$12:$AB$209,7,FALSE),"--")</f>
        <v>--</v>
      </c>
      <c r="P935" s="335">
        <f>IF((M935="Chapa negra doble recapado")*AND(L935&lt;&gt;"x"),"--",VLOOKUP(D935,Acero!$A$12:$AB$209,14,FALSE))</f>
        <v>0.42</v>
      </c>
      <c r="Q935" s="335" t="str">
        <f>IF((M935="Chapa negra doble recapado")*AND(L935&lt;&gt;"x"),"--",VLOOKUP(D935,Acero!$A$12:$AB$209,15,FALSE))</f>
        <v>----</v>
      </c>
      <c r="R935" s="335" t="str">
        <f>IF(L935="x",VLOOKUP(D935,Acero!$A$12:$AB$209,16,FALSE),"--")</f>
        <v>--</v>
      </c>
      <c r="S935" s="335" t="str">
        <f>IF(L935="x",VLOOKUP(D935,Acero!$A$12:$AB$209,17,FALSE),"--")</f>
        <v>--</v>
      </c>
      <c r="T935" s="335">
        <f>VLOOKUP(D935,Acero!$A$12:$AB$209,18,FALSE)</f>
        <v>0.5</v>
      </c>
      <c r="U935" s="308" t="str">
        <f>VLOOKUP(D935,Acero!$A$12:$AB$209,19,FALSE)</f>
        <v>----</v>
      </c>
      <c r="V935" s="318"/>
      <c r="W935" s="318"/>
      <c r="X935" s="322"/>
      <c r="Y935" s="334" t="e">
        <f t="shared" si="380"/>
        <v>#DIV/0!</v>
      </c>
      <c r="Z935">
        <f t="shared" si="384"/>
        <v>8174380.6666666344</v>
      </c>
      <c r="AG935" s="345">
        <v>43299</v>
      </c>
      <c r="AH935" s="149"/>
      <c r="AI935" s="149"/>
      <c r="AJ935" s="149"/>
      <c r="AK935" s="149"/>
      <c r="AL935" s="343" t="e">
        <f t="shared" si="381"/>
        <v>#DIV/0!</v>
      </c>
      <c r="AM935" s="149"/>
      <c r="AN935" s="149"/>
      <c r="AO935" s="343" t="e">
        <f t="shared" si="382"/>
        <v>#DIV/0!</v>
      </c>
      <c r="AP935" s="149"/>
      <c r="AQ935" s="149"/>
      <c r="AR935" s="343" t="e">
        <f t="shared" si="383"/>
        <v>#DIV/0!</v>
      </c>
    </row>
    <row r="936" spans="1:44" ht="30.75" hidden="1" thickBot="1">
      <c r="A936" s="309"/>
      <c r="B936" s="308">
        <v>843</v>
      </c>
      <c r="C936" s="239" t="str">
        <f>VLOOKUP($A$18,Piezas!$A$10:$F$604,2,FALSE)</f>
        <v xml:space="preserve">Gabinete lateral derecho </v>
      </c>
      <c r="D936" s="317" t="s">
        <v>1229</v>
      </c>
      <c r="E936" s="322"/>
      <c r="F936" s="308">
        <f>VLOOKUP(D936,Acero!$A$12:$AB$209,4,FALSE)</f>
        <v>0</v>
      </c>
      <c r="G936" s="317"/>
      <c r="H936" s="317"/>
      <c r="I936" s="317"/>
      <c r="J936" s="311"/>
      <c r="L936" s="322"/>
      <c r="M936" s="308" t="str">
        <f>VLOOKUP(D936,Acero!$A$12:$AB$209,13,FALSE)</f>
        <v>---------------</v>
      </c>
      <c r="N936" s="308" t="str">
        <f>IF(L936="x",VLOOKUP(D936,Acero!$A$12:$AB$209,6,FALSE),"--")</f>
        <v>--</v>
      </c>
      <c r="O936" s="324" t="str">
        <f>IF(L936="x",VLOOKUP(D936,Acero!$A$12:$AB$209,7,FALSE),"--")</f>
        <v>--</v>
      </c>
      <c r="P936" s="335">
        <f>IF((M936="Chapa negra doble recapado")*AND(L936&lt;&gt;"x"),"--",VLOOKUP(D936,Acero!$A$12:$AB$209,14,FALSE))</f>
        <v>22</v>
      </c>
      <c r="Q936" s="335" t="str">
        <f>IF((M936="Chapa negra doble recapado")*AND(L936&lt;&gt;"x"),"--",VLOOKUP(D936,Acero!$A$12:$AB$209,15,FALSE))</f>
        <v>----</v>
      </c>
      <c r="R936" s="335" t="str">
        <f>IF(L936="x",VLOOKUP(D936,Acero!$A$12:$AB$209,16,FALSE),"--")</f>
        <v>--</v>
      </c>
      <c r="S936" s="335" t="str">
        <f>IF(L936="x",VLOOKUP(D936,Acero!$A$12:$AB$209,17,FALSE),"--")</f>
        <v>--</v>
      </c>
      <c r="T936" s="335">
        <f>VLOOKUP(D936,Acero!$A$12:$AB$209,18,FALSE)</f>
        <v>0</v>
      </c>
      <c r="U936" s="308" t="str">
        <f>VLOOKUP(D936,Acero!$A$12:$AB$209,19,FALSE)</f>
        <v>----</v>
      </c>
      <c r="V936" s="319"/>
      <c r="W936" s="319"/>
      <c r="X936" s="322"/>
      <c r="Y936" s="334" t="e">
        <f t="shared" si="380"/>
        <v>#DIV/0!</v>
      </c>
      <c r="Z936">
        <f t="shared" si="384"/>
        <v>8174380.6666666344</v>
      </c>
      <c r="AG936" s="345">
        <v>43300</v>
      </c>
      <c r="AH936" s="149"/>
      <c r="AI936" s="149"/>
      <c r="AJ936" s="149"/>
      <c r="AK936" s="149"/>
      <c r="AL936" s="343" t="e">
        <f t="shared" si="381"/>
        <v>#DIV/0!</v>
      </c>
      <c r="AM936" s="149"/>
      <c r="AN936" s="149"/>
      <c r="AO936" s="343" t="e">
        <f t="shared" si="382"/>
        <v>#DIV/0!</v>
      </c>
      <c r="AP936" s="149"/>
      <c r="AQ936" s="149"/>
      <c r="AR936" s="343" t="e">
        <f t="shared" si="383"/>
        <v>#DIV/0!</v>
      </c>
    </row>
    <row r="937" spans="1:44" ht="30.75" hidden="1" thickBot="1">
      <c r="A937" s="309"/>
      <c r="B937" s="308">
        <v>844</v>
      </c>
      <c r="C937" s="239" t="str">
        <f>VLOOKUP($A$18,Piezas!$A$10:$F$604,2,FALSE)</f>
        <v xml:space="preserve">Gabinete lateral derecho </v>
      </c>
      <c r="D937" s="317" t="s">
        <v>1230</v>
      </c>
      <c r="E937" s="322"/>
      <c r="F937" s="308">
        <f>VLOOKUP(D937,Acero!$A$12:$AB$209,4,FALSE)</f>
        <v>0</v>
      </c>
      <c r="G937" s="317"/>
      <c r="H937" s="317"/>
      <c r="I937" s="317"/>
      <c r="J937" s="311"/>
      <c r="L937" s="322"/>
      <c r="M937" s="308" t="str">
        <f>VLOOKUP(D937,Acero!$A$12:$AB$209,13,FALSE)</f>
        <v>---------------</v>
      </c>
      <c r="N937" s="308" t="str">
        <f>IF(L937="x",VLOOKUP(D937,Acero!$A$12:$AB$209,6,FALSE),"--")</f>
        <v>--</v>
      </c>
      <c r="O937" s="324" t="str">
        <f>IF(L937="x",VLOOKUP(D937,Acero!$A$12:$AB$209,7,FALSE),"--")</f>
        <v>--</v>
      </c>
      <c r="P937" s="335">
        <f>IF((M937="Chapa negra doble recapado")*AND(L937&lt;&gt;"x"),"--",VLOOKUP(D937,Acero!$A$12:$AB$209,14,FALSE))</f>
        <v>12.7</v>
      </c>
      <c r="Q937" s="335" t="str">
        <f>IF((M937="Chapa negra doble recapado")*AND(L937&lt;&gt;"x"),"--",VLOOKUP(D937,Acero!$A$12:$AB$209,15,FALSE))</f>
        <v>----</v>
      </c>
      <c r="R937" s="335" t="str">
        <f>IF(L937="x",VLOOKUP(D937,Acero!$A$12:$AB$209,16,FALSE),"--")</f>
        <v>--</v>
      </c>
      <c r="S937" s="335" t="str">
        <f>IF(L937="x",VLOOKUP(D937,Acero!$A$12:$AB$209,17,FALSE),"--")</f>
        <v>--</v>
      </c>
      <c r="T937" s="335">
        <f>VLOOKUP(D937,Acero!$A$12:$AB$209,18,FALSE)</f>
        <v>0</v>
      </c>
      <c r="U937" s="308" t="str">
        <f>VLOOKUP(D937,Acero!$A$12:$AB$209,19,FALSE)</f>
        <v>----</v>
      </c>
      <c r="V937" s="318"/>
      <c r="W937" s="318"/>
      <c r="X937" s="322"/>
      <c r="Y937" s="334" t="e">
        <f t="shared" si="380"/>
        <v>#DIV/0!</v>
      </c>
      <c r="Z937">
        <f t="shared" si="384"/>
        <v>8174380.6666666344</v>
      </c>
      <c r="AG937" s="345">
        <v>43301</v>
      </c>
      <c r="AH937" s="149"/>
      <c r="AI937" s="149"/>
      <c r="AJ937" s="149"/>
      <c r="AK937" s="149"/>
      <c r="AL937" s="343" t="e">
        <f t="shared" si="381"/>
        <v>#DIV/0!</v>
      </c>
      <c r="AM937" s="149"/>
      <c r="AN937" s="149"/>
      <c r="AO937" s="343" t="e">
        <f t="shared" si="382"/>
        <v>#DIV/0!</v>
      </c>
      <c r="AP937" s="149"/>
      <c r="AQ937" s="149"/>
      <c r="AR937" s="343" t="e">
        <f t="shared" si="383"/>
        <v>#DIV/0!</v>
      </c>
    </row>
    <row r="938" spans="1:44" ht="30.75" hidden="1" thickBot="1">
      <c r="A938" s="309"/>
      <c r="B938" s="308">
        <v>845</v>
      </c>
      <c r="C938" s="239" t="str">
        <f>VLOOKUP($A$18,Piezas!$A$10:$F$604,2,FALSE)</f>
        <v xml:space="preserve">Gabinete lateral derecho </v>
      </c>
      <c r="D938" s="317"/>
      <c r="E938" s="322"/>
      <c r="F938" s="308" t="e">
        <f>VLOOKUP(D938,Acero!$A$12:$AB$209,4,FALSE)</f>
        <v>#N/A</v>
      </c>
      <c r="G938" s="317"/>
      <c r="H938" s="317"/>
      <c r="I938" s="317"/>
      <c r="J938" s="311"/>
      <c r="L938" s="322"/>
      <c r="M938" s="308" t="e">
        <f>VLOOKUP(D938,Acero!$A$12:$AB$209,13,FALSE)</f>
        <v>#N/A</v>
      </c>
      <c r="N938" s="308" t="str">
        <f>IF(L938="x",VLOOKUP(D938,Acero!$A$12:$AB$209,6,FALSE),"--")</f>
        <v>--</v>
      </c>
      <c r="O938" s="324" t="str">
        <f>IF(L938="x",VLOOKUP(D938,Acero!$A$12:$AB$209,7,FALSE),"--")</f>
        <v>--</v>
      </c>
      <c r="P938" s="335" t="e">
        <f>IF((M938="Chapa negra doble recapado")*AND(L938&lt;&gt;"x"),"--",VLOOKUP(D938,Acero!$A$12:$AB$209,14,FALSE))</f>
        <v>#N/A</v>
      </c>
      <c r="Q938" s="335" t="e">
        <f>IF((M938="Chapa negra doble recapado")*AND(L938&lt;&gt;"x"),"--",VLOOKUP(D938,Acero!$A$12:$AB$209,15,FALSE))</f>
        <v>#N/A</v>
      </c>
      <c r="R938" s="335" t="str">
        <f>IF(L938="x",VLOOKUP(D938,Acero!$A$12:$AB$209,16,FALSE),"--")</f>
        <v>--</v>
      </c>
      <c r="S938" s="335" t="str">
        <f>IF(L938="x",VLOOKUP(D938,Acero!$A$12:$AB$209,17,FALSE),"--")</f>
        <v>--</v>
      </c>
      <c r="T938" s="335" t="e">
        <f>VLOOKUP(D938,Acero!$A$12:$AB$209,18,FALSE)</f>
        <v>#N/A</v>
      </c>
      <c r="U938" s="308" t="e">
        <f>VLOOKUP(D938,Acero!$A$12:$AB$209,19,FALSE)</f>
        <v>#N/A</v>
      </c>
      <c r="V938" s="319"/>
      <c r="W938" s="319"/>
      <c r="X938" s="322"/>
      <c r="Y938" s="334" t="e">
        <f t="shared" si="380"/>
        <v>#DIV/0!</v>
      </c>
      <c r="Z938">
        <f t="shared" si="384"/>
        <v>8174380.6666666344</v>
      </c>
      <c r="AG938" s="345">
        <v>43302</v>
      </c>
      <c r="AH938" s="149"/>
      <c r="AI938" s="149"/>
      <c r="AJ938" s="149"/>
      <c r="AK938" s="149"/>
      <c r="AL938" s="343" t="e">
        <f t="shared" si="381"/>
        <v>#DIV/0!</v>
      </c>
      <c r="AM938" s="149"/>
      <c r="AN938" s="149"/>
      <c r="AO938" s="343" t="e">
        <f t="shared" si="382"/>
        <v>#DIV/0!</v>
      </c>
      <c r="AP938" s="149"/>
      <c r="AQ938" s="149"/>
      <c r="AR938" s="343" t="e">
        <f t="shared" si="383"/>
        <v>#DIV/0!</v>
      </c>
    </row>
    <row r="939" spans="1:44" ht="30.75" hidden="1" thickBot="1">
      <c r="A939" s="309"/>
      <c r="B939" s="308">
        <v>846</v>
      </c>
      <c r="C939" s="239" t="str">
        <f>VLOOKUP($A$18,Piezas!$A$10:$F$604,2,FALSE)</f>
        <v xml:space="preserve">Gabinete lateral derecho </v>
      </c>
      <c r="D939" s="320"/>
      <c r="E939" s="322"/>
      <c r="F939" s="308" t="e">
        <f>VLOOKUP(D939,Acero!$A$12:$AB$209,4,FALSE)</f>
        <v>#N/A</v>
      </c>
      <c r="G939" s="317"/>
      <c r="H939" s="317"/>
      <c r="I939" s="317"/>
      <c r="J939" s="311"/>
      <c r="L939" s="322"/>
      <c r="M939" s="308" t="e">
        <f>VLOOKUP(D939,Acero!$A$12:$AB$209,13,FALSE)</f>
        <v>#N/A</v>
      </c>
      <c r="N939" s="308" t="str">
        <f>IF(L939="x",VLOOKUP(D939,Acero!$A$12:$AB$209,6,FALSE),"--")</f>
        <v>--</v>
      </c>
      <c r="O939" s="324" t="str">
        <f>IF(L939="x",VLOOKUP(D939,Acero!$A$12:$AB$209,7,FALSE),"--")</f>
        <v>--</v>
      </c>
      <c r="P939" s="335" t="e">
        <f>IF((M939="Chapa negra doble recapado")*AND(L939&lt;&gt;"x"),"--",VLOOKUP(D939,Acero!$A$12:$AB$209,14,FALSE))</f>
        <v>#N/A</v>
      </c>
      <c r="Q939" s="335" t="e">
        <f>IF((M939="Chapa negra doble recapado")*AND(L939&lt;&gt;"x"),"--",VLOOKUP(D939,Acero!$A$12:$AB$209,15,FALSE))</f>
        <v>#N/A</v>
      </c>
      <c r="R939" s="335" t="str">
        <f>IF(L939="x",VLOOKUP(D939,Acero!$A$12:$AB$209,16,FALSE),"--")</f>
        <v>--</v>
      </c>
      <c r="S939" s="335" t="str">
        <f>IF(L939="x",VLOOKUP(D939,Acero!$A$12:$AB$209,17,FALSE),"--")</f>
        <v>--</v>
      </c>
      <c r="T939" s="335" t="e">
        <f>VLOOKUP(D939,Acero!$A$12:$AB$209,18,FALSE)</f>
        <v>#N/A</v>
      </c>
      <c r="U939" s="308" t="e">
        <f>VLOOKUP(D939,Acero!$A$12:$AB$209,19,FALSE)</f>
        <v>#N/A</v>
      </c>
      <c r="V939" s="318"/>
      <c r="W939" s="318"/>
      <c r="X939" s="322"/>
      <c r="Y939" s="334" t="e">
        <f t="shared" si="380"/>
        <v>#DIV/0!</v>
      </c>
      <c r="Z939">
        <f t="shared" si="384"/>
        <v>8174380.6666666344</v>
      </c>
      <c r="AG939" s="345">
        <v>43303</v>
      </c>
      <c r="AH939" s="149"/>
      <c r="AI939" s="149"/>
      <c r="AJ939" s="149"/>
      <c r="AK939" s="149"/>
      <c r="AL939" s="343" t="e">
        <f t="shared" si="381"/>
        <v>#DIV/0!</v>
      </c>
      <c r="AM939" s="149"/>
      <c r="AN939" s="149"/>
      <c r="AO939" s="343" t="e">
        <f t="shared" si="382"/>
        <v>#DIV/0!</v>
      </c>
      <c r="AP939" s="149"/>
      <c r="AQ939" s="149"/>
      <c r="AR939" s="343" t="e">
        <f t="shared" si="383"/>
        <v>#DIV/0!</v>
      </c>
    </row>
    <row r="940" spans="1:44" ht="30.75" hidden="1" thickBot="1">
      <c r="A940" s="412"/>
      <c r="B940" s="308">
        <v>847</v>
      </c>
      <c r="C940" s="239" t="str">
        <f>VLOOKUP($A$18,Piezas!$A$10:$F$604,2,FALSE)</f>
        <v xml:space="preserve">Gabinete lateral derecho </v>
      </c>
      <c r="D940" s="321"/>
      <c r="E940" s="322"/>
      <c r="F940" s="308" t="e">
        <f>VLOOKUP(D940,Acero!$A$12:$AB$209,4,FALSE)</f>
        <v>#N/A</v>
      </c>
      <c r="G940" s="317"/>
      <c r="H940" s="317"/>
      <c r="I940" s="317"/>
      <c r="J940" s="311"/>
      <c r="L940" s="322"/>
      <c r="M940" s="308" t="e">
        <f>VLOOKUP(D940,Acero!$A$12:$AB$209,13,FALSE)</f>
        <v>#N/A</v>
      </c>
      <c r="N940" s="308" t="str">
        <f>IF(L940="x",VLOOKUP(D940,Acero!$A$12:$AB$209,6,FALSE),"--")</f>
        <v>--</v>
      </c>
      <c r="O940" s="324" t="str">
        <f>IF(L940="x",VLOOKUP(D940,Acero!$A$12:$AB$209,7,FALSE),"--")</f>
        <v>--</v>
      </c>
      <c r="P940" s="335" t="e">
        <f>IF((M940="Chapa negra doble recapado")*AND(L940&lt;&gt;"x"),"--",VLOOKUP(D940,Acero!$A$12:$AB$209,14,FALSE))</f>
        <v>#N/A</v>
      </c>
      <c r="Q940" s="335" t="e">
        <f>IF((M940="Chapa negra doble recapado")*AND(L940&lt;&gt;"x"),"--",VLOOKUP(D940,Acero!$A$12:$AB$209,15,FALSE))</f>
        <v>#N/A</v>
      </c>
      <c r="R940" s="335" t="str">
        <f>IF(L940="x",VLOOKUP(D940,Acero!$A$12:$AB$209,16,FALSE),"--")</f>
        <v>--</v>
      </c>
      <c r="S940" s="335" t="str">
        <f>IF(L940="x",VLOOKUP(D940,Acero!$A$12:$AB$209,17,FALSE),"--")</f>
        <v>--</v>
      </c>
      <c r="T940" s="335" t="e">
        <f>VLOOKUP(D940,Acero!$A$12:$AB$209,18,FALSE)</f>
        <v>#N/A</v>
      </c>
      <c r="U940" s="308" t="e">
        <f>VLOOKUP(D940,Acero!$A$12:$AB$209,19,FALSE)</f>
        <v>#N/A</v>
      </c>
      <c r="V940" s="319"/>
      <c r="W940" s="319"/>
      <c r="X940" s="322"/>
      <c r="Y940" s="334" t="e">
        <f t="shared" si="380"/>
        <v>#DIV/0!</v>
      </c>
      <c r="Z940">
        <f t="shared" si="384"/>
        <v>8174380.6666666344</v>
      </c>
      <c r="AG940" s="345">
        <v>43304</v>
      </c>
      <c r="AH940" s="149"/>
      <c r="AI940" s="149"/>
      <c r="AJ940" s="149"/>
      <c r="AK940" s="149"/>
      <c r="AL940" s="343" t="e">
        <f t="shared" si="381"/>
        <v>#DIV/0!</v>
      </c>
      <c r="AM940" s="149"/>
      <c r="AN940" s="149"/>
      <c r="AO940" s="343" t="e">
        <f t="shared" si="382"/>
        <v>#DIV/0!</v>
      </c>
      <c r="AP940" s="149"/>
      <c r="AQ940" s="149"/>
      <c r="AR940" s="343" t="e">
        <f t="shared" si="383"/>
        <v>#DIV/0!</v>
      </c>
    </row>
    <row r="941" spans="1:44" ht="15.75" hidden="1" thickBot="1">
      <c r="A941" s="410"/>
      <c r="B941" s="336"/>
      <c r="C941" s="337"/>
      <c r="D941" s="338"/>
      <c r="E941" s="339"/>
      <c r="F941" s="340"/>
      <c r="G941" s="336"/>
      <c r="H941" s="336"/>
      <c r="I941" s="338"/>
      <c r="J941" s="339"/>
      <c r="K941" s="341"/>
      <c r="L941" s="339"/>
      <c r="M941" s="338"/>
      <c r="N941" s="338"/>
      <c r="O941" s="342"/>
      <c r="P941" s="340"/>
      <c r="Q941" s="340"/>
      <c r="R941" s="340"/>
      <c r="S941" s="340"/>
      <c r="T941" s="340"/>
      <c r="U941" s="336"/>
      <c r="V941" s="336"/>
      <c r="W941" s="336"/>
      <c r="X941" s="339"/>
      <c r="Y941" s="339"/>
      <c r="Z941" s="333"/>
      <c r="AA941" s="333"/>
      <c r="AG941" s="345"/>
      <c r="AL941" s="344"/>
      <c r="AO941" s="344"/>
      <c r="AR941" s="344"/>
    </row>
    <row r="942" spans="1:44" ht="31.5" hidden="1" thickTop="1" thickBot="1">
      <c r="A942" s="411" t="s">
        <v>381</v>
      </c>
      <c r="B942" s="308">
        <v>848</v>
      </c>
      <c r="C942" s="239" t="str">
        <f>VLOOKUP($A$18,Piezas!$A$10:$F$604,2,FALSE)</f>
        <v xml:space="preserve">Gabinete lateral derecho </v>
      </c>
      <c r="D942" s="317" t="s">
        <v>1012</v>
      </c>
      <c r="E942" s="331">
        <v>1846.3333333333301</v>
      </c>
      <c r="F942" s="308" t="str">
        <f>VLOOKUP(D942,Acero!$A$12:$AB$209,4,FALSE)</f>
        <v>Lateral</v>
      </c>
      <c r="G942" s="317"/>
      <c r="H942" s="317"/>
      <c r="I942" s="317"/>
      <c r="J942" s="310"/>
      <c r="K942" s="149"/>
      <c r="L942" s="331"/>
      <c r="M942" s="308" t="str">
        <f>VLOOKUP(D942,Acero!$A$12:$AB$209,13,FALSE)</f>
        <v>Chapa negra doble recapado</v>
      </c>
      <c r="N942" s="308" t="str">
        <f>IF(L942="x",VLOOKUP(D942,Acero!$A$12:$AB$209,6,FALSE),"--")</f>
        <v>--</v>
      </c>
      <c r="O942" s="324" t="str">
        <f>IF(L942="x",VLOOKUP(D942,Acero!$A$12:$AB$209,7,FALSE),"--")</f>
        <v>--</v>
      </c>
      <c r="P942" s="335" t="str">
        <f>IF((M942="Chapa negra doble recapado")*AND(L942&lt;&gt;"x"),"--",VLOOKUP(D942,Acero!$A$12:$AB$209,14,FALSE))</f>
        <v>--</v>
      </c>
      <c r="Q942" s="335" t="str">
        <f>IF((M942="Chapa negra doble recapado")*AND(L942&lt;&gt;"x"),"--",VLOOKUP(D942,Acero!$A$12:$AB$209,15,FALSE))</f>
        <v>--</v>
      </c>
      <c r="R942" s="335" t="str">
        <f>IF(L942="x",VLOOKUP(D942,Acero!$A$12:$AB$209,16,FALSE),"--")</f>
        <v>--</v>
      </c>
      <c r="S942" s="335" t="str">
        <f>IF(L942="x",VLOOKUP(D942,Acero!$A$12:$AB$209,17,FALSE),"--")</f>
        <v>--</v>
      </c>
      <c r="T942" s="335">
        <f>VLOOKUP(D942,Acero!$A$12:$AB$209,18,FALSE)</f>
        <v>1.2</v>
      </c>
      <c r="U942" s="308" t="str">
        <f>VLOOKUP(D942,Acero!$A$12:$AB$209,19,FALSE)</f>
        <v>mm</v>
      </c>
      <c r="V942" s="317"/>
      <c r="W942" s="317">
        <v>1501.3333333333301</v>
      </c>
      <c r="X942" s="331">
        <v>1963.1666666666699</v>
      </c>
      <c r="Y942" s="334">
        <f t="shared" ref="Y942:Y952" si="385">(X942-W942)/W942</f>
        <v>0.30761545293073322</v>
      </c>
      <c r="Z942" s="149">
        <f>(V942+W942)*E942</f>
        <v>2771961.7777777668</v>
      </c>
      <c r="AA942" s="149"/>
      <c r="AB942" s="149"/>
      <c r="AC942" s="149"/>
      <c r="AD942" s="149"/>
      <c r="AE942" s="149"/>
      <c r="AF942" s="149"/>
      <c r="AG942" s="345">
        <v>43305</v>
      </c>
      <c r="AH942" s="149"/>
      <c r="AI942" s="149"/>
      <c r="AJ942" s="149"/>
      <c r="AK942" s="149"/>
      <c r="AL942" s="343" t="e">
        <f t="shared" ref="AL942:AL952" si="386">(AH942-AK942)/AH942</f>
        <v>#DIV/0!</v>
      </c>
      <c r="AM942" s="149"/>
      <c r="AN942" s="149"/>
      <c r="AO942" s="343" t="e">
        <f t="shared" ref="AO942:AO952" si="387">(AK942-AN942)/AK942</f>
        <v>#DIV/0!</v>
      </c>
      <c r="AP942" s="149"/>
      <c r="AQ942" s="149"/>
      <c r="AR942" s="343" t="e">
        <f t="shared" ref="AR942:AR952" si="388">(AN942-AQ942)/AN942</f>
        <v>#DIV/0!</v>
      </c>
    </row>
    <row r="943" spans="1:44" ht="30.75" hidden="1" thickBot="1">
      <c r="A943" s="309"/>
      <c r="B943" s="308">
        <v>849</v>
      </c>
      <c r="C943" s="239" t="str">
        <f>VLOOKUP($A$18,Piezas!$A$10:$F$604,2,FALSE)</f>
        <v xml:space="preserve">Gabinete lateral derecho </v>
      </c>
      <c r="D943" s="317" t="s">
        <v>1211</v>
      </c>
      <c r="E943" s="322">
        <v>1854.3333333333301</v>
      </c>
      <c r="F943" s="308" t="str">
        <f>VLOOKUP(D943,Acero!$A$12:$AB$209,4,FALSE)</f>
        <v xml:space="preserve">Lonja </v>
      </c>
      <c r="G943" s="317"/>
      <c r="H943" s="317"/>
      <c r="I943" s="317"/>
      <c r="J943" s="311"/>
      <c r="L943" s="317"/>
      <c r="M943" s="308" t="str">
        <f>VLOOKUP(D943,Acero!$A$12:$AB$209,13,FALSE)</f>
        <v>Chapa negra doble recapado</v>
      </c>
      <c r="N943" s="308" t="str">
        <f>IF(L943="x",VLOOKUP(D943,Acero!$A$12:$AB$209,6,FALSE),"--")</f>
        <v>--</v>
      </c>
      <c r="O943" s="324" t="str">
        <f>IF(L943="x",VLOOKUP(D943,Acero!$A$12:$AB$209,7,FALSE),"--")</f>
        <v>--</v>
      </c>
      <c r="P943" s="335" t="str">
        <f>IF((M943="Chapa negra doble recapado")*AND(L943&lt;&gt;"x"),"--",VLOOKUP(D943,Acero!$A$12:$AB$209,14,FALSE))</f>
        <v>--</v>
      </c>
      <c r="Q943" s="335" t="str">
        <f>IF((M943="Chapa negra doble recapado")*AND(L943&lt;&gt;"x"),"--",VLOOKUP(D943,Acero!$A$12:$AB$209,15,FALSE))</f>
        <v>--</v>
      </c>
      <c r="R943" s="335" t="str">
        <f>IF(L943="x",VLOOKUP(D943,Acero!$A$12:$AB$209,16,FALSE),"--")</f>
        <v>--</v>
      </c>
      <c r="S943" s="335" t="str">
        <f>IF(L943="x",VLOOKUP(D943,Acero!$A$12:$AB$209,17,FALSE),"--")</f>
        <v>--</v>
      </c>
      <c r="T943" s="335">
        <f>VLOOKUP(D943,Acero!$A$12:$AB$209,18,FALSE)</f>
        <v>1.2</v>
      </c>
      <c r="U943" s="308" t="str">
        <f>VLOOKUP(D943,Acero!$A$12:$AB$209,19,FALSE)</f>
        <v>mm</v>
      </c>
      <c r="V943" s="317"/>
      <c r="W943" s="317">
        <v>1507.8333333333301</v>
      </c>
      <c r="X943" s="322">
        <v>1971.6666666666699</v>
      </c>
      <c r="Y943" s="334">
        <f t="shared" si="385"/>
        <v>0.30761578423787389</v>
      </c>
      <c r="Z943">
        <f t="shared" ref="Z943:Z952" si="389">(V943+W943)*E943+Z942</f>
        <v>5567987.3888888676</v>
      </c>
      <c r="AG943" s="345">
        <v>43306</v>
      </c>
      <c r="AH943" s="149"/>
      <c r="AI943" s="149"/>
      <c r="AJ943" s="149"/>
      <c r="AK943" s="149"/>
      <c r="AL943" s="343" t="e">
        <f t="shared" si="386"/>
        <v>#DIV/0!</v>
      </c>
      <c r="AM943" s="149"/>
      <c r="AN943" s="149"/>
      <c r="AO943" s="343" t="e">
        <f t="shared" si="387"/>
        <v>#DIV/0!</v>
      </c>
      <c r="AP943" s="149"/>
      <c r="AQ943" s="149"/>
      <c r="AR943" s="343" t="e">
        <f t="shared" si="388"/>
        <v>#DIV/0!</v>
      </c>
    </row>
    <row r="944" spans="1:44" ht="30.75" hidden="1" thickBot="1">
      <c r="A944" s="309"/>
      <c r="B944" s="308">
        <v>850</v>
      </c>
      <c r="C944" s="239" t="str">
        <f>VLOOKUP($A$18,Piezas!$A$10:$F$604,2,FALSE)</f>
        <v xml:space="preserve">Gabinete lateral derecho </v>
      </c>
      <c r="D944" s="317" t="s">
        <v>1014</v>
      </c>
      <c r="E944" s="322">
        <v>1862.3333333333301</v>
      </c>
      <c r="F944" s="308" t="str">
        <f>VLOOKUP(D944,Acero!$A$12:$AB$209,4,FALSE)</f>
        <v>orejas</v>
      </c>
      <c r="G944" s="317"/>
      <c r="H944" s="317"/>
      <c r="I944" s="317"/>
      <c r="J944" s="311" t="s">
        <v>1547</v>
      </c>
      <c r="L944" s="322"/>
      <c r="M944" s="308" t="str">
        <f>VLOOKUP(D944,Acero!$A$12:$AB$209,13,FALSE)</f>
        <v>Chapa negra doble recapado</v>
      </c>
      <c r="N944" s="308" t="str">
        <f>IF(L944="x",VLOOKUP(D944,Acero!$A$12:$AB$209,6,FALSE),"--")</f>
        <v>--</v>
      </c>
      <c r="O944" s="324" t="str">
        <f>IF(L944="x",VLOOKUP(D944,Acero!$A$12:$AB$209,7,FALSE),"--")</f>
        <v>--</v>
      </c>
      <c r="P944" s="335" t="str">
        <f>IF((M944="Chapa negra doble recapado")*AND(L944&lt;&gt;"x"),"--",VLOOKUP(D944,Acero!$A$12:$AB$209,14,FALSE))</f>
        <v>--</v>
      </c>
      <c r="Q944" s="335" t="str">
        <f>IF((M944="Chapa negra doble recapado")*AND(L944&lt;&gt;"x"),"--",VLOOKUP(D944,Acero!$A$12:$AB$209,15,FALSE))</f>
        <v>--</v>
      </c>
      <c r="R944" s="335" t="str">
        <f>IF(L944="x",VLOOKUP(D944,Acero!$A$12:$AB$209,16,FALSE),"--")</f>
        <v>--</v>
      </c>
      <c r="S944" s="335" t="str">
        <f>IF(L944="x",VLOOKUP(D944,Acero!$A$12:$AB$209,17,FALSE),"--")</f>
        <v>--</v>
      </c>
      <c r="T944" s="335">
        <f>VLOOKUP(D944,Acero!$A$12:$AB$209,18,FALSE)</f>
        <v>1.2</v>
      </c>
      <c r="U944" s="308" t="str">
        <f>VLOOKUP(D944,Acero!$A$12:$AB$209,19,FALSE)</f>
        <v>mm</v>
      </c>
      <c r="V944" s="318">
        <v>1</v>
      </c>
      <c r="W944" s="318">
        <v>1514.3333333333301</v>
      </c>
      <c r="X944" s="322">
        <v>1980.1666666666699</v>
      </c>
      <c r="Y944" s="334">
        <f t="shared" si="385"/>
        <v>0.30761611270086342</v>
      </c>
      <c r="Z944">
        <f t="shared" si="389"/>
        <v>8390043.1666666344</v>
      </c>
      <c r="AG944" s="345">
        <v>43307</v>
      </c>
      <c r="AH944" s="149"/>
      <c r="AI944" s="149"/>
      <c r="AJ944" s="149"/>
      <c r="AK944" s="149"/>
      <c r="AL944" s="343" t="e">
        <f t="shared" si="386"/>
        <v>#DIV/0!</v>
      </c>
      <c r="AM944" s="149"/>
      <c r="AN944" s="149"/>
      <c r="AO944" s="343" t="e">
        <f t="shared" si="387"/>
        <v>#DIV/0!</v>
      </c>
      <c r="AP944" s="149"/>
      <c r="AQ944" s="149"/>
      <c r="AR944" s="343" t="e">
        <f t="shared" si="388"/>
        <v>#DIV/0!</v>
      </c>
    </row>
    <row r="945" spans="1:44" ht="30.75" hidden="1" thickBot="1">
      <c r="A945" s="309"/>
      <c r="B945" s="308">
        <v>851</v>
      </c>
      <c r="C945" s="239" t="str">
        <f>VLOOKUP($A$18,Piezas!$A$10:$F$604,2,FALSE)</f>
        <v xml:space="preserve">Gabinete lateral derecho </v>
      </c>
      <c r="D945" s="317" t="s">
        <v>1015</v>
      </c>
      <c r="E945" s="322"/>
      <c r="F945" s="308">
        <f>VLOOKUP(D945,Acero!$A$12:$AB$209,4,FALSE)</f>
        <v>0</v>
      </c>
      <c r="G945" s="317"/>
      <c r="H945" s="317"/>
      <c r="I945" s="317"/>
      <c r="J945" s="311"/>
      <c r="L945" s="322"/>
      <c r="M945" s="308">
        <f>VLOOKUP(D945,Acero!$A$12:$AB$209,13,FALSE)</f>
        <v>0</v>
      </c>
      <c r="N945" s="308" t="str">
        <f>IF(L945="x",VLOOKUP(D945,Acero!$A$12:$AB$209,6,FALSE),"--")</f>
        <v>--</v>
      </c>
      <c r="O945" s="324" t="str">
        <f>IF(L945="x",VLOOKUP(D945,Acero!$A$12:$AB$209,7,FALSE),"--")</f>
        <v>--</v>
      </c>
      <c r="P945" s="335">
        <f>IF((M945="Chapa negra doble recapado")*AND(L945&lt;&gt;"x"),"--",VLOOKUP(D945,Acero!$A$12:$AB$209,14,FALSE))</f>
        <v>0</v>
      </c>
      <c r="Q945" s="335">
        <f>IF((M945="Chapa negra doble recapado")*AND(L945&lt;&gt;"x"),"--",VLOOKUP(D945,Acero!$A$12:$AB$209,15,FALSE))</f>
        <v>0</v>
      </c>
      <c r="R945" s="335" t="str">
        <f>IF(L945="x",VLOOKUP(D945,Acero!$A$12:$AB$209,16,FALSE),"--")</f>
        <v>--</v>
      </c>
      <c r="S945" s="335" t="str">
        <f>IF(L945="x",VLOOKUP(D945,Acero!$A$12:$AB$209,17,FALSE),"--")</f>
        <v>--</v>
      </c>
      <c r="T945" s="335">
        <f>VLOOKUP(D945,Acero!$A$12:$AB$209,18,FALSE)</f>
        <v>0</v>
      </c>
      <c r="U945" s="308" t="str">
        <f>VLOOKUP(D945,Acero!$A$12:$AB$209,19,FALSE)</f>
        <v>-----</v>
      </c>
      <c r="V945" s="319"/>
      <c r="W945" s="319"/>
      <c r="X945" s="322"/>
      <c r="Y945" s="334" t="e">
        <f t="shared" si="385"/>
        <v>#DIV/0!</v>
      </c>
      <c r="Z945">
        <f t="shared" si="389"/>
        <v>8390043.1666666344</v>
      </c>
      <c r="AG945" s="345">
        <v>43308</v>
      </c>
      <c r="AH945" s="149"/>
      <c r="AI945" s="149"/>
      <c r="AJ945" s="149"/>
      <c r="AK945" s="149"/>
      <c r="AL945" s="343" t="e">
        <f t="shared" si="386"/>
        <v>#DIV/0!</v>
      </c>
      <c r="AM945" s="149"/>
      <c r="AN945" s="149"/>
      <c r="AO945" s="343" t="e">
        <f t="shared" si="387"/>
        <v>#DIV/0!</v>
      </c>
      <c r="AP945" s="149"/>
      <c r="AQ945" s="149"/>
      <c r="AR945" s="343" t="e">
        <f t="shared" si="388"/>
        <v>#DIV/0!</v>
      </c>
    </row>
    <row r="946" spans="1:44" ht="30.75" hidden="1" thickBot="1">
      <c r="A946" s="309"/>
      <c r="B946" s="308">
        <v>852</v>
      </c>
      <c r="C946" s="239" t="str">
        <f>VLOOKUP($A$18,Piezas!$A$10:$F$604,2,FALSE)</f>
        <v xml:space="preserve">Gabinete lateral derecho </v>
      </c>
      <c r="D946" s="317" t="s">
        <v>1060</v>
      </c>
      <c r="E946" s="322"/>
      <c r="F946" s="308">
        <f>VLOOKUP(D946,Acero!$A$12:$AB$209,4,FALSE)</f>
        <v>0</v>
      </c>
      <c r="G946" s="317"/>
      <c r="H946" s="317"/>
      <c r="I946" s="317"/>
      <c r="J946" s="311"/>
      <c r="L946" s="322"/>
      <c r="M946" s="308" t="str">
        <f>VLOOKUP(D946,Acero!$A$12:$AB$209,13,FALSE)</f>
        <v>---------------</v>
      </c>
      <c r="N946" s="308" t="str">
        <f>IF(L946="x",VLOOKUP(D946,Acero!$A$12:$AB$209,6,FALSE),"--")</f>
        <v>--</v>
      </c>
      <c r="O946" s="324" t="str">
        <f>IF(L946="x",VLOOKUP(D946,Acero!$A$12:$AB$209,7,FALSE),"--")</f>
        <v>--</v>
      </c>
      <c r="P946" s="335">
        <f>IF((M946="Chapa negra doble recapado")*AND(L946&lt;&gt;"x"),"--",VLOOKUP(D946,Acero!$A$12:$AB$209,14,FALSE))</f>
        <v>28</v>
      </c>
      <c r="Q946" s="335" t="str">
        <f>IF((M946="Chapa negra doble recapado")*AND(L946&lt;&gt;"x"),"--",VLOOKUP(D946,Acero!$A$12:$AB$209,15,FALSE))</f>
        <v>----</v>
      </c>
      <c r="R946" s="335" t="str">
        <f>IF(L946="x",VLOOKUP(D946,Acero!$A$12:$AB$209,16,FALSE),"--")</f>
        <v>--</v>
      </c>
      <c r="S946" s="335" t="str">
        <f>IF(L946="x",VLOOKUP(D946,Acero!$A$12:$AB$209,17,FALSE),"--")</f>
        <v>--</v>
      </c>
      <c r="T946" s="335">
        <f>VLOOKUP(D946,Acero!$A$12:$AB$209,18,FALSE)</f>
        <v>0</v>
      </c>
      <c r="U946" s="308" t="str">
        <f>VLOOKUP(D946,Acero!$A$12:$AB$209,19,FALSE)</f>
        <v>----</v>
      </c>
      <c r="V946" s="318"/>
      <c r="W946" s="318"/>
      <c r="X946" s="322"/>
      <c r="Y946" s="334" t="e">
        <f t="shared" si="385"/>
        <v>#DIV/0!</v>
      </c>
      <c r="Z946">
        <f t="shared" si="389"/>
        <v>8390043.1666666344</v>
      </c>
      <c r="AG946" s="345">
        <v>43309</v>
      </c>
      <c r="AH946" s="149"/>
      <c r="AI946" s="149"/>
      <c r="AJ946" s="149"/>
      <c r="AK946" s="149"/>
      <c r="AL946" s="343" t="e">
        <f t="shared" si="386"/>
        <v>#DIV/0!</v>
      </c>
      <c r="AM946" s="149"/>
      <c r="AN946" s="149"/>
      <c r="AO946" s="343" t="e">
        <f t="shared" si="387"/>
        <v>#DIV/0!</v>
      </c>
      <c r="AP946" s="149"/>
      <c r="AQ946" s="149"/>
      <c r="AR946" s="343" t="e">
        <f t="shared" si="388"/>
        <v>#DIV/0!</v>
      </c>
    </row>
    <row r="947" spans="1:44" ht="30.75" hidden="1" thickBot="1">
      <c r="A947" s="309"/>
      <c r="B947" s="308">
        <v>853</v>
      </c>
      <c r="C947" s="239" t="str">
        <f>VLOOKUP($A$18,Piezas!$A$10:$F$604,2,FALSE)</f>
        <v xml:space="preserve">Gabinete lateral derecho </v>
      </c>
      <c r="D947" s="317" t="s">
        <v>1228</v>
      </c>
      <c r="E947" s="322"/>
      <c r="F947" s="308">
        <f>VLOOKUP(D947,Acero!$A$12:$AB$209,4,FALSE)</f>
        <v>0</v>
      </c>
      <c r="G947" s="317"/>
      <c r="H947" s="317"/>
      <c r="I947" s="317"/>
      <c r="J947" s="311"/>
      <c r="L947" s="322"/>
      <c r="M947" s="308" t="str">
        <f>VLOOKUP(D947,Acero!$A$12:$AB$209,13,FALSE)</f>
        <v>---------------</v>
      </c>
      <c r="N947" s="308" t="str">
        <f>IF(L947="x",VLOOKUP(D947,Acero!$A$12:$AB$209,6,FALSE),"--")</f>
        <v>--</v>
      </c>
      <c r="O947" s="324" t="str">
        <f>IF(L947="x",VLOOKUP(D947,Acero!$A$12:$AB$209,7,FALSE),"--")</f>
        <v>--</v>
      </c>
      <c r="P947" s="335">
        <f>IF((M947="Chapa negra doble recapado")*AND(L947&lt;&gt;"x"),"--",VLOOKUP(D947,Acero!$A$12:$AB$209,14,FALSE))</f>
        <v>0.42</v>
      </c>
      <c r="Q947" s="335" t="str">
        <f>IF((M947="Chapa negra doble recapado")*AND(L947&lt;&gt;"x"),"--",VLOOKUP(D947,Acero!$A$12:$AB$209,15,FALSE))</f>
        <v>----</v>
      </c>
      <c r="R947" s="335" t="str">
        <f>IF(L947="x",VLOOKUP(D947,Acero!$A$12:$AB$209,16,FALSE),"--")</f>
        <v>--</v>
      </c>
      <c r="S947" s="335" t="str">
        <f>IF(L947="x",VLOOKUP(D947,Acero!$A$12:$AB$209,17,FALSE),"--")</f>
        <v>--</v>
      </c>
      <c r="T947" s="335">
        <f>VLOOKUP(D947,Acero!$A$12:$AB$209,18,FALSE)</f>
        <v>0.5</v>
      </c>
      <c r="U947" s="308" t="str">
        <f>VLOOKUP(D947,Acero!$A$12:$AB$209,19,FALSE)</f>
        <v>----</v>
      </c>
      <c r="V947" s="318"/>
      <c r="W947" s="318"/>
      <c r="X947" s="322"/>
      <c r="Y947" s="334" t="e">
        <f t="shared" si="385"/>
        <v>#DIV/0!</v>
      </c>
      <c r="Z947">
        <f t="shared" si="389"/>
        <v>8390043.1666666344</v>
      </c>
      <c r="AG947" s="345">
        <v>43310</v>
      </c>
      <c r="AH947" s="149"/>
      <c r="AI947" s="149"/>
      <c r="AJ947" s="149"/>
      <c r="AK947" s="149"/>
      <c r="AL947" s="343" t="e">
        <f t="shared" si="386"/>
        <v>#DIV/0!</v>
      </c>
      <c r="AM947" s="149"/>
      <c r="AN947" s="149"/>
      <c r="AO947" s="343" t="e">
        <f t="shared" si="387"/>
        <v>#DIV/0!</v>
      </c>
      <c r="AP947" s="149"/>
      <c r="AQ947" s="149"/>
      <c r="AR947" s="343" t="e">
        <f t="shared" si="388"/>
        <v>#DIV/0!</v>
      </c>
    </row>
    <row r="948" spans="1:44" ht="30.75" hidden="1" thickBot="1">
      <c r="A948" s="309"/>
      <c r="B948" s="308">
        <v>854</v>
      </c>
      <c r="C948" s="239" t="str">
        <f>VLOOKUP($A$18,Piezas!$A$10:$F$604,2,FALSE)</f>
        <v xml:space="preserve">Gabinete lateral derecho </v>
      </c>
      <c r="D948" s="317" t="s">
        <v>1229</v>
      </c>
      <c r="E948" s="322"/>
      <c r="F948" s="308">
        <f>VLOOKUP(D948,Acero!$A$12:$AB$209,4,FALSE)</f>
        <v>0</v>
      </c>
      <c r="G948" s="317"/>
      <c r="H948" s="317"/>
      <c r="I948" s="317"/>
      <c r="J948" s="311"/>
      <c r="L948" s="322"/>
      <c r="M948" s="308" t="str">
        <f>VLOOKUP(D948,Acero!$A$12:$AB$209,13,FALSE)</f>
        <v>---------------</v>
      </c>
      <c r="N948" s="308" t="str">
        <f>IF(L948="x",VLOOKUP(D948,Acero!$A$12:$AB$209,6,FALSE),"--")</f>
        <v>--</v>
      </c>
      <c r="O948" s="324" t="str">
        <f>IF(L948="x",VLOOKUP(D948,Acero!$A$12:$AB$209,7,FALSE),"--")</f>
        <v>--</v>
      </c>
      <c r="P948" s="335">
        <f>IF((M948="Chapa negra doble recapado")*AND(L948&lt;&gt;"x"),"--",VLOOKUP(D948,Acero!$A$12:$AB$209,14,FALSE))</f>
        <v>22</v>
      </c>
      <c r="Q948" s="335" t="str">
        <f>IF((M948="Chapa negra doble recapado")*AND(L948&lt;&gt;"x"),"--",VLOOKUP(D948,Acero!$A$12:$AB$209,15,FALSE))</f>
        <v>----</v>
      </c>
      <c r="R948" s="335" t="str">
        <f>IF(L948="x",VLOOKUP(D948,Acero!$A$12:$AB$209,16,FALSE),"--")</f>
        <v>--</v>
      </c>
      <c r="S948" s="335" t="str">
        <f>IF(L948="x",VLOOKUP(D948,Acero!$A$12:$AB$209,17,FALSE),"--")</f>
        <v>--</v>
      </c>
      <c r="T948" s="335">
        <f>VLOOKUP(D948,Acero!$A$12:$AB$209,18,FALSE)</f>
        <v>0</v>
      </c>
      <c r="U948" s="308" t="str">
        <f>VLOOKUP(D948,Acero!$A$12:$AB$209,19,FALSE)</f>
        <v>----</v>
      </c>
      <c r="V948" s="319"/>
      <c r="W948" s="319"/>
      <c r="X948" s="322"/>
      <c r="Y948" s="334" t="e">
        <f t="shared" si="385"/>
        <v>#DIV/0!</v>
      </c>
      <c r="Z948">
        <f t="shared" si="389"/>
        <v>8390043.1666666344</v>
      </c>
      <c r="AG948" s="345">
        <v>43311</v>
      </c>
      <c r="AH948" s="149"/>
      <c r="AI948" s="149"/>
      <c r="AJ948" s="149"/>
      <c r="AK948" s="149"/>
      <c r="AL948" s="343" t="e">
        <f t="shared" si="386"/>
        <v>#DIV/0!</v>
      </c>
      <c r="AM948" s="149"/>
      <c r="AN948" s="149"/>
      <c r="AO948" s="343" t="e">
        <f t="shared" si="387"/>
        <v>#DIV/0!</v>
      </c>
      <c r="AP948" s="149"/>
      <c r="AQ948" s="149"/>
      <c r="AR948" s="343" t="e">
        <f t="shared" si="388"/>
        <v>#DIV/0!</v>
      </c>
    </row>
    <row r="949" spans="1:44" ht="30.75" hidden="1" thickBot="1">
      <c r="A949" s="309"/>
      <c r="B949" s="308">
        <v>855</v>
      </c>
      <c r="C949" s="239" t="str">
        <f>VLOOKUP($A$18,Piezas!$A$10:$F$604,2,FALSE)</f>
        <v xml:space="preserve">Gabinete lateral derecho </v>
      </c>
      <c r="D949" s="317" t="s">
        <v>1230</v>
      </c>
      <c r="E949" s="322"/>
      <c r="F949" s="308">
        <f>VLOOKUP(D949,Acero!$A$12:$AB$209,4,FALSE)</f>
        <v>0</v>
      </c>
      <c r="G949" s="317"/>
      <c r="H949" s="317"/>
      <c r="I949" s="317"/>
      <c r="J949" s="311"/>
      <c r="L949" s="322"/>
      <c r="M949" s="308" t="str">
        <f>VLOOKUP(D949,Acero!$A$12:$AB$209,13,FALSE)</f>
        <v>---------------</v>
      </c>
      <c r="N949" s="308" t="str">
        <f>IF(L949="x",VLOOKUP(D949,Acero!$A$12:$AB$209,6,FALSE),"--")</f>
        <v>--</v>
      </c>
      <c r="O949" s="324" t="str">
        <f>IF(L949="x",VLOOKUP(D949,Acero!$A$12:$AB$209,7,FALSE),"--")</f>
        <v>--</v>
      </c>
      <c r="P949" s="335">
        <f>IF((M949="Chapa negra doble recapado")*AND(L949&lt;&gt;"x"),"--",VLOOKUP(D949,Acero!$A$12:$AB$209,14,FALSE))</f>
        <v>12.7</v>
      </c>
      <c r="Q949" s="335" t="str">
        <f>IF((M949="Chapa negra doble recapado")*AND(L949&lt;&gt;"x"),"--",VLOOKUP(D949,Acero!$A$12:$AB$209,15,FALSE))</f>
        <v>----</v>
      </c>
      <c r="R949" s="335" t="str">
        <f>IF(L949="x",VLOOKUP(D949,Acero!$A$12:$AB$209,16,FALSE),"--")</f>
        <v>--</v>
      </c>
      <c r="S949" s="335" t="str">
        <f>IF(L949="x",VLOOKUP(D949,Acero!$A$12:$AB$209,17,FALSE),"--")</f>
        <v>--</v>
      </c>
      <c r="T949" s="335">
        <f>VLOOKUP(D949,Acero!$A$12:$AB$209,18,FALSE)</f>
        <v>0</v>
      </c>
      <c r="U949" s="308" t="str">
        <f>VLOOKUP(D949,Acero!$A$12:$AB$209,19,FALSE)</f>
        <v>----</v>
      </c>
      <c r="V949" s="318"/>
      <c r="W949" s="318"/>
      <c r="X949" s="322"/>
      <c r="Y949" s="334" t="e">
        <f t="shared" si="385"/>
        <v>#DIV/0!</v>
      </c>
      <c r="Z949">
        <f t="shared" si="389"/>
        <v>8390043.1666666344</v>
      </c>
      <c r="AG949" s="345">
        <v>43312</v>
      </c>
      <c r="AH949" s="149"/>
      <c r="AI949" s="149"/>
      <c r="AJ949" s="149"/>
      <c r="AK949" s="149"/>
      <c r="AL949" s="343" t="e">
        <f t="shared" si="386"/>
        <v>#DIV/0!</v>
      </c>
      <c r="AM949" s="149"/>
      <c r="AN949" s="149"/>
      <c r="AO949" s="343" t="e">
        <f t="shared" si="387"/>
        <v>#DIV/0!</v>
      </c>
      <c r="AP949" s="149"/>
      <c r="AQ949" s="149"/>
      <c r="AR949" s="343" t="e">
        <f t="shared" si="388"/>
        <v>#DIV/0!</v>
      </c>
    </row>
    <row r="950" spans="1:44" ht="30.75" hidden="1" thickBot="1">
      <c r="A950" s="309"/>
      <c r="B950" s="308">
        <v>856</v>
      </c>
      <c r="C950" s="239" t="str">
        <f>VLOOKUP($A$18,Piezas!$A$10:$F$604,2,FALSE)</f>
        <v xml:space="preserve">Gabinete lateral derecho </v>
      </c>
      <c r="D950" s="317"/>
      <c r="E950" s="322"/>
      <c r="F950" s="308" t="e">
        <f>VLOOKUP(D950,Acero!$A$12:$AB$209,4,FALSE)</f>
        <v>#N/A</v>
      </c>
      <c r="G950" s="317"/>
      <c r="H950" s="317"/>
      <c r="I950" s="317"/>
      <c r="J950" s="311"/>
      <c r="L950" s="322"/>
      <c r="M950" s="308" t="e">
        <f>VLOOKUP(D950,Acero!$A$12:$AB$209,13,FALSE)</f>
        <v>#N/A</v>
      </c>
      <c r="N950" s="308" t="str">
        <f>IF(L950="x",VLOOKUP(D950,Acero!$A$12:$AB$209,6,FALSE),"--")</f>
        <v>--</v>
      </c>
      <c r="O950" s="324" t="str">
        <f>IF(L950="x",VLOOKUP(D950,Acero!$A$12:$AB$209,7,FALSE),"--")</f>
        <v>--</v>
      </c>
      <c r="P950" s="335" t="e">
        <f>IF((M950="Chapa negra doble recapado")*AND(L950&lt;&gt;"x"),"--",VLOOKUP(D950,Acero!$A$12:$AB$209,14,FALSE))</f>
        <v>#N/A</v>
      </c>
      <c r="Q950" s="335" t="e">
        <f>IF((M950="Chapa negra doble recapado")*AND(L950&lt;&gt;"x"),"--",VLOOKUP(D950,Acero!$A$12:$AB$209,15,FALSE))</f>
        <v>#N/A</v>
      </c>
      <c r="R950" s="335" t="str">
        <f>IF(L950="x",VLOOKUP(D950,Acero!$A$12:$AB$209,16,FALSE),"--")</f>
        <v>--</v>
      </c>
      <c r="S950" s="335" t="str">
        <f>IF(L950="x",VLOOKUP(D950,Acero!$A$12:$AB$209,17,FALSE),"--")</f>
        <v>--</v>
      </c>
      <c r="T950" s="335" t="e">
        <f>VLOOKUP(D950,Acero!$A$12:$AB$209,18,FALSE)</f>
        <v>#N/A</v>
      </c>
      <c r="U950" s="308" t="e">
        <f>VLOOKUP(D950,Acero!$A$12:$AB$209,19,FALSE)</f>
        <v>#N/A</v>
      </c>
      <c r="V950" s="319"/>
      <c r="W950" s="319"/>
      <c r="X950" s="322"/>
      <c r="Y950" s="334" t="e">
        <f t="shared" si="385"/>
        <v>#DIV/0!</v>
      </c>
      <c r="Z950">
        <f t="shared" si="389"/>
        <v>8390043.1666666344</v>
      </c>
      <c r="AG950" s="345">
        <v>43313</v>
      </c>
      <c r="AH950" s="149"/>
      <c r="AI950" s="149"/>
      <c r="AJ950" s="149"/>
      <c r="AK950" s="149"/>
      <c r="AL950" s="343" t="e">
        <f t="shared" si="386"/>
        <v>#DIV/0!</v>
      </c>
      <c r="AM950" s="149"/>
      <c r="AN950" s="149"/>
      <c r="AO950" s="343" t="e">
        <f t="shared" si="387"/>
        <v>#DIV/0!</v>
      </c>
      <c r="AP950" s="149"/>
      <c r="AQ950" s="149"/>
      <c r="AR950" s="343" t="e">
        <f t="shared" si="388"/>
        <v>#DIV/0!</v>
      </c>
    </row>
    <row r="951" spans="1:44" ht="30.75" hidden="1" thickBot="1">
      <c r="A951" s="309"/>
      <c r="B951" s="308">
        <v>857</v>
      </c>
      <c r="C951" s="239" t="str">
        <f>VLOOKUP($A$18,Piezas!$A$10:$F$604,2,FALSE)</f>
        <v xml:space="preserve">Gabinete lateral derecho </v>
      </c>
      <c r="D951" s="320"/>
      <c r="E951" s="322"/>
      <c r="F951" s="308" t="e">
        <f>VLOOKUP(D951,Acero!$A$12:$AB$209,4,FALSE)</f>
        <v>#N/A</v>
      </c>
      <c r="G951" s="317"/>
      <c r="H951" s="317"/>
      <c r="I951" s="317"/>
      <c r="J951" s="311"/>
      <c r="L951" s="322"/>
      <c r="M951" s="308" t="e">
        <f>VLOOKUP(D951,Acero!$A$12:$AB$209,13,FALSE)</f>
        <v>#N/A</v>
      </c>
      <c r="N951" s="308" t="str">
        <f>IF(L951="x",VLOOKUP(D951,Acero!$A$12:$AB$209,6,FALSE),"--")</f>
        <v>--</v>
      </c>
      <c r="O951" s="324" t="str">
        <f>IF(L951="x",VLOOKUP(D951,Acero!$A$12:$AB$209,7,FALSE),"--")</f>
        <v>--</v>
      </c>
      <c r="P951" s="335" t="e">
        <f>IF((M951="Chapa negra doble recapado")*AND(L951&lt;&gt;"x"),"--",VLOOKUP(D951,Acero!$A$12:$AB$209,14,FALSE))</f>
        <v>#N/A</v>
      </c>
      <c r="Q951" s="335" t="e">
        <f>IF((M951="Chapa negra doble recapado")*AND(L951&lt;&gt;"x"),"--",VLOOKUP(D951,Acero!$A$12:$AB$209,15,FALSE))</f>
        <v>#N/A</v>
      </c>
      <c r="R951" s="335" t="str">
        <f>IF(L951="x",VLOOKUP(D951,Acero!$A$12:$AB$209,16,FALSE),"--")</f>
        <v>--</v>
      </c>
      <c r="S951" s="335" t="str">
        <f>IF(L951="x",VLOOKUP(D951,Acero!$A$12:$AB$209,17,FALSE),"--")</f>
        <v>--</v>
      </c>
      <c r="T951" s="335" t="e">
        <f>VLOOKUP(D951,Acero!$A$12:$AB$209,18,FALSE)</f>
        <v>#N/A</v>
      </c>
      <c r="U951" s="308" t="e">
        <f>VLOOKUP(D951,Acero!$A$12:$AB$209,19,FALSE)</f>
        <v>#N/A</v>
      </c>
      <c r="V951" s="318"/>
      <c r="W951" s="318"/>
      <c r="X951" s="322"/>
      <c r="Y951" s="334" t="e">
        <f t="shared" si="385"/>
        <v>#DIV/0!</v>
      </c>
      <c r="Z951">
        <f t="shared" si="389"/>
        <v>8390043.1666666344</v>
      </c>
      <c r="AG951" s="345">
        <v>43314</v>
      </c>
      <c r="AH951" s="149"/>
      <c r="AI951" s="149"/>
      <c r="AJ951" s="149"/>
      <c r="AK951" s="149"/>
      <c r="AL951" s="343" t="e">
        <f t="shared" si="386"/>
        <v>#DIV/0!</v>
      </c>
      <c r="AM951" s="149"/>
      <c r="AN951" s="149"/>
      <c r="AO951" s="343" t="e">
        <f t="shared" si="387"/>
        <v>#DIV/0!</v>
      </c>
      <c r="AP951" s="149"/>
      <c r="AQ951" s="149"/>
      <c r="AR951" s="343" t="e">
        <f t="shared" si="388"/>
        <v>#DIV/0!</v>
      </c>
    </row>
    <row r="952" spans="1:44" ht="30.75" hidden="1" thickBot="1">
      <c r="A952" s="412"/>
      <c r="B952" s="308">
        <v>858</v>
      </c>
      <c r="C952" s="239" t="str">
        <f>VLOOKUP($A$18,Piezas!$A$10:$F$604,2,FALSE)</f>
        <v xml:space="preserve">Gabinete lateral derecho </v>
      </c>
      <c r="D952" s="321"/>
      <c r="E952" s="322"/>
      <c r="F952" s="308" t="e">
        <f>VLOOKUP(D952,Acero!$A$12:$AB$209,4,FALSE)</f>
        <v>#N/A</v>
      </c>
      <c r="G952" s="317"/>
      <c r="H952" s="317"/>
      <c r="I952" s="317"/>
      <c r="J952" s="311"/>
      <c r="L952" s="322"/>
      <c r="M952" s="308" t="e">
        <f>VLOOKUP(D952,Acero!$A$12:$AB$209,13,FALSE)</f>
        <v>#N/A</v>
      </c>
      <c r="N952" s="308" t="str">
        <f>IF(L952="x",VLOOKUP(D952,Acero!$A$12:$AB$209,6,FALSE),"--")</f>
        <v>--</v>
      </c>
      <c r="O952" s="324" t="str">
        <f>IF(L952="x",VLOOKUP(D952,Acero!$A$12:$AB$209,7,FALSE),"--")</f>
        <v>--</v>
      </c>
      <c r="P952" s="335" t="e">
        <f>IF((M952="Chapa negra doble recapado")*AND(L952&lt;&gt;"x"),"--",VLOOKUP(D952,Acero!$A$12:$AB$209,14,FALSE))</f>
        <v>#N/A</v>
      </c>
      <c r="Q952" s="335" t="e">
        <f>IF((M952="Chapa negra doble recapado")*AND(L952&lt;&gt;"x"),"--",VLOOKUP(D952,Acero!$A$12:$AB$209,15,FALSE))</f>
        <v>#N/A</v>
      </c>
      <c r="R952" s="335" t="str">
        <f>IF(L952="x",VLOOKUP(D952,Acero!$A$12:$AB$209,16,FALSE),"--")</f>
        <v>--</v>
      </c>
      <c r="S952" s="335" t="str">
        <f>IF(L952="x",VLOOKUP(D952,Acero!$A$12:$AB$209,17,FALSE),"--")</f>
        <v>--</v>
      </c>
      <c r="T952" s="335" t="e">
        <f>VLOOKUP(D952,Acero!$A$12:$AB$209,18,FALSE)</f>
        <v>#N/A</v>
      </c>
      <c r="U952" s="308" t="e">
        <f>VLOOKUP(D952,Acero!$A$12:$AB$209,19,FALSE)</f>
        <v>#N/A</v>
      </c>
      <c r="V952" s="319"/>
      <c r="W952" s="319"/>
      <c r="X952" s="322"/>
      <c r="Y952" s="334" t="e">
        <f t="shared" si="385"/>
        <v>#DIV/0!</v>
      </c>
      <c r="Z952">
        <f t="shared" si="389"/>
        <v>8390043.1666666344</v>
      </c>
      <c r="AG952" s="345">
        <v>43315</v>
      </c>
      <c r="AH952" s="149"/>
      <c r="AI952" s="149"/>
      <c r="AJ952" s="149"/>
      <c r="AK952" s="149"/>
      <c r="AL952" s="343" t="e">
        <f t="shared" si="386"/>
        <v>#DIV/0!</v>
      </c>
      <c r="AM952" s="149"/>
      <c r="AN952" s="149"/>
      <c r="AO952" s="343" t="e">
        <f t="shared" si="387"/>
        <v>#DIV/0!</v>
      </c>
      <c r="AP952" s="149"/>
      <c r="AQ952" s="149"/>
      <c r="AR952" s="343" t="e">
        <f t="shared" si="388"/>
        <v>#DIV/0!</v>
      </c>
    </row>
    <row r="953" spans="1:44" ht="15.75" hidden="1" thickBot="1">
      <c r="A953" s="410"/>
      <c r="B953" s="336"/>
      <c r="C953" s="337"/>
      <c r="D953" s="338"/>
      <c r="E953" s="339"/>
      <c r="F953" s="340"/>
      <c r="G953" s="336"/>
      <c r="H953" s="336"/>
      <c r="I953" s="338"/>
      <c r="J953" s="339"/>
      <c r="K953" s="341"/>
      <c r="L953" s="339"/>
      <c r="M953" s="338"/>
      <c r="N953" s="338"/>
      <c r="O953" s="342"/>
      <c r="P953" s="340"/>
      <c r="Q953" s="340"/>
      <c r="R953" s="340"/>
      <c r="S953" s="340"/>
      <c r="T953" s="340"/>
      <c r="U953" s="336"/>
      <c r="V953" s="336"/>
      <c r="W953" s="336"/>
      <c r="X953" s="339"/>
      <c r="Y953" s="339"/>
      <c r="Z953" s="333"/>
      <c r="AA953" s="333"/>
      <c r="AG953" s="345"/>
      <c r="AL953" s="344"/>
      <c r="AO953" s="344"/>
      <c r="AR953" s="344"/>
    </row>
    <row r="954" spans="1:44" ht="31.5" hidden="1" thickTop="1" thickBot="1">
      <c r="A954" s="411" t="s">
        <v>382</v>
      </c>
      <c r="B954" s="308">
        <v>859</v>
      </c>
      <c r="C954" s="239" t="str">
        <f>VLOOKUP($A$18,Piezas!$A$10:$F$604,2,FALSE)</f>
        <v xml:space="preserve">Gabinete lateral derecho </v>
      </c>
      <c r="D954" s="317" t="s">
        <v>1012</v>
      </c>
      <c r="E954" s="331">
        <v>1870.3333333333301</v>
      </c>
      <c r="F954" s="308" t="str">
        <f>VLOOKUP(D954,Acero!$A$12:$AB$209,4,FALSE)</f>
        <v>Lateral</v>
      </c>
      <c r="G954" s="317"/>
      <c r="H954" s="317"/>
      <c r="I954" s="317"/>
      <c r="J954" s="310"/>
      <c r="K954" s="149"/>
      <c r="L954" s="331"/>
      <c r="M954" s="308" t="str">
        <f>VLOOKUP(D954,Acero!$A$12:$AB$209,13,FALSE)</f>
        <v>Chapa negra doble recapado</v>
      </c>
      <c r="N954" s="308" t="str">
        <f>IF(L954="x",VLOOKUP(D954,Acero!$A$12:$AB$209,6,FALSE),"--")</f>
        <v>--</v>
      </c>
      <c r="O954" s="324" t="str">
        <f>IF(L954="x",VLOOKUP(D954,Acero!$A$12:$AB$209,7,FALSE),"--")</f>
        <v>--</v>
      </c>
      <c r="P954" s="335" t="str">
        <f>IF((M954="Chapa negra doble recapado")*AND(L954&lt;&gt;"x"),"--",VLOOKUP(D954,Acero!$A$12:$AB$209,14,FALSE))</f>
        <v>--</v>
      </c>
      <c r="Q954" s="335" t="str">
        <f>IF((M954="Chapa negra doble recapado")*AND(L954&lt;&gt;"x"),"--",VLOOKUP(D954,Acero!$A$12:$AB$209,15,FALSE))</f>
        <v>--</v>
      </c>
      <c r="R954" s="335" t="str">
        <f>IF(L954="x",VLOOKUP(D954,Acero!$A$12:$AB$209,16,FALSE),"--")</f>
        <v>--</v>
      </c>
      <c r="S954" s="335" t="str">
        <f>IF(L954="x",VLOOKUP(D954,Acero!$A$12:$AB$209,17,FALSE),"--")</f>
        <v>--</v>
      </c>
      <c r="T954" s="335">
        <f>VLOOKUP(D954,Acero!$A$12:$AB$209,18,FALSE)</f>
        <v>1.2</v>
      </c>
      <c r="U954" s="308" t="str">
        <f>VLOOKUP(D954,Acero!$A$12:$AB$209,19,FALSE)</f>
        <v>mm</v>
      </c>
      <c r="V954" s="317"/>
      <c r="W954" s="317">
        <v>1520.8333333333301</v>
      </c>
      <c r="X954" s="331">
        <v>1988.6666666666699</v>
      </c>
      <c r="Y954" s="334">
        <f t="shared" ref="Y954:Y964" si="390">(X954-W954)/W954</f>
        <v>0.30761643835616931</v>
      </c>
      <c r="Z954" s="149">
        <f>(V954+W954)*E954</f>
        <v>2844465.2777777668</v>
      </c>
      <c r="AA954" s="149"/>
      <c r="AB954" s="149"/>
      <c r="AC954" s="149"/>
      <c r="AD954" s="149"/>
      <c r="AE954" s="149"/>
      <c r="AF954" s="149"/>
      <c r="AG954" s="345">
        <v>43316</v>
      </c>
      <c r="AH954" s="149"/>
      <c r="AI954" s="149"/>
      <c r="AJ954" s="149"/>
      <c r="AK954" s="149"/>
      <c r="AL954" s="343" t="e">
        <f t="shared" ref="AL954:AL964" si="391">(AH954-AK954)/AH954</f>
        <v>#DIV/0!</v>
      </c>
      <c r="AM954" s="149"/>
      <c r="AN954" s="149"/>
      <c r="AO954" s="343" t="e">
        <f t="shared" ref="AO954:AO964" si="392">(AK954-AN954)/AK954</f>
        <v>#DIV/0!</v>
      </c>
      <c r="AP954" s="149"/>
      <c r="AQ954" s="149"/>
      <c r="AR954" s="343" t="e">
        <f t="shared" ref="AR954:AR964" si="393">(AN954-AQ954)/AN954</f>
        <v>#DIV/0!</v>
      </c>
    </row>
    <row r="955" spans="1:44" ht="30.75" hidden="1" thickBot="1">
      <c r="A955" s="309"/>
      <c r="B955" s="308">
        <v>860</v>
      </c>
      <c r="C955" s="239" t="str">
        <f>VLOOKUP($A$18,Piezas!$A$10:$F$604,2,FALSE)</f>
        <v xml:space="preserve">Gabinete lateral derecho </v>
      </c>
      <c r="D955" s="317" t="s">
        <v>1211</v>
      </c>
      <c r="E955" s="322">
        <v>1878.3333333333301</v>
      </c>
      <c r="F955" s="308" t="str">
        <f>VLOOKUP(D955,Acero!$A$12:$AB$209,4,FALSE)</f>
        <v xml:space="preserve">Lonja </v>
      </c>
      <c r="G955" s="317"/>
      <c r="H955" s="317"/>
      <c r="I955" s="317"/>
      <c r="J955" s="311"/>
      <c r="L955" s="317"/>
      <c r="M955" s="308" t="str">
        <f>VLOOKUP(D955,Acero!$A$12:$AB$209,13,FALSE)</f>
        <v>Chapa negra doble recapado</v>
      </c>
      <c r="N955" s="308" t="str">
        <f>IF(L955="x",VLOOKUP(D955,Acero!$A$12:$AB$209,6,FALSE),"--")</f>
        <v>--</v>
      </c>
      <c r="O955" s="324" t="str">
        <f>IF(L955="x",VLOOKUP(D955,Acero!$A$12:$AB$209,7,FALSE),"--")</f>
        <v>--</v>
      </c>
      <c r="P955" s="335" t="str">
        <f>IF((M955="Chapa negra doble recapado")*AND(L955&lt;&gt;"x"),"--",VLOOKUP(D955,Acero!$A$12:$AB$209,14,FALSE))</f>
        <v>--</v>
      </c>
      <c r="Q955" s="335" t="str">
        <f>IF((M955="Chapa negra doble recapado")*AND(L955&lt;&gt;"x"),"--",VLOOKUP(D955,Acero!$A$12:$AB$209,15,FALSE))</f>
        <v>--</v>
      </c>
      <c r="R955" s="335" t="str">
        <f>IF(L955="x",VLOOKUP(D955,Acero!$A$12:$AB$209,16,FALSE),"--")</f>
        <v>--</v>
      </c>
      <c r="S955" s="335" t="str">
        <f>IF(L955="x",VLOOKUP(D955,Acero!$A$12:$AB$209,17,FALSE),"--")</f>
        <v>--</v>
      </c>
      <c r="T955" s="335">
        <f>VLOOKUP(D955,Acero!$A$12:$AB$209,18,FALSE)</f>
        <v>1.2</v>
      </c>
      <c r="U955" s="308" t="str">
        <f>VLOOKUP(D955,Acero!$A$12:$AB$209,19,FALSE)</f>
        <v>mm</v>
      </c>
      <c r="V955" s="317"/>
      <c r="W955" s="317">
        <v>1527.3333333333301</v>
      </c>
      <c r="X955" s="322">
        <v>1997.1666666666699</v>
      </c>
      <c r="Y955" s="334">
        <f t="shared" si="390"/>
        <v>0.30761676123963827</v>
      </c>
      <c r="Z955">
        <f t="shared" ref="Z955:Z964" si="394">(V955+W955)*E955+Z954</f>
        <v>5713306.3888888666</v>
      </c>
      <c r="AG955" s="345">
        <v>43317</v>
      </c>
      <c r="AH955" s="149"/>
      <c r="AI955" s="149"/>
      <c r="AJ955" s="149"/>
      <c r="AK955" s="149"/>
      <c r="AL955" s="343" t="e">
        <f t="shared" si="391"/>
        <v>#DIV/0!</v>
      </c>
      <c r="AM955" s="149"/>
      <c r="AN955" s="149"/>
      <c r="AO955" s="343" t="e">
        <f t="shared" si="392"/>
        <v>#DIV/0!</v>
      </c>
      <c r="AP955" s="149"/>
      <c r="AQ955" s="149"/>
      <c r="AR955" s="343" t="e">
        <f t="shared" si="393"/>
        <v>#DIV/0!</v>
      </c>
    </row>
    <row r="956" spans="1:44" ht="30.75" hidden="1" thickBot="1">
      <c r="A956" s="309"/>
      <c r="B956" s="308">
        <v>861</v>
      </c>
      <c r="C956" s="239" t="str">
        <f>VLOOKUP($A$18,Piezas!$A$10:$F$604,2,FALSE)</f>
        <v xml:space="preserve">Gabinete lateral derecho </v>
      </c>
      <c r="D956" s="317" t="s">
        <v>1014</v>
      </c>
      <c r="E956" s="322">
        <v>1886.3333333333301</v>
      </c>
      <c r="F956" s="308" t="str">
        <f>VLOOKUP(D956,Acero!$A$12:$AB$209,4,FALSE)</f>
        <v>orejas</v>
      </c>
      <c r="G956" s="317"/>
      <c r="H956" s="317"/>
      <c r="I956" s="317"/>
      <c r="J956" s="311" t="s">
        <v>1548</v>
      </c>
      <c r="L956" s="322"/>
      <c r="M956" s="308" t="str">
        <f>VLOOKUP(D956,Acero!$A$12:$AB$209,13,FALSE)</f>
        <v>Chapa negra doble recapado</v>
      </c>
      <c r="N956" s="308" t="str">
        <f>IF(L956="x",VLOOKUP(D956,Acero!$A$12:$AB$209,6,FALSE),"--")</f>
        <v>--</v>
      </c>
      <c r="O956" s="324" t="str">
        <f>IF(L956="x",VLOOKUP(D956,Acero!$A$12:$AB$209,7,FALSE),"--")</f>
        <v>--</v>
      </c>
      <c r="P956" s="335" t="str">
        <f>IF((M956="Chapa negra doble recapado")*AND(L956&lt;&gt;"x"),"--",VLOOKUP(D956,Acero!$A$12:$AB$209,14,FALSE))</f>
        <v>--</v>
      </c>
      <c r="Q956" s="335" t="str">
        <f>IF((M956="Chapa negra doble recapado")*AND(L956&lt;&gt;"x"),"--",VLOOKUP(D956,Acero!$A$12:$AB$209,15,FALSE))</f>
        <v>--</v>
      </c>
      <c r="R956" s="335" t="str">
        <f>IF(L956="x",VLOOKUP(D956,Acero!$A$12:$AB$209,16,FALSE),"--")</f>
        <v>--</v>
      </c>
      <c r="S956" s="335" t="str">
        <f>IF(L956="x",VLOOKUP(D956,Acero!$A$12:$AB$209,17,FALSE),"--")</f>
        <v>--</v>
      </c>
      <c r="T956" s="335">
        <f>VLOOKUP(D956,Acero!$A$12:$AB$209,18,FALSE)</f>
        <v>1.2</v>
      </c>
      <c r="U956" s="308" t="str">
        <f>VLOOKUP(D956,Acero!$A$12:$AB$209,19,FALSE)</f>
        <v>mm</v>
      </c>
      <c r="V956" s="318">
        <v>1</v>
      </c>
      <c r="W956" s="318">
        <v>1533.8333333333301</v>
      </c>
      <c r="X956" s="322">
        <v>2005.6666666666699</v>
      </c>
      <c r="Y956" s="334">
        <f t="shared" si="390"/>
        <v>0.30761708138650928</v>
      </c>
      <c r="Z956">
        <f t="shared" si="394"/>
        <v>8608513.6666666344</v>
      </c>
      <c r="AG956" s="345">
        <v>43318</v>
      </c>
      <c r="AH956" s="149"/>
      <c r="AI956" s="149"/>
      <c r="AJ956" s="149"/>
      <c r="AK956" s="149"/>
      <c r="AL956" s="343" t="e">
        <f t="shared" si="391"/>
        <v>#DIV/0!</v>
      </c>
      <c r="AM956" s="149"/>
      <c r="AN956" s="149"/>
      <c r="AO956" s="343" t="e">
        <f t="shared" si="392"/>
        <v>#DIV/0!</v>
      </c>
      <c r="AP956" s="149"/>
      <c r="AQ956" s="149"/>
      <c r="AR956" s="343" t="e">
        <f t="shared" si="393"/>
        <v>#DIV/0!</v>
      </c>
    </row>
    <row r="957" spans="1:44" ht="30.75" hidden="1" thickBot="1">
      <c r="A957" s="309"/>
      <c r="B957" s="308">
        <v>862</v>
      </c>
      <c r="C957" s="239" t="str">
        <f>VLOOKUP($A$18,Piezas!$A$10:$F$604,2,FALSE)</f>
        <v xml:space="preserve">Gabinete lateral derecho </v>
      </c>
      <c r="D957" s="317" t="s">
        <v>1015</v>
      </c>
      <c r="E957" s="322"/>
      <c r="F957" s="308">
        <f>VLOOKUP(D957,Acero!$A$12:$AB$209,4,FALSE)</f>
        <v>0</v>
      </c>
      <c r="G957" s="317"/>
      <c r="H957" s="317"/>
      <c r="I957" s="317"/>
      <c r="J957" s="311"/>
      <c r="L957" s="322"/>
      <c r="M957" s="308">
        <f>VLOOKUP(D957,Acero!$A$12:$AB$209,13,FALSE)</f>
        <v>0</v>
      </c>
      <c r="N957" s="308" t="str">
        <f>IF(L957="x",VLOOKUP(D957,Acero!$A$12:$AB$209,6,FALSE),"--")</f>
        <v>--</v>
      </c>
      <c r="O957" s="324" t="str">
        <f>IF(L957="x",VLOOKUP(D957,Acero!$A$12:$AB$209,7,FALSE),"--")</f>
        <v>--</v>
      </c>
      <c r="P957" s="335">
        <f>IF((M957="Chapa negra doble recapado")*AND(L957&lt;&gt;"x"),"--",VLOOKUP(D957,Acero!$A$12:$AB$209,14,FALSE))</f>
        <v>0</v>
      </c>
      <c r="Q957" s="335">
        <f>IF((M957="Chapa negra doble recapado")*AND(L957&lt;&gt;"x"),"--",VLOOKUP(D957,Acero!$A$12:$AB$209,15,FALSE))</f>
        <v>0</v>
      </c>
      <c r="R957" s="335" t="str">
        <f>IF(L957="x",VLOOKUP(D957,Acero!$A$12:$AB$209,16,FALSE),"--")</f>
        <v>--</v>
      </c>
      <c r="S957" s="335" t="str">
        <f>IF(L957="x",VLOOKUP(D957,Acero!$A$12:$AB$209,17,FALSE),"--")</f>
        <v>--</v>
      </c>
      <c r="T957" s="335">
        <f>VLOOKUP(D957,Acero!$A$12:$AB$209,18,FALSE)</f>
        <v>0</v>
      </c>
      <c r="U957" s="308" t="str">
        <f>VLOOKUP(D957,Acero!$A$12:$AB$209,19,FALSE)</f>
        <v>-----</v>
      </c>
      <c r="V957" s="319"/>
      <c r="W957" s="319"/>
      <c r="X957" s="322"/>
      <c r="Y957" s="334" t="e">
        <f t="shared" si="390"/>
        <v>#DIV/0!</v>
      </c>
      <c r="Z957">
        <f t="shared" si="394"/>
        <v>8608513.6666666344</v>
      </c>
      <c r="AG957" s="345">
        <v>43319</v>
      </c>
      <c r="AH957" s="149"/>
      <c r="AI957" s="149"/>
      <c r="AJ957" s="149"/>
      <c r="AK957" s="149"/>
      <c r="AL957" s="343" t="e">
        <f t="shared" si="391"/>
        <v>#DIV/0!</v>
      </c>
      <c r="AM957" s="149"/>
      <c r="AN957" s="149"/>
      <c r="AO957" s="343" t="e">
        <f t="shared" si="392"/>
        <v>#DIV/0!</v>
      </c>
      <c r="AP957" s="149"/>
      <c r="AQ957" s="149"/>
      <c r="AR957" s="343" t="e">
        <f t="shared" si="393"/>
        <v>#DIV/0!</v>
      </c>
    </row>
    <row r="958" spans="1:44" ht="30.75" hidden="1" thickBot="1">
      <c r="A958" s="309"/>
      <c r="B958" s="308">
        <v>863</v>
      </c>
      <c r="C958" s="239" t="str">
        <f>VLOOKUP($A$18,Piezas!$A$10:$F$604,2,FALSE)</f>
        <v xml:space="preserve">Gabinete lateral derecho </v>
      </c>
      <c r="D958" s="317" t="s">
        <v>1060</v>
      </c>
      <c r="E958" s="322"/>
      <c r="F958" s="308">
        <f>VLOOKUP(D958,Acero!$A$12:$AB$209,4,FALSE)</f>
        <v>0</v>
      </c>
      <c r="G958" s="317"/>
      <c r="H958" s="317"/>
      <c r="I958" s="317"/>
      <c r="J958" s="311"/>
      <c r="L958" s="322"/>
      <c r="M958" s="308" t="str">
        <f>VLOOKUP(D958,Acero!$A$12:$AB$209,13,FALSE)</f>
        <v>---------------</v>
      </c>
      <c r="N958" s="308" t="str">
        <f>IF(L958="x",VLOOKUP(D958,Acero!$A$12:$AB$209,6,FALSE),"--")</f>
        <v>--</v>
      </c>
      <c r="O958" s="324" t="str">
        <f>IF(L958="x",VLOOKUP(D958,Acero!$A$12:$AB$209,7,FALSE),"--")</f>
        <v>--</v>
      </c>
      <c r="P958" s="335">
        <f>IF((M958="Chapa negra doble recapado")*AND(L958&lt;&gt;"x"),"--",VLOOKUP(D958,Acero!$A$12:$AB$209,14,FALSE))</f>
        <v>28</v>
      </c>
      <c r="Q958" s="335" t="str">
        <f>IF((M958="Chapa negra doble recapado")*AND(L958&lt;&gt;"x"),"--",VLOOKUP(D958,Acero!$A$12:$AB$209,15,FALSE))</f>
        <v>----</v>
      </c>
      <c r="R958" s="335" t="str">
        <f>IF(L958="x",VLOOKUP(D958,Acero!$A$12:$AB$209,16,FALSE),"--")</f>
        <v>--</v>
      </c>
      <c r="S958" s="335" t="str">
        <f>IF(L958="x",VLOOKUP(D958,Acero!$A$12:$AB$209,17,FALSE),"--")</f>
        <v>--</v>
      </c>
      <c r="T958" s="335">
        <f>VLOOKUP(D958,Acero!$A$12:$AB$209,18,FALSE)</f>
        <v>0</v>
      </c>
      <c r="U958" s="308" t="str">
        <f>VLOOKUP(D958,Acero!$A$12:$AB$209,19,FALSE)</f>
        <v>----</v>
      </c>
      <c r="V958" s="318"/>
      <c r="W958" s="318"/>
      <c r="X958" s="322"/>
      <c r="Y958" s="334" t="e">
        <f t="shared" si="390"/>
        <v>#DIV/0!</v>
      </c>
      <c r="Z958">
        <f t="shared" si="394"/>
        <v>8608513.6666666344</v>
      </c>
      <c r="AG958" s="345">
        <v>43320</v>
      </c>
      <c r="AH958" s="149"/>
      <c r="AI958" s="149"/>
      <c r="AJ958" s="149"/>
      <c r="AK958" s="149"/>
      <c r="AL958" s="343" t="e">
        <f t="shared" si="391"/>
        <v>#DIV/0!</v>
      </c>
      <c r="AM958" s="149"/>
      <c r="AN958" s="149"/>
      <c r="AO958" s="343" t="e">
        <f t="shared" si="392"/>
        <v>#DIV/0!</v>
      </c>
      <c r="AP958" s="149"/>
      <c r="AQ958" s="149"/>
      <c r="AR958" s="343" t="e">
        <f t="shared" si="393"/>
        <v>#DIV/0!</v>
      </c>
    </row>
    <row r="959" spans="1:44" ht="30.75" hidden="1" thickBot="1">
      <c r="A959" s="309"/>
      <c r="B959" s="308">
        <v>864</v>
      </c>
      <c r="C959" s="239" t="str">
        <f>VLOOKUP($A$18,Piezas!$A$10:$F$604,2,FALSE)</f>
        <v xml:space="preserve">Gabinete lateral derecho </v>
      </c>
      <c r="D959" s="317" t="s">
        <v>1228</v>
      </c>
      <c r="E959" s="322"/>
      <c r="F959" s="308">
        <f>VLOOKUP(D959,Acero!$A$12:$AB$209,4,FALSE)</f>
        <v>0</v>
      </c>
      <c r="G959" s="317"/>
      <c r="H959" s="317"/>
      <c r="I959" s="317"/>
      <c r="J959" s="311"/>
      <c r="L959" s="322"/>
      <c r="M959" s="308" t="str">
        <f>VLOOKUP(D959,Acero!$A$12:$AB$209,13,FALSE)</f>
        <v>---------------</v>
      </c>
      <c r="N959" s="308" t="str">
        <f>IF(L959="x",VLOOKUP(D959,Acero!$A$12:$AB$209,6,FALSE),"--")</f>
        <v>--</v>
      </c>
      <c r="O959" s="324" t="str">
        <f>IF(L959="x",VLOOKUP(D959,Acero!$A$12:$AB$209,7,FALSE),"--")</f>
        <v>--</v>
      </c>
      <c r="P959" s="335">
        <f>IF((M959="Chapa negra doble recapado")*AND(L959&lt;&gt;"x"),"--",VLOOKUP(D959,Acero!$A$12:$AB$209,14,FALSE))</f>
        <v>0.42</v>
      </c>
      <c r="Q959" s="335" t="str">
        <f>IF((M959="Chapa negra doble recapado")*AND(L959&lt;&gt;"x"),"--",VLOOKUP(D959,Acero!$A$12:$AB$209,15,FALSE))</f>
        <v>----</v>
      </c>
      <c r="R959" s="335" t="str">
        <f>IF(L959="x",VLOOKUP(D959,Acero!$A$12:$AB$209,16,FALSE),"--")</f>
        <v>--</v>
      </c>
      <c r="S959" s="335" t="str">
        <f>IF(L959="x",VLOOKUP(D959,Acero!$A$12:$AB$209,17,FALSE),"--")</f>
        <v>--</v>
      </c>
      <c r="T959" s="335">
        <f>VLOOKUP(D959,Acero!$A$12:$AB$209,18,FALSE)</f>
        <v>0.5</v>
      </c>
      <c r="U959" s="308" t="str">
        <f>VLOOKUP(D959,Acero!$A$12:$AB$209,19,FALSE)</f>
        <v>----</v>
      </c>
      <c r="V959" s="318"/>
      <c r="W959" s="318"/>
      <c r="X959" s="322"/>
      <c r="Y959" s="334" t="e">
        <f t="shared" si="390"/>
        <v>#DIV/0!</v>
      </c>
      <c r="Z959">
        <f t="shared" si="394"/>
        <v>8608513.6666666344</v>
      </c>
      <c r="AG959" s="345">
        <v>43321</v>
      </c>
      <c r="AH959" s="149"/>
      <c r="AI959" s="149"/>
      <c r="AJ959" s="149"/>
      <c r="AK959" s="149"/>
      <c r="AL959" s="343" t="e">
        <f t="shared" si="391"/>
        <v>#DIV/0!</v>
      </c>
      <c r="AM959" s="149"/>
      <c r="AN959" s="149"/>
      <c r="AO959" s="343" t="e">
        <f t="shared" si="392"/>
        <v>#DIV/0!</v>
      </c>
      <c r="AP959" s="149"/>
      <c r="AQ959" s="149"/>
      <c r="AR959" s="343" t="e">
        <f t="shared" si="393"/>
        <v>#DIV/0!</v>
      </c>
    </row>
    <row r="960" spans="1:44" ht="30.75" hidden="1" thickBot="1">
      <c r="A960" s="309"/>
      <c r="B960" s="308">
        <v>865</v>
      </c>
      <c r="C960" s="239" t="str">
        <f>VLOOKUP($A$18,Piezas!$A$10:$F$604,2,FALSE)</f>
        <v xml:space="preserve">Gabinete lateral derecho </v>
      </c>
      <c r="D960" s="317" t="s">
        <v>1229</v>
      </c>
      <c r="E960" s="322"/>
      <c r="F960" s="308">
        <f>VLOOKUP(D960,Acero!$A$12:$AB$209,4,FALSE)</f>
        <v>0</v>
      </c>
      <c r="G960" s="317"/>
      <c r="H960" s="317"/>
      <c r="I960" s="317"/>
      <c r="J960" s="311"/>
      <c r="L960" s="322"/>
      <c r="M960" s="308" t="str">
        <f>VLOOKUP(D960,Acero!$A$12:$AB$209,13,FALSE)</f>
        <v>---------------</v>
      </c>
      <c r="N960" s="308" t="str">
        <f>IF(L960="x",VLOOKUP(D960,Acero!$A$12:$AB$209,6,FALSE),"--")</f>
        <v>--</v>
      </c>
      <c r="O960" s="324" t="str">
        <f>IF(L960="x",VLOOKUP(D960,Acero!$A$12:$AB$209,7,FALSE),"--")</f>
        <v>--</v>
      </c>
      <c r="P960" s="335">
        <f>IF((M960="Chapa negra doble recapado")*AND(L960&lt;&gt;"x"),"--",VLOOKUP(D960,Acero!$A$12:$AB$209,14,FALSE))</f>
        <v>22</v>
      </c>
      <c r="Q960" s="335" t="str">
        <f>IF((M960="Chapa negra doble recapado")*AND(L960&lt;&gt;"x"),"--",VLOOKUP(D960,Acero!$A$12:$AB$209,15,FALSE))</f>
        <v>----</v>
      </c>
      <c r="R960" s="335" t="str">
        <f>IF(L960="x",VLOOKUP(D960,Acero!$A$12:$AB$209,16,FALSE),"--")</f>
        <v>--</v>
      </c>
      <c r="S960" s="335" t="str">
        <f>IF(L960="x",VLOOKUP(D960,Acero!$A$12:$AB$209,17,FALSE),"--")</f>
        <v>--</v>
      </c>
      <c r="T960" s="335">
        <f>VLOOKUP(D960,Acero!$A$12:$AB$209,18,FALSE)</f>
        <v>0</v>
      </c>
      <c r="U960" s="308" t="str">
        <f>VLOOKUP(D960,Acero!$A$12:$AB$209,19,FALSE)</f>
        <v>----</v>
      </c>
      <c r="V960" s="319"/>
      <c r="W960" s="319"/>
      <c r="X960" s="322"/>
      <c r="Y960" s="334" t="e">
        <f t="shared" si="390"/>
        <v>#DIV/0!</v>
      </c>
      <c r="Z960">
        <f t="shared" si="394"/>
        <v>8608513.6666666344</v>
      </c>
      <c r="AG960" s="345">
        <v>43322</v>
      </c>
      <c r="AH960" s="149"/>
      <c r="AI960" s="149"/>
      <c r="AJ960" s="149"/>
      <c r="AK960" s="149"/>
      <c r="AL960" s="343" t="e">
        <f t="shared" si="391"/>
        <v>#DIV/0!</v>
      </c>
      <c r="AM960" s="149"/>
      <c r="AN960" s="149"/>
      <c r="AO960" s="343" t="e">
        <f t="shared" si="392"/>
        <v>#DIV/0!</v>
      </c>
      <c r="AP960" s="149"/>
      <c r="AQ960" s="149"/>
      <c r="AR960" s="343" t="e">
        <f t="shared" si="393"/>
        <v>#DIV/0!</v>
      </c>
    </row>
    <row r="961" spans="1:44" ht="30.75" hidden="1" thickBot="1">
      <c r="A961" s="309"/>
      <c r="B961" s="308">
        <v>866</v>
      </c>
      <c r="C961" s="239" t="str">
        <f>VLOOKUP($A$18,Piezas!$A$10:$F$604,2,FALSE)</f>
        <v xml:space="preserve">Gabinete lateral derecho </v>
      </c>
      <c r="D961" s="317" t="s">
        <v>1230</v>
      </c>
      <c r="E961" s="322"/>
      <c r="F961" s="308">
        <f>VLOOKUP(D961,Acero!$A$12:$AB$209,4,FALSE)</f>
        <v>0</v>
      </c>
      <c r="G961" s="317"/>
      <c r="H961" s="317"/>
      <c r="I961" s="317"/>
      <c r="J961" s="311"/>
      <c r="L961" s="322"/>
      <c r="M961" s="308" t="str">
        <f>VLOOKUP(D961,Acero!$A$12:$AB$209,13,FALSE)</f>
        <v>---------------</v>
      </c>
      <c r="N961" s="308" t="str">
        <f>IF(L961="x",VLOOKUP(D961,Acero!$A$12:$AB$209,6,FALSE),"--")</f>
        <v>--</v>
      </c>
      <c r="O961" s="324" t="str">
        <f>IF(L961="x",VLOOKUP(D961,Acero!$A$12:$AB$209,7,FALSE),"--")</f>
        <v>--</v>
      </c>
      <c r="P961" s="335">
        <f>IF((M961="Chapa negra doble recapado")*AND(L961&lt;&gt;"x"),"--",VLOOKUP(D961,Acero!$A$12:$AB$209,14,FALSE))</f>
        <v>12.7</v>
      </c>
      <c r="Q961" s="335" t="str">
        <f>IF((M961="Chapa negra doble recapado")*AND(L961&lt;&gt;"x"),"--",VLOOKUP(D961,Acero!$A$12:$AB$209,15,FALSE))</f>
        <v>----</v>
      </c>
      <c r="R961" s="335" t="str">
        <f>IF(L961="x",VLOOKUP(D961,Acero!$A$12:$AB$209,16,FALSE),"--")</f>
        <v>--</v>
      </c>
      <c r="S961" s="335" t="str">
        <f>IF(L961="x",VLOOKUP(D961,Acero!$A$12:$AB$209,17,FALSE),"--")</f>
        <v>--</v>
      </c>
      <c r="T961" s="335">
        <f>VLOOKUP(D961,Acero!$A$12:$AB$209,18,FALSE)</f>
        <v>0</v>
      </c>
      <c r="U961" s="308" t="str">
        <f>VLOOKUP(D961,Acero!$A$12:$AB$209,19,FALSE)</f>
        <v>----</v>
      </c>
      <c r="V961" s="318"/>
      <c r="W961" s="318"/>
      <c r="X961" s="322"/>
      <c r="Y961" s="334" t="e">
        <f t="shared" si="390"/>
        <v>#DIV/0!</v>
      </c>
      <c r="Z961">
        <f t="shared" si="394"/>
        <v>8608513.6666666344</v>
      </c>
      <c r="AG961" s="345">
        <v>43323</v>
      </c>
      <c r="AH961" s="149"/>
      <c r="AI961" s="149"/>
      <c r="AJ961" s="149"/>
      <c r="AK961" s="149"/>
      <c r="AL961" s="343" t="e">
        <f t="shared" si="391"/>
        <v>#DIV/0!</v>
      </c>
      <c r="AM961" s="149"/>
      <c r="AN961" s="149"/>
      <c r="AO961" s="343" t="e">
        <f t="shared" si="392"/>
        <v>#DIV/0!</v>
      </c>
      <c r="AP961" s="149"/>
      <c r="AQ961" s="149"/>
      <c r="AR961" s="343" t="e">
        <f t="shared" si="393"/>
        <v>#DIV/0!</v>
      </c>
    </row>
    <row r="962" spans="1:44" ht="30.75" hidden="1" thickBot="1">
      <c r="A962" s="309"/>
      <c r="B962" s="308">
        <v>867</v>
      </c>
      <c r="C962" s="239" t="str">
        <f>VLOOKUP($A$18,Piezas!$A$10:$F$604,2,FALSE)</f>
        <v xml:space="preserve">Gabinete lateral derecho </v>
      </c>
      <c r="D962" s="317"/>
      <c r="E962" s="322"/>
      <c r="F962" s="308" t="e">
        <f>VLOOKUP(D962,Acero!$A$12:$AB$209,4,FALSE)</f>
        <v>#N/A</v>
      </c>
      <c r="G962" s="317"/>
      <c r="H962" s="317"/>
      <c r="I962" s="317"/>
      <c r="J962" s="311"/>
      <c r="L962" s="322"/>
      <c r="M962" s="308" t="e">
        <f>VLOOKUP(D962,Acero!$A$12:$AB$209,13,FALSE)</f>
        <v>#N/A</v>
      </c>
      <c r="N962" s="308" t="str">
        <f>IF(L962="x",VLOOKUP(D962,Acero!$A$12:$AB$209,6,FALSE),"--")</f>
        <v>--</v>
      </c>
      <c r="O962" s="324" t="str">
        <f>IF(L962="x",VLOOKUP(D962,Acero!$A$12:$AB$209,7,FALSE),"--")</f>
        <v>--</v>
      </c>
      <c r="P962" s="335" t="e">
        <f>IF((M962="Chapa negra doble recapado")*AND(L962&lt;&gt;"x"),"--",VLOOKUP(D962,Acero!$A$12:$AB$209,14,FALSE))</f>
        <v>#N/A</v>
      </c>
      <c r="Q962" s="335" t="e">
        <f>IF((M962="Chapa negra doble recapado")*AND(L962&lt;&gt;"x"),"--",VLOOKUP(D962,Acero!$A$12:$AB$209,15,FALSE))</f>
        <v>#N/A</v>
      </c>
      <c r="R962" s="335" t="str">
        <f>IF(L962="x",VLOOKUP(D962,Acero!$A$12:$AB$209,16,FALSE),"--")</f>
        <v>--</v>
      </c>
      <c r="S962" s="335" t="str">
        <f>IF(L962="x",VLOOKUP(D962,Acero!$A$12:$AB$209,17,FALSE),"--")</f>
        <v>--</v>
      </c>
      <c r="T962" s="335" t="e">
        <f>VLOOKUP(D962,Acero!$A$12:$AB$209,18,FALSE)</f>
        <v>#N/A</v>
      </c>
      <c r="U962" s="308" t="e">
        <f>VLOOKUP(D962,Acero!$A$12:$AB$209,19,FALSE)</f>
        <v>#N/A</v>
      </c>
      <c r="V962" s="319"/>
      <c r="W962" s="319"/>
      <c r="X962" s="322"/>
      <c r="Y962" s="334" t="e">
        <f t="shared" si="390"/>
        <v>#DIV/0!</v>
      </c>
      <c r="Z962">
        <f t="shared" si="394"/>
        <v>8608513.6666666344</v>
      </c>
      <c r="AG962" s="345">
        <v>43324</v>
      </c>
      <c r="AH962" s="149"/>
      <c r="AI962" s="149"/>
      <c r="AJ962" s="149"/>
      <c r="AK962" s="149"/>
      <c r="AL962" s="343" t="e">
        <f t="shared" si="391"/>
        <v>#DIV/0!</v>
      </c>
      <c r="AM962" s="149"/>
      <c r="AN962" s="149"/>
      <c r="AO962" s="343" t="e">
        <f t="shared" si="392"/>
        <v>#DIV/0!</v>
      </c>
      <c r="AP962" s="149"/>
      <c r="AQ962" s="149"/>
      <c r="AR962" s="343" t="e">
        <f t="shared" si="393"/>
        <v>#DIV/0!</v>
      </c>
    </row>
    <row r="963" spans="1:44" ht="30.75" hidden="1" thickBot="1">
      <c r="A963" s="309"/>
      <c r="B963" s="308">
        <v>868</v>
      </c>
      <c r="C963" s="239" t="str">
        <f>VLOOKUP($A$18,Piezas!$A$10:$F$604,2,FALSE)</f>
        <v xml:space="preserve">Gabinete lateral derecho </v>
      </c>
      <c r="D963" s="320"/>
      <c r="E963" s="322"/>
      <c r="F963" s="308" t="e">
        <f>VLOOKUP(D963,Acero!$A$12:$AB$209,4,FALSE)</f>
        <v>#N/A</v>
      </c>
      <c r="G963" s="317"/>
      <c r="H963" s="317"/>
      <c r="I963" s="317"/>
      <c r="J963" s="311"/>
      <c r="L963" s="322"/>
      <c r="M963" s="308" t="e">
        <f>VLOOKUP(D963,Acero!$A$12:$AB$209,13,FALSE)</f>
        <v>#N/A</v>
      </c>
      <c r="N963" s="308" t="str">
        <f>IF(L963="x",VLOOKUP(D963,Acero!$A$12:$AB$209,6,FALSE),"--")</f>
        <v>--</v>
      </c>
      <c r="O963" s="324" t="str">
        <f>IF(L963="x",VLOOKUP(D963,Acero!$A$12:$AB$209,7,FALSE),"--")</f>
        <v>--</v>
      </c>
      <c r="P963" s="335" t="e">
        <f>IF((M963="Chapa negra doble recapado")*AND(L963&lt;&gt;"x"),"--",VLOOKUP(D963,Acero!$A$12:$AB$209,14,FALSE))</f>
        <v>#N/A</v>
      </c>
      <c r="Q963" s="335" t="e">
        <f>IF((M963="Chapa negra doble recapado")*AND(L963&lt;&gt;"x"),"--",VLOOKUP(D963,Acero!$A$12:$AB$209,15,FALSE))</f>
        <v>#N/A</v>
      </c>
      <c r="R963" s="335" t="str">
        <f>IF(L963="x",VLOOKUP(D963,Acero!$A$12:$AB$209,16,FALSE),"--")</f>
        <v>--</v>
      </c>
      <c r="S963" s="335" t="str">
        <f>IF(L963="x",VLOOKUP(D963,Acero!$A$12:$AB$209,17,FALSE),"--")</f>
        <v>--</v>
      </c>
      <c r="T963" s="335" t="e">
        <f>VLOOKUP(D963,Acero!$A$12:$AB$209,18,FALSE)</f>
        <v>#N/A</v>
      </c>
      <c r="U963" s="308" t="e">
        <f>VLOOKUP(D963,Acero!$A$12:$AB$209,19,FALSE)</f>
        <v>#N/A</v>
      </c>
      <c r="V963" s="318"/>
      <c r="W963" s="318"/>
      <c r="X963" s="322"/>
      <c r="Y963" s="334" t="e">
        <f t="shared" si="390"/>
        <v>#DIV/0!</v>
      </c>
      <c r="Z963">
        <f t="shared" si="394"/>
        <v>8608513.6666666344</v>
      </c>
      <c r="AG963" s="345">
        <v>43325</v>
      </c>
      <c r="AH963" s="149"/>
      <c r="AI963" s="149"/>
      <c r="AJ963" s="149"/>
      <c r="AK963" s="149"/>
      <c r="AL963" s="343" t="e">
        <f t="shared" si="391"/>
        <v>#DIV/0!</v>
      </c>
      <c r="AM963" s="149"/>
      <c r="AN963" s="149"/>
      <c r="AO963" s="343" t="e">
        <f t="shared" si="392"/>
        <v>#DIV/0!</v>
      </c>
      <c r="AP963" s="149"/>
      <c r="AQ963" s="149"/>
      <c r="AR963" s="343" t="e">
        <f t="shared" si="393"/>
        <v>#DIV/0!</v>
      </c>
    </row>
    <row r="964" spans="1:44" ht="30.75" hidden="1" thickBot="1">
      <c r="A964" s="412"/>
      <c r="B964" s="308">
        <v>869</v>
      </c>
      <c r="C964" s="239" t="str">
        <f>VLOOKUP($A$18,Piezas!$A$10:$F$604,2,FALSE)</f>
        <v xml:space="preserve">Gabinete lateral derecho </v>
      </c>
      <c r="D964" s="321"/>
      <c r="E964" s="322"/>
      <c r="F964" s="308" t="e">
        <f>VLOOKUP(D964,Acero!$A$12:$AB$209,4,FALSE)</f>
        <v>#N/A</v>
      </c>
      <c r="G964" s="317"/>
      <c r="H964" s="317"/>
      <c r="I964" s="317"/>
      <c r="J964" s="311"/>
      <c r="L964" s="322"/>
      <c r="M964" s="308" t="e">
        <f>VLOOKUP(D964,Acero!$A$12:$AB$209,13,FALSE)</f>
        <v>#N/A</v>
      </c>
      <c r="N964" s="308" t="str">
        <f>IF(L964="x",VLOOKUP(D964,Acero!$A$12:$AB$209,6,FALSE),"--")</f>
        <v>--</v>
      </c>
      <c r="O964" s="324" t="str">
        <f>IF(L964="x",VLOOKUP(D964,Acero!$A$12:$AB$209,7,FALSE),"--")</f>
        <v>--</v>
      </c>
      <c r="P964" s="335" t="e">
        <f>IF((M964="Chapa negra doble recapado")*AND(L964&lt;&gt;"x"),"--",VLOOKUP(D964,Acero!$A$12:$AB$209,14,FALSE))</f>
        <v>#N/A</v>
      </c>
      <c r="Q964" s="335" t="e">
        <f>IF((M964="Chapa negra doble recapado")*AND(L964&lt;&gt;"x"),"--",VLOOKUP(D964,Acero!$A$12:$AB$209,15,FALSE))</f>
        <v>#N/A</v>
      </c>
      <c r="R964" s="335" t="str">
        <f>IF(L964="x",VLOOKUP(D964,Acero!$A$12:$AB$209,16,FALSE),"--")</f>
        <v>--</v>
      </c>
      <c r="S964" s="335" t="str">
        <f>IF(L964="x",VLOOKUP(D964,Acero!$A$12:$AB$209,17,FALSE),"--")</f>
        <v>--</v>
      </c>
      <c r="T964" s="335" t="e">
        <f>VLOOKUP(D964,Acero!$A$12:$AB$209,18,FALSE)</f>
        <v>#N/A</v>
      </c>
      <c r="U964" s="308" t="e">
        <f>VLOOKUP(D964,Acero!$A$12:$AB$209,19,FALSE)</f>
        <v>#N/A</v>
      </c>
      <c r="V964" s="319"/>
      <c r="W964" s="319"/>
      <c r="X964" s="322"/>
      <c r="Y964" s="334" t="e">
        <f t="shared" si="390"/>
        <v>#DIV/0!</v>
      </c>
      <c r="Z964">
        <f t="shared" si="394"/>
        <v>8608513.6666666344</v>
      </c>
      <c r="AG964" s="345">
        <v>43326</v>
      </c>
      <c r="AH964" s="149"/>
      <c r="AI964" s="149"/>
      <c r="AJ964" s="149"/>
      <c r="AK964" s="149"/>
      <c r="AL964" s="343" t="e">
        <f t="shared" si="391"/>
        <v>#DIV/0!</v>
      </c>
      <c r="AM964" s="149"/>
      <c r="AN964" s="149"/>
      <c r="AO964" s="343" t="e">
        <f t="shared" si="392"/>
        <v>#DIV/0!</v>
      </c>
      <c r="AP964" s="149"/>
      <c r="AQ964" s="149"/>
      <c r="AR964" s="343" t="e">
        <f t="shared" si="393"/>
        <v>#DIV/0!</v>
      </c>
    </row>
    <row r="965" spans="1:44" ht="15.75" hidden="1" thickBot="1">
      <c r="A965" s="410"/>
      <c r="B965" s="336"/>
      <c r="C965" s="337"/>
      <c r="D965" s="338"/>
      <c r="E965" s="339"/>
      <c r="F965" s="340"/>
      <c r="G965" s="336"/>
      <c r="H965" s="336"/>
      <c r="I965" s="338"/>
      <c r="J965" s="339"/>
      <c r="K965" s="341"/>
      <c r="L965" s="339"/>
      <c r="M965" s="338"/>
      <c r="N965" s="338"/>
      <c r="O965" s="342"/>
      <c r="P965" s="340"/>
      <c r="Q965" s="340"/>
      <c r="R965" s="340"/>
      <c r="S965" s="340"/>
      <c r="T965" s="340"/>
      <c r="U965" s="336"/>
      <c r="V965" s="336"/>
      <c r="W965" s="336"/>
      <c r="X965" s="339"/>
      <c r="Y965" s="339"/>
      <c r="Z965" s="333"/>
      <c r="AA965" s="333"/>
      <c r="AG965" s="345"/>
      <c r="AL965" s="344"/>
      <c r="AO965" s="344"/>
      <c r="AR965" s="344"/>
    </row>
    <row r="966" spans="1:44" ht="31.5" hidden="1" thickTop="1" thickBot="1">
      <c r="A966" s="411" t="s">
        <v>383</v>
      </c>
      <c r="B966" s="308">
        <v>870</v>
      </c>
      <c r="C966" s="239" t="str">
        <f>VLOOKUP($A$18,Piezas!$A$10:$F$604,2,FALSE)</f>
        <v xml:space="preserve">Gabinete lateral derecho </v>
      </c>
      <c r="D966" s="317" t="s">
        <v>1012</v>
      </c>
      <c r="E966" s="331">
        <v>1894.3333333333301</v>
      </c>
      <c r="F966" s="308" t="str">
        <f>VLOOKUP(D966,Acero!$A$12:$AB$209,4,FALSE)</f>
        <v>Lateral</v>
      </c>
      <c r="G966" s="317"/>
      <c r="H966" s="317"/>
      <c r="I966" s="317"/>
      <c r="J966" s="310"/>
      <c r="K966" s="149"/>
      <c r="L966" s="331"/>
      <c r="M966" s="308" t="str">
        <f>VLOOKUP(D966,Acero!$A$12:$AB$209,13,FALSE)</f>
        <v>Chapa negra doble recapado</v>
      </c>
      <c r="N966" s="308" t="str">
        <f>IF(L966="x",VLOOKUP(D966,Acero!$A$12:$AB$209,6,FALSE),"--")</f>
        <v>--</v>
      </c>
      <c r="O966" s="324" t="str">
        <f>IF(L966="x",VLOOKUP(D966,Acero!$A$12:$AB$209,7,FALSE),"--")</f>
        <v>--</v>
      </c>
      <c r="P966" s="335" t="str">
        <f>IF((M966="Chapa negra doble recapado")*AND(L966&lt;&gt;"x"),"--",VLOOKUP(D966,Acero!$A$12:$AB$209,14,FALSE))</f>
        <v>--</v>
      </c>
      <c r="Q966" s="335" t="str">
        <f>IF((M966="Chapa negra doble recapado")*AND(L966&lt;&gt;"x"),"--",VLOOKUP(D966,Acero!$A$12:$AB$209,15,FALSE))</f>
        <v>--</v>
      </c>
      <c r="R966" s="335" t="str">
        <f>IF(L966="x",VLOOKUP(D966,Acero!$A$12:$AB$209,16,FALSE),"--")</f>
        <v>--</v>
      </c>
      <c r="S966" s="335" t="str">
        <f>IF(L966="x",VLOOKUP(D966,Acero!$A$12:$AB$209,17,FALSE),"--")</f>
        <v>--</v>
      </c>
      <c r="T966" s="335">
        <f>VLOOKUP(D966,Acero!$A$12:$AB$209,18,FALSE)</f>
        <v>1.2</v>
      </c>
      <c r="U966" s="308" t="str">
        <f>VLOOKUP(D966,Acero!$A$12:$AB$209,19,FALSE)</f>
        <v>mm</v>
      </c>
      <c r="V966" s="317"/>
      <c r="W966" s="317">
        <v>1540.3333333333301</v>
      </c>
      <c r="X966" s="331">
        <v>2014.1666666666699</v>
      </c>
      <c r="Y966" s="334">
        <f t="shared" ref="Y966:Y976" si="395">(X966-W966)/W966</f>
        <v>0.30761739883142664</v>
      </c>
      <c r="Z966" s="149">
        <f>(V966+W966)*E966</f>
        <v>2917904.7777777668</v>
      </c>
      <c r="AA966" s="149"/>
      <c r="AB966" s="149"/>
      <c r="AC966" s="149"/>
      <c r="AD966" s="149"/>
      <c r="AE966" s="149"/>
      <c r="AF966" s="149"/>
      <c r="AG966" s="345">
        <v>43327</v>
      </c>
      <c r="AH966" s="149"/>
      <c r="AI966" s="149"/>
      <c r="AJ966" s="149"/>
      <c r="AK966" s="149"/>
      <c r="AL966" s="343" t="e">
        <f t="shared" ref="AL966:AL976" si="396">(AH966-AK966)/AH966</f>
        <v>#DIV/0!</v>
      </c>
      <c r="AM966" s="149"/>
      <c r="AN966" s="149"/>
      <c r="AO966" s="343" t="e">
        <f t="shared" ref="AO966:AO976" si="397">(AK966-AN966)/AK966</f>
        <v>#DIV/0!</v>
      </c>
      <c r="AP966" s="149"/>
      <c r="AQ966" s="149"/>
      <c r="AR966" s="343" t="e">
        <f t="shared" ref="AR966:AR976" si="398">(AN966-AQ966)/AN966</f>
        <v>#DIV/0!</v>
      </c>
    </row>
    <row r="967" spans="1:44" ht="30.75" hidden="1" thickBot="1">
      <c r="A967" s="309"/>
      <c r="B967" s="308">
        <v>871</v>
      </c>
      <c r="C967" s="239" t="str">
        <f>VLOOKUP($A$18,Piezas!$A$10:$F$604,2,FALSE)</f>
        <v xml:space="preserve">Gabinete lateral derecho </v>
      </c>
      <c r="D967" s="317" t="s">
        <v>1211</v>
      </c>
      <c r="E967" s="322">
        <v>1902.3333333333301</v>
      </c>
      <c r="F967" s="308" t="str">
        <f>VLOOKUP(D967,Acero!$A$12:$AB$209,4,FALSE)</f>
        <v xml:space="preserve">Lonja </v>
      </c>
      <c r="G967" s="317"/>
      <c r="H967" s="317"/>
      <c r="I967" s="317"/>
      <c r="J967" s="311"/>
      <c r="L967" s="317"/>
      <c r="M967" s="308" t="str">
        <f>VLOOKUP(D967,Acero!$A$12:$AB$209,13,FALSE)</f>
        <v>Chapa negra doble recapado</v>
      </c>
      <c r="N967" s="308" t="str">
        <f>IF(L967="x",VLOOKUP(D967,Acero!$A$12:$AB$209,6,FALSE),"--")</f>
        <v>--</v>
      </c>
      <c r="O967" s="324" t="str">
        <f>IF(L967="x",VLOOKUP(D967,Acero!$A$12:$AB$209,7,FALSE),"--")</f>
        <v>--</v>
      </c>
      <c r="P967" s="335" t="str">
        <f>IF((M967="Chapa negra doble recapado")*AND(L967&lt;&gt;"x"),"--",VLOOKUP(D967,Acero!$A$12:$AB$209,14,FALSE))</f>
        <v>--</v>
      </c>
      <c r="Q967" s="335" t="str">
        <f>IF((M967="Chapa negra doble recapado")*AND(L967&lt;&gt;"x"),"--",VLOOKUP(D967,Acero!$A$12:$AB$209,15,FALSE))</f>
        <v>--</v>
      </c>
      <c r="R967" s="335" t="str">
        <f>IF(L967="x",VLOOKUP(D967,Acero!$A$12:$AB$209,16,FALSE),"--")</f>
        <v>--</v>
      </c>
      <c r="S967" s="335" t="str">
        <f>IF(L967="x",VLOOKUP(D967,Acero!$A$12:$AB$209,17,FALSE),"--")</f>
        <v>--</v>
      </c>
      <c r="T967" s="335">
        <f>VLOOKUP(D967,Acero!$A$12:$AB$209,18,FALSE)</f>
        <v>1.2</v>
      </c>
      <c r="U967" s="308" t="str">
        <f>VLOOKUP(D967,Acero!$A$12:$AB$209,19,FALSE)</f>
        <v>mm</v>
      </c>
      <c r="V967" s="317"/>
      <c r="W967" s="317">
        <v>1546.8333333333301</v>
      </c>
      <c r="X967" s="322">
        <v>2022.6666666666699</v>
      </c>
      <c r="Y967" s="334">
        <f t="shared" si="395"/>
        <v>0.30761771360845225</v>
      </c>
      <c r="Z967">
        <f t="shared" ref="Z967:Z976" si="399">(V967+W967)*E967+Z966</f>
        <v>5860497.3888888666</v>
      </c>
      <c r="AG967" s="345">
        <v>43328</v>
      </c>
      <c r="AH967" s="149"/>
      <c r="AI967" s="149"/>
      <c r="AJ967" s="149"/>
      <c r="AK967" s="149"/>
      <c r="AL967" s="343" t="e">
        <f t="shared" si="396"/>
        <v>#DIV/0!</v>
      </c>
      <c r="AM967" s="149"/>
      <c r="AN967" s="149"/>
      <c r="AO967" s="343" t="e">
        <f t="shared" si="397"/>
        <v>#DIV/0!</v>
      </c>
      <c r="AP967" s="149"/>
      <c r="AQ967" s="149"/>
      <c r="AR967" s="343" t="e">
        <f t="shared" si="398"/>
        <v>#DIV/0!</v>
      </c>
    </row>
    <row r="968" spans="1:44" ht="30.75" hidden="1" thickBot="1">
      <c r="A968" s="309"/>
      <c r="B968" s="308">
        <v>872</v>
      </c>
      <c r="C968" s="239" t="str">
        <f>VLOOKUP($A$18,Piezas!$A$10:$F$604,2,FALSE)</f>
        <v xml:space="preserve">Gabinete lateral derecho </v>
      </c>
      <c r="D968" s="317" t="s">
        <v>1014</v>
      </c>
      <c r="E968" s="322">
        <v>1910.3333333333301</v>
      </c>
      <c r="F968" s="308" t="str">
        <f>VLOOKUP(D968,Acero!$A$12:$AB$209,4,FALSE)</f>
        <v>orejas</v>
      </c>
      <c r="G968" s="317"/>
      <c r="H968" s="317"/>
      <c r="I968" s="317"/>
      <c r="J968" s="311" t="s">
        <v>1549</v>
      </c>
      <c r="L968" s="322"/>
      <c r="M968" s="308" t="str">
        <f>VLOOKUP(D968,Acero!$A$12:$AB$209,13,FALSE)</f>
        <v>Chapa negra doble recapado</v>
      </c>
      <c r="N968" s="308" t="str">
        <f>IF(L968="x",VLOOKUP(D968,Acero!$A$12:$AB$209,6,FALSE),"--")</f>
        <v>--</v>
      </c>
      <c r="O968" s="324" t="str">
        <f>IF(L968="x",VLOOKUP(D968,Acero!$A$12:$AB$209,7,FALSE),"--")</f>
        <v>--</v>
      </c>
      <c r="P968" s="335" t="str">
        <f>IF((M968="Chapa negra doble recapado")*AND(L968&lt;&gt;"x"),"--",VLOOKUP(D968,Acero!$A$12:$AB$209,14,FALSE))</f>
        <v>--</v>
      </c>
      <c r="Q968" s="335" t="str">
        <f>IF((M968="Chapa negra doble recapado")*AND(L968&lt;&gt;"x"),"--",VLOOKUP(D968,Acero!$A$12:$AB$209,15,FALSE))</f>
        <v>--</v>
      </c>
      <c r="R968" s="335" t="str">
        <f>IF(L968="x",VLOOKUP(D968,Acero!$A$12:$AB$209,16,FALSE),"--")</f>
        <v>--</v>
      </c>
      <c r="S968" s="335" t="str">
        <f>IF(L968="x",VLOOKUP(D968,Acero!$A$12:$AB$209,17,FALSE),"--")</f>
        <v>--</v>
      </c>
      <c r="T968" s="335">
        <f>VLOOKUP(D968,Acero!$A$12:$AB$209,18,FALSE)</f>
        <v>1.2</v>
      </c>
      <c r="U968" s="308" t="str">
        <f>VLOOKUP(D968,Acero!$A$12:$AB$209,19,FALSE)</f>
        <v>mm</v>
      </c>
      <c r="V968" s="318">
        <v>1</v>
      </c>
      <c r="W968" s="318">
        <v>1553.3333333333301</v>
      </c>
      <c r="X968" s="322">
        <v>2031.1666666666699</v>
      </c>
      <c r="Y968" s="334">
        <f t="shared" si="395"/>
        <v>0.30761802575107783</v>
      </c>
      <c r="Z968">
        <f t="shared" si="399"/>
        <v>8829792.1666666325</v>
      </c>
      <c r="AG968" s="345">
        <v>43329</v>
      </c>
      <c r="AH968" s="149"/>
      <c r="AI968" s="149"/>
      <c r="AJ968" s="149"/>
      <c r="AK968" s="149"/>
      <c r="AL968" s="343" t="e">
        <f t="shared" si="396"/>
        <v>#DIV/0!</v>
      </c>
      <c r="AM968" s="149"/>
      <c r="AN968" s="149"/>
      <c r="AO968" s="343" t="e">
        <f t="shared" si="397"/>
        <v>#DIV/0!</v>
      </c>
      <c r="AP968" s="149"/>
      <c r="AQ968" s="149"/>
      <c r="AR968" s="343" t="e">
        <f t="shared" si="398"/>
        <v>#DIV/0!</v>
      </c>
    </row>
    <row r="969" spans="1:44" ht="30.75" hidden="1" thickBot="1">
      <c r="A969" s="309"/>
      <c r="B969" s="308">
        <v>873</v>
      </c>
      <c r="C969" s="239" t="str">
        <f>VLOOKUP($A$18,Piezas!$A$10:$F$604,2,FALSE)</f>
        <v xml:space="preserve">Gabinete lateral derecho </v>
      </c>
      <c r="D969" s="317" t="s">
        <v>1015</v>
      </c>
      <c r="E969" s="322"/>
      <c r="F969" s="308">
        <f>VLOOKUP(D969,Acero!$A$12:$AB$209,4,FALSE)</f>
        <v>0</v>
      </c>
      <c r="G969" s="317"/>
      <c r="H969" s="317"/>
      <c r="I969" s="317"/>
      <c r="J969" s="311"/>
      <c r="L969" s="322"/>
      <c r="M969" s="308">
        <f>VLOOKUP(D969,Acero!$A$12:$AB$209,13,FALSE)</f>
        <v>0</v>
      </c>
      <c r="N969" s="308" t="str">
        <f>IF(L969="x",VLOOKUP(D969,Acero!$A$12:$AB$209,6,FALSE),"--")</f>
        <v>--</v>
      </c>
      <c r="O969" s="324" t="str">
        <f>IF(L969="x",VLOOKUP(D969,Acero!$A$12:$AB$209,7,FALSE),"--")</f>
        <v>--</v>
      </c>
      <c r="P969" s="335">
        <f>IF((M969="Chapa negra doble recapado")*AND(L969&lt;&gt;"x"),"--",VLOOKUP(D969,Acero!$A$12:$AB$209,14,FALSE))</f>
        <v>0</v>
      </c>
      <c r="Q969" s="335">
        <f>IF((M969="Chapa negra doble recapado")*AND(L969&lt;&gt;"x"),"--",VLOOKUP(D969,Acero!$A$12:$AB$209,15,FALSE))</f>
        <v>0</v>
      </c>
      <c r="R969" s="335" t="str">
        <f>IF(L969="x",VLOOKUP(D969,Acero!$A$12:$AB$209,16,FALSE),"--")</f>
        <v>--</v>
      </c>
      <c r="S969" s="335" t="str">
        <f>IF(L969="x",VLOOKUP(D969,Acero!$A$12:$AB$209,17,FALSE),"--")</f>
        <v>--</v>
      </c>
      <c r="T969" s="335">
        <f>VLOOKUP(D969,Acero!$A$12:$AB$209,18,FALSE)</f>
        <v>0</v>
      </c>
      <c r="U969" s="308" t="str">
        <f>VLOOKUP(D969,Acero!$A$12:$AB$209,19,FALSE)</f>
        <v>-----</v>
      </c>
      <c r="V969" s="319"/>
      <c r="W969" s="319"/>
      <c r="X969" s="322"/>
      <c r="Y969" s="334" t="e">
        <f t="shared" si="395"/>
        <v>#DIV/0!</v>
      </c>
      <c r="Z969">
        <f t="shared" si="399"/>
        <v>8829792.1666666325</v>
      </c>
      <c r="AG969" s="345">
        <v>43330</v>
      </c>
      <c r="AH969" s="149"/>
      <c r="AI969" s="149"/>
      <c r="AJ969" s="149"/>
      <c r="AK969" s="149"/>
      <c r="AL969" s="343" t="e">
        <f t="shared" si="396"/>
        <v>#DIV/0!</v>
      </c>
      <c r="AM969" s="149"/>
      <c r="AN969" s="149"/>
      <c r="AO969" s="343" t="e">
        <f t="shared" si="397"/>
        <v>#DIV/0!</v>
      </c>
      <c r="AP969" s="149"/>
      <c r="AQ969" s="149"/>
      <c r="AR969" s="343" t="e">
        <f t="shared" si="398"/>
        <v>#DIV/0!</v>
      </c>
    </row>
    <row r="970" spans="1:44" ht="30.75" hidden="1" thickBot="1">
      <c r="A970" s="309"/>
      <c r="B970" s="308">
        <v>874</v>
      </c>
      <c r="C970" s="239" t="str">
        <f>VLOOKUP($A$18,Piezas!$A$10:$F$604,2,FALSE)</f>
        <v xml:space="preserve">Gabinete lateral derecho </v>
      </c>
      <c r="D970" s="317" t="s">
        <v>1060</v>
      </c>
      <c r="E970" s="322"/>
      <c r="F970" s="308">
        <f>VLOOKUP(D970,Acero!$A$12:$AB$209,4,FALSE)</f>
        <v>0</v>
      </c>
      <c r="G970" s="317"/>
      <c r="H970" s="317"/>
      <c r="I970" s="317"/>
      <c r="J970" s="311"/>
      <c r="L970" s="322"/>
      <c r="M970" s="308" t="str">
        <f>VLOOKUP(D970,Acero!$A$12:$AB$209,13,FALSE)</f>
        <v>---------------</v>
      </c>
      <c r="N970" s="308" t="str">
        <f>IF(L970="x",VLOOKUP(D970,Acero!$A$12:$AB$209,6,FALSE),"--")</f>
        <v>--</v>
      </c>
      <c r="O970" s="324" t="str">
        <f>IF(L970="x",VLOOKUP(D970,Acero!$A$12:$AB$209,7,FALSE),"--")</f>
        <v>--</v>
      </c>
      <c r="P970" s="335">
        <f>IF((M970="Chapa negra doble recapado")*AND(L970&lt;&gt;"x"),"--",VLOOKUP(D970,Acero!$A$12:$AB$209,14,FALSE))</f>
        <v>28</v>
      </c>
      <c r="Q970" s="335" t="str">
        <f>IF((M970="Chapa negra doble recapado")*AND(L970&lt;&gt;"x"),"--",VLOOKUP(D970,Acero!$A$12:$AB$209,15,FALSE))</f>
        <v>----</v>
      </c>
      <c r="R970" s="335" t="str">
        <f>IF(L970="x",VLOOKUP(D970,Acero!$A$12:$AB$209,16,FALSE),"--")</f>
        <v>--</v>
      </c>
      <c r="S970" s="335" t="str">
        <f>IF(L970="x",VLOOKUP(D970,Acero!$A$12:$AB$209,17,FALSE),"--")</f>
        <v>--</v>
      </c>
      <c r="T970" s="335">
        <f>VLOOKUP(D970,Acero!$A$12:$AB$209,18,FALSE)</f>
        <v>0</v>
      </c>
      <c r="U970" s="308" t="str">
        <f>VLOOKUP(D970,Acero!$A$12:$AB$209,19,FALSE)</f>
        <v>----</v>
      </c>
      <c r="V970" s="318"/>
      <c r="W970" s="318"/>
      <c r="X970" s="322"/>
      <c r="Y970" s="334" t="e">
        <f t="shared" si="395"/>
        <v>#DIV/0!</v>
      </c>
      <c r="Z970">
        <f t="shared" si="399"/>
        <v>8829792.1666666325</v>
      </c>
      <c r="AG970" s="345">
        <v>43331</v>
      </c>
      <c r="AH970" s="149"/>
      <c r="AI970" s="149"/>
      <c r="AJ970" s="149"/>
      <c r="AK970" s="149"/>
      <c r="AL970" s="343" t="e">
        <f t="shared" si="396"/>
        <v>#DIV/0!</v>
      </c>
      <c r="AM970" s="149"/>
      <c r="AN970" s="149"/>
      <c r="AO970" s="343" t="e">
        <f t="shared" si="397"/>
        <v>#DIV/0!</v>
      </c>
      <c r="AP970" s="149"/>
      <c r="AQ970" s="149"/>
      <c r="AR970" s="343" t="e">
        <f t="shared" si="398"/>
        <v>#DIV/0!</v>
      </c>
    </row>
    <row r="971" spans="1:44" ht="30.75" hidden="1" thickBot="1">
      <c r="A971" s="309"/>
      <c r="B971" s="308">
        <v>875</v>
      </c>
      <c r="C971" s="239" t="str">
        <f>VLOOKUP($A$18,Piezas!$A$10:$F$604,2,FALSE)</f>
        <v xml:space="preserve">Gabinete lateral derecho </v>
      </c>
      <c r="D971" s="317" t="s">
        <v>1228</v>
      </c>
      <c r="E971" s="322"/>
      <c r="F971" s="308">
        <f>VLOOKUP(D971,Acero!$A$12:$AB$209,4,FALSE)</f>
        <v>0</v>
      </c>
      <c r="G971" s="317"/>
      <c r="H971" s="317"/>
      <c r="I971" s="317"/>
      <c r="J971" s="311"/>
      <c r="L971" s="322"/>
      <c r="M971" s="308" t="str">
        <f>VLOOKUP(D971,Acero!$A$12:$AB$209,13,FALSE)</f>
        <v>---------------</v>
      </c>
      <c r="N971" s="308" t="str">
        <f>IF(L971="x",VLOOKUP(D971,Acero!$A$12:$AB$209,6,FALSE),"--")</f>
        <v>--</v>
      </c>
      <c r="O971" s="324" t="str">
        <f>IF(L971="x",VLOOKUP(D971,Acero!$A$12:$AB$209,7,FALSE),"--")</f>
        <v>--</v>
      </c>
      <c r="P971" s="335">
        <f>IF((M971="Chapa negra doble recapado")*AND(L971&lt;&gt;"x"),"--",VLOOKUP(D971,Acero!$A$12:$AB$209,14,FALSE))</f>
        <v>0.42</v>
      </c>
      <c r="Q971" s="335" t="str">
        <f>IF((M971="Chapa negra doble recapado")*AND(L971&lt;&gt;"x"),"--",VLOOKUP(D971,Acero!$A$12:$AB$209,15,FALSE))</f>
        <v>----</v>
      </c>
      <c r="R971" s="335" t="str">
        <f>IF(L971="x",VLOOKUP(D971,Acero!$A$12:$AB$209,16,FALSE),"--")</f>
        <v>--</v>
      </c>
      <c r="S971" s="335" t="str">
        <f>IF(L971="x",VLOOKUP(D971,Acero!$A$12:$AB$209,17,FALSE),"--")</f>
        <v>--</v>
      </c>
      <c r="T971" s="335">
        <f>VLOOKUP(D971,Acero!$A$12:$AB$209,18,FALSE)</f>
        <v>0.5</v>
      </c>
      <c r="U971" s="308" t="str">
        <f>VLOOKUP(D971,Acero!$A$12:$AB$209,19,FALSE)</f>
        <v>----</v>
      </c>
      <c r="V971" s="318"/>
      <c r="W971" s="318"/>
      <c r="X971" s="322"/>
      <c r="Y971" s="334" t="e">
        <f t="shared" si="395"/>
        <v>#DIV/0!</v>
      </c>
      <c r="Z971">
        <f t="shared" si="399"/>
        <v>8829792.1666666325</v>
      </c>
      <c r="AG971" s="345">
        <v>43332</v>
      </c>
      <c r="AH971" s="149"/>
      <c r="AI971" s="149"/>
      <c r="AJ971" s="149"/>
      <c r="AK971" s="149"/>
      <c r="AL971" s="343" t="e">
        <f t="shared" si="396"/>
        <v>#DIV/0!</v>
      </c>
      <c r="AM971" s="149"/>
      <c r="AN971" s="149"/>
      <c r="AO971" s="343" t="e">
        <f t="shared" si="397"/>
        <v>#DIV/0!</v>
      </c>
      <c r="AP971" s="149"/>
      <c r="AQ971" s="149"/>
      <c r="AR971" s="343" t="e">
        <f t="shared" si="398"/>
        <v>#DIV/0!</v>
      </c>
    </row>
    <row r="972" spans="1:44" ht="30.75" hidden="1" thickBot="1">
      <c r="A972" s="309"/>
      <c r="B972" s="308">
        <v>876</v>
      </c>
      <c r="C972" s="239" t="str">
        <f>VLOOKUP($A$18,Piezas!$A$10:$F$604,2,FALSE)</f>
        <v xml:space="preserve">Gabinete lateral derecho </v>
      </c>
      <c r="D972" s="317" t="s">
        <v>1229</v>
      </c>
      <c r="E972" s="322"/>
      <c r="F972" s="308">
        <f>VLOOKUP(D972,Acero!$A$12:$AB$209,4,FALSE)</f>
        <v>0</v>
      </c>
      <c r="G972" s="317"/>
      <c r="H972" s="317"/>
      <c r="I972" s="317"/>
      <c r="J972" s="311"/>
      <c r="L972" s="322"/>
      <c r="M972" s="308" t="str">
        <f>VLOOKUP(D972,Acero!$A$12:$AB$209,13,FALSE)</f>
        <v>---------------</v>
      </c>
      <c r="N972" s="308" t="str">
        <f>IF(L972="x",VLOOKUP(D972,Acero!$A$12:$AB$209,6,FALSE),"--")</f>
        <v>--</v>
      </c>
      <c r="O972" s="324" t="str">
        <f>IF(L972="x",VLOOKUP(D972,Acero!$A$12:$AB$209,7,FALSE),"--")</f>
        <v>--</v>
      </c>
      <c r="P972" s="335">
        <f>IF((M972="Chapa negra doble recapado")*AND(L972&lt;&gt;"x"),"--",VLOOKUP(D972,Acero!$A$12:$AB$209,14,FALSE))</f>
        <v>22</v>
      </c>
      <c r="Q972" s="335" t="str">
        <f>IF((M972="Chapa negra doble recapado")*AND(L972&lt;&gt;"x"),"--",VLOOKUP(D972,Acero!$A$12:$AB$209,15,FALSE))</f>
        <v>----</v>
      </c>
      <c r="R972" s="335" t="str">
        <f>IF(L972="x",VLOOKUP(D972,Acero!$A$12:$AB$209,16,FALSE),"--")</f>
        <v>--</v>
      </c>
      <c r="S972" s="335" t="str">
        <f>IF(L972="x",VLOOKUP(D972,Acero!$A$12:$AB$209,17,FALSE),"--")</f>
        <v>--</v>
      </c>
      <c r="T972" s="335">
        <f>VLOOKUP(D972,Acero!$A$12:$AB$209,18,FALSE)</f>
        <v>0</v>
      </c>
      <c r="U972" s="308" t="str">
        <f>VLOOKUP(D972,Acero!$A$12:$AB$209,19,FALSE)</f>
        <v>----</v>
      </c>
      <c r="V972" s="319"/>
      <c r="W972" s="319"/>
      <c r="X972" s="322"/>
      <c r="Y972" s="334" t="e">
        <f t="shared" si="395"/>
        <v>#DIV/0!</v>
      </c>
      <c r="Z972">
        <f t="shared" si="399"/>
        <v>8829792.1666666325</v>
      </c>
      <c r="AG972" s="345">
        <v>43333</v>
      </c>
      <c r="AH972" s="149"/>
      <c r="AI972" s="149"/>
      <c r="AJ972" s="149"/>
      <c r="AK972" s="149"/>
      <c r="AL972" s="343" t="e">
        <f t="shared" si="396"/>
        <v>#DIV/0!</v>
      </c>
      <c r="AM972" s="149"/>
      <c r="AN972" s="149"/>
      <c r="AO972" s="343" t="e">
        <f t="shared" si="397"/>
        <v>#DIV/0!</v>
      </c>
      <c r="AP972" s="149"/>
      <c r="AQ972" s="149"/>
      <c r="AR972" s="343" t="e">
        <f t="shared" si="398"/>
        <v>#DIV/0!</v>
      </c>
    </row>
    <row r="973" spans="1:44" ht="30.75" hidden="1" thickBot="1">
      <c r="A973" s="309"/>
      <c r="B973" s="308">
        <v>877</v>
      </c>
      <c r="C973" s="239" t="str">
        <f>VLOOKUP($A$18,Piezas!$A$10:$F$604,2,FALSE)</f>
        <v xml:space="preserve">Gabinete lateral derecho </v>
      </c>
      <c r="D973" s="317" t="s">
        <v>1230</v>
      </c>
      <c r="E973" s="322"/>
      <c r="F973" s="308">
        <f>VLOOKUP(D973,Acero!$A$12:$AB$209,4,FALSE)</f>
        <v>0</v>
      </c>
      <c r="G973" s="317"/>
      <c r="H973" s="317"/>
      <c r="I973" s="317"/>
      <c r="J973" s="311"/>
      <c r="L973" s="322"/>
      <c r="M973" s="308" t="str">
        <f>VLOOKUP(D973,Acero!$A$12:$AB$209,13,FALSE)</f>
        <v>---------------</v>
      </c>
      <c r="N973" s="308" t="str">
        <f>IF(L973="x",VLOOKUP(D973,Acero!$A$12:$AB$209,6,FALSE),"--")</f>
        <v>--</v>
      </c>
      <c r="O973" s="324" t="str">
        <f>IF(L973="x",VLOOKUP(D973,Acero!$A$12:$AB$209,7,FALSE),"--")</f>
        <v>--</v>
      </c>
      <c r="P973" s="335">
        <f>IF((M973="Chapa negra doble recapado")*AND(L973&lt;&gt;"x"),"--",VLOOKUP(D973,Acero!$A$12:$AB$209,14,FALSE))</f>
        <v>12.7</v>
      </c>
      <c r="Q973" s="335" t="str">
        <f>IF((M973="Chapa negra doble recapado")*AND(L973&lt;&gt;"x"),"--",VLOOKUP(D973,Acero!$A$12:$AB$209,15,FALSE))</f>
        <v>----</v>
      </c>
      <c r="R973" s="335" t="str">
        <f>IF(L973="x",VLOOKUP(D973,Acero!$A$12:$AB$209,16,FALSE),"--")</f>
        <v>--</v>
      </c>
      <c r="S973" s="335" t="str">
        <f>IF(L973="x",VLOOKUP(D973,Acero!$A$12:$AB$209,17,FALSE),"--")</f>
        <v>--</v>
      </c>
      <c r="T973" s="335">
        <f>VLOOKUP(D973,Acero!$A$12:$AB$209,18,FALSE)</f>
        <v>0</v>
      </c>
      <c r="U973" s="308" t="str">
        <f>VLOOKUP(D973,Acero!$A$12:$AB$209,19,FALSE)</f>
        <v>----</v>
      </c>
      <c r="V973" s="318"/>
      <c r="W973" s="318"/>
      <c r="X973" s="322"/>
      <c r="Y973" s="334" t="e">
        <f t="shared" si="395"/>
        <v>#DIV/0!</v>
      </c>
      <c r="Z973">
        <f t="shared" si="399"/>
        <v>8829792.1666666325</v>
      </c>
      <c r="AG973" s="345">
        <v>43334</v>
      </c>
      <c r="AH973" s="149"/>
      <c r="AI973" s="149"/>
      <c r="AJ973" s="149"/>
      <c r="AK973" s="149"/>
      <c r="AL973" s="343" t="e">
        <f t="shared" si="396"/>
        <v>#DIV/0!</v>
      </c>
      <c r="AM973" s="149"/>
      <c r="AN973" s="149"/>
      <c r="AO973" s="343" t="e">
        <f t="shared" si="397"/>
        <v>#DIV/0!</v>
      </c>
      <c r="AP973" s="149"/>
      <c r="AQ973" s="149"/>
      <c r="AR973" s="343" t="e">
        <f t="shared" si="398"/>
        <v>#DIV/0!</v>
      </c>
    </row>
    <row r="974" spans="1:44" ht="30.75" hidden="1" thickBot="1">
      <c r="A974" s="309"/>
      <c r="B974" s="308">
        <v>878</v>
      </c>
      <c r="C974" s="239" t="str">
        <f>VLOOKUP($A$18,Piezas!$A$10:$F$604,2,FALSE)</f>
        <v xml:space="preserve">Gabinete lateral derecho </v>
      </c>
      <c r="D974" s="317"/>
      <c r="E974" s="322"/>
      <c r="F974" s="308" t="e">
        <f>VLOOKUP(D974,Acero!$A$12:$AB$209,4,FALSE)</f>
        <v>#N/A</v>
      </c>
      <c r="G974" s="317"/>
      <c r="H974" s="317"/>
      <c r="I974" s="317"/>
      <c r="J974" s="311"/>
      <c r="L974" s="322"/>
      <c r="M974" s="308" t="e">
        <f>VLOOKUP(D974,Acero!$A$12:$AB$209,13,FALSE)</f>
        <v>#N/A</v>
      </c>
      <c r="N974" s="308" t="str">
        <f>IF(L974="x",VLOOKUP(D974,Acero!$A$12:$AB$209,6,FALSE),"--")</f>
        <v>--</v>
      </c>
      <c r="O974" s="324" t="str">
        <f>IF(L974="x",VLOOKUP(D974,Acero!$A$12:$AB$209,7,FALSE),"--")</f>
        <v>--</v>
      </c>
      <c r="P974" s="335" t="e">
        <f>IF((M974="Chapa negra doble recapado")*AND(L974&lt;&gt;"x"),"--",VLOOKUP(D974,Acero!$A$12:$AB$209,14,FALSE))</f>
        <v>#N/A</v>
      </c>
      <c r="Q974" s="335" t="e">
        <f>IF((M974="Chapa negra doble recapado")*AND(L974&lt;&gt;"x"),"--",VLOOKUP(D974,Acero!$A$12:$AB$209,15,FALSE))</f>
        <v>#N/A</v>
      </c>
      <c r="R974" s="335" t="str">
        <f>IF(L974="x",VLOOKUP(D974,Acero!$A$12:$AB$209,16,FALSE),"--")</f>
        <v>--</v>
      </c>
      <c r="S974" s="335" t="str">
        <f>IF(L974="x",VLOOKUP(D974,Acero!$A$12:$AB$209,17,FALSE),"--")</f>
        <v>--</v>
      </c>
      <c r="T974" s="335" t="e">
        <f>VLOOKUP(D974,Acero!$A$12:$AB$209,18,FALSE)</f>
        <v>#N/A</v>
      </c>
      <c r="U974" s="308" t="e">
        <f>VLOOKUP(D974,Acero!$A$12:$AB$209,19,FALSE)</f>
        <v>#N/A</v>
      </c>
      <c r="V974" s="319"/>
      <c r="W974" s="319"/>
      <c r="X974" s="322"/>
      <c r="Y974" s="334" t="e">
        <f t="shared" si="395"/>
        <v>#DIV/0!</v>
      </c>
      <c r="Z974">
        <f t="shared" si="399"/>
        <v>8829792.1666666325</v>
      </c>
      <c r="AG974" s="345">
        <v>43335</v>
      </c>
      <c r="AH974" s="149"/>
      <c r="AI974" s="149"/>
      <c r="AJ974" s="149"/>
      <c r="AK974" s="149"/>
      <c r="AL974" s="343" t="e">
        <f t="shared" si="396"/>
        <v>#DIV/0!</v>
      </c>
      <c r="AM974" s="149"/>
      <c r="AN974" s="149"/>
      <c r="AO974" s="343" t="e">
        <f t="shared" si="397"/>
        <v>#DIV/0!</v>
      </c>
      <c r="AP974" s="149"/>
      <c r="AQ974" s="149"/>
      <c r="AR974" s="343" t="e">
        <f t="shared" si="398"/>
        <v>#DIV/0!</v>
      </c>
    </row>
    <row r="975" spans="1:44" ht="30.75" hidden="1" thickBot="1">
      <c r="A975" s="309"/>
      <c r="B975" s="308">
        <v>879</v>
      </c>
      <c r="C975" s="239" t="str">
        <f>VLOOKUP($A$18,Piezas!$A$10:$F$604,2,FALSE)</f>
        <v xml:space="preserve">Gabinete lateral derecho </v>
      </c>
      <c r="D975" s="320"/>
      <c r="E975" s="322"/>
      <c r="F975" s="308" t="e">
        <f>VLOOKUP(D975,Acero!$A$12:$AB$209,4,FALSE)</f>
        <v>#N/A</v>
      </c>
      <c r="G975" s="317"/>
      <c r="H975" s="317"/>
      <c r="I975" s="317"/>
      <c r="J975" s="311"/>
      <c r="L975" s="322"/>
      <c r="M975" s="308" t="e">
        <f>VLOOKUP(D975,Acero!$A$12:$AB$209,13,FALSE)</f>
        <v>#N/A</v>
      </c>
      <c r="N975" s="308" t="str">
        <f>IF(L975="x",VLOOKUP(D975,Acero!$A$12:$AB$209,6,FALSE),"--")</f>
        <v>--</v>
      </c>
      <c r="O975" s="324" t="str">
        <f>IF(L975="x",VLOOKUP(D975,Acero!$A$12:$AB$209,7,FALSE),"--")</f>
        <v>--</v>
      </c>
      <c r="P975" s="335" t="e">
        <f>IF((M975="Chapa negra doble recapado")*AND(L975&lt;&gt;"x"),"--",VLOOKUP(D975,Acero!$A$12:$AB$209,14,FALSE))</f>
        <v>#N/A</v>
      </c>
      <c r="Q975" s="335" t="e">
        <f>IF((M975="Chapa negra doble recapado")*AND(L975&lt;&gt;"x"),"--",VLOOKUP(D975,Acero!$A$12:$AB$209,15,FALSE))</f>
        <v>#N/A</v>
      </c>
      <c r="R975" s="335" t="str">
        <f>IF(L975="x",VLOOKUP(D975,Acero!$A$12:$AB$209,16,FALSE),"--")</f>
        <v>--</v>
      </c>
      <c r="S975" s="335" t="str">
        <f>IF(L975="x",VLOOKUP(D975,Acero!$A$12:$AB$209,17,FALSE),"--")</f>
        <v>--</v>
      </c>
      <c r="T975" s="335" t="e">
        <f>VLOOKUP(D975,Acero!$A$12:$AB$209,18,FALSE)</f>
        <v>#N/A</v>
      </c>
      <c r="U975" s="308" t="e">
        <f>VLOOKUP(D975,Acero!$A$12:$AB$209,19,FALSE)</f>
        <v>#N/A</v>
      </c>
      <c r="V975" s="318"/>
      <c r="W975" s="318"/>
      <c r="X975" s="322"/>
      <c r="Y975" s="334" t="e">
        <f t="shared" si="395"/>
        <v>#DIV/0!</v>
      </c>
      <c r="Z975">
        <f t="shared" si="399"/>
        <v>8829792.1666666325</v>
      </c>
      <c r="AG975" s="345">
        <v>43336</v>
      </c>
      <c r="AH975" s="149"/>
      <c r="AI975" s="149"/>
      <c r="AJ975" s="149"/>
      <c r="AK975" s="149"/>
      <c r="AL975" s="343" t="e">
        <f t="shared" si="396"/>
        <v>#DIV/0!</v>
      </c>
      <c r="AM975" s="149"/>
      <c r="AN975" s="149"/>
      <c r="AO975" s="343" t="e">
        <f t="shared" si="397"/>
        <v>#DIV/0!</v>
      </c>
      <c r="AP975" s="149"/>
      <c r="AQ975" s="149"/>
      <c r="AR975" s="343" t="e">
        <f t="shared" si="398"/>
        <v>#DIV/0!</v>
      </c>
    </row>
    <row r="976" spans="1:44" ht="30.75" hidden="1" thickBot="1">
      <c r="A976" s="412"/>
      <c r="B976" s="308">
        <v>880</v>
      </c>
      <c r="C976" s="239" t="str">
        <f>VLOOKUP($A$18,Piezas!$A$10:$F$604,2,FALSE)</f>
        <v xml:space="preserve">Gabinete lateral derecho </v>
      </c>
      <c r="D976" s="321"/>
      <c r="E976" s="322"/>
      <c r="F976" s="308" t="e">
        <f>VLOOKUP(D976,Acero!$A$12:$AB$209,4,FALSE)</f>
        <v>#N/A</v>
      </c>
      <c r="G976" s="317"/>
      <c r="H976" s="317"/>
      <c r="I976" s="317"/>
      <c r="J976" s="311"/>
      <c r="L976" s="322"/>
      <c r="M976" s="308" t="e">
        <f>VLOOKUP(D976,Acero!$A$12:$AB$209,13,FALSE)</f>
        <v>#N/A</v>
      </c>
      <c r="N976" s="308" t="str">
        <f>IF(L976="x",VLOOKUP(D976,Acero!$A$12:$AB$209,6,FALSE),"--")</f>
        <v>--</v>
      </c>
      <c r="O976" s="324" t="str">
        <f>IF(L976="x",VLOOKUP(D976,Acero!$A$12:$AB$209,7,FALSE),"--")</f>
        <v>--</v>
      </c>
      <c r="P976" s="335" t="e">
        <f>IF((M976="Chapa negra doble recapado")*AND(L976&lt;&gt;"x"),"--",VLOOKUP(D976,Acero!$A$12:$AB$209,14,FALSE))</f>
        <v>#N/A</v>
      </c>
      <c r="Q976" s="335" t="e">
        <f>IF((M976="Chapa negra doble recapado")*AND(L976&lt;&gt;"x"),"--",VLOOKUP(D976,Acero!$A$12:$AB$209,15,FALSE))</f>
        <v>#N/A</v>
      </c>
      <c r="R976" s="335" t="str">
        <f>IF(L976="x",VLOOKUP(D976,Acero!$A$12:$AB$209,16,FALSE),"--")</f>
        <v>--</v>
      </c>
      <c r="S976" s="335" t="str">
        <f>IF(L976="x",VLOOKUP(D976,Acero!$A$12:$AB$209,17,FALSE),"--")</f>
        <v>--</v>
      </c>
      <c r="T976" s="335" t="e">
        <f>VLOOKUP(D976,Acero!$A$12:$AB$209,18,FALSE)</f>
        <v>#N/A</v>
      </c>
      <c r="U976" s="308" t="e">
        <f>VLOOKUP(D976,Acero!$A$12:$AB$209,19,FALSE)</f>
        <v>#N/A</v>
      </c>
      <c r="V976" s="319"/>
      <c r="W976" s="319"/>
      <c r="X976" s="322"/>
      <c r="Y976" s="334" t="e">
        <f t="shared" si="395"/>
        <v>#DIV/0!</v>
      </c>
      <c r="Z976">
        <f t="shared" si="399"/>
        <v>8829792.1666666325</v>
      </c>
      <c r="AG976" s="345">
        <v>43337</v>
      </c>
      <c r="AH976" s="149"/>
      <c r="AI976" s="149"/>
      <c r="AJ976" s="149"/>
      <c r="AK976" s="149"/>
      <c r="AL976" s="343" t="e">
        <f t="shared" si="396"/>
        <v>#DIV/0!</v>
      </c>
      <c r="AM976" s="149"/>
      <c r="AN976" s="149"/>
      <c r="AO976" s="343" t="e">
        <f t="shared" si="397"/>
        <v>#DIV/0!</v>
      </c>
      <c r="AP976" s="149"/>
      <c r="AQ976" s="149"/>
      <c r="AR976" s="343" t="e">
        <f t="shared" si="398"/>
        <v>#DIV/0!</v>
      </c>
    </row>
    <row r="977" spans="1:44" ht="15.75" hidden="1" thickBot="1">
      <c r="A977" s="410"/>
      <c r="B977" s="336"/>
      <c r="C977" s="337"/>
      <c r="D977" s="338"/>
      <c r="E977" s="339"/>
      <c r="F977" s="340"/>
      <c r="G977" s="336"/>
      <c r="H977" s="336"/>
      <c r="I977" s="338"/>
      <c r="J977" s="339"/>
      <c r="K977" s="341"/>
      <c r="L977" s="339"/>
      <c r="M977" s="338"/>
      <c r="N977" s="338"/>
      <c r="O977" s="342"/>
      <c r="P977" s="340"/>
      <c r="Q977" s="340"/>
      <c r="R977" s="340"/>
      <c r="S977" s="340"/>
      <c r="T977" s="340"/>
      <c r="U977" s="336"/>
      <c r="V977" s="336"/>
      <c r="W977" s="336"/>
      <c r="X977" s="339"/>
      <c r="Y977" s="339"/>
      <c r="Z977" s="333"/>
      <c r="AA977" s="333"/>
      <c r="AG977" s="345"/>
      <c r="AL977" s="344"/>
      <c r="AO977" s="344"/>
      <c r="AR977" s="344"/>
    </row>
    <row r="978" spans="1:44" ht="31.5" hidden="1" thickTop="1" thickBot="1">
      <c r="A978" s="411" t="s">
        <v>384</v>
      </c>
      <c r="B978" s="308">
        <v>881</v>
      </c>
      <c r="C978" s="239" t="str">
        <f>VLOOKUP($A$18,Piezas!$A$10:$F$604,2,FALSE)</f>
        <v xml:space="preserve">Gabinete lateral derecho </v>
      </c>
      <c r="D978" s="317" t="s">
        <v>1012</v>
      </c>
      <c r="E978" s="331">
        <v>1918.3333333333301</v>
      </c>
      <c r="F978" s="308" t="str">
        <f>VLOOKUP(D978,Acero!$A$12:$AB$209,4,FALSE)</f>
        <v>Lateral</v>
      </c>
      <c r="G978" s="317"/>
      <c r="H978" s="317"/>
      <c r="I978" s="317"/>
      <c r="J978" s="310"/>
      <c r="K978" s="149"/>
      <c r="L978" s="331"/>
      <c r="M978" s="308" t="str">
        <f>VLOOKUP(D978,Acero!$A$12:$AB$209,13,FALSE)</f>
        <v>Chapa negra doble recapado</v>
      </c>
      <c r="N978" s="308" t="str">
        <f>IF(L978="x",VLOOKUP(D978,Acero!$A$12:$AB$209,6,FALSE),"--")</f>
        <v>--</v>
      </c>
      <c r="O978" s="324" t="str">
        <f>IF(L978="x",VLOOKUP(D978,Acero!$A$12:$AB$209,7,FALSE),"--")</f>
        <v>--</v>
      </c>
      <c r="P978" s="335" t="str">
        <f>IF((M978="Chapa negra doble recapado")*AND(L978&lt;&gt;"x"),"--",VLOOKUP(D978,Acero!$A$12:$AB$209,14,FALSE))</f>
        <v>--</v>
      </c>
      <c r="Q978" s="335" t="str">
        <f>IF((M978="Chapa negra doble recapado")*AND(L978&lt;&gt;"x"),"--",VLOOKUP(D978,Acero!$A$12:$AB$209,15,FALSE))</f>
        <v>--</v>
      </c>
      <c r="R978" s="335" t="str">
        <f>IF(L978="x",VLOOKUP(D978,Acero!$A$12:$AB$209,16,FALSE),"--")</f>
        <v>--</v>
      </c>
      <c r="S978" s="335" t="str">
        <f>IF(L978="x",VLOOKUP(D978,Acero!$A$12:$AB$209,17,FALSE),"--")</f>
        <v>--</v>
      </c>
      <c r="T978" s="335">
        <f>VLOOKUP(D978,Acero!$A$12:$AB$209,18,FALSE)</f>
        <v>1.2</v>
      </c>
      <c r="U978" s="308" t="str">
        <f>VLOOKUP(D978,Acero!$A$12:$AB$209,19,FALSE)</f>
        <v>mm</v>
      </c>
      <c r="V978" s="317"/>
      <c r="W978" s="317">
        <v>1559.8333333333301</v>
      </c>
      <c r="X978" s="331">
        <v>2039.6666666666699</v>
      </c>
      <c r="Y978" s="334">
        <f t="shared" ref="Y978:Y988" si="400">(X978-W978)/W978</f>
        <v>0.30761833529223692</v>
      </c>
      <c r="Z978" s="149">
        <f>(V978+W978)*E978</f>
        <v>2992280.2777777663</v>
      </c>
      <c r="AA978" s="149"/>
      <c r="AB978" s="149"/>
      <c r="AC978" s="149"/>
      <c r="AD978" s="149"/>
      <c r="AE978" s="149"/>
      <c r="AF978" s="149"/>
      <c r="AG978" s="345">
        <v>43338</v>
      </c>
      <c r="AH978" s="149"/>
      <c r="AI978" s="149"/>
      <c r="AJ978" s="149"/>
      <c r="AK978" s="149"/>
      <c r="AL978" s="343" t="e">
        <f t="shared" ref="AL978:AL988" si="401">(AH978-AK978)/AH978</f>
        <v>#DIV/0!</v>
      </c>
      <c r="AM978" s="149"/>
      <c r="AN978" s="149"/>
      <c r="AO978" s="343" t="e">
        <f t="shared" ref="AO978:AO988" si="402">(AK978-AN978)/AK978</f>
        <v>#DIV/0!</v>
      </c>
      <c r="AP978" s="149"/>
      <c r="AQ978" s="149"/>
      <c r="AR978" s="343" t="e">
        <f t="shared" ref="AR978:AR988" si="403">(AN978-AQ978)/AN978</f>
        <v>#DIV/0!</v>
      </c>
    </row>
    <row r="979" spans="1:44" ht="30.75" hidden="1" thickBot="1">
      <c r="A979" s="309"/>
      <c r="B979" s="308">
        <v>882</v>
      </c>
      <c r="C979" s="239" t="str">
        <f>VLOOKUP($A$18,Piezas!$A$10:$F$604,2,FALSE)</f>
        <v xml:space="preserve">Gabinete lateral derecho </v>
      </c>
      <c r="D979" s="317" t="s">
        <v>1211</v>
      </c>
      <c r="E979" s="322">
        <v>1926.3333333333301</v>
      </c>
      <c r="F979" s="308" t="str">
        <f>VLOOKUP(D979,Acero!$A$12:$AB$209,4,FALSE)</f>
        <v xml:space="preserve">Lonja </v>
      </c>
      <c r="G979" s="317"/>
      <c r="H979" s="317"/>
      <c r="I979" s="317"/>
      <c r="J979" s="311"/>
      <c r="L979" s="317"/>
      <c r="M979" s="308" t="str">
        <f>VLOOKUP(D979,Acero!$A$12:$AB$209,13,FALSE)</f>
        <v>Chapa negra doble recapado</v>
      </c>
      <c r="N979" s="308" t="str">
        <f>IF(L979="x",VLOOKUP(D979,Acero!$A$12:$AB$209,6,FALSE),"--")</f>
        <v>--</v>
      </c>
      <c r="O979" s="324" t="str">
        <f>IF(L979="x",VLOOKUP(D979,Acero!$A$12:$AB$209,7,FALSE),"--")</f>
        <v>--</v>
      </c>
      <c r="P979" s="335" t="str">
        <f>IF((M979="Chapa negra doble recapado")*AND(L979&lt;&gt;"x"),"--",VLOOKUP(D979,Acero!$A$12:$AB$209,14,FALSE))</f>
        <v>--</v>
      </c>
      <c r="Q979" s="335" t="str">
        <f>IF((M979="Chapa negra doble recapado")*AND(L979&lt;&gt;"x"),"--",VLOOKUP(D979,Acero!$A$12:$AB$209,15,FALSE))</f>
        <v>--</v>
      </c>
      <c r="R979" s="335" t="str">
        <f>IF(L979="x",VLOOKUP(D979,Acero!$A$12:$AB$209,16,FALSE),"--")</f>
        <v>--</v>
      </c>
      <c r="S979" s="335" t="str">
        <f>IF(L979="x",VLOOKUP(D979,Acero!$A$12:$AB$209,17,FALSE),"--")</f>
        <v>--</v>
      </c>
      <c r="T979" s="335">
        <f>VLOOKUP(D979,Acero!$A$12:$AB$209,18,FALSE)</f>
        <v>1.2</v>
      </c>
      <c r="U979" s="308" t="str">
        <f>VLOOKUP(D979,Acero!$A$12:$AB$209,19,FALSE)</f>
        <v>mm</v>
      </c>
      <c r="V979" s="317"/>
      <c r="W979" s="317">
        <v>1566.3333333333301</v>
      </c>
      <c r="X979" s="322">
        <v>2048.1666666666702</v>
      </c>
      <c r="Y979" s="334">
        <f t="shared" si="400"/>
        <v>0.30761864226431651</v>
      </c>
      <c r="Z979">
        <f t="shared" ref="Z979:Z988" si="404">(V979+W979)*E979+Z978</f>
        <v>6009560.3888888657</v>
      </c>
      <c r="AG979" s="345">
        <v>43339</v>
      </c>
      <c r="AH979" s="149"/>
      <c r="AI979" s="149"/>
      <c r="AJ979" s="149"/>
      <c r="AK979" s="149"/>
      <c r="AL979" s="343" t="e">
        <f t="shared" si="401"/>
        <v>#DIV/0!</v>
      </c>
      <c r="AM979" s="149"/>
      <c r="AN979" s="149"/>
      <c r="AO979" s="343" t="e">
        <f t="shared" si="402"/>
        <v>#DIV/0!</v>
      </c>
      <c r="AP979" s="149"/>
      <c r="AQ979" s="149"/>
      <c r="AR979" s="343" t="e">
        <f t="shared" si="403"/>
        <v>#DIV/0!</v>
      </c>
    </row>
    <row r="980" spans="1:44" ht="30.75" hidden="1" thickBot="1">
      <c r="A980" s="309"/>
      <c r="B980" s="308">
        <v>883</v>
      </c>
      <c r="C980" s="239" t="str">
        <f>VLOOKUP($A$18,Piezas!$A$10:$F$604,2,FALSE)</f>
        <v xml:space="preserve">Gabinete lateral derecho </v>
      </c>
      <c r="D980" s="317" t="s">
        <v>1014</v>
      </c>
      <c r="E980" s="322">
        <v>1934.3333333333301</v>
      </c>
      <c r="F980" s="308" t="str">
        <f>VLOOKUP(D980,Acero!$A$12:$AB$209,4,FALSE)</f>
        <v>orejas</v>
      </c>
      <c r="G980" s="317"/>
      <c r="H980" s="317"/>
      <c r="I980" s="317"/>
      <c r="J980" s="311" t="s">
        <v>1550</v>
      </c>
      <c r="L980" s="322"/>
      <c r="M980" s="308" t="str">
        <f>VLOOKUP(D980,Acero!$A$12:$AB$209,13,FALSE)</f>
        <v>Chapa negra doble recapado</v>
      </c>
      <c r="N980" s="308" t="str">
        <f>IF(L980="x",VLOOKUP(D980,Acero!$A$12:$AB$209,6,FALSE),"--")</f>
        <v>--</v>
      </c>
      <c r="O980" s="324" t="str">
        <f>IF(L980="x",VLOOKUP(D980,Acero!$A$12:$AB$209,7,FALSE),"--")</f>
        <v>--</v>
      </c>
      <c r="P980" s="335" t="str">
        <f>IF((M980="Chapa negra doble recapado")*AND(L980&lt;&gt;"x"),"--",VLOOKUP(D980,Acero!$A$12:$AB$209,14,FALSE))</f>
        <v>--</v>
      </c>
      <c r="Q980" s="335" t="str">
        <f>IF((M980="Chapa negra doble recapado")*AND(L980&lt;&gt;"x"),"--",VLOOKUP(D980,Acero!$A$12:$AB$209,15,FALSE))</f>
        <v>--</v>
      </c>
      <c r="R980" s="335" t="str">
        <f>IF(L980="x",VLOOKUP(D980,Acero!$A$12:$AB$209,16,FALSE),"--")</f>
        <v>--</v>
      </c>
      <c r="S980" s="335" t="str">
        <f>IF(L980="x",VLOOKUP(D980,Acero!$A$12:$AB$209,17,FALSE),"--")</f>
        <v>--</v>
      </c>
      <c r="T980" s="335">
        <f>VLOOKUP(D980,Acero!$A$12:$AB$209,18,FALSE)</f>
        <v>1.2</v>
      </c>
      <c r="U980" s="308" t="str">
        <f>VLOOKUP(D980,Acero!$A$12:$AB$209,19,FALSE)</f>
        <v>mm</v>
      </c>
      <c r="V980" s="318">
        <v>1</v>
      </c>
      <c r="W980" s="318">
        <v>1572.8333333333301</v>
      </c>
      <c r="X980" s="322">
        <v>2056.6666666666702</v>
      </c>
      <c r="Y980" s="334">
        <f t="shared" si="400"/>
        <v>0.30761894669916778</v>
      </c>
      <c r="Z980">
        <f t="shared" si="404"/>
        <v>9053878.6666666325</v>
      </c>
      <c r="AG980" s="345">
        <v>43340</v>
      </c>
      <c r="AH980" s="149"/>
      <c r="AI980" s="149"/>
      <c r="AJ980" s="149"/>
      <c r="AK980" s="149"/>
      <c r="AL980" s="343" t="e">
        <f t="shared" si="401"/>
        <v>#DIV/0!</v>
      </c>
      <c r="AM980" s="149"/>
      <c r="AN980" s="149"/>
      <c r="AO980" s="343" t="e">
        <f t="shared" si="402"/>
        <v>#DIV/0!</v>
      </c>
      <c r="AP980" s="149"/>
      <c r="AQ980" s="149"/>
      <c r="AR980" s="343" t="e">
        <f t="shared" si="403"/>
        <v>#DIV/0!</v>
      </c>
    </row>
    <row r="981" spans="1:44" ht="30.75" hidden="1" thickBot="1">
      <c r="A981" s="309"/>
      <c r="B981" s="308">
        <v>884</v>
      </c>
      <c r="C981" s="239" t="str">
        <f>VLOOKUP($A$18,Piezas!$A$10:$F$604,2,FALSE)</f>
        <v xml:space="preserve">Gabinete lateral derecho </v>
      </c>
      <c r="D981" s="317" t="s">
        <v>1015</v>
      </c>
      <c r="E981" s="322"/>
      <c r="F981" s="308">
        <f>VLOOKUP(D981,Acero!$A$12:$AB$209,4,FALSE)</f>
        <v>0</v>
      </c>
      <c r="G981" s="317"/>
      <c r="H981" s="317"/>
      <c r="I981" s="317"/>
      <c r="J981" s="311"/>
      <c r="L981" s="322"/>
      <c r="M981" s="308">
        <f>VLOOKUP(D981,Acero!$A$12:$AB$209,13,FALSE)</f>
        <v>0</v>
      </c>
      <c r="N981" s="308" t="str">
        <f>IF(L981="x",VLOOKUP(D981,Acero!$A$12:$AB$209,6,FALSE),"--")</f>
        <v>--</v>
      </c>
      <c r="O981" s="324" t="str">
        <f>IF(L981="x",VLOOKUP(D981,Acero!$A$12:$AB$209,7,FALSE),"--")</f>
        <v>--</v>
      </c>
      <c r="P981" s="335">
        <f>IF((M981="Chapa negra doble recapado")*AND(L981&lt;&gt;"x"),"--",VLOOKUP(D981,Acero!$A$12:$AB$209,14,FALSE))</f>
        <v>0</v>
      </c>
      <c r="Q981" s="335">
        <f>IF((M981="Chapa negra doble recapado")*AND(L981&lt;&gt;"x"),"--",VLOOKUP(D981,Acero!$A$12:$AB$209,15,FALSE))</f>
        <v>0</v>
      </c>
      <c r="R981" s="335" t="str">
        <f>IF(L981="x",VLOOKUP(D981,Acero!$A$12:$AB$209,16,FALSE),"--")</f>
        <v>--</v>
      </c>
      <c r="S981" s="335" t="str">
        <f>IF(L981="x",VLOOKUP(D981,Acero!$A$12:$AB$209,17,FALSE),"--")</f>
        <v>--</v>
      </c>
      <c r="T981" s="335">
        <f>VLOOKUP(D981,Acero!$A$12:$AB$209,18,FALSE)</f>
        <v>0</v>
      </c>
      <c r="U981" s="308" t="str">
        <f>VLOOKUP(D981,Acero!$A$12:$AB$209,19,FALSE)</f>
        <v>-----</v>
      </c>
      <c r="V981" s="319"/>
      <c r="W981" s="319"/>
      <c r="X981" s="322"/>
      <c r="Y981" s="334" t="e">
        <f t="shared" si="400"/>
        <v>#DIV/0!</v>
      </c>
      <c r="Z981">
        <f t="shared" si="404"/>
        <v>9053878.6666666325</v>
      </c>
      <c r="AG981" s="345">
        <v>43341</v>
      </c>
      <c r="AH981" s="149"/>
      <c r="AI981" s="149"/>
      <c r="AJ981" s="149"/>
      <c r="AK981" s="149"/>
      <c r="AL981" s="343" t="e">
        <f t="shared" si="401"/>
        <v>#DIV/0!</v>
      </c>
      <c r="AM981" s="149"/>
      <c r="AN981" s="149"/>
      <c r="AO981" s="343" t="e">
        <f t="shared" si="402"/>
        <v>#DIV/0!</v>
      </c>
      <c r="AP981" s="149"/>
      <c r="AQ981" s="149"/>
      <c r="AR981" s="343" t="e">
        <f t="shared" si="403"/>
        <v>#DIV/0!</v>
      </c>
    </row>
    <row r="982" spans="1:44" ht="30.75" hidden="1" thickBot="1">
      <c r="A982" s="309"/>
      <c r="B982" s="308">
        <v>885</v>
      </c>
      <c r="C982" s="239" t="str">
        <f>VLOOKUP($A$18,Piezas!$A$10:$F$604,2,FALSE)</f>
        <v xml:space="preserve">Gabinete lateral derecho </v>
      </c>
      <c r="D982" s="317" t="s">
        <v>1060</v>
      </c>
      <c r="E982" s="322"/>
      <c r="F982" s="308">
        <f>VLOOKUP(D982,Acero!$A$12:$AB$209,4,FALSE)</f>
        <v>0</v>
      </c>
      <c r="G982" s="317"/>
      <c r="H982" s="317"/>
      <c r="I982" s="317"/>
      <c r="J982" s="311"/>
      <c r="L982" s="322"/>
      <c r="M982" s="308" t="str">
        <f>VLOOKUP(D982,Acero!$A$12:$AB$209,13,FALSE)</f>
        <v>---------------</v>
      </c>
      <c r="N982" s="308" t="str">
        <f>IF(L982="x",VLOOKUP(D982,Acero!$A$12:$AB$209,6,FALSE),"--")</f>
        <v>--</v>
      </c>
      <c r="O982" s="324" t="str">
        <f>IF(L982="x",VLOOKUP(D982,Acero!$A$12:$AB$209,7,FALSE),"--")</f>
        <v>--</v>
      </c>
      <c r="P982" s="335">
        <f>IF((M982="Chapa negra doble recapado")*AND(L982&lt;&gt;"x"),"--",VLOOKUP(D982,Acero!$A$12:$AB$209,14,FALSE))</f>
        <v>28</v>
      </c>
      <c r="Q982" s="335" t="str">
        <f>IF((M982="Chapa negra doble recapado")*AND(L982&lt;&gt;"x"),"--",VLOOKUP(D982,Acero!$A$12:$AB$209,15,FALSE))</f>
        <v>----</v>
      </c>
      <c r="R982" s="335" t="str">
        <f>IF(L982="x",VLOOKUP(D982,Acero!$A$12:$AB$209,16,FALSE),"--")</f>
        <v>--</v>
      </c>
      <c r="S982" s="335" t="str">
        <f>IF(L982="x",VLOOKUP(D982,Acero!$A$12:$AB$209,17,FALSE),"--")</f>
        <v>--</v>
      </c>
      <c r="T982" s="335">
        <f>VLOOKUP(D982,Acero!$A$12:$AB$209,18,FALSE)</f>
        <v>0</v>
      </c>
      <c r="U982" s="308" t="str">
        <f>VLOOKUP(D982,Acero!$A$12:$AB$209,19,FALSE)</f>
        <v>----</v>
      </c>
      <c r="V982" s="318"/>
      <c r="W982" s="318"/>
      <c r="X982" s="322"/>
      <c r="Y982" s="334" t="e">
        <f t="shared" si="400"/>
        <v>#DIV/0!</v>
      </c>
      <c r="Z982">
        <f t="shared" si="404"/>
        <v>9053878.6666666325</v>
      </c>
      <c r="AG982" s="345">
        <v>43342</v>
      </c>
      <c r="AH982" s="149"/>
      <c r="AI982" s="149"/>
      <c r="AJ982" s="149"/>
      <c r="AK982" s="149"/>
      <c r="AL982" s="343" t="e">
        <f t="shared" si="401"/>
        <v>#DIV/0!</v>
      </c>
      <c r="AM982" s="149"/>
      <c r="AN982" s="149"/>
      <c r="AO982" s="343" t="e">
        <f t="shared" si="402"/>
        <v>#DIV/0!</v>
      </c>
      <c r="AP982" s="149"/>
      <c r="AQ982" s="149"/>
      <c r="AR982" s="343" t="e">
        <f t="shared" si="403"/>
        <v>#DIV/0!</v>
      </c>
    </row>
    <row r="983" spans="1:44" ht="30.75" hidden="1" thickBot="1">
      <c r="A983" s="309"/>
      <c r="B983" s="308">
        <v>886</v>
      </c>
      <c r="C983" s="239" t="str">
        <f>VLOOKUP($A$18,Piezas!$A$10:$F$604,2,FALSE)</f>
        <v xml:space="preserve">Gabinete lateral derecho </v>
      </c>
      <c r="D983" s="317" t="s">
        <v>1228</v>
      </c>
      <c r="E983" s="322"/>
      <c r="F983" s="308">
        <f>VLOOKUP(D983,Acero!$A$12:$AB$209,4,FALSE)</f>
        <v>0</v>
      </c>
      <c r="G983" s="317"/>
      <c r="H983" s="317"/>
      <c r="I983" s="317"/>
      <c r="J983" s="311"/>
      <c r="L983" s="322"/>
      <c r="M983" s="308" t="str">
        <f>VLOOKUP(D983,Acero!$A$12:$AB$209,13,FALSE)</f>
        <v>---------------</v>
      </c>
      <c r="N983" s="308" t="str">
        <f>IF(L983="x",VLOOKUP(D983,Acero!$A$12:$AB$209,6,FALSE),"--")</f>
        <v>--</v>
      </c>
      <c r="O983" s="324" t="str">
        <f>IF(L983="x",VLOOKUP(D983,Acero!$A$12:$AB$209,7,FALSE),"--")</f>
        <v>--</v>
      </c>
      <c r="P983" s="335">
        <f>IF((M983="Chapa negra doble recapado")*AND(L983&lt;&gt;"x"),"--",VLOOKUP(D983,Acero!$A$12:$AB$209,14,FALSE))</f>
        <v>0.42</v>
      </c>
      <c r="Q983" s="335" t="str">
        <f>IF((M983="Chapa negra doble recapado")*AND(L983&lt;&gt;"x"),"--",VLOOKUP(D983,Acero!$A$12:$AB$209,15,FALSE))</f>
        <v>----</v>
      </c>
      <c r="R983" s="335" t="str">
        <f>IF(L983="x",VLOOKUP(D983,Acero!$A$12:$AB$209,16,FALSE),"--")</f>
        <v>--</v>
      </c>
      <c r="S983" s="335" t="str">
        <f>IF(L983="x",VLOOKUP(D983,Acero!$A$12:$AB$209,17,FALSE),"--")</f>
        <v>--</v>
      </c>
      <c r="T983" s="335">
        <f>VLOOKUP(D983,Acero!$A$12:$AB$209,18,FALSE)</f>
        <v>0.5</v>
      </c>
      <c r="U983" s="308" t="str">
        <f>VLOOKUP(D983,Acero!$A$12:$AB$209,19,FALSE)</f>
        <v>----</v>
      </c>
      <c r="V983" s="318"/>
      <c r="W983" s="318"/>
      <c r="X983" s="322"/>
      <c r="Y983" s="334" t="e">
        <f t="shared" si="400"/>
        <v>#DIV/0!</v>
      </c>
      <c r="Z983">
        <f t="shared" si="404"/>
        <v>9053878.6666666325</v>
      </c>
      <c r="AG983" s="345">
        <v>43343</v>
      </c>
      <c r="AH983" s="149"/>
      <c r="AI983" s="149"/>
      <c r="AJ983" s="149"/>
      <c r="AK983" s="149"/>
      <c r="AL983" s="343" t="e">
        <f t="shared" si="401"/>
        <v>#DIV/0!</v>
      </c>
      <c r="AM983" s="149"/>
      <c r="AN983" s="149"/>
      <c r="AO983" s="343" t="e">
        <f t="shared" si="402"/>
        <v>#DIV/0!</v>
      </c>
      <c r="AP983" s="149"/>
      <c r="AQ983" s="149"/>
      <c r="AR983" s="343" t="e">
        <f t="shared" si="403"/>
        <v>#DIV/0!</v>
      </c>
    </row>
    <row r="984" spans="1:44" ht="30.75" hidden="1" thickBot="1">
      <c r="A984" s="309"/>
      <c r="B984" s="308">
        <v>887</v>
      </c>
      <c r="C984" s="239" t="str">
        <f>VLOOKUP($A$18,Piezas!$A$10:$F$604,2,FALSE)</f>
        <v xml:space="preserve">Gabinete lateral derecho </v>
      </c>
      <c r="D984" s="317" t="s">
        <v>1229</v>
      </c>
      <c r="E984" s="322"/>
      <c r="F984" s="308">
        <f>VLOOKUP(D984,Acero!$A$12:$AB$209,4,FALSE)</f>
        <v>0</v>
      </c>
      <c r="G984" s="317"/>
      <c r="H984" s="317"/>
      <c r="I984" s="317"/>
      <c r="J984" s="311"/>
      <c r="L984" s="322"/>
      <c r="M984" s="308" t="str">
        <f>VLOOKUP(D984,Acero!$A$12:$AB$209,13,FALSE)</f>
        <v>---------------</v>
      </c>
      <c r="N984" s="308" t="str">
        <f>IF(L984="x",VLOOKUP(D984,Acero!$A$12:$AB$209,6,FALSE),"--")</f>
        <v>--</v>
      </c>
      <c r="O984" s="324" t="str">
        <f>IF(L984="x",VLOOKUP(D984,Acero!$A$12:$AB$209,7,FALSE),"--")</f>
        <v>--</v>
      </c>
      <c r="P984" s="335">
        <f>IF((M984="Chapa negra doble recapado")*AND(L984&lt;&gt;"x"),"--",VLOOKUP(D984,Acero!$A$12:$AB$209,14,FALSE))</f>
        <v>22</v>
      </c>
      <c r="Q984" s="335" t="str">
        <f>IF((M984="Chapa negra doble recapado")*AND(L984&lt;&gt;"x"),"--",VLOOKUP(D984,Acero!$A$12:$AB$209,15,FALSE))</f>
        <v>----</v>
      </c>
      <c r="R984" s="335" t="str">
        <f>IF(L984="x",VLOOKUP(D984,Acero!$A$12:$AB$209,16,FALSE),"--")</f>
        <v>--</v>
      </c>
      <c r="S984" s="335" t="str">
        <f>IF(L984="x",VLOOKUP(D984,Acero!$A$12:$AB$209,17,FALSE),"--")</f>
        <v>--</v>
      </c>
      <c r="T984" s="335">
        <f>VLOOKUP(D984,Acero!$A$12:$AB$209,18,FALSE)</f>
        <v>0</v>
      </c>
      <c r="U984" s="308" t="str">
        <f>VLOOKUP(D984,Acero!$A$12:$AB$209,19,FALSE)</f>
        <v>----</v>
      </c>
      <c r="V984" s="319"/>
      <c r="W984" s="319"/>
      <c r="X984" s="322"/>
      <c r="Y984" s="334" t="e">
        <f t="shared" si="400"/>
        <v>#DIV/0!</v>
      </c>
      <c r="Z984">
        <f t="shared" si="404"/>
        <v>9053878.6666666325</v>
      </c>
      <c r="AG984" s="345">
        <v>43344</v>
      </c>
      <c r="AH984" s="149"/>
      <c r="AI984" s="149"/>
      <c r="AJ984" s="149"/>
      <c r="AK984" s="149"/>
      <c r="AL984" s="343" t="e">
        <f t="shared" si="401"/>
        <v>#DIV/0!</v>
      </c>
      <c r="AM984" s="149"/>
      <c r="AN984" s="149"/>
      <c r="AO984" s="343" t="e">
        <f t="shared" si="402"/>
        <v>#DIV/0!</v>
      </c>
      <c r="AP984" s="149"/>
      <c r="AQ984" s="149"/>
      <c r="AR984" s="343" t="e">
        <f t="shared" si="403"/>
        <v>#DIV/0!</v>
      </c>
    </row>
    <row r="985" spans="1:44" ht="30.75" hidden="1" thickBot="1">
      <c r="A985" s="309"/>
      <c r="B985" s="308">
        <v>888</v>
      </c>
      <c r="C985" s="239" t="str">
        <f>VLOOKUP($A$18,Piezas!$A$10:$F$604,2,FALSE)</f>
        <v xml:space="preserve">Gabinete lateral derecho </v>
      </c>
      <c r="D985" s="317" t="s">
        <v>1230</v>
      </c>
      <c r="E985" s="322"/>
      <c r="F985" s="308">
        <f>VLOOKUP(D985,Acero!$A$12:$AB$209,4,FALSE)</f>
        <v>0</v>
      </c>
      <c r="G985" s="317"/>
      <c r="H985" s="317"/>
      <c r="I985" s="317"/>
      <c r="J985" s="311"/>
      <c r="L985" s="322"/>
      <c r="M985" s="308" t="str">
        <f>VLOOKUP(D985,Acero!$A$12:$AB$209,13,FALSE)</f>
        <v>---------------</v>
      </c>
      <c r="N985" s="308" t="str">
        <f>IF(L985="x",VLOOKUP(D985,Acero!$A$12:$AB$209,6,FALSE),"--")</f>
        <v>--</v>
      </c>
      <c r="O985" s="324" t="str">
        <f>IF(L985="x",VLOOKUP(D985,Acero!$A$12:$AB$209,7,FALSE),"--")</f>
        <v>--</v>
      </c>
      <c r="P985" s="335">
        <f>IF((M985="Chapa negra doble recapado")*AND(L985&lt;&gt;"x"),"--",VLOOKUP(D985,Acero!$A$12:$AB$209,14,FALSE))</f>
        <v>12.7</v>
      </c>
      <c r="Q985" s="335" t="str">
        <f>IF((M985="Chapa negra doble recapado")*AND(L985&lt;&gt;"x"),"--",VLOOKUP(D985,Acero!$A$12:$AB$209,15,FALSE))</f>
        <v>----</v>
      </c>
      <c r="R985" s="335" t="str">
        <f>IF(L985="x",VLOOKUP(D985,Acero!$A$12:$AB$209,16,FALSE),"--")</f>
        <v>--</v>
      </c>
      <c r="S985" s="335" t="str">
        <f>IF(L985="x",VLOOKUP(D985,Acero!$A$12:$AB$209,17,FALSE),"--")</f>
        <v>--</v>
      </c>
      <c r="T985" s="335">
        <f>VLOOKUP(D985,Acero!$A$12:$AB$209,18,FALSE)</f>
        <v>0</v>
      </c>
      <c r="U985" s="308" t="str">
        <f>VLOOKUP(D985,Acero!$A$12:$AB$209,19,FALSE)</f>
        <v>----</v>
      </c>
      <c r="V985" s="318"/>
      <c r="W985" s="318"/>
      <c r="X985" s="322"/>
      <c r="Y985" s="334" t="e">
        <f t="shared" si="400"/>
        <v>#DIV/0!</v>
      </c>
      <c r="Z985">
        <f t="shared" si="404"/>
        <v>9053878.6666666325</v>
      </c>
      <c r="AG985" s="345">
        <v>43345</v>
      </c>
      <c r="AH985" s="149"/>
      <c r="AI985" s="149"/>
      <c r="AJ985" s="149"/>
      <c r="AK985" s="149"/>
      <c r="AL985" s="343" t="e">
        <f t="shared" si="401"/>
        <v>#DIV/0!</v>
      </c>
      <c r="AM985" s="149"/>
      <c r="AN985" s="149"/>
      <c r="AO985" s="343" t="e">
        <f t="shared" si="402"/>
        <v>#DIV/0!</v>
      </c>
      <c r="AP985" s="149"/>
      <c r="AQ985" s="149"/>
      <c r="AR985" s="343" t="e">
        <f t="shared" si="403"/>
        <v>#DIV/0!</v>
      </c>
    </row>
    <row r="986" spans="1:44" ht="30.75" hidden="1" thickBot="1">
      <c r="A986" s="309"/>
      <c r="B986" s="308">
        <v>889</v>
      </c>
      <c r="C986" s="239" t="str">
        <f>VLOOKUP($A$18,Piezas!$A$10:$F$604,2,FALSE)</f>
        <v xml:space="preserve">Gabinete lateral derecho </v>
      </c>
      <c r="D986" s="317"/>
      <c r="E986" s="322"/>
      <c r="F986" s="308" t="e">
        <f>VLOOKUP(D986,Acero!$A$12:$AB$209,4,FALSE)</f>
        <v>#N/A</v>
      </c>
      <c r="G986" s="317"/>
      <c r="H986" s="317"/>
      <c r="I986" s="317"/>
      <c r="J986" s="311"/>
      <c r="L986" s="322"/>
      <c r="M986" s="308" t="e">
        <f>VLOOKUP(D986,Acero!$A$12:$AB$209,13,FALSE)</f>
        <v>#N/A</v>
      </c>
      <c r="N986" s="308" t="str">
        <f>IF(L986="x",VLOOKUP(D986,Acero!$A$12:$AB$209,6,FALSE),"--")</f>
        <v>--</v>
      </c>
      <c r="O986" s="324" t="str">
        <f>IF(L986="x",VLOOKUP(D986,Acero!$A$12:$AB$209,7,FALSE),"--")</f>
        <v>--</v>
      </c>
      <c r="P986" s="335" t="e">
        <f>IF((M986="Chapa negra doble recapado")*AND(L986&lt;&gt;"x"),"--",VLOOKUP(D986,Acero!$A$12:$AB$209,14,FALSE))</f>
        <v>#N/A</v>
      </c>
      <c r="Q986" s="335" t="e">
        <f>IF((M986="Chapa negra doble recapado")*AND(L986&lt;&gt;"x"),"--",VLOOKUP(D986,Acero!$A$12:$AB$209,15,FALSE))</f>
        <v>#N/A</v>
      </c>
      <c r="R986" s="335" t="str">
        <f>IF(L986="x",VLOOKUP(D986,Acero!$A$12:$AB$209,16,FALSE),"--")</f>
        <v>--</v>
      </c>
      <c r="S986" s="335" t="str">
        <f>IF(L986="x",VLOOKUP(D986,Acero!$A$12:$AB$209,17,FALSE),"--")</f>
        <v>--</v>
      </c>
      <c r="T986" s="335" t="e">
        <f>VLOOKUP(D986,Acero!$A$12:$AB$209,18,FALSE)</f>
        <v>#N/A</v>
      </c>
      <c r="U986" s="308" t="e">
        <f>VLOOKUP(D986,Acero!$A$12:$AB$209,19,FALSE)</f>
        <v>#N/A</v>
      </c>
      <c r="V986" s="319"/>
      <c r="W986" s="319"/>
      <c r="X986" s="322"/>
      <c r="Y986" s="334" t="e">
        <f t="shared" si="400"/>
        <v>#DIV/0!</v>
      </c>
      <c r="Z986">
        <f t="shared" si="404"/>
        <v>9053878.6666666325</v>
      </c>
      <c r="AG986" s="345">
        <v>43346</v>
      </c>
      <c r="AH986" s="149"/>
      <c r="AI986" s="149"/>
      <c r="AJ986" s="149"/>
      <c r="AK986" s="149"/>
      <c r="AL986" s="343" t="e">
        <f t="shared" si="401"/>
        <v>#DIV/0!</v>
      </c>
      <c r="AM986" s="149"/>
      <c r="AN986" s="149"/>
      <c r="AO986" s="343" t="e">
        <f t="shared" si="402"/>
        <v>#DIV/0!</v>
      </c>
      <c r="AP986" s="149"/>
      <c r="AQ986" s="149"/>
      <c r="AR986" s="343" t="e">
        <f t="shared" si="403"/>
        <v>#DIV/0!</v>
      </c>
    </row>
    <row r="987" spans="1:44" ht="30.75" hidden="1" thickBot="1">
      <c r="A987" s="309"/>
      <c r="B987" s="308">
        <v>890</v>
      </c>
      <c r="C987" s="239" t="str">
        <f>VLOOKUP($A$18,Piezas!$A$10:$F$604,2,FALSE)</f>
        <v xml:space="preserve">Gabinete lateral derecho </v>
      </c>
      <c r="D987" s="320"/>
      <c r="E987" s="322"/>
      <c r="F987" s="308" t="e">
        <f>VLOOKUP(D987,Acero!$A$12:$AB$209,4,FALSE)</f>
        <v>#N/A</v>
      </c>
      <c r="G987" s="317"/>
      <c r="H987" s="317"/>
      <c r="I987" s="317"/>
      <c r="J987" s="311"/>
      <c r="L987" s="322"/>
      <c r="M987" s="308" t="e">
        <f>VLOOKUP(D987,Acero!$A$12:$AB$209,13,FALSE)</f>
        <v>#N/A</v>
      </c>
      <c r="N987" s="308" t="str">
        <f>IF(L987="x",VLOOKUP(D987,Acero!$A$12:$AB$209,6,FALSE),"--")</f>
        <v>--</v>
      </c>
      <c r="O987" s="324" t="str">
        <f>IF(L987="x",VLOOKUP(D987,Acero!$A$12:$AB$209,7,FALSE),"--")</f>
        <v>--</v>
      </c>
      <c r="P987" s="335" t="e">
        <f>IF((M987="Chapa negra doble recapado")*AND(L987&lt;&gt;"x"),"--",VLOOKUP(D987,Acero!$A$12:$AB$209,14,FALSE))</f>
        <v>#N/A</v>
      </c>
      <c r="Q987" s="335" t="e">
        <f>IF((M987="Chapa negra doble recapado")*AND(L987&lt;&gt;"x"),"--",VLOOKUP(D987,Acero!$A$12:$AB$209,15,FALSE))</f>
        <v>#N/A</v>
      </c>
      <c r="R987" s="335" t="str">
        <f>IF(L987="x",VLOOKUP(D987,Acero!$A$12:$AB$209,16,FALSE),"--")</f>
        <v>--</v>
      </c>
      <c r="S987" s="335" t="str">
        <f>IF(L987="x",VLOOKUP(D987,Acero!$A$12:$AB$209,17,FALSE),"--")</f>
        <v>--</v>
      </c>
      <c r="T987" s="335" t="e">
        <f>VLOOKUP(D987,Acero!$A$12:$AB$209,18,FALSE)</f>
        <v>#N/A</v>
      </c>
      <c r="U987" s="308" t="e">
        <f>VLOOKUP(D987,Acero!$A$12:$AB$209,19,FALSE)</f>
        <v>#N/A</v>
      </c>
      <c r="V987" s="318"/>
      <c r="W987" s="318"/>
      <c r="X987" s="322"/>
      <c r="Y987" s="334" t="e">
        <f t="shared" si="400"/>
        <v>#DIV/0!</v>
      </c>
      <c r="Z987">
        <f t="shared" si="404"/>
        <v>9053878.6666666325</v>
      </c>
      <c r="AG987" s="345">
        <v>43347</v>
      </c>
      <c r="AH987" s="149"/>
      <c r="AI987" s="149"/>
      <c r="AJ987" s="149"/>
      <c r="AK987" s="149"/>
      <c r="AL987" s="343" t="e">
        <f t="shared" si="401"/>
        <v>#DIV/0!</v>
      </c>
      <c r="AM987" s="149"/>
      <c r="AN987" s="149"/>
      <c r="AO987" s="343" t="e">
        <f t="shared" si="402"/>
        <v>#DIV/0!</v>
      </c>
      <c r="AP987" s="149"/>
      <c r="AQ987" s="149"/>
      <c r="AR987" s="343" t="e">
        <f t="shared" si="403"/>
        <v>#DIV/0!</v>
      </c>
    </row>
    <row r="988" spans="1:44" ht="30.75" hidden="1" thickBot="1">
      <c r="A988" s="412"/>
      <c r="B988" s="308">
        <v>891</v>
      </c>
      <c r="C988" s="239" t="str">
        <f>VLOOKUP($A$18,Piezas!$A$10:$F$604,2,FALSE)</f>
        <v xml:space="preserve">Gabinete lateral derecho </v>
      </c>
      <c r="D988" s="321"/>
      <c r="E988" s="322"/>
      <c r="F988" s="308" t="e">
        <f>VLOOKUP(D988,Acero!$A$12:$AB$209,4,FALSE)</f>
        <v>#N/A</v>
      </c>
      <c r="G988" s="317"/>
      <c r="H988" s="317"/>
      <c r="I988" s="317"/>
      <c r="J988" s="311"/>
      <c r="L988" s="322"/>
      <c r="M988" s="308" t="e">
        <f>VLOOKUP(D988,Acero!$A$12:$AB$209,13,FALSE)</f>
        <v>#N/A</v>
      </c>
      <c r="N988" s="308" t="str">
        <f>IF(L988="x",VLOOKUP(D988,Acero!$A$12:$AB$209,6,FALSE),"--")</f>
        <v>--</v>
      </c>
      <c r="O988" s="324" t="str">
        <f>IF(L988="x",VLOOKUP(D988,Acero!$A$12:$AB$209,7,FALSE),"--")</f>
        <v>--</v>
      </c>
      <c r="P988" s="335" t="e">
        <f>IF((M988="Chapa negra doble recapado")*AND(L988&lt;&gt;"x"),"--",VLOOKUP(D988,Acero!$A$12:$AB$209,14,FALSE))</f>
        <v>#N/A</v>
      </c>
      <c r="Q988" s="335" t="e">
        <f>IF((M988="Chapa negra doble recapado")*AND(L988&lt;&gt;"x"),"--",VLOOKUP(D988,Acero!$A$12:$AB$209,15,FALSE))</f>
        <v>#N/A</v>
      </c>
      <c r="R988" s="335" t="str">
        <f>IF(L988="x",VLOOKUP(D988,Acero!$A$12:$AB$209,16,FALSE),"--")</f>
        <v>--</v>
      </c>
      <c r="S988" s="335" t="str">
        <f>IF(L988="x",VLOOKUP(D988,Acero!$A$12:$AB$209,17,FALSE),"--")</f>
        <v>--</v>
      </c>
      <c r="T988" s="335" t="e">
        <f>VLOOKUP(D988,Acero!$A$12:$AB$209,18,FALSE)</f>
        <v>#N/A</v>
      </c>
      <c r="U988" s="308" t="e">
        <f>VLOOKUP(D988,Acero!$A$12:$AB$209,19,FALSE)</f>
        <v>#N/A</v>
      </c>
      <c r="V988" s="319"/>
      <c r="W988" s="319"/>
      <c r="X988" s="322"/>
      <c r="Y988" s="334" t="e">
        <f t="shared" si="400"/>
        <v>#DIV/0!</v>
      </c>
      <c r="Z988">
        <f t="shared" si="404"/>
        <v>9053878.6666666325</v>
      </c>
      <c r="AG988" s="345">
        <v>43348</v>
      </c>
      <c r="AH988" s="149"/>
      <c r="AI988" s="149"/>
      <c r="AJ988" s="149"/>
      <c r="AK988" s="149"/>
      <c r="AL988" s="343" t="e">
        <f t="shared" si="401"/>
        <v>#DIV/0!</v>
      </c>
      <c r="AM988" s="149"/>
      <c r="AN988" s="149"/>
      <c r="AO988" s="343" t="e">
        <f t="shared" si="402"/>
        <v>#DIV/0!</v>
      </c>
      <c r="AP988" s="149"/>
      <c r="AQ988" s="149"/>
      <c r="AR988" s="343" t="e">
        <f t="shared" si="403"/>
        <v>#DIV/0!</v>
      </c>
    </row>
    <row r="989" spans="1:44" ht="15.75" hidden="1" thickBot="1">
      <c r="A989" s="410"/>
      <c r="B989" s="336"/>
      <c r="C989" s="337"/>
      <c r="D989" s="338"/>
      <c r="E989" s="339"/>
      <c r="F989" s="340"/>
      <c r="G989" s="336"/>
      <c r="H989" s="336"/>
      <c r="I989" s="338"/>
      <c r="J989" s="339"/>
      <c r="K989" s="341"/>
      <c r="L989" s="339"/>
      <c r="M989" s="338"/>
      <c r="N989" s="338"/>
      <c r="O989" s="342"/>
      <c r="P989" s="340"/>
      <c r="Q989" s="340"/>
      <c r="R989" s="340"/>
      <c r="S989" s="340"/>
      <c r="T989" s="340"/>
      <c r="U989" s="336"/>
      <c r="V989" s="336"/>
      <c r="W989" s="336"/>
      <c r="X989" s="339"/>
      <c r="Y989" s="339"/>
      <c r="Z989" s="333"/>
      <c r="AA989" s="333"/>
      <c r="AG989" s="345"/>
      <c r="AL989" s="344"/>
      <c r="AO989" s="344"/>
      <c r="AR989" s="344"/>
    </row>
    <row r="990" spans="1:44" ht="31.5" hidden="1" thickTop="1" thickBot="1">
      <c r="A990" s="411" t="s">
        <v>513</v>
      </c>
      <c r="B990" s="308">
        <v>892</v>
      </c>
      <c r="C990" s="239" t="str">
        <f>VLOOKUP($A$18,Piezas!$A$10:$F$604,2,FALSE)</f>
        <v xml:space="preserve">Gabinete lateral derecho </v>
      </c>
      <c r="D990" s="317" t="s">
        <v>1012</v>
      </c>
      <c r="E990" s="331">
        <v>1942.3333333333301</v>
      </c>
      <c r="F990" s="308" t="str">
        <f>VLOOKUP(D990,Acero!$A$12:$AB$209,4,FALSE)</f>
        <v>Lateral</v>
      </c>
      <c r="G990" s="317"/>
      <c r="H990" s="317"/>
      <c r="I990" s="317"/>
      <c r="J990" s="310"/>
      <c r="K990" s="149"/>
      <c r="L990" s="331"/>
      <c r="M990" s="308" t="str">
        <f>VLOOKUP(D990,Acero!$A$12:$AB$209,13,FALSE)</f>
        <v>Chapa negra doble recapado</v>
      </c>
      <c r="N990" s="308" t="str">
        <f>IF(L990="x",VLOOKUP(D990,Acero!$A$12:$AB$209,6,FALSE),"--")</f>
        <v>--</v>
      </c>
      <c r="O990" s="324" t="str">
        <f>IF(L990="x",VLOOKUP(D990,Acero!$A$12:$AB$209,7,FALSE),"--")</f>
        <v>--</v>
      </c>
      <c r="P990" s="335" t="str">
        <f>IF((M990="Chapa negra doble recapado")*AND(L990&lt;&gt;"x"),"--",VLOOKUP(D990,Acero!$A$12:$AB$209,14,FALSE))</f>
        <v>--</v>
      </c>
      <c r="Q990" s="335" t="str">
        <f>IF((M990="Chapa negra doble recapado")*AND(L990&lt;&gt;"x"),"--",VLOOKUP(D990,Acero!$A$12:$AB$209,15,FALSE))</f>
        <v>--</v>
      </c>
      <c r="R990" s="335" t="str">
        <f>IF(L990="x",VLOOKUP(D990,Acero!$A$12:$AB$209,16,FALSE),"--")</f>
        <v>--</v>
      </c>
      <c r="S990" s="335" t="str">
        <f>IF(L990="x",VLOOKUP(D990,Acero!$A$12:$AB$209,17,FALSE),"--")</f>
        <v>--</v>
      </c>
      <c r="T990" s="335">
        <f>VLOOKUP(D990,Acero!$A$12:$AB$209,18,FALSE)</f>
        <v>1.2</v>
      </c>
      <c r="U990" s="308" t="str">
        <f>VLOOKUP(D990,Acero!$A$12:$AB$209,19,FALSE)</f>
        <v>mm</v>
      </c>
      <c r="V990" s="317"/>
      <c r="W990" s="317">
        <v>1579.3333333333301</v>
      </c>
      <c r="X990" s="331">
        <v>2065.1666666666702</v>
      </c>
      <c r="Y990" s="334">
        <f t="shared" ref="Y990:Y1000" si="405">(X990-W990)/W990</f>
        <v>0.30761924862811801</v>
      </c>
      <c r="Z990" s="149">
        <f>(V990+W990)*E990</f>
        <v>3067591.7777777663</v>
      </c>
      <c r="AA990" s="149"/>
      <c r="AB990" s="149"/>
      <c r="AC990" s="149"/>
      <c r="AD990" s="149"/>
      <c r="AE990" s="149"/>
      <c r="AF990" s="149"/>
      <c r="AG990" s="345">
        <v>43349</v>
      </c>
      <c r="AH990" s="149"/>
      <c r="AI990" s="149"/>
      <c r="AJ990" s="149"/>
      <c r="AK990" s="149"/>
      <c r="AL990" s="343" t="e">
        <f t="shared" ref="AL990:AL1000" si="406">(AH990-AK990)/AH990</f>
        <v>#DIV/0!</v>
      </c>
      <c r="AM990" s="149"/>
      <c r="AN990" s="149"/>
      <c r="AO990" s="343" t="e">
        <f t="shared" ref="AO990:AO1000" si="407">(AK990-AN990)/AK990</f>
        <v>#DIV/0!</v>
      </c>
      <c r="AP990" s="149"/>
      <c r="AQ990" s="149"/>
      <c r="AR990" s="343" t="e">
        <f t="shared" ref="AR990:AR1000" si="408">(AN990-AQ990)/AN990</f>
        <v>#DIV/0!</v>
      </c>
    </row>
    <row r="991" spans="1:44" ht="30.75" hidden="1" thickBot="1">
      <c r="A991" s="309"/>
      <c r="B991" s="308">
        <v>893</v>
      </c>
      <c r="C991" s="239" t="str">
        <f>VLOOKUP($A$18,Piezas!$A$10:$F$604,2,FALSE)</f>
        <v xml:space="preserve">Gabinete lateral derecho </v>
      </c>
      <c r="D991" s="317" t="s">
        <v>1211</v>
      </c>
      <c r="E991" s="322">
        <v>1950.3333333333301</v>
      </c>
      <c r="F991" s="308" t="str">
        <f>VLOOKUP(D991,Acero!$A$12:$AB$209,4,FALSE)</f>
        <v xml:space="preserve">Lonja </v>
      </c>
      <c r="G991" s="317"/>
      <c r="H991" s="317"/>
      <c r="I991" s="317"/>
      <c r="J991" s="311"/>
      <c r="L991" s="317"/>
      <c r="M991" s="308" t="str">
        <f>VLOOKUP(D991,Acero!$A$12:$AB$209,13,FALSE)</f>
        <v>Chapa negra doble recapado</v>
      </c>
      <c r="N991" s="308" t="str">
        <f>IF(L991="x",VLOOKUP(D991,Acero!$A$12:$AB$209,6,FALSE),"--")</f>
        <v>--</v>
      </c>
      <c r="O991" s="324" t="str">
        <f>IF(L991="x",VLOOKUP(D991,Acero!$A$12:$AB$209,7,FALSE),"--")</f>
        <v>--</v>
      </c>
      <c r="P991" s="335" t="str">
        <f>IF((M991="Chapa negra doble recapado")*AND(L991&lt;&gt;"x"),"--",VLOOKUP(D991,Acero!$A$12:$AB$209,14,FALSE))</f>
        <v>--</v>
      </c>
      <c r="Q991" s="335" t="str">
        <f>IF((M991="Chapa negra doble recapado")*AND(L991&lt;&gt;"x"),"--",VLOOKUP(D991,Acero!$A$12:$AB$209,15,FALSE))</f>
        <v>--</v>
      </c>
      <c r="R991" s="335" t="str">
        <f>IF(L991="x",VLOOKUP(D991,Acero!$A$12:$AB$209,16,FALSE),"--")</f>
        <v>--</v>
      </c>
      <c r="S991" s="335" t="str">
        <f>IF(L991="x",VLOOKUP(D991,Acero!$A$12:$AB$209,17,FALSE),"--")</f>
        <v>--</v>
      </c>
      <c r="T991" s="335">
        <f>VLOOKUP(D991,Acero!$A$12:$AB$209,18,FALSE)</f>
        <v>1.2</v>
      </c>
      <c r="U991" s="308" t="str">
        <f>VLOOKUP(D991,Acero!$A$12:$AB$209,19,FALSE)</f>
        <v>mm</v>
      </c>
      <c r="V991" s="317"/>
      <c r="W991" s="317">
        <v>1585.8333333333301</v>
      </c>
      <c r="X991" s="322">
        <v>2073.6666666666702</v>
      </c>
      <c r="Y991" s="334">
        <f t="shared" si="405"/>
        <v>0.30761954808198072</v>
      </c>
      <c r="Z991">
        <f t="shared" ref="Z991:Z1000" si="409">(V991+W991)*E991+Z990</f>
        <v>6160495.3888888657</v>
      </c>
      <c r="AG991" s="345">
        <v>43350</v>
      </c>
      <c r="AH991" s="149"/>
      <c r="AI991" s="149"/>
      <c r="AJ991" s="149"/>
      <c r="AK991" s="149"/>
      <c r="AL991" s="343" t="e">
        <f t="shared" si="406"/>
        <v>#DIV/0!</v>
      </c>
      <c r="AM991" s="149"/>
      <c r="AN991" s="149"/>
      <c r="AO991" s="343" t="e">
        <f t="shared" si="407"/>
        <v>#DIV/0!</v>
      </c>
      <c r="AP991" s="149"/>
      <c r="AQ991" s="149"/>
      <c r="AR991" s="343" t="e">
        <f t="shared" si="408"/>
        <v>#DIV/0!</v>
      </c>
    </row>
    <row r="992" spans="1:44" ht="30.75" hidden="1" thickBot="1">
      <c r="A992" s="309"/>
      <c r="B992" s="308">
        <v>894</v>
      </c>
      <c r="C992" s="239" t="str">
        <f>VLOOKUP($A$18,Piezas!$A$10:$F$604,2,FALSE)</f>
        <v xml:space="preserve">Gabinete lateral derecho </v>
      </c>
      <c r="D992" s="317" t="s">
        <v>1014</v>
      </c>
      <c r="E992" s="322">
        <v>1958.3333333333301</v>
      </c>
      <c r="F992" s="308" t="str">
        <f>VLOOKUP(D992,Acero!$A$12:$AB$209,4,FALSE)</f>
        <v>orejas</v>
      </c>
      <c r="G992" s="317"/>
      <c r="H992" s="317"/>
      <c r="I992" s="317"/>
      <c r="J992" s="311" t="s">
        <v>1551</v>
      </c>
      <c r="L992" s="322"/>
      <c r="M992" s="308" t="str">
        <f>VLOOKUP(D992,Acero!$A$12:$AB$209,13,FALSE)</f>
        <v>Chapa negra doble recapado</v>
      </c>
      <c r="N992" s="308" t="str">
        <f>IF(L992="x",VLOOKUP(D992,Acero!$A$12:$AB$209,6,FALSE),"--")</f>
        <v>--</v>
      </c>
      <c r="O992" s="324" t="str">
        <f>IF(L992="x",VLOOKUP(D992,Acero!$A$12:$AB$209,7,FALSE),"--")</f>
        <v>--</v>
      </c>
      <c r="P992" s="335" t="str">
        <f>IF((M992="Chapa negra doble recapado")*AND(L992&lt;&gt;"x"),"--",VLOOKUP(D992,Acero!$A$12:$AB$209,14,FALSE))</f>
        <v>--</v>
      </c>
      <c r="Q992" s="335" t="str">
        <f>IF((M992="Chapa negra doble recapado")*AND(L992&lt;&gt;"x"),"--",VLOOKUP(D992,Acero!$A$12:$AB$209,15,FALSE))</f>
        <v>--</v>
      </c>
      <c r="R992" s="335" t="str">
        <f>IF(L992="x",VLOOKUP(D992,Acero!$A$12:$AB$209,16,FALSE),"--")</f>
        <v>--</v>
      </c>
      <c r="S992" s="335" t="str">
        <f>IF(L992="x",VLOOKUP(D992,Acero!$A$12:$AB$209,17,FALSE),"--")</f>
        <v>--</v>
      </c>
      <c r="T992" s="335">
        <f>VLOOKUP(D992,Acero!$A$12:$AB$209,18,FALSE)</f>
        <v>1.2</v>
      </c>
      <c r="U992" s="308" t="str">
        <f>VLOOKUP(D992,Acero!$A$12:$AB$209,19,FALSE)</f>
        <v>mm</v>
      </c>
      <c r="V992" s="318">
        <v>1</v>
      </c>
      <c r="W992" s="318">
        <v>1592.3333333333301</v>
      </c>
      <c r="X992" s="322">
        <v>2082.1666666666702</v>
      </c>
      <c r="Y992" s="334">
        <f t="shared" si="405"/>
        <v>0.30761984509106621</v>
      </c>
      <c r="Z992">
        <f t="shared" si="409"/>
        <v>9280773.1666666325</v>
      </c>
      <c r="AG992" s="345">
        <v>43351</v>
      </c>
      <c r="AH992" s="149"/>
      <c r="AI992" s="149"/>
      <c r="AJ992" s="149"/>
      <c r="AK992" s="149"/>
      <c r="AL992" s="343" t="e">
        <f t="shared" si="406"/>
        <v>#DIV/0!</v>
      </c>
      <c r="AM992" s="149"/>
      <c r="AN992" s="149"/>
      <c r="AO992" s="343" t="e">
        <f t="shared" si="407"/>
        <v>#DIV/0!</v>
      </c>
      <c r="AP992" s="149"/>
      <c r="AQ992" s="149"/>
      <c r="AR992" s="343" t="e">
        <f t="shared" si="408"/>
        <v>#DIV/0!</v>
      </c>
    </row>
    <row r="993" spans="1:44" ht="30.75" hidden="1" thickBot="1">
      <c r="A993" s="309"/>
      <c r="B993" s="308">
        <v>895</v>
      </c>
      <c r="C993" s="239" t="str">
        <f>VLOOKUP($A$18,Piezas!$A$10:$F$604,2,FALSE)</f>
        <v xml:space="preserve">Gabinete lateral derecho </v>
      </c>
      <c r="D993" s="317" t="s">
        <v>1015</v>
      </c>
      <c r="E993" s="322"/>
      <c r="F993" s="308">
        <f>VLOOKUP(D993,Acero!$A$12:$AB$209,4,FALSE)</f>
        <v>0</v>
      </c>
      <c r="G993" s="317"/>
      <c r="H993" s="317"/>
      <c r="I993" s="317"/>
      <c r="J993" s="311"/>
      <c r="L993" s="322"/>
      <c r="M993" s="308">
        <f>VLOOKUP(D993,Acero!$A$12:$AB$209,13,FALSE)</f>
        <v>0</v>
      </c>
      <c r="N993" s="308" t="str">
        <f>IF(L993="x",VLOOKUP(D993,Acero!$A$12:$AB$209,6,FALSE),"--")</f>
        <v>--</v>
      </c>
      <c r="O993" s="324" t="str">
        <f>IF(L993="x",VLOOKUP(D993,Acero!$A$12:$AB$209,7,FALSE),"--")</f>
        <v>--</v>
      </c>
      <c r="P993" s="335">
        <f>IF((M993="Chapa negra doble recapado")*AND(L993&lt;&gt;"x"),"--",VLOOKUP(D993,Acero!$A$12:$AB$209,14,FALSE))</f>
        <v>0</v>
      </c>
      <c r="Q993" s="335">
        <f>IF((M993="Chapa negra doble recapado")*AND(L993&lt;&gt;"x"),"--",VLOOKUP(D993,Acero!$A$12:$AB$209,15,FALSE))</f>
        <v>0</v>
      </c>
      <c r="R993" s="335" t="str">
        <f>IF(L993="x",VLOOKUP(D993,Acero!$A$12:$AB$209,16,FALSE),"--")</f>
        <v>--</v>
      </c>
      <c r="S993" s="335" t="str">
        <f>IF(L993="x",VLOOKUP(D993,Acero!$A$12:$AB$209,17,FALSE),"--")</f>
        <v>--</v>
      </c>
      <c r="T993" s="335">
        <f>VLOOKUP(D993,Acero!$A$12:$AB$209,18,FALSE)</f>
        <v>0</v>
      </c>
      <c r="U993" s="308" t="str">
        <f>VLOOKUP(D993,Acero!$A$12:$AB$209,19,FALSE)</f>
        <v>-----</v>
      </c>
      <c r="V993" s="319"/>
      <c r="W993" s="319"/>
      <c r="X993" s="322"/>
      <c r="Y993" s="334" t="e">
        <f t="shared" si="405"/>
        <v>#DIV/0!</v>
      </c>
      <c r="Z993">
        <f t="shared" si="409"/>
        <v>9280773.1666666325</v>
      </c>
      <c r="AG993" s="345">
        <v>43352</v>
      </c>
      <c r="AH993" s="149"/>
      <c r="AI993" s="149"/>
      <c r="AJ993" s="149"/>
      <c r="AK993" s="149"/>
      <c r="AL993" s="343" t="e">
        <f t="shared" si="406"/>
        <v>#DIV/0!</v>
      </c>
      <c r="AM993" s="149"/>
      <c r="AN993" s="149"/>
      <c r="AO993" s="343" t="e">
        <f t="shared" si="407"/>
        <v>#DIV/0!</v>
      </c>
      <c r="AP993" s="149"/>
      <c r="AQ993" s="149"/>
      <c r="AR993" s="343" t="e">
        <f t="shared" si="408"/>
        <v>#DIV/0!</v>
      </c>
    </row>
    <row r="994" spans="1:44" ht="30.75" hidden="1" thickBot="1">
      <c r="A994" s="309"/>
      <c r="B994" s="308">
        <v>896</v>
      </c>
      <c r="C994" s="239" t="str">
        <f>VLOOKUP($A$18,Piezas!$A$10:$F$604,2,FALSE)</f>
        <v xml:space="preserve">Gabinete lateral derecho </v>
      </c>
      <c r="D994" s="317" t="s">
        <v>1060</v>
      </c>
      <c r="E994" s="322"/>
      <c r="F994" s="308">
        <f>VLOOKUP(D994,Acero!$A$12:$AB$209,4,FALSE)</f>
        <v>0</v>
      </c>
      <c r="G994" s="317"/>
      <c r="H994" s="317"/>
      <c r="I994" s="317"/>
      <c r="J994" s="311"/>
      <c r="L994" s="322"/>
      <c r="M994" s="308" t="str">
        <f>VLOOKUP(D994,Acero!$A$12:$AB$209,13,FALSE)</f>
        <v>---------------</v>
      </c>
      <c r="N994" s="308" t="str">
        <f>IF(L994="x",VLOOKUP(D994,Acero!$A$12:$AB$209,6,FALSE),"--")</f>
        <v>--</v>
      </c>
      <c r="O994" s="324" t="str">
        <f>IF(L994="x",VLOOKUP(D994,Acero!$A$12:$AB$209,7,FALSE),"--")</f>
        <v>--</v>
      </c>
      <c r="P994" s="335">
        <f>IF((M994="Chapa negra doble recapado")*AND(L994&lt;&gt;"x"),"--",VLOOKUP(D994,Acero!$A$12:$AB$209,14,FALSE))</f>
        <v>28</v>
      </c>
      <c r="Q994" s="335" t="str">
        <f>IF((M994="Chapa negra doble recapado")*AND(L994&lt;&gt;"x"),"--",VLOOKUP(D994,Acero!$A$12:$AB$209,15,FALSE))</f>
        <v>----</v>
      </c>
      <c r="R994" s="335" t="str">
        <f>IF(L994="x",VLOOKUP(D994,Acero!$A$12:$AB$209,16,FALSE),"--")</f>
        <v>--</v>
      </c>
      <c r="S994" s="335" t="str">
        <f>IF(L994="x",VLOOKUP(D994,Acero!$A$12:$AB$209,17,FALSE),"--")</f>
        <v>--</v>
      </c>
      <c r="T994" s="335">
        <f>VLOOKUP(D994,Acero!$A$12:$AB$209,18,FALSE)</f>
        <v>0</v>
      </c>
      <c r="U994" s="308" t="str">
        <f>VLOOKUP(D994,Acero!$A$12:$AB$209,19,FALSE)</f>
        <v>----</v>
      </c>
      <c r="V994" s="318"/>
      <c r="W994" s="318"/>
      <c r="X994" s="322"/>
      <c r="Y994" s="334" t="e">
        <f t="shared" si="405"/>
        <v>#DIV/0!</v>
      </c>
      <c r="Z994">
        <f t="shared" si="409"/>
        <v>9280773.1666666325</v>
      </c>
      <c r="AG994" s="345">
        <v>43353</v>
      </c>
      <c r="AH994" s="149"/>
      <c r="AI994" s="149"/>
      <c r="AJ994" s="149"/>
      <c r="AK994" s="149"/>
      <c r="AL994" s="343" t="e">
        <f t="shared" si="406"/>
        <v>#DIV/0!</v>
      </c>
      <c r="AM994" s="149"/>
      <c r="AN994" s="149"/>
      <c r="AO994" s="343" t="e">
        <f t="shared" si="407"/>
        <v>#DIV/0!</v>
      </c>
      <c r="AP994" s="149"/>
      <c r="AQ994" s="149"/>
      <c r="AR994" s="343" t="e">
        <f t="shared" si="408"/>
        <v>#DIV/0!</v>
      </c>
    </row>
    <row r="995" spans="1:44" ht="30.75" hidden="1" thickBot="1">
      <c r="A995" s="309"/>
      <c r="B995" s="308">
        <v>897</v>
      </c>
      <c r="C995" s="239" t="str">
        <f>VLOOKUP($A$18,Piezas!$A$10:$F$604,2,FALSE)</f>
        <v xml:space="preserve">Gabinete lateral derecho </v>
      </c>
      <c r="D995" s="317" t="s">
        <v>1228</v>
      </c>
      <c r="E995" s="322"/>
      <c r="F995" s="308">
        <f>VLOOKUP(D995,Acero!$A$12:$AB$209,4,FALSE)</f>
        <v>0</v>
      </c>
      <c r="G995" s="317"/>
      <c r="H995" s="317"/>
      <c r="I995" s="317"/>
      <c r="J995" s="311"/>
      <c r="L995" s="322"/>
      <c r="M995" s="308" t="str">
        <f>VLOOKUP(D995,Acero!$A$12:$AB$209,13,FALSE)</f>
        <v>---------------</v>
      </c>
      <c r="N995" s="308" t="str">
        <f>IF(L995="x",VLOOKUP(D995,Acero!$A$12:$AB$209,6,FALSE),"--")</f>
        <v>--</v>
      </c>
      <c r="O995" s="324" t="str">
        <f>IF(L995="x",VLOOKUP(D995,Acero!$A$12:$AB$209,7,FALSE),"--")</f>
        <v>--</v>
      </c>
      <c r="P995" s="335">
        <f>IF((M995="Chapa negra doble recapado")*AND(L995&lt;&gt;"x"),"--",VLOOKUP(D995,Acero!$A$12:$AB$209,14,FALSE))</f>
        <v>0.42</v>
      </c>
      <c r="Q995" s="335" t="str">
        <f>IF((M995="Chapa negra doble recapado")*AND(L995&lt;&gt;"x"),"--",VLOOKUP(D995,Acero!$A$12:$AB$209,15,FALSE))</f>
        <v>----</v>
      </c>
      <c r="R995" s="335" t="str">
        <f>IF(L995="x",VLOOKUP(D995,Acero!$A$12:$AB$209,16,FALSE),"--")</f>
        <v>--</v>
      </c>
      <c r="S995" s="335" t="str">
        <f>IF(L995="x",VLOOKUP(D995,Acero!$A$12:$AB$209,17,FALSE),"--")</f>
        <v>--</v>
      </c>
      <c r="T995" s="335">
        <f>VLOOKUP(D995,Acero!$A$12:$AB$209,18,FALSE)</f>
        <v>0.5</v>
      </c>
      <c r="U995" s="308" t="str">
        <f>VLOOKUP(D995,Acero!$A$12:$AB$209,19,FALSE)</f>
        <v>----</v>
      </c>
      <c r="V995" s="318"/>
      <c r="W995" s="318"/>
      <c r="X995" s="322"/>
      <c r="Y995" s="334" t="e">
        <f t="shared" si="405"/>
        <v>#DIV/0!</v>
      </c>
      <c r="Z995">
        <f t="shared" si="409"/>
        <v>9280773.1666666325</v>
      </c>
      <c r="AG995" s="345">
        <v>43354</v>
      </c>
      <c r="AH995" s="149"/>
      <c r="AI995" s="149"/>
      <c r="AJ995" s="149"/>
      <c r="AK995" s="149"/>
      <c r="AL995" s="343" t="e">
        <f t="shared" si="406"/>
        <v>#DIV/0!</v>
      </c>
      <c r="AM995" s="149"/>
      <c r="AN995" s="149"/>
      <c r="AO995" s="343" t="e">
        <f t="shared" si="407"/>
        <v>#DIV/0!</v>
      </c>
      <c r="AP995" s="149"/>
      <c r="AQ995" s="149"/>
      <c r="AR995" s="343" t="e">
        <f t="shared" si="408"/>
        <v>#DIV/0!</v>
      </c>
    </row>
    <row r="996" spans="1:44" ht="30.75" hidden="1" thickBot="1">
      <c r="A996" s="309"/>
      <c r="B996" s="308">
        <v>898</v>
      </c>
      <c r="C996" s="239" t="str">
        <f>VLOOKUP($A$18,Piezas!$A$10:$F$604,2,FALSE)</f>
        <v xml:space="preserve">Gabinete lateral derecho </v>
      </c>
      <c r="D996" s="317" t="s">
        <v>1229</v>
      </c>
      <c r="E996" s="322"/>
      <c r="F996" s="308">
        <f>VLOOKUP(D996,Acero!$A$12:$AB$209,4,FALSE)</f>
        <v>0</v>
      </c>
      <c r="G996" s="317"/>
      <c r="H996" s="317"/>
      <c r="I996" s="317"/>
      <c r="J996" s="311"/>
      <c r="L996" s="322"/>
      <c r="M996" s="308" t="str">
        <f>VLOOKUP(D996,Acero!$A$12:$AB$209,13,FALSE)</f>
        <v>---------------</v>
      </c>
      <c r="N996" s="308" t="str">
        <f>IF(L996="x",VLOOKUP(D996,Acero!$A$12:$AB$209,6,FALSE),"--")</f>
        <v>--</v>
      </c>
      <c r="O996" s="324" t="str">
        <f>IF(L996="x",VLOOKUP(D996,Acero!$A$12:$AB$209,7,FALSE),"--")</f>
        <v>--</v>
      </c>
      <c r="P996" s="335">
        <f>IF((M996="Chapa negra doble recapado")*AND(L996&lt;&gt;"x"),"--",VLOOKUP(D996,Acero!$A$12:$AB$209,14,FALSE))</f>
        <v>22</v>
      </c>
      <c r="Q996" s="335" t="str">
        <f>IF((M996="Chapa negra doble recapado")*AND(L996&lt;&gt;"x"),"--",VLOOKUP(D996,Acero!$A$12:$AB$209,15,FALSE))</f>
        <v>----</v>
      </c>
      <c r="R996" s="335" t="str">
        <f>IF(L996="x",VLOOKUP(D996,Acero!$A$12:$AB$209,16,FALSE),"--")</f>
        <v>--</v>
      </c>
      <c r="S996" s="335" t="str">
        <f>IF(L996="x",VLOOKUP(D996,Acero!$A$12:$AB$209,17,FALSE),"--")</f>
        <v>--</v>
      </c>
      <c r="T996" s="335">
        <f>VLOOKUP(D996,Acero!$A$12:$AB$209,18,FALSE)</f>
        <v>0</v>
      </c>
      <c r="U996" s="308" t="str">
        <f>VLOOKUP(D996,Acero!$A$12:$AB$209,19,FALSE)</f>
        <v>----</v>
      </c>
      <c r="V996" s="319"/>
      <c r="W996" s="319"/>
      <c r="X996" s="322"/>
      <c r="Y996" s="334" t="e">
        <f t="shared" si="405"/>
        <v>#DIV/0!</v>
      </c>
      <c r="Z996">
        <f t="shared" si="409"/>
        <v>9280773.1666666325</v>
      </c>
      <c r="AG996" s="345">
        <v>43355</v>
      </c>
      <c r="AH996" s="149"/>
      <c r="AI996" s="149"/>
      <c r="AJ996" s="149"/>
      <c r="AK996" s="149"/>
      <c r="AL996" s="343" t="e">
        <f t="shared" si="406"/>
        <v>#DIV/0!</v>
      </c>
      <c r="AM996" s="149"/>
      <c r="AN996" s="149"/>
      <c r="AO996" s="343" t="e">
        <f t="shared" si="407"/>
        <v>#DIV/0!</v>
      </c>
      <c r="AP996" s="149"/>
      <c r="AQ996" s="149"/>
      <c r="AR996" s="343" t="e">
        <f t="shared" si="408"/>
        <v>#DIV/0!</v>
      </c>
    </row>
    <row r="997" spans="1:44" ht="30.75" hidden="1" thickBot="1">
      <c r="A997" s="309"/>
      <c r="B997" s="308">
        <v>899</v>
      </c>
      <c r="C997" s="239" t="str">
        <f>VLOOKUP($A$18,Piezas!$A$10:$F$604,2,FALSE)</f>
        <v xml:space="preserve">Gabinete lateral derecho </v>
      </c>
      <c r="D997" s="317" t="s">
        <v>1230</v>
      </c>
      <c r="E997" s="322"/>
      <c r="F997" s="308">
        <f>VLOOKUP(D997,Acero!$A$12:$AB$209,4,FALSE)</f>
        <v>0</v>
      </c>
      <c r="G997" s="317"/>
      <c r="H997" s="317"/>
      <c r="I997" s="317"/>
      <c r="J997" s="311"/>
      <c r="L997" s="322"/>
      <c r="M997" s="308" t="str">
        <f>VLOOKUP(D997,Acero!$A$12:$AB$209,13,FALSE)</f>
        <v>---------------</v>
      </c>
      <c r="N997" s="308" t="str">
        <f>IF(L997="x",VLOOKUP(D997,Acero!$A$12:$AB$209,6,FALSE),"--")</f>
        <v>--</v>
      </c>
      <c r="O997" s="324" t="str">
        <f>IF(L997="x",VLOOKUP(D997,Acero!$A$12:$AB$209,7,FALSE),"--")</f>
        <v>--</v>
      </c>
      <c r="P997" s="335">
        <f>IF((M997="Chapa negra doble recapado")*AND(L997&lt;&gt;"x"),"--",VLOOKUP(D997,Acero!$A$12:$AB$209,14,FALSE))</f>
        <v>12.7</v>
      </c>
      <c r="Q997" s="335" t="str">
        <f>IF((M997="Chapa negra doble recapado")*AND(L997&lt;&gt;"x"),"--",VLOOKUP(D997,Acero!$A$12:$AB$209,15,FALSE))</f>
        <v>----</v>
      </c>
      <c r="R997" s="335" t="str">
        <f>IF(L997="x",VLOOKUP(D997,Acero!$A$12:$AB$209,16,FALSE),"--")</f>
        <v>--</v>
      </c>
      <c r="S997" s="335" t="str">
        <f>IF(L997="x",VLOOKUP(D997,Acero!$A$12:$AB$209,17,FALSE),"--")</f>
        <v>--</v>
      </c>
      <c r="T997" s="335">
        <f>VLOOKUP(D997,Acero!$A$12:$AB$209,18,FALSE)</f>
        <v>0</v>
      </c>
      <c r="U997" s="308" t="str">
        <f>VLOOKUP(D997,Acero!$A$12:$AB$209,19,FALSE)</f>
        <v>----</v>
      </c>
      <c r="V997" s="318"/>
      <c r="W997" s="318"/>
      <c r="X997" s="322"/>
      <c r="Y997" s="334" t="e">
        <f t="shared" si="405"/>
        <v>#DIV/0!</v>
      </c>
      <c r="Z997">
        <f t="shared" si="409"/>
        <v>9280773.1666666325</v>
      </c>
      <c r="AG997" s="345">
        <v>43356</v>
      </c>
      <c r="AH997" s="149"/>
      <c r="AI997" s="149"/>
      <c r="AJ997" s="149"/>
      <c r="AK997" s="149"/>
      <c r="AL997" s="343" t="e">
        <f t="shared" si="406"/>
        <v>#DIV/0!</v>
      </c>
      <c r="AM997" s="149"/>
      <c r="AN997" s="149"/>
      <c r="AO997" s="343" t="e">
        <f t="shared" si="407"/>
        <v>#DIV/0!</v>
      </c>
      <c r="AP997" s="149"/>
      <c r="AQ997" s="149"/>
      <c r="AR997" s="343" t="e">
        <f t="shared" si="408"/>
        <v>#DIV/0!</v>
      </c>
    </row>
    <row r="998" spans="1:44" ht="30.75" hidden="1" thickBot="1">
      <c r="A998" s="309"/>
      <c r="B998" s="308">
        <v>900</v>
      </c>
      <c r="C998" s="239" t="str">
        <f>VLOOKUP($A$18,Piezas!$A$10:$F$604,2,FALSE)</f>
        <v xml:space="preserve">Gabinete lateral derecho </v>
      </c>
      <c r="D998" s="317"/>
      <c r="E998" s="322"/>
      <c r="F998" s="308" t="e">
        <f>VLOOKUP(D998,Acero!$A$12:$AB$209,4,FALSE)</f>
        <v>#N/A</v>
      </c>
      <c r="G998" s="317"/>
      <c r="H998" s="317"/>
      <c r="I998" s="317"/>
      <c r="J998" s="311"/>
      <c r="L998" s="322"/>
      <c r="M998" s="308" t="e">
        <f>VLOOKUP(D998,Acero!$A$12:$AB$209,13,FALSE)</f>
        <v>#N/A</v>
      </c>
      <c r="N998" s="308" t="str">
        <f>IF(L998="x",VLOOKUP(D998,Acero!$A$12:$AB$209,6,FALSE),"--")</f>
        <v>--</v>
      </c>
      <c r="O998" s="324" t="str">
        <f>IF(L998="x",VLOOKUP(D998,Acero!$A$12:$AB$209,7,FALSE),"--")</f>
        <v>--</v>
      </c>
      <c r="P998" s="335" t="e">
        <f>IF((M998="Chapa negra doble recapado")*AND(L998&lt;&gt;"x"),"--",VLOOKUP(D998,Acero!$A$12:$AB$209,14,FALSE))</f>
        <v>#N/A</v>
      </c>
      <c r="Q998" s="335" t="e">
        <f>IF((M998="Chapa negra doble recapado")*AND(L998&lt;&gt;"x"),"--",VLOOKUP(D998,Acero!$A$12:$AB$209,15,FALSE))</f>
        <v>#N/A</v>
      </c>
      <c r="R998" s="335" t="str">
        <f>IF(L998="x",VLOOKUP(D998,Acero!$A$12:$AB$209,16,FALSE),"--")</f>
        <v>--</v>
      </c>
      <c r="S998" s="335" t="str">
        <f>IF(L998="x",VLOOKUP(D998,Acero!$A$12:$AB$209,17,FALSE),"--")</f>
        <v>--</v>
      </c>
      <c r="T998" s="335" t="e">
        <f>VLOOKUP(D998,Acero!$A$12:$AB$209,18,FALSE)</f>
        <v>#N/A</v>
      </c>
      <c r="U998" s="308" t="e">
        <f>VLOOKUP(D998,Acero!$A$12:$AB$209,19,FALSE)</f>
        <v>#N/A</v>
      </c>
      <c r="V998" s="319"/>
      <c r="W998" s="319"/>
      <c r="X998" s="322"/>
      <c r="Y998" s="334" t="e">
        <f t="shared" si="405"/>
        <v>#DIV/0!</v>
      </c>
      <c r="Z998">
        <f t="shared" si="409"/>
        <v>9280773.1666666325</v>
      </c>
      <c r="AG998" s="345">
        <v>43357</v>
      </c>
      <c r="AH998" s="149"/>
      <c r="AI998" s="149"/>
      <c r="AJ998" s="149"/>
      <c r="AK998" s="149"/>
      <c r="AL998" s="343" t="e">
        <f t="shared" si="406"/>
        <v>#DIV/0!</v>
      </c>
      <c r="AM998" s="149"/>
      <c r="AN998" s="149"/>
      <c r="AO998" s="343" t="e">
        <f t="shared" si="407"/>
        <v>#DIV/0!</v>
      </c>
      <c r="AP998" s="149"/>
      <c r="AQ998" s="149"/>
      <c r="AR998" s="343" t="e">
        <f t="shared" si="408"/>
        <v>#DIV/0!</v>
      </c>
    </row>
    <row r="999" spans="1:44" ht="30.75" hidden="1" thickBot="1">
      <c r="A999" s="309"/>
      <c r="B999" s="308">
        <v>901</v>
      </c>
      <c r="C999" s="239" t="str">
        <f>VLOOKUP($A$18,Piezas!$A$10:$F$604,2,FALSE)</f>
        <v xml:space="preserve">Gabinete lateral derecho </v>
      </c>
      <c r="D999" s="320"/>
      <c r="E999" s="322"/>
      <c r="F999" s="308" t="e">
        <f>VLOOKUP(D999,Acero!$A$12:$AB$209,4,FALSE)</f>
        <v>#N/A</v>
      </c>
      <c r="G999" s="317"/>
      <c r="H999" s="317"/>
      <c r="I999" s="317"/>
      <c r="J999" s="311"/>
      <c r="L999" s="322"/>
      <c r="M999" s="308" t="e">
        <f>VLOOKUP(D999,Acero!$A$12:$AB$209,13,FALSE)</f>
        <v>#N/A</v>
      </c>
      <c r="N999" s="308" t="str">
        <f>IF(L999="x",VLOOKUP(D999,Acero!$A$12:$AB$209,6,FALSE),"--")</f>
        <v>--</v>
      </c>
      <c r="O999" s="324" t="str">
        <f>IF(L999="x",VLOOKUP(D999,Acero!$A$12:$AB$209,7,FALSE),"--")</f>
        <v>--</v>
      </c>
      <c r="P999" s="335" t="e">
        <f>IF((M999="Chapa negra doble recapado")*AND(L999&lt;&gt;"x"),"--",VLOOKUP(D999,Acero!$A$12:$AB$209,14,FALSE))</f>
        <v>#N/A</v>
      </c>
      <c r="Q999" s="335" t="e">
        <f>IF((M999="Chapa negra doble recapado")*AND(L999&lt;&gt;"x"),"--",VLOOKUP(D999,Acero!$A$12:$AB$209,15,FALSE))</f>
        <v>#N/A</v>
      </c>
      <c r="R999" s="335" t="str">
        <f>IF(L999="x",VLOOKUP(D999,Acero!$A$12:$AB$209,16,FALSE),"--")</f>
        <v>--</v>
      </c>
      <c r="S999" s="335" t="str">
        <f>IF(L999="x",VLOOKUP(D999,Acero!$A$12:$AB$209,17,FALSE),"--")</f>
        <v>--</v>
      </c>
      <c r="T999" s="335" t="e">
        <f>VLOOKUP(D999,Acero!$A$12:$AB$209,18,FALSE)</f>
        <v>#N/A</v>
      </c>
      <c r="U999" s="308" t="e">
        <f>VLOOKUP(D999,Acero!$A$12:$AB$209,19,FALSE)</f>
        <v>#N/A</v>
      </c>
      <c r="V999" s="318"/>
      <c r="W999" s="318"/>
      <c r="X999" s="322"/>
      <c r="Y999" s="334" t="e">
        <f t="shared" si="405"/>
        <v>#DIV/0!</v>
      </c>
      <c r="Z999">
        <f t="shared" si="409"/>
        <v>9280773.1666666325</v>
      </c>
      <c r="AG999" s="345">
        <v>43358</v>
      </c>
      <c r="AH999" s="149"/>
      <c r="AI999" s="149"/>
      <c r="AJ999" s="149"/>
      <c r="AK999" s="149"/>
      <c r="AL999" s="343" t="e">
        <f t="shared" si="406"/>
        <v>#DIV/0!</v>
      </c>
      <c r="AM999" s="149"/>
      <c r="AN999" s="149"/>
      <c r="AO999" s="343" t="e">
        <f t="shared" si="407"/>
        <v>#DIV/0!</v>
      </c>
      <c r="AP999" s="149"/>
      <c r="AQ999" s="149"/>
      <c r="AR999" s="343" t="e">
        <f t="shared" si="408"/>
        <v>#DIV/0!</v>
      </c>
    </row>
    <row r="1000" spans="1:44" ht="30.75" hidden="1" thickBot="1">
      <c r="A1000" s="412"/>
      <c r="B1000" s="308">
        <v>902</v>
      </c>
      <c r="C1000" s="239" t="str">
        <f>VLOOKUP($A$18,Piezas!$A$10:$F$604,2,FALSE)</f>
        <v xml:space="preserve">Gabinete lateral derecho </v>
      </c>
      <c r="D1000" s="321"/>
      <c r="E1000" s="322"/>
      <c r="F1000" s="308" t="e">
        <f>VLOOKUP(D1000,Acero!$A$12:$AB$209,4,FALSE)</f>
        <v>#N/A</v>
      </c>
      <c r="G1000" s="317"/>
      <c r="H1000" s="317"/>
      <c r="I1000" s="317"/>
      <c r="J1000" s="311"/>
      <c r="L1000" s="322"/>
      <c r="M1000" s="308" t="e">
        <f>VLOOKUP(D1000,Acero!$A$12:$AB$209,13,FALSE)</f>
        <v>#N/A</v>
      </c>
      <c r="N1000" s="308" t="str">
        <f>IF(L1000="x",VLOOKUP(D1000,Acero!$A$12:$AB$209,6,FALSE),"--")</f>
        <v>--</v>
      </c>
      <c r="O1000" s="324" t="str">
        <f>IF(L1000="x",VLOOKUP(D1000,Acero!$A$12:$AB$209,7,FALSE),"--")</f>
        <v>--</v>
      </c>
      <c r="P1000" s="335" t="e">
        <f>IF((M1000="Chapa negra doble recapado")*AND(L1000&lt;&gt;"x"),"--",VLOOKUP(D1000,Acero!$A$12:$AB$209,14,FALSE))</f>
        <v>#N/A</v>
      </c>
      <c r="Q1000" s="335" t="e">
        <f>IF((M1000="Chapa negra doble recapado")*AND(L1000&lt;&gt;"x"),"--",VLOOKUP(D1000,Acero!$A$12:$AB$209,15,FALSE))</f>
        <v>#N/A</v>
      </c>
      <c r="R1000" s="335" t="str">
        <f>IF(L1000="x",VLOOKUP(D1000,Acero!$A$12:$AB$209,16,FALSE),"--")</f>
        <v>--</v>
      </c>
      <c r="S1000" s="335" t="str">
        <f>IF(L1000="x",VLOOKUP(D1000,Acero!$A$12:$AB$209,17,FALSE),"--")</f>
        <v>--</v>
      </c>
      <c r="T1000" s="335" t="e">
        <f>VLOOKUP(D1000,Acero!$A$12:$AB$209,18,FALSE)</f>
        <v>#N/A</v>
      </c>
      <c r="U1000" s="308" t="e">
        <f>VLOOKUP(D1000,Acero!$A$12:$AB$209,19,FALSE)</f>
        <v>#N/A</v>
      </c>
      <c r="V1000" s="319"/>
      <c r="W1000" s="319"/>
      <c r="X1000" s="322"/>
      <c r="Y1000" s="334" t="e">
        <f t="shared" si="405"/>
        <v>#DIV/0!</v>
      </c>
      <c r="Z1000">
        <f t="shared" si="409"/>
        <v>9280773.1666666325</v>
      </c>
      <c r="AG1000" s="345">
        <v>43359</v>
      </c>
      <c r="AH1000" s="149"/>
      <c r="AI1000" s="149"/>
      <c r="AJ1000" s="149"/>
      <c r="AK1000" s="149"/>
      <c r="AL1000" s="343" t="e">
        <f t="shared" si="406"/>
        <v>#DIV/0!</v>
      </c>
      <c r="AM1000" s="149"/>
      <c r="AN1000" s="149"/>
      <c r="AO1000" s="343" t="e">
        <f t="shared" si="407"/>
        <v>#DIV/0!</v>
      </c>
      <c r="AP1000" s="149"/>
      <c r="AQ1000" s="149"/>
      <c r="AR1000" s="343" t="e">
        <f t="shared" si="408"/>
        <v>#DIV/0!</v>
      </c>
    </row>
    <row r="1001" spans="1:44" ht="15.75" hidden="1" thickBot="1">
      <c r="A1001" s="410"/>
      <c r="B1001" s="336"/>
      <c r="C1001" s="337"/>
      <c r="D1001" s="338"/>
      <c r="E1001" s="339"/>
      <c r="F1001" s="340"/>
      <c r="G1001" s="336"/>
      <c r="H1001" s="336"/>
      <c r="I1001" s="338"/>
      <c r="J1001" s="339"/>
      <c r="K1001" s="341"/>
      <c r="L1001" s="339"/>
      <c r="M1001" s="338"/>
      <c r="N1001" s="338"/>
      <c r="O1001" s="342"/>
      <c r="P1001" s="340"/>
      <c r="Q1001" s="340"/>
      <c r="R1001" s="340"/>
      <c r="S1001" s="340"/>
      <c r="T1001" s="340"/>
      <c r="U1001" s="336"/>
      <c r="V1001" s="336"/>
      <c r="W1001" s="336"/>
      <c r="X1001" s="339"/>
      <c r="Y1001" s="339"/>
      <c r="Z1001" s="333"/>
      <c r="AA1001" s="333"/>
      <c r="AG1001" s="345"/>
      <c r="AL1001" s="344"/>
      <c r="AO1001" s="344"/>
      <c r="AR1001" s="344"/>
    </row>
    <row r="1002" spans="1:44" ht="31.5" hidden="1" thickTop="1" thickBot="1">
      <c r="A1002" s="411" t="s">
        <v>514</v>
      </c>
      <c r="B1002" s="308">
        <v>903</v>
      </c>
      <c r="C1002" s="239" t="str">
        <f>VLOOKUP($A$18,Piezas!$A$10:$F$604,2,FALSE)</f>
        <v xml:space="preserve">Gabinete lateral derecho </v>
      </c>
      <c r="D1002" s="317" t="s">
        <v>1012</v>
      </c>
      <c r="E1002" s="331">
        <v>1966.3333333333301</v>
      </c>
      <c r="F1002" s="308" t="str">
        <f>VLOOKUP(D1002,Acero!$A$12:$AB$209,4,FALSE)</f>
        <v>Lateral</v>
      </c>
      <c r="G1002" s="317"/>
      <c r="H1002" s="317"/>
      <c r="I1002" s="317"/>
      <c r="J1002" s="310"/>
      <c r="K1002" s="149"/>
      <c r="L1002" s="331"/>
      <c r="M1002" s="308" t="str">
        <f>VLOOKUP(D1002,Acero!$A$12:$AB$209,13,FALSE)</f>
        <v>Chapa negra doble recapado</v>
      </c>
      <c r="N1002" s="308" t="str">
        <f>IF(L1002="x",VLOOKUP(D1002,Acero!$A$12:$AB$209,6,FALSE),"--")</f>
        <v>--</v>
      </c>
      <c r="O1002" s="324" t="str">
        <f>IF(L1002="x",VLOOKUP(D1002,Acero!$A$12:$AB$209,7,FALSE),"--")</f>
        <v>--</v>
      </c>
      <c r="P1002" s="335" t="str">
        <f>IF((M1002="Chapa negra doble recapado")*AND(L1002&lt;&gt;"x"),"--",VLOOKUP(D1002,Acero!$A$12:$AB$209,14,FALSE))</f>
        <v>--</v>
      </c>
      <c r="Q1002" s="335" t="str">
        <f>IF((M1002="Chapa negra doble recapado")*AND(L1002&lt;&gt;"x"),"--",VLOOKUP(D1002,Acero!$A$12:$AB$209,15,FALSE))</f>
        <v>--</v>
      </c>
      <c r="R1002" s="335" t="str">
        <f>IF(L1002="x",VLOOKUP(D1002,Acero!$A$12:$AB$209,16,FALSE),"--")</f>
        <v>--</v>
      </c>
      <c r="S1002" s="335" t="str">
        <f>IF(L1002="x",VLOOKUP(D1002,Acero!$A$12:$AB$209,17,FALSE),"--")</f>
        <v>--</v>
      </c>
      <c r="T1002" s="335">
        <f>VLOOKUP(D1002,Acero!$A$12:$AB$209,18,FALSE)</f>
        <v>1.2</v>
      </c>
      <c r="U1002" s="308" t="str">
        <f>VLOOKUP(D1002,Acero!$A$12:$AB$209,19,FALSE)</f>
        <v>mm</v>
      </c>
      <c r="V1002" s="317"/>
      <c r="W1002" s="317">
        <v>1598.8333333333301</v>
      </c>
      <c r="X1002" s="331">
        <v>2090.6666666666702</v>
      </c>
      <c r="Y1002" s="334">
        <f t="shared" ref="Y1002:Y1012" si="410">(X1002-W1002)/W1002</f>
        <v>0.30762013968519197</v>
      </c>
      <c r="Z1002" s="149">
        <f>(V1002+W1002)*E1002</f>
        <v>3143839.2777777663</v>
      </c>
      <c r="AA1002" s="149"/>
      <c r="AB1002" s="149"/>
      <c r="AC1002" s="149"/>
      <c r="AD1002" s="149"/>
      <c r="AE1002" s="149"/>
      <c r="AF1002" s="149"/>
      <c r="AG1002" s="345">
        <v>43360</v>
      </c>
      <c r="AH1002" s="149"/>
      <c r="AI1002" s="149"/>
      <c r="AJ1002" s="149"/>
      <c r="AK1002" s="149"/>
      <c r="AL1002" s="343" t="e">
        <f t="shared" ref="AL1002:AL1012" si="411">(AH1002-AK1002)/AH1002</f>
        <v>#DIV/0!</v>
      </c>
      <c r="AM1002" s="149"/>
      <c r="AN1002" s="149"/>
      <c r="AO1002" s="343" t="e">
        <f t="shared" ref="AO1002:AO1012" si="412">(AK1002-AN1002)/AK1002</f>
        <v>#DIV/0!</v>
      </c>
      <c r="AP1002" s="149"/>
      <c r="AQ1002" s="149"/>
      <c r="AR1002" s="343" t="e">
        <f t="shared" ref="AR1002:AR1012" si="413">(AN1002-AQ1002)/AN1002</f>
        <v>#DIV/0!</v>
      </c>
    </row>
    <row r="1003" spans="1:44" ht="30.75" hidden="1" thickBot="1">
      <c r="A1003" s="309"/>
      <c r="B1003" s="308">
        <v>904</v>
      </c>
      <c r="C1003" s="239" t="str">
        <f>VLOOKUP($A$18,Piezas!$A$10:$F$604,2,FALSE)</f>
        <v xml:space="preserve">Gabinete lateral derecho </v>
      </c>
      <c r="D1003" s="317" t="s">
        <v>1211</v>
      </c>
      <c r="E1003" s="322">
        <v>1974.3333333333301</v>
      </c>
      <c r="F1003" s="308" t="str">
        <f>VLOOKUP(D1003,Acero!$A$12:$AB$209,4,FALSE)</f>
        <v xml:space="preserve">Lonja </v>
      </c>
      <c r="G1003" s="317"/>
      <c r="H1003" s="317"/>
      <c r="I1003" s="317"/>
      <c r="J1003" s="311"/>
      <c r="L1003" s="317"/>
      <c r="M1003" s="308" t="str">
        <f>VLOOKUP(D1003,Acero!$A$12:$AB$209,13,FALSE)</f>
        <v>Chapa negra doble recapado</v>
      </c>
      <c r="N1003" s="308" t="str">
        <f>IF(L1003="x",VLOOKUP(D1003,Acero!$A$12:$AB$209,6,FALSE),"--")</f>
        <v>--</v>
      </c>
      <c r="O1003" s="324" t="str">
        <f>IF(L1003="x",VLOOKUP(D1003,Acero!$A$12:$AB$209,7,FALSE),"--")</f>
        <v>--</v>
      </c>
      <c r="P1003" s="335" t="str">
        <f>IF((M1003="Chapa negra doble recapado")*AND(L1003&lt;&gt;"x"),"--",VLOOKUP(D1003,Acero!$A$12:$AB$209,14,FALSE))</f>
        <v>--</v>
      </c>
      <c r="Q1003" s="335" t="str">
        <f>IF((M1003="Chapa negra doble recapado")*AND(L1003&lt;&gt;"x"),"--",VLOOKUP(D1003,Acero!$A$12:$AB$209,15,FALSE))</f>
        <v>--</v>
      </c>
      <c r="R1003" s="335" t="str">
        <f>IF(L1003="x",VLOOKUP(D1003,Acero!$A$12:$AB$209,16,FALSE),"--")</f>
        <v>--</v>
      </c>
      <c r="S1003" s="335" t="str">
        <f>IF(L1003="x",VLOOKUP(D1003,Acero!$A$12:$AB$209,17,FALSE),"--")</f>
        <v>--</v>
      </c>
      <c r="T1003" s="335">
        <f>VLOOKUP(D1003,Acero!$A$12:$AB$209,18,FALSE)</f>
        <v>1.2</v>
      </c>
      <c r="U1003" s="308" t="str">
        <f>VLOOKUP(D1003,Acero!$A$12:$AB$209,19,FALSE)</f>
        <v>mm</v>
      </c>
      <c r="V1003" s="317"/>
      <c r="W1003" s="317">
        <v>1605.3333333333301</v>
      </c>
      <c r="X1003" s="322">
        <v>2099.1666666666702</v>
      </c>
      <c r="Y1003" s="334">
        <f t="shared" si="410"/>
        <v>0.30762043189369254</v>
      </c>
      <c r="Z1003">
        <f t="shared" ref="Z1003:Z1012" si="414">(V1003+W1003)*E1003+Z1002</f>
        <v>6313302.3888888657</v>
      </c>
      <c r="AG1003" s="345">
        <v>43361</v>
      </c>
      <c r="AH1003" s="149"/>
      <c r="AI1003" s="149"/>
      <c r="AJ1003" s="149"/>
      <c r="AK1003" s="149"/>
      <c r="AL1003" s="343" t="e">
        <f t="shared" si="411"/>
        <v>#DIV/0!</v>
      </c>
      <c r="AM1003" s="149"/>
      <c r="AN1003" s="149"/>
      <c r="AO1003" s="343" t="e">
        <f t="shared" si="412"/>
        <v>#DIV/0!</v>
      </c>
      <c r="AP1003" s="149"/>
      <c r="AQ1003" s="149"/>
      <c r="AR1003" s="343" t="e">
        <f t="shared" si="413"/>
        <v>#DIV/0!</v>
      </c>
    </row>
    <row r="1004" spans="1:44" ht="30.75" hidden="1" thickBot="1">
      <c r="A1004" s="309"/>
      <c r="B1004" s="308">
        <v>905</v>
      </c>
      <c r="C1004" s="239" t="str">
        <f>VLOOKUP($A$18,Piezas!$A$10:$F$604,2,FALSE)</f>
        <v xml:space="preserve">Gabinete lateral derecho </v>
      </c>
      <c r="D1004" s="317" t="s">
        <v>1014</v>
      </c>
      <c r="E1004" s="322">
        <v>1982.3333333333301</v>
      </c>
      <c r="F1004" s="308" t="str">
        <f>VLOOKUP(D1004,Acero!$A$12:$AB$209,4,FALSE)</f>
        <v>orejas</v>
      </c>
      <c r="G1004" s="317"/>
      <c r="H1004" s="317"/>
      <c r="I1004" s="317"/>
      <c r="J1004" s="311" t="s">
        <v>1552</v>
      </c>
      <c r="L1004" s="322"/>
      <c r="M1004" s="308" t="str">
        <f>VLOOKUP(D1004,Acero!$A$12:$AB$209,13,FALSE)</f>
        <v>Chapa negra doble recapado</v>
      </c>
      <c r="N1004" s="308" t="str">
        <f>IF(L1004="x",VLOOKUP(D1004,Acero!$A$12:$AB$209,6,FALSE),"--")</f>
        <v>--</v>
      </c>
      <c r="O1004" s="324" t="str">
        <f>IF(L1004="x",VLOOKUP(D1004,Acero!$A$12:$AB$209,7,FALSE),"--")</f>
        <v>--</v>
      </c>
      <c r="P1004" s="335" t="str">
        <f>IF((M1004="Chapa negra doble recapado")*AND(L1004&lt;&gt;"x"),"--",VLOOKUP(D1004,Acero!$A$12:$AB$209,14,FALSE))</f>
        <v>--</v>
      </c>
      <c r="Q1004" s="335" t="str">
        <f>IF((M1004="Chapa negra doble recapado")*AND(L1004&lt;&gt;"x"),"--",VLOOKUP(D1004,Acero!$A$12:$AB$209,15,FALSE))</f>
        <v>--</v>
      </c>
      <c r="R1004" s="335" t="str">
        <f>IF(L1004="x",VLOOKUP(D1004,Acero!$A$12:$AB$209,16,FALSE),"--")</f>
        <v>--</v>
      </c>
      <c r="S1004" s="335" t="str">
        <f>IF(L1004="x",VLOOKUP(D1004,Acero!$A$12:$AB$209,17,FALSE),"--")</f>
        <v>--</v>
      </c>
      <c r="T1004" s="335">
        <f>VLOOKUP(D1004,Acero!$A$12:$AB$209,18,FALSE)</f>
        <v>1.2</v>
      </c>
      <c r="U1004" s="308" t="str">
        <f>VLOOKUP(D1004,Acero!$A$12:$AB$209,19,FALSE)</f>
        <v>mm</v>
      </c>
      <c r="V1004" s="318">
        <v>1</v>
      </c>
      <c r="W1004" s="318">
        <v>1611.8333333333301</v>
      </c>
      <c r="X1004" s="322">
        <v>2107.6666666666702</v>
      </c>
      <c r="Y1004" s="334">
        <f t="shared" si="410"/>
        <v>0.30762072174542926</v>
      </c>
      <c r="Z1004">
        <f t="shared" si="414"/>
        <v>9510475.6666666307</v>
      </c>
      <c r="AG1004" s="345">
        <v>43362</v>
      </c>
      <c r="AH1004" s="149"/>
      <c r="AI1004" s="149"/>
      <c r="AJ1004" s="149"/>
      <c r="AK1004" s="149"/>
      <c r="AL1004" s="343" t="e">
        <f t="shared" si="411"/>
        <v>#DIV/0!</v>
      </c>
      <c r="AM1004" s="149"/>
      <c r="AN1004" s="149"/>
      <c r="AO1004" s="343" t="e">
        <f t="shared" si="412"/>
        <v>#DIV/0!</v>
      </c>
      <c r="AP1004" s="149"/>
      <c r="AQ1004" s="149"/>
      <c r="AR1004" s="343" t="e">
        <f t="shared" si="413"/>
        <v>#DIV/0!</v>
      </c>
    </row>
    <row r="1005" spans="1:44" ht="30.75" hidden="1" thickBot="1">
      <c r="A1005" s="309"/>
      <c r="B1005" s="308">
        <v>906</v>
      </c>
      <c r="C1005" s="239" t="str">
        <f>VLOOKUP($A$18,Piezas!$A$10:$F$604,2,FALSE)</f>
        <v xml:space="preserve">Gabinete lateral derecho </v>
      </c>
      <c r="D1005" s="317" t="s">
        <v>1015</v>
      </c>
      <c r="E1005" s="322"/>
      <c r="F1005" s="308">
        <f>VLOOKUP(D1005,Acero!$A$12:$AB$209,4,FALSE)</f>
        <v>0</v>
      </c>
      <c r="G1005" s="317"/>
      <c r="H1005" s="317"/>
      <c r="I1005" s="317"/>
      <c r="J1005" s="311"/>
      <c r="L1005" s="322"/>
      <c r="M1005" s="308">
        <f>VLOOKUP(D1005,Acero!$A$12:$AB$209,13,FALSE)</f>
        <v>0</v>
      </c>
      <c r="N1005" s="308" t="str">
        <f>IF(L1005="x",VLOOKUP(D1005,Acero!$A$12:$AB$209,6,FALSE),"--")</f>
        <v>--</v>
      </c>
      <c r="O1005" s="324" t="str">
        <f>IF(L1005="x",VLOOKUP(D1005,Acero!$A$12:$AB$209,7,FALSE),"--")</f>
        <v>--</v>
      </c>
      <c r="P1005" s="335">
        <f>IF((M1005="Chapa negra doble recapado")*AND(L1005&lt;&gt;"x"),"--",VLOOKUP(D1005,Acero!$A$12:$AB$209,14,FALSE))</f>
        <v>0</v>
      </c>
      <c r="Q1005" s="335">
        <f>IF((M1005="Chapa negra doble recapado")*AND(L1005&lt;&gt;"x"),"--",VLOOKUP(D1005,Acero!$A$12:$AB$209,15,FALSE))</f>
        <v>0</v>
      </c>
      <c r="R1005" s="335" t="str">
        <f>IF(L1005="x",VLOOKUP(D1005,Acero!$A$12:$AB$209,16,FALSE),"--")</f>
        <v>--</v>
      </c>
      <c r="S1005" s="335" t="str">
        <f>IF(L1005="x",VLOOKUP(D1005,Acero!$A$12:$AB$209,17,FALSE),"--")</f>
        <v>--</v>
      </c>
      <c r="T1005" s="335">
        <f>VLOOKUP(D1005,Acero!$A$12:$AB$209,18,FALSE)</f>
        <v>0</v>
      </c>
      <c r="U1005" s="308" t="str">
        <f>VLOOKUP(D1005,Acero!$A$12:$AB$209,19,FALSE)</f>
        <v>-----</v>
      </c>
      <c r="V1005" s="319"/>
      <c r="W1005" s="319"/>
      <c r="X1005" s="322"/>
      <c r="Y1005" s="334" t="e">
        <f t="shared" si="410"/>
        <v>#DIV/0!</v>
      </c>
      <c r="Z1005">
        <f t="shared" si="414"/>
        <v>9510475.6666666307</v>
      </c>
      <c r="AG1005" s="345">
        <v>43363</v>
      </c>
      <c r="AH1005" s="149"/>
      <c r="AI1005" s="149"/>
      <c r="AJ1005" s="149"/>
      <c r="AK1005" s="149"/>
      <c r="AL1005" s="343" t="e">
        <f t="shared" si="411"/>
        <v>#DIV/0!</v>
      </c>
      <c r="AM1005" s="149"/>
      <c r="AN1005" s="149"/>
      <c r="AO1005" s="343" t="e">
        <f t="shared" si="412"/>
        <v>#DIV/0!</v>
      </c>
      <c r="AP1005" s="149"/>
      <c r="AQ1005" s="149"/>
      <c r="AR1005" s="343" t="e">
        <f t="shared" si="413"/>
        <v>#DIV/0!</v>
      </c>
    </row>
    <row r="1006" spans="1:44" ht="30.75" hidden="1" thickBot="1">
      <c r="A1006" s="309"/>
      <c r="B1006" s="308">
        <v>907</v>
      </c>
      <c r="C1006" s="239" t="str">
        <f>VLOOKUP($A$18,Piezas!$A$10:$F$604,2,FALSE)</f>
        <v xml:space="preserve">Gabinete lateral derecho </v>
      </c>
      <c r="D1006" s="317" t="s">
        <v>1060</v>
      </c>
      <c r="E1006" s="322"/>
      <c r="F1006" s="308">
        <f>VLOOKUP(D1006,Acero!$A$12:$AB$209,4,FALSE)</f>
        <v>0</v>
      </c>
      <c r="G1006" s="317"/>
      <c r="H1006" s="317"/>
      <c r="I1006" s="317"/>
      <c r="J1006" s="311"/>
      <c r="L1006" s="322"/>
      <c r="M1006" s="308" t="str">
        <f>VLOOKUP(D1006,Acero!$A$12:$AB$209,13,FALSE)</f>
        <v>---------------</v>
      </c>
      <c r="N1006" s="308" t="str">
        <f>IF(L1006="x",VLOOKUP(D1006,Acero!$A$12:$AB$209,6,FALSE),"--")</f>
        <v>--</v>
      </c>
      <c r="O1006" s="324" t="str">
        <f>IF(L1006="x",VLOOKUP(D1006,Acero!$A$12:$AB$209,7,FALSE),"--")</f>
        <v>--</v>
      </c>
      <c r="P1006" s="335">
        <f>IF((M1006="Chapa negra doble recapado")*AND(L1006&lt;&gt;"x"),"--",VLOOKUP(D1006,Acero!$A$12:$AB$209,14,FALSE))</f>
        <v>28</v>
      </c>
      <c r="Q1006" s="335" t="str">
        <f>IF((M1006="Chapa negra doble recapado")*AND(L1006&lt;&gt;"x"),"--",VLOOKUP(D1006,Acero!$A$12:$AB$209,15,FALSE))</f>
        <v>----</v>
      </c>
      <c r="R1006" s="335" t="str">
        <f>IF(L1006="x",VLOOKUP(D1006,Acero!$A$12:$AB$209,16,FALSE),"--")</f>
        <v>--</v>
      </c>
      <c r="S1006" s="335" t="str">
        <f>IF(L1006="x",VLOOKUP(D1006,Acero!$A$12:$AB$209,17,FALSE),"--")</f>
        <v>--</v>
      </c>
      <c r="T1006" s="335">
        <f>VLOOKUP(D1006,Acero!$A$12:$AB$209,18,FALSE)</f>
        <v>0</v>
      </c>
      <c r="U1006" s="308" t="str">
        <f>VLOOKUP(D1006,Acero!$A$12:$AB$209,19,FALSE)</f>
        <v>----</v>
      </c>
      <c r="V1006" s="318"/>
      <c r="W1006" s="318"/>
      <c r="X1006" s="322"/>
      <c r="Y1006" s="334" t="e">
        <f t="shared" si="410"/>
        <v>#DIV/0!</v>
      </c>
      <c r="Z1006">
        <f t="shared" si="414"/>
        <v>9510475.6666666307</v>
      </c>
      <c r="AG1006" s="345">
        <v>43364</v>
      </c>
      <c r="AH1006" s="149"/>
      <c r="AI1006" s="149"/>
      <c r="AJ1006" s="149"/>
      <c r="AK1006" s="149"/>
      <c r="AL1006" s="343" t="e">
        <f t="shared" si="411"/>
        <v>#DIV/0!</v>
      </c>
      <c r="AM1006" s="149"/>
      <c r="AN1006" s="149"/>
      <c r="AO1006" s="343" t="e">
        <f t="shared" si="412"/>
        <v>#DIV/0!</v>
      </c>
      <c r="AP1006" s="149"/>
      <c r="AQ1006" s="149"/>
      <c r="AR1006" s="343" t="e">
        <f t="shared" si="413"/>
        <v>#DIV/0!</v>
      </c>
    </row>
    <row r="1007" spans="1:44" ht="30.75" hidden="1" thickBot="1">
      <c r="A1007" s="309"/>
      <c r="B1007" s="308">
        <v>908</v>
      </c>
      <c r="C1007" s="239" t="str">
        <f>VLOOKUP($A$18,Piezas!$A$10:$F$604,2,FALSE)</f>
        <v xml:space="preserve">Gabinete lateral derecho </v>
      </c>
      <c r="D1007" s="317" t="s">
        <v>1228</v>
      </c>
      <c r="E1007" s="322"/>
      <c r="F1007" s="308">
        <f>VLOOKUP(D1007,Acero!$A$12:$AB$209,4,FALSE)</f>
        <v>0</v>
      </c>
      <c r="G1007" s="317"/>
      <c r="H1007" s="317"/>
      <c r="I1007" s="317"/>
      <c r="J1007" s="311"/>
      <c r="L1007" s="322"/>
      <c r="M1007" s="308" t="str">
        <f>VLOOKUP(D1007,Acero!$A$12:$AB$209,13,FALSE)</f>
        <v>---------------</v>
      </c>
      <c r="N1007" s="308" t="str">
        <f>IF(L1007="x",VLOOKUP(D1007,Acero!$A$12:$AB$209,6,FALSE),"--")</f>
        <v>--</v>
      </c>
      <c r="O1007" s="324" t="str">
        <f>IF(L1007="x",VLOOKUP(D1007,Acero!$A$12:$AB$209,7,FALSE),"--")</f>
        <v>--</v>
      </c>
      <c r="P1007" s="335">
        <f>IF((M1007="Chapa negra doble recapado")*AND(L1007&lt;&gt;"x"),"--",VLOOKUP(D1007,Acero!$A$12:$AB$209,14,FALSE))</f>
        <v>0.42</v>
      </c>
      <c r="Q1007" s="335" t="str">
        <f>IF((M1007="Chapa negra doble recapado")*AND(L1007&lt;&gt;"x"),"--",VLOOKUP(D1007,Acero!$A$12:$AB$209,15,FALSE))</f>
        <v>----</v>
      </c>
      <c r="R1007" s="335" t="str">
        <f>IF(L1007="x",VLOOKUP(D1007,Acero!$A$12:$AB$209,16,FALSE),"--")</f>
        <v>--</v>
      </c>
      <c r="S1007" s="335" t="str">
        <f>IF(L1007="x",VLOOKUP(D1007,Acero!$A$12:$AB$209,17,FALSE),"--")</f>
        <v>--</v>
      </c>
      <c r="T1007" s="335">
        <f>VLOOKUP(D1007,Acero!$A$12:$AB$209,18,FALSE)</f>
        <v>0.5</v>
      </c>
      <c r="U1007" s="308" t="str">
        <f>VLOOKUP(D1007,Acero!$A$12:$AB$209,19,FALSE)</f>
        <v>----</v>
      </c>
      <c r="V1007" s="318"/>
      <c r="W1007" s="318"/>
      <c r="X1007" s="322"/>
      <c r="Y1007" s="334" t="e">
        <f t="shared" si="410"/>
        <v>#DIV/0!</v>
      </c>
      <c r="Z1007">
        <f t="shared" si="414"/>
        <v>9510475.6666666307</v>
      </c>
      <c r="AG1007" s="345">
        <v>43365</v>
      </c>
      <c r="AH1007" s="149"/>
      <c r="AI1007" s="149"/>
      <c r="AJ1007" s="149"/>
      <c r="AK1007" s="149"/>
      <c r="AL1007" s="343" t="e">
        <f t="shared" si="411"/>
        <v>#DIV/0!</v>
      </c>
      <c r="AM1007" s="149"/>
      <c r="AN1007" s="149"/>
      <c r="AO1007" s="343" t="e">
        <f t="shared" si="412"/>
        <v>#DIV/0!</v>
      </c>
      <c r="AP1007" s="149"/>
      <c r="AQ1007" s="149"/>
      <c r="AR1007" s="343" t="e">
        <f t="shared" si="413"/>
        <v>#DIV/0!</v>
      </c>
    </row>
    <row r="1008" spans="1:44" ht="30.75" hidden="1" thickBot="1">
      <c r="A1008" s="309"/>
      <c r="B1008" s="308">
        <v>909</v>
      </c>
      <c r="C1008" s="239" t="str">
        <f>VLOOKUP($A$18,Piezas!$A$10:$F$604,2,FALSE)</f>
        <v xml:space="preserve">Gabinete lateral derecho </v>
      </c>
      <c r="D1008" s="317" t="s">
        <v>1229</v>
      </c>
      <c r="E1008" s="322"/>
      <c r="F1008" s="308">
        <f>VLOOKUP(D1008,Acero!$A$12:$AB$209,4,FALSE)</f>
        <v>0</v>
      </c>
      <c r="G1008" s="317"/>
      <c r="H1008" s="317"/>
      <c r="I1008" s="317"/>
      <c r="J1008" s="311"/>
      <c r="L1008" s="322"/>
      <c r="M1008" s="308" t="str">
        <f>VLOOKUP(D1008,Acero!$A$12:$AB$209,13,FALSE)</f>
        <v>---------------</v>
      </c>
      <c r="N1008" s="308" t="str">
        <f>IF(L1008="x",VLOOKUP(D1008,Acero!$A$12:$AB$209,6,FALSE),"--")</f>
        <v>--</v>
      </c>
      <c r="O1008" s="324" t="str">
        <f>IF(L1008="x",VLOOKUP(D1008,Acero!$A$12:$AB$209,7,FALSE),"--")</f>
        <v>--</v>
      </c>
      <c r="P1008" s="335">
        <f>IF((M1008="Chapa negra doble recapado")*AND(L1008&lt;&gt;"x"),"--",VLOOKUP(D1008,Acero!$A$12:$AB$209,14,FALSE))</f>
        <v>22</v>
      </c>
      <c r="Q1008" s="335" t="str">
        <f>IF((M1008="Chapa negra doble recapado")*AND(L1008&lt;&gt;"x"),"--",VLOOKUP(D1008,Acero!$A$12:$AB$209,15,FALSE))</f>
        <v>----</v>
      </c>
      <c r="R1008" s="335" t="str">
        <f>IF(L1008="x",VLOOKUP(D1008,Acero!$A$12:$AB$209,16,FALSE),"--")</f>
        <v>--</v>
      </c>
      <c r="S1008" s="335" t="str">
        <f>IF(L1008="x",VLOOKUP(D1008,Acero!$A$12:$AB$209,17,FALSE),"--")</f>
        <v>--</v>
      </c>
      <c r="T1008" s="335">
        <f>VLOOKUP(D1008,Acero!$A$12:$AB$209,18,FALSE)</f>
        <v>0</v>
      </c>
      <c r="U1008" s="308" t="str">
        <f>VLOOKUP(D1008,Acero!$A$12:$AB$209,19,FALSE)</f>
        <v>----</v>
      </c>
      <c r="V1008" s="319"/>
      <c r="W1008" s="319"/>
      <c r="X1008" s="322"/>
      <c r="Y1008" s="334" t="e">
        <f t="shared" si="410"/>
        <v>#DIV/0!</v>
      </c>
      <c r="Z1008">
        <f t="shared" si="414"/>
        <v>9510475.6666666307</v>
      </c>
      <c r="AG1008" s="345">
        <v>43366</v>
      </c>
      <c r="AH1008" s="149"/>
      <c r="AI1008" s="149"/>
      <c r="AJ1008" s="149"/>
      <c r="AK1008" s="149"/>
      <c r="AL1008" s="343" t="e">
        <f t="shared" si="411"/>
        <v>#DIV/0!</v>
      </c>
      <c r="AM1008" s="149"/>
      <c r="AN1008" s="149"/>
      <c r="AO1008" s="343" t="e">
        <f t="shared" si="412"/>
        <v>#DIV/0!</v>
      </c>
      <c r="AP1008" s="149"/>
      <c r="AQ1008" s="149"/>
      <c r="AR1008" s="343" t="e">
        <f t="shared" si="413"/>
        <v>#DIV/0!</v>
      </c>
    </row>
    <row r="1009" spans="1:44" ht="30.75" hidden="1" thickBot="1">
      <c r="A1009" s="309"/>
      <c r="B1009" s="308">
        <v>910</v>
      </c>
      <c r="C1009" s="239" t="str">
        <f>VLOOKUP($A$18,Piezas!$A$10:$F$604,2,FALSE)</f>
        <v xml:space="preserve">Gabinete lateral derecho </v>
      </c>
      <c r="D1009" s="317" t="s">
        <v>1230</v>
      </c>
      <c r="E1009" s="322"/>
      <c r="F1009" s="308">
        <f>VLOOKUP(D1009,Acero!$A$12:$AB$209,4,FALSE)</f>
        <v>0</v>
      </c>
      <c r="G1009" s="317"/>
      <c r="H1009" s="317"/>
      <c r="I1009" s="317"/>
      <c r="J1009" s="311"/>
      <c r="L1009" s="322"/>
      <c r="M1009" s="308" t="str">
        <f>VLOOKUP(D1009,Acero!$A$12:$AB$209,13,FALSE)</f>
        <v>---------------</v>
      </c>
      <c r="N1009" s="308" t="str">
        <f>IF(L1009="x",VLOOKUP(D1009,Acero!$A$12:$AB$209,6,FALSE),"--")</f>
        <v>--</v>
      </c>
      <c r="O1009" s="324" t="str">
        <f>IF(L1009="x",VLOOKUP(D1009,Acero!$A$12:$AB$209,7,FALSE),"--")</f>
        <v>--</v>
      </c>
      <c r="P1009" s="335">
        <f>IF((M1009="Chapa negra doble recapado")*AND(L1009&lt;&gt;"x"),"--",VLOOKUP(D1009,Acero!$A$12:$AB$209,14,FALSE))</f>
        <v>12.7</v>
      </c>
      <c r="Q1009" s="335" t="str">
        <f>IF((M1009="Chapa negra doble recapado")*AND(L1009&lt;&gt;"x"),"--",VLOOKUP(D1009,Acero!$A$12:$AB$209,15,FALSE))</f>
        <v>----</v>
      </c>
      <c r="R1009" s="335" t="str">
        <f>IF(L1009="x",VLOOKUP(D1009,Acero!$A$12:$AB$209,16,FALSE),"--")</f>
        <v>--</v>
      </c>
      <c r="S1009" s="335" t="str">
        <f>IF(L1009="x",VLOOKUP(D1009,Acero!$A$12:$AB$209,17,FALSE),"--")</f>
        <v>--</v>
      </c>
      <c r="T1009" s="335">
        <f>VLOOKUP(D1009,Acero!$A$12:$AB$209,18,FALSE)</f>
        <v>0</v>
      </c>
      <c r="U1009" s="308" t="str">
        <f>VLOOKUP(D1009,Acero!$A$12:$AB$209,19,FALSE)</f>
        <v>----</v>
      </c>
      <c r="V1009" s="318"/>
      <c r="W1009" s="318"/>
      <c r="X1009" s="322"/>
      <c r="Y1009" s="334" t="e">
        <f t="shared" si="410"/>
        <v>#DIV/0!</v>
      </c>
      <c r="Z1009">
        <f t="shared" si="414"/>
        <v>9510475.6666666307</v>
      </c>
      <c r="AG1009" s="345">
        <v>43367</v>
      </c>
      <c r="AH1009" s="149"/>
      <c r="AI1009" s="149"/>
      <c r="AJ1009" s="149"/>
      <c r="AK1009" s="149"/>
      <c r="AL1009" s="343" t="e">
        <f t="shared" si="411"/>
        <v>#DIV/0!</v>
      </c>
      <c r="AM1009" s="149"/>
      <c r="AN1009" s="149"/>
      <c r="AO1009" s="343" t="e">
        <f t="shared" si="412"/>
        <v>#DIV/0!</v>
      </c>
      <c r="AP1009" s="149"/>
      <c r="AQ1009" s="149"/>
      <c r="AR1009" s="343" t="e">
        <f t="shared" si="413"/>
        <v>#DIV/0!</v>
      </c>
    </row>
    <row r="1010" spans="1:44" ht="30.75" hidden="1" thickBot="1">
      <c r="A1010" s="309"/>
      <c r="B1010" s="308">
        <v>911</v>
      </c>
      <c r="C1010" s="239" t="str">
        <f>VLOOKUP($A$18,Piezas!$A$10:$F$604,2,FALSE)</f>
        <v xml:space="preserve">Gabinete lateral derecho </v>
      </c>
      <c r="D1010" s="317"/>
      <c r="E1010" s="322"/>
      <c r="F1010" s="308" t="e">
        <f>VLOOKUP(D1010,Acero!$A$12:$AB$209,4,FALSE)</f>
        <v>#N/A</v>
      </c>
      <c r="G1010" s="317"/>
      <c r="H1010" s="317"/>
      <c r="I1010" s="317"/>
      <c r="J1010" s="311"/>
      <c r="L1010" s="322"/>
      <c r="M1010" s="308" t="e">
        <f>VLOOKUP(D1010,Acero!$A$12:$AB$209,13,FALSE)</f>
        <v>#N/A</v>
      </c>
      <c r="N1010" s="308" t="str">
        <f>IF(L1010="x",VLOOKUP(D1010,Acero!$A$12:$AB$209,6,FALSE),"--")</f>
        <v>--</v>
      </c>
      <c r="O1010" s="324" t="str">
        <f>IF(L1010="x",VLOOKUP(D1010,Acero!$A$12:$AB$209,7,FALSE),"--")</f>
        <v>--</v>
      </c>
      <c r="P1010" s="335" t="e">
        <f>IF((M1010="Chapa negra doble recapado")*AND(L1010&lt;&gt;"x"),"--",VLOOKUP(D1010,Acero!$A$12:$AB$209,14,FALSE))</f>
        <v>#N/A</v>
      </c>
      <c r="Q1010" s="335" t="e">
        <f>IF((M1010="Chapa negra doble recapado")*AND(L1010&lt;&gt;"x"),"--",VLOOKUP(D1010,Acero!$A$12:$AB$209,15,FALSE))</f>
        <v>#N/A</v>
      </c>
      <c r="R1010" s="335" t="str">
        <f>IF(L1010="x",VLOOKUP(D1010,Acero!$A$12:$AB$209,16,FALSE),"--")</f>
        <v>--</v>
      </c>
      <c r="S1010" s="335" t="str">
        <f>IF(L1010="x",VLOOKUP(D1010,Acero!$A$12:$AB$209,17,FALSE),"--")</f>
        <v>--</v>
      </c>
      <c r="T1010" s="335" t="e">
        <f>VLOOKUP(D1010,Acero!$A$12:$AB$209,18,FALSE)</f>
        <v>#N/A</v>
      </c>
      <c r="U1010" s="308" t="e">
        <f>VLOOKUP(D1010,Acero!$A$12:$AB$209,19,FALSE)</f>
        <v>#N/A</v>
      </c>
      <c r="V1010" s="319"/>
      <c r="W1010" s="319"/>
      <c r="X1010" s="322"/>
      <c r="Y1010" s="334" t="e">
        <f t="shared" si="410"/>
        <v>#DIV/0!</v>
      </c>
      <c r="Z1010">
        <f t="shared" si="414"/>
        <v>9510475.6666666307</v>
      </c>
      <c r="AG1010" s="345">
        <v>43368</v>
      </c>
      <c r="AH1010" s="149"/>
      <c r="AI1010" s="149"/>
      <c r="AJ1010" s="149"/>
      <c r="AK1010" s="149"/>
      <c r="AL1010" s="343" t="e">
        <f t="shared" si="411"/>
        <v>#DIV/0!</v>
      </c>
      <c r="AM1010" s="149"/>
      <c r="AN1010" s="149"/>
      <c r="AO1010" s="343" t="e">
        <f t="shared" si="412"/>
        <v>#DIV/0!</v>
      </c>
      <c r="AP1010" s="149"/>
      <c r="AQ1010" s="149"/>
      <c r="AR1010" s="343" t="e">
        <f t="shared" si="413"/>
        <v>#DIV/0!</v>
      </c>
    </row>
    <row r="1011" spans="1:44" ht="30.75" hidden="1" thickBot="1">
      <c r="A1011" s="309"/>
      <c r="B1011" s="308">
        <v>912</v>
      </c>
      <c r="C1011" s="239" t="str">
        <f>VLOOKUP($A$18,Piezas!$A$10:$F$604,2,FALSE)</f>
        <v xml:space="preserve">Gabinete lateral derecho </v>
      </c>
      <c r="D1011" s="320"/>
      <c r="E1011" s="322"/>
      <c r="F1011" s="308" t="e">
        <f>VLOOKUP(D1011,Acero!$A$12:$AB$209,4,FALSE)</f>
        <v>#N/A</v>
      </c>
      <c r="G1011" s="317"/>
      <c r="H1011" s="317"/>
      <c r="I1011" s="317"/>
      <c r="J1011" s="311"/>
      <c r="L1011" s="322"/>
      <c r="M1011" s="308" t="e">
        <f>VLOOKUP(D1011,Acero!$A$12:$AB$209,13,FALSE)</f>
        <v>#N/A</v>
      </c>
      <c r="N1011" s="308" t="str">
        <f>IF(L1011="x",VLOOKUP(D1011,Acero!$A$12:$AB$209,6,FALSE),"--")</f>
        <v>--</v>
      </c>
      <c r="O1011" s="324" t="str">
        <f>IF(L1011="x",VLOOKUP(D1011,Acero!$A$12:$AB$209,7,FALSE),"--")</f>
        <v>--</v>
      </c>
      <c r="P1011" s="335" t="e">
        <f>IF((M1011="Chapa negra doble recapado")*AND(L1011&lt;&gt;"x"),"--",VLOOKUP(D1011,Acero!$A$12:$AB$209,14,FALSE))</f>
        <v>#N/A</v>
      </c>
      <c r="Q1011" s="335" t="e">
        <f>IF((M1011="Chapa negra doble recapado")*AND(L1011&lt;&gt;"x"),"--",VLOOKUP(D1011,Acero!$A$12:$AB$209,15,FALSE))</f>
        <v>#N/A</v>
      </c>
      <c r="R1011" s="335" t="str">
        <f>IF(L1011="x",VLOOKUP(D1011,Acero!$A$12:$AB$209,16,FALSE),"--")</f>
        <v>--</v>
      </c>
      <c r="S1011" s="335" t="str">
        <f>IF(L1011="x",VLOOKUP(D1011,Acero!$A$12:$AB$209,17,FALSE),"--")</f>
        <v>--</v>
      </c>
      <c r="T1011" s="335" t="e">
        <f>VLOOKUP(D1011,Acero!$A$12:$AB$209,18,FALSE)</f>
        <v>#N/A</v>
      </c>
      <c r="U1011" s="308" t="e">
        <f>VLOOKUP(D1011,Acero!$A$12:$AB$209,19,FALSE)</f>
        <v>#N/A</v>
      </c>
      <c r="V1011" s="318"/>
      <c r="W1011" s="318"/>
      <c r="X1011" s="322"/>
      <c r="Y1011" s="334" t="e">
        <f t="shared" si="410"/>
        <v>#DIV/0!</v>
      </c>
      <c r="Z1011">
        <f t="shared" si="414"/>
        <v>9510475.6666666307</v>
      </c>
      <c r="AG1011" s="345">
        <v>43369</v>
      </c>
      <c r="AH1011" s="149"/>
      <c r="AI1011" s="149"/>
      <c r="AJ1011" s="149"/>
      <c r="AK1011" s="149"/>
      <c r="AL1011" s="343" t="e">
        <f t="shared" si="411"/>
        <v>#DIV/0!</v>
      </c>
      <c r="AM1011" s="149"/>
      <c r="AN1011" s="149"/>
      <c r="AO1011" s="343" t="e">
        <f t="shared" si="412"/>
        <v>#DIV/0!</v>
      </c>
      <c r="AP1011" s="149"/>
      <c r="AQ1011" s="149"/>
      <c r="AR1011" s="343" t="e">
        <f t="shared" si="413"/>
        <v>#DIV/0!</v>
      </c>
    </row>
    <row r="1012" spans="1:44" ht="30.75" hidden="1" thickBot="1">
      <c r="A1012" s="412"/>
      <c r="B1012" s="308">
        <v>913</v>
      </c>
      <c r="C1012" s="239" t="str">
        <f>VLOOKUP($A$18,Piezas!$A$10:$F$604,2,FALSE)</f>
        <v xml:space="preserve">Gabinete lateral derecho </v>
      </c>
      <c r="D1012" s="321"/>
      <c r="E1012" s="322"/>
      <c r="F1012" s="308" t="e">
        <f>VLOOKUP(D1012,Acero!$A$12:$AB$209,4,FALSE)</f>
        <v>#N/A</v>
      </c>
      <c r="G1012" s="317"/>
      <c r="H1012" s="317"/>
      <c r="I1012" s="317"/>
      <c r="J1012" s="311"/>
      <c r="L1012" s="322"/>
      <c r="M1012" s="308" t="e">
        <f>VLOOKUP(D1012,Acero!$A$12:$AB$209,13,FALSE)</f>
        <v>#N/A</v>
      </c>
      <c r="N1012" s="308" t="str">
        <f>IF(L1012="x",VLOOKUP(D1012,Acero!$A$12:$AB$209,6,FALSE),"--")</f>
        <v>--</v>
      </c>
      <c r="O1012" s="324" t="str">
        <f>IF(L1012="x",VLOOKUP(D1012,Acero!$A$12:$AB$209,7,FALSE),"--")</f>
        <v>--</v>
      </c>
      <c r="P1012" s="335" t="e">
        <f>IF((M1012="Chapa negra doble recapado")*AND(L1012&lt;&gt;"x"),"--",VLOOKUP(D1012,Acero!$A$12:$AB$209,14,FALSE))</f>
        <v>#N/A</v>
      </c>
      <c r="Q1012" s="335" t="e">
        <f>IF((M1012="Chapa negra doble recapado")*AND(L1012&lt;&gt;"x"),"--",VLOOKUP(D1012,Acero!$A$12:$AB$209,15,FALSE))</f>
        <v>#N/A</v>
      </c>
      <c r="R1012" s="335" t="str">
        <f>IF(L1012="x",VLOOKUP(D1012,Acero!$A$12:$AB$209,16,FALSE),"--")</f>
        <v>--</v>
      </c>
      <c r="S1012" s="335" t="str">
        <f>IF(L1012="x",VLOOKUP(D1012,Acero!$A$12:$AB$209,17,FALSE),"--")</f>
        <v>--</v>
      </c>
      <c r="T1012" s="335" t="e">
        <f>VLOOKUP(D1012,Acero!$A$12:$AB$209,18,FALSE)</f>
        <v>#N/A</v>
      </c>
      <c r="U1012" s="308" t="e">
        <f>VLOOKUP(D1012,Acero!$A$12:$AB$209,19,FALSE)</f>
        <v>#N/A</v>
      </c>
      <c r="V1012" s="319"/>
      <c r="W1012" s="319"/>
      <c r="X1012" s="322"/>
      <c r="Y1012" s="334" t="e">
        <f t="shared" si="410"/>
        <v>#DIV/0!</v>
      </c>
      <c r="Z1012">
        <f t="shared" si="414"/>
        <v>9510475.6666666307</v>
      </c>
      <c r="AG1012" s="345">
        <v>43370</v>
      </c>
      <c r="AH1012" s="149"/>
      <c r="AI1012" s="149"/>
      <c r="AJ1012" s="149"/>
      <c r="AK1012" s="149"/>
      <c r="AL1012" s="343" t="e">
        <f t="shared" si="411"/>
        <v>#DIV/0!</v>
      </c>
      <c r="AM1012" s="149"/>
      <c r="AN1012" s="149"/>
      <c r="AO1012" s="343" t="e">
        <f t="shared" si="412"/>
        <v>#DIV/0!</v>
      </c>
      <c r="AP1012" s="149"/>
      <c r="AQ1012" s="149"/>
      <c r="AR1012" s="343" t="e">
        <f t="shared" si="413"/>
        <v>#DIV/0!</v>
      </c>
    </row>
    <row r="1013" spans="1:44" ht="15.75" hidden="1" thickBot="1">
      <c r="A1013" s="410"/>
      <c r="B1013" s="336"/>
      <c r="C1013" s="337"/>
      <c r="D1013" s="338"/>
      <c r="E1013" s="339"/>
      <c r="F1013" s="340"/>
      <c r="G1013" s="336"/>
      <c r="H1013" s="336"/>
      <c r="I1013" s="338"/>
      <c r="J1013" s="339"/>
      <c r="K1013" s="341"/>
      <c r="L1013" s="339"/>
      <c r="M1013" s="338"/>
      <c r="N1013" s="338"/>
      <c r="O1013" s="342"/>
      <c r="P1013" s="340"/>
      <c r="Q1013" s="340"/>
      <c r="R1013" s="340"/>
      <c r="S1013" s="340"/>
      <c r="T1013" s="340"/>
      <c r="U1013" s="336"/>
      <c r="V1013" s="336"/>
      <c r="W1013" s="336"/>
      <c r="X1013" s="339"/>
      <c r="Y1013" s="339"/>
      <c r="Z1013" s="333"/>
      <c r="AA1013" s="333"/>
      <c r="AG1013" s="345"/>
      <c r="AL1013" s="344"/>
      <c r="AO1013" s="344"/>
      <c r="AR1013" s="344"/>
    </row>
    <row r="1014" spans="1:44" ht="31.5" hidden="1" thickTop="1" thickBot="1">
      <c r="A1014" s="411" t="s">
        <v>515</v>
      </c>
      <c r="B1014" s="308">
        <v>914</v>
      </c>
      <c r="C1014" s="239" t="str">
        <f>VLOOKUP($A$18,Piezas!$A$10:$F$604,2,FALSE)</f>
        <v xml:space="preserve">Gabinete lateral derecho </v>
      </c>
      <c r="D1014" s="317" t="s">
        <v>1012</v>
      </c>
      <c r="E1014" s="331">
        <v>1990.3333333333301</v>
      </c>
      <c r="F1014" s="308" t="str">
        <f>VLOOKUP(D1014,Acero!$A$12:$AB$209,4,FALSE)</f>
        <v>Lateral</v>
      </c>
      <c r="G1014" s="317"/>
      <c r="H1014" s="317"/>
      <c r="I1014" s="317"/>
      <c r="J1014" s="310"/>
      <c r="K1014" s="149"/>
      <c r="L1014" s="331"/>
      <c r="M1014" s="308" t="str">
        <f>VLOOKUP(D1014,Acero!$A$12:$AB$209,13,FALSE)</f>
        <v>Chapa negra doble recapado</v>
      </c>
      <c r="N1014" s="308" t="str">
        <f>IF(L1014="x",VLOOKUP(D1014,Acero!$A$12:$AB$209,6,FALSE),"--")</f>
        <v>--</v>
      </c>
      <c r="O1014" s="324" t="str">
        <f>IF(L1014="x",VLOOKUP(D1014,Acero!$A$12:$AB$209,7,FALSE),"--")</f>
        <v>--</v>
      </c>
      <c r="P1014" s="335" t="str">
        <f>IF((M1014="Chapa negra doble recapado")*AND(L1014&lt;&gt;"x"),"--",VLOOKUP(D1014,Acero!$A$12:$AB$209,14,FALSE))</f>
        <v>--</v>
      </c>
      <c r="Q1014" s="335" t="str">
        <f>IF((M1014="Chapa negra doble recapado")*AND(L1014&lt;&gt;"x"),"--",VLOOKUP(D1014,Acero!$A$12:$AB$209,15,FALSE))</f>
        <v>--</v>
      </c>
      <c r="R1014" s="335" t="str">
        <f>IF(L1014="x",VLOOKUP(D1014,Acero!$A$12:$AB$209,16,FALSE),"--")</f>
        <v>--</v>
      </c>
      <c r="S1014" s="335" t="str">
        <f>IF(L1014="x",VLOOKUP(D1014,Acero!$A$12:$AB$209,17,FALSE),"--")</f>
        <v>--</v>
      </c>
      <c r="T1014" s="335">
        <f>VLOOKUP(D1014,Acero!$A$12:$AB$209,18,FALSE)</f>
        <v>1.2</v>
      </c>
      <c r="U1014" s="308" t="str">
        <f>VLOOKUP(D1014,Acero!$A$12:$AB$209,19,FALSE)</f>
        <v>mm</v>
      </c>
      <c r="V1014" s="317"/>
      <c r="W1014" s="317">
        <v>1618.3333333333301</v>
      </c>
      <c r="X1014" s="331">
        <v>2116.1666666666702</v>
      </c>
      <c r="Y1014" s="334">
        <f t="shared" ref="Y1014:Y1024" si="415">(X1014-W1014)/W1014</f>
        <v>0.30762100926879982</v>
      </c>
      <c r="Z1014" s="149">
        <f>(V1014+W1014)*E1014</f>
        <v>3221022.7777777659</v>
      </c>
      <c r="AA1014" s="149"/>
      <c r="AB1014" s="149"/>
      <c r="AC1014" s="149"/>
      <c r="AD1014" s="149"/>
      <c r="AE1014" s="149"/>
      <c r="AF1014" s="149"/>
      <c r="AG1014" s="345">
        <v>43371</v>
      </c>
      <c r="AH1014" s="149"/>
      <c r="AI1014" s="149"/>
      <c r="AJ1014" s="149"/>
      <c r="AK1014" s="149"/>
      <c r="AL1014" s="343" t="e">
        <f t="shared" ref="AL1014:AL1024" si="416">(AH1014-AK1014)/AH1014</f>
        <v>#DIV/0!</v>
      </c>
      <c r="AM1014" s="149"/>
      <c r="AN1014" s="149"/>
      <c r="AO1014" s="343" t="e">
        <f t="shared" ref="AO1014:AO1024" si="417">(AK1014-AN1014)/AK1014</f>
        <v>#DIV/0!</v>
      </c>
      <c r="AP1014" s="149"/>
      <c r="AQ1014" s="149"/>
      <c r="AR1014" s="343" t="e">
        <f t="shared" ref="AR1014:AR1024" si="418">(AN1014-AQ1014)/AN1014</f>
        <v>#DIV/0!</v>
      </c>
    </row>
    <row r="1015" spans="1:44" ht="30.75" hidden="1" thickBot="1">
      <c r="A1015" s="309"/>
      <c r="B1015" s="308">
        <v>915</v>
      </c>
      <c r="C1015" s="239" t="str">
        <f>VLOOKUP($A$18,Piezas!$A$10:$F$604,2,FALSE)</f>
        <v xml:space="preserve">Gabinete lateral derecho </v>
      </c>
      <c r="D1015" s="317" t="s">
        <v>1211</v>
      </c>
      <c r="E1015" s="322">
        <v>1998.3333333333301</v>
      </c>
      <c r="F1015" s="308" t="str">
        <f>VLOOKUP(D1015,Acero!$A$12:$AB$209,4,FALSE)</f>
        <v xml:space="preserve">Lonja </v>
      </c>
      <c r="G1015" s="317"/>
      <c r="H1015" s="317"/>
      <c r="I1015" s="317"/>
      <c r="J1015" s="311"/>
      <c r="L1015" s="317"/>
      <c r="M1015" s="308" t="str">
        <f>VLOOKUP(D1015,Acero!$A$12:$AB$209,13,FALSE)</f>
        <v>Chapa negra doble recapado</v>
      </c>
      <c r="N1015" s="308" t="str">
        <f>IF(L1015="x",VLOOKUP(D1015,Acero!$A$12:$AB$209,6,FALSE),"--")</f>
        <v>--</v>
      </c>
      <c r="O1015" s="324" t="str">
        <f>IF(L1015="x",VLOOKUP(D1015,Acero!$A$12:$AB$209,7,FALSE),"--")</f>
        <v>--</v>
      </c>
      <c r="P1015" s="335" t="str">
        <f>IF((M1015="Chapa negra doble recapado")*AND(L1015&lt;&gt;"x"),"--",VLOOKUP(D1015,Acero!$A$12:$AB$209,14,FALSE))</f>
        <v>--</v>
      </c>
      <c r="Q1015" s="335" t="str">
        <f>IF((M1015="Chapa negra doble recapado")*AND(L1015&lt;&gt;"x"),"--",VLOOKUP(D1015,Acero!$A$12:$AB$209,15,FALSE))</f>
        <v>--</v>
      </c>
      <c r="R1015" s="335" t="str">
        <f>IF(L1015="x",VLOOKUP(D1015,Acero!$A$12:$AB$209,16,FALSE),"--")</f>
        <v>--</v>
      </c>
      <c r="S1015" s="335" t="str">
        <f>IF(L1015="x",VLOOKUP(D1015,Acero!$A$12:$AB$209,17,FALSE),"--")</f>
        <v>--</v>
      </c>
      <c r="T1015" s="335">
        <f>VLOOKUP(D1015,Acero!$A$12:$AB$209,18,FALSE)</f>
        <v>1.2</v>
      </c>
      <c r="U1015" s="308" t="str">
        <f>VLOOKUP(D1015,Acero!$A$12:$AB$209,19,FALSE)</f>
        <v>mm</v>
      </c>
      <c r="V1015" s="317"/>
      <c r="W1015" s="317">
        <v>1624.8333333333301</v>
      </c>
      <c r="X1015" s="322">
        <v>2124.6666666666702</v>
      </c>
      <c r="Y1015" s="334">
        <f t="shared" si="415"/>
        <v>0.30762129449174752</v>
      </c>
      <c r="Z1015">
        <f t="shared" ref="Z1015:Z1024" si="419">(V1015+W1015)*E1015+Z1014</f>
        <v>6467981.3888888657</v>
      </c>
      <c r="AG1015" s="345">
        <v>43372</v>
      </c>
      <c r="AH1015" s="149"/>
      <c r="AI1015" s="149"/>
      <c r="AJ1015" s="149"/>
      <c r="AK1015" s="149"/>
      <c r="AL1015" s="343" t="e">
        <f t="shared" si="416"/>
        <v>#DIV/0!</v>
      </c>
      <c r="AM1015" s="149"/>
      <c r="AN1015" s="149"/>
      <c r="AO1015" s="343" t="e">
        <f t="shared" si="417"/>
        <v>#DIV/0!</v>
      </c>
      <c r="AP1015" s="149"/>
      <c r="AQ1015" s="149"/>
      <c r="AR1015" s="343" t="e">
        <f t="shared" si="418"/>
        <v>#DIV/0!</v>
      </c>
    </row>
    <row r="1016" spans="1:44" ht="30.75" hidden="1" thickBot="1">
      <c r="A1016" s="309"/>
      <c r="B1016" s="308">
        <v>916</v>
      </c>
      <c r="C1016" s="239" t="str">
        <f>VLOOKUP($A$18,Piezas!$A$10:$F$604,2,FALSE)</f>
        <v xml:space="preserve">Gabinete lateral derecho </v>
      </c>
      <c r="D1016" s="317" t="s">
        <v>1014</v>
      </c>
      <c r="E1016" s="322">
        <v>2006.3333333333301</v>
      </c>
      <c r="F1016" s="308" t="str">
        <f>VLOOKUP(D1016,Acero!$A$12:$AB$209,4,FALSE)</f>
        <v>orejas</v>
      </c>
      <c r="G1016" s="317"/>
      <c r="H1016" s="317"/>
      <c r="I1016" s="317"/>
      <c r="J1016" s="311" t="s">
        <v>1553</v>
      </c>
      <c r="L1016" s="322"/>
      <c r="M1016" s="308" t="str">
        <f>VLOOKUP(D1016,Acero!$A$12:$AB$209,13,FALSE)</f>
        <v>Chapa negra doble recapado</v>
      </c>
      <c r="N1016" s="308" t="str">
        <f>IF(L1016="x",VLOOKUP(D1016,Acero!$A$12:$AB$209,6,FALSE),"--")</f>
        <v>--</v>
      </c>
      <c r="O1016" s="324" t="str">
        <f>IF(L1016="x",VLOOKUP(D1016,Acero!$A$12:$AB$209,7,FALSE),"--")</f>
        <v>--</v>
      </c>
      <c r="P1016" s="335" t="str">
        <f>IF((M1016="Chapa negra doble recapado")*AND(L1016&lt;&gt;"x"),"--",VLOOKUP(D1016,Acero!$A$12:$AB$209,14,FALSE))</f>
        <v>--</v>
      </c>
      <c r="Q1016" s="335" t="str">
        <f>IF((M1016="Chapa negra doble recapado")*AND(L1016&lt;&gt;"x"),"--",VLOOKUP(D1016,Acero!$A$12:$AB$209,15,FALSE))</f>
        <v>--</v>
      </c>
      <c r="R1016" s="335" t="str">
        <f>IF(L1016="x",VLOOKUP(D1016,Acero!$A$12:$AB$209,16,FALSE),"--")</f>
        <v>--</v>
      </c>
      <c r="S1016" s="335" t="str">
        <f>IF(L1016="x",VLOOKUP(D1016,Acero!$A$12:$AB$209,17,FALSE),"--")</f>
        <v>--</v>
      </c>
      <c r="T1016" s="335">
        <f>VLOOKUP(D1016,Acero!$A$12:$AB$209,18,FALSE)</f>
        <v>1.2</v>
      </c>
      <c r="U1016" s="308" t="str">
        <f>VLOOKUP(D1016,Acero!$A$12:$AB$209,19,FALSE)</f>
        <v>mm</v>
      </c>
      <c r="V1016" s="318">
        <v>1</v>
      </c>
      <c r="W1016" s="318">
        <v>1631.3333333333301</v>
      </c>
      <c r="X1016" s="322">
        <v>2133.1666666666702</v>
      </c>
      <c r="Y1016" s="334">
        <f t="shared" si="415"/>
        <v>0.30762157744177016</v>
      </c>
      <c r="Z1016">
        <f t="shared" si="419"/>
        <v>9742986.1666666307</v>
      </c>
      <c r="AG1016" s="345">
        <v>43373</v>
      </c>
      <c r="AH1016" s="149"/>
      <c r="AI1016" s="149"/>
      <c r="AJ1016" s="149"/>
      <c r="AK1016" s="149"/>
      <c r="AL1016" s="343" t="e">
        <f t="shared" si="416"/>
        <v>#DIV/0!</v>
      </c>
      <c r="AM1016" s="149"/>
      <c r="AN1016" s="149"/>
      <c r="AO1016" s="343" t="e">
        <f t="shared" si="417"/>
        <v>#DIV/0!</v>
      </c>
      <c r="AP1016" s="149"/>
      <c r="AQ1016" s="149"/>
      <c r="AR1016" s="343" t="e">
        <f t="shared" si="418"/>
        <v>#DIV/0!</v>
      </c>
    </row>
    <row r="1017" spans="1:44" ht="30.75" hidden="1" thickBot="1">
      <c r="A1017" s="309"/>
      <c r="B1017" s="308">
        <v>917</v>
      </c>
      <c r="C1017" s="239" t="str">
        <f>VLOOKUP($A$18,Piezas!$A$10:$F$604,2,FALSE)</f>
        <v xml:space="preserve">Gabinete lateral derecho </v>
      </c>
      <c r="D1017" s="317" t="s">
        <v>1015</v>
      </c>
      <c r="E1017" s="322"/>
      <c r="F1017" s="308">
        <f>VLOOKUP(D1017,Acero!$A$12:$AB$209,4,FALSE)</f>
        <v>0</v>
      </c>
      <c r="G1017" s="317"/>
      <c r="H1017" s="317"/>
      <c r="I1017" s="317"/>
      <c r="J1017" s="311"/>
      <c r="L1017" s="322"/>
      <c r="M1017" s="308">
        <f>VLOOKUP(D1017,Acero!$A$12:$AB$209,13,FALSE)</f>
        <v>0</v>
      </c>
      <c r="N1017" s="308" t="str">
        <f>IF(L1017="x",VLOOKUP(D1017,Acero!$A$12:$AB$209,6,FALSE),"--")</f>
        <v>--</v>
      </c>
      <c r="O1017" s="324" t="str">
        <f>IF(L1017="x",VLOOKUP(D1017,Acero!$A$12:$AB$209,7,FALSE),"--")</f>
        <v>--</v>
      </c>
      <c r="P1017" s="335">
        <f>IF((M1017="Chapa negra doble recapado")*AND(L1017&lt;&gt;"x"),"--",VLOOKUP(D1017,Acero!$A$12:$AB$209,14,FALSE))</f>
        <v>0</v>
      </c>
      <c r="Q1017" s="335">
        <f>IF((M1017="Chapa negra doble recapado")*AND(L1017&lt;&gt;"x"),"--",VLOOKUP(D1017,Acero!$A$12:$AB$209,15,FALSE))</f>
        <v>0</v>
      </c>
      <c r="R1017" s="335" t="str">
        <f>IF(L1017="x",VLOOKUP(D1017,Acero!$A$12:$AB$209,16,FALSE),"--")</f>
        <v>--</v>
      </c>
      <c r="S1017" s="335" t="str">
        <f>IF(L1017="x",VLOOKUP(D1017,Acero!$A$12:$AB$209,17,FALSE),"--")</f>
        <v>--</v>
      </c>
      <c r="T1017" s="335">
        <f>VLOOKUP(D1017,Acero!$A$12:$AB$209,18,FALSE)</f>
        <v>0</v>
      </c>
      <c r="U1017" s="308" t="str">
        <f>VLOOKUP(D1017,Acero!$A$12:$AB$209,19,FALSE)</f>
        <v>-----</v>
      </c>
      <c r="V1017" s="319"/>
      <c r="W1017" s="319"/>
      <c r="X1017" s="322"/>
      <c r="Y1017" s="334" t="e">
        <f t="shared" si="415"/>
        <v>#DIV/0!</v>
      </c>
      <c r="Z1017">
        <f t="shared" si="419"/>
        <v>9742986.1666666307</v>
      </c>
      <c r="AG1017" s="345">
        <v>43374</v>
      </c>
      <c r="AH1017" s="149"/>
      <c r="AI1017" s="149"/>
      <c r="AJ1017" s="149"/>
      <c r="AK1017" s="149"/>
      <c r="AL1017" s="343" t="e">
        <f t="shared" si="416"/>
        <v>#DIV/0!</v>
      </c>
      <c r="AM1017" s="149"/>
      <c r="AN1017" s="149"/>
      <c r="AO1017" s="343" t="e">
        <f t="shared" si="417"/>
        <v>#DIV/0!</v>
      </c>
      <c r="AP1017" s="149"/>
      <c r="AQ1017" s="149"/>
      <c r="AR1017" s="343" t="e">
        <f t="shared" si="418"/>
        <v>#DIV/0!</v>
      </c>
    </row>
    <row r="1018" spans="1:44" ht="30.75" hidden="1" thickBot="1">
      <c r="A1018" s="309"/>
      <c r="B1018" s="308">
        <v>918</v>
      </c>
      <c r="C1018" s="239" t="str">
        <f>VLOOKUP($A$18,Piezas!$A$10:$F$604,2,FALSE)</f>
        <v xml:space="preserve">Gabinete lateral derecho </v>
      </c>
      <c r="D1018" s="317" t="s">
        <v>1060</v>
      </c>
      <c r="E1018" s="322"/>
      <c r="F1018" s="308">
        <f>VLOOKUP(D1018,Acero!$A$12:$AB$209,4,FALSE)</f>
        <v>0</v>
      </c>
      <c r="G1018" s="317"/>
      <c r="H1018" s="317"/>
      <c r="I1018" s="317"/>
      <c r="J1018" s="311"/>
      <c r="L1018" s="322"/>
      <c r="M1018" s="308" t="str">
        <f>VLOOKUP(D1018,Acero!$A$12:$AB$209,13,FALSE)</f>
        <v>---------------</v>
      </c>
      <c r="N1018" s="308" t="str">
        <f>IF(L1018="x",VLOOKUP(D1018,Acero!$A$12:$AB$209,6,FALSE),"--")</f>
        <v>--</v>
      </c>
      <c r="O1018" s="324" t="str">
        <f>IF(L1018="x",VLOOKUP(D1018,Acero!$A$12:$AB$209,7,FALSE),"--")</f>
        <v>--</v>
      </c>
      <c r="P1018" s="335">
        <f>IF((M1018="Chapa negra doble recapado")*AND(L1018&lt;&gt;"x"),"--",VLOOKUP(D1018,Acero!$A$12:$AB$209,14,FALSE))</f>
        <v>28</v>
      </c>
      <c r="Q1018" s="335" t="str">
        <f>IF((M1018="Chapa negra doble recapado")*AND(L1018&lt;&gt;"x"),"--",VLOOKUP(D1018,Acero!$A$12:$AB$209,15,FALSE))</f>
        <v>----</v>
      </c>
      <c r="R1018" s="335" t="str">
        <f>IF(L1018="x",VLOOKUP(D1018,Acero!$A$12:$AB$209,16,FALSE),"--")</f>
        <v>--</v>
      </c>
      <c r="S1018" s="335" t="str">
        <f>IF(L1018="x",VLOOKUP(D1018,Acero!$A$12:$AB$209,17,FALSE),"--")</f>
        <v>--</v>
      </c>
      <c r="T1018" s="335">
        <f>VLOOKUP(D1018,Acero!$A$12:$AB$209,18,FALSE)</f>
        <v>0</v>
      </c>
      <c r="U1018" s="308" t="str">
        <f>VLOOKUP(D1018,Acero!$A$12:$AB$209,19,FALSE)</f>
        <v>----</v>
      </c>
      <c r="V1018" s="318"/>
      <c r="W1018" s="318"/>
      <c r="X1018" s="322"/>
      <c r="Y1018" s="334" t="e">
        <f t="shared" si="415"/>
        <v>#DIV/0!</v>
      </c>
      <c r="Z1018">
        <f t="shared" si="419"/>
        <v>9742986.1666666307</v>
      </c>
      <c r="AG1018" s="345">
        <v>43375</v>
      </c>
      <c r="AH1018" s="149"/>
      <c r="AI1018" s="149"/>
      <c r="AJ1018" s="149"/>
      <c r="AK1018" s="149"/>
      <c r="AL1018" s="343" t="e">
        <f t="shared" si="416"/>
        <v>#DIV/0!</v>
      </c>
      <c r="AM1018" s="149"/>
      <c r="AN1018" s="149"/>
      <c r="AO1018" s="343" t="e">
        <f t="shared" si="417"/>
        <v>#DIV/0!</v>
      </c>
      <c r="AP1018" s="149"/>
      <c r="AQ1018" s="149"/>
      <c r="AR1018" s="343" t="e">
        <f t="shared" si="418"/>
        <v>#DIV/0!</v>
      </c>
    </row>
    <row r="1019" spans="1:44" ht="30.75" hidden="1" thickBot="1">
      <c r="A1019" s="309"/>
      <c r="B1019" s="308">
        <v>919</v>
      </c>
      <c r="C1019" s="239" t="str">
        <f>VLOOKUP($A$18,Piezas!$A$10:$F$604,2,FALSE)</f>
        <v xml:space="preserve">Gabinete lateral derecho </v>
      </c>
      <c r="D1019" s="317" t="s">
        <v>1228</v>
      </c>
      <c r="E1019" s="322"/>
      <c r="F1019" s="308">
        <f>VLOOKUP(D1019,Acero!$A$12:$AB$209,4,FALSE)</f>
        <v>0</v>
      </c>
      <c r="G1019" s="317"/>
      <c r="H1019" s="317"/>
      <c r="I1019" s="317"/>
      <c r="J1019" s="311"/>
      <c r="L1019" s="322"/>
      <c r="M1019" s="308" t="str">
        <f>VLOOKUP(D1019,Acero!$A$12:$AB$209,13,FALSE)</f>
        <v>---------------</v>
      </c>
      <c r="N1019" s="308" t="str">
        <f>IF(L1019="x",VLOOKUP(D1019,Acero!$A$12:$AB$209,6,FALSE),"--")</f>
        <v>--</v>
      </c>
      <c r="O1019" s="324" t="str">
        <f>IF(L1019="x",VLOOKUP(D1019,Acero!$A$12:$AB$209,7,FALSE),"--")</f>
        <v>--</v>
      </c>
      <c r="P1019" s="335">
        <f>IF((M1019="Chapa negra doble recapado")*AND(L1019&lt;&gt;"x"),"--",VLOOKUP(D1019,Acero!$A$12:$AB$209,14,FALSE))</f>
        <v>0.42</v>
      </c>
      <c r="Q1019" s="335" t="str">
        <f>IF((M1019="Chapa negra doble recapado")*AND(L1019&lt;&gt;"x"),"--",VLOOKUP(D1019,Acero!$A$12:$AB$209,15,FALSE))</f>
        <v>----</v>
      </c>
      <c r="R1019" s="335" t="str">
        <f>IF(L1019="x",VLOOKUP(D1019,Acero!$A$12:$AB$209,16,FALSE),"--")</f>
        <v>--</v>
      </c>
      <c r="S1019" s="335" t="str">
        <f>IF(L1019="x",VLOOKUP(D1019,Acero!$A$12:$AB$209,17,FALSE),"--")</f>
        <v>--</v>
      </c>
      <c r="T1019" s="335">
        <f>VLOOKUP(D1019,Acero!$A$12:$AB$209,18,FALSE)</f>
        <v>0.5</v>
      </c>
      <c r="U1019" s="308" t="str">
        <f>VLOOKUP(D1019,Acero!$A$12:$AB$209,19,FALSE)</f>
        <v>----</v>
      </c>
      <c r="V1019" s="318"/>
      <c r="W1019" s="318"/>
      <c r="X1019" s="322"/>
      <c r="Y1019" s="334" t="e">
        <f t="shared" si="415"/>
        <v>#DIV/0!</v>
      </c>
      <c r="Z1019">
        <f t="shared" si="419"/>
        <v>9742986.1666666307</v>
      </c>
      <c r="AG1019" s="345">
        <v>43376</v>
      </c>
      <c r="AH1019" s="149"/>
      <c r="AI1019" s="149"/>
      <c r="AJ1019" s="149"/>
      <c r="AK1019" s="149"/>
      <c r="AL1019" s="343" t="e">
        <f t="shared" si="416"/>
        <v>#DIV/0!</v>
      </c>
      <c r="AM1019" s="149"/>
      <c r="AN1019" s="149"/>
      <c r="AO1019" s="343" t="e">
        <f t="shared" si="417"/>
        <v>#DIV/0!</v>
      </c>
      <c r="AP1019" s="149"/>
      <c r="AQ1019" s="149"/>
      <c r="AR1019" s="343" t="e">
        <f t="shared" si="418"/>
        <v>#DIV/0!</v>
      </c>
    </row>
    <row r="1020" spans="1:44" ht="30.75" hidden="1" thickBot="1">
      <c r="A1020" s="309"/>
      <c r="B1020" s="308">
        <v>920</v>
      </c>
      <c r="C1020" s="239" t="str">
        <f>VLOOKUP($A$18,Piezas!$A$10:$F$604,2,FALSE)</f>
        <v xml:space="preserve">Gabinete lateral derecho </v>
      </c>
      <c r="D1020" s="317" t="s">
        <v>1229</v>
      </c>
      <c r="E1020" s="322"/>
      <c r="F1020" s="308">
        <f>VLOOKUP(D1020,Acero!$A$12:$AB$209,4,FALSE)</f>
        <v>0</v>
      </c>
      <c r="G1020" s="317"/>
      <c r="H1020" s="317"/>
      <c r="I1020" s="317"/>
      <c r="J1020" s="311"/>
      <c r="L1020" s="322"/>
      <c r="M1020" s="308" t="str">
        <f>VLOOKUP(D1020,Acero!$A$12:$AB$209,13,FALSE)</f>
        <v>---------------</v>
      </c>
      <c r="N1020" s="308" t="str">
        <f>IF(L1020="x",VLOOKUP(D1020,Acero!$A$12:$AB$209,6,FALSE),"--")</f>
        <v>--</v>
      </c>
      <c r="O1020" s="324" t="str">
        <f>IF(L1020="x",VLOOKUP(D1020,Acero!$A$12:$AB$209,7,FALSE),"--")</f>
        <v>--</v>
      </c>
      <c r="P1020" s="335">
        <f>IF((M1020="Chapa negra doble recapado")*AND(L1020&lt;&gt;"x"),"--",VLOOKUP(D1020,Acero!$A$12:$AB$209,14,FALSE))</f>
        <v>22</v>
      </c>
      <c r="Q1020" s="335" t="str">
        <f>IF((M1020="Chapa negra doble recapado")*AND(L1020&lt;&gt;"x"),"--",VLOOKUP(D1020,Acero!$A$12:$AB$209,15,FALSE))</f>
        <v>----</v>
      </c>
      <c r="R1020" s="335" t="str">
        <f>IF(L1020="x",VLOOKUP(D1020,Acero!$A$12:$AB$209,16,FALSE),"--")</f>
        <v>--</v>
      </c>
      <c r="S1020" s="335" t="str">
        <f>IF(L1020="x",VLOOKUP(D1020,Acero!$A$12:$AB$209,17,FALSE),"--")</f>
        <v>--</v>
      </c>
      <c r="T1020" s="335">
        <f>VLOOKUP(D1020,Acero!$A$12:$AB$209,18,FALSE)</f>
        <v>0</v>
      </c>
      <c r="U1020" s="308" t="str">
        <f>VLOOKUP(D1020,Acero!$A$12:$AB$209,19,FALSE)</f>
        <v>----</v>
      </c>
      <c r="V1020" s="319"/>
      <c r="W1020" s="319"/>
      <c r="X1020" s="322"/>
      <c r="Y1020" s="334" t="e">
        <f t="shared" si="415"/>
        <v>#DIV/0!</v>
      </c>
      <c r="Z1020">
        <f t="shared" si="419"/>
        <v>9742986.1666666307</v>
      </c>
      <c r="AG1020" s="345">
        <v>43377</v>
      </c>
      <c r="AH1020" s="149"/>
      <c r="AI1020" s="149"/>
      <c r="AJ1020" s="149"/>
      <c r="AK1020" s="149"/>
      <c r="AL1020" s="343" t="e">
        <f t="shared" si="416"/>
        <v>#DIV/0!</v>
      </c>
      <c r="AM1020" s="149"/>
      <c r="AN1020" s="149"/>
      <c r="AO1020" s="343" t="e">
        <f t="shared" si="417"/>
        <v>#DIV/0!</v>
      </c>
      <c r="AP1020" s="149"/>
      <c r="AQ1020" s="149"/>
      <c r="AR1020" s="343" t="e">
        <f t="shared" si="418"/>
        <v>#DIV/0!</v>
      </c>
    </row>
    <row r="1021" spans="1:44" ht="30.75" hidden="1" thickBot="1">
      <c r="A1021" s="309"/>
      <c r="B1021" s="308">
        <v>921</v>
      </c>
      <c r="C1021" s="239" t="str">
        <f>VLOOKUP($A$18,Piezas!$A$10:$F$604,2,FALSE)</f>
        <v xml:space="preserve">Gabinete lateral derecho </v>
      </c>
      <c r="D1021" s="317" t="s">
        <v>1230</v>
      </c>
      <c r="E1021" s="322"/>
      <c r="F1021" s="308">
        <f>VLOOKUP(D1021,Acero!$A$12:$AB$209,4,FALSE)</f>
        <v>0</v>
      </c>
      <c r="G1021" s="317"/>
      <c r="H1021" s="317"/>
      <c r="I1021" s="317"/>
      <c r="J1021" s="311"/>
      <c r="L1021" s="322"/>
      <c r="M1021" s="308" t="str">
        <f>VLOOKUP(D1021,Acero!$A$12:$AB$209,13,FALSE)</f>
        <v>---------------</v>
      </c>
      <c r="N1021" s="308" t="str">
        <f>IF(L1021="x",VLOOKUP(D1021,Acero!$A$12:$AB$209,6,FALSE),"--")</f>
        <v>--</v>
      </c>
      <c r="O1021" s="324" t="str">
        <f>IF(L1021="x",VLOOKUP(D1021,Acero!$A$12:$AB$209,7,FALSE),"--")</f>
        <v>--</v>
      </c>
      <c r="P1021" s="335">
        <f>IF((M1021="Chapa negra doble recapado")*AND(L1021&lt;&gt;"x"),"--",VLOOKUP(D1021,Acero!$A$12:$AB$209,14,FALSE))</f>
        <v>12.7</v>
      </c>
      <c r="Q1021" s="335" t="str">
        <f>IF((M1021="Chapa negra doble recapado")*AND(L1021&lt;&gt;"x"),"--",VLOOKUP(D1021,Acero!$A$12:$AB$209,15,FALSE))</f>
        <v>----</v>
      </c>
      <c r="R1021" s="335" t="str">
        <f>IF(L1021="x",VLOOKUP(D1021,Acero!$A$12:$AB$209,16,FALSE),"--")</f>
        <v>--</v>
      </c>
      <c r="S1021" s="335" t="str">
        <f>IF(L1021="x",VLOOKUP(D1021,Acero!$A$12:$AB$209,17,FALSE),"--")</f>
        <v>--</v>
      </c>
      <c r="T1021" s="335">
        <f>VLOOKUP(D1021,Acero!$A$12:$AB$209,18,FALSE)</f>
        <v>0</v>
      </c>
      <c r="U1021" s="308" t="str">
        <f>VLOOKUP(D1021,Acero!$A$12:$AB$209,19,FALSE)</f>
        <v>----</v>
      </c>
      <c r="V1021" s="318"/>
      <c r="W1021" s="318"/>
      <c r="X1021" s="322"/>
      <c r="Y1021" s="334" t="e">
        <f t="shared" si="415"/>
        <v>#DIV/0!</v>
      </c>
      <c r="Z1021">
        <f t="shared" si="419"/>
        <v>9742986.1666666307</v>
      </c>
      <c r="AG1021" s="345">
        <v>43378</v>
      </c>
      <c r="AH1021" s="149"/>
      <c r="AI1021" s="149"/>
      <c r="AJ1021" s="149"/>
      <c r="AK1021" s="149"/>
      <c r="AL1021" s="343" t="e">
        <f t="shared" si="416"/>
        <v>#DIV/0!</v>
      </c>
      <c r="AM1021" s="149"/>
      <c r="AN1021" s="149"/>
      <c r="AO1021" s="343" t="e">
        <f t="shared" si="417"/>
        <v>#DIV/0!</v>
      </c>
      <c r="AP1021" s="149"/>
      <c r="AQ1021" s="149"/>
      <c r="AR1021" s="343" t="e">
        <f t="shared" si="418"/>
        <v>#DIV/0!</v>
      </c>
    </row>
    <row r="1022" spans="1:44" ht="30.75" hidden="1" thickBot="1">
      <c r="A1022" s="309"/>
      <c r="B1022" s="308">
        <v>922</v>
      </c>
      <c r="C1022" s="239" t="str">
        <f>VLOOKUP($A$18,Piezas!$A$10:$F$604,2,FALSE)</f>
        <v xml:space="preserve">Gabinete lateral derecho </v>
      </c>
      <c r="D1022" s="317"/>
      <c r="E1022" s="322"/>
      <c r="F1022" s="308" t="e">
        <f>VLOOKUP(D1022,Acero!$A$12:$AB$209,4,FALSE)</f>
        <v>#N/A</v>
      </c>
      <c r="G1022" s="317"/>
      <c r="H1022" s="317"/>
      <c r="I1022" s="317"/>
      <c r="J1022" s="311"/>
      <c r="L1022" s="322"/>
      <c r="M1022" s="308" t="e">
        <f>VLOOKUP(D1022,Acero!$A$12:$AB$209,13,FALSE)</f>
        <v>#N/A</v>
      </c>
      <c r="N1022" s="308" t="str">
        <f>IF(L1022="x",VLOOKUP(D1022,Acero!$A$12:$AB$209,6,FALSE),"--")</f>
        <v>--</v>
      </c>
      <c r="O1022" s="324" t="str">
        <f>IF(L1022="x",VLOOKUP(D1022,Acero!$A$12:$AB$209,7,FALSE),"--")</f>
        <v>--</v>
      </c>
      <c r="P1022" s="335" t="e">
        <f>IF((M1022="Chapa negra doble recapado")*AND(L1022&lt;&gt;"x"),"--",VLOOKUP(D1022,Acero!$A$12:$AB$209,14,FALSE))</f>
        <v>#N/A</v>
      </c>
      <c r="Q1022" s="335" t="e">
        <f>IF((M1022="Chapa negra doble recapado")*AND(L1022&lt;&gt;"x"),"--",VLOOKUP(D1022,Acero!$A$12:$AB$209,15,FALSE))</f>
        <v>#N/A</v>
      </c>
      <c r="R1022" s="335" t="str">
        <f>IF(L1022="x",VLOOKUP(D1022,Acero!$A$12:$AB$209,16,FALSE),"--")</f>
        <v>--</v>
      </c>
      <c r="S1022" s="335" t="str">
        <f>IF(L1022="x",VLOOKUP(D1022,Acero!$A$12:$AB$209,17,FALSE),"--")</f>
        <v>--</v>
      </c>
      <c r="T1022" s="335" t="e">
        <f>VLOOKUP(D1022,Acero!$A$12:$AB$209,18,FALSE)</f>
        <v>#N/A</v>
      </c>
      <c r="U1022" s="308" t="e">
        <f>VLOOKUP(D1022,Acero!$A$12:$AB$209,19,FALSE)</f>
        <v>#N/A</v>
      </c>
      <c r="V1022" s="319"/>
      <c r="W1022" s="319"/>
      <c r="X1022" s="322"/>
      <c r="Y1022" s="334" t="e">
        <f t="shared" si="415"/>
        <v>#DIV/0!</v>
      </c>
      <c r="Z1022">
        <f t="shared" si="419"/>
        <v>9742986.1666666307</v>
      </c>
      <c r="AG1022" s="345">
        <v>43379</v>
      </c>
      <c r="AH1022" s="149"/>
      <c r="AI1022" s="149"/>
      <c r="AJ1022" s="149"/>
      <c r="AK1022" s="149"/>
      <c r="AL1022" s="343" t="e">
        <f t="shared" si="416"/>
        <v>#DIV/0!</v>
      </c>
      <c r="AM1022" s="149"/>
      <c r="AN1022" s="149"/>
      <c r="AO1022" s="343" t="e">
        <f t="shared" si="417"/>
        <v>#DIV/0!</v>
      </c>
      <c r="AP1022" s="149"/>
      <c r="AQ1022" s="149"/>
      <c r="AR1022" s="343" t="e">
        <f t="shared" si="418"/>
        <v>#DIV/0!</v>
      </c>
    </row>
    <row r="1023" spans="1:44" ht="30.75" hidden="1" thickBot="1">
      <c r="A1023" s="309"/>
      <c r="B1023" s="308">
        <v>923</v>
      </c>
      <c r="C1023" s="239" t="str">
        <f>VLOOKUP($A$18,Piezas!$A$10:$F$604,2,FALSE)</f>
        <v xml:space="preserve">Gabinete lateral derecho </v>
      </c>
      <c r="D1023" s="320"/>
      <c r="E1023" s="322"/>
      <c r="F1023" s="308" t="e">
        <f>VLOOKUP(D1023,Acero!$A$12:$AB$209,4,FALSE)</f>
        <v>#N/A</v>
      </c>
      <c r="G1023" s="317"/>
      <c r="H1023" s="317"/>
      <c r="I1023" s="317"/>
      <c r="J1023" s="311"/>
      <c r="L1023" s="322"/>
      <c r="M1023" s="308" t="e">
        <f>VLOOKUP(D1023,Acero!$A$12:$AB$209,13,FALSE)</f>
        <v>#N/A</v>
      </c>
      <c r="N1023" s="308" t="str">
        <f>IF(L1023="x",VLOOKUP(D1023,Acero!$A$12:$AB$209,6,FALSE),"--")</f>
        <v>--</v>
      </c>
      <c r="O1023" s="324" t="str">
        <f>IF(L1023="x",VLOOKUP(D1023,Acero!$A$12:$AB$209,7,FALSE),"--")</f>
        <v>--</v>
      </c>
      <c r="P1023" s="335" t="e">
        <f>IF((M1023="Chapa negra doble recapado")*AND(L1023&lt;&gt;"x"),"--",VLOOKUP(D1023,Acero!$A$12:$AB$209,14,FALSE))</f>
        <v>#N/A</v>
      </c>
      <c r="Q1023" s="335" t="e">
        <f>IF((M1023="Chapa negra doble recapado")*AND(L1023&lt;&gt;"x"),"--",VLOOKUP(D1023,Acero!$A$12:$AB$209,15,FALSE))</f>
        <v>#N/A</v>
      </c>
      <c r="R1023" s="335" t="str">
        <f>IF(L1023="x",VLOOKUP(D1023,Acero!$A$12:$AB$209,16,FALSE),"--")</f>
        <v>--</v>
      </c>
      <c r="S1023" s="335" t="str">
        <f>IF(L1023="x",VLOOKUP(D1023,Acero!$A$12:$AB$209,17,FALSE),"--")</f>
        <v>--</v>
      </c>
      <c r="T1023" s="335" t="e">
        <f>VLOOKUP(D1023,Acero!$A$12:$AB$209,18,FALSE)</f>
        <v>#N/A</v>
      </c>
      <c r="U1023" s="308" t="e">
        <f>VLOOKUP(D1023,Acero!$A$12:$AB$209,19,FALSE)</f>
        <v>#N/A</v>
      </c>
      <c r="V1023" s="318"/>
      <c r="W1023" s="318"/>
      <c r="X1023" s="322"/>
      <c r="Y1023" s="334" t="e">
        <f t="shared" si="415"/>
        <v>#DIV/0!</v>
      </c>
      <c r="Z1023">
        <f t="shared" si="419"/>
        <v>9742986.1666666307</v>
      </c>
      <c r="AG1023" s="345">
        <v>43380</v>
      </c>
      <c r="AH1023" s="149"/>
      <c r="AI1023" s="149"/>
      <c r="AJ1023" s="149"/>
      <c r="AK1023" s="149"/>
      <c r="AL1023" s="343" t="e">
        <f t="shared" si="416"/>
        <v>#DIV/0!</v>
      </c>
      <c r="AM1023" s="149"/>
      <c r="AN1023" s="149"/>
      <c r="AO1023" s="343" t="e">
        <f t="shared" si="417"/>
        <v>#DIV/0!</v>
      </c>
      <c r="AP1023" s="149"/>
      <c r="AQ1023" s="149"/>
      <c r="AR1023" s="343" t="e">
        <f t="shared" si="418"/>
        <v>#DIV/0!</v>
      </c>
    </row>
    <row r="1024" spans="1:44" ht="30.75" hidden="1" thickBot="1">
      <c r="A1024" s="412"/>
      <c r="B1024" s="308">
        <v>924</v>
      </c>
      <c r="C1024" s="239" t="str">
        <f>VLOOKUP($A$18,Piezas!$A$10:$F$604,2,FALSE)</f>
        <v xml:space="preserve">Gabinete lateral derecho </v>
      </c>
      <c r="D1024" s="321"/>
      <c r="E1024" s="322"/>
      <c r="F1024" s="308" t="e">
        <f>VLOOKUP(D1024,Acero!$A$12:$AB$209,4,FALSE)</f>
        <v>#N/A</v>
      </c>
      <c r="G1024" s="317"/>
      <c r="H1024" s="317"/>
      <c r="I1024" s="317"/>
      <c r="J1024" s="311"/>
      <c r="L1024" s="322"/>
      <c r="M1024" s="308" t="e">
        <f>VLOOKUP(D1024,Acero!$A$12:$AB$209,13,FALSE)</f>
        <v>#N/A</v>
      </c>
      <c r="N1024" s="308" t="str">
        <f>IF(L1024="x",VLOOKUP(D1024,Acero!$A$12:$AB$209,6,FALSE),"--")</f>
        <v>--</v>
      </c>
      <c r="O1024" s="324" t="str">
        <f>IF(L1024="x",VLOOKUP(D1024,Acero!$A$12:$AB$209,7,FALSE),"--")</f>
        <v>--</v>
      </c>
      <c r="P1024" s="335" t="e">
        <f>IF((M1024="Chapa negra doble recapado")*AND(L1024&lt;&gt;"x"),"--",VLOOKUP(D1024,Acero!$A$12:$AB$209,14,FALSE))</f>
        <v>#N/A</v>
      </c>
      <c r="Q1024" s="335" t="e">
        <f>IF((M1024="Chapa negra doble recapado")*AND(L1024&lt;&gt;"x"),"--",VLOOKUP(D1024,Acero!$A$12:$AB$209,15,FALSE))</f>
        <v>#N/A</v>
      </c>
      <c r="R1024" s="335" t="str">
        <f>IF(L1024="x",VLOOKUP(D1024,Acero!$A$12:$AB$209,16,FALSE),"--")</f>
        <v>--</v>
      </c>
      <c r="S1024" s="335" t="str">
        <f>IF(L1024="x",VLOOKUP(D1024,Acero!$A$12:$AB$209,17,FALSE),"--")</f>
        <v>--</v>
      </c>
      <c r="T1024" s="335" t="e">
        <f>VLOOKUP(D1024,Acero!$A$12:$AB$209,18,FALSE)</f>
        <v>#N/A</v>
      </c>
      <c r="U1024" s="308" t="e">
        <f>VLOOKUP(D1024,Acero!$A$12:$AB$209,19,FALSE)</f>
        <v>#N/A</v>
      </c>
      <c r="V1024" s="319"/>
      <c r="W1024" s="319"/>
      <c r="X1024" s="322"/>
      <c r="Y1024" s="334" t="e">
        <f t="shared" si="415"/>
        <v>#DIV/0!</v>
      </c>
      <c r="Z1024">
        <f t="shared" si="419"/>
        <v>9742986.1666666307</v>
      </c>
      <c r="AG1024" s="345">
        <v>43381</v>
      </c>
      <c r="AH1024" s="149"/>
      <c r="AI1024" s="149"/>
      <c r="AJ1024" s="149"/>
      <c r="AK1024" s="149"/>
      <c r="AL1024" s="343" t="e">
        <f t="shared" si="416"/>
        <v>#DIV/0!</v>
      </c>
      <c r="AM1024" s="149"/>
      <c r="AN1024" s="149"/>
      <c r="AO1024" s="343" t="e">
        <f t="shared" si="417"/>
        <v>#DIV/0!</v>
      </c>
      <c r="AP1024" s="149"/>
      <c r="AQ1024" s="149"/>
      <c r="AR1024" s="343" t="e">
        <f t="shared" si="418"/>
        <v>#DIV/0!</v>
      </c>
    </row>
    <row r="1025" spans="1:44" ht="15.75" hidden="1" thickBot="1">
      <c r="A1025" s="410"/>
      <c r="B1025" s="336"/>
      <c r="C1025" s="337"/>
      <c r="D1025" s="338"/>
      <c r="E1025" s="339"/>
      <c r="F1025" s="340"/>
      <c r="G1025" s="336"/>
      <c r="H1025" s="336"/>
      <c r="I1025" s="338"/>
      <c r="J1025" s="339"/>
      <c r="K1025" s="341"/>
      <c r="L1025" s="339"/>
      <c r="M1025" s="338"/>
      <c r="N1025" s="338"/>
      <c r="O1025" s="342"/>
      <c r="P1025" s="340"/>
      <c r="Q1025" s="340"/>
      <c r="R1025" s="340"/>
      <c r="S1025" s="340"/>
      <c r="T1025" s="340"/>
      <c r="U1025" s="336"/>
      <c r="V1025" s="336"/>
      <c r="W1025" s="336"/>
      <c r="X1025" s="339"/>
      <c r="Y1025" s="339"/>
      <c r="Z1025" s="333"/>
      <c r="AA1025" s="333"/>
      <c r="AG1025" s="345"/>
      <c r="AL1025" s="344"/>
      <c r="AO1025" s="344"/>
      <c r="AR1025" s="344"/>
    </row>
    <row r="1026" spans="1:44" ht="31.5" hidden="1" thickTop="1" thickBot="1">
      <c r="A1026" s="411" t="s">
        <v>516</v>
      </c>
      <c r="B1026" s="308">
        <v>925</v>
      </c>
      <c r="C1026" s="239" t="str">
        <f>VLOOKUP($A$18,Piezas!$A$10:$F$604,2,FALSE)</f>
        <v xml:space="preserve">Gabinete lateral derecho </v>
      </c>
      <c r="D1026" s="317" t="s">
        <v>1012</v>
      </c>
      <c r="E1026" s="331">
        <v>2014.3333333333301</v>
      </c>
      <c r="F1026" s="308" t="str">
        <f>VLOOKUP(D1026,Acero!$A$12:$AB$209,4,FALSE)</f>
        <v>Lateral</v>
      </c>
      <c r="G1026" s="317"/>
      <c r="H1026" s="317"/>
      <c r="I1026" s="317"/>
      <c r="J1026" s="310"/>
      <c r="K1026" s="149"/>
      <c r="L1026" s="331"/>
      <c r="M1026" s="308" t="str">
        <f>VLOOKUP(D1026,Acero!$A$12:$AB$209,13,FALSE)</f>
        <v>Chapa negra doble recapado</v>
      </c>
      <c r="N1026" s="308" t="str">
        <f>IF(L1026="x",VLOOKUP(D1026,Acero!$A$12:$AB$209,6,FALSE),"--")</f>
        <v>--</v>
      </c>
      <c r="O1026" s="324" t="str">
        <f>IF(L1026="x",VLOOKUP(D1026,Acero!$A$12:$AB$209,7,FALSE),"--")</f>
        <v>--</v>
      </c>
      <c r="P1026" s="335" t="str">
        <f>IF((M1026="Chapa negra doble recapado")*AND(L1026&lt;&gt;"x"),"--",VLOOKUP(D1026,Acero!$A$12:$AB$209,14,FALSE))</f>
        <v>--</v>
      </c>
      <c r="Q1026" s="335" t="str">
        <f>IF((M1026="Chapa negra doble recapado")*AND(L1026&lt;&gt;"x"),"--",VLOOKUP(D1026,Acero!$A$12:$AB$209,15,FALSE))</f>
        <v>--</v>
      </c>
      <c r="R1026" s="335" t="str">
        <f>IF(L1026="x",VLOOKUP(D1026,Acero!$A$12:$AB$209,16,FALSE),"--")</f>
        <v>--</v>
      </c>
      <c r="S1026" s="335" t="str">
        <f>IF(L1026="x",VLOOKUP(D1026,Acero!$A$12:$AB$209,17,FALSE),"--")</f>
        <v>--</v>
      </c>
      <c r="T1026" s="335">
        <f>VLOOKUP(D1026,Acero!$A$12:$AB$209,18,FALSE)</f>
        <v>1.2</v>
      </c>
      <c r="U1026" s="308" t="str">
        <f>VLOOKUP(D1026,Acero!$A$12:$AB$209,19,FALSE)</f>
        <v>mm</v>
      </c>
      <c r="V1026" s="317"/>
      <c r="W1026" s="317">
        <v>1637.8333333333301</v>
      </c>
      <c r="X1026" s="331">
        <v>2141.6666666666702</v>
      </c>
      <c r="Y1026" s="334">
        <f t="shared" ref="Y1026:Y1036" si="420">(X1026-W1026)/W1026</f>
        <v>0.30762185814592924</v>
      </c>
      <c r="Z1026" s="149">
        <f>(V1026+W1026)*E1026</f>
        <v>3299142.2777777659</v>
      </c>
      <c r="AA1026" s="149"/>
      <c r="AB1026" s="149"/>
      <c r="AC1026" s="149"/>
      <c r="AD1026" s="149"/>
      <c r="AE1026" s="149"/>
      <c r="AF1026" s="149"/>
      <c r="AG1026" s="345">
        <v>43382</v>
      </c>
      <c r="AH1026" s="149"/>
      <c r="AI1026" s="149"/>
      <c r="AJ1026" s="149"/>
      <c r="AK1026" s="149"/>
      <c r="AL1026" s="343" t="e">
        <f t="shared" ref="AL1026:AL1036" si="421">(AH1026-AK1026)/AH1026</f>
        <v>#DIV/0!</v>
      </c>
      <c r="AM1026" s="149"/>
      <c r="AN1026" s="149"/>
      <c r="AO1026" s="343" t="e">
        <f t="shared" ref="AO1026:AO1036" si="422">(AK1026-AN1026)/AK1026</f>
        <v>#DIV/0!</v>
      </c>
      <c r="AP1026" s="149"/>
      <c r="AQ1026" s="149"/>
      <c r="AR1026" s="343" t="e">
        <f t="shared" ref="AR1026:AR1036" si="423">(AN1026-AQ1026)/AN1026</f>
        <v>#DIV/0!</v>
      </c>
    </row>
    <row r="1027" spans="1:44" ht="30.75" hidden="1" thickBot="1">
      <c r="A1027" s="309"/>
      <c r="B1027" s="308">
        <v>926</v>
      </c>
      <c r="C1027" s="239" t="str">
        <f>VLOOKUP($A$18,Piezas!$A$10:$F$604,2,FALSE)</f>
        <v xml:space="preserve">Gabinete lateral derecho </v>
      </c>
      <c r="D1027" s="317" t="s">
        <v>1211</v>
      </c>
      <c r="E1027" s="322">
        <v>2022.3333333333301</v>
      </c>
      <c r="F1027" s="308" t="str">
        <f>VLOOKUP(D1027,Acero!$A$12:$AB$209,4,FALSE)</f>
        <v xml:space="preserve">Lonja </v>
      </c>
      <c r="G1027" s="317"/>
      <c r="H1027" s="317"/>
      <c r="I1027" s="317"/>
      <c r="J1027" s="311"/>
      <c r="L1027" s="317"/>
      <c r="M1027" s="308" t="str">
        <f>VLOOKUP(D1027,Acero!$A$12:$AB$209,13,FALSE)</f>
        <v>Chapa negra doble recapado</v>
      </c>
      <c r="N1027" s="308" t="str">
        <f>IF(L1027="x",VLOOKUP(D1027,Acero!$A$12:$AB$209,6,FALSE),"--")</f>
        <v>--</v>
      </c>
      <c r="O1027" s="324" t="str">
        <f>IF(L1027="x",VLOOKUP(D1027,Acero!$A$12:$AB$209,7,FALSE),"--")</f>
        <v>--</v>
      </c>
      <c r="P1027" s="335" t="str">
        <f>IF((M1027="Chapa negra doble recapado")*AND(L1027&lt;&gt;"x"),"--",VLOOKUP(D1027,Acero!$A$12:$AB$209,14,FALSE))</f>
        <v>--</v>
      </c>
      <c r="Q1027" s="335" t="str">
        <f>IF((M1027="Chapa negra doble recapado")*AND(L1027&lt;&gt;"x"),"--",VLOOKUP(D1027,Acero!$A$12:$AB$209,15,FALSE))</f>
        <v>--</v>
      </c>
      <c r="R1027" s="335" t="str">
        <f>IF(L1027="x",VLOOKUP(D1027,Acero!$A$12:$AB$209,16,FALSE),"--")</f>
        <v>--</v>
      </c>
      <c r="S1027" s="335" t="str">
        <f>IF(L1027="x",VLOOKUP(D1027,Acero!$A$12:$AB$209,17,FALSE),"--")</f>
        <v>--</v>
      </c>
      <c r="T1027" s="335">
        <f>VLOOKUP(D1027,Acero!$A$12:$AB$209,18,FALSE)</f>
        <v>1.2</v>
      </c>
      <c r="U1027" s="308" t="str">
        <f>VLOOKUP(D1027,Acero!$A$12:$AB$209,19,FALSE)</f>
        <v>mm</v>
      </c>
      <c r="V1027" s="317"/>
      <c r="W1027" s="317">
        <v>1644.3333333333301</v>
      </c>
      <c r="X1027" s="322">
        <v>2150.1666666666702</v>
      </c>
      <c r="Y1027" s="334">
        <f t="shared" si="420"/>
        <v>0.30762213663085813</v>
      </c>
      <c r="Z1027">
        <f t="shared" ref="Z1027:Z1036" si="424">(V1027+W1027)*E1027+Z1026</f>
        <v>6624532.3888888657</v>
      </c>
      <c r="AG1027" s="345">
        <v>43383</v>
      </c>
      <c r="AH1027" s="149"/>
      <c r="AI1027" s="149"/>
      <c r="AJ1027" s="149"/>
      <c r="AK1027" s="149"/>
      <c r="AL1027" s="343" t="e">
        <f t="shared" si="421"/>
        <v>#DIV/0!</v>
      </c>
      <c r="AM1027" s="149"/>
      <c r="AN1027" s="149"/>
      <c r="AO1027" s="343" t="e">
        <f t="shared" si="422"/>
        <v>#DIV/0!</v>
      </c>
      <c r="AP1027" s="149"/>
      <c r="AQ1027" s="149"/>
      <c r="AR1027" s="343" t="e">
        <f t="shared" si="423"/>
        <v>#DIV/0!</v>
      </c>
    </row>
    <row r="1028" spans="1:44" ht="30.75" hidden="1" thickBot="1">
      <c r="A1028" s="309"/>
      <c r="B1028" s="308">
        <v>927</v>
      </c>
      <c r="C1028" s="239" t="str">
        <f>VLOOKUP($A$18,Piezas!$A$10:$F$604,2,FALSE)</f>
        <v xml:space="preserve">Gabinete lateral derecho </v>
      </c>
      <c r="D1028" s="317" t="s">
        <v>1014</v>
      </c>
      <c r="E1028" s="322">
        <v>2030.3333333333301</v>
      </c>
      <c r="F1028" s="308" t="str">
        <f>VLOOKUP(D1028,Acero!$A$12:$AB$209,4,FALSE)</f>
        <v>orejas</v>
      </c>
      <c r="G1028" s="317"/>
      <c r="H1028" s="317"/>
      <c r="I1028" s="317"/>
      <c r="J1028" s="311" t="s">
        <v>1554</v>
      </c>
      <c r="L1028" s="322"/>
      <c r="M1028" s="308" t="str">
        <f>VLOOKUP(D1028,Acero!$A$12:$AB$209,13,FALSE)</f>
        <v>Chapa negra doble recapado</v>
      </c>
      <c r="N1028" s="308" t="str">
        <f>IF(L1028="x",VLOOKUP(D1028,Acero!$A$12:$AB$209,6,FALSE),"--")</f>
        <v>--</v>
      </c>
      <c r="O1028" s="324" t="str">
        <f>IF(L1028="x",VLOOKUP(D1028,Acero!$A$12:$AB$209,7,FALSE),"--")</f>
        <v>--</v>
      </c>
      <c r="P1028" s="335" t="str">
        <f>IF((M1028="Chapa negra doble recapado")*AND(L1028&lt;&gt;"x"),"--",VLOOKUP(D1028,Acero!$A$12:$AB$209,14,FALSE))</f>
        <v>--</v>
      </c>
      <c r="Q1028" s="335" t="str">
        <f>IF((M1028="Chapa negra doble recapado")*AND(L1028&lt;&gt;"x"),"--",VLOOKUP(D1028,Acero!$A$12:$AB$209,15,FALSE))</f>
        <v>--</v>
      </c>
      <c r="R1028" s="335" t="str">
        <f>IF(L1028="x",VLOOKUP(D1028,Acero!$A$12:$AB$209,16,FALSE),"--")</f>
        <v>--</v>
      </c>
      <c r="S1028" s="335" t="str">
        <f>IF(L1028="x",VLOOKUP(D1028,Acero!$A$12:$AB$209,17,FALSE),"--")</f>
        <v>--</v>
      </c>
      <c r="T1028" s="335">
        <f>VLOOKUP(D1028,Acero!$A$12:$AB$209,18,FALSE)</f>
        <v>1.2</v>
      </c>
      <c r="U1028" s="308" t="str">
        <f>VLOOKUP(D1028,Acero!$A$12:$AB$209,19,FALSE)</f>
        <v>mm</v>
      </c>
      <c r="V1028" s="318">
        <v>1</v>
      </c>
      <c r="W1028" s="318">
        <v>1650.8333333333301</v>
      </c>
      <c r="X1028" s="322">
        <v>2158.6666666666702</v>
      </c>
      <c r="Y1028" s="334">
        <f t="shared" si="420"/>
        <v>0.30762241292277098</v>
      </c>
      <c r="Z1028">
        <f t="shared" si="424"/>
        <v>9978304.6666666307</v>
      </c>
      <c r="AG1028" s="345">
        <v>43384</v>
      </c>
      <c r="AH1028" s="149"/>
      <c r="AI1028" s="149"/>
      <c r="AJ1028" s="149"/>
      <c r="AK1028" s="149"/>
      <c r="AL1028" s="343" t="e">
        <f t="shared" si="421"/>
        <v>#DIV/0!</v>
      </c>
      <c r="AM1028" s="149"/>
      <c r="AN1028" s="149"/>
      <c r="AO1028" s="343" t="e">
        <f t="shared" si="422"/>
        <v>#DIV/0!</v>
      </c>
      <c r="AP1028" s="149"/>
      <c r="AQ1028" s="149"/>
      <c r="AR1028" s="343" t="e">
        <f t="shared" si="423"/>
        <v>#DIV/0!</v>
      </c>
    </row>
    <row r="1029" spans="1:44" ht="30.75" hidden="1" thickBot="1">
      <c r="A1029" s="309"/>
      <c r="B1029" s="308">
        <v>928</v>
      </c>
      <c r="C1029" s="239" t="str">
        <f>VLOOKUP($A$18,Piezas!$A$10:$F$604,2,FALSE)</f>
        <v xml:space="preserve">Gabinete lateral derecho </v>
      </c>
      <c r="D1029" s="317" t="s">
        <v>1015</v>
      </c>
      <c r="E1029" s="322"/>
      <c r="F1029" s="308">
        <f>VLOOKUP(D1029,Acero!$A$12:$AB$209,4,FALSE)</f>
        <v>0</v>
      </c>
      <c r="G1029" s="317"/>
      <c r="H1029" s="317"/>
      <c r="I1029" s="317"/>
      <c r="J1029" s="311"/>
      <c r="L1029" s="322"/>
      <c r="M1029" s="308">
        <f>VLOOKUP(D1029,Acero!$A$12:$AB$209,13,FALSE)</f>
        <v>0</v>
      </c>
      <c r="N1029" s="308" t="str">
        <f>IF(L1029="x",VLOOKUP(D1029,Acero!$A$12:$AB$209,6,FALSE),"--")</f>
        <v>--</v>
      </c>
      <c r="O1029" s="324" t="str">
        <f>IF(L1029="x",VLOOKUP(D1029,Acero!$A$12:$AB$209,7,FALSE),"--")</f>
        <v>--</v>
      </c>
      <c r="P1029" s="335">
        <f>IF((M1029="Chapa negra doble recapado")*AND(L1029&lt;&gt;"x"),"--",VLOOKUP(D1029,Acero!$A$12:$AB$209,14,FALSE))</f>
        <v>0</v>
      </c>
      <c r="Q1029" s="335">
        <f>IF((M1029="Chapa negra doble recapado")*AND(L1029&lt;&gt;"x"),"--",VLOOKUP(D1029,Acero!$A$12:$AB$209,15,FALSE))</f>
        <v>0</v>
      </c>
      <c r="R1029" s="335" t="str">
        <f>IF(L1029="x",VLOOKUP(D1029,Acero!$A$12:$AB$209,16,FALSE),"--")</f>
        <v>--</v>
      </c>
      <c r="S1029" s="335" t="str">
        <f>IF(L1029="x",VLOOKUP(D1029,Acero!$A$12:$AB$209,17,FALSE),"--")</f>
        <v>--</v>
      </c>
      <c r="T1029" s="335">
        <f>VLOOKUP(D1029,Acero!$A$12:$AB$209,18,FALSE)</f>
        <v>0</v>
      </c>
      <c r="U1029" s="308" t="str">
        <f>VLOOKUP(D1029,Acero!$A$12:$AB$209,19,FALSE)</f>
        <v>-----</v>
      </c>
      <c r="V1029" s="319"/>
      <c r="W1029" s="319"/>
      <c r="X1029" s="322"/>
      <c r="Y1029" s="334" t="e">
        <f t="shared" si="420"/>
        <v>#DIV/0!</v>
      </c>
      <c r="Z1029">
        <f t="shared" si="424"/>
        <v>9978304.6666666307</v>
      </c>
      <c r="AG1029" s="345">
        <v>43385</v>
      </c>
      <c r="AH1029" s="149"/>
      <c r="AI1029" s="149"/>
      <c r="AJ1029" s="149"/>
      <c r="AK1029" s="149"/>
      <c r="AL1029" s="343" t="e">
        <f t="shared" si="421"/>
        <v>#DIV/0!</v>
      </c>
      <c r="AM1029" s="149"/>
      <c r="AN1029" s="149"/>
      <c r="AO1029" s="343" t="e">
        <f t="shared" si="422"/>
        <v>#DIV/0!</v>
      </c>
      <c r="AP1029" s="149"/>
      <c r="AQ1029" s="149"/>
      <c r="AR1029" s="343" t="e">
        <f t="shared" si="423"/>
        <v>#DIV/0!</v>
      </c>
    </row>
    <row r="1030" spans="1:44" ht="30.75" hidden="1" thickBot="1">
      <c r="A1030" s="309"/>
      <c r="B1030" s="308">
        <v>929</v>
      </c>
      <c r="C1030" s="239" t="str">
        <f>VLOOKUP($A$18,Piezas!$A$10:$F$604,2,FALSE)</f>
        <v xml:space="preserve">Gabinete lateral derecho </v>
      </c>
      <c r="D1030" s="317" t="s">
        <v>1060</v>
      </c>
      <c r="E1030" s="322"/>
      <c r="F1030" s="308">
        <f>VLOOKUP(D1030,Acero!$A$12:$AB$209,4,FALSE)</f>
        <v>0</v>
      </c>
      <c r="G1030" s="317"/>
      <c r="H1030" s="317"/>
      <c r="I1030" s="317"/>
      <c r="J1030" s="311"/>
      <c r="L1030" s="322"/>
      <c r="M1030" s="308" t="str">
        <f>VLOOKUP(D1030,Acero!$A$12:$AB$209,13,FALSE)</f>
        <v>---------------</v>
      </c>
      <c r="N1030" s="308" t="str">
        <f>IF(L1030="x",VLOOKUP(D1030,Acero!$A$12:$AB$209,6,FALSE),"--")</f>
        <v>--</v>
      </c>
      <c r="O1030" s="324" t="str">
        <f>IF(L1030="x",VLOOKUP(D1030,Acero!$A$12:$AB$209,7,FALSE),"--")</f>
        <v>--</v>
      </c>
      <c r="P1030" s="335">
        <f>IF((M1030="Chapa negra doble recapado")*AND(L1030&lt;&gt;"x"),"--",VLOOKUP(D1030,Acero!$A$12:$AB$209,14,FALSE))</f>
        <v>28</v>
      </c>
      <c r="Q1030" s="335" t="str">
        <f>IF((M1030="Chapa negra doble recapado")*AND(L1030&lt;&gt;"x"),"--",VLOOKUP(D1030,Acero!$A$12:$AB$209,15,FALSE))</f>
        <v>----</v>
      </c>
      <c r="R1030" s="335" t="str">
        <f>IF(L1030="x",VLOOKUP(D1030,Acero!$A$12:$AB$209,16,FALSE),"--")</f>
        <v>--</v>
      </c>
      <c r="S1030" s="335" t="str">
        <f>IF(L1030="x",VLOOKUP(D1030,Acero!$A$12:$AB$209,17,FALSE),"--")</f>
        <v>--</v>
      </c>
      <c r="T1030" s="335">
        <f>VLOOKUP(D1030,Acero!$A$12:$AB$209,18,FALSE)</f>
        <v>0</v>
      </c>
      <c r="U1030" s="308" t="str">
        <f>VLOOKUP(D1030,Acero!$A$12:$AB$209,19,FALSE)</f>
        <v>----</v>
      </c>
      <c r="V1030" s="318"/>
      <c r="W1030" s="318"/>
      <c r="X1030" s="322"/>
      <c r="Y1030" s="334" t="e">
        <f t="shared" si="420"/>
        <v>#DIV/0!</v>
      </c>
      <c r="Z1030">
        <f t="shared" si="424"/>
        <v>9978304.6666666307</v>
      </c>
      <c r="AG1030" s="345">
        <v>43386</v>
      </c>
      <c r="AH1030" s="149"/>
      <c r="AI1030" s="149"/>
      <c r="AJ1030" s="149"/>
      <c r="AK1030" s="149"/>
      <c r="AL1030" s="343" t="e">
        <f t="shared" si="421"/>
        <v>#DIV/0!</v>
      </c>
      <c r="AM1030" s="149"/>
      <c r="AN1030" s="149"/>
      <c r="AO1030" s="343" t="e">
        <f t="shared" si="422"/>
        <v>#DIV/0!</v>
      </c>
      <c r="AP1030" s="149"/>
      <c r="AQ1030" s="149"/>
      <c r="AR1030" s="343" t="e">
        <f t="shared" si="423"/>
        <v>#DIV/0!</v>
      </c>
    </row>
    <row r="1031" spans="1:44" ht="30.75" hidden="1" thickBot="1">
      <c r="A1031" s="309"/>
      <c r="B1031" s="308">
        <v>930</v>
      </c>
      <c r="C1031" s="239" t="str">
        <f>VLOOKUP($A$18,Piezas!$A$10:$F$604,2,FALSE)</f>
        <v xml:space="preserve">Gabinete lateral derecho </v>
      </c>
      <c r="D1031" s="317" t="s">
        <v>1228</v>
      </c>
      <c r="E1031" s="322"/>
      <c r="F1031" s="308">
        <f>VLOOKUP(D1031,Acero!$A$12:$AB$209,4,FALSE)</f>
        <v>0</v>
      </c>
      <c r="G1031" s="317"/>
      <c r="H1031" s="317"/>
      <c r="I1031" s="317"/>
      <c r="J1031" s="311"/>
      <c r="L1031" s="322"/>
      <c r="M1031" s="308" t="str">
        <f>VLOOKUP(D1031,Acero!$A$12:$AB$209,13,FALSE)</f>
        <v>---------------</v>
      </c>
      <c r="N1031" s="308" t="str">
        <f>IF(L1031="x",VLOOKUP(D1031,Acero!$A$12:$AB$209,6,FALSE),"--")</f>
        <v>--</v>
      </c>
      <c r="O1031" s="324" t="str">
        <f>IF(L1031="x",VLOOKUP(D1031,Acero!$A$12:$AB$209,7,FALSE),"--")</f>
        <v>--</v>
      </c>
      <c r="P1031" s="335">
        <f>IF((M1031="Chapa negra doble recapado")*AND(L1031&lt;&gt;"x"),"--",VLOOKUP(D1031,Acero!$A$12:$AB$209,14,FALSE))</f>
        <v>0.42</v>
      </c>
      <c r="Q1031" s="335" t="str">
        <f>IF((M1031="Chapa negra doble recapado")*AND(L1031&lt;&gt;"x"),"--",VLOOKUP(D1031,Acero!$A$12:$AB$209,15,FALSE))</f>
        <v>----</v>
      </c>
      <c r="R1031" s="335" t="str">
        <f>IF(L1031="x",VLOOKUP(D1031,Acero!$A$12:$AB$209,16,FALSE),"--")</f>
        <v>--</v>
      </c>
      <c r="S1031" s="335" t="str">
        <f>IF(L1031="x",VLOOKUP(D1031,Acero!$A$12:$AB$209,17,FALSE),"--")</f>
        <v>--</v>
      </c>
      <c r="T1031" s="335">
        <f>VLOOKUP(D1031,Acero!$A$12:$AB$209,18,FALSE)</f>
        <v>0.5</v>
      </c>
      <c r="U1031" s="308" t="str">
        <f>VLOOKUP(D1031,Acero!$A$12:$AB$209,19,FALSE)</f>
        <v>----</v>
      </c>
      <c r="V1031" s="318"/>
      <c r="W1031" s="318"/>
      <c r="X1031" s="322"/>
      <c r="Y1031" s="334" t="e">
        <f t="shared" si="420"/>
        <v>#DIV/0!</v>
      </c>
      <c r="Z1031">
        <f t="shared" si="424"/>
        <v>9978304.6666666307</v>
      </c>
      <c r="AG1031" s="345">
        <v>43387</v>
      </c>
      <c r="AH1031" s="149"/>
      <c r="AI1031" s="149"/>
      <c r="AJ1031" s="149"/>
      <c r="AK1031" s="149"/>
      <c r="AL1031" s="343" t="e">
        <f t="shared" si="421"/>
        <v>#DIV/0!</v>
      </c>
      <c r="AM1031" s="149"/>
      <c r="AN1031" s="149"/>
      <c r="AO1031" s="343" t="e">
        <f t="shared" si="422"/>
        <v>#DIV/0!</v>
      </c>
      <c r="AP1031" s="149"/>
      <c r="AQ1031" s="149"/>
      <c r="AR1031" s="343" t="e">
        <f t="shared" si="423"/>
        <v>#DIV/0!</v>
      </c>
    </row>
    <row r="1032" spans="1:44" ht="30.75" hidden="1" thickBot="1">
      <c r="A1032" s="309"/>
      <c r="B1032" s="308">
        <v>931</v>
      </c>
      <c r="C1032" s="239" t="str">
        <f>VLOOKUP($A$18,Piezas!$A$10:$F$604,2,FALSE)</f>
        <v xml:space="preserve">Gabinete lateral derecho </v>
      </c>
      <c r="D1032" s="317" t="s">
        <v>1229</v>
      </c>
      <c r="E1032" s="322"/>
      <c r="F1032" s="308">
        <f>VLOOKUP(D1032,Acero!$A$12:$AB$209,4,FALSE)</f>
        <v>0</v>
      </c>
      <c r="G1032" s="317"/>
      <c r="H1032" s="317"/>
      <c r="I1032" s="317"/>
      <c r="J1032" s="311"/>
      <c r="L1032" s="322"/>
      <c r="M1032" s="308" t="str">
        <f>VLOOKUP(D1032,Acero!$A$12:$AB$209,13,FALSE)</f>
        <v>---------------</v>
      </c>
      <c r="N1032" s="308" t="str">
        <f>IF(L1032="x",VLOOKUP(D1032,Acero!$A$12:$AB$209,6,FALSE),"--")</f>
        <v>--</v>
      </c>
      <c r="O1032" s="324" t="str">
        <f>IF(L1032="x",VLOOKUP(D1032,Acero!$A$12:$AB$209,7,FALSE),"--")</f>
        <v>--</v>
      </c>
      <c r="P1032" s="335">
        <f>IF((M1032="Chapa negra doble recapado")*AND(L1032&lt;&gt;"x"),"--",VLOOKUP(D1032,Acero!$A$12:$AB$209,14,FALSE))</f>
        <v>22</v>
      </c>
      <c r="Q1032" s="335" t="str">
        <f>IF((M1032="Chapa negra doble recapado")*AND(L1032&lt;&gt;"x"),"--",VLOOKUP(D1032,Acero!$A$12:$AB$209,15,FALSE))</f>
        <v>----</v>
      </c>
      <c r="R1032" s="335" t="str">
        <f>IF(L1032="x",VLOOKUP(D1032,Acero!$A$12:$AB$209,16,FALSE),"--")</f>
        <v>--</v>
      </c>
      <c r="S1032" s="335" t="str">
        <f>IF(L1032="x",VLOOKUP(D1032,Acero!$A$12:$AB$209,17,FALSE),"--")</f>
        <v>--</v>
      </c>
      <c r="T1032" s="335">
        <f>VLOOKUP(D1032,Acero!$A$12:$AB$209,18,FALSE)</f>
        <v>0</v>
      </c>
      <c r="U1032" s="308" t="str">
        <f>VLOOKUP(D1032,Acero!$A$12:$AB$209,19,FALSE)</f>
        <v>----</v>
      </c>
      <c r="V1032" s="319"/>
      <c r="W1032" s="319"/>
      <c r="X1032" s="322"/>
      <c r="Y1032" s="334" t="e">
        <f t="shared" si="420"/>
        <v>#DIV/0!</v>
      </c>
      <c r="Z1032">
        <f t="shared" si="424"/>
        <v>9978304.6666666307</v>
      </c>
      <c r="AG1032" s="345">
        <v>43388</v>
      </c>
      <c r="AH1032" s="149"/>
      <c r="AI1032" s="149"/>
      <c r="AJ1032" s="149"/>
      <c r="AK1032" s="149"/>
      <c r="AL1032" s="343" t="e">
        <f t="shared" si="421"/>
        <v>#DIV/0!</v>
      </c>
      <c r="AM1032" s="149"/>
      <c r="AN1032" s="149"/>
      <c r="AO1032" s="343" t="e">
        <f t="shared" si="422"/>
        <v>#DIV/0!</v>
      </c>
      <c r="AP1032" s="149"/>
      <c r="AQ1032" s="149"/>
      <c r="AR1032" s="343" t="e">
        <f t="shared" si="423"/>
        <v>#DIV/0!</v>
      </c>
    </row>
    <row r="1033" spans="1:44" ht="30.75" hidden="1" thickBot="1">
      <c r="A1033" s="309"/>
      <c r="B1033" s="308">
        <v>932</v>
      </c>
      <c r="C1033" s="239" t="str">
        <f>VLOOKUP($A$18,Piezas!$A$10:$F$604,2,FALSE)</f>
        <v xml:space="preserve">Gabinete lateral derecho </v>
      </c>
      <c r="D1033" s="317" t="s">
        <v>1230</v>
      </c>
      <c r="E1033" s="322"/>
      <c r="F1033" s="308">
        <f>VLOOKUP(D1033,Acero!$A$12:$AB$209,4,FALSE)</f>
        <v>0</v>
      </c>
      <c r="G1033" s="317"/>
      <c r="H1033" s="317"/>
      <c r="I1033" s="317"/>
      <c r="J1033" s="311"/>
      <c r="L1033" s="322"/>
      <c r="M1033" s="308" t="str">
        <f>VLOOKUP(D1033,Acero!$A$12:$AB$209,13,FALSE)</f>
        <v>---------------</v>
      </c>
      <c r="N1033" s="308" t="str">
        <f>IF(L1033="x",VLOOKUP(D1033,Acero!$A$12:$AB$209,6,FALSE),"--")</f>
        <v>--</v>
      </c>
      <c r="O1033" s="324" t="str">
        <f>IF(L1033="x",VLOOKUP(D1033,Acero!$A$12:$AB$209,7,FALSE),"--")</f>
        <v>--</v>
      </c>
      <c r="P1033" s="335">
        <f>IF((M1033="Chapa negra doble recapado")*AND(L1033&lt;&gt;"x"),"--",VLOOKUP(D1033,Acero!$A$12:$AB$209,14,FALSE))</f>
        <v>12.7</v>
      </c>
      <c r="Q1033" s="335" t="str">
        <f>IF((M1033="Chapa negra doble recapado")*AND(L1033&lt;&gt;"x"),"--",VLOOKUP(D1033,Acero!$A$12:$AB$209,15,FALSE))</f>
        <v>----</v>
      </c>
      <c r="R1033" s="335" t="str">
        <f>IF(L1033="x",VLOOKUP(D1033,Acero!$A$12:$AB$209,16,FALSE),"--")</f>
        <v>--</v>
      </c>
      <c r="S1033" s="335" t="str">
        <f>IF(L1033="x",VLOOKUP(D1033,Acero!$A$12:$AB$209,17,FALSE),"--")</f>
        <v>--</v>
      </c>
      <c r="T1033" s="335">
        <f>VLOOKUP(D1033,Acero!$A$12:$AB$209,18,FALSE)</f>
        <v>0</v>
      </c>
      <c r="U1033" s="308" t="str">
        <f>VLOOKUP(D1033,Acero!$A$12:$AB$209,19,FALSE)</f>
        <v>----</v>
      </c>
      <c r="V1033" s="318"/>
      <c r="W1033" s="318"/>
      <c r="X1033" s="322"/>
      <c r="Y1033" s="334" t="e">
        <f t="shared" si="420"/>
        <v>#DIV/0!</v>
      </c>
      <c r="Z1033">
        <f t="shared" si="424"/>
        <v>9978304.6666666307</v>
      </c>
      <c r="AG1033" s="345">
        <v>43389</v>
      </c>
      <c r="AH1033" s="149"/>
      <c r="AI1033" s="149"/>
      <c r="AJ1033" s="149"/>
      <c r="AK1033" s="149"/>
      <c r="AL1033" s="343" t="e">
        <f t="shared" si="421"/>
        <v>#DIV/0!</v>
      </c>
      <c r="AM1033" s="149"/>
      <c r="AN1033" s="149"/>
      <c r="AO1033" s="343" t="e">
        <f t="shared" si="422"/>
        <v>#DIV/0!</v>
      </c>
      <c r="AP1033" s="149"/>
      <c r="AQ1033" s="149"/>
      <c r="AR1033" s="343" t="e">
        <f t="shared" si="423"/>
        <v>#DIV/0!</v>
      </c>
    </row>
    <row r="1034" spans="1:44" ht="30.75" hidden="1" thickBot="1">
      <c r="A1034" s="309"/>
      <c r="B1034" s="308">
        <v>933</v>
      </c>
      <c r="C1034" s="239" t="str">
        <f>VLOOKUP($A$18,Piezas!$A$10:$F$604,2,FALSE)</f>
        <v xml:space="preserve">Gabinete lateral derecho </v>
      </c>
      <c r="D1034" s="317"/>
      <c r="E1034" s="322"/>
      <c r="F1034" s="308" t="e">
        <f>VLOOKUP(D1034,Acero!$A$12:$AB$209,4,FALSE)</f>
        <v>#N/A</v>
      </c>
      <c r="G1034" s="317"/>
      <c r="H1034" s="317"/>
      <c r="I1034" s="317"/>
      <c r="J1034" s="311"/>
      <c r="L1034" s="322"/>
      <c r="M1034" s="308" t="e">
        <f>VLOOKUP(D1034,Acero!$A$12:$AB$209,13,FALSE)</f>
        <v>#N/A</v>
      </c>
      <c r="N1034" s="308" t="str">
        <f>IF(L1034="x",VLOOKUP(D1034,Acero!$A$12:$AB$209,6,FALSE),"--")</f>
        <v>--</v>
      </c>
      <c r="O1034" s="324" t="str">
        <f>IF(L1034="x",VLOOKUP(D1034,Acero!$A$12:$AB$209,7,FALSE),"--")</f>
        <v>--</v>
      </c>
      <c r="P1034" s="335" t="e">
        <f>IF((M1034="Chapa negra doble recapado")*AND(L1034&lt;&gt;"x"),"--",VLOOKUP(D1034,Acero!$A$12:$AB$209,14,FALSE))</f>
        <v>#N/A</v>
      </c>
      <c r="Q1034" s="335" t="e">
        <f>IF((M1034="Chapa negra doble recapado")*AND(L1034&lt;&gt;"x"),"--",VLOOKUP(D1034,Acero!$A$12:$AB$209,15,FALSE))</f>
        <v>#N/A</v>
      </c>
      <c r="R1034" s="335" t="str">
        <f>IF(L1034="x",VLOOKUP(D1034,Acero!$A$12:$AB$209,16,FALSE),"--")</f>
        <v>--</v>
      </c>
      <c r="S1034" s="335" t="str">
        <f>IF(L1034="x",VLOOKUP(D1034,Acero!$A$12:$AB$209,17,FALSE),"--")</f>
        <v>--</v>
      </c>
      <c r="T1034" s="335" t="e">
        <f>VLOOKUP(D1034,Acero!$A$12:$AB$209,18,FALSE)</f>
        <v>#N/A</v>
      </c>
      <c r="U1034" s="308" t="e">
        <f>VLOOKUP(D1034,Acero!$A$12:$AB$209,19,FALSE)</f>
        <v>#N/A</v>
      </c>
      <c r="V1034" s="319"/>
      <c r="W1034" s="319"/>
      <c r="X1034" s="322"/>
      <c r="Y1034" s="334" t="e">
        <f t="shared" si="420"/>
        <v>#DIV/0!</v>
      </c>
      <c r="Z1034">
        <f t="shared" si="424"/>
        <v>9978304.6666666307</v>
      </c>
      <c r="AG1034" s="345">
        <v>43390</v>
      </c>
      <c r="AH1034" s="149"/>
      <c r="AI1034" s="149"/>
      <c r="AJ1034" s="149"/>
      <c r="AK1034" s="149"/>
      <c r="AL1034" s="343" t="e">
        <f t="shared" si="421"/>
        <v>#DIV/0!</v>
      </c>
      <c r="AM1034" s="149"/>
      <c r="AN1034" s="149"/>
      <c r="AO1034" s="343" t="e">
        <f t="shared" si="422"/>
        <v>#DIV/0!</v>
      </c>
      <c r="AP1034" s="149"/>
      <c r="AQ1034" s="149"/>
      <c r="AR1034" s="343" t="e">
        <f t="shared" si="423"/>
        <v>#DIV/0!</v>
      </c>
    </row>
    <row r="1035" spans="1:44" ht="30.75" hidden="1" thickBot="1">
      <c r="A1035" s="309"/>
      <c r="B1035" s="308">
        <v>934</v>
      </c>
      <c r="C1035" s="239" t="str">
        <f>VLOOKUP($A$18,Piezas!$A$10:$F$604,2,FALSE)</f>
        <v xml:space="preserve">Gabinete lateral derecho </v>
      </c>
      <c r="D1035" s="320"/>
      <c r="E1035" s="322"/>
      <c r="F1035" s="308" t="e">
        <f>VLOOKUP(D1035,Acero!$A$12:$AB$209,4,FALSE)</f>
        <v>#N/A</v>
      </c>
      <c r="G1035" s="317"/>
      <c r="H1035" s="317"/>
      <c r="I1035" s="317"/>
      <c r="J1035" s="311"/>
      <c r="L1035" s="322"/>
      <c r="M1035" s="308" t="e">
        <f>VLOOKUP(D1035,Acero!$A$12:$AB$209,13,FALSE)</f>
        <v>#N/A</v>
      </c>
      <c r="N1035" s="308" t="str">
        <f>IF(L1035="x",VLOOKUP(D1035,Acero!$A$12:$AB$209,6,FALSE),"--")</f>
        <v>--</v>
      </c>
      <c r="O1035" s="324" t="str">
        <f>IF(L1035="x",VLOOKUP(D1035,Acero!$A$12:$AB$209,7,FALSE),"--")</f>
        <v>--</v>
      </c>
      <c r="P1035" s="335" t="e">
        <f>IF((M1035="Chapa negra doble recapado")*AND(L1035&lt;&gt;"x"),"--",VLOOKUP(D1035,Acero!$A$12:$AB$209,14,FALSE))</f>
        <v>#N/A</v>
      </c>
      <c r="Q1035" s="335" t="e">
        <f>IF((M1035="Chapa negra doble recapado")*AND(L1035&lt;&gt;"x"),"--",VLOOKUP(D1035,Acero!$A$12:$AB$209,15,FALSE))</f>
        <v>#N/A</v>
      </c>
      <c r="R1035" s="335" t="str">
        <f>IF(L1035="x",VLOOKUP(D1035,Acero!$A$12:$AB$209,16,FALSE),"--")</f>
        <v>--</v>
      </c>
      <c r="S1035" s="335" t="str">
        <f>IF(L1035="x",VLOOKUP(D1035,Acero!$A$12:$AB$209,17,FALSE),"--")</f>
        <v>--</v>
      </c>
      <c r="T1035" s="335" t="e">
        <f>VLOOKUP(D1035,Acero!$A$12:$AB$209,18,FALSE)</f>
        <v>#N/A</v>
      </c>
      <c r="U1035" s="308" t="e">
        <f>VLOOKUP(D1035,Acero!$A$12:$AB$209,19,FALSE)</f>
        <v>#N/A</v>
      </c>
      <c r="V1035" s="318"/>
      <c r="W1035" s="318"/>
      <c r="X1035" s="322"/>
      <c r="Y1035" s="334" t="e">
        <f t="shared" si="420"/>
        <v>#DIV/0!</v>
      </c>
      <c r="Z1035">
        <f t="shared" si="424"/>
        <v>9978304.6666666307</v>
      </c>
      <c r="AG1035" s="345">
        <v>43391</v>
      </c>
      <c r="AH1035" s="149"/>
      <c r="AI1035" s="149"/>
      <c r="AJ1035" s="149"/>
      <c r="AK1035" s="149"/>
      <c r="AL1035" s="343" t="e">
        <f t="shared" si="421"/>
        <v>#DIV/0!</v>
      </c>
      <c r="AM1035" s="149"/>
      <c r="AN1035" s="149"/>
      <c r="AO1035" s="343" t="e">
        <f t="shared" si="422"/>
        <v>#DIV/0!</v>
      </c>
      <c r="AP1035" s="149"/>
      <c r="AQ1035" s="149"/>
      <c r="AR1035" s="343" t="e">
        <f t="shared" si="423"/>
        <v>#DIV/0!</v>
      </c>
    </row>
    <row r="1036" spans="1:44" ht="30.75" hidden="1" thickBot="1">
      <c r="A1036" s="412"/>
      <c r="B1036" s="308">
        <v>935</v>
      </c>
      <c r="C1036" s="239" t="str">
        <f>VLOOKUP($A$18,Piezas!$A$10:$F$604,2,FALSE)</f>
        <v xml:space="preserve">Gabinete lateral derecho </v>
      </c>
      <c r="D1036" s="321"/>
      <c r="E1036" s="322"/>
      <c r="F1036" s="308" t="e">
        <f>VLOOKUP(D1036,Acero!$A$12:$AB$209,4,FALSE)</f>
        <v>#N/A</v>
      </c>
      <c r="G1036" s="317"/>
      <c r="H1036" s="317"/>
      <c r="I1036" s="317"/>
      <c r="J1036" s="311"/>
      <c r="L1036" s="322"/>
      <c r="M1036" s="308" t="e">
        <f>VLOOKUP(D1036,Acero!$A$12:$AB$209,13,FALSE)</f>
        <v>#N/A</v>
      </c>
      <c r="N1036" s="308" t="str">
        <f>IF(L1036="x",VLOOKUP(D1036,Acero!$A$12:$AB$209,6,FALSE),"--")</f>
        <v>--</v>
      </c>
      <c r="O1036" s="324" t="str">
        <f>IF(L1036="x",VLOOKUP(D1036,Acero!$A$12:$AB$209,7,FALSE),"--")</f>
        <v>--</v>
      </c>
      <c r="P1036" s="335" t="e">
        <f>IF((M1036="Chapa negra doble recapado")*AND(L1036&lt;&gt;"x"),"--",VLOOKUP(D1036,Acero!$A$12:$AB$209,14,FALSE))</f>
        <v>#N/A</v>
      </c>
      <c r="Q1036" s="335" t="e">
        <f>IF((M1036="Chapa negra doble recapado")*AND(L1036&lt;&gt;"x"),"--",VLOOKUP(D1036,Acero!$A$12:$AB$209,15,FALSE))</f>
        <v>#N/A</v>
      </c>
      <c r="R1036" s="335" t="str">
        <f>IF(L1036="x",VLOOKUP(D1036,Acero!$A$12:$AB$209,16,FALSE),"--")</f>
        <v>--</v>
      </c>
      <c r="S1036" s="335" t="str">
        <f>IF(L1036="x",VLOOKUP(D1036,Acero!$A$12:$AB$209,17,FALSE),"--")</f>
        <v>--</v>
      </c>
      <c r="T1036" s="335" t="e">
        <f>VLOOKUP(D1036,Acero!$A$12:$AB$209,18,FALSE)</f>
        <v>#N/A</v>
      </c>
      <c r="U1036" s="308" t="e">
        <f>VLOOKUP(D1036,Acero!$A$12:$AB$209,19,FALSE)</f>
        <v>#N/A</v>
      </c>
      <c r="V1036" s="319"/>
      <c r="W1036" s="319"/>
      <c r="X1036" s="322"/>
      <c r="Y1036" s="334" t="e">
        <f t="shared" si="420"/>
        <v>#DIV/0!</v>
      </c>
      <c r="Z1036">
        <f t="shared" si="424"/>
        <v>9978304.6666666307</v>
      </c>
      <c r="AG1036" s="345">
        <v>43392</v>
      </c>
      <c r="AH1036" s="149"/>
      <c r="AI1036" s="149"/>
      <c r="AJ1036" s="149"/>
      <c r="AK1036" s="149"/>
      <c r="AL1036" s="343" t="e">
        <f t="shared" si="421"/>
        <v>#DIV/0!</v>
      </c>
      <c r="AM1036" s="149"/>
      <c r="AN1036" s="149"/>
      <c r="AO1036" s="343" t="e">
        <f t="shared" si="422"/>
        <v>#DIV/0!</v>
      </c>
      <c r="AP1036" s="149"/>
      <c r="AQ1036" s="149"/>
      <c r="AR1036" s="343" t="e">
        <f t="shared" si="423"/>
        <v>#DIV/0!</v>
      </c>
    </row>
    <row r="1037" spans="1:44" ht="15.75" hidden="1" thickBot="1">
      <c r="A1037" s="410"/>
      <c r="B1037" s="336"/>
      <c r="C1037" s="337"/>
      <c r="D1037" s="338"/>
      <c r="E1037" s="339"/>
      <c r="F1037" s="340"/>
      <c r="G1037" s="336"/>
      <c r="H1037" s="336"/>
      <c r="I1037" s="338"/>
      <c r="J1037" s="339"/>
      <c r="K1037" s="341"/>
      <c r="L1037" s="339"/>
      <c r="M1037" s="338"/>
      <c r="N1037" s="338"/>
      <c r="O1037" s="342"/>
      <c r="P1037" s="340"/>
      <c r="Q1037" s="340"/>
      <c r="R1037" s="340"/>
      <c r="S1037" s="340"/>
      <c r="T1037" s="340"/>
      <c r="U1037" s="336"/>
      <c r="V1037" s="336"/>
      <c r="W1037" s="336"/>
      <c r="X1037" s="339"/>
      <c r="Y1037" s="339"/>
      <c r="Z1037" s="333"/>
      <c r="AA1037" s="333"/>
      <c r="AG1037" s="345"/>
      <c r="AL1037" s="344"/>
      <c r="AO1037" s="344"/>
      <c r="AR1037" s="344"/>
    </row>
    <row r="1038" spans="1:44" ht="31.5" hidden="1" thickTop="1" thickBot="1">
      <c r="A1038" s="411" t="s">
        <v>517</v>
      </c>
      <c r="B1038" s="308">
        <v>936</v>
      </c>
      <c r="C1038" s="239" t="str">
        <f>VLOOKUP($A$18,Piezas!$A$10:$F$604,2,FALSE)</f>
        <v xml:space="preserve">Gabinete lateral derecho </v>
      </c>
      <c r="D1038" s="317" t="s">
        <v>1012</v>
      </c>
      <c r="E1038" s="331">
        <v>2038.3333333333301</v>
      </c>
      <c r="F1038" s="308" t="str">
        <f>VLOOKUP(D1038,Acero!$A$12:$AB$209,4,FALSE)</f>
        <v>Lateral</v>
      </c>
      <c r="G1038" s="317"/>
      <c r="H1038" s="317"/>
      <c r="I1038" s="317"/>
      <c r="J1038" s="310"/>
      <c r="K1038" s="149"/>
      <c r="L1038" s="331"/>
      <c r="M1038" s="308" t="str">
        <f>VLOOKUP(D1038,Acero!$A$12:$AB$209,13,FALSE)</f>
        <v>Chapa negra doble recapado</v>
      </c>
      <c r="N1038" s="308" t="str">
        <f>IF(L1038="x",VLOOKUP(D1038,Acero!$A$12:$AB$209,6,FALSE),"--")</f>
        <v>--</v>
      </c>
      <c r="O1038" s="324" t="str">
        <f>IF(L1038="x",VLOOKUP(D1038,Acero!$A$12:$AB$209,7,FALSE),"--")</f>
        <v>--</v>
      </c>
      <c r="P1038" s="335" t="str">
        <f>IF((M1038="Chapa negra doble recapado")*AND(L1038&lt;&gt;"x"),"--",VLOOKUP(D1038,Acero!$A$12:$AB$209,14,FALSE))</f>
        <v>--</v>
      </c>
      <c r="Q1038" s="335" t="str">
        <f>IF((M1038="Chapa negra doble recapado")*AND(L1038&lt;&gt;"x"),"--",VLOOKUP(D1038,Acero!$A$12:$AB$209,15,FALSE))</f>
        <v>--</v>
      </c>
      <c r="R1038" s="335" t="str">
        <f>IF(L1038="x",VLOOKUP(D1038,Acero!$A$12:$AB$209,16,FALSE),"--")</f>
        <v>--</v>
      </c>
      <c r="S1038" s="335" t="str">
        <f>IF(L1038="x",VLOOKUP(D1038,Acero!$A$12:$AB$209,17,FALSE),"--")</f>
        <v>--</v>
      </c>
      <c r="T1038" s="335">
        <f>VLOOKUP(D1038,Acero!$A$12:$AB$209,18,FALSE)</f>
        <v>1.2</v>
      </c>
      <c r="U1038" s="308" t="str">
        <f>VLOOKUP(D1038,Acero!$A$12:$AB$209,19,FALSE)</f>
        <v>mm</v>
      </c>
      <c r="V1038" s="317"/>
      <c r="W1038" s="317">
        <v>1657.3333333333301</v>
      </c>
      <c r="X1038" s="331">
        <v>2167.1666666666702</v>
      </c>
      <c r="Y1038" s="334">
        <f t="shared" ref="Y1038:Y1048" si="425">(X1038-W1038)/W1038</f>
        <v>0.30762268704747048</v>
      </c>
      <c r="Z1038" s="149">
        <f>(V1038+W1038)*E1038</f>
        <v>3378197.7777777659</v>
      </c>
      <c r="AA1038" s="149"/>
      <c r="AB1038" s="149"/>
      <c r="AC1038" s="149"/>
      <c r="AD1038" s="149"/>
      <c r="AE1038" s="149"/>
      <c r="AF1038" s="149"/>
      <c r="AG1038" s="345">
        <v>43393</v>
      </c>
      <c r="AH1038" s="149"/>
      <c r="AI1038" s="149"/>
      <c r="AJ1038" s="149"/>
      <c r="AK1038" s="149"/>
      <c r="AL1038" s="343" t="e">
        <f t="shared" ref="AL1038:AL1048" si="426">(AH1038-AK1038)/AH1038</f>
        <v>#DIV/0!</v>
      </c>
      <c r="AM1038" s="149"/>
      <c r="AN1038" s="149"/>
      <c r="AO1038" s="343" t="e">
        <f t="shared" ref="AO1038:AO1048" si="427">(AK1038-AN1038)/AK1038</f>
        <v>#DIV/0!</v>
      </c>
      <c r="AP1038" s="149"/>
      <c r="AQ1038" s="149"/>
      <c r="AR1038" s="343" t="e">
        <f t="shared" ref="AR1038:AR1048" si="428">(AN1038-AQ1038)/AN1038</f>
        <v>#DIV/0!</v>
      </c>
    </row>
    <row r="1039" spans="1:44" ht="30.75" hidden="1" thickBot="1">
      <c r="A1039" s="309"/>
      <c r="B1039" s="308">
        <v>937</v>
      </c>
      <c r="C1039" s="239" t="str">
        <f>VLOOKUP($A$18,Piezas!$A$10:$F$604,2,FALSE)</f>
        <v xml:space="preserve">Gabinete lateral derecho </v>
      </c>
      <c r="D1039" s="317" t="s">
        <v>1211</v>
      </c>
      <c r="E1039" s="322">
        <v>2046.3333333333301</v>
      </c>
      <c r="F1039" s="308" t="str">
        <f>VLOOKUP(D1039,Acero!$A$12:$AB$209,4,FALSE)</f>
        <v xml:space="preserve">Lonja </v>
      </c>
      <c r="G1039" s="317"/>
      <c r="H1039" s="317"/>
      <c r="I1039" s="317"/>
      <c r="J1039" s="311"/>
      <c r="L1039" s="317"/>
      <c r="M1039" s="308" t="str">
        <f>VLOOKUP(D1039,Acero!$A$12:$AB$209,13,FALSE)</f>
        <v>Chapa negra doble recapado</v>
      </c>
      <c r="N1039" s="308" t="str">
        <f>IF(L1039="x",VLOOKUP(D1039,Acero!$A$12:$AB$209,6,FALSE),"--")</f>
        <v>--</v>
      </c>
      <c r="O1039" s="324" t="str">
        <f>IF(L1039="x",VLOOKUP(D1039,Acero!$A$12:$AB$209,7,FALSE),"--")</f>
        <v>--</v>
      </c>
      <c r="P1039" s="335" t="str">
        <f>IF((M1039="Chapa negra doble recapado")*AND(L1039&lt;&gt;"x"),"--",VLOOKUP(D1039,Acero!$A$12:$AB$209,14,FALSE))</f>
        <v>--</v>
      </c>
      <c r="Q1039" s="335" t="str">
        <f>IF((M1039="Chapa negra doble recapado")*AND(L1039&lt;&gt;"x"),"--",VLOOKUP(D1039,Acero!$A$12:$AB$209,15,FALSE))</f>
        <v>--</v>
      </c>
      <c r="R1039" s="335" t="str">
        <f>IF(L1039="x",VLOOKUP(D1039,Acero!$A$12:$AB$209,16,FALSE),"--")</f>
        <v>--</v>
      </c>
      <c r="S1039" s="335" t="str">
        <f>IF(L1039="x",VLOOKUP(D1039,Acero!$A$12:$AB$209,17,FALSE),"--")</f>
        <v>--</v>
      </c>
      <c r="T1039" s="335">
        <f>VLOOKUP(D1039,Acero!$A$12:$AB$209,18,FALSE)</f>
        <v>1.2</v>
      </c>
      <c r="U1039" s="308" t="str">
        <f>VLOOKUP(D1039,Acero!$A$12:$AB$209,19,FALSE)</f>
        <v>mm</v>
      </c>
      <c r="V1039" s="317"/>
      <c r="W1039" s="317">
        <v>1663.8333333333301</v>
      </c>
      <c r="X1039" s="322">
        <v>2175.6666666666702</v>
      </c>
      <c r="Y1039" s="334">
        <f t="shared" si="425"/>
        <v>0.30762295903035625</v>
      </c>
      <c r="Z1039">
        <f t="shared" ref="Z1039:Z1048" si="429">(V1039+W1039)*E1039+Z1038</f>
        <v>6782955.3888888648</v>
      </c>
      <c r="AG1039" s="345">
        <v>43394</v>
      </c>
      <c r="AH1039" s="149"/>
      <c r="AI1039" s="149"/>
      <c r="AJ1039" s="149"/>
      <c r="AK1039" s="149"/>
      <c r="AL1039" s="343" t="e">
        <f t="shared" si="426"/>
        <v>#DIV/0!</v>
      </c>
      <c r="AM1039" s="149"/>
      <c r="AN1039" s="149"/>
      <c r="AO1039" s="343" t="e">
        <f t="shared" si="427"/>
        <v>#DIV/0!</v>
      </c>
      <c r="AP1039" s="149"/>
      <c r="AQ1039" s="149"/>
      <c r="AR1039" s="343" t="e">
        <f t="shared" si="428"/>
        <v>#DIV/0!</v>
      </c>
    </row>
    <row r="1040" spans="1:44" ht="30.75" hidden="1" thickBot="1">
      <c r="A1040" s="309"/>
      <c r="B1040" s="308">
        <v>938</v>
      </c>
      <c r="C1040" s="239" t="str">
        <f>VLOOKUP($A$18,Piezas!$A$10:$F$604,2,FALSE)</f>
        <v xml:space="preserve">Gabinete lateral derecho </v>
      </c>
      <c r="D1040" s="317" t="s">
        <v>1014</v>
      </c>
      <c r="E1040" s="322">
        <v>2054.3333333333298</v>
      </c>
      <c r="F1040" s="308" t="str">
        <f>VLOOKUP(D1040,Acero!$A$12:$AB$209,4,FALSE)</f>
        <v>orejas</v>
      </c>
      <c r="G1040" s="317"/>
      <c r="H1040" s="317"/>
      <c r="I1040" s="317"/>
      <c r="J1040" s="311" t="s">
        <v>1555</v>
      </c>
      <c r="L1040" s="322"/>
      <c r="M1040" s="308" t="str">
        <f>VLOOKUP(D1040,Acero!$A$12:$AB$209,13,FALSE)</f>
        <v>Chapa negra doble recapado</v>
      </c>
      <c r="N1040" s="308" t="str">
        <f>IF(L1040="x",VLOOKUP(D1040,Acero!$A$12:$AB$209,6,FALSE),"--")</f>
        <v>--</v>
      </c>
      <c r="O1040" s="324" t="str">
        <f>IF(L1040="x",VLOOKUP(D1040,Acero!$A$12:$AB$209,7,FALSE),"--")</f>
        <v>--</v>
      </c>
      <c r="P1040" s="335" t="str">
        <f>IF((M1040="Chapa negra doble recapado")*AND(L1040&lt;&gt;"x"),"--",VLOOKUP(D1040,Acero!$A$12:$AB$209,14,FALSE))</f>
        <v>--</v>
      </c>
      <c r="Q1040" s="335" t="str">
        <f>IF((M1040="Chapa negra doble recapado")*AND(L1040&lt;&gt;"x"),"--",VLOOKUP(D1040,Acero!$A$12:$AB$209,15,FALSE))</f>
        <v>--</v>
      </c>
      <c r="R1040" s="335" t="str">
        <f>IF(L1040="x",VLOOKUP(D1040,Acero!$A$12:$AB$209,16,FALSE),"--")</f>
        <v>--</v>
      </c>
      <c r="S1040" s="335" t="str">
        <f>IF(L1040="x",VLOOKUP(D1040,Acero!$A$12:$AB$209,17,FALSE),"--")</f>
        <v>--</v>
      </c>
      <c r="T1040" s="335">
        <f>VLOOKUP(D1040,Acero!$A$12:$AB$209,18,FALSE)</f>
        <v>1.2</v>
      </c>
      <c r="U1040" s="308" t="str">
        <f>VLOOKUP(D1040,Acero!$A$12:$AB$209,19,FALSE)</f>
        <v>mm</v>
      </c>
      <c r="V1040" s="318">
        <v>1</v>
      </c>
      <c r="W1040" s="318">
        <v>1670.3333333333301</v>
      </c>
      <c r="X1040" s="322">
        <v>2184.1666666666702</v>
      </c>
      <c r="Y1040" s="334">
        <f t="shared" si="425"/>
        <v>0.30762322889643251</v>
      </c>
      <c r="Z1040">
        <f t="shared" si="429"/>
        <v>10216431.166666631</v>
      </c>
      <c r="AG1040" s="345">
        <v>43395</v>
      </c>
      <c r="AH1040" s="149"/>
      <c r="AI1040" s="149"/>
      <c r="AJ1040" s="149"/>
      <c r="AK1040" s="149"/>
      <c r="AL1040" s="343" t="e">
        <f t="shared" si="426"/>
        <v>#DIV/0!</v>
      </c>
      <c r="AM1040" s="149"/>
      <c r="AN1040" s="149"/>
      <c r="AO1040" s="343" t="e">
        <f t="shared" si="427"/>
        <v>#DIV/0!</v>
      </c>
      <c r="AP1040" s="149"/>
      <c r="AQ1040" s="149"/>
      <c r="AR1040" s="343" t="e">
        <f t="shared" si="428"/>
        <v>#DIV/0!</v>
      </c>
    </row>
    <row r="1041" spans="1:44" ht="30.75" hidden="1" thickBot="1">
      <c r="A1041" s="309"/>
      <c r="B1041" s="308">
        <v>939</v>
      </c>
      <c r="C1041" s="239" t="str">
        <f>VLOOKUP($A$18,Piezas!$A$10:$F$604,2,FALSE)</f>
        <v xml:space="preserve">Gabinete lateral derecho </v>
      </c>
      <c r="D1041" s="317" t="s">
        <v>1015</v>
      </c>
      <c r="E1041" s="322"/>
      <c r="F1041" s="308">
        <f>VLOOKUP(D1041,Acero!$A$12:$AB$209,4,FALSE)</f>
        <v>0</v>
      </c>
      <c r="G1041" s="317"/>
      <c r="H1041" s="317"/>
      <c r="I1041" s="317"/>
      <c r="J1041" s="311"/>
      <c r="L1041" s="322"/>
      <c r="M1041" s="308">
        <f>VLOOKUP(D1041,Acero!$A$12:$AB$209,13,FALSE)</f>
        <v>0</v>
      </c>
      <c r="N1041" s="308" t="str">
        <f>IF(L1041="x",VLOOKUP(D1041,Acero!$A$12:$AB$209,6,FALSE),"--")</f>
        <v>--</v>
      </c>
      <c r="O1041" s="324" t="str">
        <f>IF(L1041="x",VLOOKUP(D1041,Acero!$A$12:$AB$209,7,FALSE),"--")</f>
        <v>--</v>
      </c>
      <c r="P1041" s="335">
        <f>IF((M1041="Chapa negra doble recapado")*AND(L1041&lt;&gt;"x"),"--",VLOOKUP(D1041,Acero!$A$12:$AB$209,14,FALSE))</f>
        <v>0</v>
      </c>
      <c r="Q1041" s="335">
        <f>IF((M1041="Chapa negra doble recapado")*AND(L1041&lt;&gt;"x"),"--",VLOOKUP(D1041,Acero!$A$12:$AB$209,15,FALSE))</f>
        <v>0</v>
      </c>
      <c r="R1041" s="335" t="str">
        <f>IF(L1041="x",VLOOKUP(D1041,Acero!$A$12:$AB$209,16,FALSE),"--")</f>
        <v>--</v>
      </c>
      <c r="S1041" s="335" t="str">
        <f>IF(L1041="x",VLOOKUP(D1041,Acero!$A$12:$AB$209,17,FALSE),"--")</f>
        <v>--</v>
      </c>
      <c r="T1041" s="335">
        <f>VLOOKUP(D1041,Acero!$A$12:$AB$209,18,FALSE)</f>
        <v>0</v>
      </c>
      <c r="U1041" s="308" t="str">
        <f>VLOOKUP(D1041,Acero!$A$12:$AB$209,19,FALSE)</f>
        <v>-----</v>
      </c>
      <c r="V1041" s="319"/>
      <c r="W1041" s="319"/>
      <c r="X1041" s="322"/>
      <c r="Y1041" s="334" t="e">
        <f t="shared" si="425"/>
        <v>#DIV/0!</v>
      </c>
      <c r="Z1041">
        <f t="shared" si="429"/>
        <v>10216431.166666631</v>
      </c>
      <c r="AG1041" s="345">
        <v>43396</v>
      </c>
      <c r="AH1041" s="149"/>
      <c r="AI1041" s="149"/>
      <c r="AJ1041" s="149"/>
      <c r="AK1041" s="149"/>
      <c r="AL1041" s="343" t="e">
        <f t="shared" si="426"/>
        <v>#DIV/0!</v>
      </c>
      <c r="AM1041" s="149"/>
      <c r="AN1041" s="149"/>
      <c r="AO1041" s="343" t="e">
        <f t="shared" si="427"/>
        <v>#DIV/0!</v>
      </c>
      <c r="AP1041" s="149"/>
      <c r="AQ1041" s="149"/>
      <c r="AR1041" s="343" t="e">
        <f t="shared" si="428"/>
        <v>#DIV/0!</v>
      </c>
    </row>
    <row r="1042" spans="1:44" ht="30.75" hidden="1" thickBot="1">
      <c r="A1042" s="309"/>
      <c r="B1042" s="308">
        <v>940</v>
      </c>
      <c r="C1042" s="239" t="str">
        <f>VLOOKUP($A$18,Piezas!$A$10:$F$604,2,FALSE)</f>
        <v xml:space="preserve">Gabinete lateral derecho </v>
      </c>
      <c r="D1042" s="317" t="s">
        <v>1060</v>
      </c>
      <c r="E1042" s="322"/>
      <c r="F1042" s="308">
        <f>VLOOKUP(D1042,Acero!$A$12:$AB$209,4,FALSE)</f>
        <v>0</v>
      </c>
      <c r="G1042" s="317"/>
      <c r="H1042" s="317"/>
      <c r="I1042" s="317"/>
      <c r="J1042" s="311"/>
      <c r="L1042" s="322"/>
      <c r="M1042" s="308" t="str">
        <f>VLOOKUP(D1042,Acero!$A$12:$AB$209,13,FALSE)</f>
        <v>---------------</v>
      </c>
      <c r="N1042" s="308" t="str">
        <f>IF(L1042="x",VLOOKUP(D1042,Acero!$A$12:$AB$209,6,FALSE),"--")</f>
        <v>--</v>
      </c>
      <c r="O1042" s="324" t="str">
        <f>IF(L1042="x",VLOOKUP(D1042,Acero!$A$12:$AB$209,7,FALSE),"--")</f>
        <v>--</v>
      </c>
      <c r="P1042" s="335">
        <f>IF((M1042="Chapa negra doble recapado")*AND(L1042&lt;&gt;"x"),"--",VLOOKUP(D1042,Acero!$A$12:$AB$209,14,FALSE))</f>
        <v>28</v>
      </c>
      <c r="Q1042" s="335" t="str">
        <f>IF((M1042="Chapa negra doble recapado")*AND(L1042&lt;&gt;"x"),"--",VLOOKUP(D1042,Acero!$A$12:$AB$209,15,FALSE))</f>
        <v>----</v>
      </c>
      <c r="R1042" s="335" t="str">
        <f>IF(L1042="x",VLOOKUP(D1042,Acero!$A$12:$AB$209,16,FALSE),"--")</f>
        <v>--</v>
      </c>
      <c r="S1042" s="335" t="str">
        <f>IF(L1042="x",VLOOKUP(D1042,Acero!$A$12:$AB$209,17,FALSE),"--")</f>
        <v>--</v>
      </c>
      <c r="T1042" s="335">
        <f>VLOOKUP(D1042,Acero!$A$12:$AB$209,18,FALSE)</f>
        <v>0</v>
      </c>
      <c r="U1042" s="308" t="str">
        <f>VLOOKUP(D1042,Acero!$A$12:$AB$209,19,FALSE)</f>
        <v>----</v>
      </c>
      <c r="V1042" s="318"/>
      <c r="W1042" s="318"/>
      <c r="X1042" s="322"/>
      <c r="Y1042" s="334" t="e">
        <f t="shared" si="425"/>
        <v>#DIV/0!</v>
      </c>
      <c r="Z1042">
        <f t="shared" si="429"/>
        <v>10216431.166666631</v>
      </c>
      <c r="AG1042" s="345">
        <v>43397</v>
      </c>
      <c r="AH1042" s="149"/>
      <c r="AI1042" s="149"/>
      <c r="AJ1042" s="149"/>
      <c r="AK1042" s="149"/>
      <c r="AL1042" s="343" t="e">
        <f t="shared" si="426"/>
        <v>#DIV/0!</v>
      </c>
      <c r="AM1042" s="149"/>
      <c r="AN1042" s="149"/>
      <c r="AO1042" s="343" t="e">
        <f t="shared" si="427"/>
        <v>#DIV/0!</v>
      </c>
      <c r="AP1042" s="149"/>
      <c r="AQ1042" s="149"/>
      <c r="AR1042" s="343" t="e">
        <f t="shared" si="428"/>
        <v>#DIV/0!</v>
      </c>
    </row>
    <row r="1043" spans="1:44" ht="30.75" hidden="1" thickBot="1">
      <c r="A1043" s="309"/>
      <c r="B1043" s="308">
        <v>941</v>
      </c>
      <c r="C1043" s="239" t="str">
        <f>VLOOKUP($A$18,Piezas!$A$10:$F$604,2,FALSE)</f>
        <v xml:space="preserve">Gabinete lateral derecho </v>
      </c>
      <c r="D1043" s="317" t="s">
        <v>1228</v>
      </c>
      <c r="E1043" s="322"/>
      <c r="F1043" s="308">
        <f>VLOOKUP(D1043,Acero!$A$12:$AB$209,4,FALSE)</f>
        <v>0</v>
      </c>
      <c r="G1043" s="317"/>
      <c r="H1043" s="317"/>
      <c r="I1043" s="317"/>
      <c r="J1043" s="311"/>
      <c r="L1043" s="322"/>
      <c r="M1043" s="308" t="str">
        <f>VLOOKUP(D1043,Acero!$A$12:$AB$209,13,FALSE)</f>
        <v>---------------</v>
      </c>
      <c r="N1043" s="308" t="str">
        <f>IF(L1043="x",VLOOKUP(D1043,Acero!$A$12:$AB$209,6,FALSE),"--")</f>
        <v>--</v>
      </c>
      <c r="O1043" s="324" t="str">
        <f>IF(L1043="x",VLOOKUP(D1043,Acero!$A$12:$AB$209,7,FALSE),"--")</f>
        <v>--</v>
      </c>
      <c r="P1043" s="335">
        <f>IF((M1043="Chapa negra doble recapado")*AND(L1043&lt;&gt;"x"),"--",VLOOKUP(D1043,Acero!$A$12:$AB$209,14,FALSE))</f>
        <v>0.42</v>
      </c>
      <c r="Q1043" s="335" t="str">
        <f>IF((M1043="Chapa negra doble recapado")*AND(L1043&lt;&gt;"x"),"--",VLOOKUP(D1043,Acero!$A$12:$AB$209,15,FALSE))</f>
        <v>----</v>
      </c>
      <c r="R1043" s="335" t="str">
        <f>IF(L1043="x",VLOOKUP(D1043,Acero!$A$12:$AB$209,16,FALSE),"--")</f>
        <v>--</v>
      </c>
      <c r="S1043" s="335" t="str">
        <f>IF(L1043="x",VLOOKUP(D1043,Acero!$A$12:$AB$209,17,FALSE),"--")</f>
        <v>--</v>
      </c>
      <c r="T1043" s="335">
        <f>VLOOKUP(D1043,Acero!$A$12:$AB$209,18,FALSE)</f>
        <v>0.5</v>
      </c>
      <c r="U1043" s="308" t="str">
        <f>VLOOKUP(D1043,Acero!$A$12:$AB$209,19,FALSE)</f>
        <v>----</v>
      </c>
      <c r="V1043" s="318"/>
      <c r="W1043" s="318"/>
      <c r="X1043" s="322"/>
      <c r="Y1043" s="334" t="e">
        <f t="shared" si="425"/>
        <v>#DIV/0!</v>
      </c>
      <c r="Z1043">
        <f t="shared" si="429"/>
        <v>10216431.166666631</v>
      </c>
      <c r="AG1043" s="345">
        <v>43398</v>
      </c>
      <c r="AH1043" s="149"/>
      <c r="AI1043" s="149"/>
      <c r="AJ1043" s="149"/>
      <c r="AK1043" s="149"/>
      <c r="AL1043" s="343" t="e">
        <f t="shared" si="426"/>
        <v>#DIV/0!</v>
      </c>
      <c r="AM1043" s="149"/>
      <c r="AN1043" s="149"/>
      <c r="AO1043" s="343" t="e">
        <f t="shared" si="427"/>
        <v>#DIV/0!</v>
      </c>
      <c r="AP1043" s="149"/>
      <c r="AQ1043" s="149"/>
      <c r="AR1043" s="343" t="e">
        <f t="shared" si="428"/>
        <v>#DIV/0!</v>
      </c>
    </row>
    <row r="1044" spans="1:44" ht="30.75" hidden="1" thickBot="1">
      <c r="A1044" s="309"/>
      <c r="B1044" s="308">
        <v>942</v>
      </c>
      <c r="C1044" s="239" t="str">
        <f>VLOOKUP($A$18,Piezas!$A$10:$F$604,2,FALSE)</f>
        <v xml:space="preserve">Gabinete lateral derecho </v>
      </c>
      <c r="D1044" s="317" t="s">
        <v>1229</v>
      </c>
      <c r="E1044" s="322"/>
      <c r="F1044" s="308">
        <f>VLOOKUP(D1044,Acero!$A$12:$AB$209,4,FALSE)</f>
        <v>0</v>
      </c>
      <c r="G1044" s="317"/>
      <c r="H1044" s="317"/>
      <c r="I1044" s="317"/>
      <c r="J1044" s="311"/>
      <c r="L1044" s="322"/>
      <c r="M1044" s="308" t="str">
        <f>VLOOKUP(D1044,Acero!$A$12:$AB$209,13,FALSE)</f>
        <v>---------------</v>
      </c>
      <c r="N1044" s="308" t="str">
        <f>IF(L1044="x",VLOOKUP(D1044,Acero!$A$12:$AB$209,6,FALSE),"--")</f>
        <v>--</v>
      </c>
      <c r="O1044" s="324" t="str">
        <f>IF(L1044="x",VLOOKUP(D1044,Acero!$A$12:$AB$209,7,FALSE),"--")</f>
        <v>--</v>
      </c>
      <c r="P1044" s="335">
        <f>IF((M1044="Chapa negra doble recapado")*AND(L1044&lt;&gt;"x"),"--",VLOOKUP(D1044,Acero!$A$12:$AB$209,14,FALSE))</f>
        <v>22</v>
      </c>
      <c r="Q1044" s="335" t="str">
        <f>IF((M1044="Chapa negra doble recapado")*AND(L1044&lt;&gt;"x"),"--",VLOOKUP(D1044,Acero!$A$12:$AB$209,15,FALSE))</f>
        <v>----</v>
      </c>
      <c r="R1044" s="335" t="str">
        <f>IF(L1044="x",VLOOKUP(D1044,Acero!$A$12:$AB$209,16,FALSE),"--")</f>
        <v>--</v>
      </c>
      <c r="S1044" s="335" t="str">
        <f>IF(L1044="x",VLOOKUP(D1044,Acero!$A$12:$AB$209,17,FALSE),"--")</f>
        <v>--</v>
      </c>
      <c r="T1044" s="335">
        <f>VLOOKUP(D1044,Acero!$A$12:$AB$209,18,FALSE)</f>
        <v>0</v>
      </c>
      <c r="U1044" s="308" t="str">
        <f>VLOOKUP(D1044,Acero!$A$12:$AB$209,19,FALSE)</f>
        <v>----</v>
      </c>
      <c r="V1044" s="319"/>
      <c r="W1044" s="319"/>
      <c r="X1044" s="322"/>
      <c r="Y1044" s="334" t="e">
        <f t="shared" si="425"/>
        <v>#DIV/0!</v>
      </c>
      <c r="Z1044">
        <f t="shared" si="429"/>
        <v>10216431.166666631</v>
      </c>
      <c r="AG1044" s="345">
        <v>43399</v>
      </c>
      <c r="AH1044" s="149"/>
      <c r="AI1044" s="149"/>
      <c r="AJ1044" s="149"/>
      <c r="AK1044" s="149"/>
      <c r="AL1044" s="343" t="e">
        <f t="shared" si="426"/>
        <v>#DIV/0!</v>
      </c>
      <c r="AM1044" s="149"/>
      <c r="AN1044" s="149"/>
      <c r="AO1044" s="343" t="e">
        <f t="shared" si="427"/>
        <v>#DIV/0!</v>
      </c>
      <c r="AP1044" s="149"/>
      <c r="AQ1044" s="149"/>
      <c r="AR1044" s="343" t="e">
        <f t="shared" si="428"/>
        <v>#DIV/0!</v>
      </c>
    </row>
    <row r="1045" spans="1:44" ht="30.75" hidden="1" thickBot="1">
      <c r="A1045" s="309"/>
      <c r="B1045" s="308">
        <v>943</v>
      </c>
      <c r="C1045" s="239" t="str">
        <f>VLOOKUP($A$18,Piezas!$A$10:$F$604,2,FALSE)</f>
        <v xml:space="preserve">Gabinete lateral derecho </v>
      </c>
      <c r="D1045" s="317" t="s">
        <v>1230</v>
      </c>
      <c r="E1045" s="322"/>
      <c r="F1045" s="308">
        <f>VLOOKUP(D1045,Acero!$A$12:$AB$209,4,FALSE)</f>
        <v>0</v>
      </c>
      <c r="G1045" s="317"/>
      <c r="H1045" s="317"/>
      <c r="I1045" s="317"/>
      <c r="J1045" s="311"/>
      <c r="L1045" s="322"/>
      <c r="M1045" s="308" t="str">
        <f>VLOOKUP(D1045,Acero!$A$12:$AB$209,13,FALSE)</f>
        <v>---------------</v>
      </c>
      <c r="N1045" s="308" t="str">
        <f>IF(L1045="x",VLOOKUP(D1045,Acero!$A$12:$AB$209,6,FALSE),"--")</f>
        <v>--</v>
      </c>
      <c r="O1045" s="324" t="str">
        <f>IF(L1045="x",VLOOKUP(D1045,Acero!$A$12:$AB$209,7,FALSE),"--")</f>
        <v>--</v>
      </c>
      <c r="P1045" s="335">
        <f>IF((M1045="Chapa negra doble recapado")*AND(L1045&lt;&gt;"x"),"--",VLOOKUP(D1045,Acero!$A$12:$AB$209,14,FALSE))</f>
        <v>12.7</v>
      </c>
      <c r="Q1045" s="335" t="str">
        <f>IF((M1045="Chapa negra doble recapado")*AND(L1045&lt;&gt;"x"),"--",VLOOKUP(D1045,Acero!$A$12:$AB$209,15,FALSE))</f>
        <v>----</v>
      </c>
      <c r="R1045" s="335" t="str">
        <f>IF(L1045="x",VLOOKUP(D1045,Acero!$A$12:$AB$209,16,FALSE),"--")</f>
        <v>--</v>
      </c>
      <c r="S1045" s="335" t="str">
        <f>IF(L1045="x",VLOOKUP(D1045,Acero!$A$12:$AB$209,17,FALSE),"--")</f>
        <v>--</v>
      </c>
      <c r="T1045" s="335">
        <f>VLOOKUP(D1045,Acero!$A$12:$AB$209,18,FALSE)</f>
        <v>0</v>
      </c>
      <c r="U1045" s="308" t="str">
        <f>VLOOKUP(D1045,Acero!$A$12:$AB$209,19,FALSE)</f>
        <v>----</v>
      </c>
      <c r="V1045" s="318"/>
      <c r="W1045" s="318"/>
      <c r="X1045" s="322"/>
      <c r="Y1045" s="334" t="e">
        <f t="shared" si="425"/>
        <v>#DIV/0!</v>
      </c>
      <c r="Z1045">
        <f t="shared" si="429"/>
        <v>10216431.166666631</v>
      </c>
      <c r="AG1045" s="345">
        <v>43400</v>
      </c>
      <c r="AH1045" s="149"/>
      <c r="AI1045" s="149"/>
      <c r="AJ1045" s="149"/>
      <c r="AK1045" s="149"/>
      <c r="AL1045" s="343" t="e">
        <f t="shared" si="426"/>
        <v>#DIV/0!</v>
      </c>
      <c r="AM1045" s="149"/>
      <c r="AN1045" s="149"/>
      <c r="AO1045" s="343" t="e">
        <f t="shared" si="427"/>
        <v>#DIV/0!</v>
      </c>
      <c r="AP1045" s="149"/>
      <c r="AQ1045" s="149"/>
      <c r="AR1045" s="343" t="e">
        <f t="shared" si="428"/>
        <v>#DIV/0!</v>
      </c>
    </row>
    <row r="1046" spans="1:44" ht="30.75" hidden="1" thickBot="1">
      <c r="A1046" s="309"/>
      <c r="B1046" s="308">
        <v>944</v>
      </c>
      <c r="C1046" s="239" t="str">
        <f>VLOOKUP($A$18,Piezas!$A$10:$F$604,2,FALSE)</f>
        <v xml:space="preserve">Gabinete lateral derecho </v>
      </c>
      <c r="D1046" s="317"/>
      <c r="E1046" s="322"/>
      <c r="F1046" s="308" t="e">
        <f>VLOOKUP(D1046,Acero!$A$12:$AB$209,4,FALSE)</f>
        <v>#N/A</v>
      </c>
      <c r="G1046" s="317"/>
      <c r="H1046" s="317"/>
      <c r="I1046" s="317"/>
      <c r="J1046" s="311"/>
      <c r="L1046" s="322"/>
      <c r="M1046" s="308" t="e">
        <f>VLOOKUP(D1046,Acero!$A$12:$AB$209,13,FALSE)</f>
        <v>#N/A</v>
      </c>
      <c r="N1046" s="308" t="str">
        <f>IF(L1046="x",VLOOKUP(D1046,Acero!$A$12:$AB$209,6,FALSE),"--")</f>
        <v>--</v>
      </c>
      <c r="O1046" s="324" t="str">
        <f>IF(L1046="x",VLOOKUP(D1046,Acero!$A$12:$AB$209,7,FALSE),"--")</f>
        <v>--</v>
      </c>
      <c r="P1046" s="335" t="e">
        <f>IF((M1046="Chapa negra doble recapado")*AND(L1046&lt;&gt;"x"),"--",VLOOKUP(D1046,Acero!$A$12:$AB$209,14,FALSE))</f>
        <v>#N/A</v>
      </c>
      <c r="Q1046" s="335" t="e">
        <f>IF((M1046="Chapa negra doble recapado")*AND(L1046&lt;&gt;"x"),"--",VLOOKUP(D1046,Acero!$A$12:$AB$209,15,FALSE))</f>
        <v>#N/A</v>
      </c>
      <c r="R1046" s="335" t="str">
        <f>IF(L1046="x",VLOOKUP(D1046,Acero!$A$12:$AB$209,16,FALSE),"--")</f>
        <v>--</v>
      </c>
      <c r="S1046" s="335" t="str">
        <f>IF(L1046="x",VLOOKUP(D1046,Acero!$A$12:$AB$209,17,FALSE),"--")</f>
        <v>--</v>
      </c>
      <c r="T1046" s="335" t="e">
        <f>VLOOKUP(D1046,Acero!$A$12:$AB$209,18,FALSE)</f>
        <v>#N/A</v>
      </c>
      <c r="U1046" s="308" t="e">
        <f>VLOOKUP(D1046,Acero!$A$12:$AB$209,19,FALSE)</f>
        <v>#N/A</v>
      </c>
      <c r="V1046" s="319"/>
      <c r="W1046" s="319"/>
      <c r="X1046" s="322"/>
      <c r="Y1046" s="334" t="e">
        <f t="shared" si="425"/>
        <v>#DIV/0!</v>
      </c>
      <c r="Z1046">
        <f t="shared" si="429"/>
        <v>10216431.166666631</v>
      </c>
      <c r="AG1046" s="345">
        <v>43401</v>
      </c>
      <c r="AH1046" s="149"/>
      <c r="AI1046" s="149"/>
      <c r="AJ1046" s="149"/>
      <c r="AK1046" s="149"/>
      <c r="AL1046" s="343" t="e">
        <f t="shared" si="426"/>
        <v>#DIV/0!</v>
      </c>
      <c r="AM1046" s="149"/>
      <c r="AN1046" s="149"/>
      <c r="AO1046" s="343" t="e">
        <f t="shared" si="427"/>
        <v>#DIV/0!</v>
      </c>
      <c r="AP1046" s="149"/>
      <c r="AQ1046" s="149"/>
      <c r="AR1046" s="343" t="e">
        <f t="shared" si="428"/>
        <v>#DIV/0!</v>
      </c>
    </row>
    <row r="1047" spans="1:44" ht="30.75" hidden="1" thickBot="1">
      <c r="A1047" s="309"/>
      <c r="B1047" s="308">
        <v>945</v>
      </c>
      <c r="C1047" s="239" t="str">
        <f>VLOOKUP($A$18,Piezas!$A$10:$F$604,2,FALSE)</f>
        <v xml:space="preserve">Gabinete lateral derecho </v>
      </c>
      <c r="D1047" s="320"/>
      <c r="E1047" s="322"/>
      <c r="F1047" s="308" t="e">
        <f>VLOOKUP(D1047,Acero!$A$12:$AB$209,4,FALSE)</f>
        <v>#N/A</v>
      </c>
      <c r="G1047" s="317"/>
      <c r="H1047" s="317"/>
      <c r="I1047" s="317"/>
      <c r="J1047" s="311"/>
      <c r="L1047" s="322"/>
      <c r="M1047" s="308" t="e">
        <f>VLOOKUP(D1047,Acero!$A$12:$AB$209,13,FALSE)</f>
        <v>#N/A</v>
      </c>
      <c r="N1047" s="308" t="str">
        <f>IF(L1047="x",VLOOKUP(D1047,Acero!$A$12:$AB$209,6,FALSE),"--")</f>
        <v>--</v>
      </c>
      <c r="O1047" s="324" t="str">
        <f>IF(L1047="x",VLOOKUP(D1047,Acero!$A$12:$AB$209,7,FALSE),"--")</f>
        <v>--</v>
      </c>
      <c r="P1047" s="335" t="e">
        <f>IF((M1047="Chapa negra doble recapado")*AND(L1047&lt;&gt;"x"),"--",VLOOKUP(D1047,Acero!$A$12:$AB$209,14,FALSE))</f>
        <v>#N/A</v>
      </c>
      <c r="Q1047" s="335" t="e">
        <f>IF((M1047="Chapa negra doble recapado")*AND(L1047&lt;&gt;"x"),"--",VLOOKUP(D1047,Acero!$A$12:$AB$209,15,FALSE))</f>
        <v>#N/A</v>
      </c>
      <c r="R1047" s="335" t="str">
        <f>IF(L1047="x",VLOOKUP(D1047,Acero!$A$12:$AB$209,16,FALSE),"--")</f>
        <v>--</v>
      </c>
      <c r="S1047" s="335" t="str">
        <f>IF(L1047="x",VLOOKUP(D1047,Acero!$A$12:$AB$209,17,FALSE),"--")</f>
        <v>--</v>
      </c>
      <c r="T1047" s="335" t="e">
        <f>VLOOKUP(D1047,Acero!$A$12:$AB$209,18,FALSE)</f>
        <v>#N/A</v>
      </c>
      <c r="U1047" s="308" t="e">
        <f>VLOOKUP(D1047,Acero!$A$12:$AB$209,19,FALSE)</f>
        <v>#N/A</v>
      </c>
      <c r="V1047" s="318"/>
      <c r="W1047" s="318"/>
      <c r="X1047" s="322"/>
      <c r="Y1047" s="334" t="e">
        <f t="shared" si="425"/>
        <v>#DIV/0!</v>
      </c>
      <c r="Z1047">
        <f t="shared" si="429"/>
        <v>10216431.166666631</v>
      </c>
      <c r="AG1047" s="345">
        <v>43402</v>
      </c>
      <c r="AH1047" s="149"/>
      <c r="AI1047" s="149"/>
      <c r="AJ1047" s="149"/>
      <c r="AK1047" s="149"/>
      <c r="AL1047" s="343" t="e">
        <f t="shared" si="426"/>
        <v>#DIV/0!</v>
      </c>
      <c r="AM1047" s="149"/>
      <c r="AN1047" s="149"/>
      <c r="AO1047" s="343" t="e">
        <f t="shared" si="427"/>
        <v>#DIV/0!</v>
      </c>
      <c r="AP1047" s="149"/>
      <c r="AQ1047" s="149"/>
      <c r="AR1047" s="343" t="e">
        <f t="shared" si="428"/>
        <v>#DIV/0!</v>
      </c>
    </row>
    <row r="1048" spans="1:44" ht="30.75" hidden="1" thickBot="1">
      <c r="A1048" s="412"/>
      <c r="B1048" s="308">
        <v>946</v>
      </c>
      <c r="C1048" s="239" t="str">
        <f>VLOOKUP($A$18,Piezas!$A$10:$F$604,2,FALSE)</f>
        <v xml:space="preserve">Gabinete lateral derecho </v>
      </c>
      <c r="D1048" s="321"/>
      <c r="E1048" s="322"/>
      <c r="F1048" s="308" t="e">
        <f>VLOOKUP(D1048,Acero!$A$12:$AB$209,4,FALSE)</f>
        <v>#N/A</v>
      </c>
      <c r="G1048" s="317"/>
      <c r="H1048" s="317"/>
      <c r="I1048" s="317"/>
      <c r="J1048" s="311"/>
      <c r="L1048" s="322"/>
      <c r="M1048" s="308" t="e">
        <f>VLOOKUP(D1048,Acero!$A$12:$AB$209,13,FALSE)</f>
        <v>#N/A</v>
      </c>
      <c r="N1048" s="308" t="str">
        <f>IF(L1048="x",VLOOKUP(D1048,Acero!$A$12:$AB$209,6,FALSE),"--")</f>
        <v>--</v>
      </c>
      <c r="O1048" s="324" t="str">
        <f>IF(L1048="x",VLOOKUP(D1048,Acero!$A$12:$AB$209,7,FALSE),"--")</f>
        <v>--</v>
      </c>
      <c r="P1048" s="335" t="e">
        <f>IF((M1048="Chapa negra doble recapado")*AND(L1048&lt;&gt;"x"),"--",VLOOKUP(D1048,Acero!$A$12:$AB$209,14,FALSE))</f>
        <v>#N/A</v>
      </c>
      <c r="Q1048" s="335" t="e">
        <f>IF((M1048="Chapa negra doble recapado")*AND(L1048&lt;&gt;"x"),"--",VLOOKUP(D1048,Acero!$A$12:$AB$209,15,FALSE))</f>
        <v>#N/A</v>
      </c>
      <c r="R1048" s="335" t="str">
        <f>IF(L1048="x",VLOOKUP(D1048,Acero!$A$12:$AB$209,16,FALSE),"--")</f>
        <v>--</v>
      </c>
      <c r="S1048" s="335" t="str">
        <f>IF(L1048="x",VLOOKUP(D1048,Acero!$A$12:$AB$209,17,FALSE),"--")</f>
        <v>--</v>
      </c>
      <c r="T1048" s="335" t="e">
        <f>VLOOKUP(D1048,Acero!$A$12:$AB$209,18,FALSE)</f>
        <v>#N/A</v>
      </c>
      <c r="U1048" s="308" t="e">
        <f>VLOOKUP(D1048,Acero!$A$12:$AB$209,19,FALSE)</f>
        <v>#N/A</v>
      </c>
      <c r="V1048" s="319"/>
      <c r="W1048" s="319"/>
      <c r="X1048" s="322"/>
      <c r="Y1048" s="334" t="e">
        <f t="shared" si="425"/>
        <v>#DIV/0!</v>
      </c>
      <c r="Z1048">
        <f t="shared" si="429"/>
        <v>10216431.166666631</v>
      </c>
      <c r="AG1048" s="345">
        <v>43403</v>
      </c>
      <c r="AH1048" s="149"/>
      <c r="AI1048" s="149"/>
      <c r="AJ1048" s="149"/>
      <c r="AK1048" s="149"/>
      <c r="AL1048" s="343" t="e">
        <f t="shared" si="426"/>
        <v>#DIV/0!</v>
      </c>
      <c r="AM1048" s="149"/>
      <c r="AN1048" s="149"/>
      <c r="AO1048" s="343" t="e">
        <f t="shared" si="427"/>
        <v>#DIV/0!</v>
      </c>
      <c r="AP1048" s="149"/>
      <c r="AQ1048" s="149"/>
      <c r="AR1048" s="343" t="e">
        <f t="shared" si="428"/>
        <v>#DIV/0!</v>
      </c>
    </row>
    <row r="1049" spans="1:44" ht="15.75" hidden="1" thickBot="1">
      <c r="A1049" s="410"/>
      <c r="B1049" s="336"/>
      <c r="C1049" s="337"/>
      <c r="D1049" s="338"/>
      <c r="E1049" s="339"/>
      <c r="F1049" s="340"/>
      <c r="G1049" s="336"/>
      <c r="H1049" s="336"/>
      <c r="I1049" s="338"/>
      <c r="J1049" s="339"/>
      <c r="K1049" s="341"/>
      <c r="L1049" s="339"/>
      <c r="M1049" s="338"/>
      <c r="N1049" s="338"/>
      <c r="O1049" s="342"/>
      <c r="P1049" s="340"/>
      <c r="Q1049" s="340"/>
      <c r="R1049" s="340"/>
      <c r="S1049" s="340"/>
      <c r="T1049" s="340"/>
      <c r="U1049" s="336"/>
      <c r="V1049" s="336"/>
      <c r="W1049" s="336"/>
      <c r="X1049" s="339"/>
      <c r="Y1049" s="339"/>
      <c r="Z1049" s="333"/>
      <c r="AA1049" s="333"/>
      <c r="AG1049" s="345"/>
      <c r="AL1049" s="344"/>
      <c r="AO1049" s="344"/>
      <c r="AR1049" s="344"/>
    </row>
    <row r="1050" spans="1:44" ht="31.5" hidden="1" thickTop="1" thickBot="1">
      <c r="A1050" s="411" t="s">
        <v>518</v>
      </c>
      <c r="B1050" s="308">
        <v>947</v>
      </c>
      <c r="C1050" s="239" t="str">
        <f>VLOOKUP($A$18,Piezas!$A$10:$F$604,2,FALSE)</f>
        <v xml:space="preserve">Gabinete lateral derecho </v>
      </c>
      <c r="D1050" s="317" t="s">
        <v>1012</v>
      </c>
      <c r="E1050" s="331">
        <v>2062.3333333333298</v>
      </c>
      <c r="F1050" s="308" t="str">
        <f>VLOOKUP(D1050,Acero!$A$12:$AB$209,4,FALSE)</f>
        <v>Lateral</v>
      </c>
      <c r="G1050" s="317"/>
      <c r="H1050" s="317"/>
      <c r="I1050" s="317"/>
      <c r="J1050" s="310"/>
      <c r="K1050" s="149"/>
      <c r="L1050" s="331"/>
      <c r="M1050" s="308" t="str">
        <f>VLOOKUP(D1050,Acero!$A$12:$AB$209,13,FALSE)</f>
        <v>Chapa negra doble recapado</v>
      </c>
      <c r="N1050" s="308" t="str">
        <f>IF(L1050="x",VLOOKUP(D1050,Acero!$A$12:$AB$209,6,FALSE),"--")</f>
        <v>--</v>
      </c>
      <c r="O1050" s="324" t="str">
        <f>IF(L1050="x",VLOOKUP(D1050,Acero!$A$12:$AB$209,7,FALSE),"--")</f>
        <v>--</v>
      </c>
      <c r="P1050" s="335" t="str">
        <f>IF((M1050="Chapa negra doble recapado")*AND(L1050&lt;&gt;"x"),"--",VLOOKUP(D1050,Acero!$A$12:$AB$209,14,FALSE))</f>
        <v>--</v>
      </c>
      <c r="Q1050" s="335" t="str">
        <f>IF((M1050="Chapa negra doble recapado")*AND(L1050&lt;&gt;"x"),"--",VLOOKUP(D1050,Acero!$A$12:$AB$209,15,FALSE))</f>
        <v>--</v>
      </c>
      <c r="R1050" s="335" t="str">
        <f>IF(L1050="x",VLOOKUP(D1050,Acero!$A$12:$AB$209,16,FALSE),"--")</f>
        <v>--</v>
      </c>
      <c r="S1050" s="335" t="str">
        <f>IF(L1050="x",VLOOKUP(D1050,Acero!$A$12:$AB$209,17,FALSE),"--")</f>
        <v>--</v>
      </c>
      <c r="T1050" s="335">
        <f>VLOOKUP(D1050,Acero!$A$12:$AB$209,18,FALSE)</f>
        <v>1.2</v>
      </c>
      <c r="U1050" s="308" t="str">
        <f>VLOOKUP(D1050,Acero!$A$12:$AB$209,19,FALSE)</f>
        <v>mm</v>
      </c>
      <c r="V1050" s="317"/>
      <c r="W1050" s="317">
        <v>1676.8333333333301</v>
      </c>
      <c r="X1050" s="331">
        <v>2192.6666666666702</v>
      </c>
      <c r="Y1050" s="334">
        <f t="shared" ref="Y1050:Y1060" si="430">(X1050-W1050)/W1050</f>
        <v>0.30762349667031574</v>
      </c>
      <c r="Z1050" s="149">
        <f>(V1050+W1050)*E1050</f>
        <v>3458189.2777777654</v>
      </c>
      <c r="AA1050" s="149"/>
      <c r="AB1050" s="149"/>
      <c r="AC1050" s="149"/>
      <c r="AD1050" s="149"/>
      <c r="AE1050" s="149"/>
      <c r="AF1050" s="149"/>
      <c r="AG1050" s="345">
        <v>43404</v>
      </c>
      <c r="AH1050" s="149"/>
      <c r="AI1050" s="149"/>
      <c r="AJ1050" s="149"/>
      <c r="AK1050" s="149"/>
      <c r="AL1050" s="343" t="e">
        <f t="shared" ref="AL1050:AL1060" si="431">(AH1050-AK1050)/AH1050</f>
        <v>#DIV/0!</v>
      </c>
      <c r="AM1050" s="149"/>
      <c r="AN1050" s="149"/>
      <c r="AO1050" s="343" t="e">
        <f t="shared" ref="AO1050:AO1060" si="432">(AK1050-AN1050)/AK1050</f>
        <v>#DIV/0!</v>
      </c>
      <c r="AP1050" s="149"/>
      <c r="AQ1050" s="149"/>
      <c r="AR1050" s="343" t="e">
        <f t="shared" ref="AR1050:AR1060" si="433">(AN1050-AQ1050)/AN1050</f>
        <v>#DIV/0!</v>
      </c>
    </row>
    <row r="1051" spans="1:44" ht="30.75" hidden="1" thickBot="1">
      <c r="A1051" s="309"/>
      <c r="B1051" s="308">
        <v>948</v>
      </c>
      <c r="C1051" s="239" t="str">
        <f>VLOOKUP($A$18,Piezas!$A$10:$F$604,2,FALSE)</f>
        <v xml:space="preserve">Gabinete lateral derecho </v>
      </c>
      <c r="D1051" s="317" t="s">
        <v>1211</v>
      </c>
      <c r="E1051" s="322">
        <v>2070.3333333333298</v>
      </c>
      <c r="F1051" s="308" t="str">
        <f>VLOOKUP(D1051,Acero!$A$12:$AB$209,4,FALSE)</f>
        <v xml:space="preserve">Lonja </v>
      </c>
      <c r="G1051" s="317"/>
      <c r="H1051" s="317"/>
      <c r="I1051" s="317"/>
      <c r="J1051" s="311"/>
      <c r="L1051" s="317"/>
      <c r="M1051" s="308" t="str">
        <f>VLOOKUP(D1051,Acero!$A$12:$AB$209,13,FALSE)</f>
        <v>Chapa negra doble recapado</v>
      </c>
      <c r="N1051" s="308" t="str">
        <f>IF(L1051="x",VLOOKUP(D1051,Acero!$A$12:$AB$209,6,FALSE),"--")</f>
        <v>--</v>
      </c>
      <c r="O1051" s="324" t="str">
        <f>IF(L1051="x",VLOOKUP(D1051,Acero!$A$12:$AB$209,7,FALSE),"--")</f>
        <v>--</v>
      </c>
      <c r="P1051" s="335" t="str">
        <f>IF((M1051="Chapa negra doble recapado")*AND(L1051&lt;&gt;"x"),"--",VLOOKUP(D1051,Acero!$A$12:$AB$209,14,FALSE))</f>
        <v>--</v>
      </c>
      <c r="Q1051" s="335" t="str">
        <f>IF((M1051="Chapa negra doble recapado")*AND(L1051&lt;&gt;"x"),"--",VLOOKUP(D1051,Acero!$A$12:$AB$209,15,FALSE))</f>
        <v>--</v>
      </c>
      <c r="R1051" s="335" t="str">
        <f>IF(L1051="x",VLOOKUP(D1051,Acero!$A$12:$AB$209,16,FALSE),"--")</f>
        <v>--</v>
      </c>
      <c r="S1051" s="335" t="str">
        <f>IF(L1051="x",VLOOKUP(D1051,Acero!$A$12:$AB$209,17,FALSE),"--")</f>
        <v>--</v>
      </c>
      <c r="T1051" s="335">
        <f>VLOOKUP(D1051,Acero!$A$12:$AB$209,18,FALSE)</f>
        <v>1.2</v>
      </c>
      <c r="U1051" s="308" t="str">
        <f>VLOOKUP(D1051,Acero!$A$12:$AB$209,19,FALSE)</f>
        <v>mm</v>
      </c>
      <c r="V1051" s="317"/>
      <c r="W1051" s="317">
        <v>1683.3333333333301</v>
      </c>
      <c r="X1051" s="322">
        <v>2201.1666666666702</v>
      </c>
      <c r="Y1051" s="334">
        <f t="shared" si="430"/>
        <v>0.30762376237624223</v>
      </c>
      <c r="Z1051">
        <f t="shared" ref="Z1051:Z1060" si="434">(V1051+W1051)*E1051+Z1050</f>
        <v>6943250.3888888638</v>
      </c>
      <c r="AG1051" s="345">
        <v>43405</v>
      </c>
      <c r="AH1051" s="149"/>
      <c r="AI1051" s="149"/>
      <c r="AJ1051" s="149"/>
      <c r="AK1051" s="149"/>
      <c r="AL1051" s="343" t="e">
        <f t="shared" si="431"/>
        <v>#DIV/0!</v>
      </c>
      <c r="AM1051" s="149"/>
      <c r="AN1051" s="149"/>
      <c r="AO1051" s="343" t="e">
        <f t="shared" si="432"/>
        <v>#DIV/0!</v>
      </c>
      <c r="AP1051" s="149"/>
      <c r="AQ1051" s="149"/>
      <c r="AR1051" s="343" t="e">
        <f t="shared" si="433"/>
        <v>#DIV/0!</v>
      </c>
    </row>
    <row r="1052" spans="1:44" ht="30.75" hidden="1" thickBot="1">
      <c r="A1052" s="309"/>
      <c r="B1052" s="308">
        <v>949</v>
      </c>
      <c r="C1052" s="239" t="str">
        <f>VLOOKUP($A$18,Piezas!$A$10:$F$604,2,FALSE)</f>
        <v xml:space="preserve">Gabinete lateral derecho </v>
      </c>
      <c r="D1052" s="317" t="s">
        <v>1014</v>
      </c>
      <c r="E1052" s="322">
        <v>2078.3333333333298</v>
      </c>
      <c r="F1052" s="308" t="str">
        <f>VLOOKUP(D1052,Acero!$A$12:$AB$209,4,FALSE)</f>
        <v>orejas</v>
      </c>
      <c r="G1052" s="317"/>
      <c r="H1052" s="317"/>
      <c r="I1052" s="317"/>
      <c r="J1052" s="311" t="s">
        <v>1556</v>
      </c>
      <c r="L1052" s="322"/>
      <c r="M1052" s="308" t="str">
        <f>VLOOKUP(D1052,Acero!$A$12:$AB$209,13,FALSE)</f>
        <v>Chapa negra doble recapado</v>
      </c>
      <c r="N1052" s="308" t="str">
        <f>IF(L1052="x",VLOOKUP(D1052,Acero!$A$12:$AB$209,6,FALSE),"--")</f>
        <v>--</v>
      </c>
      <c r="O1052" s="324" t="str">
        <f>IF(L1052="x",VLOOKUP(D1052,Acero!$A$12:$AB$209,7,FALSE),"--")</f>
        <v>--</v>
      </c>
      <c r="P1052" s="335" t="str">
        <f>IF((M1052="Chapa negra doble recapado")*AND(L1052&lt;&gt;"x"),"--",VLOOKUP(D1052,Acero!$A$12:$AB$209,14,FALSE))</f>
        <v>--</v>
      </c>
      <c r="Q1052" s="335" t="str">
        <f>IF((M1052="Chapa negra doble recapado")*AND(L1052&lt;&gt;"x"),"--",VLOOKUP(D1052,Acero!$A$12:$AB$209,15,FALSE))</f>
        <v>--</v>
      </c>
      <c r="R1052" s="335" t="str">
        <f>IF(L1052="x",VLOOKUP(D1052,Acero!$A$12:$AB$209,16,FALSE),"--")</f>
        <v>--</v>
      </c>
      <c r="S1052" s="335" t="str">
        <f>IF(L1052="x",VLOOKUP(D1052,Acero!$A$12:$AB$209,17,FALSE),"--")</f>
        <v>--</v>
      </c>
      <c r="T1052" s="335">
        <f>VLOOKUP(D1052,Acero!$A$12:$AB$209,18,FALSE)</f>
        <v>1.2</v>
      </c>
      <c r="U1052" s="308" t="str">
        <f>VLOOKUP(D1052,Acero!$A$12:$AB$209,19,FALSE)</f>
        <v>mm</v>
      </c>
      <c r="V1052" s="318">
        <v>1</v>
      </c>
      <c r="W1052" s="318">
        <v>1689.8333333333301</v>
      </c>
      <c r="X1052" s="322">
        <v>2209.6666666666702</v>
      </c>
      <c r="Y1052" s="334">
        <f t="shared" si="430"/>
        <v>0.30762402603807543</v>
      </c>
      <c r="Z1052">
        <f t="shared" si="434"/>
        <v>10457365.666666629</v>
      </c>
      <c r="AG1052" s="345">
        <v>43406</v>
      </c>
      <c r="AH1052" s="149"/>
      <c r="AI1052" s="149"/>
      <c r="AJ1052" s="149"/>
      <c r="AK1052" s="149"/>
      <c r="AL1052" s="343" t="e">
        <f t="shared" si="431"/>
        <v>#DIV/0!</v>
      </c>
      <c r="AM1052" s="149"/>
      <c r="AN1052" s="149"/>
      <c r="AO1052" s="343" t="e">
        <f t="shared" si="432"/>
        <v>#DIV/0!</v>
      </c>
      <c r="AP1052" s="149"/>
      <c r="AQ1052" s="149"/>
      <c r="AR1052" s="343" t="e">
        <f t="shared" si="433"/>
        <v>#DIV/0!</v>
      </c>
    </row>
    <row r="1053" spans="1:44" ht="30.75" hidden="1" thickBot="1">
      <c r="A1053" s="309"/>
      <c r="B1053" s="308">
        <v>950</v>
      </c>
      <c r="C1053" s="239" t="str">
        <f>VLOOKUP($A$18,Piezas!$A$10:$F$604,2,FALSE)</f>
        <v xml:space="preserve">Gabinete lateral derecho </v>
      </c>
      <c r="D1053" s="317" t="s">
        <v>1015</v>
      </c>
      <c r="E1053" s="322"/>
      <c r="F1053" s="308">
        <f>VLOOKUP(D1053,Acero!$A$12:$AB$209,4,FALSE)</f>
        <v>0</v>
      </c>
      <c r="G1053" s="317"/>
      <c r="H1053" s="317"/>
      <c r="I1053" s="317"/>
      <c r="J1053" s="311"/>
      <c r="L1053" s="322"/>
      <c r="M1053" s="308">
        <f>VLOOKUP(D1053,Acero!$A$12:$AB$209,13,FALSE)</f>
        <v>0</v>
      </c>
      <c r="N1053" s="308" t="str">
        <f>IF(L1053="x",VLOOKUP(D1053,Acero!$A$12:$AB$209,6,FALSE),"--")</f>
        <v>--</v>
      </c>
      <c r="O1053" s="324" t="str">
        <f>IF(L1053="x",VLOOKUP(D1053,Acero!$A$12:$AB$209,7,FALSE),"--")</f>
        <v>--</v>
      </c>
      <c r="P1053" s="335">
        <f>IF((M1053="Chapa negra doble recapado")*AND(L1053&lt;&gt;"x"),"--",VLOOKUP(D1053,Acero!$A$12:$AB$209,14,FALSE))</f>
        <v>0</v>
      </c>
      <c r="Q1053" s="335">
        <f>IF((M1053="Chapa negra doble recapado")*AND(L1053&lt;&gt;"x"),"--",VLOOKUP(D1053,Acero!$A$12:$AB$209,15,FALSE))</f>
        <v>0</v>
      </c>
      <c r="R1053" s="335" t="str">
        <f>IF(L1053="x",VLOOKUP(D1053,Acero!$A$12:$AB$209,16,FALSE),"--")</f>
        <v>--</v>
      </c>
      <c r="S1053" s="335" t="str">
        <f>IF(L1053="x",VLOOKUP(D1053,Acero!$A$12:$AB$209,17,FALSE),"--")</f>
        <v>--</v>
      </c>
      <c r="T1053" s="335">
        <f>VLOOKUP(D1053,Acero!$A$12:$AB$209,18,FALSE)</f>
        <v>0</v>
      </c>
      <c r="U1053" s="308" t="str">
        <f>VLOOKUP(D1053,Acero!$A$12:$AB$209,19,FALSE)</f>
        <v>-----</v>
      </c>
      <c r="V1053" s="319"/>
      <c r="W1053" s="319"/>
      <c r="X1053" s="322"/>
      <c r="Y1053" s="334" t="e">
        <f t="shared" si="430"/>
        <v>#DIV/0!</v>
      </c>
      <c r="Z1053">
        <f t="shared" si="434"/>
        <v>10457365.666666629</v>
      </c>
      <c r="AG1053" s="345">
        <v>43407</v>
      </c>
      <c r="AH1053" s="149"/>
      <c r="AI1053" s="149"/>
      <c r="AJ1053" s="149"/>
      <c r="AK1053" s="149"/>
      <c r="AL1053" s="343" t="e">
        <f t="shared" si="431"/>
        <v>#DIV/0!</v>
      </c>
      <c r="AM1053" s="149"/>
      <c r="AN1053" s="149"/>
      <c r="AO1053" s="343" t="e">
        <f t="shared" si="432"/>
        <v>#DIV/0!</v>
      </c>
      <c r="AP1053" s="149"/>
      <c r="AQ1053" s="149"/>
      <c r="AR1053" s="343" t="e">
        <f t="shared" si="433"/>
        <v>#DIV/0!</v>
      </c>
    </row>
    <row r="1054" spans="1:44" ht="30.75" hidden="1" thickBot="1">
      <c r="A1054" s="309"/>
      <c r="B1054" s="308">
        <v>951</v>
      </c>
      <c r="C1054" s="239" t="str">
        <f>VLOOKUP($A$18,Piezas!$A$10:$F$604,2,FALSE)</f>
        <v xml:space="preserve">Gabinete lateral derecho </v>
      </c>
      <c r="D1054" s="317" t="s">
        <v>1060</v>
      </c>
      <c r="E1054" s="322"/>
      <c r="F1054" s="308">
        <f>VLOOKUP(D1054,Acero!$A$12:$AB$209,4,FALSE)</f>
        <v>0</v>
      </c>
      <c r="G1054" s="317"/>
      <c r="H1054" s="317"/>
      <c r="I1054" s="317"/>
      <c r="J1054" s="311"/>
      <c r="L1054" s="322"/>
      <c r="M1054" s="308" t="str">
        <f>VLOOKUP(D1054,Acero!$A$12:$AB$209,13,FALSE)</f>
        <v>---------------</v>
      </c>
      <c r="N1054" s="308" t="str">
        <f>IF(L1054="x",VLOOKUP(D1054,Acero!$A$12:$AB$209,6,FALSE),"--")</f>
        <v>--</v>
      </c>
      <c r="O1054" s="324" t="str">
        <f>IF(L1054="x",VLOOKUP(D1054,Acero!$A$12:$AB$209,7,FALSE),"--")</f>
        <v>--</v>
      </c>
      <c r="P1054" s="335">
        <f>IF((M1054="Chapa negra doble recapado")*AND(L1054&lt;&gt;"x"),"--",VLOOKUP(D1054,Acero!$A$12:$AB$209,14,FALSE))</f>
        <v>28</v>
      </c>
      <c r="Q1054" s="335" t="str">
        <f>IF((M1054="Chapa negra doble recapado")*AND(L1054&lt;&gt;"x"),"--",VLOOKUP(D1054,Acero!$A$12:$AB$209,15,FALSE))</f>
        <v>----</v>
      </c>
      <c r="R1054" s="335" t="str">
        <f>IF(L1054="x",VLOOKUP(D1054,Acero!$A$12:$AB$209,16,FALSE),"--")</f>
        <v>--</v>
      </c>
      <c r="S1054" s="335" t="str">
        <f>IF(L1054="x",VLOOKUP(D1054,Acero!$A$12:$AB$209,17,FALSE),"--")</f>
        <v>--</v>
      </c>
      <c r="T1054" s="335">
        <f>VLOOKUP(D1054,Acero!$A$12:$AB$209,18,FALSE)</f>
        <v>0</v>
      </c>
      <c r="U1054" s="308" t="str">
        <f>VLOOKUP(D1054,Acero!$A$12:$AB$209,19,FALSE)</f>
        <v>----</v>
      </c>
      <c r="V1054" s="318"/>
      <c r="W1054" s="318"/>
      <c r="X1054" s="322"/>
      <c r="Y1054" s="334" t="e">
        <f t="shared" si="430"/>
        <v>#DIV/0!</v>
      </c>
      <c r="Z1054">
        <f t="shared" si="434"/>
        <v>10457365.666666629</v>
      </c>
      <c r="AG1054" s="345">
        <v>43408</v>
      </c>
      <c r="AH1054" s="149"/>
      <c r="AI1054" s="149"/>
      <c r="AJ1054" s="149"/>
      <c r="AK1054" s="149"/>
      <c r="AL1054" s="343" t="e">
        <f t="shared" si="431"/>
        <v>#DIV/0!</v>
      </c>
      <c r="AM1054" s="149"/>
      <c r="AN1054" s="149"/>
      <c r="AO1054" s="343" t="e">
        <f t="shared" si="432"/>
        <v>#DIV/0!</v>
      </c>
      <c r="AP1054" s="149"/>
      <c r="AQ1054" s="149"/>
      <c r="AR1054" s="343" t="e">
        <f t="shared" si="433"/>
        <v>#DIV/0!</v>
      </c>
    </row>
    <row r="1055" spans="1:44" ht="30.75" hidden="1" thickBot="1">
      <c r="A1055" s="309"/>
      <c r="B1055" s="308">
        <v>952</v>
      </c>
      <c r="C1055" s="239" t="str">
        <f>VLOOKUP($A$18,Piezas!$A$10:$F$604,2,FALSE)</f>
        <v xml:space="preserve">Gabinete lateral derecho </v>
      </c>
      <c r="D1055" s="317" t="s">
        <v>1228</v>
      </c>
      <c r="E1055" s="322"/>
      <c r="F1055" s="308">
        <f>VLOOKUP(D1055,Acero!$A$12:$AB$209,4,FALSE)</f>
        <v>0</v>
      </c>
      <c r="G1055" s="317"/>
      <c r="H1055" s="317"/>
      <c r="I1055" s="317"/>
      <c r="J1055" s="311"/>
      <c r="L1055" s="322"/>
      <c r="M1055" s="308" t="str">
        <f>VLOOKUP(D1055,Acero!$A$12:$AB$209,13,FALSE)</f>
        <v>---------------</v>
      </c>
      <c r="N1055" s="308" t="str">
        <f>IF(L1055="x",VLOOKUP(D1055,Acero!$A$12:$AB$209,6,FALSE),"--")</f>
        <v>--</v>
      </c>
      <c r="O1055" s="324" t="str">
        <f>IF(L1055="x",VLOOKUP(D1055,Acero!$A$12:$AB$209,7,FALSE),"--")</f>
        <v>--</v>
      </c>
      <c r="P1055" s="335">
        <f>IF((M1055="Chapa negra doble recapado")*AND(L1055&lt;&gt;"x"),"--",VLOOKUP(D1055,Acero!$A$12:$AB$209,14,FALSE))</f>
        <v>0.42</v>
      </c>
      <c r="Q1055" s="335" t="str">
        <f>IF((M1055="Chapa negra doble recapado")*AND(L1055&lt;&gt;"x"),"--",VLOOKUP(D1055,Acero!$A$12:$AB$209,15,FALSE))</f>
        <v>----</v>
      </c>
      <c r="R1055" s="335" t="str">
        <f>IF(L1055="x",VLOOKUP(D1055,Acero!$A$12:$AB$209,16,FALSE),"--")</f>
        <v>--</v>
      </c>
      <c r="S1055" s="335" t="str">
        <f>IF(L1055="x",VLOOKUP(D1055,Acero!$A$12:$AB$209,17,FALSE),"--")</f>
        <v>--</v>
      </c>
      <c r="T1055" s="335">
        <f>VLOOKUP(D1055,Acero!$A$12:$AB$209,18,FALSE)</f>
        <v>0.5</v>
      </c>
      <c r="U1055" s="308" t="str">
        <f>VLOOKUP(D1055,Acero!$A$12:$AB$209,19,FALSE)</f>
        <v>----</v>
      </c>
      <c r="V1055" s="318"/>
      <c r="W1055" s="318"/>
      <c r="X1055" s="322"/>
      <c r="Y1055" s="334" t="e">
        <f t="shared" si="430"/>
        <v>#DIV/0!</v>
      </c>
      <c r="Z1055">
        <f t="shared" si="434"/>
        <v>10457365.666666629</v>
      </c>
      <c r="AG1055" s="345">
        <v>43409</v>
      </c>
      <c r="AH1055" s="149"/>
      <c r="AI1055" s="149"/>
      <c r="AJ1055" s="149"/>
      <c r="AK1055" s="149"/>
      <c r="AL1055" s="343" t="e">
        <f t="shared" si="431"/>
        <v>#DIV/0!</v>
      </c>
      <c r="AM1055" s="149"/>
      <c r="AN1055" s="149"/>
      <c r="AO1055" s="343" t="e">
        <f t="shared" si="432"/>
        <v>#DIV/0!</v>
      </c>
      <c r="AP1055" s="149"/>
      <c r="AQ1055" s="149"/>
      <c r="AR1055" s="343" t="e">
        <f t="shared" si="433"/>
        <v>#DIV/0!</v>
      </c>
    </row>
    <row r="1056" spans="1:44" ht="30.75" hidden="1" thickBot="1">
      <c r="A1056" s="309"/>
      <c r="B1056" s="308">
        <v>953</v>
      </c>
      <c r="C1056" s="239" t="str">
        <f>VLOOKUP($A$18,Piezas!$A$10:$F$604,2,FALSE)</f>
        <v xml:space="preserve">Gabinete lateral derecho </v>
      </c>
      <c r="D1056" s="317" t="s">
        <v>1229</v>
      </c>
      <c r="E1056" s="322"/>
      <c r="F1056" s="308">
        <f>VLOOKUP(D1056,Acero!$A$12:$AB$209,4,FALSE)</f>
        <v>0</v>
      </c>
      <c r="G1056" s="317"/>
      <c r="H1056" s="317"/>
      <c r="I1056" s="317"/>
      <c r="J1056" s="311"/>
      <c r="L1056" s="322"/>
      <c r="M1056" s="308" t="str">
        <f>VLOOKUP(D1056,Acero!$A$12:$AB$209,13,FALSE)</f>
        <v>---------------</v>
      </c>
      <c r="N1056" s="308" t="str">
        <f>IF(L1056="x",VLOOKUP(D1056,Acero!$A$12:$AB$209,6,FALSE),"--")</f>
        <v>--</v>
      </c>
      <c r="O1056" s="324" t="str">
        <f>IF(L1056="x",VLOOKUP(D1056,Acero!$A$12:$AB$209,7,FALSE),"--")</f>
        <v>--</v>
      </c>
      <c r="P1056" s="335">
        <f>IF((M1056="Chapa negra doble recapado")*AND(L1056&lt;&gt;"x"),"--",VLOOKUP(D1056,Acero!$A$12:$AB$209,14,FALSE))</f>
        <v>22</v>
      </c>
      <c r="Q1056" s="335" t="str">
        <f>IF((M1056="Chapa negra doble recapado")*AND(L1056&lt;&gt;"x"),"--",VLOOKUP(D1056,Acero!$A$12:$AB$209,15,FALSE))</f>
        <v>----</v>
      </c>
      <c r="R1056" s="335" t="str">
        <f>IF(L1056="x",VLOOKUP(D1056,Acero!$A$12:$AB$209,16,FALSE),"--")</f>
        <v>--</v>
      </c>
      <c r="S1056" s="335" t="str">
        <f>IF(L1056="x",VLOOKUP(D1056,Acero!$A$12:$AB$209,17,FALSE),"--")</f>
        <v>--</v>
      </c>
      <c r="T1056" s="335">
        <f>VLOOKUP(D1056,Acero!$A$12:$AB$209,18,FALSE)</f>
        <v>0</v>
      </c>
      <c r="U1056" s="308" t="str">
        <f>VLOOKUP(D1056,Acero!$A$12:$AB$209,19,FALSE)</f>
        <v>----</v>
      </c>
      <c r="V1056" s="319"/>
      <c r="W1056" s="319"/>
      <c r="X1056" s="322"/>
      <c r="Y1056" s="334" t="e">
        <f t="shared" si="430"/>
        <v>#DIV/0!</v>
      </c>
      <c r="Z1056">
        <f t="shared" si="434"/>
        <v>10457365.666666629</v>
      </c>
      <c r="AG1056" s="345">
        <v>43410</v>
      </c>
      <c r="AH1056" s="149"/>
      <c r="AI1056" s="149"/>
      <c r="AJ1056" s="149"/>
      <c r="AK1056" s="149"/>
      <c r="AL1056" s="343" t="e">
        <f t="shared" si="431"/>
        <v>#DIV/0!</v>
      </c>
      <c r="AM1056" s="149"/>
      <c r="AN1056" s="149"/>
      <c r="AO1056" s="343" t="e">
        <f t="shared" si="432"/>
        <v>#DIV/0!</v>
      </c>
      <c r="AP1056" s="149"/>
      <c r="AQ1056" s="149"/>
      <c r="AR1056" s="343" t="e">
        <f t="shared" si="433"/>
        <v>#DIV/0!</v>
      </c>
    </row>
    <row r="1057" spans="1:44" ht="30.75" hidden="1" thickBot="1">
      <c r="A1057" s="309"/>
      <c r="B1057" s="308">
        <v>954</v>
      </c>
      <c r="C1057" s="239" t="str">
        <f>VLOOKUP($A$18,Piezas!$A$10:$F$604,2,FALSE)</f>
        <v xml:space="preserve">Gabinete lateral derecho </v>
      </c>
      <c r="D1057" s="317" t="s">
        <v>1230</v>
      </c>
      <c r="E1057" s="322"/>
      <c r="F1057" s="308">
        <f>VLOOKUP(D1057,Acero!$A$12:$AB$209,4,FALSE)</f>
        <v>0</v>
      </c>
      <c r="G1057" s="317"/>
      <c r="H1057" s="317"/>
      <c r="I1057" s="317"/>
      <c r="J1057" s="311"/>
      <c r="L1057" s="322"/>
      <c r="M1057" s="308" t="str">
        <f>VLOOKUP(D1057,Acero!$A$12:$AB$209,13,FALSE)</f>
        <v>---------------</v>
      </c>
      <c r="N1057" s="308" t="str">
        <f>IF(L1057="x",VLOOKUP(D1057,Acero!$A$12:$AB$209,6,FALSE),"--")</f>
        <v>--</v>
      </c>
      <c r="O1057" s="324" t="str">
        <f>IF(L1057="x",VLOOKUP(D1057,Acero!$A$12:$AB$209,7,FALSE),"--")</f>
        <v>--</v>
      </c>
      <c r="P1057" s="335">
        <f>IF((M1057="Chapa negra doble recapado")*AND(L1057&lt;&gt;"x"),"--",VLOOKUP(D1057,Acero!$A$12:$AB$209,14,FALSE))</f>
        <v>12.7</v>
      </c>
      <c r="Q1057" s="335" t="str">
        <f>IF((M1057="Chapa negra doble recapado")*AND(L1057&lt;&gt;"x"),"--",VLOOKUP(D1057,Acero!$A$12:$AB$209,15,FALSE))</f>
        <v>----</v>
      </c>
      <c r="R1057" s="335" t="str">
        <f>IF(L1057="x",VLOOKUP(D1057,Acero!$A$12:$AB$209,16,FALSE),"--")</f>
        <v>--</v>
      </c>
      <c r="S1057" s="335" t="str">
        <f>IF(L1057="x",VLOOKUP(D1057,Acero!$A$12:$AB$209,17,FALSE),"--")</f>
        <v>--</v>
      </c>
      <c r="T1057" s="335">
        <f>VLOOKUP(D1057,Acero!$A$12:$AB$209,18,FALSE)</f>
        <v>0</v>
      </c>
      <c r="U1057" s="308" t="str">
        <f>VLOOKUP(D1057,Acero!$A$12:$AB$209,19,FALSE)</f>
        <v>----</v>
      </c>
      <c r="V1057" s="318"/>
      <c r="W1057" s="318"/>
      <c r="X1057" s="322"/>
      <c r="Y1057" s="334" t="e">
        <f t="shared" si="430"/>
        <v>#DIV/0!</v>
      </c>
      <c r="Z1057">
        <f t="shared" si="434"/>
        <v>10457365.666666629</v>
      </c>
      <c r="AG1057" s="345">
        <v>43411</v>
      </c>
      <c r="AH1057" s="149"/>
      <c r="AI1057" s="149"/>
      <c r="AJ1057" s="149"/>
      <c r="AK1057" s="149"/>
      <c r="AL1057" s="343" t="e">
        <f t="shared" si="431"/>
        <v>#DIV/0!</v>
      </c>
      <c r="AM1057" s="149"/>
      <c r="AN1057" s="149"/>
      <c r="AO1057" s="343" t="e">
        <f t="shared" si="432"/>
        <v>#DIV/0!</v>
      </c>
      <c r="AP1057" s="149"/>
      <c r="AQ1057" s="149"/>
      <c r="AR1057" s="343" t="e">
        <f t="shared" si="433"/>
        <v>#DIV/0!</v>
      </c>
    </row>
    <row r="1058" spans="1:44" ht="30.75" hidden="1" thickBot="1">
      <c r="A1058" s="309"/>
      <c r="B1058" s="308">
        <v>955</v>
      </c>
      <c r="C1058" s="239" t="str">
        <f>VLOOKUP($A$18,Piezas!$A$10:$F$604,2,FALSE)</f>
        <v xml:space="preserve">Gabinete lateral derecho </v>
      </c>
      <c r="D1058" s="317"/>
      <c r="E1058" s="322"/>
      <c r="F1058" s="308" t="e">
        <f>VLOOKUP(D1058,Acero!$A$12:$AB$209,4,FALSE)</f>
        <v>#N/A</v>
      </c>
      <c r="G1058" s="317"/>
      <c r="H1058" s="317"/>
      <c r="I1058" s="317"/>
      <c r="J1058" s="311"/>
      <c r="L1058" s="322"/>
      <c r="M1058" s="308" t="e">
        <f>VLOOKUP(D1058,Acero!$A$12:$AB$209,13,FALSE)</f>
        <v>#N/A</v>
      </c>
      <c r="N1058" s="308" t="str">
        <f>IF(L1058="x",VLOOKUP(D1058,Acero!$A$12:$AB$209,6,FALSE),"--")</f>
        <v>--</v>
      </c>
      <c r="O1058" s="324" t="str">
        <f>IF(L1058="x",VLOOKUP(D1058,Acero!$A$12:$AB$209,7,FALSE),"--")</f>
        <v>--</v>
      </c>
      <c r="P1058" s="335" t="e">
        <f>IF((M1058="Chapa negra doble recapado")*AND(L1058&lt;&gt;"x"),"--",VLOOKUP(D1058,Acero!$A$12:$AB$209,14,FALSE))</f>
        <v>#N/A</v>
      </c>
      <c r="Q1058" s="335" t="e">
        <f>IF((M1058="Chapa negra doble recapado")*AND(L1058&lt;&gt;"x"),"--",VLOOKUP(D1058,Acero!$A$12:$AB$209,15,FALSE))</f>
        <v>#N/A</v>
      </c>
      <c r="R1058" s="335" t="str">
        <f>IF(L1058="x",VLOOKUP(D1058,Acero!$A$12:$AB$209,16,FALSE),"--")</f>
        <v>--</v>
      </c>
      <c r="S1058" s="335" t="str">
        <f>IF(L1058="x",VLOOKUP(D1058,Acero!$A$12:$AB$209,17,FALSE),"--")</f>
        <v>--</v>
      </c>
      <c r="T1058" s="335" t="e">
        <f>VLOOKUP(D1058,Acero!$A$12:$AB$209,18,FALSE)</f>
        <v>#N/A</v>
      </c>
      <c r="U1058" s="308" t="e">
        <f>VLOOKUP(D1058,Acero!$A$12:$AB$209,19,FALSE)</f>
        <v>#N/A</v>
      </c>
      <c r="V1058" s="319"/>
      <c r="W1058" s="319"/>
      <c r="X1058" s="322"/>
      <c r="Y1058" s="334" t="e">
        <f t="shared" si="430"/>
        <v>#DIV/0!</v>
      </c>
      <c r="Z1058">
        <f t="shared" si="434"/>
        <v>10457365.666666629</v>
      </c>
      <c r="AG1058" s="345">
        <v>43412</v>
      </c>
      <c r="AH1058" s="149"/>
      <c r="AI1058" s="149"/>
      <c r="AJ1058" s="149"/>
      <c r="AK1058" s="149"/>
      <c r="AL1058" s="343" t="e">
        <f t="shared" si="431"/>
        <v>#DIV/0!</v>
      </c>
      <c r="AM1058" s="149"/>
      <c r="AN1058" s="149"/>
      <c r="AO1058" s="343" t="e">
        <f t="shared" si="432"/>
        <v>#DIV/0!</v>
      </c>
      <c r="AP1058" s="149"/>
      <c r="AQ1058" s="149"/>
      <c r="AR1058" s="343" t="e">
        <f t="shared" si="433"/>
        <v>#DIV/0!</v>
      </c>
    </row>
    <row r="1059" spans="1:44" ht="30.75" hidden="1" thickBot="1">
      <c r="A1059" s="309"/>
      <c r="B1059" s="308">
        <v>956</v>
      </c>
      <c r="C1059" s="239" t="str">
        <f>VLOOKUP($A$18,Piezas!$A$10:$F$604,2,FALSE)</f>
        <v xml:space="preserve">Gabinete lateral derecho </v>
      </c>
      <c r="D1059" s="320"/>
      <c r="E1059" s="322"/>
      <c r="F1059" s="308" t="e">
        <f>VLOOKUP(D1059,Acero!$A$12:$AB$209,4,FALSE)</f>
        <v>#N/A</v>
      </c>
      <c r="G1059" s="317"/>
      <c r="H1059" s="317"/>
      <c r="I1059" s="317"/>
      <c r="J1059" s="311"/>
      <c r="L1059" s="322"/>
      <c r="M1059" s="308" t="e">
        <f>VLOOKUP(D1059,Acero!$A$12:$AB$209,13,FALSE)</f>
        <v>#N/A</v>
      </c>
      <c r="N1059" s="308" t="str">
        <f>IF(L1059="x",VLOOKUP(D1059,Acero!$A$12:$AB$209,6,FALSE),"--")</f>
        <v>--</v>
      </c>
      <c r="O1059" s="324" t="str">
        <f>IF(L1059="x",VLOOKUP(D1059,Acero!$A$12:$AB$209,7,FALSE),"--")</f>
        <v>--</v>
      </c>
      <c r="P1059" s="335" t="e">
        <f>IF((M1059="Chapa negra doble recapado")*AND(L1059&lt;&gt;"x"),"--",VLOOKUP(D1059,Acero!$A$12:$AB$209,14,FALSE))</f>
        <v>#N/A</v>
      </c>
      <c r="Q1059" s="335" t="e">
        <f>IF((M1059="Chapa negra doble recapado")*AND(L1059&lt;&gt;"x"),"--",VLOOKUP(D1059,Acero!$A$12:$AB$209,15,FALSE))</f>
        <v>#N/A</v>
      </c>
      <c r="R1059" s="335" t="str">
        <f>IF(L1059="x",VLOOKUP(D1059,Acero!$A$12:$AB$209,16,FALSE),"--")</f>
        <v>--</v>
      </c>
      <c r="S1059" s="335" t="str">
        <f>IF(L1059="x",VLOOKUP(D1059,Acero!$A$12:$AB$209,17,FALSE),"--")</f>
        <v>--</v>
      </c>
      <c r="T1059" s="335" t="e">
        <f>VLOOKUP(D1059,Acero!$A$12:$AB$209,18,FALSE)</f>
        <v>#N/A</v>
      </c>
      <c r="U1059" s="308" t="e">
        <f>VLOOKUP(D1059,Acero!$A$12:$AB$209,19,FALSE)</f>
        <v>#N/A</v>
      </c>
      <c r="V1059" s="318"/>
      <c r="W1059" s="318"/>
      <c r="X1059" s="322"/>
      <c r="Y1059" s="334" t="e">
        <f t="shared" si="430"/>
        <v>#DIV/0!</v>
      </c>
      <c r="Z1059">
        <f t="shared" si="434"/>
        <v>10457365.666666629</v>
      </c>
      <c r="AG1059" s="345">
        <v>43413</v>
      </c>
      <c r="AH1059" s="149"/>
      <c r="AI1059" s="149"/>
      <c r="AJ1059" s="149"/>
      <c r="AK1059" s="149"/>
      <c r="AL1059" s="343" t="e">
        <f t="shared" si="431"/>
        <v>#DIV/0!</v>
      </c>
      <c r="AM1059" s="149"/>
      <c r="AN1059" s="149"/>
      <c r="AO1059" s="343" t="e">
        <f t="shared" si="432"/>
        <v>#DIV/0!</v>
      </c>
      <c r="AP1059" s="149"/>
      <c r="AQ1059" s="149"/>
      <c r="AR1059" s="343" t="e">
        <f t="shared" si="433"/>
        <v>#DIV/0!</v>
      </c>
    </row>
    <row r="1060" spans="1:44" ht="30.75" hidden="1" thickBot="1">
      <c r="A1060" s="412"/>
      <c r="B1060" s="308">
        <v>957</v>
      </c>
      <c r="C1060" s="239" t="str">
        <f>VLOOKUP($A$18,Piezas!$A$10:$F$604,2,FALSE)</f>
        <v xml:space="preserve">Gabinete lateral derecho </v>
      </c>
      <c r="D1060" s="321"/>
      <c r="E1060" s="322"/>
      <c r="F1060" s="308" t="e">
        <f>VLOOKUP(D1060,Acero!$A$12:$AB$209,4,FALSE)</f>
        <v>#N/A</v>
      </c>
      <c r="G1060" s="317"/>
      <c r="H1060" s="317"/>
      <c r="I1060" s="317"/>
      <c r="J1060" s="311"/>
      <c r="L1060" s="322"/>
      <c r="M1060" s="308" t="e">
        <f>VLOOKUP(D1060,Acero!$A$12:$AB$209,13,FALSE)</f>
        <v>#N/A</v>
      </c>
      <c r="N1060" s="308" t="str">
        <f>IF(L1060="x",VLOOKUP(D1060,Acero!$A$12:$AB$209,6,FALSE),"--")</f>
        <v>--</v>
      </c>
      <c r="O1060" s="324" t="str">
        <f>IF(L1060="x",VLOOKUP(D1060,Acero!$A$12:$AB$209,7,FALSE),"--")</f>
        <v>--</v>
      </c>
      <c r="P1060" s="335" t="e">
        <f>IF((M1060="Chapa negra doble recapado")*AND(L1060&lt;&gt;"x"),"--",VLOOKUP(D1060,Acero!$A$12:$AB$209,14,FALSE))</f>
        <v>#N/A</v>
      </c>
      <c r="Q1060" s="335" t="e">
        <f>IF((M1060="Chapa negra doble recapado")*AND(L1060&lt;&gt;"x"),"--",VLOOKUP(D1060,Acero!$A$12:$AB$209,15,FALSE))</f>
        <v>#N/A</v>
      </c>
      <c r="R1060" s="335" t="str">
        <f>IF(L1060="x",VLOOKUP(D1060,Acero!$A$12:$AB$209,16,FALSE),"--")</f>
        <v>--</v>
      </c>
      <c r="S1060" s="335" t="str">
        <f>IF(L1060="x",VLOOKUP(D1060,Acero!$A$12:$AB$209,17,FALSE),"--")</f>
        <v>--</v>
      </c>
      <c r="T1060" s="335" t="e">
        <f>VLOOKUP(D1060,Acero!$A$12:$AB$209,18,FALSE)</f>
        <v>#N/A</v>
      </c>
      <c r="U1060" s="308" t="e">
        <f>VLOOKUP(D1060,Acero!$A$12:$AB$209,19,FALSE)</f>
        <v>#N/A</v>
      </c>
      <c r="V1060" s="319"/>
      <c r="W1060" s="319"/>
      <c r="X1060" s="322"/>
      <c r="Y1060" s="334" t="e">
        <f t="shared" si="430"/>
        <v>#DIV/0!</v>
      </c>
      <c r="Z1060">
        <f t="shared" si="434"/>
        <v>10457365.666666629</v>
      </c>
      <c r="AG1060" s="345">
        <v>43414</v>
      </c>
      <c r="AH1060" s="149"/>
      <c r="AI1060" s="149"/>
      <c r="AJ1060" s="149"/>
      <c r="AK1060" s="149"/>
      <c r="AL1060" s="343" t="e">
        <f t="shared" si="431"/>
        <v>#DIV/0!</v>
      </c>
      <c r="AM1060" s="149"/>
      <c r="AN1060" s="149"/>
      <c r="AO1060" s="343" t="e">
        <f t="shared" si="432"/>
        <v>#DIV/0!</v>
      </c>
      <c r="AP1060" s="149"/>
      <c r="AQ1060" s="149"/>
      <c r="AR1060" s="343" t="e">
        <f t="shared" si="433"/>
        <v>#DIV/0!</v>
      </c>
    </row>
    <row r="1061" spans="1:44" ht="15.75" hidden="1" thickBot="1">
      <c r="A1061" s="410"/>
      <c r="B1061" s="336"/>
      <c r="C1061" s="337"/>
      <c r="D1061" s="338"/>
      <c r="E1061" s="339"/>
      <c r="F1061" s="340"/>
      <c r="G1061" s="336"/>
      <c r="H1061" s="336"/>
      <c r="I1061" s="338"/>
      <c r="J1061" s="339"/>
      <c r="K1061" s="341"/>
      <c r="L1061" s="339"/>
      <c r="M1061" s="338"/>
      <c r="N1061" s="338"/>
      <c r="O1061" s="342"/>
      <c r="P1061" s="340"/>
      <c r="Q1061" s="340"/>
      <c r="R1061" s="340"/>
      <c r="S1061" s="340"/>
      <c r="T1061" s="340"/>
      <c r="U1061" s="336"/>
      <c r="V1061" s="336"/>
      <c r="W1061" s="336"/>
      <c r="X1061" s="339"/>
      <c r="Y1061" s="339"/>
      <c r="Z1061" s="333"/>
      <c r="AA1061" s="333"/>
      <c r="AG1061" s="345"/>
      <c r="AL1061" s="344"/>
      <c r="AO1061" s="344"/>
      <c r="AR1061" s="344"/>
    </row>
    <row r="1062" spans="1:44" ht="31.5" hidden="1" thickTop="1" thickBot="1">
      <c r="A1062" s="411" t="s">
        <v>519</v>
      </c>
      <c r="B1062" s="308">
        <v>958</v>
      </c>
      <c r="C1062" s="239" t="str">
        <f>VLOOKUP($A$18,Piezas!$A$10:$F$604,2,FALSE)</f>
        <v xml:space="preserve">Gabinete lateral derecho </v>
      </c>
      <c r="D1062" s="317" t="s">
        <v>1012</v>
      </c>
      <c r="E1062" s="331">
        <v>2086.3333333333298</v>
      </c>
      <c r="F1062" s="308" t="str">
        <f>VLOOKUP(D1062,Acero!$A$12:$AB$209,4,FALSE)</f>
        <v>Lateral</v>
      </c>
      <c r="G1062" s="317"/>
      <c r="H1062" s="317"/>
      <c r="I1062" s="317"/>
      <c r="J1062" s="310"/>
      <c r="K1062" s="149"/>
      <c r="L1062" s="331"/>
      <c r="M1062" s="308" t="str">
        <f>VLOOKUP(D1062,Acero!$A$12:$AB$209,13,FALSE)</f>
        <v>Chapa negra doble recapado</v>
      </c>
      <c r="N1062" s="308" t="str">
        <f>IF(L1062="x",VLOOKUP(D1062,Acero!$A$12:$AB$209,6,FALSE),"--")</f>
        <v>--</v>
      </c>
      <c r="O1062" s="324" t="str">
        <f>IF(L1062="x",VLOOKUP(D1062,Acero!$A$12:$AB$209,7,FALSE),"--")</f>
        <v>--</v>
      </c>
      <c r="P1062" s="335" t="str">
        <f>IF((M1062="Chapa negra doble recapado")*AND(L1062&lt;&gt;"x"),"--",VLOOKUP(D1062,Acero!$A$12:$AB$209,14,FALSE))</f>
        <v>--</v>
      </c>
      <c r="Q1062" s="335" t="str">
        <f>IF((M1062="Chapa negra doble recapado")*AND(L1062&lt;&gt;"x"),"--",VLOOKUP(D1062,Acero!$A$12:$AB$209,15,FALSE))</f>
        <v>--</v>
      </c>
      <c r="R1062" s="335" t="str">
        <f>IF(L1062="x",VLOOKUP(D1062,Acero!$A$12:$AB$209,16,FALSE),"--")</f>
        <v>--</v>
      </c>
      <c r="S1062" s="335" t="str">
        <f>IF(L1062="x",VLOOKUP(D1062,Acero!$A$12:$AB$209,17,FALSE),"--")</f>
        <v>--</v>
      </c>
      <c r="T1062" s="335">
        <f>VLOOKUP(D1062,Acero!$A$12:$AB$209,18,FALSE)</f>
        <v>1.2</v>
      </c>
      <c r="U1062" s="308" t="str">
        <f>VLOOKUP(D1062,Acero!$A$12:$AB$209,19,FALSE)</f>
        <v>mm</v>
      </c>
      <c r="V1062" s="317"/>
      <c r="W1062" s="317">
        <v>1696.3333333333301</v>
      </c>
      <c r="X1062" s="331">
        <v>2218.1666666666702</v>
      </c>
      <c r="Y1062" s="334">
        <f t="shared" ref="Y1062:Y1072" si="435">(X1062-W1062)/W1062</f>
        <v>0.30762428767931288</v>
      </c>
      <c r="Z1062" s="149">
        <f>(V1062+W1062)*E1062</f>
        <v>3539116.7777777649</v>
      </c>
      <c r="AA1062" s="149"/>
      <c r="AB1062" s="149"/>
      <c r="AC1062" s="149"/>
      <c r="AD1062" s="149"/>
      <c r="AE1062" s="149"/>
      <c r="AF1062" s="149"/>
      <c r="AG1062" s="345">
        <v>43415</v>
      </c>
      <c r="AH1062" s="149"/>
      <c r="AI1062" s="149"/>
      <c r="AJ1062" s="149"/>
      <c r="AK1062" s="149"/>
      <c r="AL1062" s="343" t="e">
        <f t="shared" ref="AL1062:AL1072" si="436">(AH1062-AK1062)/AH1062</f>
        <v>#DIV/0!</v>
      </c>
      <c r="AM1062" s="149"/>
      <c r="AN1062" s="149"/>
      <c r="AO1062" s="343" t="e">
        <f t="shared" ref="AO1062:AO1072" si="437">(AK1062-AN1062)/AK1062</f>
        <v>#DIV/0!</v>
      </c>
      <c r="AP1062" s="149"/>
      <c r="AQ1062" s="149"/>
      <c r="AR1062" s="343" t="e">
        <f t="shared" ref="AR1062:AR1072" si="438">(AN1062-AQ1062)/AN1062</f>
        <v>#DIV/0!</v>
      </c>
    </row>
    <row r="1063" spans="1:44" ht="30.75" hidden="1" thickBot="1">
      <c r="A1063" s="309"/>
      <c r="B1063" s="308">
        <v>959</v>
      </c>
      <c r="C1063" s="239" t="str">
        <f>VLOOKUP($A$18,Piezas!$A$10:$F$604,2,FALSE)</f>
        <v xml:space="preserve">Gabinete lateral derecho </v>
      </c>
      <c r="D1063" s="317" t="s">
        <v>1211</v>
      </c>
      <c r="E1063" s="322">
        <v>2094.3333333333298</v>
      </c>
      <c r="F1063" s="308" t="str">
        <f>VLOOKUP(D1063,Acero!$A$12:$AB$209,4,FALSE)</f>
        <v xml:space="preserve">Lonja </v>
      </c>
      <c r="G1063" s="317"/>
      <c r="H1063" s="317"/>
      <c r="I1063" s="317"/>
      <c r="J1063" s="311"/>
      <c r="L1063" s="317"/>
      <c r="M1063" s="308" t="str">
        <f>VLOOKUP(D1063,Acero!$A$12:$AB$209,13,FALSE)</f>
        <v>Chapa negra doble recapado</v>
      </c>
      <c r="N1063" s="308" t="str">
        <f>IF(L1063="x",VLOOKUP(D1063,Acero!$A$12:$AB$209,6,FALSE),"--")</f>
        <v>--</v>
      </c>
      <c r="O1063" s="324" t="str">
        <f>IF(L1063="x",VLOOKUP(D1063,Acero!$A$12:$AB$209,7,FALSE),"--")</f>
        <v>--</v>
      </c>
      <c r="P1063" s="335" t="str">
        <f>IF((M1063="Chapa negra doble recapado")*AND(L1063&lt;&gt;"x"),"--",VLOOKUP(D1063,Acero!$A$12:$AB$209,14,FALSE))</f>
        <v>--</v>
      </c>
      <c r="Q1063" s="335" t="str">
        <f>IF((M1063="Chapa negra doble recapado")*AND(L1063&lt;&gt;"x"),"--",VLOOKUP(D1063,Acero!$A$12:$AB$209,15,FALSE))</f>
        <v>--</v>
      </c>
      <c r="R1063" s="335" t="str">
        <f>IF(L1063="x",VLOOKUP(D1063,Acero!$A$12:$AB$209,16,FALSE),"--")</f>
        <v>--</v>
      </c>
      <c r="S1063" s="335" t="str">
        <f>IF(L1063="x",VLOOKUP(D1063,Acero!$A$12:$AB$209,17,FALSE),"--")</f>
        <v>--</v>
      </c>
      <c r="T1063" s="335">
        <f>VLOOKUP(D1063,Acero!$A$12:$AB$209,18,FALSE)</f>
        <v>1.2</v>
      </c>
      <c r="U1063" s="308" t="str">
        <f>VLOOKUP(D1063,Acero!$A$12:$AB$209,19,FALSE)</f>
        <v>mm</v>
      </c>
      <c r="V1063" s="317"/>
      <c r="W1063" s="317">
        <v>1702.8333333333301</v>
      </c>
      <c r="X1063" s="322">
        <v>2226.6666666666702</v>
      </c>
      <c r="Y1063" s="334">
        <f t="shared" si="435"/>
        <v>0.30762454732309352</v>
      </c>
      <c r="Z1063">
        <f t="shared" ref="Z1063:Z1072" si="439">(V1063+W1063)*E1063+Z1062</f>
        <v>7105417.3888888638</v>
      </c>
      <c r="AG1063" s="345">
        <v>43416</v>
      </c>
      <c r="AH1063" s="149"/>
      <c r="AI1063" s="149"/>
      <c r="AJ1063" s="149"/>
      <c r="AK1063" s="149"/>
      <c r="AL1063" s="343" t="e">
        <f t="shared" si="436"/>
        <v>#DIV/0!</v>
      </c>
      <c r="AM1063" s="149"/>
      <c r="AN1063" s="149"/>
      <c r="AO1063" s="343" t="e">
        <f t="shared" si="437"/>
        <v>#DIV/0!</v>
      </c>
      <c r="AP1063" s="149"/>
      <c r="AQ1063" s="149"/>
      <c r="AR1063" s="343" t="e">
        <f t="shared" si="438"/>
        <v>#DIV/0!</v>
      </c>
    </row>
    <row r="1064" spans="1:44" ht="30.75" hidden="1" thickBot="1">
      <c r="A1064" s="309"/>
      <c r="B1064" s="308">
        <v>960</v>
      </c>
      <c r="C1064" s="239" t="str">
        <f>VLOOKUP($A$18,Piezas!$A$10:$F$604,2,FALSE)</f>
        <v xml:space="preserve">Gabinete lateral derecho </v>
      </c>
      <c r="D1064" s="317" t="s">
        <v>1014</v>
      </c>
      <c r="E1064" s="322">
        <v>2102.3333333333298</v>
      </c>
      <c r="F1064" s="308" t="str">
        <f>VLOOKUP(D1064,Acero!$A$12:$AB$209,4,FALSE)</f>
        <v>orejas</v>
      </c>
      <c r="G1064" s="317"/>
      <c r="H1064" s="317"/>
      <c r="I1064" s="317"/>
      <c r="J1064" s="311" t="s">
        <v>1557</v>
      </c>
      <c r="L1064" s="322"/>
      <c r="M1064" s="308" t="str">
        <f>VLOOKUP(D1064,Acero!$A$12:$AB$209,13,FALSE)</f>
        <v>Chapa negra doble recapado</v>
      </c>
      <c r="N1064" s="308" t="str">
        <f>IF(L1064="x",VLOOKUP(D1064,Acero!$A$12:$AB$209,6,FALSE),"--")</f>
        <v>--</v>
      </c>
      <c r="O1064" s="324" t="str">
        <f>IF(L1064="x",VLOOKUP(D1064,Acero!$A$12:$AB$209,7,FALSE),"--")</f>
        <v>--</v>
      </c>
      <c r="P1064" s="335" t="str">
        <f>IF((M1064="Chapa negra doble recapado")*AND(L1064&lt;&gt;"x"),"--",VLOOKUP(D1064,Acero!$A$12:$AB$209,14,FALSE))</f>
        <v>--</v>
      </c>
      <c r="Q1064" s="335" t="str">
        <f>IF((M1064="Chapa negra doble recapado")*AND(L1064&lt;&gt;"x"),"--",VLOOKUP(D1064,Acero!$A$12:$AB$209,15,FALSE))</f>
        <v>--</v>
      </c>
      <c r="R1064" s="335" t="str">
        <f>IF(L1064="x",VLOOKUP(D1064,Acero!$A$12:$AB$209,16,FALSE),"--")</f>
        <v>--</v>
      </c>
      <c r="S1064" s="335" t="str">
        <f>IF(L1064="x",VLOOKUP(D1064,Acero!$A$12:$AB$209,17,FALSE),"--")</f>
        <v>--</v>
      </c>
      <c r="T1064" s="335">
        <f>VLOOKUP(D1064,Acero!$A$12:$AB$209,18,FALSE)</f>
        <v>1.2</v>
      </c>
      <c r="U1064" s="308" t="str">
        <f>VLOOKUP(D1064,Acero!$A$12:$AB$209,19,FALSE)</f>
        <v>mm</v>
      </c>
      <c r="V1064" s="318">
        <v>1</v>
      </c>
      <c r="W1064" s="318">
        <v>1709.3333333333301</v>
      </c>
      <c r="X1064" s="322">
        <v>2235.1666666666702</v>
      </c>
      <c r="Y1064" s="334">
        <f t="shared" si="435"/>
        <v>0.30762480499220424</v>
      </c>
      <c r="Z1064">
        <f t="shared" si="439"/>
        <v>10701108.166666629</v>
      </c>
      <c r="AG1064" s="345">
        <v>43417</v>
      </c>
      <c r="AH1064" s="149"/>
      <c r="AI1064" s="149"/>
      <c r="AJ1064" s="149"/>
      <c r="AK1064" s="149"/>
      <c r="AL1064" s="343" t="e">
        <f t="shared" si="436"/>
        <v>#DIV/0!</v>
      </c>
      <c r="AM1064" s="149"/>
      <c r="AN1064" s="149"/>
      <c r="AO1064" s="343" t="e">
        <f t="shared" si="437"/>
        <v>#DIV/0!</v>
      </c>
      <c r="AP1064" s="149"/>
      <c r="AQ1064" s="149"/>
      <c r="AR1064" s="343" t="e">
        <f t="shared" si="438"/>
        <v>#DIV/0!</v>
      </c>
    </row>
    <row r="1065" spans="1:44" ht="30.75" hidden="1" thickBot="1">
      <c r="A1065" s="309"/>
      <c r="B1065" s="308">
        <v>961</v>
      </c>
      <c r="C1065" s="239" t="str">
        <f>VLOOKUP($A$18,Piezas!$A$10:$F$604,2,FALSE)</f>
        <v xml:space="preserve">Gabinete lateral derecho </v>
      </c>
      <c r="D1065" s="317" t="s">
        <v>1015</v>
      </c>
      <c r="E1065" s="322"/>
      <c r="F1065" s="308">
        <f>VLOOKUP(D1065,Acero!$A$12:$AB$209,4,FALSE)</f>
        <v>0</v>
      </c>
      <c r="G1065" s="317"/>
      <c r="H1065" s="317"/>
      <c r="I1065" s="317"/>
      <c r="J1065" s="311"/>
      <c r="L1065" s="322"/>
      <c r="M1065" s="308">
        <f>VLOOKUP(D1065,Acero!$A$12:$AB$209,13,FALSE)</f>
        <v>0</v>
      </c>
      <c r="N1065" s="308" t="str">
        <f>IF(L1065="x",VLOOKUP(D1065,Acero!$A$12:$AB$209,6,FALSE),"--")</f>
        <v>--</v>
      </c>
      <c r="O1065" s="324" t="str">
        <f>IF(L1065="x",VLOOKUP(D1065,Acero!$A$12:$AB$209,7,FALSE),"--")</f>
        <v>--</v>
      </c>
      <c r="P1065" s="335">
        <f>IF((M1065="Chapa negra doble recapado")*AND(L1065&lt;&gt;"x"),"--",VLOOKUP(D1065,Acero!$A$12:$AB$209,14,FALSE))</f>
        <v>0</v>
      </c>
      <c r="Q1065" s="335">
        <f>IF((M1065="Chapa negra doble recapado")*AND(L1065&lt;&gt;"x"),"--",VLOOKUP(D1065,Acero!$A$12:$AB$209,15,FALSE))</f>
        <v>0</v>
      </c>
      <c r="R1065" s="335" t="str">
        <f>IF(L1065="x",VLOOKUP(D1065,Acero!$A$12:$AB$209,16,FALSE),"--")</f>
        <v>--</v>
      </c>
      <c r="S1065" s="335" t="str">
        <f>IF(L1065="x",VLOOKUP(D1065,Acero!$A$12:$AB$209,17,FALSE),"--")</f>
        <v>--</v>
      </c>
      <c r="T1065" s="335">
        <f>VLOOKUP(D1065,Acero!$A$12:$AB$209,18,FALSE)</f>
        <v>0</v>
      </c>
      <c r="U1065" s="308" t="str">
        <f>VLOOKUP(D1065,Acero!$A$12:$AB$209,19,FALSE)</f>
        <v>-----</v>
      </c>
      <c r="V1065" s="319"/>
      <c r="W1065" s="319"/>
      <c r="X1065" s="322"/>
      <c r="Y1065" s="334" t="e">
        <f t="shared" si="435"/>
        <v>#DIV/0!</v>
      </c>
      <c r="Z1065">
        <f t="shared" si="439"/>
        <v>10701108.166666629</v>
      </c>
      <c r="AG1065" s="345">
        <v>43418</v>
      </c>
      <c r="AH1065" s="149"/>
      <c r="AI1065" s="149"/>
      <c r="AJ1065" s="149"/>
      <c r="AK1065" s="149"/>
      <c r="AL1065" s="343" t="e">
        <f t="shared" si="436"/>
        <v>#DIV/0!</v>
      </c>
      <c r="AM1065" s="149"/>
      <c r="AN1065" s="149"/>
      <c r="AO1065" s="343" t="e">
        <f t="shared" si="437"/>
        <v>#DIV/0!</v>
      </c>
      <c r="AP1065" s="149"/>
      <c r="AQ1065" s="149"/>
      <c r="AR1065" s="343" t="e">
        <f t="shared" si="438"/>
        <v>#DIV/0!</v>
      </c>
    </row>
    <row r="1066" spans="1:44" ht="30.75" hidden="1" thickBot="1">
      <c r="A1066" s="309"/>
      <c r="B1066" s="308">
        <v>962</v>
      </c>
      <c r="C1066" s="239" t="str">
        <f>VLOOKUP($A$18,Piezas!$A$10:$F$604,2,FALSE)</f>
        <v xml:space="preserve">Gabinete lateral derecho </v>
      </c>
      <c r="D1066" s="317" t="s">
        <v>1060</v>
      </c>
      <c r="E1066" s="322"/>
      <c r="F1066" s="308">
        <f>VLOOKUP(D1066,Acero!$A$12:$AB$209,4,FALSE)</f>
        <v>0</v>
      </c>
      <c r="G1066" s="317"/>
      <c r="H1066" s="317"/>
      <c r="I1066" s="317"/>
      <c r="J1066" s="311"/>
      <c r="L1066" s="322"/>
      <c r="M1066" s="308" t="str">
        <f>VLOOKUP(D1066,Acero!$A$12:$AB$209,13,FALSE)</f>
        <v>---------------</v>
      </c>
      <c r="N1066" s="308" t="str">
        <f>IF(L1066="x",VLOOKUP(D1066,Acero!$A$12:$AB$209,6,FALSE),"--")</f>
        <v>--</v>
      </c>
      <c r="O1066" s="324" t="str">
        <f>IF(L1066="x",VLOOKUP(D1066,Acero!$A$12:$AB$209,7,FALSE),"--")</f>
        <v>--</v>
      </c>
      <c r="P1066" s="335">
        <f>IF((M1066="Chapa negra doble recapado")*AND(L1066&lt;&gt;"x"),"--",VLOOKUP(D1066,Acero!$A$12:$AB$209,14,FALSE))</f>
        <v>28</v>
      </c>
      <c r="Q1066" s="335" t="str">
        <f>IF((M1066="Chapa negra doble recapado")*AND(L1066&lt;&gt;"x"),"--",VLOOKUP(D1066,Acero!$A$12:$AB$209,15,FALSE))</f>
        <v>----</v>
      </c>
      <c r="R1066" s="335" t="str">
        <f>IF(L1066="x",VLOOKUP(D1066,Acero!$A$12:$AB$209,16,FALSE),"--")</f>
        <v>--</v>
      </c>
      <c r="S1066" s="335" t="str">
        <f>IF(L1066="x",VLOOKUP(D1066,Acero!$A$12:$AB$209,17,FALSE),"--")</f>
        <v>--</v>
      </c>
      <c r="T1066" s="335">
        <f>VLOOKUP(D1066,Acero!$A$12:$AB$209,18,FALSE)</f>
        <v>0</v>
      </c>
      <c r="U1066" s="308" t="str">
        <f>VLOOKUP(D1066,Acero!$A$12:$AB$209,19,FALSE)</f>
        <v>----</v>
      </c>
      <c r="V1066" s="318"/>
      <c r="W1066" s="318"/>
      <c r="X1066" s="322"/>
      <c r="Y1066" s="334" t="e">
        <f t="shared" si="435"/>
        <v>#DIV/0!</v>
      </c>
      <c r="Z1066">
        <f t="shared" si="439"/>
        <v>10701108.166666629</v>
      </c>
      <c r="AG1066" s="345">
        <v>43419</v>
      </c>
      <c r="AH1066" s="149"/>
      <c r="AI1066" s="149"/>
      <c r="AJ1066" s="149"/>
      <c r="AK1066" s="149"/>
      <c r="AL1066" s="343" t="e">
        <f t="shared" si="436"/>
        <v>#DIV/0!</v>
      </c>
      <c r="AM1066" s="149"/>
      <c r="AN1066" s="149"/>
      <c r="AO1066" s="343" t="e">
        <f t="shared" si="437"/>
        <v>#DIV/0!</v>
      </c>
      <c r="AP1066" s="149"/>
      <c r="AQ1066" s="149"/>
      <c r="AR1066" s="343" t="e">
        <f t="shared" si="438"/>
        <v>#DIV/0!</v>
      </c>
    </row>
    <row r="1067" spans="1:44" ht="30.75" hidden="1" thickBot="1">
      <c r="A1067" s="309"/>
      <c r="B1067" s="308">
        <v>963</v>
      </c>
      <c r="C1067" s="239" t="str">
        <f>VLOOKUP($A$18,Piezas!$A$10:$F$604,2,FALSE)</f>
        <v xml:space="preserve">Gabinete lateral derecho </v>
      </c>
      <c r="D1067" s="317" t="s">
        <v>1228</v>
      </c>
      <c r="E1067" s="322"/>
      <c r="F1067" s="308">
        <f>VLOOKUP(D1067,Acero!$A$12:$AB$209,4,FALSE)</f>
        <v>0</v>
      </c>
      <c r="G1067" s="317"/>
      <c r="H1067" s="317"/>
      <c r="I1067" s="317"/>
      <c r="J1067" s="311"/>
      <c r="L1067" s="322"/>
      <c r="M1067" s="308" t="str">
        <f>VLOOKUP(D1067,Acero!$A$12:$AB$209,13,FALSE)</f>
        <v>---------------</v>
      </c>
      <c r="N1067" s="308" t="str">
        <f>IF(L1067="x",VLOOKUP(D1067,Acero!$A$12:$AB$209,6,FALSE),"--")</f>
        <v>--</v>
      </c>
      <c r="O1067" s="324" t="str">
        <f>IF(L1067="x",VLOOKUP(D1067,Acero!$A$12:$AB$209,7,FALSE),"--")</f>
        <v>--</v>
      </c>
      <c r="P1067" s="335">
        <f>IF((M1067="Chapa negra doble recapado")*AND(L1067&lt;&gt;"x"),"--",VLOOKUP(D1067,Acero!$A$12:$AB$209,14,FALSE))</f>
        <v>0.42</v>
      </c>
      <c r="Q1067" s="335" t="str">
        <f>IF((M1067="Chapa negra doble recapado")*AND(L1067&lt;&gt;"x"),"--",VLOOKUP(D1067,Acero!$A$12:$AB$209,15,FALSE))</f>
        <v>----</v>
      </c>
      <c r="R1067" s="335" t="str">
        <f>IF(L1067="x",VLOOKUP(D1067,Acero!$A$12:$AB$209,16,FALSE),"--")</f>
        <v>--</v>
      </c>
      <c r="S1067" s="335" t="str">
        <f>IF(L1067="x",VLOOKUP(D1067,Acero!$A$12:$AB$209,17,FALSE),"--")</f>
        <v>--</v>
      </c>
      <c r="T1067" s="335">
        <f>VLOOKUP(D1067,Acero!$A$12:$AB$209,18,FALSE)</f>
        <v>0.5</v>
      </c>
      <c r="U1067" s="308" t="str">
        <f>VLOOKUP(D1067,Acero!$A$12:$AB$209,19,FALSE)</f>
        <v>----</v>
      </c>
      <c r="V1067" s="318"/>
      <c r="W1067" s="318"/>
      <c r="X1067" s="322"/>
      <c r="Y1067" s="334" t="e">
        <f t="shared" si="435"/>
        <v>#DIV/0!</v>
      </c>
      <c r="Z1067">
        <f t="shared" si="439"/>
        <v>10701108.166666629</v>
      </c>
      <c r="AG1067" s="345">
        <v>43420</v>
      </c>
      <c r="AH1067" s="149"/>
      <c r="AI1067" s="149"/>
      <c r="AJ1067" s="149"/>
      <c r="AK1067" s="149"/>
      <c r="AL1067" s="343" t="e">
        <f t="shared" si="436"/>
        <v>#DIV/0!</v>
      </c>
      <c r="AM1067" s="149"/>
      <c r="AN1067" s="149"/>
      <c r="AO1067" s="343" t="e">
        <f t="shared" si="437"/>
        <v>#DIV/0!</v>
      </c>
      <c r="AP1067" s="149"/>
      <c r="AQ1067" s="149"/>
      <c r="AR1067" s="343" t="e">
        <f t="shared" si="438"/>
        <v>#DIV/0!</v>
      </c>
    </row>
    <row r="1068" spans="1:44" ht="30.75" hidden="1" thickBot="1">
      <c r="A1068" s="309"/>
      <c r="B1068" s="308">
        <v>964</v>
      </c>
      <c r="C1068" s="239" t="str">
        <f>VLOOKUP($A$18,Piezas!$A$10:$F$604,2,FALSE)</f>
        <v xml:space="preserve">Gabinete lateral derecho </v>
      </c>
      <c r="D1068" s="317" t="s">
        <v>1229</v>
      </c>
      <c r="E1068" s="322"/>
      <c r="F1068" s="308">
        <f>VLOOKUP(D1068,Acero!$A$12:$AB$209,4,FALSE)</f>
        <v>0</v>
      </c>
      <c r="G1068" s="317"/>
      <c r="H1068" s="317"/>
      <c r="I1068" s="317"/>
      <c r="J1068" s="311"/>
      <c r="L1068" s="322"/>
      <c r="M1068" s="308" t="str">
        <f>VLOOKUP(D1068,Acero!$A$12:$AB$209,13,FALSE)</f>
        <v>---------------</v>
      </c>
      <c r="N1068" s="308" t="str">
        <f>IF(L1068="x",VLOOKUP(D1068,Acero!$A$12:$AB$209,6,FALSE),"--")</f>
        <v>--</v>
      </c>
      <c r="O1068" s="324" t="str">
        <f>IF(L1068="x",VLOOKUP(D1068,Acero!$A$12:$AB$209,7,FALSE),"--")</f>
        <v>--</v>
      </c>
      <c r="P1068" s="335">
        <f>IF((M1068="Chapa negra doble recapado")*AND(L1068&lt;&gt;"x"),"--",VLOOKUP(D1068,Acero!$A$12:$AB$209,14,FALSE))</f>
        <v>22</v>
      </c>
      <c r="Q1068" s="335" t="str">
        <f>IF((M1068="Chapa negra doble recapado")*AND(L1068&lt;&gt;"x"),"--",VLOOKUP(D1068,Acero!$A$12:$AB$209,15,FALSE))</f>
        <v>----</v>
      </c>
      <c r="R1068" s="335" t="str">
        <f>IF(L1068="x",VLOOKUP(D1068,Acero!$A$12:$AB$209,16,FALSE),"--")</f>
        <v>--</v>
      </c>
      <c r="S1068" s="335" t="str">
        <f>IF(L1068="x",VLOOKUP(D1068,Acero!$A$12:$AB$209,17,FALSE),"--")</f>
        <v>--</v>
      </c>
      <c r="T1068" s="335">
        <f>VLOOKUP(D1068,Acero!$A$12:$AB$209,18,FALSE)</f>
        <v>0</v>
      </c>
      <c r="U1068" s="308" t="str">
        <f>VLOOKUP(D1068,Acero!$A$12:$AB$209,19,FALSE)</f>
        <v>----</v>
      </c>
      <c r="V1068" s="319"/>
      <c r="W1068" s="319"/>
      <c r="X1068" s="322"/>
      <c r="Y1068" s="334" t="e">
        <f t="shared" si="435"/>
        <v>#DIV/0!</v>
      </c>
      <c r="Z1068">
        <f t="shared" si="439"/>
        <v>10701108.166666629</v>
      </c>
      <c r="AG1068" s="345">
        <v>43421</v>
      </c>
      <c r="AH1068" s="149"/>
      <c r="AI1068" s="149"/>
      <c r="AJ1068" s="149"/>
      <c r="AK1068" s="149"/>
      <c r="AL1068" s="343" t="e">
        <f t="shared" si="436"/>
        <v>#DIV/0!</v>
      </c>
      <c r="AM1068" s="149"/>
      <c r="AN1068" s="149"/>
      <c r="AO1068" s="343" t="e">
        <f t="shared" si="437"/>
        <v>#DIV/0!</v>
      </c>
      <c r="AP1068" s="149"/>
      <c r="AQ1068" s="149"/>
      <c r="AR1068" s="343" t="e">
        <f t="shared" si="438"/>
        <v>#DIV/0!</v>
      </c>
    </row>
    <row r="1069" spans="1:44" ht="30.75" hidden="1" thickBot="1">
      <c r="A1069" s="309"/>
      <c r="B1069" s="308">
        <v>965</v>
      </c>
      <c r="C1069" s="239" t="str">
        <f>VLOOKUP($A$18,Piezas!$A$10:$F$604,2,FALSE)</f>
        <v xml:space="preserve">Gabinete lateral derecho </v>
      </c>
      <c r="D1069" s="317" t="s">
        <v>1230</v>
      </c>
      <c r="E1069" s="322"/>
      <c r="F1069" s="308">
        <f>VLOOKUP(D1069,Acero!$A$12:$AB$209,4,FALSE)</f>
        <v>0</v>
      </c>
      <c r="G1069" s="317"/>
      <c r="H1069" s="317"/>
      <c r="I1069" s="317"/>
      <c r="J1069" s="311"/>
      <c r="L1069" s="322"/>
      <c r="M1069" s="308" t="str">
        <f>VLOOKUP(D1069,Acero!$A$12:$AB$209,13,FALSE)</f>
        <v>---------------</v>
      </c>
      <c r="N1069" s="308" t="str">
        <f>IF(L1069="x",VLOOKUP(D1069,Acero!$A$12:$AB$209,6,FALSE),"--")</f>
        <v>--</v>
      </c>
      <c r="O1069" s="324" t="str">
        <f>IF(L1069="x",VLOOKUP(D1069,Acero!$A$12:$AB$209,7,FALSE),"--")</f>
        <v>--</v>
      </c>
      <c r="P1069" s="335">
        <f>IF((M1069="Chapa negra doble recapado")*AND(L1069&lt;&gt;"x"),"--",VLOOKUP(D1069,Acero!$A$12:$AB$209,14,FALSE))</f>
        <v>12.7</v>
      </c>
      <c r="Q1069" s="335" t="str">
        <f>IF((M1069="Chapa negra doble recapado")*AND(L1069&lt;&gt;"x"),"--",VLOOKUP(D1069,Acero!$A$12:$AB$209,15,FALSE))</f>
        <v>----</v>
      </c>
      <c r="R1069" s="335" t="str">
        <f>IF(L1069="x",VLOOKUP(D1069,Acero!$A$12:$AB$209,16,FALSE),"--")</f>
        <v>--</v>
      </c>
      <c r="S1069" s="335" t="str">
        <f>IF(L1069="x",VLOOKUP(D1069,Acero!$A$12:$AB$209,17,FALSE),"--")</f>
        <v>--</v>
      </c>
      <c r="T1069" s="335">
        <f>VLOOKUP(D1069,Acero!$A$12:$AB$209,18,FALSE)</f>
        <v>0</v>
      </c>
      <c r="U1069" s="308" t="str">
        <f>VLOOKUP(D1069,Acero!$A$12:$AB$209,19,FALSE)</f>
        <v>----</v>
      </c>
      <c r="V1069" s="318"/>
      <c r="W1069" s="318"/>
      <c r="X1069" s="322"/>
      <c r="Y1069" s="334" t="e">
        <f t="shared" si="435"/>
        <v>#DIV/0!</v>
      </c>
      <c r="Z1069">
        <f t="shared" si="439"/>
        <v>10701108.166666629</v>
      </c>
      <c r="AG1069" s="345">
        <v>43422</v>
      </c>
      <c r="AH1069" s="149"/>
      <c r="AI1069" s="149"/>
      <c r="AJ1069" s="149"/>
      <c r="AK1069" s="149"/>
      <c r="AL1069" s="343" t="e">
        <f t="shared" si="436"/>
        <v>#DIV/0!</v>
      </c>
      <c r="AM1069" s="149"/>
      <c r="AN1069" s="149"/>
      <c r="AO1069" s="343" t="e">
        <f t="shared" si="437"/>
        <v>#DIV/0!</v>
      </c>
      <c r="AP1069" s="149"/>
      <c r="AQ1069" s="149"/>
      <c r="AR1069" s="343" t="e">
        <f t="shared" si="438"/>
        <v>#DIV/0!</v>
      </c>
    </row>
    <row r="1070" spans="1:44" ht="30.75" hidden="1" thickBot="1">
      <c r="A1070" s="309"/>
      <c r="B1070" s="308">
        <v>966</v>
      </c>
      <c r="C1070" s="239" t="str">
        <f>VLOOKUP($A$18,Piezas!$A$10:$F$604,2,FALSE)</f>
        <v xml:space="preserve">Gabinete lateral derecho </v>
      </c>
      <c r="D1070" s="317"/>
      <c r="E1070" s="322"/>
      <c r="F1070" s="308" t="e">
        <f>VLOOKUP(D1070,Acero!$A$12:$AB$209,4,FALSE)</f>
        <v>#N/A</v>
      </c>
      <c r="G1070" s="317"/>
      <c r="H1070" s="317"/>
      <c r="I1070" s="317"/>
      <c r="J1070" s="311"/>
      <c r="L1070" s="322"/>
      <c r="M1070" s="308" t="e">
        <f>VLOOKUP(D1070,Acero!$A$12:$AB$209,13,FALSE)</f>
        <v>#N/A</v>
      </c>
      <c r="N1070" s="308" t="str">
        <f>IF(L1070="x",VLOOKUP(D1070,Acero!$A$12:$AB$209,6,FALSE),"--")</f>
        <v>--</v>
      </c>
      <c r="O1070" s="324" t="str">
        <f>IF(L1070="x",VLOOKUP(D1070,Acero!$A$12:$AB$209,7,FALSE),"--")</f>
        <v>--</v>
      </c>
      <c r="P1070" s="335" t="e">
        <f>IF((M1070="Chapa negra doble recapado")*AND(L1070&lt;&gt;"x"),"--",VLOOKUP(D1070,Acero!$A$12:$AB$209,14,FALSE))</f>
        <v>#N/A</v>
      </c>
      <c r="Q1070" s="335" t="e">
        <f>IF((M1070="Chapa negra doble recapado")*AND(L1070&lt;&gt;"x"),"--",VLOOKUP(D1070,Acero!$A$12:$AB$209,15,FALSE))</f>
        <v>#N/A</v>
      </c>
      <c r="R1070" s="335" t="str">
        <f>IF(L1070="x",VLOOKUP(D1070,Acero!$A$12:$AB$209,16,FALSE),"--")</f>
        <v>--</v>
      </c>
      <c r="S1070" s="335" t="str">
        <f>IF(L1070="x",VLOOKUP(D1070,Acero!$A$12:$AB$209,17,FALSE),"--")</f>
        <v>--</v>
      </c>
      <c r="T1070" s="335" t="e">
        <f>VLOOKUP(D1070,Acero!$A$12:$AB$209,18,FALSE)</f>
        <v>#N/A</v>
      </c>
      <c r="U1070" s="308" t="e">
        <f>VLOOKUP(D1070,Acero!$A$12:$AB$209,19,FALSE)</f>
        <v>#N/A</v>
      </c>
      <c r="V1070" s="319"/>
      <c r="W1070" s="319"/>
      <c r="X1070" s="322"/>
      <c r="Y1070" s="334" t="e">
        <f t="shared" si="435"/>
        <v>#DIV/0!</v>
      </c>
      <c r="Z1070">
        <f t="shared" si="439"/>
        <v>10701108.166666629</v>
      </c>
      <c r="AG1070" s="345">
        <v>43423</v>
      </c>
      <c r="AH1070" s="149"/>
      <c r="AI1070" s="149"/>
      <c r="AJ1070" s="149"/>
      <c r="AK1070" s="149"/>
      <c r="AL1070" s="343" t="e">
        <f t="shared" si="436"/>
        <v>#DIV/0!</v>
      </c>
      <c r="AM1070" s="149"/>
      <c r="AN1070" s="149"/>
      <c r="AO1070" s="343" t="e">
        <f t="shared" si="437"/>
        <v>#DIV/0!</v>
      </c>
      <c r="AP1070" s="149"/>
      <c r="AQ1070" s="149"/>
      <c r="AR1070" s="343" t="e">
        <f t="shared" si="438"/>
        <v>#DIV/0!</v>
      </c>
    </row>
    <row r="1071" spans="1:44" ht="30.75" hidden="1" thickBot="1">
      <c r="A1071" s="309"/>
      <c r="B1071" s="308">
        <v>967</v>
      </c>
      <c r="C1071" s="239" t="str">
        <f>VLOOKUP($A$18,Piezas!$A$10:$F$604,2,FALSE)</f>
        <v xml:space="preserve">Gabinete lateral derecho </v>
      </c>
      <c r="D1071" s="320"/>
      <c r="E1071" s="322"/>
      <c r="F1071" s="308" t="e">
        <f>VLOOKUP(D1071,Acero!$A$12:$AB$209,4,FALSE)</f>
        <v>#N/A</v>
      </c>
      <c r="G1071" s="317"/>
      <c r="H1071" s="317"/>
      <c r="I1071" s="317"/>
      <c r="J1071" s="311"/>
      <c r="L1071" s="322"/>
      <c r="M1071" s="308" t="e">
        <f>VLOOKUP(D1071,Acero!$A$12:$AB$209,13,FALSE)</f>
        <v>#N/A</v>
      </c>
      <c r="N1071" s="308" t="str">
        <f>IF(L1071="x",VLOOKUP(D1071,Acero!$A$12:$AB$209,6,FALSE),"--")</f>
        <v>--</v>
      </c>
      <c r="O1071" s="324" t="str">
        <f>IF(L1071="x",VLOOKUP(D1071,Acero!$A$12:$AB$209,7,FALSE),"--")</f>
        <v>--</v>
      </c>
      <c r="P1071" s="335" t="e">
        <f>IF((M1071="Chapa negra doble recapado")*AND(L1071&lt;&gt;"x"),"--",VLOOKUP(D1071,Acero!$A$12:$AB$209,14,FALSE))</f>
        <v>#N/A</v>
      </c>
      <c r="Q1071" s="335" t="e">
        <f>IF((M1071="Chapa negra doble recapado")*AND(L1071&lt;&gt;"x"),"--",VLOOKUP(D1071,Acero!$A$12:$AB$209,15,FALSE))</f>
        <v>#N/A</v>
      </c>
      <c r="R1071" s="335" t="str">
        <f>IF(L1071="x",VLOOKUP(D1071,Acero!$A$12:$AB$209,16,FALSE),"--")</f>
        <v>--</v>
      </c>
      <c r="S1071" s="335" t="str">
        <f>IF(L1071="x",VLOOKUP(D1071,Acero!$A$12:$AB$209,17,FALSE),"--")</f>
        <v>--</v>
      </c>
      <c r="T1071" s="335" t="e">
        <f>VLOOKUP(D1071,Acero!$A$12:$AB$209,18,FALSE)</f>
        <v>#N/A</v>
      </c>
      <c r="U1071" s="308" t="e">
        <f>VLOOKUP(D1071,Acero!$A$12:$AB$209,19,FALSE)</f>
        <v>#N/A</v>
      </c>
      <c r="V1071" s="318"/>
      <c r="W1071" s="318"/>
      <c r="X1071" s="322"/>
      <c r="Y1071" s="334" t="e">
        <f t="shared" si="435"/>
        <v>#DIV/0!</v>
      </c>
      <c r="Z1071">
        <f t="shared" si="439"/>
        <v>10701108.166666629</v>
      </c>
      <c r="AG1071" s="345">
        <v>43424</v>
      </c>
      <c r="AH1071" s="149"/>
      <c r="AI1071" s="149"/>
      <c r="AJ1071" s="149"/>
      <c r="AK1071" s="149"/>
      <c r="AL1071" s="343" t="e">
        <f t="shared" si="436"/>
        <v>#DIV/0!</v>
      </c>
      <c r="AM1071" s="149"/>
      <c r="AN1071" s="149"/>
      <c r="AO1071" s="343" t="e">
        <f t="shared" si="437"/>
        <v>#DIV/0!</v>
      </c>
      <c r="AP1071" s="149"/>
      <c r="AQ1071" s="149"/>
      <c r="AR1071" s="343" t="e">
        <f t="shared" si="438"/>
        <v>#DIV/0!</v>
      </c>
    </row>
    <row r="1072" spans="1:44" ht="30.75" hidden="1" thickBot="1">
      <c r="A1072" s="412"/>
      <c r="B1072" s="308">
        <v>968</v>
      </c>
      <c r="C1072" s="239" t="str">
        <f>VLOOKUP($A$18,Piezas!$A$10:$F$604,2,FALSE)</f>
        <v xml:space="preserve">Gabinete lateral derecho </v>
      </c>
      <c r="D1072" s="321"/>
      <c r="E1072" s="322"/>
      <c r="F1072" s="308" t="e">
        <f>VLOOKUP(D1072,Acero!$A$12:$AB$209,4,FALSE)</f>
        <v>#N/A</v>
      </c>
      <c r="G1072" s="317"/>
      <c r="H1072" s="317"/>
      <c r="I1072" s="317"/>
      <c r="J1072" s="311"/>
      <c r="L1072" s="322"/>
      <c r="M1072" s="308" t="e">
        <f>VLOOKUP(D1072,Acero!$A$12:$AB$209,13,FALSE)</f>
        <v>#N/A</v>
      </c>
      <c r="N1072" s="308" t="str">
        <f>IF(L1072="x",VLOOKUP(D1072,Acero!$A$12:$AB$209,6,FALSE),"--")</f>
        <v>--</v>
      </c>
      <c r="O1072" s="324" t="str">
        <f>IF(L1072="x",VLOOKUP(D1072,Acero!$A$12:$AB$209,7,FALSE),"--")</f>
        <v>--</v>
      </c>
      <c r="P1072" s="335" t="e">
        <f>IF((M1072="Chapa negra doble recapado")*AND(L1072&lt;&gt;"x"),"--",VLOOKUP(D1072,Acero!$A$12:$AB$209,14,FALSE))</f>
        <v>#N/A</v>
      </c>
      <c r="Q1072" s="335" t="e">
        <f>IF((M1072="Chapa negra doble recapado")*AND(L1072&lt;&gt;"x"),"--",VLOOKUP(D1072,Acero!$A$12:$AB$209,15,FALSE))</f>
        <v>#N/A</v>
      </c>
      <c r="R1072" s="335" t="str">
        <f>IF(L1072="x",VLOOKUP(D1072,Acero!$A$12:$AB$209,16,FALSE),"--")</f>
        <v>--</v>
      </c>
      <c r="S1072" s="335" t="str">
        <f>IF(L1072="x",VLOOKUP(D1072,Acero!$A$12:$AB$209,17,FALSE),"--")</f>
        <v>--</v>
      </c>
      <c r="T1072" s="335" t="e">
        <f>VLOOKUP(D1072,Acero!$A$12:$AB$209,18,FALSE)</f>
        <v>#N/A</v>
      </c>
      <c r="U1072" s="308" t="e">
        <f>VLOOKUP(D1072,Acero!$A$12:$AB$209,19,FALSE)</f>
        <v>#N/A</v>
      </c>
      <c r="V1072" s="319"/>
      <c r="W1072" s="319"/>
      <c r="X1072" s="322"/>
      <c r="Y1072" s="334" t="e">
        <f t="shared" si="435"/>
        <v>#DIV/0!</v>
      </c>
      <c r="Z1072">
        <f t="shared" si="439"/>
        <v>10701108.166666629</v>
      </c>
      <c r="AG1072" s="345">
        <v>43425</v>
      </c>
      <c r="AH1072" s="149"/>
      <c r="AI1072" s="149"/>
      <c r="AJ1072" s="149"/>
      <c r="AK1072" s="149"/>
      <c r="AL1072" s="343" t="e">
        <f t="shared" si="436"/>
        <v>#DIV/0!</v>
      </c>
      <c r="AM1072" s="149"/>
      <c r="AN1072" s="149"/>
      <c r="AO1072" s="343" t="e">
        <f t="shared" si="437"/>
        <v>#DIV/0!</v>
      </c>
      <c r="AP1072" s="149"/>
      <c r="AQ1072" s="149"/>
      <c r="AR1072" s="343" t="e">
        <f t="shared" si="438"/>
        <v>#DIV/0!</v>
      </c>
    </row>
    <row r="1073" spans="1:44" ht="15.75" hidden="1" thickBot="1">
      <c r="A1073" s="410"/>
      <c r="B1073" s="336"/>
      <c r="C1073" s="337"/>
      <c r="D1073" s="338"/>
      <c r="E1073" s="339"/>
      <c r="F1073" s="340"/>
      <c r="G1073" s="336"/>
      <c r="H1073" s="336"/>
      <c r="I1073" s="338"/>
      <c r="J1073" s="339"/>
      <c r="K1073" s="341"/>
      <c r="L1073" s="339"/>
      <c r="M1073" s="338"/>
      <c r="N1073" s="338"/>
      <c r="O1073" s="342"/>
      <c r="P1073" s="340"/>
      <c r="Q1073" s="340"/>
      <c r="R1073" s="340"/>
      <c r="S1073" s="340"/>
      <c r="T1073" s="340"/>
      <c r="U1073" s="336"/>
      <c r="V1073" s="336"/>
      <c r="W1073" s="336"/>
      <c r="X1073" s="339"/>
      <c r="Y1073" s="339"/>
      <c r="Z1073" s="333"/>
      <c r="AA1073" s="333"/>
      <c r="AG1073" s="345"/>
      <c r="AL1073" s="344"/>
      <c r="AO1073" s="344"/>
      <c r="AR1073" s="344"/>
    </row>
    <row r="1074" spans="1:44" ht="31.5" hidden="1" thickTop="1" thickBot="1">
      <c r="A1074" s="411" t="s">
        <v>520</v>
      </c>
      <c r="B1074" s="308">
        <v>969</v>
      </c>
      <c r="C1074" s="239" t="str">
        <f>VLOOKUP($A$18,Piezas!$A$10:$F$604,2,FALSE)</f>
        <v xml:space="preserve">Gabinete lateral derecho </v>
      </c>
      <c r="D1074" s="317" t="s">
        <v>1012</v>
      </c>
      <c r="E1074" s="331">
        <v>2110.3333333333298</v>
      </c>
      <c r="F1074" s="308" t="str">
        <f>VLOOKUP(D1074,Acero!$A$12:$AB$209,4,FALSE)</f>
        <v>Lateral</v>
      </c>
      <c r="G1074" s="317"/>
      <c r="H1074" s="317"/>
      <c r="I1074" s="317"/>
      <c r="J1074" s="310"/>
      <c r="K1074" s="149"/>
      <c r="L1074" s="331"/>
      <c r="M1074" s="308" t="str">
        <f>VLOOKUP(D1074,Acero!$A$12:$AB$209,13,FALSE)</f>
        <v>Chapa negra doble recapado</v>
      </c>
      <c r="N1074" s="308" t="str">
        <f>IF(L1074="x",VLOOKUP(D1074,Acero!$A$12:$AB$209,6,FALSE),"--")</f>
        <v>--</v>
      </c>
      <c r="O1074" s="324" t="str">
        <f>IF(L1074="x",VLOOKUP(D1074,Acero!$A$12:$AB$209,7,FALSE),"--")</f>
        <v>--</v>
      </c>
      <c r="P1074" s="335" t="str">
        <f>IF((M1074="Chapa negra doble recapado")*AND(L1074&lt;&gt;"x"),"--",VLOOKUP(D1074,Acero!$A$12:$AB$209,14,FALSE))</f>
        <v>--</v>
      </c>
      <c r="Q1074" s="335" t="str">
        <f>IF((M1074="Chapa negra doble recapado")*AND(L1074&lt;&gt;"x"),"--",VLOOKUP(D1074,Acero!$A$12:$AB$209,15,FALSE))</f>
        <v>--</v>
      </c>
      <c r="R1074" s="335" t="str">
        <f>IF(L1074="x",VLOOKUP(D1074,Acero!$A$12:$AB$209,16,FALSE),"--")</f>
        <v>--</v>
      </c>
      <c r="S1074" s="335" t="str">
        <f>IF(L1074="x",VLOOKUP(D1074,Acero!$A$12:$AB$209,17,FALSE),"--")</f>
        <v>--</v>
      </c>
      <c r="T1074" s="335">
        <f>VLOOKUP(D1074,Acero!$A$12:$AB$209,18,FALSE)</f>
        <v>1.2</v>
      </c>
      <c r="U1074" s="308" t="str">
        <f>VLOOKUP(D1074,Acero!$A$12:$AB$209,19,FALSE)</f>
        <v>mm</v>
      </c>
      <c r="V1074" s="317"/>
      <c r="W1074" s="317">
        <v>1715.8333333333301</v>
      </c>
      <c r="X1074" s="331">
        <v>2243.6666666666702</v>
      </c>
      <c r="Y1074" s="334">
        <f t="shared" ref="Y1074:Y1084" si="440">(X1074-W1074)/W1074</f>
        <v>0.30762506070908657</v>
      </c>
      <c r="Z1074" s="149">
        <f>(V1074+W1074)*E1074</f>
        <v>3620980.2777777649</v>
      </c>
      <c r="AA1074" s="149"/>
      <c r="AB1074" s="149"/>
      <c r="AC1074" s="149"/>
      <c r="AD1074" s="149"/>
      <c r="AE1074" s="149"/>
      <c r="AF1074" s="149"/>
      <c r="AG1074" s="345">
        <v>43426</v>
      </c>
      <c r="AH1074" s="149"/>
      <c r="AI1074" s="149"/>
      <c r="AJ1074" s="149"/>
      <c r="AK1074" s="149"/>
      <c r="AL1074" s="343" t="e">
        <f t="shared" ref="AL1074:AL1084" si="441">(AH1074-AK1074)/AH1074</f>
        <v>#DIV/0!</v>
      </c>
      <c r="AM1074" s="149"/>
      <c r="AN1074" s="149"/>
      <c r="AO1074" s="343" t="e">
        <f t="shared" ref="AO1074:AO1084" si="442">(AK1074-AN1074)/AK1074</f>
        <v>#DIV/0!</v>
      </c>
      <c r="AP1074" s="149"/>
      <c r="AQ1074" s="149"/>
      <c r="AR1074" s="343" t="e">
        <f t="shared" ref="AR1074:AR1084" si="443">(AN1074-AQ1074)/AN1074</f>
        <v>#DIV/0!</v>
      </c>
    </row>
    <row r="1075" spans="1:44" ht="30.75" hidden="1" thickBot="1">
      <c r="A1075" s="309"/>
      <c r="B1075" s="308">
        <v>970</v>
      </c>
      <c r="C1075" s="239" t="str">
        <f>VLOOKUP($A$18,Piezas!$A$10:$F$604,2,FALSE)</f>
        <v xml:space="preserve">Gabinete lateral derecho </v>
      </c>
      <c r="D1075" s="317" t="s">
        <v>1211</v>
      </c>
      <c r="E1075" s="322">
        <v>2118.3333333333298</v>
      </c>
      <c r="F1075" s="308" t="str">
        <f>VLOOKUP(D1075,Acero!$A$12:$AB$209,4,FALSE)</f>
        <v xml:space="preserve">Lonja </v>
      </c>
      <c r="G1075" s="317"/>
      <c r="H1075" s="317"/>
      <c r="I1075" s="317"/>
      <c r="J1075" s="311"/>
      <c r="L1075" s="317"/>
      <c r="M1075" s="308" t="str">
        <f>VLOOKUP(D1075,Acero!$A$12:$AB$209,13,FALSE)</f>
        <v>Chapa negra doble recapado</v>
      </c>
      <c r="N1075" s="308" t="str">
        <f>IF(L1075="x",VLOOKUP(D1075,Acero!$A$12:$AB$209,6,FALSE),"--")</f>
        <v>--</v>
      </c>
      <c r="O1075" s="324" t="str">
        <f>IF(L1075="x",VLOOKUP(D1075,Acero!$A$12:$AB$209,7,FALSE),"--")</f>
        <v>--</v>
      </c>
      <c r="P1075" s="335" t="str">
        <f>IF((M1075="Chapa negra doble recapado")*AND(L1075&lt;&gt;"x"),"--",VLOOKUP(D1075,Acero!$A$12:$AB$209,14,FALSE))</f>
        <v>--</v>
      </c>
      <c r="Q1075" s="335" t="str">
        <f>IF((M1075="Chapa negra doble recapado")*AND(L1075&lt;&gt;"x"),"--",VLOOKUP(D1075,Acero!$A$12:$AB$209,15,FALSE))</f>
        <v>--</v>
      </c>
      <c r="R1075" s="335" t="str">
        <f>IF(L1075="x",VLOOKUP(D1075,Acero!$A$12:$AB$209,16,FALSE),"--")</f>
        <v>--</v>
      </c>
      <c r="S1075" s="335" t="str">
        <f>IF(L1075="x",VLOOKUP(D1075,Acero!$A$12:$AB$209,17,FALSE),"--")</f>
        <v>--</v>
      </c>
      <c r="T1075" s="335">
        <f>VLOOKUP(D1075,Acero!$A$12:$AB$209,18,FALSE)</f>
        <v>1.2</v>
      </c>
      <c r="U1075" s="308" t="str">
        <f>VLOOKUP(D1075,Acero!$A$12:$AB$209,19,FALSE)</f>
        <v>mm</v>
      </c>
      <c r="V1075" s="317"/>
      <c r="W1075" s="317">
        <v>1722.3333333333301</v>
      </c>
      <c r="X1075" s="322">
        <v>2252.1666666666702</v>
      </c>
      <c r="Y1075" s="334">
        <f t="shared" si="440"/>
        <v>0.30762531449584346</v>
      </c>
      <c r="Z1075">
        <f t="shared" ref="Z1075:Z1084" si="444">(V1075+W1075)*E1075+Z1074</f>
        <v>7269456.3888888638</v>
      </c>
      <c r="AG1075" s="345">
        <v>43427</v>
      </c>
      <c r="AH1075" s="149"/>
      <c r="AI1075" s="149"/>
      <c r="AJ1075" s="149"/>
      <c r="AK1075" s="149"/>
      <c r="AL1075" s="343" t="e">
        <f t="shared" si="441"/>
        <v>#DIV/0!</v>
      </c>
      <c r="AM1075" s="149"/>
      <c r="AN1075" s="149"/>
      <c r="AO1075" s="343" t="e">
        <f t="shared" si="442"/>
        <v>#DIV/0!</v>
      </c>
      <c r="AP1075" s="149"/>
      <c r="AQ1075" s="149"/>
      <c r="AR1075" s="343" t="e">
        <f t="shared" si="443"/>
        <v>#DIV/0!</v>
      </c>
    </row>
    <row r="1076" spans="1:44" ht="30.75" hidden="1" thickBot="1">
      <c r="A1076" s="309"/>
      <c r="B1076" s="308">
        <v>971</v>
      </c>
      <c r="C1076" s="239" t="str">
        <f>VLOOKUP($A$18,Piezas!$A$10:$F$604,2,FALSE)</f>
        <v xml:space="preserve">Gabinete lateral derecho </v>
      </c>
      <c r="D1076" s="317" t="s">
        <v>1014</v>
      </c>
      <c r="E1076" s="322">
        <v>2126.3333333333298</v>
      </c>
      <c r="F1076" s="308" t="str">
        <f>VLOOKUP(D1076,Acero!$A$12:$AB$209,4,FALSE)</f>
        <v>orejas</v>
      </c>
      <c r="G1076" s="317"/>
      <c r="H1076" s="317"/>
      <c r="I1076" s="317"/>
      <c r="J1076" s="311" t="s">
        <v>1558</v>
      </c>
      <c r="L1076" s="322"/>
      <c r="M1076" s="308" t="str">
        <f>VLOOKUP(D1076,Acero!$A$12:$AB$209,13,FALSE)</f>
        <v>Chapa negra doble recapado</v>
      </c>
      <c r="N1076" s="308" t="str">
        <f>IF(L1076="x",VLOOKUP(D1076,Acero!$A$12:$AB$209,6,FALSE),"--")</f>
        <v>--</v>
      </c>
      <c r="O1076" s="324" t="str">
        <f>IF(L1076="x",VLOOKUP(D1076,Acero!$A$12:$AB$209,7,FALSE),"--")</f>
        <v>--</v>
      </c>
      <c r="P1076" s="335" t="str">
        <f>IF((M1076="Chapa negra doble recapado")*AND(L1076&lt;&gt;"x"),"--",VLOOKUP(D1076,Acero!$A$12:$AB$209,14,FALSE))</f>
        <v>--</v>
      </c>
      <c r="Q1076" s="335" t="str">
        <f>IF((M1076="Chapa negra doble recapado")*AND(L1076&lt;&gt;"x"),"--",VLOOKUP(D1076,Acero!$A$12:$AB$209,15,FALSE))</f>
        <v>--</v>
      </c>
      <c r="R1076" s="335" t="str">
        <f>IF(L1076="x",VLOOKUP(D1076,Acero!$A$12:$AB$209,16,FALSE),"--")</f>
        <v>--</v>
      </c>
      <c r="S1076" s="335" t="str">
        <f>IF(L1076="x",VLOOKUP(D1076,Acero!$A$12:$AB$209,17,FALSE),"--")</f>
        <v>--</v>
      </c>
      <c r="T1076" s="335">
        <f>VLOOKUP(D1076,Acero!$A$12:$AB$209,18,FALSE)</f>
        <v>1.2</v>
      </c>
      <c r="U1076" s="308" t="str">
        <f>VLOOKUP(D1076,Acero!$A$12:$AB$209,19,FALSE)</f>
        <v>mm</v>
      </c>
      <c r="V1076" s="318">
        <v>1</v>
      </c>
      <c r="W1076" s="318">
        <v>1728.8333333333301</v>
      </c>
      <c r="X1076" s="322">
        <v>2260.6666666666702</v>
      </c>
      <c r="Y1076" s="334">
        <f t="shared" si="440"/>
        <v>0.30762556637424532</v>
      </c>
      <c r="Z1076">
        <f t="shared" si="444"/>
        <v>10947658.666666629</v>
      </c>
      <c r="AG1076" s="345">
        <v>43428</v>
      </c>
      <c r="AH1076" s="149"/>
      <c r="AI1076" s="149"/>
      <c r="AJ1076" s="149"/>
      <c r="AK1076" s="149"/>
      <c r="AL1076" s="343" t="e">
        <f t="shared" si="441"/>
        <v>#DIV/0!</v>
      </c>
      <c r="AM1076" s="149"/>
      <c r="AN1076" s="149"/>
      <c r="AO1076" s="343" t="e">
        <f t="shared" si="442"/>
        <v>#DIV/0!</v>
      </c>
      <c r="AP1076" s="149"/>
      <c r="AQ1076" s="149"/>
      <c r="AR1076" s="343" t="e">
        <f t="shared" si="443"/>
        <v>#DIV/0!</v>
      </c>
    </row>
    <row r="1077" spans="1:44" ht="30.75" hidden="1" thickBot="1">
      <c r="A1077" s="309"/>
      <c r="B1077" s="308">
        <v>972</v>
      </c>
      <c r="C1077" s="239" t="str">
        <f>VLOOKUP($A$18,Piezas!$A$10:$F$604,2,FALSE)</f>
        <v xml:space="preserve">Gabinete lateral derecho </v>
      </c>
      <c r="D1077" s="317" t="s">
        <v>1015</v>
      </c>
      <c r="E1077" s="322"/>
      <c r="F1077" s="308">
        <f>VLOOKUP(D1077,Acero!$A$12:$AB$209,4,FALSE)</f>
        <v>0</v>
      </c>
      <c r="G1077" s="317"/>
      <c r="H1077" s="317"/>
      <c r="I1077" s="317"/>
      <c r="J1077" s="311"/>
      <c r="L1077" s="322"/>
      <c r="M1077" s="308">
        <f>VLOOKUP(D1077,Acero!$A$12:$AB$209,13,FALSE)</f>
        <v>0</v>
      </c>
      <c r="N1077" s="308" t="str">
        <f>IF(L1077="x",VLOOKUP(D1077,Acero!$A$12:$AB$209,6,FALSE),"--")</f>
        <v>--</v>
      </c>
      <c r="O1077" s="324" t="str">
        <f>IF(L1077="x",VLOOKUP(D1077,Acero!$A$12:$AB$209,7,FALSE),"--")</f>
        <v>--</v>
      </c>
      <c r="P1077" s="335">
        <f>IF((M1077="Chapa negra doble recapado")*AND(L1077&lt;&gt;"x"),"--",VLOOKUP(D1077,Acero!$A$12:$AB$209,14,FALSE))</f>
        <v>0</v>
      </c>
      <c r="Q1077" s="335">
        <f>IF((M1077="Chapa negra doble recapado")*AND(L1077&lt;&gt;"x"),"--",VLOOKUP(D1077,Acero!$A$12:$AB$209,15,FALSE))</f>
        <v>0</v>
      </c>
      <c r="R1077" s="335" t="str">
        <f>IF(L1077="x",VLOOKUP(D1077,Acero!$A$12:$AB$209,16,FALSE),"--")</f>
        <v>--</v>
      </c>
      <c r="S1077" s="335" t="str">
        <f>IF(L1077="x",VLOOKUP(D1077,Acero!$A$12:$AB$209,17,FALSE),"--")</f>
        <v>--</v>
      </c>
      <c r="T1077" s="335">
        <f>VLOOKUP(D1077,Acero!$A$12:$AB$209,18,FALSE)</f>
        <v>0</v>
      </c>
      <c r="U1077" s="308" t="str">
        <f>VLOOKUP(D1077,Acero!$A$12:$AB$209,19,FALSE)</f>
        <v>-----</v>
      </c>
      <c r="V1077" s="319"/>
      <c r="W1077" s="319"/>
      <c r="X1077" s="322"/>
      <c r="Y1077" s="334" t="e">
        <f t="shared" si="440"/>
        <v>#DIV/0!</v>
      </c>
      <c r="Z1077">
        <f t="shared" si="444"/>
        <v>10947658.666666629</v>
      </c>
      <c r="AG1077" s="345">
        <v>43429</v>
      </c>
      <c r="AH1077" s="149"/>
      <c r="AI1077" s="149"/>
      <c r="AJ1077" s="149"/>
      <c r="AK1077" s="149"/>
      <c r="AL1077" s="343" t="e">
        <f t="shared" si="441"/>
        <v>#DIV/0!</v>
      </c>
      <c r="AM1077" s="149"/>
      <c r="AN1077" s="149"/>
      <c r="AO1077" s="343" t="e">
        <f t="shared" si="442"/>
        <v>#DIV/0!</v>
      </c>
      <c r="AP1077" s="149"/>
      <c r="AQ1077" s="149"/>
      <c r="AR1077" s="343" t="e">
        <f t="shared" si="443"/>
        <v>#DIV/0!</v>
      </c>
    </row>
    <row r="1078" spans="1:44" ht="30.75" hidden="1" thickBot="1">
      <c r="A1078" s="309"/>
      <c r="B1078" s="308">
        <v>973</v>
      </c>
      <c r="C1078" s="239" t="str">
        <f>VLOOKUP($A$18,Piezas!$A$10:$F$604,2,FALSE)</f>
        <v xml:space="preserve">Gabinete lateral derecho </v>
      </c>
      <c r="D1078" s="317" t="s">
        <v>1060</v>
      </c>
      <c r="E1078" s="322"/>
      <c r="F1078" s="308">
        <f>VLOOKUP(D1078,Acero!$A$12:$AB$209,4,FALSE)</f>
        <v>0</v>
      </c>
      <c r="G1078" s="317"/>
      <c r="H1078" s="317"/>
      <c r="I1078" s="317"/>
      <c r="J1078" s="311"/>
      <c r="L1078" s="322"/>
      <c r="M1078" s="308" t="str">
        <f>VLOOKUP(D1078,Acero!$A$12:$AB$209,13,FALSE)</f>
        <v>---------------</v>
      </c>
      <c r="N1078" s="308" t="str">
        <f>IF(L1078="x",VLOOKUP(D1078,Acero!$A$12:$AB$209,6,FALSE),"--")</f>
        <v>--</v>
      </c>
      <c r="O1078" s="324" t="str">
        <f>IF(L1078="x",VLOOKUP(D1078,Acero!$A$12:$AB$209,7,FALSE),"--")</f>
        <v>--</v>
      </c>
      <c r="P1078" s="335">
        <f>IF((M1078="Chapa negra doble recapado")*AND(L1078&lt;&gt;"x"),"--",VLOOKUP(D1078,Acero!$A$12:$AB$209,14,FALSE))</f>
        <v>28</v>
      </c>
      <c r="Q1078" s="335" t="str">
        <f>IF((M1078="Chapa negra doble recapado")*AND(L1078&lt;&gt;"x"),"--",VLOOKUP(D1078,Acero!$A$12:$AB$209,15,FALSE))</f>
        <v>----</v>
      </c>
      <c r="R1078" s="335" t="str">
        <f>IF(L1078="x",VLOOKUP(D1078,Acero!$A$12:$AB$209,16,FALSE),"--")</f>
        <v>--</v>
      </c>
      <c r="S1078" s="335" t="str">
        <f>IF(L1078="x",VLOOKUP(D1078,Acero!$A$12:$AB$209,17,FALSE),"--")</f>
        <v>--</v>
      </c>
      <c r="T1078" s="335">
        <f>VLOOKUP(D1078,Acero!$A$12:$AB$209,18,FALSE)</f>
        <v>0</v>
      </c>
      <c r="U1078" s="308" t="str">
        <f>VLOOKUP(D1078,Acero!$A$12:$AB$209,19,FALSE)</f>
        <v>----</v>
      </c>
      <c r="V1078" s="318"/>
      <c r="W1078" s="318"/>
      <c r="X1078" s="322"/>
      <c r="Y1078" s="334" t="e">
        <f t="shared" si="440"/>
        <v>#DIV/0!</v>
      </c>
      <c r="Z1078">
        <f t="shared" si="444"/>
        <v>10947658.666666629</v>
      </c>
      <c r="AG1078" s="345">
        <v>43430</v>
      </c>
      <c r="AH1078" s="149"/>
      <c r="AI1078" s="149"/>
      <c r="AJ1078" s="149"/>
      <c r="AK1078" s="149"/>
      <c r="AL1078" s="343" t="e">
        <f t="shared" si="441"/>
        <v>#DIV/0!</v>
      </c>
      <c r="AM1078" s="149"/>
      <c r="AN1078" s="149"/>
      <c r="AO1078" s="343" t="e">
        <f t="shared" si="442"/>
        <v>#DIV/0!</v>
      </c>
      <c r="AP1078" s="149"/>
      <c r="AQ1078" s="149"/>
      <c r="AR1078" s="343" t="e">
        <f t="shared" si="443"/>
        <v>#DIV/0!</v>
      </c>
    </row>
    <row r="1079" spans="1:44" ht="30.75" hidden="1" thickBot="1">
      <c r="A1079" s="309"/>
      <c r="B1079" s="308">
        <v>974</v>
      </c>
      <c r="C1079" s="239" t="str">
        <f>VLOOKUP($A$18,Piezas!$A$10:$F$604,2,FALSE)</f>
        <v xml:space="preserve">Gabinete lateral derecho </v>
      </c>
      <c r="D1079" s="317" t="s">
        <v>1228</v>
      </c>
      <c r="E1079" s="322"/>
      <c r="F1079" s="308">
        <f>VLOOKUP(D1079,Acero!$A$12:$AB$209,4,FALSE)</f>
        <v>0</v>
      </c>
      <c r="G1079" s="317"/>
      <c r="H1079" s="317"/>
      <c r="I1079" s="317"/>
      <c r="J1079" s="311"/>
      <c r="L1079" s="322"/>
      <c r="M1079" s="308" t="str">
        <f>VLOOKUP(D1079,Acero!$A$12:$AB$209,13,FALSE)</f>
        <v>---------------</v>
      </c>
      <c r="N1079" s="308" t="str">
        <f>IF(L1079="x",VLOOKUP(D1079,Acero!$A$12:$AB$209,6,FALSE),"--")</f>
        <v>--</v>
      </c>
      <c r="O1079" s="324" t="str">
        <f>IF(L1079="x",VLOOKUP(D1079,Acero!$A$12:$AB$209,7,FALSE),"--")</f>
        <v>--</v>
      </c>
      <c r="P1079" s="335">
        <f>IF((M1079="Chapa negra doble recapado")*AND(L1079&lt;&gt;"x"),"--",VLOOKUP(D1079,Acero!$A$12:$AB$209,14,FALSE))</f>
        <v>0.42</v>
      </c>
      <c r="Q1079" s="335" t="str">
        <f>IF((M1079="Chapa negra doble recapado")*AND(L1079&lt;&gt;"x"),"--",VLOOKUP(D1079,Acero!$A$12:$AB$209,15,FALSE))</f>
        <v>----</v>
      </c>
      <c r="R1079" s="335" t="str">
        <f>IF(L1079="x",VLOOKUP(D1079,Acero!$A$12:$AB$209,16,FALSE),"--")</f>
        <v>--</v>
      </c>
      <c r="S1079" s="335" t="str">
        <f>IF(L1079="x",VLOOKUP(D1079,Acero!$A$12:$AB$209,17,FALSE),"--")</f>
        <v>--</v>
      </c>
      <c r="T1079" s="335">
        <f>VLOOKUP(D1079,Acero!$A$12:$AB$209,18,FALSE)</f>
        <v>0.5</v>
      </c>
      <c r="U1079" s="308" t="str">
        <f>VLOOKUP(D1079,Acero!$A$12:$AB$209,19,FALSE)</f>
        <v>----</v>
      </c>
      <c r="V1079" s="318"/>
      <c r="W1079" s="318"/>
      <c r="X1079" s="322"/>
      <c r="Y1079" s="334" t="e">
        <f t="shared" si="440"/>
        <v>#DIV/0!</v>
      </c>
      <c r="Z1079">
        <f t="shared" si="444"/>
        <v>10947658.666666629</v>
      </c>
      <c r="AG1079" s="345">
        <v>43431</v>
      </c>
      <c r="AH1079" s="149"/>
      <c r="AI1079" s="149"/>
      <c r="AJ1079" s="149"/>
      <c r="AK1079" s="149"/>
      <c r="AL1079" s="343" t="e">
        <f t="shared" si="441"/>
        <v>#DIV/0!</v>
      </c>
      <c r="AM1079" s="149"/>
      <c r="AN1079" s="149"/>
      <c r="AO1079" s="343" t="e">
        <f t="shared" si="442"/>
        <v>#DIV/0!</v>
      </c>
      <c r="AP1079" s="149"/>
      <c r="AQ1079" s="149"/>
      <c r="AR1079" s="343" t="e">
        <f t="shared" si="443"/>
        <v>#DIV/0!</v>
      </c>
    </row>
    <row r="1080" spans="1:44" ht="30.75" hidden="1" thickBot="1">
      <c r="A1080" s="309"/>
      <c r="B1080" s="308">
        <v>975</v>
      </c>
      <c r="C1080" s="239" t="str">
        <f>VLOOKUP($A$18,Piezas!$A$10:$F$604,2,FALSE)</f>
        <v xml:space="preserve">Gabinete lateral derecho </v>
      </c>
      <c r="D1080" s="317" t="s">
        <v>1229</v>
      </c>
      <c r="E1080" s="322"/>
      <c r="F1080" s="308">
        <f>VLOOKUP(D1080,Acero!$A$12:$AB$209,4,FALSE)</f>
        <v>0</v>
      </c>
      <c r="G1080" s="317"/>
      <c r="H1080" s="317"/>
      <c r="I1080" s="317"/>
      <c r="J1080" s="311"/>
      <c r="L1080" s="322"/>
      <c r="M1080" s="308" t="str">
        <f>VLOOKUP(D1080,Acero!$A$12:$AB$209,13,FALSE)</f>
        <v>---------------</v>
      </c>
      <c r="N1080" s="308" t="str">
        <f>IF(L1080="x",VLOOKUP(D1080,Acero!$A$12:$AB$209,6,FALSE),"--")</f>
        <v>--</v>
      </c>
      <c r="O1080" s="324" t="str">
        <f>IF(L1080="x",VLOOKUP(D1080,Acero!$A$12:$AB$209,7,FALSE),"--")</f>
        <v>--</v>
      </c>
      <c r="P1080" s="335">
        <f>IF((M1080="Chapa negra doble recapado")*AND(L1080&lt;&gt;"x"),"--",VLOOKUP(D1080,Acero!$A$12:$AB$209,14,FALSE))</f>
        <v>22</v>
      </c>
      <c r="Q1080" s="335" t="str">
        <f>IF((M1080="Chapa negra doble recapado")*AND(L1080&lt;&gt;"x"),"--",VLOOKUP(D1080,Acero!$A$12:$AB$209,15,FALSE))</f>
        <v>----</v>
      </c>
      <c r="R1080" s="335" t="str">
        <f>IF(L1080="x",VLOOKUP(D1080,Acero!$A$12:$AB$209,16,FALSE),"--")</f>
        <v>--</v>
      </c>
      <c r="S1080" s="335" t="str">
        <f>IF(L1080="x",VLOOKUP(D1080,Acero!$A$12:$AB$209,17,FALSE),"--")</f>
        <v>--</v>
      </c>
      <c r="T1080" s="335">
        <f>VLOOKUP(D1080,Acero!$A$12:$AB$209,18,FALSE)</f>
        <v>0</v>
      </c>
      <c r="U1080" s="308" t="str">
        <f>VLOOKUP(D1080,Acero!$A$12:$AB$209,19,FALSE)</f>
        <v>----</v>
      </c>
      <c r="V1080" s="319"/>
      <c r="W1080" s="319"/>
      <c r="X1080" s="322"/>
      <c r="Y1080" s="334" t="e">
        <f t="shared" si="440"/>
        <v>#DIV/0!</v>
      </c>
      <c r="Z1080">
        <f t="shared" si="444"/>
        <v>10947658.666666629</v>
      </c>
      <c r="AG1080" s="345">
        <v>43432</v>
      </c>
      <c r="AH1080" s="149"/>
      <c r="AI1080" s="149"/>
      <c r="AJ1080" s="149"/>
      <c r="AK1080" s="149"/>
      <c r="AL1080" s="343" t="e">
        <f t="shared" si="441"/>
        <v>#DIV/0!</v>
      </c>
      <c r="AM1080" s="149"/>
      <c r="AN1080" s="149"/>
      <c r="AO1080" s="343" t="e">
        <f t="shared" si="442"/>
        <v>#DIV/0!</v>
      </c>
      <c r="AP1080" s="149"/>
      <c r="AQ1080" s="149"/>
      <c r="AR1080" s="343" t="e">
        <f t="shared" si="443"/>
        <v>#DIV/0!</v>
      </c>
    </row>
    <row r="1081" spans="1:44" ht="30.75" hidden="1" thickBot="1">
      <c r="A1081" s="309"/>
      <c r="B1081" s="308">
        <v>976</v>
      </c>
      <c r="C1081" s="239" t="str">
        <f>VLOOKUP($A$18,Piezas!$A$10:$F$604,2,FALSE)</f>
        <v xml:space="preserve">Gabinete lateral derecho </v>
      </c>
      <c r="D1081" s="317" t="s">
        <v>1230</v>
      </c>
      <c r="E1081" s="322"/>
      <c r="F1081" s="308">
        <f>VLOOKUP(D1081,Acero!$A$12:$AB$209,4,FALSE)</f>
        <v>0</v>
      </c>
      <c r="G1081" s="317"/>
      <c r="H1081" s="317"/>
      <c r="I1081" s="317"/>
      <c r="J1081" s="311"/>
      <c r="L1081" s="322"/>
      <c r="M1081" s="308" t="str">
        <f>VLOOKUP(D1081,Acero!$A$12:$AB$209,13,FALSE)</f>
        <v>---------------</v>
      </c>
      <c r="N1081" s="308" t="str">
        <f>IF(L1081="x",VLOOKUP(D1081,Acero!$A$12:$AB$209,6,FALSE),"--")</f>
        <v>--</v>
      </c>
      <c r="O1081" s="324" t="str">
        <f>IF(L1081="x",VLOOKUP(D1081,Acero!$A$12:$AB$209,7,FALSE),"--")</f>
        <v>--</v>
      </c>
      <c r="P1081" s="335">
        <f>IF((M1081="Chapa negra doble recapado")*AND(L1081&lt;&gt;"x"),"--",VLOOKUP(D1081,Acero!$A$12:$AB$209,14,FALSE))</f>
        <v>12.7</v>
      </c>
      <c r="Q1081" s="335" t="str">
        <f>IF((M1081="Chapa negra doble recapado")*AND(L1081&lt;&gt;"x"),"--",VLOOKUP(D1081,Acero!$A$12:$AB$209,15,FALSE))</f>
        <v>----</v>
      </c>
      <c r="R1081" s="335" t="str">
        <f>IF(L1081="x",VLOOKUP(D1081,Acero!$A$12:$AB$209,16,FALSE),"--")</f>
        <v>--</v>
      </c>
      <c r="S1081" s="335" t="str">
        <f>IF(L1081="x",VLOOKUP(D1081,Acero!$A$12:$AB$209,17,FALSE),"--")</f>
        <v>--</v>
      </c>
      <c r="T1081" s="335">
        <f>VLOOKUP(D1081,Acero!$A$12:$AB$209,18,FALSE)</f>
        <v>0</v>
      </c>
      <c r="U1081" s="308" t="str">
        <f>VLOOKUP(D1081,Acero!$A$12:$AB$209,19,FALSE)</f>
        <v>----</v>
      </c>
      <c r="V1081" s="318"/>
      <c r="W1081" s="318"/>
      <c r="X1081" s="322"/>
      <c r="Y1081" s="334" t="e">
        <f t="shared" si="440"/>
        <v>#DIV/0!</v>
      </c>
      <c r="Z1081">
        <f t="shared" si="444"/>
        <v>10947658.666666629</v>
      </c>
      <c r="AG1081" s="345">
        <v>43433</v>
      </c>
      <c r="AH1081" s="149"/>
      <c r="AI1081" s="149"/>
      <c r="AJ1081" s="149"/>
      <c r="AK1081" s="149"/>
      <c r="AL1081" s="343" t="e">
        <f t="shared" si="441"/>
        <v>#DIV/0!</v>
      </c>
      <c r="AM1081" s="149"/>
      <c r="AN1081" s="149"/>
      <c r="AO1081" s="343" t="e">
        <f t="shared" si="442"/>
        <v>#DIV/0!</v>
      </c>
      <c r="AP1081" s="149"/>
      <c r="AQ1081" s="149"/>
      <c r="AR1081" s="343" t="e">
        <f t="shared" si="443"/>
        <v>#DIV/0!</v>
      </c>
    </row>
    <row r="1082" spans="1:44" ht="30.75" hidden="1" thickBot="1">
      <c r="A1082" s="309"/>
      <c r="B1082" s="308">
        <v>977</v>
      </c>
      <c r="C1082" s="239" t="str">
        <f>VLOOKUP($A$18,Piezas!$A$10:$F$604,2,FALSE)</f>
        <v xml:space="preserve">Gabinete lateral derecho </v>
      </c>
      <c r="D1082" s="317"/>
      <c r="E1082" s="322"/>
      <c r="F1082" s="308" t="e">
        <f>VLOOKUP(D1082,Acero!$A$12:$AB$209,4,FALSE)</f>
        <v>#N/A</v>
      </c>
      <c r="G1082" s="317"/>
      <c r="H1082" s="317"/>
      <c r="I1082" s="317"/>
      <c r="J1082" s="311"/>
      <c r="L1082" s="322"/>
      <c r="M1082" s="308" t="e">
        <f>VLOOKUP(D1082,Acero!$A$12:$AB$209,13,FALSE)</f>
        <v>#N/A</v>
      </c>
      <c r="N1082" s="308" t="str">
        <f>IF(L1082="x",VLOOKUP(D1082,Acero!$A$12:$AB$209,6,FALSE),"--")</f>
        <v>--</v>
      </c>
      <c r="O1082" s="324" t="str">
        <f>IF(L1082="x",VLOOKUP(D1082,Acero!$A$12:$AB$209,7,FALSE),"--")</f>
        <v>--</v>
      </c>
      <c r="P1082" s="335" t="e">
        <f>IF((M1082="Chapa negra doble recapado")*AND(L1082&lt;&gt;"x"),"--",VLOOKUP(D1082,Acero!$A$12:$AB$209,14,FALSE))</f>
        <v>#N/A</v>
      </c>
      <c r="Q1082" s="335" t="e">
        <f>IF((M1082="Chapa negra doble recapado")*AND(L1082&lt;&gt;"x"),"--",VLOOKUP(D1082,Acero!$A$12:$AB$209,15,FALSE))</f>
        <v>#N/A</v>
      </c>
      <c r="R1082" s="335" t="str">
        <f>IF(L1082="x",VLOOKUP(D1082,Acero!$A$12:$AB$209,16,FALSE),"--")</f>
        <v>--</v>
      </c>
      <c r="S1082" s="335" t="str">
        <f>IF(L1082="x",VLOOKUP(D1082,Acero!$A$12:$AB$209,17,FALSE),"--")</f>
        <v>--</v>
      </c>
      <c r="T1082" s="335" t="e">
        <f>VLOOKUP(D1082,Acero!$A$12:$AB$209,18,FALSE)</f>
        <v>#N/A</v>
      </c>
      <c r="U1082" s="308" t="e">
        <f>VLOOKUP(D1082,Acero!$A$12:$AB$209,19,FALSE)</f>
        <v>#N/A</v>
      </c>
      <c r="V1082" s="319"/>
      <c r="W1082" s="319"/>
      <c r="X1082" s="322"/>
      <c r="Y1082" s="334" t="e">
        <f t="shared" si="440"/>
        <v>#DIV/0!</v>
      </c>
      <c r="Z1082">
        <f t="shared" si="444"/>
        <v>10947658.666666629</v>
      </c>
      <c r="AG1082" s="345">
        <v>43434</v>
      </c>
      <c r="AH1082" s="149"/>
      <c r="AI1082" s="149"/>
      <c r="AJ1082" s="149"/>
      <c r="AK1082" s="149"/>
      <c r="AL1082" s="343" t="e">
        <f t="shared" si="441"/>
        <v>#DIV/0!</v>
      </c>
      <c r="AM1082" s="149"/>
      <c r="AN1082" s="149"/>
      <c r="AO1082" s="343" t="e">
        <f t="shared" si="442"/>
        <v>#DIV/0!</v>
      </c>
      <c r="AP1082" s="149"/>
      <c r="AQ1082" s="149"/>
      <c r="AR1082" s="343" t="e">
        <f t="shared" si="443"/>
        <v>#DIV/0!</v>
      </c>
    </row>
    <row r="1083" spans="1:44" ht="30.75" hidden="1" thickBot="1">
      <c r="A1083" s="309"/>
      <c r="B1083" s="308">
        <v>978</v>
      </c>
      <c r="C1083" s="239" t="str">
        <f>VLOOKUP($A$18,Piezas!$A$10:$F$604,2,FALSE)</f>
        <v xml:space="preserve">Gabinete lateral derecho </v>
      </c>
      <c r="D1083" s="320"/>
      <c r="E1083" s="322"/>
      <c r="F1083" s="308" t="e">
        <f>VLOOKUP(D1083,Acero!$A$12:$AB$209,4,FALSE)</f>
        <v>#N/A</v>
      </c>
      <c r="G1083" s="317"/>
      <c r="H1083" s="317"/>
      <c r="I1083" s="317"/>
      <c r="J1083" s="311"/>
      <c r="L1083" s="322"/>
      <c r="M1083" s="308" t="e">
        <f>VLOOKUP(D1083,Acero!$A$12:$AB$209,13,FALSE)</f>
        <v>#N/A</v>
      </c>
      <c r="N1083" s="308" t="str">
        <f>IF(L1083="x",VLOOKUP(D1083,Acero!$A$12:$AB$209,6,FALSE),"--")</f>
        <v>--</v>
      </c>
      <c r="O1083" s="324" t="str">
        <f>IF(L1083="x",VLOOKUP(D1083,Acero!$A$12:$AB$209,7,FALSE),"--")</f>
        <v>--</v>
      </c>
      <c r="P1083" s="335" t="e">
        <f>IF((M1083="Chapa negra doble recapado")*AND(L1083&lt;&gt;"x"),"--",VLOOKUP(D1083,Acero!$A$12:$AB$209,14,FALSE))</f>
        <v>#N/A</v>
      </c>
      <c r="Q1083" s="335" t="e">
        <f>IF((M1083="Chapa negra doble recapado")*AND(L1083&lt;&gt;"x"),"--",VLOOKUP(D1083,Acero!$A$12:$AB$209,15,FALSE))</f>
        <v>#N/A</v>
      </c>
      <c r="R1083" s="335" t="str">
        <f>IF(L1083="x",VLOOKUP(D1083,Acero!$A$12:$AB$209,16,FALSE),"--")</f>
        <v>--</v>
      </c>
      <c r="S1083" s="335" t="str">
        <f>IF(L1083="x",VLOOKUP(D1083,Acero!$A$12:$AB$209,17,FALSE),"--")</f>
        <v>--</v>
      </c>
      <c r="T1083" s="335" t="e">
        <f>VLOOKUP(D1083,Acero!$A$12:$AB$209,18,FALSE)</f>
        <v>#N/A</v>
      </c>
      <c r="U1083" s="308" t="e">
        <f>VLOOKUP(D1083,Acero!$A$12:$AB$209,19,FALSE)</f>
        <v>#N/A</v>
      </c>
      <c r="V1083" s="318"/>
      <c r="W1083" s="318"/>
      <c r="X1083" s="322"/>
      <c r="Y1083" s="334" t="e">
        <f t="shared" si="440"/>
        <v>#DIV/0!</v>
      </c>
      <c r="Z1083">
        <f t="shared" si="444"/>
        <v>10947658.666666629</v>
      </c>
      <c r="AG1083" s="345">
        <v>43435</v>
      </c>
      <c r="AH1083" s="149"/>
      <c r="AI1083" s="149"/>
      <c r="AJ1083" s="149"/>
      <c r="AK1083" s="149"/>
      <c r="AL1083" s="343" t="e">
        <f t="shared" si="441"/>
        <v>#DIV/0!</v>
      </c>
      <c r="AM1083" s="149"/>
      <c r="AN1083" s="149"/>
      <c r="AO1083" s="343" t="e">
        <f t="shared" si="442"/>
        <v>#DIV/0!</v>
      </c>
      <c r="AP1083" s="149"/>
      <c r="AQ1083" s="149"/>
      <c r="AR1083" s="343" t="e">
        <f t="shared" si="443"/>
        <v>#DIV/0!</v>
      </c>
    </row>
    <row r="1084" spans="1:44" ht="30.75" hidden="1" thickBot="1">
      <c r="A1084" s="412"/>
      <c r="B1084" s="308">
        <v>979</v>
      </c>
      <c r="C1084" s="239" t="str">
        <f>VLOOKUP($A$18,Piezas!$A$10:$F$604,2,FALSE)</f>
        <v xml:space="preserve">Gabinete lateral derecho </v>
      </c>
      <c r="D1084" s="321"/>
      <c r="E1084" s="322"/>
      <c r="F1084" s="308" t="e">
        <f>VLOOKUP(D1084,Acero!$A$12:$AB$209,4,FALSE)</f>
        <v>#N/A</v>
      </c>
      <c r="G1084" s="317"/>
      <c r="H1084" s="317"/>
      <c r="I1084" s="317"/>
      <c r="J1084" s="311"/>
      <c r="L1084" s="322"/>
      <c r="M1084" s="308" t="e">
        <f>VLOOKUP(D1084,Acero!$A$12:$AB$209,13,FALSE)</f>
        <v>#N/A</v>
      </c>
      <c r="N1084" s="308" t="str">
        <f>IF(L1084="x",VLOOKUP(D1084,Acero!$A$12:$AB$209,6,FALSE),"--")</f>
        <v>--</v>
      </c>
      <c r="O1084" s="324" t="str">
        <f>IF(L1084="x",VLOOKUP(D1084,Acero!$A$12:$AB$209,7,FALSE),"--")</f>
        <v>--</v>
      </c>
      <c r="P1084" s="335" t="e">
        <f>IF((M1084="Chapa negra doble recapado")*AND(L1084&lt;&gt;"x"),"--",VLOOKUP(D1084,Acero!$A$12:$AB$209,14,FALSE))</f>
        <v>#N/A</v>
      </c>
      <c r="Q1084" s="335" t="e">
        <f>IF((M1084="Chapa negra doble recapado")*AND(L1084&lt;&gt;"x"),"--",VLOOKUP(D1084,Acero!$A$12:$AB$209,15,FALSE))</f>
        <v>#N/A</v>
      </c>
      <c r="R1084" s="335" t="str">
        <f>IF(L1084="x",VLOOKUP(D1084,Acero!$A$12:$AB$209,16,FALSE),"--")</f>
        <v>--</v>
      </c>
      <c r="S1084" s="335" t="str">
        <f>IF(L1084="x",VLOOKUP(D1084,Acero!$A$12:$AB$209,17,FALSE),"--")</f>
        <v>--</v>
      </c>
      <c r="T1084" s="335" t="e">
        <f>VLOOKUP(D1084,Acero!$A$12:$AB$209,18,FALSE)</f>
        <v>#N/A</v>
      </c>
      <c r="U1084" s="308" t="e">
        <f>VLOOKUP(D1084,Acero!$A$12:$AB$209,19,FALSE)</f>
        <v>#N/A</v>
      </c>
      <c r="V1084" s="319"/>
      <c r="W1084" s="319"/>
      <c r="X1084" s="322"/>
      <c r="Y1084" s="334" t="e">
        <f t="shared" si="440"/>
        <v>#DIV/0!</v>
      </c>
      <c r="Z1084">
        <f t="shared" si="444"/>
        <v>10947658.666666629</v>
      </c>
      <c r="AG1084" s="345">
        <v>43436</v>
      </c>
      <c r="AH1084" s="149"/>
      <c r="AI1084" s="149"/>
      <c r="AJ1084" s="149"/>
      <c r="AK1084" s="149"/>
      <c r="AL1084" s="343" t="e">
        <f t="shared" si="441"/>
        <v>#DIV/0!</v>
      </c>
      <c r="AM1084" s="149"/>
      <c r="AN1084" s="149"/>
      <c r="AO1084" s="343" t="e">
        <f t="shared" si="442"/>
        <v>#DIV/0!</v>
      </c>
      <c r="AP1084" s="149"/>
      <c r="AQ1084" s="149"/>
      <c r="AR1084" s="343" t="e">
        <f t="shared" si="443"/>
        <v>#DIV/0!</v>
      </c>
    </row>
    <row r="1085" spans="1:44" ht="15.75" hidden="1" thickBot="1">
      <c r="A1085" s="410"/>
      <c r="B1085" s="336"/>
      <c r="C1085" s="337"/>
      <c r="D1085" s="338"/>
      <c r="E1085" s="339"/>
      <c r="F1085" s="340"/>
      <c r="G1085" s="336"/>
      <c r="H1085" s="336"/>
      <c r="I1085" s="338"/>
      <c r="J1085" s="339"/>
      <c r="K1085" s="341"/>
      <c r="L1085" s="339"/>
      <c r="M1085" s="338"/>
      <c r="N1085" s="338"/>
      <c r="O1085" s="342"/>
      <c r="P1085" s="340"/>
      <c r="Q1085" s="340"/>
      <c r="R1085" s="340"/>
      <c r="S1085" s="340"/>
      <c r="T1085" s="340"/>
      <c r="U1085" s="336"/>
      <c r="V1085" s="336"/>
      <c r="W1085" s="336"/>
      <c r="X1085" s="339"/>
      <c r="Y1085" s="339"/>
      <c r="Z1085" s="333"/>
      <c r="AA1085" s="333"/>
      <c r="AG1085" s="345"/>
      <c r="AL1085" s="344"/>
      <c r="AO1085" s="344"/>
      <c r="AR1085" s="344"/>
    </row>
    <row r="1086" spans="1:44" ht="31.5" hidden="1" thickTop="1" thickBot="1">
      <c r="A1086" s="411" t="s">
        <v>521</v>
      </c>
      <c r="B1086" s="308">
        <v>980</v>
      </c>
      <c r="C1086" s="239" t="str">
        <f>VLOOKUP($A$18,Piezas!$A$10:$F$604,2,FALSE)</f>
        <v xml:space="preserve">Gabinete lateral derecho </v>
      </c>
      <c r="D1086" s="317" t="s">
        <v>1012</v>
      </c>
      <c r="E1086" s="331">
        <v>2134.3333333333298</v>
      </c>
      <c r="F1086" s="308" t="str">
        <f>VLOOKUP(D1086,Acero!$A$12:$AB$209,4,FALSE)</f>
        <v>Lateral</v>
      </c>
      <c r="G1086" s="317"/>
      <c r="H1086" s="317"/>
      <c r="I1086" s="317"/>
      <c r="J1086" s="310"/>
      <c r="K1086" s="149"/>
      <c r="L1086" s="331"/>
      <c r="M1086" s="308" t="str">
        <f>VLOOKUP(D1086,Acero!$A$12:$AB$209,13,FALSE)</f>
        <v>Chapa negra doble recapado</v>
      </c>
      <c r="N1086" s="308" t="str">
        <f>IF(L1086="x",VLOOKUP(D1086,Acero!$A$12:$AB$209,6,FALSE),"--")</f>
        <v>--</v>
      </c>
      <c r="O1086" s="324" t="str">
        <f>IF(L1086="x",VLOOKUP(D1086,Acero!$A$12:$AB$209,7,FALSE),"--")</f>
        <v>--</v>
      </c>
      <c r="P1086" s="335" t="str">
        <f>IF((M1086="Chapa negra doble recapado")*AND(L1086&lt;&gt;"x"),"--",VLOOKUP(D1086,Acero!$A$12:$AB$209,14,FALSE))</f>
        <v>--</v>
      </c>
      <c r="Q1086" s="335" t="str">
        <f>IF((M1086="Chapa negra doble recapado")*AND(L1086&lt;&gt;"x"),"--",VLOOKUP(D1086,Acero!$A$12:$AB$209,15,FALSE))</f>
        <v>--</v>
      </c>
      <c r="R1086" s="335" t="str">
        <f>IF(L1086="x",VLOOKUP(D1086,Acero!$A$12:$AB$209,16,FALSE),"--")</f>
        <v>--</v>
      </c>
      <c r="S1086" s="335" t="str">
        <f>IF(L1086="x",VLOOKUP(D1086,Acero!$A$12:$AB$209,17,FALSE),"--")</f>
        <v>--</v>
      </c>
      <c r="T1086" s="335">
        <f>VLOOKUP(D1086,Acero!$A$12:$AB$209,18,FALSE)</f>
        <v>1.2</v>
      </c>
      <c r="U1086" s="308" t="str">
        <f>VLOOKUP(D1086,Acero!$A$12:$AB$209,19,FALSE)</f>
        <v>mm</v>
      </c>
      <c r="V1086" s="317"/>
      <c r="W1086" s="317">
        <v>1735.3333333333301</v>
      </c>
      <c r="X1086" s="331">
        <v>2269.1666666666702</v>
      </c>
      <c r="Y1086" s="334">
        <f t="shared" ref="Y1086:Y1096" si="445">(X1086-W1086)/W1086</f>
        <v>0.30762581636573633</v>
      </c>
      <c r="Z1086" s="149">
        <f>(V1086+W1086)*E1086</f>
        <v>3703779.7777777649</v>
      </c>
      <c r="AA1086" s="149"/>
      <c r="AB1086" s="149"/>
      <c r="AC1086" s="149"/>
      <c r="AD1086" s="149"/>
      <c r="AE1086" s="149"/>
      <c r="AF1086" s="149"/>
      <c r="AG1086" s="345">
        <v>43437</v>
      </c>
      <c r="AH1086" s="149"/>
      <c r="AI1086" s="149"/>
      <c r="AJ1086" s="149"/>
      <c r="AK1086" s="149"/>
      <c r="AL1086" s="343" t="e">
        <f t="shared" ref="AL1086:AL1096" si="446">(AH1086-AK1086)/AH1086</f>
        <v>#DIV/0!</v>
      </c>
      <c r="AM1086" s="149"/>
      <c r="AN1086" s="149"/>
      <c r="AO1086" s="343" t="e">
        <f t="shared" ref="AO1086:AO1096" si="447">(AK1086-AN1086)/AK1086</f>
        <v>#DIV/0!</v>
      </c>
      <c r="AP1086" s="149"/>
      <c r="AQ1086" s="149"/>
      <c r="AR1086" s="343" t="e">
        <f t="shared" ref="AR1086:AR1096" si="448">(AN1086-AQ1086)/AN1086</f>
        <v>#DIV/0!</v>
      </c>
    </row>
    <row r="1087" spans="1:44" ht="30.75" hidden="1" thickBot="1">
      <c r="A1087" s="309"/>
      <c r="B1087" s="308">
        <v>981</v>
      </c>
      <c r="C1087" s="239" t="str">
        <f>VLOOKUP($A$18,Piezas!$A$10:$F$604,2,FALSE)</f>
        <v xml:space="preserve">Gabinete lateral derecho </v>
      </c>
      <c r="D1087" s="317" t="s">
        <v>1211</v>
      </c>
      <c r="E1087" s="322">
        <v>2142.3333333333298</v>
      </c>
      <c r="F1087" s="308" t="str">
        <f>VLOOKUP(D1087,Acero!$A$12:$AB$209,4,FALSE)</f>
        <v xml:space="preserve">Lonja </v>
      </c>
      <c r="G1087" s="317"/>
      <c r="H1087" s="317"/>
      <c r="I1087" s="317"/>
      <c r="J1087" s="311"/>
      <c r="L1087" s="317"/>
      <c r="M1087" s="308" t="str">
        <f>VLOOKUP(D1087,Acero!$A$12:$AB$209,13,FALSE)</f>
        <v>Chapa negra doble recapado</v>
      </c>
      <c r="N1087" s="308" t="str">
        <f>IF(L1087="x",VLOOKUP(D1087,Acero!$A$12:$AB$209,6,FALSE),"--")</f>
        <v>--</v>
      </c>
      <c r="O1087" s="324" t="str">
        <f>IF(L1087="x",VLOOKUP(D1087,Acero!$A$12:$AB$209,7,FALSE),"--")</f>
        <v>--</v>
      </c>
      <c r="P1087" s="335" t="str">
        <f>IF((M1087="Chapa negra doble recapado")*AND(L1087&lt;&gt;"x"),"--",VLOOKUP(D1087,Acero!$A$12:$AB$209,14,FALSE))</f>
        <v>--</v>
      </c>
      <c r="Q1087" s="335" t="str">
        <f>IF((M1087="Chapa negra doble recapado")*AND(L1087&lt;&gt;"x"),"--",VLOOKUP(D1087,Acero!$A$12:$AB$209,15,FALSE))</f>
        <v>--</v>
      </c>
      <c r="R1087" s="335" t="str">
        <f>IF(L1087="x",VLOOKUP(D1087,Acero!$A$12:$AB$209,16,FALSE),"--")</f>
        <v>--</v>
      </c>
      <c r="S1087" s="335" t="str">
        <f>IF(L1087="x",VLOOKUP(D1087,Acero!$A$12:$AB$209,17,FALSE),"--")</f>
        <v>--</v>
      </c>
      <c r="T1087" s="335">
        <f>VLOOKUP(D1087,Acero!$A$12:$AB$209,18,FALSE)</f>
        <v>1.2</v>
      </c>
      <c r="U1087" s="308" t="str">
        <f>VLOOKUP(D1087,Acero!$A$12:$AB$209,19,FALSE)</f>
        <v>mm</v>
      </c>
      <c r="V1087" s="317"/>
      <c r="W1087" s="317">
        <v>1741.8333333333301</v>
      </c>
      <c r="X1087" s="322">
        <v>2277.6666666666702</v>
      </c>
      <c r="Y1087" s="334">
        <f t="shared" si="445"/>
        <v>0.3076260644914407</v>
      </c>
      <c r="Z1087">
        <f t="shared" ref="Z1087:Z1096" si="449">(V1087+W1087)*E1087+Z1086</f>
        <v>7435367.3888888629</v>
      </c>
      <c r="AG1087" s="345">
        <v>43438</v>
      </c>
      <c r="AH1087" s="149"/>
      <c r="AI1087" s="149"/>
      <c r="AJ1087" s="149"/>
      <c r="AK1087" s="149"/>
      <c r="AL1087" s="343" t="e">
        <f t="shared" si="446"/>
        <v>#DIV/0!</v>
      </c>
      <c r="AM1087" s="149"/>
      <c r="AN1087" s="149"/>
      <c r="AO1087" s="343" t="e">
        <f t="shared" si="447"/>
        <v>#DIV/0!</v>
      </c>
      <c r="AP1087" s="149"/>
      <c r="AQ1087" s="149"/>
      <c r="AR1087" s="343" t="e">
        <f t="shared" si="448"/>
        <v>#DIV/0!</v>
      </c>
    </row>
    <row r="1088" spans="1:44" ht="30.75" hidden="1" thickBot="1">
      <c r="A1088" s="309"/>
      <c r="B1088" s="308">
        <v>982</v>
      </c>
      <c r="C1088" s="239" t="str">
        <f>VLOOKUP($A$18,Piezas!$A$10:$F$604,2,FALSE)</f>
        <v xml:space="preserve">Gabinete lateral derecho </v>
      </c>
      <c r="D1088" s="317" t="s">
        <v>1014</v>
      </c>
      <c r="E1088" s="322">
        <v>2150.3333333333298</v>
      </c>
      <c r="F1088" s="308" t="str">
        <f>VLOOKUP(D1088,Acero!$A$12:$AB$209,4,FALSE)</f>
        <v>orejas</v>
      </c>
      <c r="G1088" s="317"/>
      <c r="H1088" s="317"/>
      <c r="I1088" s="317"/>
      <c r="J1088" s="311" t="s">
        <v>1559</v>
      </c>
      <c r="L1088" s="322"/>
      <c r="M1088" s="308" t="str">
        <f>VLOOKUP(D1088,Acero!$A$12:$AB$209,13,FALSE)</f>
        <v>Chapa negra doble recapado</v>
      </c>
      <c r="N1088" s="308" t="str">
        <f>IF(L1088="x",VLOOKUP(D1088,Acero!$A$12:$AB$209,6,FALSE),"--")</f>
        <v>--</v>
      </c>
      <c r="O1088" s="324" t="str">
        <f>IF(L1088="x",VLOOKUP(D1088,Acero!$A$12:$AB$209,7,FALSE),"--")</f>
        <v>--</v>
      </c>
      <c r="P1088" s="335" t="str">
        <f>IF((M1088="Chapa negra doble recapado")*AND(L1088&lt;&gt;"x"),"--",VLOOKUP(D1088,Acero!$A$12:$AB$209,14,FALSE))</f>
        <v>--</v>
      </c>
      <c r="Q1088" s="335" t="str">
        <f>IF((M1088="Chapa negra doble recapado")*AND(L1088&lt;&gt;"x"),"--",VLOOKUP(D1088,Acero!$A$12:$AB$209,15,FALSE))</f>
        <v>--</v>
      </c>
      <c r="R1088" s="335" t="str">
        <f>IF(L1088="x",VLOOKUP(D1088,Acero!$A$12:$AB$209,16,FALSE),"--")</f>
        <v>--</v>
      </c>
      <c r="S1088" s="335" t="str">
        <f>IF(L1088="x",VLOOKUP(D1088,Acero!$A$12:$AB$209,17,FALSE),"--")</f>
        <v>--</v>
      </c>
      <c r="T1088" s="335">
        <f>VLOOKUP(D1088,Acero!$A$12:$AB$209,18,FALSE)</f>
        <v>1.2</v>
      </c>
      <c r="U1088" s="308" t="str">
        <f>VLOOKUP(D1088,Acero!$A$12:$AB$209,19,FALSE)</f>
        <v>mm</v>
      </c>
      <c r="V1088" s="318">
        <v>1</v>
      </c>
      <c r="W1088" s="318">
        <v>1748.3333333333301</v>
      </c>
      <c r="X1088" s="322">
        <v>2286.1666666666702</v>
      </c>
      <c r="Y1088" s="334">
        <f t="shared" si="445"/>
        <v>0.3076263107721684</v>
      </c>
      <c r="Z1088">
        <f t="shared" si="449"/>
        <v>11197017.166666627</v>
      </c>
      <c r="AG1088" s="345">
        <v>43439</v>
      </c>
      <c r="AH1088" s="149"/>
      <c r="AI1088" s="149"/>
      <c r="AJ1088" s="149"/>
      <c r="AK1088" s="149"/>
      <c r="AL1088" s="343" t="e">
        <f t="shared" si="446"/>
        <v>#DIV/0!</v>
      </c>
      <c r="AM1088" s="149"/>
      <c r="AN1088" s="149"/>
      <c r="AO1088" s="343" t="e">
        <f t="shared" si="447"/>
        <v>#DIV/0!</v>
      </c>
      <c r="AP1088" s="149"/>
      <c r="AQ1088" s="149"/>
      <c r="AR1088" s="343" t="e">
        <f t="shared" si="448"/>
        <v>#DIV/0!</v>
      </c>
    </row>
    <row r="1089" spans="1:44" ht="30.75" hidden="1" thickBot="1">
      <c r="A1089" s="309"/>
      <c r="B1089" s="308">
        <v>983</v>
      </c>
      <c r="C1089" s="239" t="str">
        <f>VLOOKUP($A$18,Piezas!$A$10:$F$604,2,FALSE)</f>
        <v xml:space="preserve">Gabinete lateral derecho </v>
      </c>
      <c r="D1089" s="317" t="s">
        <v>1015</v>
      </c>
      <c r="E1089" s="322"/>
      <c r="F1089" s="308">
        <f>VLOOKUP(D1089,Acero!$A$12:$AB$209,4,FALSE)</f>
        <v>0</v>
      </c>
      <c r="G1089" s="317"/>
      <c r="H1089" s="317"/>
      <c r="I1089" s="317"/>
      <c r="J1089" s="311"/>
      <c r="L1089" s="322"/>
      <c r="M1089" s="308">
        <f>VLOOKUP(D1089,Acero!$A$12:$AB$209,13,FALSE)</f>
        <v>0</v>
      </c>
      <c r="N1089" s="308" t="str">
        <f>IF(L1089="x",VLOOKUP(D1089,Acero!$A$12:$AB$209,6,FALSE),"--")</f>
        <v>--</v>
      </c>
      <c r="O1089" s="324" t="str">
        <f>IF(L1089="x",VLOOKUP(D1089,Acero!$A$12:$AB$209,7,FALSE),"--")</f>
        <v>--</v>
      </c>
      <c r="P1089" s="335">
        <f>IF((M1089="Chapa negra doble recapado")*AND(L1089&lt;&gt;"x"),"--",VLOOKUP(D1089,Acero!$A$12:$AB$209,14,FALSE))</f>
        <v>0</v>
      </c>
      <c r="Q1089" s="335">
        <f>IF((M1089="Chapa negra doble recapado")*AND(L1089&lt;&gt;"x"),"--",VLOOKUP(D1089,Acero!$A$12:$AB$209,15,FALSE))</f>
        <v>0</v>
      </c>
      <c r="R1089" s="335" t="str">
        <f>IF(L1089="x",VLOOKUP(D1089,Acero!$A$12:$AB$209,16,FALSE),"--")</f>
        <v>--</v>
      </c>
      <c r="S1089" s="335" t="str">
        <f>IF(L1089="x",VLOOKUP(D1089,Acero!$A$12:$AB$209,17,FALSE),"--")</f>
        <v>--</v>
      </c>
      <c r="T1089" s="335">
        <f>VLOOKUP(D1089,Acero!$A$12:$AB$209,18,FALSE)</f>
        <v>0</v>
      </c>
      <c r="U1089" s="308" t="str">
        <f>VLOOKUP(D1089,Acero!$A$12:$AB$209,19,FALSE)</f>
        <v>-----</v>
      </c>
      <c r="V1089" s="319"/>
      <c r="W1089" s="319"/>
      <c r="X1089" s="322"/>
      <c r="Y1089" s="334" t="e">
        <f t="shared" si="445"/>
        <v>#DIV/0!</v>
      </c>
      <c r="Z1089">
        <f t="shared" si="449"/>
        <v>11197017.166666627</v>
      </c>
      <c r="AG1089" s="345">
        <v>43440</v>
      </c>
      <c r="AH1089" s="149"/>
      <c r="AI1089" s="149"/>
      <c r="AJ1089" s="149"/>
      <c r="AK1089" s="149"/>
      <c r="AL1089" s="343" t="e">
        <f t="shared" si="446"/>
        <v>#DIV/0!</v>
      </c>
      <c r="AM1089" s="149"/>
      <c r="AN1089" s="149"/>
      <c r="AO1089" s="343" t="e">
        <f t="shared" si="447"/>
        <v>#DIV/0!</v>
      </c>
      <c r="AP1089" s="149"/>
      <c r="AQ1089" s="149"/>
      <c r="AR1089" s="343" t="e">
        <f t="shared" si="448"/>
        <v>#DIV/0!</v>
      </c>
    </row>
    <row r="1090" spans="1:44" ht="30.75" hidden="1" thickBot="1">
      <c r="A1090" s="309"/>
      <c r="B1090" s="308">
        <v>984</v>
      </c>
      <c r="C1090" s="239" t="str">
        <f>VLOOKUP($A$18,Piezas!$A$10:$F$604,2,FALSE)</f>
        <v xml:space="preserve">Gabinete lateral derecho </v>
      </c>
      <c r="D1090" s="317" t="s">
        <v>1060</v>
      </c>
      <c r="E1090" s="322"/>
      <c r="F1090" s="308">
        <f>VLOOKUP(D1090,Acero!$A$12:$AB$209,4,FALSE)</f>
        <v>0</v>
      </c>
      <c r="G1090" s="317"/>
      <c r="H1090" s="317"/>
      <c r="I1090" s="317"/>
      <c r="J1090" s="311"/>
      <c r="L1090" s="322"/>
      <c r="M1090" s="308" t="str">
        <f>VLOOKUP(D1090,Acero!$A$12:$AB$209,13,FALSE)</f>
        <v>---------------</v>
      </c>
      <c r="N1090" s="308" t="str">
        <f>IF(L1090="x",VLOOKUP(D1090,Acero!$A$12:$AB$209,6,FALSE),"--")</f>
        <v>--</v>
      </c>
      <c r="O1090" s="324" t="str">
        <f>IF(L1090="x",VLOOKUP(D1090,Acero!$A$12:$AB$209,7,FALSE),"--")</f>
        <v>--</v>
      </c>
      <c r="P1090" s="335">
        <f>IF((M1090="Chapa negra doble recapado")*AND(L1090&lt;&gt;"x"),"--",VLOOKUP(D1090,Acero!$A$12:$AB$209,14,FALSE))</f>
        <v>28</v>
      </c>
      <c r="Q1090" s="335" t="str">
        <f>IF((M1090="Chapa negra doble recapado")*AND(L1090&lt;&gt;"x"),"--",VLOOKUP(D1090,Acero!$A$12:$AB$209,15,FALSE))</f>
        <v>----</v>
      </c>
      <c r="R1090" s="335" t="str">
        <f>IF(L1090="x",VLOOKUP(D1090,Acero!$A$12:$AB$209,16,FALSE),"--")</f>
        <v>--</v>
      </c>
      <c r="S1090" s="335" t="str">
        <f>IF(L1090="x",VLOOKUP(D1090,Acero!$A$12:$AB$209,17,FALSE),"--")</f>
        <v>--</v>
      </c>
      <c r="T1090" s="335">
        <f>VLOOKUP(D1090,Acero!$A$12:$AB$209,18,FALSE)</f>
        <v>0</v>
      </c>
      <c r="U1090" s="308" t="str">
        <f>VLOOKUP(D1090,Acero!$A$12:$AB$209,19,FALSE)</f>
        <v>----</v>
      </c>
      <c r="V1090" s="318"/>
      <c r="W1090" s="318"/>
      <c r="X1090" s="322"/>
      <c r="Y1090" s="334" t="e">
        <f t="shared" si="445"/>
        <v>#DIV/0!</v>
      </c>
      <c r="Z1090">
        <f t="shared" si="449"/>
        <v>11197017.166666627</v>
      </c>
      <c r="AG1090" s="345">
        <v>43441</v>
      </c>
      <c r="AH1090" s="149"/>
      <c r="AI1090" s="149"/>
      <c r="AJ1090" s="149"/>
      <c r="AK1090" s="149"/>
      <c r="AL1090" s="343" t="e">
        <f t="shared" si="446"/>
        <v>#DIV/0!</v>
      </c>
      <c r="AM1090" s="149"/>
      <c r="AN1090" s="149"/>
      <c r="AO1090" s="343" t="e">
        <f t="shared" si="447"/>
        <v>#DIV/0!</v>
      </c>
      <c r="AP1090" s="149"/>
      <c r="AQ1090" s="149"/>
      <c r="AR1090" s="343" t="e">
        <f t="shared" si="448"/>
        <v>#DIV/0!</v>
      </c>
    </row>
    <row r="1091" spans="1:44" ht="30.75" hidden="1" thickBot="1">
      <c r="A1091" s="309"/>
      <c r="B1091" s="308">
        <v>985</v>
      </c>
      <c r="C1091" s="239" t="str">
        <f>VLOOKUP($A$18,Piezas!$A$10:$F$604,2,FALSE)</f>
        <v xml:space="preserve">Gabinete lateral derecho </v>
      </c>
      <c r="D1091" s="317" t="s">
        <v>1228</v>
      </c>
      <c r="E1091" s="322"/>
      <c r="F1091" s="308">
        <f>VLOOKUP(D1091,Acero!$A$12:$AB$209,4,FALSE)</f>
        <v>0</v>
      </c>
      <c r="G1091" s="317"/>
      <c r="H1091" s="317"/>
      <c r="I1091" s="317"/>
      <c r="J1091" s="311"/>
      <c r="L1091" s="322"/>
      <c r="M1091" s="308" t="str">
        <f>VLOOKUP(D1091,Acero!$A$12:$AB$209,13,FALSE)</f>
        <v>---------------</v>
      </c>
      <c r="N1091" s="308" t="str">
        <f>IF(L1091="x",VLOOKUP(D1091,Acero!$A$12:$AB$209,6,FALSE),"--")</f>
        <v>--</v>
      </c>
      <c r="O1091" s="324" t="str">
        <f>IF(L1091="x",VLOOKUP(D1091,Acero!$A$12:$AB$209,7,FALSE),"--")</f>
        <v>--</v>
      </c>
      <c r="P1091" s="335">
        <f>IF((M1091="Chapa negra doble recapado")*AND(L1091&lt;&gt;"x"),"--",VLOOKUP(D1091,Acero!$A$12:$AB$209,14,FALSE))</f>
        <v>0.42</v>
      </c>
      <c r="Q1091" s="335" t="str">
        <f>IF((M1091="Chapa negra doble recapado")*AND(L1091&lt;&gt;"x"),"--",VLOOKUP(D1091,Acero!$A$12:$AB$209,15,FALSE))</f>
        <v>----</v>
      </c>
      <c r="R1091" s="335" t="str">
        <f>IF(L1091="x",VLOOKUP(D1091,Acero!$A$12:$AB$209,16,FALSE),"--")</f>
        <v>--</v>
      </c>
      <c r="S1091" s="335" t="str">
        <f>IF(L1091="x",VLOOKUP(D1091,Acero!$A$12:$AB$209,17,FALSE),"--")</f>
        <v>--</v>
      </c>
      <c r="T1091" s="335">
        <f>VLOOKUP(D1091,Acero!$A$12:$AB$209,18,FALSE)</f>
        <v>0.5</v>
      </c>
      <c r="U1091" s="308" t="str">
        <f>VLOOKUP(D1091,Acero!$A$12:$AB$209,19,FALSE)</f>
        <v>----</v>
      </c>
      <c r="V1091" s="318"/>
      <c r="W1091" s="318"/>
      <c r="X1091" s="322"/>
      <c r="Y1091" s="334" t="e">
        <f t="shared" si="445"/>
        <v>#DIV/0!</v>
      </c>
      <c r="Z1091">
        <f t="shared" si="449"/>
        <v>11197017.166666627</v>
      </c>
      <c r="AG1091" s="345">
        <v>43442</v>
      </c>
      <c r="AH1091" s="149"/>
      <c r="AI1091" s="149"/>
      <c r="AJ1091" s="149"/>
      <c r="AK1091" s="149"/>
      <c r="AL1091" s="343" t="e">
        <f t="shared" si="446"/>
        <v>#DIV/0!</v>
      </c>
      <c r="AM1091" s="149"/>
      <c r="AN1091" s="149"/>
      <c r="AO1091" s="343" t="e">
        <f t="shared" si="447"/>
        <v>#DIV/0!</v>
      </c>
      <c r="AP1091" s="149"/>
      <c r="AQ1091" s="149"/>
      <c r="AR1091" s="343" t="e">
        <f t="shared" si="448"/>
        <v>#DIV/0!</v>
      </c>
    </row>
    <row r="1092" spans="1:44" ht="30.75" hidden="1" thickBot="1">
      <c r="A1092" s="309"/>
      <c r="B1092" s="308">
        <v>986</v>
      </c>
      <c r="C1092" s="239" t="str">
        <f>VLOOKUP($A$18,Piezas!$A$10:$F$604,2,FALSE)</f>
        <v xml:space="preserve">Gabinete lateral derecho </v>
      </c>
      <c r="D1092" s="317" t="s">
        <v>1229</v>
      </c>
      <c r="E1092" s="322"/>
      <c r="F1092" s="308">
        <f>VLOOKUP(D1092,Acero!$A$12:$AB$209,4,FALSE)</f>
        <v>0</v>
      </c>
      <c r="G1092" s="317"/>
      <c r="H1092" s="317"/>
      <c r="I1092" s="317"/>
      <c r="J1092" s="311"/>
      <c r="L1092" s="322"/>
      <c r="M1092" s="308" t="str">
        <f>VLOOKUP(D1092,Acero!$A$12:$AB$209,13,FALSE)</f>
        <v>---------------</v>
      </c>
      <c r="N1092" s="308" t="str">
        <f>IF(L1092="x",VLOOKUP(D1092,Acero!$A$12:$AB$209,6,FALSE),"--")</f>
        <v>--</v>
      </c>
      <c r="O1092" s="324" t="str">
        <f>IF(L1092="x",VLOOKUP(D1092,Acero!$A$12:$AB$209,7,FALSE),"--")</f>
        <v>--</v>
      </c>
      <c r="P1092" s="335">
        <f>IF((M1092="Chapa negra doble recapado")*AND(L1092&lt;&gt;"x"),"--",VLOOKUP(D1092,Acero!$A$12:$AB$209,14,FALSE))</f>
        <v>22</v>
      </c>
      <c r="Q1092" s="335" t="str">
        <f>IF((M1092="Chapa negra doble recapado")*AND(L1092&lt;&gt;"x"),"--",VLOOKUP(D1092,Acero!$A$12:$AB$209,15,FALSE))</f>
        <v>----</v>
      </c>
      <c r="R1092" s="335" t="str">
        <f>IF(L1092="x",VLOOKUP(D1092,Acero!$A$12:$AB$209,16,FALSE),"--")</f>
        <v>--</v>
      </c>
      <c r="S1092" s="335" t="str">
        <f>IF(L1092="x",VLOOKUP(D1092,Acero!$A$12:$AB$209,17,FALSE),"--")</f>
        <v>--</v>
      </c>
      <c r="T1092" s="335">
        <f>VLOOKUP(D1092,Acero!$A$12:$AB$209,18,FALSE)</f>
        <v>0</v>
      </c>
      <c r="U1092" s="308" t="str">
        <f>VLOOKUP(D1092,Acero!$A$12:$AB$209,19,FALSE)</f>
        <v>----</v>
      </c>
      <c r="V1092" s="319"/>
      <c r="W1092" s="319"/>
      <c r="X1092" s="322"/>
      <c r="Y1092" s="334" t="e">
        <f t="shared" si="445"/>
        <v>#DIV/0!</v>
      </c>
      <c r="Z1092">
        <f t="shared" si="449"/>
        <v>11197017.166666627</v>
      </c>
      <c r="AG1092" s="345">
        <v>43443</v>
      </c>
      <c r="AH1092" s="149"/>
      <c r="AI1092" s="149"/>
      <c r="AJ1092" s="149"/>
      <c r="AK1092" s="149"/>
      <c r="AL1092" s="343" t="e">
        <f t="shared" si="446"/>
        <v>#DIV/0!</v>
      </c>
      <c r="AM1092" s="149"/>
      <c r="AN1092" s="149"/>
      <c r="AO1092" s="343" t="e">
        <f t="shared" si="447"/>
        <v>#DIV/0!</v>
      </c>
      <c r="AP1092" s="149"/>
      <c r="AQ1092" s="149"/>
      <c r="AR1092" s="343" t="e">
        <f t="shared" si="448"/>
        <v>#DIV/0!</v>
      </c>
    </row>
    <row r="1093" spans="1:44" ht="30.75" hidden="1" thickBot="1">
      <c r="A1093" s="309"/>
      <c r="B1093" s="308">
        <v>987</v>
      </c>
      <c r="C1093" s="239" t="str">
        <f>VLOOKUP($A$18,Piezas!$A$10:$F$604,2,FALSE)</f>
        <v xml:space="preserve">Gabinete lateral derecho </v>
      </c>
      <c r="D1093" s="317" t="s">
        <v>1230</v>
      </c>
      <c r="E1093" s="322"/>
      <c r="F1093" s="308">
        <f>VLOOKUP(D1093,Acero!$A$12:$AB$209,4,FALSE)</f>
        <v>0</v>
      </c>
      <c r="G1093" s="317"/>
      <c r="H1093" s="317"/>
      <c r="I1093" s="317"/>
      <c r="J1093" s="311"/>
      <c r="L1093" s="322"/>
      <c r="M1093" s="308" t="str">
        <f>VLOOKUP(D1093,Acero!$A$12:$AB$209,13,FALSE)</f>
        <v>---------------</v>
      </c>
      <c r="N1093" s="308" t="str">
        <f>IF(L1093="x",VLOOKUP(D1093,Acero!$A$12:$AB$209,6,FALSE),"--")</f>
        <v>--</v>
      </c>
      <c r="O1093" s="324" t="str">
        <f>IF(L1093="x",VLOOKUP(D1093,Acero!$A$12:$AB$209,7,FALSE),"--")</f>
        <v>--</v>
      </c>
      <c r="P1093" s="335">
        <f>IF((M1093="Chapa negra doble recapado")*AND(L1093&lt;&gt;"x"),"--",VLOOKUP(D1093,Acero!$A$12:$AB$209,14,FALSE))</f>
        <v>12.7</v>
      </c>
      <c r="Q1093" s="335" t="str">
        <f>IF((M1093="Chapa negra doble recapado")*AND(L1093&lt;&gt;"x"),"--",VLOOKUP(D1093,Acero!$A$12:$AB$209,15,FALSE))</f>
        <v>----</v>
      </c>
      <c r="R1093" s="335" t="str">
        <f>IF(L1093="x",VLOOKUP(D1093,Acero!$A$12:$AB$209,16,FALSE),"--")</f>
        <v>--</v>
      </c>
      <c r="S1093" s="335" t="str">
        <f>IF(L1093="x",VLOOKUP(D1093,Acero!$A$12:$AB$209,17,FALSE),"--")</f>
        <v>--</v>
      </c>
      <c r="T1093" s="335">
        <f>VLOOKUP(D1093,Acero!$A$12:$AB$209,18,FALSE)</f>
        <v>0</v>
      </c>
      <c r="U1093" s="308" t="str">
        <f>VLOOKUP(D1093,Acero!$A$12:$AB$209,19,FALSE)</f>
        <v>----</v>
      </c>
      <c r="V1093" s="318"/>
      <c r="W1093" s="318"/>
      <c r="X1093" s="322"/>
      <c r="Y1093" s="334" t="e">
        <f t="shared" si="445"/>
        <v>#DIV/0!</v>
      </c>
      <c r="Z1093">
        <f t="shared" si="449"/>
        <v>11197017.166666627</v>
      </c>
      <c r="AG1093" s="345">
        <v>43444</v>
      </c>
      <c r="AH1093" s="149"/>
      <c r="AI1093" s="149"/>
      <c r="AJ1093" s="149"/>
      <c r="AK1093" s="149"/>
      <c r="AL1093" s="343" t="e">
        <f t="shared" si="446"/>
        <v>#DIV/0!</v>
      </c>
      <c r="AM1093" s="149"/>
      <c r="AN1093" s="149"/>
      <c r="AO1093" s="343" t="e">
        <f t="shared" si="447"/>
        <v>#DIV/0!</v>
      </c>
      <c r="AP1093" s="149"/>
      <c r="AQ1093" s="149"/>
      <c r="AR1093" s="343" t="e">
        <f t="shared" si="448"/>
        <v>#DIV/0!</v>
      </c>
    </row>
    <row r="1094" spans="1:44" ht="30.75" hidden="1" thickBot="1">
      <c r="A1094" s="309"/>
      <c r="B1094" s="308">
        <v>988</v>
      </c>
      <c r="C1094" s="239" t="str">
        <f>VLOOKUP($A$18,Piezas!$A$10:$F$604,2,FALSE)</f>
        <v xml:space="preserve">Gabinete lateral derecho </v>
      </c>
      <c r="D1094" s="317"/>
      <c r="E1094" s="322"/>
      <c r="F1094" s="308" t="e">
        <f>VLOOKUP(D1094,Acero!$A$12:$AB$209,4,FALSE)</f>
        <v>#N/A</v>
      </c>
      <c r="G1094" s="317"/>
      <c r="H1094" s="317"/>
      <c r="I1094" s="317"/>
      <c r="J1094" s="311"/>
      <c r="L1094" s="322"/>
      <c r="M1094" s="308" t="e">
        <f>VLOOKUP(D1094,Acero!$A$12:$AB$209,13,FALSE)</f>
        <v>#N/A</v>
      </c>
      <c r="N1094" s="308" t="str">
        <f>IF(L1094="x",VLOOKUP(D1094,Acero!$A$12:$AB$209,6,FALSE),"--")</f>
        <v>--</v>
      </c>
      <c r="O1094" s="324" t="str">
        <f>IF(L1094="x",VLOOKUP(D1094,Acero!$A$12:$AB$209,7,FALSE),"--")</f>
        <v>--</v>
      </c>
      <c r="P1094" s="335" t="e">
        <f>IF((M1094="Chapa negra doble recapado")*AND(L1094&lt;&gt;"x"),"--",VLOOKUP(D1094,Acero!$A$12:$AB$209,14,FALSE))</f>
        <v>#N/A</v>
      </c>
      <c r="Q1094" s="335" t="e">
        <f>IF((M1094="Chapa negra doble recapado")*AND(L1094&lt;&gt;"x"),"--",VLOOKUP(D1094,Acero!$A$12:$AB$209,15,FALSE))</f>
        <v>#N/A</v>
      </c>
      <c r="R1094" s="335" t="str">
        <f>IF(L1094="x",VLOOKUP(D1094,Acero!$A$12:$AB$209,16,FALSE),"--")</f>
        <v>--</v>
      </c>
      <c r="S1094" s="335" t="str">
        <f>IF(L1094="x",VLOOKUP(D1094,Acero!$A$12:$AB$209,17,FALSE),"--")</f>
        <v>--</v>
      </c>
      <c r="T1094" s="335" t="e">
        <f>VLOOKUP(D1094,Acero!$A$12:$AB$209,18,FALSE)</f>
        <v>#N/A</v>
      </c>
      <c r="U1094" s="308" t="e">
        <f>VLOOKUP(D1094,Acero!$A$12:$AB$209,19,FALSE)</f>
        <v>#N/A</v>
      </c>
      <c r="V1094" s="319"/>
      <c r="W1094" s="319"/>
      <c r="X1094" s="322"/>
      <c r="Y1094" s="334" t="e">
        <f t="shared" si="445"/>
        <v>#DIV/0!</v>
      </c>
      <c r="Z1094">
        <f t="shared" si="449"/>
        <v>11197017.166666627</v>
      </c>
      <c r="AG1094" s="345">
        <v>43445</v>
      </c>
      <c r="AH1094" s="149"/>
      <c r="AI1094" s="149"/>
      <c r="AJ1094" s="149"/>
      <c r="AK1094" s="149"/>
      <c r="AL1094" s="343" t="e">
        <f t="shared" si="446"/>
        <v>#DIV/0!</v>
      </c>
      <c r="AM1094" s="149"/>
      <c r="AN1094" s="149"/>
      <c r="AO1094" s="343" t="e">
        <f t="shared" si="447"/>
        <v>#DIV/0!</v>
      </c>
      <c r="AP1094" s="149"/>
      <c r="AQ1094" s="149"/>
      <c r="AR1094" s="343" t="e">
        <f t="shared" si="448"/>
        <v>#DIV/0!</v>
      </c>
    </row>
    <row r="1095" spans="1:44" ht="30.75" hidden="1" thickBot="1">
      <c r="A1095" s="309"/>
      <c r="B1095" s="308">
        <v>989</v>
      </c>
      <c r="C1095" s="239" t="str">
        <f>VLOOKUP($A$18,Piezas!$A$10:$F$604,2,FALSE)</f>
        <v xml:space="preserve">Gabinete lateral derecho </v>
      </c>
      <c r="D1095" s="320"/>
      <c r="E1095" s="322"/>
      <c r="F1095" s="308" t="e">
        <f>VLOOKUP(D1095,Acero!$A$12:$AB$209,4,FALSE)</f>
        <v>#N/A</v>
      </c>
      <c r="G1095" s="317"/>
      <c r="H1095" s="317"/>
      <c r="I1095" s="317"/>
      <c r="J1095" s="311"/>
      <c r="L1095" s="322"/>
      <c r="M1095" s="308" t="e">
        <f>VLOOKUP(D1095,Acero!$A$12:$AB$209,13,FALSE)</f>
        <v>#N/A</v>
      </c>
      <c r="N1095" s="308" t="str">
        <f>IF(L1095="x",VLOOKUP(D1095,Acero!$A$12:$AB$209,6,FALSE),"--")</f>
        <v>--</v>
      </c>
      <c r="O1095" s="324" t="str">
        <f>IF(L1095="x",VLOOKUP(D1095,Acero!$A$12:$AB$209,7,FALSE),"--")</f>
        <v>--</v>
      </c>
      <c r="P1095" s="335" t="e">
        <f>IF((M1095="Chapa negra doble recapado")*AND(L1095&lt;&gt;"x"),"--",VLOOKUP(D1095,Acero!$A$12:$AB$209,14,FALSE))</f>
        <v>#N/A</v>
      </c>
      <c r="Q1095" s="335" t="e">
        <f>IF((M1095="Chapa negra doble recapado")*AND(L1095&lt;&gt;"x"),"--",VLOOKUP(D1095,Acero!$A$12:$AB$209,15,FALSE))</f>
        <v>#N/A</v>
      </c>
      <c r="R1095" s="335" t="str">
        <f>IF(L1095="x",VLOOKUP(D1095,Acero!$A$12:$AB$209,16,FALSE),"--")</f>
        <v>--</v>
      </c>
      <c r="S1095" s="335" t="str">
        <f>IF(L1095="x",VLOOKUP(D1095,Acero!$A$12:$AB$209,17,FALSE),"--")</f>
        <v>--</v>
      </c>
      <c r="T1095" s="335" t="e">
        <f>VLOOKUP(D1095,Acero!$A$12:$AB$209,18,FALSE)</f>
        <v>#N/A</v>
      </c>
      <c r="U1095" s="308" t="e">
        <f>VLOOKUP(D1095,Acero!$A$12:$AB$209,19,FALSE)</f>
        <v>#N/A</v>
      </c>
      <c r="V1095" s="318"/>
      <c r="W1095" s="318"/>
      <c r="X1095" s="322"/>
      <c r="Y1095" s="334" t="e">
        <f t="shared" si="445"/>
        <v>#DIV/0!</v>
      </c>
      <c r="Z1095">
        <f t="shared" si="449"/>
        <v>11197017.166666627</v>
      </c>
      <c r="AG1095" s="345">
        <v>43446</v>
      </c>
      <c r="AH1095" s="149"/>
      <c r="AI1095" s="149"/>
      <c r="AJ1095" s="149"/>
      <c r="AK1095" s="149"/>
      <c r="AL1095" s="343" t="e">
        <f t="shared" si="446"/>
        <v>#DIV/0!</v>
      </c>
      <c r="AM1095" s="149"/>
      <c r="AN1095" s="149"/>
      <c r="AO1095" s="343" t="e">
        <f t="shared" si="447"/>
        <v>#DIV/0!</v>
      </c>
      <c r="AP1095" s="149"/>
      <c r="AQ1095" s="149"/>
      <c r="AR1095" s="343" t="e">
        <f t="shared" si="448"/>
        <v>#DIV/0!</v>
      </c>
    </row>
    <row r="1096" spans="1:44" ht="30.75" hidden="1" thickBot="1">
      <c r="A1096" s="412"/>
      <c r="B1096" s="308">
        <v>990</v>
      </c>
      <c r="C1096" s="239" t="str">
        <f>VLOOKUP($A$18,Piezas!$A$10:$F$604,2,FALSE)</f>
        <v xml:space="preserve">Gabinete lateral derecho </v>
      </c>
      <c r="D1096" s="321"/>
      <c r="E1096" s="322"/>
      <c r="F1096" s="308" t="e">
        <f>VLOOKUP(D1096,Acero!$A$12:$AB$209,4,FALSE)</f>
        <v>#N/A</v>
      </c>
      <c r="G1096" s="317"/>
      <c r="H1096" s="317"/>
      <c r="I1096" s="317"/>
      <c r="J1096" s="311"/>
      <c r="L1096" s="322"/>
      <c r="M1096" s="308" t="e">
        <f>VLOOKUP(D1096,Acero!$A$12:$AB$209,13,FALSE)</f>
        <v>#N/A</v>
      </c>
      <c r="N1096" s="308" t="str">
        <f>IF(L1096="x",VLOOKUP(D1096,Acero!$A$12:$AB$209,6,FALSE),"--")</f>
        <v>--</v>
      </c>
      <c r="O1096" s="324" t="str">
        <f>IF(L1096="x",VLOOKUP(D1096,Acero!$A$12:$AB$209,7,FALSE),"--")</f>
        <v>--</v>
      </c>
      <c r="P1096" s="335" t="e">
        <f>IF((M1096="Chapa negra doble recapado")*AND(L1096&lt;&gt;"x"),"--",VLOOKUP(D1096,Acero!$A$12:$AB$209,14,FALSE))</f>
        <v>#N/A</v>
      </c>
      <c r="Q1096" s="335" t="e">
        <f>IF((M1096="Chapa negra doble recapado")*AND(L1096&lt;&gt;"x"),"--",VLOOKUP(D1096,Acero!$A$12:$AB$209,15,FALSE))</f>
        <v>#N/A</v>
      </c>
      <c r="R1096" s="335" t="str">
        <f>IF(L1096="x",VLOOKUP(D1096,Acero!$A$12:$AB$209,16,FALSE),"--")</f>
        <v>--</v>
      </c>
      <c r="S1096" s="335" t="str">
        <f>IF(L1096="x",VLOOKUP(D1096,Acero!$A$12:$AB$209,17,FALSE),"--")</f>
        <v>--</v>
      </c>
      <c r="T1096" s="335" t="e">
        <f>VLOOKUP(D1096,Acero!$A$12:$AB$209,18,FALSE)</f>
        <v>#N/A</v>
      </c>
      <c r="U1096" s="308" t="e">
        <f>VLOOKUP(D1096,Acero!$A$12:$AB$209,19,FALSE)</f>
        <v>#N/A</v>
      </c>
      <c r="V1096" s="319"/>
      <c r="W1096" s="319"/>
      <c r="X1096" s="322"/>
      <c r="Y1096" s="334" t="e">
        <f t="shared" si="445"/>
        <v>#DIV/0!</v>
      </c>
      <c r="Z1096">
        <f t="shared" si="449"/>
        <v>11197017.166666627</v>
      </c>
      <c r="AG1096" s="345">
        <v>43447</v>
      </c>
      <c r="AH1096" s="149"/>
      <c r="AI1096" s="149"/>
      <c r="AJ1096" s="149"/>
      <c r="AK1096" s="149"/>
      <c r="AL1096" s="343" t="e">
        <f t="shared" si="446"/>
        <v>#DIV/0!</v>
      </c>
      <c r="AM1096" s="149"/>
      <c r="AN1096" s="149"/>
      <c r="AO1096" s="343" t="e">
        <f t="shared" si="447"/>
        <v>#DIV/0!</v>
      </c>
      <c r="AP1096" s="149"/>
      <c r="AQ1096" s="149"/>
      <c r="AR1096" s="343" t="e">
        <f t="shared" si="448"/>
        <v>#DIV/0!</v>
      </c>
    </row>
    <row r="1097" spans="1:44" ht="15.75" hidden="1" thickBot="1">
      <c r="A1097" s="410"/>
      <c r="B1097" s="336"/>
      <c r="C1097" s="337"/>
      <c r="D1097" s="338"/>
      <c r="E1097" s="339"/>
      <c r="F1097" s="340"/>
      <c r="G1097" s="336"/>
      <c r="H1097" s="336"/>
      <c r="I1097" s="338"/>
      <c r="J1097" s="339"/>
      <c r="K1097" s="341"/>
      <c r="L1097" s="339"/>
      <c r="M1097" s="338"/>
      <c r="N1097" s="338"/>
      <c r="O1097" s="342"/>
      <c r="P1097" s="340"/>
      <c r="Q1097" s="340"/>
      <c r="R1097" s="340"/>
      <c r="S1097" s="340"/>
      <c r="T1097" s="340"/>
      <c r="U1097" s="336"/>
      <c r="V1097" s="336"/>
      <c r="W1097" s="336"/>
      <c r="X1097" s="339"/>
      <c r="Y1097" s="339"/>
      <c r="Z1097" s="333"/>
      <c r="AA1097" s="333"/>
      <c r="AG1097" s="345"/>
      <c r="AL1097" s="344"/>
      <c r="AO1097" s="344"/>
      <c r="AR1097" s="344"/>
    </row>
    <row r="1098" spans="1:44" ht="31.5" hidden="1" thickTop="1" thickBot="1">
      <c r="A1098" s="411" t="s">
        <v>522</v>
      </c>
      <c r="B1098" s="308">
        <v>991</v>
      </c>
      <c r="C1098" s="239" t="str">
        <f>VLOOKUP($A$18,Piezas!$A$10:$F$604,2,FALSE)</f>
        <v xml:space="preserve">Gabinete lateral derecho </v>
      </c>
      <c r="D1098" s="317" t="s">
        <v>1012</v>
      </c>
      <c r="E1098" s="331">
        <v>2158.3333333333298</v>
      </c>
      <c r="F1098" s="308" t="str">
        <f>VLOOKUP(D1098,Acero!$A$12:$AB$209,4,FALSE)</f>
        <v>Lateral</v>
      </c>
      <c r="G1098" s="317"/>
      <c r="H1098" s="317"/>
      <c r="I1098" s="317"/>
      <c r="J1098" s="310"/>
      <c r="K1098" s="149"/>
      <c r="L1098" s="331"/>
      <c r="M1098" s="308" t="str">
        <f>VLOOKUP(D1098,Acero!$A$12:$AB$209,13,FALSE)</f>
        <v>Chapa negra doble recapado</v>
      </c>
      <c r="N1098" s="308" t="str">
        <f>IF(L1098="x",VLOOKUP(D1098,Acero!$A$12:$AB$209,6,FALSE),"--")</f>
        <v>--</v>
      </c>
      <c r="O1098" s="324" t="str">
        <f>IF(L1098="x",VLOOKUP(D1098,Acero!$A$12:$AB$209,7,FALSE),"--")</f>
        <v>--</v>
      </c>
      <c r="P1098" s="335" t="str">
        <f>IF((M1098="Chapa negra doble recapado")*AND(L1098&lt;&gt;"x"),"--",VLOOKUP(D1098,Acero!$A$12:$AB$209,14,FALSE))</f>
        <v>--</v>
      </c>
      <c r="Q1098" s="335" t="str">
        <f>IF((M1098="Chapa negra doble recapado")*AND(L1098&lt;&gt;"x"),"--",VLOOKUP(D1098,Acero!$A$12:$AB$209,15,FALSE))</f>
        <v>--</v>
      </c>
      <c r="R1098" s="335" t="str">
        <f>IF(L1098="x",VLOOKUP(D1098,Acero!$A$12:$AB$209,16,FALSE),"--")</f>
        <v>--</v>
      </c>
      <c r="S1098" s="335" t="str">
        <f>IF(L1098="x",VLOOKUP(D1098,Acero!$A$12:$AB$209,17,FALSE),"--")</f>
        <v>--</v>
      </c>
      <c r="T1098" s="335">
        <f>VLOOKUP(D1098,Acero!$A$12:$AB$209,18,FALSE)</f>
        <v>1.2</v>
      </c>
      <c r="U1098" s="308" t="str">
        <f>VLOOKUP(D1098,Acero!$A$12:$AB$209,19,FALSE)</f>
        <v>mm</v>
      </c>
      <c r="V1098" s="317"/>
      <c r="W1098" s="317">
        <v>1754.8333333333301</v>
      </c>
      <c r="X1098" s="331">
        <v>2294.6666666666702</v>
      </c>
      <c r="Y1098" s="334">
        <f t="shared" ref="Y1098:Y1108" si="450">(X1098-W1098)/W1098</f>
        <v>0.30762655522842119</v>
      </c>
      <c r="Z1098" s="149">
        <f>(V1098+W1098)*E1098</f>
        <v>3787515.2777777645</v>
      </c>
      <c r="AA1098" s="149"/>
      <c r="AB1098" s="149"/>
      <c r="AC1098" s="149"/>
      <c r="AD1098" s="149"/>
      <c r="AE1098" s="149"/>
      <c r="AF1098" s="149"/>
      <c r="AG1098" s="345">
        <v>43448</v>
      </c>
      <c r="AH1098" s="149"/>
      <c r="AI1098" s="149"/>
      <c r="AJ1098" s="149"/>
      <c r="AK1098" s="149"/>
      <c r="AL1098" s="343" t="e">
        <f t="shared" ref="AL1098:AL1108" si="451">(AH1098-AK1098)/AH1098</f>
        <v>#DIV/0!</v>
      </c>
      <c r="AM1098" s="149"/>
      <c r="AN1098" s="149"/>
      <c r="AO1098" s="343" t="e">
        <f t="shared" ref="AO1098:AO1108" si="452">(AK1098-AN1098)/AK1098</f>
        <v>#DIV/0!</v>
      </c>
      <c r="AP1098" s="149"/>
      <c r="AQ1098" s="149"/>
      <c r="AR1098" s="343" t="e">
        <f t="shared" ref="AR1098:AR1108" si="453">(AN1098-AQ1098)/AN1098</f>
        <v>#DIV/0!</v>
      </c>
    </row>
    <row r="1099" spans="1:44" ht="30.75" hidden="1" thickBot="1">
      <c r="A1099" s="309"/>
      <c r="B1099" s="308">
        <v>992</v>
      </c>
      <c r="C1099" s="239" t="str">
        <f>VLOOKUP($A$18,Piezas!$A$10:$F$604,2,FALSE)</f>
        <v xml:space="preserve">Gabinete lateral derecho </v>
      </c>
      <c r="D1099" s="317" t="s">
        <v>1211</v>
      </c>
      <c r="E1099" s="322">
        <v>2166.3333333333298</v>
      </c>
      <c r="F1099" s="308" t="str">
        <f>VLOOKUP(D1099,Acero!$A$12:$AB$209,4,FALSE)</f>
        <v xml:space="preserve">Lonja </v>
      </c>
      <c r="G1099" s="317"/>
      <c r="H1099" s="317"/>
      <c r="I1099" s="317"/>
      <c r="J1099" s="311"/>
      <c r="L1099" s="317"/>
      <c r="M1099" s="308" t="str">
        <f>VLOOKUP(D1099,Acero!$A$12:$AB$209,13,FALSE)</f>
        <v>Chapa negra doble recapado</v>
      </c>
      <c r="N1099" s="308" t="str">
        <f>IF(L1099="x",VLOOKUP(D1099,Acero!$A$12:$AB$209,6,FALSE),"--")</f>
        <v>--</v>
      </c>
      <c r="O1099" s="324" t="str">
        <f>IF(L1099="x",VLOOKUP(D1099,Acero!$A$12:$AB$209,7,FALSE),"--")</f>
        <v>--</v>
      </c>
      <c r="P1099" s="335" t="str">
        <f>IF((M1099="Chapa negra doble recapado")*AND(L1099&lt;&gt;"x"),"--",VLOOKUP(D1099,Acero!$A$12:$AB$209,14,FALSE))</f>
        <v>--</v>
      </c>
      <c r="Q1099" s="335" t="str">
        <f>IF((M1099="Chapa negra doble recapado")*AND(L1099&lt;&gt;"x"),"--",VLOOKUP(D1099,Acero!$A$12:$AB$209,15,FALSE))</f>
        <v>--</v>
      </c>
      <c r="R1099" s="335" t="str">
        <f>IF(L1099="x",VLOOKUP(D1099,Acero!$A$12:$AB$209,16,FALSE),"--")</f>
        <v>--</v>
      </c>
      <c r="S1099" s="335" t="str">
        <f>IF(L1099="x",VLOOKUP(D1099,Acero!$A$12:$AB$209,17,FALSE),"--")</f>
        <v>--</v>
      </c>
      <c r="T1099" s="335">
        <f>VLOOKUP(D1099,Acero!$A$12:$AB$209,18,FALSE)</f>
        <v>1.2</v>
      </c>
      <c r="U1099" s="308" t="str">
        <f>VLOOKUP(D1099,Acero!$A$12:$AB$209,19,FALSE)</f>
        <v>mm</v>
      </c>
      <c r="V1099" s="317"/>
      <c r="W1099" s="317">
        <v>1761.3333333333301</v>
      </c>
      <c r="X1099" s="322">
        <v>2303.1666666666702</v>
      </c>
      <c r="Y1099" s="334">
        <f t="shared" si="450"/>
        <v>0.30762679788039804</v>
      </c>
      <c r="Z1099">
        <f t="shared" ref="Z1099:Z1108" si="454">(V1099+W1099)*E1099+Z1098</f>
        <v>7603150.388888862</v>
      </c>
      <c r="AG1099" s="345">
        <v>43449</v>
      </c>
      <c r="AH1099" s="149"/>
      <c r="AI1099" s="149"/>
      <c r="AJ1099" s="149"/>
      <c r="AK1099" s="149"/>
      <c r="AL1099" s="343" t="e">
        <f t="shared" si="451"/>
        <v>#DIV/0!</v>
      </c>
      <c r="AM1099" s="149"/>
      <c r="AN1099" s="149"/>
      <c r="AO1099" s="343" t="e">
        <f t="shared" si="452"/>
        <v>#DIV/0!</v>
      </c>
      <c r="AP1099" s="149"/>
      <c r="AQ1099" s="149"/>
      <c r="AR1099" s="343" t="e">
        <f t="shared" si="453"/>
        <v>#DIV/0!</v>
      </c>
    </row>
    <row r="1100" spans="1:44" ht="30.75" hidden="1" thickBot="1">
      <c r="A1100" s="309"/>
      <c r="B1100" s="308">
        <v>993</v>
      </c>
      <c r="C1100" s="239" t="str">
        <f>VLOOKUP($A$18,Piezas!$A$10:$F$604,2,FALSE)</f>
        <v xml:space="preserve">Gabinete lateral derecho </v>
      </c>
      <c r="D1100" s="317" t="s">
        <v>1014</v>
      </c>
      <c r="E1100" s="322">
        <v>2174.3333333333298</v>
      </c>
      <c r="F1100" s="308" t="str">
        <f>VLOOKUP(D1100,Acero!$A$12:$AB$209,4,FALSE)</f>
        <v>orejas</v>
      </c>
      <c r="G1100" s="317"/>
      <c r="H1100" s="317"/>
      <c r="I1100" s="317"/>
      <c r="J1100" s="311" t="s">
        <v>1560</v>
      </c>
      <c r="L1100" s="322"/>
      <c r="M1100" s="308" t="str">
        <f>VLOOKUP(D1100,Acero!$A$12:$AB$209,13,FALSE)</f>
        <v>Chapa negra doble recapado</v>
      </c>
      <c r="N1100" s="308" t="str">
        <f>IF(L1100="x",VLOOKUP(D1100,Acero!$A$12:$AB$209,6,FALSE),"--")</f>
        <v>--</v>
      </c>
      <c r="O1100" s="324" t="str">
        <f>IF(L1100="x",VLOOKUP(D1100,Acero!$A$12:$AB$209,7,FALSE),"--")</f>
        <v>--</v>
      </c>
      <c r="P1100" s="335" t="str">
        <f>IF((M1100="Chapa negra doble recapado")*AND(L1100&lt;&gt;"x"),"--",VLOOKUP(D1100,Acero!$A$12:$AB$209,14,FALSE))</f>
        <v>--</v>
      </c>
      <c r="Q1100" s="335" t="str">
        <f>IF((M1100="Chapa negra doble recapado")*AND(L1100&lt;&gt;"x"),"--",VLOOKUP(D1100,Acero!$A$12:$AB$209,15,FALSE))</f>
        <v>--</v>
      </c>
      <c r="R1100" s="335" t="str">
        <f>IF(L1100="x",VLOOKUP(D1100,Acero!$A$12:$AB$209,16,FALSE),"--")</f>
        <v>--</v>
      </c>
      <c r="S1100" s="335" t="str">
        <f>IF(L1100="x",VLOOKUP(D1100,Acero!$A$12:$AB$209,17,FALSE),"--")</f>
        <v>--</v>
      </c>
      <c r="T1100" s="335">
        <f>VLOOKUP(D1100,Acero!$A$12:$AB$209,18,FALSE)</f>
        <v>1.2</v>
      </c>
      <c r="U1100" s="308" t="str">
        <f>VLOOKUP(D1100,Acero!$A$12:$AB$209,19,FALSE)</f>
        <v>mm</v>
      </c>
      <c r="V1100" s="318">
        <v>1</v>
      </c>
      <c r="W1100" s="318">
        <v>1767.8333333333301</v>
      </c>
      <c r="X1100" s="322">
        <v>2311.6666666666702</v>
      </c>
      <c r="Y1100" s="334">
        <f t="shared" si="450"/>
        <v>0.30762703874800101</v>
      </c>
      <c r="Z1100">
        <f t="shared" si="454"/>
        <v>11449183.666666627</v>
      </c>
      <c r="AG1100" s="345">
        <v>43450</v>
      </c>
      <c r="AH1100" s="149"/>
      <c r="AI1100" s="149"/>
      <c r="AJ1100" s="149"/>
      <c r="AK1100" s="149"/>
      <c r="AL1100" s="343" t="e">
        <f t="shared" si="451"/>
        <v>#DIV/0!</v>
      </c>
      <c r="AM1100" s="149"/>
      <c r="AN1100" s="149"/>
      <c r="AO1100" s="343" t="e">
        <f t="shared" si="452"/>
        <v>#DIV/0!</v>
      </c>
      <c r="AP1100" s="149"/>
      <c r="AQ1100" s="149"/>
      <c r="AR1100" s="343" t="e">
        <f t="shared" si="453"/>
        <v>#DIV/0!</v>
      </c>
    </row>
    <row r="1101" spans="1:44" ht="30.75" hidden="1" thickBot="1">
      <c r="A1101" s="309"/>
      <c r="B1101" s="308">
        <v>994</v>
      </c>
      <c r="C1101" s="239" t="str">
        <f>VLOOKUP($A$18,Piezas!$A$10:$F$604,2,FALSE)</f>
        <v xml:space="preserve">Gabinete lateral derecho </v>
      </c>
      <c r="D1101" s="317" t="s">
        <v>1015</v>
      </c>
      <c r="E1101" s="322"/>
      <c r="F1101" s="308">
        <f>VLOOKUP(D1101,Acero!$A$12:$AB$209,4,FALSE)</f>
        <v>0</v>
      </c>
      <c r="G1101" s="317"/>
      <c r="H1101" s="317"/>
      <c r="I1101" s="317"/>
      <c r="J1101" s="311"/>
      <c r="L1101" s="322"/>
      <c r="M1101" s="308">
        <f>VLOOKUP(D1101,Acero!$A$12:$AB$209,13,FALSE)</f>
        <v>0</v>
      </c>
      <c r="N1101" s="308" t="str">
        <f>IF(L1101="x",VLOOKUP(D1101,Acero!$A$12:$AB$209,6,FALSE),"--")</f>
        <v>--</v>
      </c>
      <c r="O1101" s="324" t="str">
        <f>IF(L1101="x",VLOOKUP(D1101,Acero!$A$12:$AB$209,7,FALSE),"--")</f>
        <v>--</v>
      </c>
      <c r="P1101" s="335">
        <f>IF((M1101="Chapa negra doble recapado")*AND(L1101&lt;&gt;"x"),"--",VLOOKUP(D1101,Acero!$A$12:$AB$209,14,FALSE))</f>
        <v>0</v>
      </c>
      <c r="Q1101" s="335">
        <f>IF((M1101="Chapa negra doble recapado")*AND(L1101&lt;&gt;"x"),"--",VLOOKUP(D1101,Acero!$A$12:$AB$209,15,FALSE))</f>
        <v>0</v>
      </c>
      <c r="R1101" s="335" t="str">
        <f>IF(L1101="x",VLOOKUP(D1101,Acero!$A$12:$AB$209,16,FALSE),"--")</f>
        <v>--</v>
      </c>
      <c r="S1101" s="335" t="str">
        <f>IF(L1101="x",VLOOKUP(D1101,Acero!$A$12:$AB$209,17,FALSE),"--")</f>
        <v>--</v>
      </c>
      <c r="T1101" s="335">
        <f>VLOOKUP(D1101,Acero!$A$12:$AB$209,18,FALSE)</f>
        <v>0</v>
      </c>
      <c r="U1101" s="308" t="str">
        <f>VLOOKUP(D1101,Acero!$A$12:$AB$209,19,FALSE)</f>
        <v>-----</v>
      </c>
      <c r="V1101" s="319"/>
      <c r="W1101" s="319"/>
      <c r="X1101" s="322"/>
      <c r="Y1101" s="334" t="e">
        <f t="shared" si="450"/>
        <v>#DIV/0!</v>
      </c>
      <c r="Z1101">
        <f t="shared" si="454"/>
        <v>11449183.666666627</v>
      </c>
      <c r="AG1101" s="345">
        <v>43451</v>
      </c>
      <c r="AH1101" s="149"/>
      <c r="AI1101" s="149"/>
      <c r="AJ1101" s="149"/>
      <c r="AK1101" s="149"/>
      <c r="AL1101" s="343" t="e">
        <f t="shared" si="451"/>
        <v>#DIV/0!</v>
      </c>
      <c r="AM1101" s="149"/>
      <c r="AN1101" s="149"/>
      <c r="AO1101" s="343" t="e">
        <f t="shared" si="452"/>
        <v>#DIV/0!</v>
      </c>
      <c r="AP1101" s="149"/>
      <c r="AQ1101" s="149"/>
      <c r="AR1101" s="343" t="e">
        <f t="shared" si="453"/>
        <v>#DIV/0!</v>
      </c>
    </row>
    <row r="1102" spans="1:44" ht="30.75" hidden="1" thickBot="1">
      <c r="A1102" s="309"/>
      <c r="B1102" s="308">
        <v>995</v>
      </c>
      <c r="C1102" s="239" t="str">
        <f>VLOOKUP($A$18,Piezas!$A$10:$F$604,2,FALSE)</f>
        <v xml:space="preserve">Gabinete lateral derecho </v>
      </c>
      <c r="D1102" s="317" t="s">
        <v>1060</v>
      </c>
      <c r="E1102" s="322"/>
      <c r="F1102" s="308">
        <f>VLOOKUP(D1102,Acero!$A$12:$AB$209,4,FALSE)</f>
        <v>0</v>
      </c>
      <c r="G1102" s="317"/>
      <c r="H1102" s="317"/>
      <c r="I1102" s="317"/>
      <c r="J1102" s="311"/>
      <c r="L1102" s="322"/>
      <c r="M1102" s="308" t="str">
        <f>VLOOKUP(D1102,Acero!$A$12:$AB$209,13,FALSE)</f>
        <v>---------------</v>
      </c>
      <c r="N1102" s="308" t="str">
        <f>IF(L1102="x",VLOOKUP(D1102,Acero!$A$12:$AB$209,6,FALSE),"--")</f>
        <v>--</v>
      </c>
      <c r="O1102" s="324" t="str">
        <f>IF(L1102="x",VLOOKUP(D1102,Acero!$A$12:$AB$209,7,FALSE),"--")</f>
        <v>--</v>
      </c>
      <c r="P1102" s="335">
        <f>IF((M1102="Chapa negra doble recapado")*AND(L1102&lt;&gt;"x"),"--",VLOOKUP(D1102,Acero!$A$12:$AB$209,14,FALSE))</f>
        <v>28</v>
      </c>
      <c r="Q1102" s="335" t="str">
        <f>IF((M1102="Chapa negra doble recapado")*AND(L1102&lt;&gt;"x"),"--",VLOOKUP(D1102,Acero!$A$12:$AB$209,15,FALSE))</f>
        <v>----</v>
      </c>
      <c r="R1102" s="335" t="str">
        <f>IF(L1102="x",VLOOKUP(D1102,Acero!$A$12:$AB$209,16,FALSE),"--")</f>
        <v>--</v>
      </c>
      <c r="S1102" s="335" t="str">
        <f>IF(L1102="x",VLOOKUP(D1102,Acero!$A$12:$AB$209,17,FALSE),"--")</f>
        <v>--</v>
      </c>
      <c r="T1102" s="335">
        <f>VLOOKUP(D1102,Acero!$A$12:$AB$209,18,FALSE)</f>
        <v>0</v>
      </c>
      <c r="U1102" s="308" t="str">
        <f>VLOOKUP(D1102,Acero!$A$12:$AB$209,19,FALSE)</f>
        <v>----</v>
      </c>
      <c r="V1102" s="318"/>
      <c r="W1102" s="318"/>
      <c r="X1102" s="322"/>
      <c r="Y1102" s="334" t="e">
        <f t="shared" si="450"/>
        <v>#DIV/0!</v>
      </c>
      <c r="Z1102">
        <f t="shared" si="454"/>
        <v>11449183.666666627</v>
      </c>
      <c r="AG1102" s="345">
        <v>43452</v>
      </c>
      <c r="AH1102" s="149"/>
      <c r="AI1102" s="149"/>
      <c r="AJ1102" s="149"/>
      <c r="AK1102" s="149"/>
      <c r="AL1102" s="343" t="e">
        <f t="shared" si="451"/>
        <v>#DIV/0!</v>
      </c>
      <c r="AM1102" s="149"/>
      <c r="AN1102" s="149"/>
      <c r="AO1102" s="343" t="e">
        <f t="shared" si="452"/>
        <v>#DIV/0!</v>
      </c>
      <c r="AP1102" s="149"/>
      <c r="AQ1102" s="149"/>
      <c r="AR1102" s="343" t="e">
        <f t="shared" si="453"/>
        <v>#DIV/0!</v>
      </c>
    </row>
    <row r="1103" spans="1:44" ht="30.75" hidden="1" thickBot="1">
      <c r="A1103" s="309"/>
      <c r="B1103" s="308">
        <v>996</v>
      </c>
      <c r="C1103" s="239" t="str">
        <f>VLOOKUP($A$18,Piezas!$A$10:$F$604,2,FALSE)</f>
        <v xml:space="preserve">Gabinete lateral derecho </v>
      </c>
      <c r="D1103" s="317" t="s">
        <v>1228</v>
      </c>
      <c r="E1103" s="322"/>
      <c r="F1103" s="308">
        <f>VLOOKUP(D1103,Acero!$A$12:$AB$209,4,FALSE)</f>
        <v>0</v>
      </c>
      <c r="G1103" s="317"/>
      <c r="H1103" s="317"/>
      <c r="I1103" s="317"/>
      <c r="J1103" s="311"/>
      <c r="L1103" s="322"/>
      <c r="M1103" s="308" t="str">
        <f>VLOOKUP(D1103,Acero!$A$12:$AB$209,13,FALSE)</f>
        <v>---------------</v>
      </c>
      <c r="N1103" s="308" t="str">
        <f>IF(L1103="x",VLOOKUP(D1103,Acero!$A$12:$AB$209,6,FALSE),"--")</f>
        <v>--</v>
      </c>
      <c r="O1103" s="324" t="str">
        <f>IF(L1103="x",VLOOKUP(D1103,Acero!$A$12:$AB$209,7,FALSE),"--")</f>
        <v>--</v>
      </c>
      <c r="P1103" s="335">
        <f>IF((M1103="Chapa negra doble recapado")*AND(L1103&lt;&gt;"x"),"--",VLOOKUP(D1103,Acero!$A$12:$AB$209,14,FALSE))</f>
        <v>0.42</v>
      </c>
      <c r="Q1103" s="335" t="str">
        <f>IF((M1103="Chapa negra doble recapado")*AND(L1103&lt;&gt;"x"),"--",VLOOKUP(D1103,Acero!$A$12:$AB$209,15,FALSE))</f>
        <v>----</v>
      </c>
      <c r="R1103" s="335" t="str">
        <f>IF(L1103="x",VLOOKUP(D1103,Acero!$A$12:$AB$209,16,FALSE),"--")</f>
        <v>--</v>
      </c>
      <c r="S1103" s="335" t="str">
        <f>IF(L1103="x",VLOOKUP(D1103,Acero!$A$12:$AB$209,17,FALSE),"--")</f>
        <v>--</v>
      </c>
      <c r="T1103" s="335">
        <f>VLOOKUP(D1103,Acero!$A$12:$AB$209,18,FALSE)</f>
        <v>0.5</v>
      </c>
      <c r="U1103" s="308" t="str">
        <f>VLOOKUP(D1103,Acero!$A$12:$AB$209,19,FALSE)</f>
        <v>----</v>
      </c>
      <c r="V1103" s="318"/>
      <c r="W1103" s="318"/>
      <c r="X1103" s="322"/>
      <c r="Y1103" s="334" t="e">
        <f t="shared" si="450"/>
        <v>#DIV/0!</v>
      </c>
      <c r="Z1103">
        <f t="shared" si="454"/>
        <v>11449183.666666627</v>
      </c>
      <c r="AG1103" s="345">
        <v>43453</v>
      </c>
      <c r="AH1103" s="149"/>
      <c r="AI1103" s="149"/>
      <c r="AJ1103" s="149"/>
      <c r="AK1103" s="149"/>
      <c r="AL1103" s="343" t="e">
        <f t="shared" si="451"/>
        <v>#DIV/0!</v>
      </c>
      <c r="AM1103" s="149"/>
      <c r="AN1103" s="149"/>
      <c r="AO1103" s="343" t="e">
        <f t="shared" si="452"/>
        <v>#DIV/0!</v>
      </c>
      <c r="AP1103" s="149"/>
      <c r="AQ1103" s="149"/>
      <c r="AR1103" s="343" t="e">
        <f t="shared" si="453"/>
        <v>#DIV/0!</v>
      </c>
    </row>
    <row r="1104" spans="1:44" ht="30.75" hidden="1" thickBot="1">
      <c r="A1104" s="309"/>
      <c r="B1104" s="308">
        <v>997</v>
      </c>
      <c r="C1104" s="239" t="str">
        <f>VLOOKUP($A$18,Piezas!$A$10:$F$604,2,FALSE)</f>
        <v xml:space="preserve">Gabinete lateral derecho </v>
      </c>
      <c r="D1104" s="317" t="s">
        <v>1229</v>
      </c>
      <c r="E1104" s="322"/>
      <c r="F1104" s="308">
        <f>VLOOKUP(D1104,Acero!$A$12:$AB$209,4,FALSE)</f>
        <v>0</v>
      </c>
      <c r="G1104" s="317"/>
      <c r="H1104" s="317"/>
      <c r="I1104" s="317"/>
      <c r="J1104" s="311"/>
      <c r="L1104" s="322"/>
      <c r="M1104" s="308" t="str">
        <f>VLOOKUP(D1104,Acero!$A$12:$AB$209,13,FALSE)</f>
        <v>---------------</v>
      </c>
      <c r="N1104" s="308" t="str">
        <f>IF(L1104="x",VLOOKUP(D1104,Acero!$A$12:$AB$209,6,FALSE),"--")</f>
        <v>--</v>
      </c>
      <c r="O1104" s="324" t="str">
        <f>IF(L1104="x",VLOOKUP(D1104,Acero!$A$12:$AB$209,7,FALSE),"--")</f>
        <v>--</v>
      </c>
      <c r="P1104" s="335">
        <f>IF((M1104="Chapa negra doble recapado")*AND(L1104&lt;&gt;"x"),"--",VLOOKUP(D1104,Acero!$A$12:$AB$209,14,FALSE))</f>
        <v>22</v>
      </c>
      <c r="Q1104" s="335" t="str">
        <f>IF((M1104="Chapa negra doble recapado")*AND(L1104&lt;&gt;"x"),"--",VLOOKUP(D1104,Acero!$A$12:$AB$209,15,FALSE))</f>
        <v>----</v>
      </c>
      <c r="R1104" s="335" t="str">
        <f>IF(L1104="x",VLOOKUP(D1104,Acero!$A$12:$AB$209,16,FALSE),"--")</f>
        <v>--</v>
      </c>
      <c r="S1104" s="335" t="str">
        <f>IF(L1104="x",VLOOKUP(D1104,Acero!$A$12:$AB$209,17,FALSE),"--")</f>
        <v>--</v>
      </c>
      <c r="T1104" s="335">
        <f>VLOOKUP(D1104,Acero!$A$12:$AB$209,18,FALSE)</f>
        <v>0</v>
      </c>
      <c r="U1104" s="308" t="str">
        <f>VLOOKUP(D1104,Acero!$A$12:$AB$209,19,FALSE)</f>
        <v>----</v>
      </c>
      <c r="V1104" s="319"/>
      <c r="W1104" s="319"/>
      <c r="X1104" s="322"/>
      <c r="Y1104" s="334" t="e">
        <f t="shared" si="450"/>
        <v>#DIV/0!</v>
      </c>
      <c r="Z1104">
        <f t="shared" si="454"/>
        <v>11449183.666666627</v>
      </c>
      <c r="AG1104" s="345">
        <v>43454</v>
      </c>
      <c r="AH1104" s="149"/>
      <c r="AI1104" s="149"/>
      <c r="AJ1104" s="149"/>
      <c r="AK1104" s="149"/>
      <c r="AL1104" s="343" t="e">
        <f t="shared" si="451"/>
        <v>#DIV/0!</v>
      </c>
      <c r="AM1104" s="149"/>
      <c r="AN1104" s="149"/>
      <c r="AO1104" s="343" t="e">
        <f t="shared" si="452"/>
        <v>#DIV/0!</v>
      </c>
      <c r="AP1104" s="149"/>
      <c r="AQ1104" s="149"/>
      <c r="AR1104" s="343" t="e">
        <f t="shared" si="453"/>
        <v>#DIV/0!</v>
      </c>
    </row>
    <row r="1105" spans="1:44" ht="30.75" hidden="1" thickBot="1">
      <c r="A1105" s="309"/>
      <c r="B1105" s="308">
        <v>998</v>
      </c>
      <c r="C1105" s="239" t="str">
        <f>VLOOKUP($A$18,Piezas!$A$10:$F$604,2,FALSE)</f>
        <v xml:space="preserve">Gabinete lateral derecho </v>
      </c>
      <c r="D1105" s="317" t="s">
        <v>1230</v>
      </c>
      <c r="E1105" s="322"/>
      <c r="F1105" s="308">
        <f>VLOOKUP(D1105,Acero!$A$12:$AB$209,4,FALSE)</f>
        <v>0</v>
      </c>
      <c r="G1105" s="317"/>
      <c r="H1105" s="317"/>
      <c r="I1105" s="317"/>
      <c r="J1105" s="311"/>
      <c r="L1105" s="322"/>
      <c r="M1105" s="308" t="str">
        <f>VLOOKUP(D1105,Acero!$A$12:$AB$209,13,FALSE)</f>
        <v>---------------</v>
      </c>
      <c r="N1105" s="308" t="str">
        <f>IF(L1105="x",VLOOKUP(D1105,Acero!$A$12:$AB$209,6,FALSE),"--")</f>
        <v>--</v>
      </c>
      <c r="O1105" s="324" t="str">
        <f>IF(L1105="x",VLOOKUP(D1105,Acero!$A$12:$AB$209,7,FALSE),"--")</f>
        <v>--</v>
      </c>
      <c r="P1105" s="335">
        <f>IF((M1105="Chapa negra doble recapado")*AND(L1105&lt;&gt;"x"),"--",VLOOKUP(D1105,Acero!$A$12:$AB$209,14,FALSE))</f>
        <v>12.7</v>
      </c>
      <c r="Q1105" s="335" t="str">
        <f>IF((M1105="Chapa negra doble recapado")*AND(L1105&lt;&gt;"x"),"--",VLOOKUP(D1105,Acero!$A$12:$AB$209,15,FALSE))</f>
        <v>----</v>
      </c>
      <c r="R1105" s="335" t="str">
        <f>IF(L1105="x",VLOOKUP(D1105,Acero!$A$12:$AB$209,16,FALSE),"--")</f>
        <v>--</v>
      </c>
      <c r="S1105" s="335" t="str">
        <f>IF(L1105="x",VLOOKUP(D1105,Acero!$A$12:$AB$209,17,FALSE),"--")</f>
        <v>--</v>
      </c>
      <c r="T1105" s="335">
        <f>VLOOKUP(D1105,Acero!$A$12:$AB$209,18,FALSE)</f>
        <v>0</v>
      </c>
      <c r="U1105" s="308" t="str">
        <f>VLOOKUP(D1105,Acero!$A$12:$AB$209,19,FALSE)</f>
        <v>----</v>
      </c>
      <c r="V1105" s="318"/>
      <c r="W1105" s="318"/>
      <c r="X1105" s="322"/>
      <c r="Y1105" s="334" t="e">
        <f t="shared" si="450"/>
        <v>#DIV/0!</v>
      </c>
      <c r="Z1105">
        <f t="shared" si="454"/>
        <v>11449183.666666627</v>
      </c>
      <c r="AG1105" s="345">
        <v>43455</v>
      </c>
      <c r="AH1105" s="149"/>
      <c r="AI1105" s="149"/>
      <c r="AJ1105" s="149"/>
      <c r="AK1105" s="149"/>
      <c r="AL1105" s="343" t="e">
        <f t="shared" si="451"/>
        <v>#DIV/0!</v>
      </c>
      <c r="AM1105" s="149"/>
      <c r="AN1105" s="149"/>
      <c r="AO1105" s="343" t="e">
        <f t="shared" si="452"/>
        <v>#DIV/0!</v>
      </c>
      <c r="AP1105" s="149"/>
      <c r="AQ1105" s="149"/>
      <c r="AR1105" s="343" t="e">
        <f t="shared" si="453"/>
        <v>#DIV/0!</v>
      </c>
    </row>
    <row r="1106" spans="1:44" ht="30.75" hidden="1" thickBot="1">
      <c r="A1106" s="309"/>
      <c r="B1106" s="308">
        <v>999</v>
      </c>
      <c r="C1106" s="239" t="str">
        <f>VLOOKUP($A$18,Piezas!$A$10:$F$604,2,FALSE)</f>
        <v xml:space="preserve">Gabinete lateral derecho </v>
      </c>
      <c r="D1106" s="317"/>
      <c r="E1106" s="322"/>
      <c r="F1106" s="308" t="e">
        <f>VLOOKUP(D1106,Acero!$A$12:$AB$209,4,FALSE)</f>
        <v>#N/A</v>
      </c>
      <c r="G1106" s="317"/>
      <c r="H1106" s="317"/>
      <c r="I1106" s="317"/>
      <c r="J1106" s="311"/>
      <c r="L1106" s="322"/>
      <c r="M1106" s="308" t="e">
        <f>VLOOKUP(D1106,Acero!$A$12:$AB$209,13,FALSE)</f>
        <v>#N/A</v>
      </c>
      <c r="N1106" s="308" t="str">
        <f>IF(L1106="x",VLOOKUP(D1106,Acero!$A$12:$AB$209,6,FALSE),"--")</f>
        <v>--</v>
      </c>
      <c r="O1106" s="324" t="str">
        <f>IF(L1106="x",VLOOKUP(D1106,Acero!$A$12:$AB$209,7,FALSE),"--")</f>
        <v>--</v>
      </c>
      <c r="P1106" s="335" t="e">
        <f>IF((M1106="Chapa negra doble recapado")*AND(L1106&lt;&gt;"x"),"--",VLOOKUP(D1106,Acero!$A$12:$AB$209,14,FALSE))</f>
        <v>#N/A</v>
      </c>
      <c r="Q1106" s="335" t="e">
        <f>IF((M1106="Chapa negra doble recapado")*AND(L1106&lt;&gt;"x"),"--",VLOOKUP(D1106,Acero!$A$12:$AB$209,15,FALSE))</f>
        <v>#N/A</v>
      </c>
      <c r="R1106" s="335" t="str">
        <f>IF(L1106="x",VLOOKUP(D1106,Acero!$A$12:$AB$209,16,FALSE),"--")</f>
        <v>--</v>
      </c>
      <c r="S1106" s="335" t="str">
        <f>IF(L1106="x",VLOOKUP(D1106,Acero!$A$12:$AB$209,17,FALSE),"--")</f>
        <v>--</v>
      </c>
      <c r="T1106" s="335" t="e">
        <f>VLOOKUP(D1106,Acero!$A$12:$AB$209,18,FALSE)</f>
        <v>#N/A</v>
      </c>
      <c r="U1106" s="308" t="e">
        <f>VLOOKUP(D1106,Acero!$A$12:$AB$209,19,FALSE)</f>
        <v>#N/A</v>
      </c>
      <c r="V1106" s="319"/>
      <c r="W1106" s="319"/>
      <c r="X1106" s="322"/>
      <c r="Y1106" s="334" t="e">
        <f t="shared" si="450"/>
        <v>#DIV/0!</v>
      </c>
      <c r="Z1106">
        <f t="shared" si="454"/>
        <v>11449183.666666627</v>
      </c>
      <c r="AG1106" s="345">
        <v>43456</v>
      </c>
      <c r="AH1106" s="149"/>
      <c r="AI1106" s="149"/>
      <c r="AJ1106" s="149"/>
      <c r="AK1106" s="149"/>
      <c r="AL1106" s="343" t="e">
        <f t="shared" si="451"/>
        <v>#DIV/0!</v>
      </c>
      <c r="AM1106" s="149"/>
      <c r="AN1106" s="149"/>
      <c r="AO1106" s="343" t="e">
        <f t="shared" si="452"/>
        <v>#DIV/0!</v>
      </c>
      <c r="AP1106" s="149"/>
      <c r="AQ1106" s="149"/>
      <c r="AR1106" s="343" t="e">
        <f t="shared" si="453"/>
        <v>#DIV/0!</v>
      </c>
    </row>
    <row r="1107" spans="1:44" ht="30.75" hidden="1" thickBot="1">
      <c r="A1107" s="309"/>
      <c r="B1107" s="308">
        <v>1000</v>
      </c>
      <c r="C1107" s="239" t="str">
        <f>VLOOKUP($A$18,Piezas!$A$10:$F$604,2,FALSE)</f>
        <v xml:space="preserve">Gabinete lateral derecho </v>
      </c>
      <c r="D1107" s="320"/>
      <c r="E1107" s="322"/>
      <c r="F1107" s="308" t="e">
        <f>VLOOKUP(D1107,Acero!$A$12:$AB$209,4,FALSE)</f>
        <v>#N/A</v>
      </c>
      <c r="G1107" s="317"/>
      <c r="H1107" s="317"/>
      <c r="I1107" s="317"/>
      <c r="J1107" s="311"/>
      <c r="L1107" s="322"/>
      <c r="M1107" s="308" t="e">
        <f>VLOOKUP(D1107,Acero!$A$12:$AB$209,13,FALSE)</f>
        <v>#N/A</v>
      </c>
      <c r="N1107" s="308" t="str">
        <f>IF(L1107="x",VLOOKUP(D1107,Acero!$A$12:$AB$209,6,FALSE),"--")</f>
        <v>--</v>
      </c>
      <c r="O1107" s="324" t="str">
        <f>IF(L1107="x",VLOOKUP(D1107,Acero!$A$12:$AB$209,7,FALSE),"--")</f>
        <v>--</v>
      </c>
      <c r="P1107" s="335" t="e">
        <f>IF((M1107="Chapa negra doble recapado")*AND(L1107&lt;&gt;"x"),"--",VLOOKUP(D1107,Acero!$A$12:$AB$209,14,FALSE))</f>
        <v>#N/A</v>
      </c>
      <c r="Q1107" s="335" t="e">
        <f>IF((M1107="Chapa negra doble recapado")*AND(L1107&lt;&gt;"x"),"--",VLOOKUP(D1107,Acero!$A$12:$AB$209,15,FALSE))</f>
        <v>#N/A</v>
      </c>
      <c r="R1107" s="335" t="str">
        <f>IF(L1107="x",VLOOKUP(D1107,Acero!$A$12:$AB$209,16,FALSE),"--")</f>
        <v>--</v>
      </c>
      <c r="S1107" s="335" t="str">
        <f>IF(L1107="x",VLOOKUP(D1107,Acero!$A$12:$AB$209,17,FALSE),"--")</f>
        <v>--</v>
      </c>
      <c r="T1107" s="335" t="e">
        <f>VLOOKUP(D1107,Acero!$A$12:$AB$209,18,FALSE)</f>
        <v>#N/A</v>
      </c>
      <c r="U1107" s="308" t="e">
        <f>VLOOKUP(D1107,Acero!$A$12:$AB$209,19,FALSE)</f>
        <v>#N/A</v>
      </c>
      <c r="V1107" s="318"/>
      <c r="W1107" s="318"/>
      <c r="X1107" s="322"/>
      <c r="Y1107" s="334" t="e">
        <f t="shared" si="450"/>
        <v>#DIV/0!</v>
      </c>
      <c r="Z1107">
        <f t="shared" si="454"/>
        <v>11449183.666666627</v>
      </c>
      <c r="AG1107" s="345">
        <v>43457</v>
      </c>
      <c r="AH1107" s="149"/>
      <c r="AI1107" s="149"/>
      <c r="AJ1107" s="149"/>
      <c r="AK1107" s="149"/>
      <c r="AL1107" s="343" t="e">
        <f t="shared" si="451"/>
        <v>#DIV/0!</v>
      </c>
      <c r="AM1107" s="149"/>
      <c r="AN1107" s="149"/>
      <c r="AO1107" s="343" t="e">
        <f t="shared" si="452"/>
        <v>#DIV/0!</v>
      </c>
      <c r="AP1107" s="149"/>
      <c r="AQ1107" s="149"/>
      <c r="AR1107" s="343" t="e">
        <f t="shared" si="453"/>
        <v>#DIV/0!</v>
      </c>
    </row>
    <row r="1108" spans="1:44" ht="30.75" hidden="1" thickBot="1">
      <c r="A1108" s="412"/>
      <c r="B1108" s="308">
        <v>1001</v>
      </c>
      <c r="C1108" s="239" t="str">
        <f>VLOOKUP($A$18,Piezas!$A$10:$F$604,2,FALSE)</f>
        <v xml:space="preserve">Gabinete lateral derecho </v>
      </c>
      <c r="D1108" s="321"/>
      <c r="E1108" s="322"/>
      <c r="F1108" s="308" t="e">
        <f>VLOOKUP(D1108,Acero!$A$12:$AB$209,4,FALSE)</f>
        <v>#N/A</v>
      </c>
      <c r="G1108" s="317"/>
      <c r="H1108" s="317"/>
      <c r="I1108" s="317"/>
      <c r="J1108" s="311"/>
      <c r="L1108" s="322"/>
      <c r="M1108" s="308" t="e">
        <f>VLOOKUP(D1108,Acero!$A$12:$AB$209,13,FALSE)</f>
        <v>#N/A</v>
      </c>
      <c r="N1108" s="308" t="str">
        <f>IF(L1108="x",VLOOKUP(D1108,Acero!$A$12:$AB$209,6,FALSE),"--")</f>
        <v>--</v>
      </c>
      <c r="O1108" s="324" t="str">
        <f>IF(L1108="x",VLOOKUP(D1108,Acero!$A$12:$AB$209,7,FALSE),"--")</f>
        <v>--</v>
      </c>
      <c r="P1108" s="335" t="e">
        <f>IF((M1108="Chapa negra doble recapado")*AND(L1108&lt;&gt;"x"),"--",VLOOKUP(D1108,Acero!$A$12:$AB$209,14,FALSE))</f>
        <v>#N/A</v>
      </c>
      <c r="Q1108" s="335" t="e">
        <f>IF((M1108="Chapa negra doble recapado")*AND(L1108&lt;&gt;"x"),"--",VLOOKUP(D1108,Acero!$A$12:$AB$209,15,FALSE))</f>
        <v>#N/A</v>
      </c>
      <c r="R1108" s="335" t="str">
        <f>IF(L1108="x",VLOOKUP(D1108,Acero!$A$12:$AB$209,16,FALSE),"--")</f>
        <v>--</v>
      </c>
      <c r="S1108" s="335" t="str">
        <f>IF(L1108="x",VLOOKUP(D1108,Acero!$A$12:$AB$209,17,FALSE),"--")</f>
        <v>--</v>
      </c>
      <c r="T1108" s="335" t="e">
        <f>VLOOKUP(D1108,Acero!$A$12:$AB$209,18,FALSE)</f>
        <v>#N/A</v>
      </c>
      <c r="U1108" s="308" t="e">
        <f>VLOOKUP(D1108,Acero!$A$12:$AB$209,19,FALSE)</f>
        <v>#N/A</v>
      </c>
      <c r="V1108" s="319"/>
      <c r="W1108" s="319"/>
      <c r="X1108" s="322"/>
      <c r="Y1108" s="334" t="e">
        <f t="shared" si="450"/>
        <v>#DIV/0!</v>
      </c>
      <c r="Z1108">
        <f t="shared" si="454"/>
        <v>11449183.666666627</v>
      </c>
      <c r="AG1108" s="345">
        <v>43458</v>
      </c>
      <c r="AH1108" s="149"/>
      <c r="AI1108" s="149"/>
      <c r="AJ1108" s="149"/>
      <c r="AK1108" s="149"/>
      <c r="AL1108" s="343" t="e">
        <f t="shared" si="451"/>
        <v>#DIV/0!</v>
      </c>
      <c r="AM1108" s="149"/>
      <c r="AN1108" s="149"/>
      <c r="AO1108" s="343" t="e">
        <f t="shared" si="452"/>
        <v>#DIV/0!</v>
      </c>
      <c r="AP1108" s="149"/>
      <c r="AQ1108" s="149"/>
      <c r="AR1108" s="343" t="e">
        <f t="shared" si="453"/>
        <v>#DIV/0!</v>
      </c>
    </row>
    <row r="1109" spans="1:44" ht="15.75" hidden="1" thickBot="1">
      <c r="A1109" s="410"/>
      <c r="B1109" s="336"/>
      <c r="C1109" s="337"/>
      <c r="D1109" s="338"/>
      <c r="E1109" s="339"/>
      <c r="F1109" s="340"/>
      <c r="G1109" s="336"/>
      <c r="H1109" s="336"/>
      <c r="I1109" s="338"/>
      <c r="J1109" s="339"/>
      <c r="K1109" s="341"/>
      <c r="L1109" s="339"/>
      <c r="M1109" s="338"/>
      <c r="N1109" s="338"/>
      <c r="O1109" s="342"/>
      <c r="P1109" s="340"/>
      <c r="Q1109" s="340"/>
      <c r="R1109" s="340"/>
      <c r="S1109" s="340"/>
      <c r="T1109" s="340"/>
      <c r="U1109" s="336"/>
      <c r="V1109" s="336"/>
      <c r="W1109" s="336"/>
      <c r="X1109" s="339"/>
      <c r="Y1109" s="339"/>
      <c r="Z1109" s="333"/>
      <c r="AA1109" s="333"/>
      <c r="AG1109" s="345"/>
      <c r="AL1109" s="344"/>
      <c r="AO1109" s="344"/>
      <c r="AR1109" s="344"/>
    </row>
    <row r="1110" spans="1:44" ht="31.5" hidden="1" thickTop="1" thickBot="1">
      <c r="A1110" s="411" t="s">
        <v>523</v>
      </c>
      <c r="B1110" s="308">
        <v>1002</v>
      </c>
      <c r="C1110" s="239" t="str">
        <f>VLOOKUP($A$18,Piezas!$A$10:$F$604,2,FALSE)</f>
        <v xml:space="preserve">Gabinete lateral derecho </v>
      </c>
      <c r="D1110" s="317" t="s">
        <v>1012</v>
      </c>
      <c r="E1110" s="331">
        <v>2182.3333333333298</v>
      </c>
      <c r="F1110" s="308" t="str">
        <f>VLOOKUP(D1110,Acero!$A$12:$AB$209,4,FALSE)</f>
        <v>Lateral</v>
      </c>
      <c r="G1110" s="317"/>
      <c r="H1110" s="317"/>
      <c r="I1110" s="317"/>
      <c r="J1110" s="310"/>
      <c r="K1110" s="149"/>
      <c r="L1110" s="331"/>
      <c r="M1110" s="308" t="str">
        <f>VLOOKUP(D1110,Acero!$A$12:$AB$209,13,FALSE)</f>
        <v>Chapa negra doble recapado</v>
      </c>
      <c r="N1110" s="308" t="str">
        <f>IF(L1110="x",VLOOKUP(D1110,Acero!$A$12:$AB$209,6,FALSE),"--")</f>
        <v>--</v>
      </c>
      <c r="O1110" s="324" t="str">
        <f>IF(L1110="x",VLOOKUP(D1110,Acero!$A$12:$AB$209,7,FALSE),"--")</f>
        <v>--</v>
      </c>
      <c r="P1110" s="335" t="str">
        <f>IF((M1110="Chapa negra doble recapado")*AND(L1110&lt;&gt;"x"),"--",VLOOKUP(D1110,Acero!$A$12:$AB$209,14,FALSE))</f>
        <v>--</v>
      </c>
      <c r="Q1110" s="335" t="str">
        <f>IF((M1110="Chapa negra doble recapado")*AND(L1110&lt;&gt;"x"),"--",VLOOKUP(D1110,Acero!$A$12:$AB$209,15,FALSE))</f>
        <v>--</v>
      </c>
      <c r="R1110" s="335" t="str">
        <f>IF(L1110="x",VLOOKUP(D1110,Acero!$A$12:$AB$209,16,FALSE),"--")</f>
        <v>--</v>
      </c>
      <c r="S1110" s="335" t="str">
        <f>IF(L1110="x",VLOOKUP(D1110,Acero!$A$12:$AB$209,17,FALSE),"--")</f>
        <v>--</v>
      </c>
      <c r="T1110" s="335">
        <f>VLOOKUP(D1110,Acero!$A$12:$AB$209,18,FALSE)</f>
        <v>1.2</v>
      </c>
      <c r="U1110" s="308" t="str">
        <f>VLOOKUP(D1110,Acero!$A$12:$AB$209,19,FALSE)</f>
        <v>mm</v>
      </c>
      <c r="V1110" s="317"/>
      <c r="W1110" s="317">
        <v>1774.3333333333301</v>
      </c>
      <c r="X1110" s="331">
        <v>2320.1666666666702</v>
      </c>
      <c r="Y1110" s="334">
        <f t="shared" ref="Y1110:Y1120" si="455">(X1110-W1110)/W1110</f>
        <v>0.30762727785084037</v>
      </c>
      <c r="Z1110" s="149">
        <f>(V1110+W1110)*E1110</f>
        <v>3872186.7777777645</v>
      </c>
      <c r="AA1110" s="149"/>
      <c r="AB1110" s="149"/>
      <c r="AC1110" s="149"/>
      <c r="AD1110" s="149"/>
      <c r="AE1110" s="149"/>
      <c r="AF1110" s="149"/>
      <c r="AG1110" s="345">
        <v>43459</v>
      </c>
      <c r="AH1110" s="149"/>
      <c r="AI1110" s="149"/>
      <c r="AJ1110" s="149"/>
      <c r="AK1110" s="149"/>
      <c r="AL1110" s="343" t="e">
        <f t="shared" ref="AL1110:AL1120" si="456">(AH1110-AK1110)/AH1110</f>
        <v>#DIV/0!</v>
      </c>
      <c r="AM1110" s="149"/>
      <c r="AN1110" s="149"/>
      <c r="AO1110" s="343" t="e">
        <f t="shared" ref="AO1110:AO1120" si="457">(AK1110-AN1110)/AK1110</f>
        <v>#DIV/0!</v>
      </c>
      <c r="AP1110" s="149"/>
      <c r="AQ1110" s="149"/>
      <c r="AR1110" s="343" t="e">
        <f t="shared" ref="AR1110:AR1120" si="458">(AN1110-AQ1110)/AN1110</f>
        <v>#DIV/0!</v>
      </c>
    </row>
    <row r="1111" spans="1:44" ht="30.75" hidden="1" thickBot="1">
      <c r="A1111" s="309"/>
      <c r="B1111" s="308">
        <v>1003</v>
      </c>
      <c r="C1111" s="239" t="str">
        <f>VLOOKUP($A$18,Piezas!$A$10:$F$604,2,FALSE)</f>
        <v xml:space="preserve">Gabinete lateral derecho </v>
      </c>
      <c r="D1111" s="317" t="s">
        <v>1211</v>
      </c>
      <c r="E1111" s="322">
        <v>2190.3333333333298</v>
      </c>
      <c r="F1111" s="308" t="str">
        <f>VLOOKUP(D1111,Acero!$A$12:$AB$209,4,FALSE)</f>
        <v xml:space="preserve">Lonja </v>
      </c>
      <c r="G1111" s="317"/>
      <c r="H1111" s="317"/>
      <c r="I1111" s="317"/>
      <c r="J1111" s="311"/>
      <c r="L1111" s="317"/>
      <c r="M1111" s="308" t="str">
        <f>VLOOKUP(D1111,Acero!$A$12:$AB$209,13,FALSE)</f>
        <v>Chapa negra doble recapado</v>
      </c>
      <c r="N1111" s="308" t="str">
        <f>IF(L1111="x",VLOOKUP(D1111,Acero!$A$12:$AB$209,6,FALSE),"--")</f>
        <v>--</v>
      </c>
      <c r="O1111" s="324" t="str">
        <f>IF(L1111="x",VLOOKUP(D1111,Acero!$A$12:$AB$209,7,FALSE),"--")</f>
        <v>--</v>
      </c>
      <c r="P1111" s="335" t="str">
        <f>IF((M1111="Chapa negra doble recapado")*AND(L1111&lt;&gt;"x"),"--",VLOOKUP(D1111,Acero!$A$12:$AB$209,14,FALSE))</f>
        <v>--</v>
      </c>
      <c r="Q1111" s="335" t="str">
        <f>IF((M1111="Chapa negra doble recapado")*AND(L1111&lt;&gt;"x"),"--",VLOOKUP(D1111,Acero!$A$12:$AB$209,15,FALSE))</f>
        <v>--</v>
      </c>
      <c r="R1111" s="335" t="str">
        <f>IF(L1111="x",VLOOKUP(D1111,Acero!$A$12:$AB$209,16,FALSE),"--")</f>
        <v>--</v>
      </c>
      <c r="S1111" s="335" t="str">
        <f>IF(L1111="x",VLOOKUP(D1111,Acero!$A$12:$AB$209,17,FALSE),"--")</f>
        <v>--</v>
      </c>
      <c r="T1111" s="335">
        <f>VLOOKUP(D1111,Acero!$A$12:$AB$209,18,FALSE)</f>
        <v>1.2</v>
      </c>
      <c r="U1111" s="308" t="str">
        <f>VLOOKUP(D1111,Acero!$A$12:$AB$209,19,FALSE)</f>
        <v>mm</v>
      </c>
      <c r="V1111" s="317"/>
      <c r="W1111" s="317">
        <v>1780.8333333333301</v>
      </c>
      <c r="X1111" s="322">
        <v>2328.6666666666702</v>
      </c>
      <c r="Y1111" s="334">
        <f t="shared" si="455"/>
        <v>0.30762751520824022</v>
      </c>
      <c r="Z1111">
        <f t="shared" ref="Z1111:Z1120" si="459">(V1111+W1111)*E1111+Z1110</f>
        <v>7772805.388888862</v>
      </c>
      <c r="AG1111" s="345">
        <v>43460</v>
      </c>
      <c r="AH1111" s="149"/>
      <c r="AI1111" s="149"/>
      <c r="AJ1111" s="149"/>
      <c r="AK1111" s="149"/>
      <c r="AL1111" s="343" t="e">
        <f t="shared" si="456"/>
        <v>#DIV/0!</v>
      </c>
      <c r="AM1111" s="149"/>
      <c r="AN1111" s="149"/>
      <c r="AO1111" s="343" t="e">
        <f t="shared" si="457"/>
        <v>#DIV/0!</v>
      </c>
      <c r="AP1111" s="149"/>
      <c r="AQ1111" s="149"/>
      <c r="AR1111" s="343" t="e">
        <f t="shared" si="458"/>
        <v>#DIV/0!</v>
      </c>
    </row>
    <row r="1112" spans="1:44" ht="30.75" hidden="1" thickBot="1">
      <c r="A1112" s="309"/>
      <c r="B1112" s="308">
        <v>1004</v>
      </c>
      <c r="C1112" s="239" t="str">
        <f>VLOOKUP($A$18,Piezas!$A$10:$F$604,2,FALSE)</f>
        <v xml:space="preserve">Gabinete lateral derecho </v>
      </c>
      <c r="D1112" s="317" t="s">
        <v>1014</v>
      </c>
      <c r="E1112" s="322">
        <v>2198.3333333333298</v>
      </c>
      <c r="F1112" s="308" t="str">
        <f>VLOOKUP(D1112,Acero!$A$12:$AB$209,4,FALSE)</f>
        <v>orejas</v>
      </c>
      <c r="G1112" s="317"/>
      <c r="H1112" s="317"/>
      <c r="I1112" s="317"/>
      <c r="J1112" s="311" t="s">
        <v>1561</v>
      </c>
      <c r="L1112" s="322"/>
      <c r="M1112" s="308" t="str">
        <f>VLOOKUP(D1112,Acero!$A$12:$AB$209,13,FALSE)</f>
        <v>Chapa negra doble recapado</v>
      </c>
      <c r="N1112" s="308" t="str">
        <f>IF(L1112="x",VLOOKUP(D1112,Acero!$A$12:$AB$209,6,FALSE),"--")</f>
        <v>--</v>
      </c>
      <c r="O1112" s="324" t="str">
        <f>IF(L1112="x",VLOOKUP(D1112,Acero!$A$12:$AB$209,7,FALSE),"--")</f>
        <v>--</v>
      </c>
      <c r="P1112" s="335" t="str">
        <f>IF((M1112="Chapa negra doble recapado")*AND(L1112&lt;&gt;"x"),"--",VLOOKUP(D1112,Acero!$A$12:$AB$209,14,FALSE))</f>
        <v>--</v>
      </c>
      <c r="Q1112" s="335" t="str">
        <f>IF((M1112="Chapa negra doble recapado")*AND(L1112&lt;&gt;"x"),"--",VLOOKUP(D1112,Acero!$A$12:$AB$209,15,FALSE))</f>
        <v>--</v>
      </c>
      <c r="R1112" s="335" t="str">
        <f>IF(L1112="x",VLOOKUP(D1112,Acero!$A$12:$AB$209,16,FALSE),"--")</f>
        <v>--</v>
      </c>
      <c r="S1112" s="335" t="str">
        <f>IF(L1112="x",VLOOKUP(D1112,Acero!$A$12:$AB$209,17,FALSE),"--")</f>
        <v>--</v>
      </c>
      <c r="T1112" s="335">
        <f>VLOOKUP(D1112,Acero!$A$12:$AB$209,18,FALSE)</f>
        <v>1.2</v>
      </c>
      <c r="U1112" s="308" t="str">
        <f>VLOOKUP(D1112,Acero!$A$12:$AB$209,19,FALSE)</f>
        <v>mm</v>
      </c>
      <c r="V1112" s="318">
        <v>1</v>
      </c>
      <c r="W1112" s="318">
        <v>1787.3333333333301</v>
      </c>
      <c r="X1112" s="322">
        <v>2337.1666666666702</v>
      </c>
      <c r="Y1112" s="334">
        <f t="shared" si="455"/>
        <v>0.30762775083924343</v>
      </c>
      <c r="Z1112">
        <f t="shared" si="459"/>
        <v>11704158.166666627</v>
      </c>
      <c r="AG1112" s="345">
        <v>43461</v>
      </c>
      <c r="AH1112" s="149"/>
      <c r="AI1112" s="149"/>
      <c r="AJ1112" s="149"/>
      <c r="AK1112" s="149"/>
      <c r="AL1112" s="343" t="e">
        <f t="shared" si="456"/>
        <v>#DIV/0!</v>
      </c>
      <c r="AM1112" s="149"/>
      <c r="AN1112" s="149"/>
      <c r="AO1112" s="343" t="e">
        <f t="shared" si="457"/>
        <v>#DIV/0!</v>
      </c>
      <c r="AP1112" s="149"/>
      <c r="AQ1112" s="149"/>
      <c r="AR1112" s="343" t="e">
        <f t="shared" si="458"/>
        <v>#DIV/0!</v>
      </c>
    </row>
    <row r="1113" spans="1:44" ht="30.75" hidden="1" thickBot="1">
      <c r="A1113" s="309"/>
      <c r="B1113" s="308">
        <v>1005</v>
      </c>
      <c r="C1113" s="239" t="str">
        <f>VLOOKUP($A$18,Piezas!$A$10:$F$604,2,FALSE)</f>
        <v xml:space="preserve">Gabinete lateral derecho </v>
      </c>
      <c r="D1113" s="317" t="s">
        <v>1015</v>
      </c>
      <c r="E1113" s="322"/>
      <c r="F1113" s="308">
        <f>VLOOKUP(D1113,Acero!$A$12:$AB$209,4,FALSE)</f>
        <v>0</v>
      </c>
      <c r="G1113" s="317"/>
      <c r="H1113" s="317"/>
      <c r="I1113" s="317"/>
      <c r="J1113" s="311"/>
      <c r="L1113" s="322"/>
      <c r="M1113" s="308">
        <f>VLOOKUP(D1113,Acero!$A$12:$AB$209,13,FALSE)</f>
        <v>0</v>
      </c>
      <c r="N1113" s="308" t="str">
        <f>IF(L1113="x",VLOOKUP(D1113,Acero!$A$12:$AB$209,6,FALSE),"--")</f>
        <v>--</v>
      </c>
      <c r="O1113" s="324" t="str">
        <f>IF(L1113="x",VLOOKUP(D1113,Acero!$A$12:$AB$209,7,FALSE),"--")</f>
        <v>--</v>
      </c>
      <c r="P1113" s="335">
        <f>IF((M1113="Chapa negra doble recapado")*AND(L1113&lt;&gt;"x"),"--",VLOOKUP(D1113,Acero!$A$12:$AB$209,14,FALSE))</f>
        <v>0</v>
      </c>
      <c r="Q1113" s="335">
        <f>IF((M1113="Chapa negra doble recapado")*AND(L1113&lt;&gt;"x"),"--",VLOOKUP(D1113,Acero!$A$12:$AB$209,15,FALSE))</f>
        <v>0</v>
      </c>
      <c r="R1113" s="335" t="str">
        <f>IF(L1113="x",VLOOKUP(D1113,Acero!$A$12:$AB$209,16,FALSE),"--")</f>
        <v>--</v>
      </c>
      <c r="S1113" s="335" t="str">
        <f>IF(L1113="x",VLOOKUP(D1113,Acero!$A$12:$AB$209,17,FALSE),"--")</f>
        <v>--</v>
      </c>
      <c r="T1113" s="335">
        <f>VLOOKUP(D1113,Acero!$A$12:$AB$209,18,FALSE)</f>
        <v>0</v>
      </c>
      <c r="U1113" s="308" t="str">
        <f>VLOOKUP(D1113,Acero!$A$12:$AB$209,19,FALSE)</f>
        <v>-----</v>
      </c>
      <c r="V1113" s="319"/>
      <c r="W1113" s="319"/>
      <c r="X1113" s="322"/>
      <c r="Y1113" s="334" t="e">
        <f t="shared" si="455"/>
        <v>#DIV/0!</v>
      </c>
      <c r="Z1113">
        <f t="shared" si="459"/>
        <v>11704158.166666627</v>
      </c>
      <c r="AG1113" s="345">
        <v>43462</v>
      </c>
      <c r="AH1113" s="149"/>
      <c r="AI1113" s="149"/>
      <c r="AJ1113" s="149"/>
      <c r="AK1113" s="149"/>
      <c r="AL1113" s="343" t="e">
        <f t="shared" si="456"/>
        <v>#DIV/0!</v>
      </c>
      <c r="AM1113" s="149"/>
      <c r="AN1113" s="149"/>
      <c r="AO1113" s="343" t="e">
        <f t="shared" si="457"/>
        <v>#DIV/0!</v>
      </c>
      <c r="AP1113" s="149"/>
      <c r="AQ1113" s="149"/>
      <c r="AR1113" s="343" t="e">
        <f t="shared" si="458"/>
        <v>#DIV/0!</v>
      </c>
    </row>
    <row r="1114" spans="1:44" ht="30.75" hidden="1" thickBot="1">
      <c r="A1114" s="309"/>
      <c r="B1114" s="308">
        <v>1006</v>
      </c>
      <c r="C1114" s="239" t="str">
        <f>VLOOKUP($A$18,Piezas!$A$10:$F$604,2,FALSE)</f>
        <v xml:space="preserve">Gabinete lateral derecho </v>
      </c>
      <c r="D1114" s="317" t="s">
        <v>1060</v>
      </c>
      <c r="E1114" s="322"/>
      <c r="F1114" s="308">
        <f>VLOOKUP(D1114,Acero!$A$12:$AB$209,4,FALSE)</f>
        <v>0</v>
      </c>
      <c r="G1114" s="317"/>
      <c r="H1114" s="317"/>
      <c r="I1114" s="317"/>
      <c r="J1114" s="311"/>
      <c r="L1114" s="322"/>
      <c r="M1114" s="308" t="str">
        <f>VLOOKUP(D1114,Acero!$A$12:$AB$209,13,FALSE)</f>
        <v>---------------</v>
      </c>
      <c r="N1114" s="308" t="str">
        <f>IF(L1114="x",VLOOKUP(D1114,Acero!$A$12:$AB$209,6,FALSE),"--")</f>
        <v>--</v>
      </c>
      <c r="O1114" s="324" t="str">
        <f>IF(L1114="x",VLOOKUP(D1114,Acero!$A$12:$AB$209,7,FALSE),"--")</f>
        <v>--</v>
      </c>
      <c r="P1114" s="335">
        <f>IF((M1114="Chapa negra doble recapado")*AND(L1114&lt;&gt;"x"),"--",VLOOKUP(D1114,Acero!$A$12:$AB$209,14,FALSE))</f>
        <v>28</v>
      </c>
      <c r="Q1114" s="335" t="str">
        <f>IF((M1114="Chapa negra doble recapado")*AND(L1114&lt;&gt;"x"),"--",VLOOKUP(D1114,Acero!$A$12:$AB$209,15,FALSE))</f>
        <v>----</v>
      </c>
      <c r="R1114" s="335" t="str">
        <f>IF(L1114="x",VLOOKUP(D1114,Acero!$A$12:$AB$209,16,FALSE),"--")</f>
        <v>--</v>
      </c>
      <c r="S1114" s="335" t="str">
        <f>IF(L1114="x",VLOOKUP(D1114,Acero!$A$12:$AB$209,17,FALSE),"--")</f>
        <v>--</v>
      </c>
      <c r="T1114" s="335">
        <f>VLOOKUP(D1114,Acero!$A$12:$AB$209,18,FALSE)</f>
        <v>0</v>
      </c>
      <c r="U1114" s="308" t="str">
        <f>VLOOKUP(D1114,Acero!$A$12:$AB$209,19,FALSE)</f>
        <v>----</v>
      </c>
      <c r="V1114" s="318"/>
      <c r="W1114" s="318"/>
      <c r="X1114" s="322"/>
      <c r="Y1114" s="334" t="e">
        <f t="shared" si="455"/>
        <v>#DIV/0!</v>
      </c>
      <c r="Z1114">
        <f t="shared" si="459"/>
        <v>11704158.166666627</v>
      </c>
      <c r="AG1114" s="345">
        <v>43463</v>
      </c>
      <c r="AH1114" s="149"/>
      <c r="AI1114" s="149"/>
      <c r="AJ1114" s="149"/>
      <c r="AK1114" s="149"/>
      <c r="AL1114" s="343" t="e">
        <f t="shared" si="456"/>
        <v>#DIV/0!</v>
      </c>
      <c r="AM1114" s="149"/>
      <c r="AN1114" s="149"/>
      <c r="AO1114" s="343" t="e">
        <f t="shared" si="457"/>
        <v>#DIV/0!</v>
      </c>
      <c r="AP1114" s="149"/>
      <c r="AQ1114" s="149"/>
      <c r="AR1114" s="343" t="e">
        <f t="shared" si="458"/>
        <v>#DIV/0!</v>
      </c>
    </row>
    <row r="1115" spans="1:44" ht="30.75" hidden="1" thickBot="1">
      <c r="A1115" s="309"/>
      <c r="B1115" s="308">
        <v>1007</v>
      </c>
      <c r="C1115" s="239" t="str">
        <f>VLOOKUP($A$18,Piezas!$A$10:$F$604,2,FALSE)</f>
        <v xml:space="preserve">Gabinete lateral derecho </v>
      </c>
      <c r="D1115" s="317" t="s">
        <v>1228</v>
      </c>
      <c r="E1115" s="322"/>
      <c r="F1115" s="308">
        <f>VLOOKUP(D1115,Acero!$A$12:$AB$209,4,FALSE)</f>
        <v>0</v>
      </c>
      <c r="G1115" s="317"/>
      <c r="H1115" s="317"/>
      <c r="I1115" s="317"/>
      <c r="J1115" s="311"/>
      <c r="L1115" s="322"/>
      <c r="M1115" s="308" t="str">
        <f>VLOOKUP(D1115,Acero!$A$12:$AB$209,13,FALSE)</f>
        <v>---------------</v>
      </c>
      <c r="N1115" s="308" t="str">
        <f>IF(L1115="x",VLOOKUP(D1115,Acero!$A$12:$AB$209,6,FALSE),"--")</f>
        <v>--</v>
      </c>
      <c r="O1115" s="324" t="str">
        <f>IF(L1115="x",VLOOKUP(D1115,Acero!$A$12:$AB$209,7,FALSE),"--")</f>
        <v>--</v>
      </c>
      <c r="P1115" s="335">
        <f>IF((M1115="Chapa negra doble recapado")*AND(L1115&lt;&gt;"x"),"--",VLOOKUP(D1115,Acero!$A$12:$AB$209,14,FALSE))</f>
        <v>0.42</v>
      </c>
      <c r="Q1115" s="335" t="str">
        <f>IF((M1115="Chapa negra doble recapado")*AND(L1115&lt;&gt;"x"),"--",VLOOKUP(D1115,Acero!$A$12:$AB$209,15,FALSE))</f>
        <v>----</v>
      </c>
      <c r="R1115" s="335" t="str">
        <f>IF(L1115="x",VLOOKUP(D1115,Acero!$A$12:$AB$209,16,FALSE),"--")</f>
        <v>--</v>
      </c>
      <c r="S1115" s="335" t="str">
        <f>IF(L1115="x",VLOOKUP(D1115,Acero!$A$12:$AB$209,17,FALSE),"--")</f>
        <v>--</v>
      </c>
      <c r="T1115" s="335">
        <f>VLOOKUP(D1115,Acero!$A$12:$AB$209,18,FALSE)</f>
        <v>0.5</v>
      </c>
      <c r="U1115" s="308" t="str">
        <f>VLOOKUP(D1115,Acero!$A$12:$AB$209,19,FALSE)</f>
        <v>----</v>
      </c>
      <c r="V1115" s="318"/>
      <c r="W1115" s="318"/>
      <c r="X1115" s="322"/>
      <c r="Y1115" s="334" t="e">
        <f t="shared" si="455"/>
        <v>#DIV/0!</v>
      </c>
      <c r="Z1115">
        <f t="shared" si="459"/>
        <v>11704158.166666627</v>
      </c>
      <c r="AG1115" s="345">
        <v>43464</v>
      </c>
      <c r="AH1115" s="149"/>
      <c r="AI1115" s="149"/>
      <c r="AJ1115" s="149"/>
      <c r="AK1115" s="149"/>
      <c r="AL1115" s="343" t="e">
        <f t="shared" si="456"/>
        <v>#DIV/0!</v>
      </c>
      <c r="AM1115" s="149"/>
      <c r="AN1115" s="149"/>
      <c r="AO1115" s="343" t="e">
        <f t="shared" si="457"/>
        <v>#DIV/0!</v>
      </c>
      <c r="AP1115" s="149"/>
      <c r="AQ1115" s="149"/>
      <c r="AR1115" s="343" t="e">
        <f t="shared" si="458"/>
        <v>#DIV/0!</v>
      </c>
    </row>
    <row r="1116" spans="1:44" ht="30.75" hidden="1" thickBot="1">
      <c r="A1116" s="309"/>
      <c r="B1116" s="308">
        <v>1008</v>
      </c>
      <c r="C1116" s="239" t="str">
        <f>VLOOKUP($A$18,Piezas!$A$10:$F$604,2,FALSE)</f>
        <v xml:space="preserve">Gabinete lateral derecho </v>
      </c>
      <c r="D1116" s="317" t="s">
        <v>1229</v>
      </c>
      <c r="E1116" s="322"/>
      <c r="F1116" s="308">
        <f>VLOOKUP(D1116,Acero!$A$12:$AB$209,4,FALSE)</f>
        <v>0</v>
      </c>
      <c r="G1116" s="317"/>
      <c r="H1116" s="317"/>
      <c r="I1116" s="317"/>
      <c r="J1116" s="311"/>
      <c r="L1116" s="322"/>
      <c r="M1116" s="308" t="str">
        <f>VLOOKUP(D1116,Acero!$A$12:$AB$209,13,FALSE)</f>
        <v>---------------</v>
      </c>
      <c r="N1116" s="308" t="str">
        <f>IF(L1116="x",VLOOKUP(D1116,Acero!$A$12:$AB$209,6,FALSE),"--")</f>
        <v>--</v>
      </c>
      <c r="O1116" s="324" t="str">
        <f>IF(L1116="x",VLOOKUP(D1116,Acero!$A$12:$AB$209,7,FALSE),"--")</f>
        <v>--</v>
      </c>
      <c r="P1116" s="335">
        <f>IF((M1116="Chapa negra doble recapado")*AND(L1116&lt;&gt;"x"),"--",VLOOKUP(D1116,Acero!$A$12:$AB$209,14,FALSE))</f>
        <v>22</v>
      </c>
      <c r="Q1116" s="335" t="str">
        <f>IF((M1116="Chapa negra doble recapado")*AND(L1116&lt;&gt;"x"),"--",VLOOKUP(D1116,Acero!$A$12:$AB$209,15,FALSE))</f>
        <v>----</v>
      </c>
      <c r="R1116" s="335" t="str">
        <f>IF(L1116="x",VLOOKUP(D1116,Acero!$A$12:$AB$209,16,FALSE),"--")</f>
        <v>--</v>
      </c>
      <c r="S1116" s="335" t="str">
        <f>IF(L1116="x",VLOOKUP(D1116,Acero!$A$12:$AB$209,17,FALSE),"--")</f>
        <v>--</v>
      </c>
      <c r="T1116" s="335">
        <f>VLOOKUP(D1116,Acero!$A$12:$AB$209,18,FALSE)</f>
        <v>0</v>
      </c>
      <c r="U1116" s="308" t="str">
        <f>VLOOKUP(D1116,Acero!$A$12:$AB$209,19,FALSE)</f>
        <v>----</v>
      </c>
      <c r="V1116" s="319"/>
      <c r="W1116" s="319"/>
      <c r="X1116" s="322"/>
      <c r="Y1116" s="334" t="e">
        <f t="shared" si="455"/>
        <v>#DIV/0!</v>
      </c>
      <c r="Z1116">
        <f t="shared" si="459"/>
        <v>11704158.166666627</v>
      </c>
      <c r="AG1116" s="345">
        <v>43465</v>
      </c>
      <c r="AH1116" s="149"/>
      <c r="AI1116" s="149"/>
      <c r="AJ1116" s="149"/>
      <c r="AK1116" s="149"/>
      <c r="AL1116" s="343" t="e">
        <f t="shared" si="456"/>
        <v>#DIV/0!</v>
      </c>
      <c r="AM1116" s="149"/>
      <c r="AN1116" s="149"/>
      <c r="AO1116" s="343" t="e">
        <f t="shared" si="457"/>
        <v>#DIV/0!</v>
      </c>
      <c r="AP1116" s="149"/>
      <c r="AQ1116" s="149"/>
      <c r="AR1116" s="343" t="e">
        <f t="shared" si="458"/>
        <v>#DIV/0!</v>
      </c>
    </row>
    <row r="1117" spans="1:44" ht="30.75" hidden="1" thickBot="1">
      <c r="A1117" s="309"/>
      <c r="B1117" s="308">
        <v>1009</v>
      </c>
      <c r="C1117" s="239" t="str">
        <f>VLOOKUP($A$18,Piezas!$A$10:$F$604,2,FALSE)</f>
        <v xml:space="preserve">Gabinete lateral derecho </v>
      </c>
      <c r="D1117" s="317" t="s">
        <v>1230</v>
      </c>
      <c r="E1117" s="322"/>
      <c r="F1117" s="308">
        <f>VLOOKUP(D1117,Acero!$A$12:$AB$209,4,FALSE)</f>
        <v>0</v>
      </c>
      <c r="G1117" s="317"/>
      <c r="H1117" s="317"/>
      <c r="I1117" s="317"/>
      <c r="J1117" s="311"/>
      <c r="L1117" s="322"/>
      <c r="M1117" s="308" t="str">
        <f>VLOOKUP(D1117,Acero!$A$12:$AB$209,13,FALSE)</f>
        <v>---------------</v>
      </c>
      <c r="N1117" s="308" t="str">
        <f>IF(L1117="x",VLOOKUP(D1117,Acero!$A$12:$AB$209,6,FALSE),"--")</f>
        <v>--</v>
      </c>
      <c r="O1117" s="324" t="str">
        <f>IF(L1117="x",VLOOKUP(D1117,Acero!$A$12:$AB$209,7,FALSE),"--")</f>
        <v>--</v>
      </c>
      <c r="P1117" s="335">
        <f>IF((M1117="Chapa negra doble recapado")*AND(L1117&lt;&gt;"x"),"--",VLOOKUP(D1117,Acero!$A$12:$AB$209,14,FALSE))</f>
        <v>12.7</v>
      </c>
      <c r="Q1117" s="335" t="str">
        <f>IF((M1117="Chapa negra doble recapado")*AND(L1117&lt;&gt;"x"),"--",VLOOKUP(D1117,Acero!$A$12:$AB$209,15,FALSE))</f>
        <v>----</v>
      </c>
      <c r="R1117" s="335" t="str">
        <f>IF(L1117="x",VLOOKUP(D1117,Acero!$A$12:$AB$209,16,FALSE),"--")</f>
        <v>--</v>
      </c>
      <c r="S1117" s="335" t="str">
        <f>IF(L1117="x",VLOOKUP(D1117,Acero!$A$12:$AB$209,17,FALSE),"--")</f>
        <v>--</v>
      </c>
      <c r="T1117" s="335">
        <f>VLOOKUP(D1117,Acero!$A$12:$AB$209,18,FALSE)</f>
        <v>0</v>
      </c>
      <c r="U1117" s="308" t="str">
        <f>VLOOKUP(D1117,Acero!$A$12:$AB$209,19,FALSE)</f>
        <v>----</v>
      </c>
      <c r="V1117" s="318"/>
      <c r="W1117" s="318"/>
      <c r="X1117" s="322"/>
      <c r="Y1117" s="334" t="e">
        <f t="shared" si="455"/>
        <v>#DIV/0!</v>
      </c>
      <c r="Z1117">
        <f t="shared" si="459"/>
        <v>11704158.166666627</v>
      </c>
      <c r="AG1117" s="345">
        <v>43466</v>
      </c>
      <c r="AH1117" s="149"/>
      <c r="AI1117" s="149"/>
      <c r="AJ1117" s="149"/>
      <c r="AK1117" s="149"/>
      <c r="AL1117" s="343" t="e">
        <f t="shared" si="456"/>
        <v>#DIV/0!</v>
      </c>
      <c r="AM1117" s="149"/>
      <c r="AN1117" s="149"/>
      <c r="AO1117" s="343" t="e">
        <f t="shared" si="457"/>
        <v>#DIV/0!</v>
      </c>
      <c r="AP1117" s="149"/>
      <c r="AQ1117" s="149"/>
      <c r="AR1117" s="343" t="e">
        <f t="shared" si="458"/>
        <v>#DIV/0!</v>
      </c>
    </row>
    <row r="1118" spans="1:44" ht="30.75" hidden="1" thickBot="1">
      <c r="A1118" s="309"/>
      <c r="B1118" s="308">
        <v>1010</v>
      </c>
      <c r="C1118" s="239" t="str">
        <f>VLOOKUP($A$18,Piezas!$A$10:$F$604,2,FALSE)</f>
        <v xml:space="preserve">Gabinete lateral derecho </v>
      </c>
      <c r="D1118" s="317"/>
      <c r="E1118" s="322"/>
      <c r="F1118" s="308" t="e">
        <f>VLOOKUP(D1118,Acero!$A$12:$AB$209,4,FALSE)</f>
        <v>#N/A</v>
      </c>
      <c r="G1118" s="317"/>
      <c r="H1118" s="317"/>
      <c r="I1118" s="317"/>
      <c r="J1118" s="311"/>
      <c r="L1118" s="322"/>
      <c r="M1118" s="308" t="e">
        <f>VLOOKUP(D1118,Acero!$A$12:$AB$209,13,FALSE)</f>
        <v>#N/A</v>
      </c>
      <c r="N1118" s="308" t="str">
        <f>IF(L1118="x",VLOOKUP(D1118,Acero!$A$12:$AB$209,6,FALSE),"--")</f>
        <v>--</v>
      </c>
      <c r="O1118" s="324" t="str">
        <f>IF(L1118="x",VLOOKUP(D1118,Acero!$A$12:$AB$209,7,FALSE),"--")</f>
        <v>--</v>
      </c>
      <c r="P1118" s="335" t="e">
        <f>IF((M1118="Chapa negra doble recapado")*AND(L1118&lt;&gt;"x"),"--",VLOOKUP(D1118,Acero!$A$12:$AB$209,14,FALSE))</f>
        <v>#N/A</v>
      </c>
      <c r="Q1118" s="335" t="e">
        <f>IF((M1118="Chapa negra doble recapado")*AND(L1118&lt;&gt;"x"),"--",VLOOKUP(D1118,Acero!$A$12:$AB$209,15,FALSE))</f>
        <v>#N/A</v>
      </c>
      <c r="R1118" s="335" t="str">
        <f>IF(L1118="x",VLOOKUP(D1118,Acero!$A$12:$AB$209,16,FALSE),"--")</f>
        <v>--</v>
      </c>
      <c r="S1118" s="335" t="str">
        <f>IF(L1118="x",VLOOKUP(D1118,Acero!$A$12:$AB$209,17,FALSE),"--")</f>
        <v>--</v>
      </c>
      <c r="T1118" s="335" t="e">
        <f>VLOOKUP(D1118,Acero!$A$12:$AB$209,18,FALSE)</f>
        <v>#N/A</v>
      </c>
      <c r="U1118" s="308" t="e">
        <f>VLOOKUP(D1118,Acero!$A$12:$AB$209,19,FALSE)</f>
        <v>#N/A</v>
      </c>
      <c r="V1118" s="319"/>
      <c r="W1118" s="319"/>
      <c r="X1118" s="322"/>
      <c r="Y1118" s="334" t="e">
        <f t="shared" si="455"/>
        <v>#DIV/0!</v>
      </c>
      <c r="Z1118">
        <f t="shared" si="459"/>
        <v>11704158.166666627</v>
      </c>
      <c r="AG1118" s="345">
        <v>43467</v>
      </c>
      <c r="AH1118" s="149"/>
      <c r="AI1118" s="149"/>
      <c r="AJ1118" s="149"/>
      <c r="AK1118" s="149"/>
      <c r="AL1118" s="343" t="e">
        <f t="shared" si="456"/>
        <v>#DIV/0!</v>
      </c>
      <c r="AM1118" s="149"/>
      <c r="AN1118" s="149"/>
      <c r="AO1118" s="343" t="e">
        <f t="shared" si="457"/>
        <v>#DIV/0!</v>
      </c>
      <c r="AP1118" s="149"/>
      <c r="AQ1118" s="149"/>
      <c r="AR1118" s="343" t="e">
        <f t="shared" si="458"/>
        <v>#DIV/0!</v>
      </c>
    </row>
    <row r="1119" spans="1:44" ht="30.75" hidden="1" thickBot="1">
      <c r="A1119" s="309"/>
      <c r="B1119" s="308">
        <v>1011</v>
      </c>
      <c r="C1119" s="239" t="str">
        <f>VLOOKUP($A$18,Piezas!$A$10:$F$604,2,FALSE)</f>
        <v xml:space="preserve">Gabinete lateral derecho </v>
      </c>
      <c r="D1119" s="320"/>
      <c r="E1119" s="322"/>
      <c r="F1119" s="308" t="e">
        <f>VLOOKUP(D1119,Acero!$A$12:$AB$209,4,FALSE)</f>
        <v>#N/A</v>
      </c>
      <c r="G1119" s="317"/>
      <c r="H1119" s="317"/>
      <c r="I1119" s="317"/>
      <c r="J1119" s="311"/>
      <c r="L1119" s="322"/>
      <c r="M1119" s="308" t="e">
        <f>VLOOKUP(D1119,Acero!$A$12:$AB$209,13,FALSE)</f>
        <v>#N/A</v>
      </c>
      <c r="N1119" s="308" t="str">
        <f>IF(L1119="x",VLOOKUP(D1119,Acero!$A$12:$AB$209,6,FALSE),"--")</f>
        <v>--</v>
      </c>
      <c r="O1119" s="324" t="str">
        <f>IF(L1119="x",VLOOKUP(D1119,Acero!$A$12:$AB$209,7,FALSE),"--")</f>
        <v>--</v>
      </c>
      <c r="P1119" s="335" t="e">
        <f>IF((M1119="Chapa negra doble recapado")*AND(L1119&lt;&gt;"x"),"--",VLOOKUP(D1119,Acero!$A$12:$AB$209,14,FALSE))</f>
        <v>#N/A</v>
      </c>
      <c r="Q1119" s="335" t="e">
        <f>IF((M1119="Chapa negra doble recapado")*AND(L1119&lt;&gt;"x"),"--",VLOOKUP(D1119,Acero!$A$12:$AB$209,15,FALSE))</f>
        <v>#N/A</v>
      </c>
      <c r="R1119" s="335" t="str">
        <f>IF(L1119="x",VLOOKUP(D1119,Acero!$A$12:$AB$209,16,FALSE),"--")</f>
        <v>--</v>
      </c>
      <c r="S1119" s="335" t="str">
        <f>IF(L1119="x",VLOOKUP(D1119,Acero!$A$12:$AB$209,17,FALSE),"--")</f>
        <v>--</v>
      </c>
      <c r="T1119" s="335" t="e">
        <f>VLOOKUP(D1119,Acero!$A$12:$AB$209,18,FALSE)</f>
        <v>#N/A</v>
      </c>
      <c r="U1119" s="308" t="e">
        <f>VLOOKUP(D1119,Acero!$A$12:$AB$209,19,FALSE)</f>
        <v>#N/A</v>
      </c>
      <c r="V1119" s="318"/>
      <c r="W1119" s="318"/>
      <c r="X1119" s="322"/>
      <c r="Y1119" s="334" t="e">
        <f t="shared" si="455"/>
        <v>#DIV/0!</v>
      </c>
      <c r="Z1119">
        <f t="shared" si="459"/>
        <v>11704158.166666627</v>
      </c>
      <c r="AG1119" s="345">
        <v>43468</v>
      </c>
      <c r="AH1119" s="149"/>
      <c r="AI1119" s="149"/>
      <c r="AJ1119" s="149"/>
      <c r="AK1119" s="149"/>
      <c r="AL1119" s="343" t="e">
        <f t="shared" si="456"/>
        <v>#DIV/0!</v>
      </c>
      <c r="AM1119" s="149"/>
      <c r="AN1119" s="149"/>
      <c r="AO1119" s="343" t="e">
        <f t="shared" si="457"/>
        <v>#DIV/0!</v>
      </c>
      <c r="AP1119" s="149"/>
      <c r="AQ1119" s="149"/>
      <c r="AR1119" s="343" t="e">
        <f t="shared" si="458"/>
        <v>#DIV/0!</v>
      </c>
    </row>
    <row r="1120" spans="1:44" ht="30.75" hidden="1" thickBot="1">
      <c r="A1120" s="412"/>
      <c r="B1120" s="308">
        <v>1012</v>
      </c>
      <c r="C1120" s="239" t="str">
        <f>VLOOKUP($A$18,Piezas!$A$10:$F$604,2,FALSE)</f>
        <v xml:space="preserve">Gabinete lateral derecho </v>
      </c>
      <c r="D1120" s="321"/>
      <c r="E1120" s="322"/>
      <c r="F1120" s="308" t="e">
        <f>VLOOKUP(D1120,Acero!$A$12:$AB$209,4,FALSE)</f>
        <v>#N/A</v>
      </c>
      <c r="G1120" s="317"/>
      <c r="H1120" s="317"/>
      <c r="I1120" s="317"/>
      <c r="J1120" s="311"/>
      <c r="L1120" s="322"/>
      <c r="M1120" s="308" t="e">
        <f>VLOOKUP(D1120,Acero!$A$12:$AB$209,13,FALSE)</f>
        <v>#N/A</v>
      </c>
      <c r="N1120" s="308" t="str">
        <f>IF(L1120="x",VLOOKUP(D1120,Acero!$A$12:$AB$209,6,FALSE),"--")</f>
        <v>--</v>
      </c>
      <c r="O1120" s="324" t="str">
        <f>IF(L1120="x",VLOOKUP(D1120,Acero!$A$12:$AB$209,7,FALSE),"--")</f>
        <v>--</v>
      </c>
      <c r="P1120" s="335" t="e">
        <f>IF((M1120="Chapa negra doble recapado")*AND(L1120&lt;&gt;"x"),"--",VLOOKUP(D1120,Acero!$A$12:$AB$209,14,FALSE))</f>
        <v>#N/A</v>
      </c>
      <c r="Q1120" s="335" t="e">
        <f>IF((M1120="Chapa negra doble recapado")*AND(L1120&lt;&gt;"x"),"--",VLOOKUP(D1120,Acero!$A$12:$AB$209,15,FALSE))</f>
        <v>#N/A</v>
      </c>
      <c r="R1120" s="335" t="str">
        <f>IF(L1120="x",VLOOKUP(D1120,Acero!$A$12:$AB$209,16,FALSE),"--")</f>
        <v>--</v>
      </c>
      <c r="S1120" s="335" t="str">
        <f>IF(L1120="x",VLOOKUP(D1120,Acero!$A$12:$AB$209,17,FALSE),"--")</f>
        <v>--</v>
      </c>
      <c r="T1120" s="335" t="e">
        <f>VLOOKUP(D1120,Acero!$A$12:$AB$209,18,FALSE)</f>
        <v>#N/A</v>
      </c>
      <c r="U1120" s="308" t="e">
        <f>VLOOKUP(D1120,Acero!$A$12:$AB$209,19,FALSE)</f>
        <v>#N/A</v>
      </c>
      <c r="V1120" s="319"/>
      <c r="W1120" s="319"/>
      <c r="X1120" s="322"/>
      <c r="Y1120" s="334" t="e">
        <f t="shared" si="455"/>
        <v>#DIV/0!</v>
      </c>
      <c r="Z1120">
        <f t="shared" si="459"/>
        <v>11704158.166666627</v>
      </c>
      <c r="AG1120" s="345">
        <v>43469</v>
      </c>
      <c r="AH1120" s="149"/>
      <c r="AI1120" s="149"/>
      <c r="AJ1120" s="149"/>
      <c r="AK1120" s="149"/>
      <c r="AL1120" s="343" t="e">
        <f t="shared" si="456"/>
        <v>#DIV/0!</v>
      </c>
      <c r="AM1120" s="149"/>
      <c r="AN1120" s="149"/>
      <c r="AO1120" s="343" t="e">
        <f t="shared" si="457"/>
        <v>#DIV/0!</v>
      </c>
      <c r="AP1120" s="149"/>
      <c r="AQ1120" s="149"/>
      <c r="AR1120" s="343" t="e">
        <f t="shared" si="458"/>
        <v>#DIV/0!</v>
      </c>
    </row>
    <row r="1121" spans="1:44" ht="15.75" hidden="1" thickBot="1">
      <c r="A1121" s="410"/>
      <c r="B1121" s="336"/>
      <c r="C1121" s="337"/>
      <c r="D1121" s="338"/>
      <c r="E1121" s="339"/>
      <c r="F1121" s="340"/>
      <c r="G1121" s="336"/>
      <c r="H1121" s="336"/>
      <c r="I1121" s="338"/>
      <c r="J1121" s="339"/>
      <c r="K1121" s="341"/>
      <c r="L1121" s="339"/>
      <c r="M1121" s="338"/>
      <c r="N1121" s="338"/>
      <c r="O1121" s="342"/>
      <c r="P1121" s="340"/>
      <c r="Q1121" s="340"/>
      <c r="R1121" s="340"/>
      <c r="S1121" s="340"/>
      <c r="T1121" s="340"/>
      <c r="U1121" s="336"/>
      <c r="V1121" s="336"/>
      <c r="W1121" s="336"/>
      <c r="X1121" s="339"/>
      <c r="Y1121" s="339"/>
      <c r="Z1121" s="333"/>
      <c r="AA1121" s="333"/>
      <c r="AG1121" s="345"/>
      <c r="AL1121" s="344"/>
      <c r="AO1121" s="344"/>
      <c r="AR1121" s="344"/>
    </row>
    <row r="1122" spans="1:44" ht="31.5" hidden="1" thickTop="1" thickBot="1">
      <c r="A1122" s="411" t="s">
        <v>524</v>
      </c>
      <c r="B1122" s="308">
        <v>1013</v>
      </c>
      <c r="C1122" s="239" t="str">
        <f>VLOOKUP($A$18,Piezas!$A$10:$F$604,2,FALSE)</f>
        <v xml:space="preserve">Gabinete lateral derecho </v>
      </c>
      <c r="D1122" s="317" t="s">
        <v>1012</v>
      </c>
      <c r="E1122" s="331">
        <v>2206.3333333333298</v>
      </c>
      <c r="F1122" s="308" t="str">
        <f>VLOOKUP(D1122,Acero!$A$12:$AB$209,4,FALSE)</f>
        <v>Lateral</v>
      </c>
      <c r="G1122" s="317"/>
      <c r="H1122" s="317"/>
      <c r="I1122" s="317"/>
      <c r="J1122" s="310"/>
      <c r="K1122" s="149"/>
      <c r="L1122" s="331"/>
      <c r="M1122" s="308" t="str">
        <f>VLOOKUP(D1122,Acero!$A$12:$AB$209,13,FALSE)</f>
        <v>Chapa negra doble recapado</v>
      </c>
      <c r="N1122" s="308" t="str">
        <f>IF(L1122="x",VLOOKUP(D1122,Acero!$A$12:$AB$209,6,FALSE),"--")</f>
        <v>--</v>
      </c>
      <c r="O1122" s="324" t="str">
        <f>IF(L1122="x",VLOOKUP(D1122,Acero!$A$12:$AB$209,7,FALSE),"--")</f>
        <v>--</v>
      </c>
      <c r="P1122" s="335" t="str">
        <f>IF((M1122="Chapa negra doble recapado")*AND(L1122&lt;&gt;"x"),"--",VLOOKUP(D1122,Acero!$A$12:$AB$209,14,FALSE))</f>
        <v>--</v>
      </c>
      <c r="Q1122" s="335" t="str">
        <f>IF((M1122="Chapa negra doble recapado")*AND(L1122&lt;&gt;"x"),"--",VLOOKUP(D1122,Acero!$A$12:$AB$209,15,FALSE))</f>
        <v>--</v>
      </c>
      <c r="R1122" s="335" t="str">
        <f>IF(L1122="x",VLOOKUP(D1122,Acero!$A$12:$AB$209,16,FALSE),"--")</f>
        <v>--</v>
      </c>
      <c r="S1122" s="335" t="str">
        <f>IF(L1122="x",VLOOKUP(D1122,Acero!$A$12:$AB$209,17,FALSE),"--")</f>
        <v>--</v>
      </c>
      <c r="T1122" s="335">
        <f>VLOOKUP(D1122,Acero!$A$12:$AB$209,18,FALSE)</f>
        <v>1.2</v>
      </c>
      <c r="U1122" s="308" t="str">
        <f>VLOOKUP(D1122,Acero!$A$12:$AB$209,19,FALSE)</f>
        <v>mm</v>
      </c>
      <c r="V1122" s="317"/>
      <c r="W1122" s="317">
        <v>1793.8333333333301</v>
      </c>
      <c r="X1122" s="331">
        <v>2345.6666666666702</v>
      </c>
      <c r="Y1122" s="334">
        <f t="shared" ref="Y1122:Y1132" si="460">(X1122-W1122)/W1122</f>
        <v>0.30762798476261699</v>
      </c>
      <c r="Z1122" s="149">
        <f>(V1122+W1122)*E1122</f>
        <v>3957794.2777777645</v>
      </c>
      <c r="AA1122" s="149"/>
      <c r="AB1122" s="149"/>
      <c r="AC1122" s="149"/>
      <c r="AD1122" s="149"/>
      <c r="AE1122" s="149"/>
      <c r="AF1122" s="149"/>
      <c r="AG1122" s="345">
        <v>43470</v>
      </c>
      <c r="AH1122" s="149"/>
      <c r="AI1122" s="149"/>
      <c r="AJ1122" s="149"/>
      <c r="AK1122" s="149"/>
      <c r="AL1122" s="343" t="e">
        <f t="shared" ref="AL1122:AL1132" si="461">(AH1122-AK1122)/AH1122</f>
        <v>#DIV/0!</v>
      </c>
      <c r="AM1122" s="149"/>
      <c r="AN1122" s="149"/>
      <c r="AO1122" s="343" t="e">
        <f t="shared" ref="AO1122:AO1132" si="462">(AK1122-AN1122)/AK1122</f>
        <v>#DIV/0!</v>
      </c>
      <c r="AP1122" s="149"/>
      <c r="AQ1122" s="149"/>
      <c r="AR1122" s="343" t="e">
        <f t="shared" ref="AR1122:AR1132" si="463">(AN1122-AQ1122)/AN1122</f>
        <v>#DIV/0!</v>
      </c>
    </row>
    <row r="1123" spans="1:44" ht="30.75" hidden="1" thickBot="1">
      <c r="A1123" s="309"/>
      <c r="B1123" s="308">
        <v>1014</v>
      </c>
      <c r="C1123" s="239" t="str">
        <f>VLOOKUP($A$18,Piezas!$A$10:$F$604,2,FALSE)</f>
        <v xml:space="preserve">Gabinete lateral derecho </v>
      </c>
      <c r="D1123" s="317" t="s">
        <v>1211</v>
      </c>
      <c r="E1123" s="322">
        <v>2214.3333333333298</v>
      </c>
      <c r="F1123" s="308" t="str">
        <f>VLOOKUP(D1123,Acero!$A$12:$AB$209,4,FALSE)</f>
        <v xml:space="preserve">Lonja </v>
      </c>
      <c r="G1123" s="317"/>
      <c r="H1123" s="317"/>
      <c r="I1123" s="317"/>
      <c r="J1123" s="311"/>
      <c r="L1123" s="317"/>
      <c r="M1123" s="308" t="str">
        <f>VLOOKUP(D1123,Acero!$A$12:$AB$209,13,FALSE)</f>
        <v>Chapa negra doble recapado</v>
      </c>
      <c r="N1123" s="308" t="str">
        <f>IF(L1123="x",VLOOKUP(D1123,Acero!$A$12:$AB$209,6,FALSE),"--")</f>
        <v>--</v>
      </c>
      <c r="O1123" s="324" t="str">
        <f>IF(L1123="x",VLOOKUP(D1123,Acero!$A$12:$AB$209,7,FALSE),"--")</f>
        <v>--</v>
      </c>
      <c r="P1123" s="335" t="str">
        <f>IF((M1123="Chapa negra doble recapado")*AND(L1123&lt;&gt;"x"),"--",VLOOKUP(D1123,Acero!$A$12:$AB$209,14,FALSE))</f>
        <v>--</v>
      </c>
      <c r="Q1123" s="335" t="str">
        <f>IF((M1123="Chapa negra doble recapado")*AND(L1123&lt;&gt;"x"),"--",VLOOKUP(D1123,Acero!$A$12:$AB$209,15,FALSE))</f>
        <v>--</v>
      </c>
      <c r="R1123" s="335" t="str">
        <f>IF(L1123="x",VLOOKUP(D1123,Acero!$A$12:$AB$209,16,FALSE),"--")</f>
        <v>--</v>
      </c>
      <c r="S1123" s="335" t="str">
        <f>IF(L1123="x",VLOOKUP(D1123,Acero!$A$12:$AB$209,17,FALSE),"--")</f>
        <v>--</v>
      </c>
      <c r="T1123" s="335">
        <f>VLOOKUP(D1123,Acero!$A$12:$AB$209,18,FALSE)</f>
        <v>1.2</v>
      </c>
      <c r="U1123" s="308" t="str">
        <f>VLOOKUP(D1123,Acero!$A$12:$AB$209,19,FALSE)</f>
        <v>mm</v>
      </c>
      <c r="V1123" s="317"/>
      <c r="W1123" s="317">
        <v>1800.3333333333301</v>
      </c>
      <c r="X1123" s="322">
        <v>2354.1666666666702</v>
      </c>
      <c r="Y1123" s="334">
        <f t="shared" si="460"/>
        <v>0.30762821699685672</v>
      </c>
      <c r="Z1123">
        <f t="shared" ref="Z1123:Z1132" si="464">(V1123+W1123)*E1123+Z1122</f>
        <v>7944332.388888862</v>
      </c>
      <c r="AG1123" s="345">
        <v>43471</v>
      </c>
      <c r="AH1123" s="149"/>
      <c r="AI1123" s="149"/>
      <c r="AJ1123" s="149"/>
      <c r="AK1123" s="149"/>
      <c r="AL1123" s="343" t="e">
        <f t="shared" si="461"/>
        <v>#DIV/0!</v>
      </c>
      <c r="AM1123" s="149"/>
      <c r="AN1123" s="149"/>
      <c r="AO1123" s="343" t="e">
        <f t="shared" si="462"/>
        <v>#DIV/0!</v>
      </c>
      <c r="AP1123" s="149"/>
      <c r="AQ1123" s="149"/>
      <c r="AR1123" s="343" t="e">
        <f t="shared" si="463"/>
        <v>#DIV/0!</v>
      </c>
    </row>
    <row r="1124" spans="1:44" ht="30.75" hidden="1" thickBot="1">
      <c r="A1124" s="309"/>
      <c r="B1124" s="308">
        <v>1015</v>
      </c>
      <c r="C1124" s="239" t="str">
        <f>VLOOKUP($A$18,Piezas!$A$10:$F$604,2,FALSE)</f>
        <v xml:space="preserve">Gabinete lateral derecho </v>
      </c>
      <c r="D1124" s="317" t="s">
        <v>1014</v>
      </c>
      <c r="E1124" s="322">
        <v>2222.3333333333298</v>
      </c>
      <c r="F1124" s="308" t="str">
        <f>VLOOKUP(D1124,Acero!$A$12:$AB$209,4,FALSE)</f>
        <v>orejas</v>
      </c>
      <c r="G1124" s="317"/>
      <c r="H1124" s="317"/>
      <c r="I1124" s="317"/>
      <c r="J1124" s="311" t="s">
        <v>1562</v>
      </c>
      <c r="L1124" s="322"/>
      <c r="M1124" s="308" t="str">
        <f>VLOOKUP(D1124,Acero!$A$12:$AB$209,13,FALSE)</f>
        <v>Chapa negra doble recapado</v>
      </c>
      <c r="N1124" s="308" t="str">
        <f>IF(L1124="x",VLOOKUP(D1124,Acero!$A$12:$AB$209,6,FALSE),"--")</f>
        <v>--</v>
      </c>
      <c r="O1124" s="324" t="str">
        <f>IF(L1124="x",VLOOKUP(D1124,Acero!$A$12:$AB$209,7,FALSE),"--")</f>
        <v>--</v>
      </c>
      <c r="P1124" s="335" t="str">
        <f>IF((M1124="Chapa negra doble recapado")*AND(L1124&lt;&gt;"x"),"--",VLOOKUP(D1124,Acero!$A$12:$AB$209,14,FALSE))</f>
        <v>--</v>
      </c>
      <c r="Q1124" s="335" t="str">
        <f>IF((M1124="Chapa negra doble recapado")*AND(L1124&lt;&gt;"x"),"--",VLOOKUP(D1124,Acero!$A$12:$AB$209,15,FALSE))</f>
        <v>--</v>
      </c>
      <c r="R1124" s="335" t="str">
        <f>IF(L1124="x",VLOOKUP(D1124,Acero!$A$12:$AB$209,16,FALSE),"--")</f>
        <v>--</v>
      </c>
      <c r="S1124" s="335" t="str">
        <f>IF(L1124="x",VLOOKUP(D1124,Acero!$A$12:$AB$209,17,FALSE),"--")</f>
        <v>--</v>
      </c>
      <c r="T1124" s="335">
        <f>VLOOKUP(D1124,Acero!$A$12:$AB$209,18,FALSE)</f>
        <v>1.2</v>
      </c>
      <c r="U1124" s="308" t="str">
        <f>VLOOKUP(D1124,Acero!$A$12:$AB$209,19,FALSE)</f>
        <v>mm</v>
      </c>
      <c r="V1124" s="318">
        <v>1</v>
      </c>
      <c r="W1124" s="318">
        <v>1806.8333333333301</v>
      </c>
      <c r="X1124" s="322">
        <v>2362.6666666666702</v>
      </c>
      <c r="Y1124" s="334">
        <f t="shared" si="460"/>
        <v>0.30762844756019248</v>
      </c>
      <c r="Z1124">
        <f t="shared" si="464"/>
        <v>11961940.666666627</v>
      </c>
      <c r="AG1124" s="345">
        <v>43472</v>
      </c>
      <c r="AH1124" s="149"/>
      <c r="AI1124" s="149"/>
      <c r="AJ1124" s="149"/>
      <c r="AK1124" s="149"/>
      <c r="AL1124" s="343" t="e">
        <f t="shared" si="461"/>
        <v>#DIV/0!</v>
      </c>
      <c r="AM1124" s="149"/>
      <c r="AN1124" s="149"/>
      <c r="AO1124" s="343" t="e">
        <f t="shared" si="462"/>
        <v>#DIV/0!</v>
      </c>
      <c r="AP1124" s="149"/>
      <c r="AQ1124" s="149"/>
      <c r="AR1124" s="343" t="e">
        <f t="shared" si="463"/>
        <v>#DIV/0!</v>
      </c>
    </row>
    <row r="1125" spans="1:44" ht="30.75" hidden="1" thickBot="1">
      <c r="A1125" s="309"/>
      <c r="B1125" s="308">
        <v>1016</v>
      </c>
      <c r="C1125" s="239" t="str">
        <f>VLOOKUP($A$18,Piezas!$A$10:$F$604,2,FALSE)</f>
        <v xml:space="preserve">Gabinete lateral derecho </v>
      </c>
      <c r="D1125" s="317" t="s">
        <v>1015</v>
      </c>
      <c r="E1125" s="322"/>
      <c r="F1125" s="308">
        <f>VLOOKUP(D1125,Acero!$A$12:$AB$209,4,FALSE)</f>
        <v>0</v>
      </c>
      <c r="G1125" s="317"/>
      <c r="H1125" s="317"/>
      <c r="I1125" s="317"/>
      <c r="J1125" s="311"/>
      <c r="L1125" s="322"/>
      <c r="M1125" s="308">
        <f>VLOOKUP(D1125,Acero!$A$12:$AB$209,13,FALSE)</f>
        <v>0</v>
      </c>
      <c r="N1125" s="308" t="str">
        <f>IF(L1125="x",VLOOKUP(D1125,Acero!$A$12:$AB$209,6,FALSE),"--")</f>
        <v>--</v>
      </c>
      <c r="O1125" s="324" t="str">
        <f>IF(L1125="x",VLOOKUP(D1125,Acero!$A$12:$AB$209,7,FALSE),"--")</f>
        <v>--</v>
      </c>
      <c r="P1125" s="335">
        <f>IF((M1125="Chapa negra doble recapado")*AND(L1125&lt;&gt;"x"),"--",VLOOKUP(D1125,Acero!$A$12:$AB$209,14,FALSE))</f>
        <v>0</v>
      </c>
      <c r="Q1125" s="335">
        <f>IF((M1125="Chapa negra doble recapado")*AND(L1125&lt;&gt;"x"),"--",VLOOKUP(D1125,Acero!$A$12:$AB$209,15,FALSE))</f>
        <v>0</v>
      </c>
      <c r="R1125" s="335" t="str">
        <f>IF(L1125="x",VLOOKUP(D1125,Acero!$A$12:$AB$209,16,FALSE),"--")</f>
        <v>--</v>
      </c>
      <c r="S1125" s="335" t="str">
        <f>IF(L1125="x",VLOOKUP(D1125,Acero!$A$12:$AB$209,17,FALSE),"--")</f>
        <v>--</v>
      </c>
      <c r="T1125" s="335">
        <f>VLOOKUP(D1125,Acero!$A$12:$AB$209,18,FALSE)</f>
        <v>0</v>
      </c>
      <c r="U1125" s="308" t="str">
        <f>VLOOKUP(D1125,Acero!$A$12:$AB$209,19,FALSE)</f>
        <v>-----</v>
      </c>
      <c r="V1125" s="319"/>
      <c r="W1125" s="319"/>
      <c r="X1125" s="322"/>
      <c r="Y1125" s="334" t="e">
        <f t="shared" si="460"/>
        <v>#DIV/0!</v>
      </c>
      <c r="Z1125">
        <f t="shared" si="464"/>
        <v>11961940.666666627</v>
      </c>
      <c r="AG1125" s="345">
        <v>43473</v>
      </c>
      <c r="AH1125" s="149"/>
      <c r="AI1125" s="149"/>
      <c r="AJ1125" s="149"/>
      <c r="AK1125" s="149"/>
      <c r="AL1125" s="343" t="e">
        <f t="shared" si="461"/>
        <v>#DIV/0!</v>
      </c>
      <c r="AM1125" s="149"/>
      <c r="AN1125" s="149"/>
      <c r="AO1125" s="343" t="e">
        <f t="shared" si="462"/>
        <v>#DIV/0!</v>
      </c>
      <c r="AP1125" s="149"/>
      <c r="AQ1125" s="149"/>
      <c r="AR1125" s="343" t="e">
        <f t="shared" si="463"/>
        <v>#DIV/0!</v>
      </c>
    </row>
    <row r="1126" spans="1:44" ht="30.75" hidden="1" thickBot="1">
      <c r="A1126" s="309"/>
      <c r="B1126" s="308">
        <v>1017</v>
      </c>
      <c r="C1126" s="239" t="str">
        <f>VLOOKUP($A$18,Piezas!$A$10:$F$604,2,FALSE)</f>
        <v xml:space="preserve">Gabinete lateral derecho </v>
      </c>
      <c r="D1126" s="317" t="s">
        <v>1060</v>
      </c>
      <c r="E1126" s="322"/>
      <c r="F1126" s="308">
        <f>VLOOKUP(D1126,Acero!$A$12:$AB$209,4,FALSE)</f>
        <v>0</v>
      </c>
      <c r="G1126" s="317"/>
      <c r="H1126" s="317"/>
      <c r="I1126" s="317"/>
      <c r="J1126" s="311"/>
      <c r="L1126" s="322"/>
      <c r="M1126" s="308" t="str">
        <f>VLOOKUP(D1126,Acero!$A$12:$AB$209,13,FALSE)</f>
        <v>---------------</v>
      </c>
      <c r="N1126" s="308" t="str">
        <f>IF(L1126="x",VLOOKUP(D1126,Acero!$A$12:$AB$209,6,FALSE),"--")</f>
        <v>--</v>
      </c>
      <c r="O1126" s="324" t="str">
        <f>IF(L1126="x",VLOOKUP(D1126,Acero!$A$12:$AB$209,7,FALSE),"--")</f>
        <v>--</v>
      </c>
      <c r="P1126" s="335">
        <f>IF((M1126="Chapa negra doble recapado")*AND(L1126&lt;&gt;"x"),"--",VLOOKUP(D1126,Acero!$A$12:$AB$209,14,FALSE))</f>
        <v>28</v>
      </c>
      <c r="Q1126" s="335" t="str">
        <f>IF((M1126="Chapa negra doble recapado")*AND(L1126&lt;&gt;"x"),"--",VLOOKUP(D1126,Acero!$A$12:$AB$209,15,FALSE))</f>
        <v>----</v>
      </c>
      <c r="R1126" s="335" t="str">
        <f>IF(L1126="x",VLOOKUP(D1126,Acero!$A$12:$AB$209,16,FALSE),"--")</f>
        <v>--</v>
      </c>
      <c r="S1126" s="335" t="str">
        <f>IF(L1126="x",VLOOKUP(D1126,Acero!$A$12:$AB$209,17,FALSE),"--")</f>
        <v>--</v>
      </c>
      <c r="T1126" s="335">
        <f>VLOOKUP(D1126,Acero!$A$12:$AB$209,18,FALSE)</f>
        <v>0</v>
      </c>
      <c r="U1126" s="308" t="str">
        <f>VLOOKUP(D1126,Acero!$A$12:$AB$209,19,FALSE)</f>
        <v>----</v>
      </c>
      <c r="V1126" s="318"/>
      <c r="W1126" s="318"/>
      <c r="X1126" s="322"/>
      <c r="Y1126" s="334" t="e">
        <f t="shared" si="460"/>
        <v>#DIV/0!</v>
      </c>
      <c r="Z1126">
        <f t="shared" si="464"/>
        <v>11961940.666666627</v>
      </c>
      <c r="AG1126" s="345">
        <v>43474</v>
      </c>
      <c r="AH1126" s="149"/>
      <c r="AI1126" s="149"/>
      <c r="AJ1126" s="149"/>
      <c r="AK1126" s="149"/>
      <c r="AL1126" s="343" t="e">
        <f t="shared" si="461"/>
        <v>#DIV/0!</v>
      </c>
      <c r="AM1126" s="149"/>
      <c r="AN1126" s="149"/>
      <c r="AO1126" s="343" t="e">
        <f t="shared" si="462"/>
        <v>#DIV/0!</v>
      </c>
      <c r="AP1126" s="149"/>
      <c r="AQ1126" s="149"/>
      <c r="AR1126" s="343" t="e">
        <f t="shared" si="463"/>
        <v>#DIV/0!</v>
      </c>
    </row>
    <row r="1127" spans="1:44" ht="30.75" hidden="1" thickBot="1">
      <c r="A1127" s="309"/>
      <c r="B1127" s="308">
        <v>1018</v>
      </c>
      <c r="C1127" s="239" t="str">
        <f>VLOOKUP($A$18,Piezas!$A$10:$F$604,2,FALSE)</f>
        <v xml:space="preserve">Gabinete lateral derecho </v>
      </c>
      <c r="D1127" s="317" t="s">
        <v>1228</v>
      </c>
      <c r="E1127" s="322"/>
      <c r="F1127" s="308">
        <f>VLOOKUP(D1127,Acero!$A$12:$AB$209,4,FALSE)</f>
        <v>0</v>
      </c>
      <c r="G1127" s="317"/>
      <c r="H1127" s="317"/>
      <c r="I1127" s="317"/>
      <c r="J1127" s="311"/>
      <c r="L1127" s="322"/>
      <c r="M1127" s="308" t="str">
        <f>VLOOKUP(D1127,Acero!$A$12:$AB$209,13,FALSE)</f>
        <v>---------------</v>
      </c>
      <c r="N1127" s="308" t="str">
        <f>IF(L1127="x",VLOOKUP(D1127,Acero!$A$12:$AB$209,6,FALSE),"--")</f>
        <v>--</v>
      </c>
      <c r="O1127" s="324" t="str">
        <f>IF(L1127="x",VLOOKUP(D1127,Acero!$A$12:$AB$209,7,FALSE),"--")</f>
        <v>--</v>
      </c>
      <c r="P1127" s="335">
        <f>IF((M1127="Chapa negra doble recapado")*AND(L1127&lt;&gt;"x"),"--",VLOOKUP(D1127,Acero!$A$12:$AB$209,14,FALSE))</f>
        <v>0.42</v>
      </c>
      <c r="Q1127" s="335" t="str">
        <f>IF((M1127="Chapa negra doble recapado")*AND(L1127&lt;&gt;"x"),"--",VLOOKUP(D1127,Acero!$A$12:$AB$209,15,FALSE))</f>
        <v>----</v>
      </c>
      <c r="R1127" s="335" t="str">
        <f>IF(L1127="x",VLOOKUP(D1127,Acero!$A$12:$AB$209,16,FALSE),"--")</f>
        <v>--</v>
      </c>
      <c r="S1127" s="335" t="str">
        <f>IF(L1127="x",VLOOKUP(D1127,Acero!$A$12:$AB$209,17,FALSE),"--")</f>
        <v>--</v>
      </c>
      <c r="T1127" s="335">
        <f>VLOOKUP(D1127,Acero!$A$12:$AB$209,18,FALSE)</f>
        <v>0.5</v>
      </c>
      <c r="U1127" s="308" t="str">
        <f>VLOOKUP(D1127,Acero!$A$12:$AB$209,19,FALSE)</f>
        <v>----</v>
      </c>
      <c r="V1127" s="318"/>
      <c r="W1127" s="318"/>
      <c r="X1127" s="322"/>
      <c r="Y1127" s="334" t="e">
        <f t="shared" si="460"/>
        <v>#DIV/0!</v>
      </c>
      <c r="Z1127">
        <f t="shared" si="464"/>
        <v>11961940.666666627</v>
      </c>
      <c r="AG1127" s="345">
        <v>43475</v>
      </c>
      <c r="AH1127" s="149"/>
      <c r="AI1127" s="149"/>
      <c r="AJ1127" s="149"/>
      <c r="AK1127" s="149"/>
      <c r="AL1127" s="343" t="e">
        <f t="shared" si="461"/>
        <v>#DIV/0!</v>
      </c>
      <c r="AM1127" s="149"/>
      <c r="AN1127" s="149"/>
      <c r="AO1127" s="343" t="e">
        <f t="shared" si="462"/>
        <v>#DIV/0!</v>
      </c>
      <c r="AP1127" s="149"/>
      <c r="AQ1127" s="149"/>
      <c r="AR1127" s="343" t="e">
        <f t="shared" si="463"/>
        <v>#DIV/0!</v>
      </c>
    </row>
    <row r="1128" spans="1:44" ht="30.75" hidden="1" thickBot="1">
      <c r="A1128" s="309"/>
      <c r="B1128" s="308">
        <v>1019</v>
      </c>
      <c r="C1128" s="239" t="str">
        <f>VLOOKUP($A$18,Piezas!$A$10:$F$604,2,FALSE)</f>
        <v xml:space="preserve">Gabinete lateral derecho </v>
      </c>
      <c r="D1128" s="317" t="s">
        <v>1229</v>
      </c>
      <c r="E1128" s="322"/>
      <c r="F1128" s="308">
        <f>VLOOKUP(D1128,Acero!$A$12:$AB$209,4,FALSE)</f>
        <v>0</v>
      </c>
      <c r="G1128" s="317"/>
      <c r="H1128" s="317"/>
      <c r="I1128" s="317"/>
      <c r="J1128" s="311"/>
      <c r="L1128" s="322"/>
      <c r="M1128" s="308" t="str">
        <f>VLOOKUP(D1128,Acero!$A$12:$AB$209,13,FALSE)</f>
        <v>---------------</v>
      </c>
      <c r="N1128" s="308" t="str">
        <f>IF(L1128="x",VLOOKUP(D1128,Acero!$A$12:$AB$209,6,FALSE),"--")</f>
        <v>--</v>
      </c>
      <c r="O1128" s="324" t="str">
        <f>IF(L1128="x",VLOOKUP(D1128,Acero!$A$12:$AB$209,7,FALSE),"--")</f>
        <v>--</v>
      </c>
      <c r="P1128" s="335">
        <f>IF((M1128="Chapa negra doble recapado")*AND(L1128&lt;&gt;"x"),"--",VLOOKUP(D1128,Acero!$A$12:$AB$209,14,FALSE))</f>
        <v>22</v>
      </c>
      <c r="Q1128" s="335" t="str">
        <f>IF((M1128="Chapa negra doble recapado")*AND(L1128&lt;&gt;"x"),"--",VLOOKUP(D1128,Acero!$A$12:$AB$209,15,FALSE))</f>
        <v>----</v>
      </c>
      <c r="R1128" s="335" t="str">
        <f>IF(L1128="x",VLOOKUP(D1128,Acero!$A$12:$AB$209,16,FALSE),"--")</f>
        <v>--</v>
      </c>
      <c r="S1128" s="335" t="str">
        <f>IF(L1128="x",VLOOKUP(D1128,Acero!$A$12:$AB$209,17,FALSE),"--")</f>
        <v>--</v>
      </c>
      <c r="T1128" s="335">
        <f>VLOOKUP(D1128,Acero!$A$12:$AB$209,18,FALSE)</f>
        <v>0</v>
      </c>
      <c r="U1128" s="308" t="str">
        <f>VLOOKUP(D1128,Acero!$A$12:$AB$209,19,FALSE)</f>
        <v>----</v>
      </c>
      <c r="V1128" s="319"/>
      <c r="W1128" s="319"/>
      <c r="X1128" s="322"/>
      <c r="Y1128" s="334" t="e">
        <f t="shared" si="460"/>
        <v>#DIV/0!</v>
      </c>
      <c r="Z1128">
        <f t="shared" si="464"/>
        <v>11961940.666666627</v>
      </c>
      <c r="AG1128" s="345">
        <v>43476</v>
      </c>
      <c r="AH1128" s="149"/>
      <c r="AI1128" s="149"/>
      <c r="AJ1128" s="149"/>
      <c r="AK1128" s="149"/>
      <c r="AL1128" s="343" t="e">
        <f t="shared" si="461"/>
        <v>#DIV/0!</v>
      </c>
      <c r="AM1128" s="149"/>
      <c r="AN1128" s="149"/>
      <c r="AO1128" s="343" t="e">
        <f t="shared" si="462"/>
        <v>#DIV/0!</v>
      </c>
      <c r="AP1128" s="149"/>
      <c r="AQ1128" s="149"/>
      <c r="AR1128" s="343" t="e">
        <f t="shared" si="463"/>
        <v>#DIV/0!</v>
      </c>
    </row>
    <row r="1129" spans="1:44" ht="30.75" hidden="1" thickBot="1">
      <c r="A1129" s="309"/>
      <c r="B1129" s="308">
        <v>1020</v>
      </c>
      <c r="C1129" s="239" t="str">
        <f>VLOOKUP($A$18,Piezas!$A$10:$F$604,2,FALSE)</f>
        <v xml:space="preserve">Gabinete lateral derecho </v>
      </c>
      <c r="D1129" s="317" t="s">
        <v>1230</v>
      </c>
      <c r="E1129" s="322"/>
      <c r="F1129" s="308">
        <f>VLOOKUP(D1129,Acero!$A$12:$AB$209,4,FALSE)</f>
        <v>0</v>
      </c>
      <c r="G1129" s="317"/>
      <c r="H1129" s="317"/>
      <c r="I1129" s="317"/>
      <c r="J1129" s="311"/>
      <c r="L1129" s="322"/>
      <c r="M1129" s="308" t="str">
        <f>VLOOKUP(D1129,Acero!$A$12:$AB$209,13,FALSE)</f>
        <v>---------------</v>
      </c>
      <c r="N1129" s="308" t="str">
        <f>IF(L1129="x",VLOOKUP(D1129,Acero!$A$12:$AB$209,6,FALSE),"--")</f>
        <v>--</v>
      </c>
      <c r="O1129" s="324" t="str">
        <f>IF(L1129="x",VLOOKUP(D1129,Acero!$A$12:$AB$209,7,FALSE),"--")</f>
        <v>--</v>
      </c>
      <c r="P1129" s="335">
        <f>IF((M1129="Chapa negra doble recapado")*AND(L1129&lt;&gt;"x"),"--",VLOOKUP(D1129,Acero!$A$12:$AB$209,14,FALSE))</f>
        <v>12.7</v>
      </c>
      <c r="Q1129" s="335" t="str">
        <f>IF((M1129="Chapa negra doble recapado")*AND(L1129&lt;&gt;"x"),"--",VLOOKUP(D1129,Acero!$A$12:$AB$209,15,FALSE))</f>
        <v>----</v>
      </c>
      <c r="R1129" s="335" t="str">
        <f>IF(L1129="x",VLOOKUP(D1129,Acero!$A$12:$AB$209,16,FALSE),"--")</f>
        <v>--</v>
      </c>
      <c r="S1129" s="335" t="str">
        <f>IF(L1129="x",VLOOKUP(D1129,Acero!$A$12:$AB$209,17,FALSE),"--")</f>
        <v>--</v>
      </c>
      <c r="T1129" s="335">
        <f>VLOOKUP(D1129,Acero!$A$12:$AB$209,18,FALSE)</f>
        <v>0</v>
      </c>
      <c r="U1129" s="308" t="str">
        <f>VLOOKUP(D1129,Acero!$A$12:$AB$209,19,FALSE)</f>
        <v>----</v>
      </c>
      <c r="V1129" s="318"/>
      <c r="W1129" s="318"/>
      <c r="X1129" s="322"/>
      <c r="Y1129" s="334" t="e">
        <f t="shared" si="460"/>
        <v>#DIV/0!</v>
      </c>
      <c r="Z1129">
        <f t="shared" si="464"/>
        <v>11961940.666666627</v>
      </c>
      <c r="AG1129" s="345">
        <v>43477</v>
      </c>
      <c r="AH1129" s="149"/>
      <c r="AI1129" s="149"/>
      <c r="AJ1129" s="149"/>
      <c r="AK1129" s="149"/>
      <c r="AL1129" s="343" t="e">
        <f t="shared" si="461"/>
        <v>#DIV/0!</v>
      </c>
      <c r="AM1129" s="149"/>
      <c r="AN1129" s="149"/>
      <c r="AO1129" s="343" t="e">
        <f t="shared" si="462"/>
        <v>#DIV/0!</v>
      </c>
      <c r="AP1129" s="149"/>
      <c r="AQ1129" s="149"/>
      <c r="AR1129" s="343" t="e">
        <f t="shared" si="463"/>
        <v>#DIV/0!</v>
      </c>
    </row>
    <row r="1130" spans="1:44" ht="30.75" hidden="1" thickBot="1">
      <c r="A1130" s="309"/>
      <c r="B1130" s="308">
        <v>1021</v>
      </c>
      <c r="C1130" s="239" t="str">
        <f>VLOOKUP($A$18,Piezas!$A$10:$F$604,2,FALSE)</f>
        <v xml:space="preserve">Gabinete lateral derecho </v>
      </c>
      <c r="D1130" s="317"/>
      <c r="E1130" s="322"/>
      <c r="F1130" s="308" t="e">
        <f>VLOOKUP(D1130,Acero!$A$12:$AB$209,4,FALSE)</f>
        <v>#N/A</v>
      </c>
      <c r="G1130" s="317"/>
      <c r="H1130" s="317"/>
      <c r="I1130" s="317"/>
      <c r="J1130" s="311"/>
      <c r="L1130" s="322"/>
      <c r="M1130" s="308" t="e">
        <f>VLOOKUP(D1130,Acero!$A$12:$AB$209,13,FALSE)</f>
        <v>#N/A</v>
      </c>
      <c r="N1130" s="308" t="str">
        <f>IF(L1130="x",VLOOKUP(D1130,Acero!$A$12:$AB$209,6,FALSE),"--")</f>
        <v>--</v>
      </c>
      <c r="O1130" s="324" t="str">
        <f>IF(L1130="x",VLOOKUP(D1130,Acero!$A$12:$AB$209,7,FALSE),"--")</f>
        <v>--</v>
      </c>
      <c r="P1130" s="335" t="e">
        <f>IF((M1130="Chapa negra doble recapado")*AND(L1130&lt;&gt;"x"),"--",VLOOKUP(D1130,Acero!$A$12:$AB$209,14,FALSE))</f>
        <v>#N/A</v>
      </c>
      <c r="Q1130" s="335" t="e">
        <f>IF((M1130="Chapa negra doble recapado")*AND(L1130&lt;&gt;"x"),"--",VLOOKUP(D1130,Acero!$A$12:$AB$209,15,FALSE))</f>
        <v>#N/A</v>
      </c>
      <c r="R1130" s="335" t="str">
        <f>IF(L1130="x",VLOOKUP(D1130,Acero!$A$12:$AB$209,16,FALSE),"--")</f>
        <v>--</v>
      </c>
      <c r="S1130" s="335" t="str">
        <f>IF(L1130="x",VLOOKUP(D1130,Acero!$A$12:$AB$209,17,FALSE),"--")</f>
        <v>--</v>
      </c>
      <c r="T1130" s="335" t="e">
        <f>VLOOKUP(D1130,Acero!$A$12:$AB$209,18,FALSE)</f>
        <v>#N/A</v>
      </c>
      <c r="U1130" s="308" t="e">
        <f>VLOOKUP(D1130,Acero!$A$12:$AB$209,19,FALSE)</f>
        <v>#N/A</v>
      </c>
      <c r="V1130" s="319"/>
      <c r="W1130" s="319"/>
      <c r="X1130" s="322"/>
      <c r="Y1130" s="334" t="e">
        <f t="shared" si="460"/>
        <v>#DIV/0!</v>
      </c>
      <c r="Z1130">
        <f t="shared" si="464"/>
        <v>11961940.666666627</v>
      </c>
      <c r="AG1130" s="345">
        <v>43478</v>
      </c>
      <c r="AH1130" s="149"/>
      <c r="AI1130" s="149"/>
      <c r="AJ1130" s="149"/>
      <c r="AK1130" s="149"/>
      <c r="AL1130" s="343" t="e">
        <f t="shared" si="461"/>
        <v>#DIV/0!</v>
      </c>
      <c r="AM1130" s="149"/>
      <c r="AN1130" s="149"/>
      <c r="AO1130" s="343" t="e">
        <f t="shared" si="462"/>
        <v>#DIV/0!</v>
      </c>
      <c r="AP1130" s="149"/>
      <c r="AQ1130" s="149"/>
      <c r="AR1130" s="343" t="e">
        <f t="shared" si="463"/>
        <v>#DIV/0!</v>
      </c>
    </row>
    <row r="1131" spans="1:44" ht="30.75" hidden="1" thickBot="1">
      <c r="A1131" s="309"/>
      <c r="B1131" s="308">
        <v>1022</v>
      </c>
      <c r="C1131" s="239" t="str">
        <f>VLOOKUP($A$18,Piezas!$A$10:$F$604,2,FALSE)</f>
        <v xml:space="preserve">Gabinete lateral derecho </v>
      </c>
      <c r="D1131" s="320"/>
      <c r="E1131" s="322"/>
      <c r="F1131" s="308" t="e">
        <f>VLOOKUP(D1131,Acero!$A$12:$AB$209,4,FALSE)</f>
        <v>#N/A</v>
      </c>
      <c r="G1131" s="317"/>
      <c r="H1131" s="317"/>
      <c r="I1131" s="317"/>
      <c r="J1131" s="311"/>
      <c r="L1131" s="322"/>
      <c r="M1131" s="308" t="e">
        <f>VLOOKUP(D1131,Acero!$A$12:$AB$209,13,FALSE)</f>
        <v>#N/A</v>
      </c>
      <c r="N1131" s="308" t="str">
        <f>IF(L1131="x",VLOOKUP(D1131,Acero!$A$12:$AB$209,6,FALSE),"--")</f>
        <v>--</v>
      </c>
      <c r="O1131" s="324" t="str">
        <f>IF(L1131="x",VLOOKUP(D1131,Acero!$A$12:$AB$209,7,FALSE),"--")</f>
        <v>--</v>
      </c>
      <c r="P1131" s="335" t="e">
        <f>IF((M1131="Chapa negra doble recapado")*AND(L1131&lt;&gt;"x"),"--",VLOOKUP(D1131,Acero!$A$12:$AB$209,14,FALSE))</f>
        <v>#N/A</v>
      </c>
      <c r="Q1131" s="335" t="e">
        <f>IF((M1131="Chapa negra doble recapado")*AND(L1131&lt;&gt;"x"),"--",VLOOKUP(D1131,Acero!$A$12:$AB$209,15,FALSE))</f>
        <v>#N/A</v>
      </c>
      <c r="R1131" s="335" t="str">
        <f>IF(L1131="x",VLOOKUP(D1131,Acero!$A$12:$AB$209,16,FALSE),"--")</f>
        <v>--</v>
      </c>
      <c r="S1131" s="335" t="str">
        <f>IF(L1131="x",VLOOKUP(D1131,Acero!$A$12:$AB$209,17,FALSE),"--")</f>
        <v>--</v>
      </c>
      <c r="T1131" s="335" t="e">
        <f>VLOOKUP(D1131,Acero!$A$12:$AB$209,18,FALSE)</f>
        <v>#N/A</v>
      </c>
      <c r="U1131" s="308" t="e">
        <f>VLOOKUP(D1131,Acero!$A$12:$AB$209,19,FALSE)</f>
        <v>#N/A</v>
      </c>
      <c r="V1131" s="318"/>
      <c r="W1131" s="318"/>
      <c r="X1131" s="322"/>
      <c r="Y1131" s="334" t="e">
        <f t="shared" si="460"/>
        <v>#DIV/0!</v>
      </c>
      <c r="Z1131">
        <f t="shared" si="464"/>
        <v>11961940.666666627</v>
      </c>
      <c r="AG1131" s="345">
        <v>43479</v>
      </c>
      <c r="AH1131" s="149"/>
      <c r="AI1131" s="149"/>
      <c r="AJ1131" s="149"/>
      <c r="AK1131" s="149"/>
      <c r="AL1131" s="343" t="e">
        <f t="shared" si="461"/>
        <v>#DIV/0!</v>
      </c>
      <c r="AM1131" s="149"/>
      <c r="AN1131" s="149"/>
      <c r="AO1131" s="343" t="e">
        <f t="shared" si="462"/>
        <v>#DIV/0!</v>
      </c>
      <c r="AP1131" s="149"/>
      <c r="AQ1131" s="149"/>
      <c r="AR1131" s="343" t="e">
        <f t="shared" si="463"/>
        <v>#DIV/0!</v>
      </c>
    </row>
    <row r="1132" spans="1:44" ht="30.75" hidden="1" thickBot="1">
      <c r="A1132" s="412"/>
      <c r="B1132" s="308">
        <v>1023</v>
      </c>
      <c r="C1132" s="239" t="str">
        <f>VLOOKUP($A$18,Piezas!$A$10:$F$604,2,FALSE)</f>
        <v xml:space="preserve">Gabinete lateral derecho </v>
      </c>
      <c r="D1132" s="321"/>
      <c r="E1132" s="322"/>
      <c r="F1132" s="308" t="e">
        <f>VLOOKUP(D1132,Acero!$A$12:$AB$209,4,FALSE)</f>
        <v>#N/A</v>
      </c>
      <c r="G1132" s="317"/>
      <c r="H1132" s="317"/>
      <c r="I1132" s="317"/>
      <c r="J1132" s="311"/>
      <c r="L1132" s="322"/>
      <c r="M1132" s="308" t="e">
        <f>VLOOKUP(D1132,Acero!$A$12:$AB$209,13,FALSE)</f>
        <v>#N/A</v>
      </c>
      <c r="N1132" s="308" t="str">
        <f>IF(L1132="x",VLOOKUP(D1132,Acero!$A$12:$AB$209,6,FALSE),"--")</f>
        <v>--</v>
      </c>
      <c r="O1132" s="324" t="str">
        <f>IF(L1132="x",VLOOKUP(D1132,Acero!$A$12:$AB$209,7,FALSE),"--")</f>
        <v>--</v>
      </c>
      <c r="P1132" s="335" t="e">
        <f>IF((M1132="Chapa negra doble recapado")*AND(L1132&lt;&gt;"x"),"--",VLOOKUP(D1132,Acero!$A$12:$AB$209,14,FALSE))</f>
        <v>#N/A</v>
      </c>
      <c r="Q1132" s="335" t="e">
        <f>IF((M1132="Chapa negra doble recapado")*AND(L1132&lt;&gt;"x"),"--",VLOOKUP(D1132,Acero!$A$12:$AB$209,15,FALSE))</f>
        <v>#N/A</v>
      </c>
      <c r="R1132" s="335" t="str">
        <f>IF(L1132="x",VLOOKUP(D1132,Acero!$A$12:$AB$209,16,FALSE),"--")</f>
        <v>--</v>
      </c>
      <c r="S1132" s="335" t="str">
        <f>IF(L1132="x",VLOOKUP(D1132,Acero!$A$12:$AB$209,17,FALSE),"--")</f>
        <v>--</v>
      </c>
      <c r="T1132" s="335" t="e">
        <f>VLOOKUP(D1132,Acero!$A$12:$AB$209,18,FALSE)</f>
        <v>#N/A</v>
      </c>
      <c r="U1132" s="308" t="e">
        <f>VLOOKUP(D1132,Acero!$A$12:$AB$209,19,FALSE)</f>
        <v>#N/A</v>
      </c>
      <c r="V1132" s="319"/>
      <c r="W1132" s="319"/>
      <c r="X1132" s="322"/>
      <c r="Y1132" s="334" t="e">
        <f t="shared" si="460"/>
        <v>#DIV/0!</v>
      </c>
      <c r="Z1132">
        <f t="shared" si="464"/>
        <v>11961940.666666627</v>
      </c>
      <c r="AG1132" s="345">
        <v>43480</v>
      </c>
      <c r="AH1132" s="149"/>
      <c r="AI1132" s="149"/>
      <c r="AJ1132" s="149"/>
      <c r="AK1132" s="149"/>
      <c r="AL1132" s="343" t="e">
        <f t="shared" si="461"/>
        <v>#DIV/0!</v>
      </c>
      <c r="AM1132" s="149"/>
      <c r="AN1132" s="149"/>
      <c r="AO1132" s="343" t="e">
        <f t="shared" si="462"/>
        <v>#DIV/0!</v>
      </c>
      <c r="AP1132" s="149"/>
      <c r="AQ1132" s="149"/>
      <c r="AR1132" s="343" t="e">
        <f t="shared" si="463"/>
        <v>#DIV/0!</v>
      </c>
    </row>
    <row r="1133" spans="1:44" ht="15.75" hidden="1" thickBot="1">
      <c r="A1133" s="410"/>
      <c r="B1133" s="336"/>
      <c r="C1133" s="337"/>
      <c r="D1133" s="338"/>
      <c r="E1133" s="339"/>
      <c r="F1133" s="340"/>
      <c r="G1133" s="336"/>
      <c r="H1133" s="336"/>
      <c r="I1133" s="338"/>
      <c r="J1133" s="339"/>
      <c r="K1133" s="341"/>
      <c r="L1133" s="339"/>
      <c r="M1133" s="338"/>
      <c r="N1133" s="338"/>
      <c r="O1133" s="342"/>
      <c r="P1133" s="340"/>
      <c r="Q1133" s="340"/>
      <c r="R1133" s="340"/>
      <c r="S1133" s="340"/>
      <c r="T1133" s="340"/>
      <c r="U1133" s="336"/>
      <c r="V1133" s="336"/>
      <c r="W1133" s="336"/>
      <c r="X1133" s="339"/>
      <c r="Y1133" s="339"/>
      <c r="Z1133" s="333"/>
      <c r="AA1133" s="333"/>
      <c r="AG1133" s="345"/>
      <c r="AL1133" s="344"/>
      <c r="AO1133" s="344"/>
      <c r="AR1133" s="344"/>
    </row>
    <row r="1134" spans="1:44" ht="31.5" hidden="1" thickTop="1" thickBot="1">
      <c r="A1134" s="411" t="s">
        <v>525</v>
      </c>
      <c r="B1134" s="308">
        <v>1024</v>
      </c>
      <c r="C1134" s="239" t="str">
        <f>VLOOKUP($A$18,Piezas!$A$10:$F$604,2,FALSE)</f>
        <v xml:space="preserve">Gabinete lateral derecho </v>
      </c>
      <c r="D1134" s="317" t="s">
        <v>1012</v>
      </c>
      <c r="E1134" s="331">
        <v>2230.3333333333298</v>
      </c>
      <c r="F1134" s="308" t="str">
        <f>VLOOKUP(D1134,Acero!$A$12:$AB$209,4,FALSE)</f>
        <v>Lateral</v>
      </c>
      <c r="G1134" s="317"/>
      <c r="H1134" s="317"/>
      <c r="I1134" s="317"/>
      <c r="J1134" s="310"/>
      <c r="K1134" s="149"/>
      <c r="L1134" s="331"/>
      <c r="M1134" s="308" t="str">
        <f>VLOOKUP(D1134,Acero!$A$12:$AB$209,13,FALSE)</f>
        <v>Chapa negra doble recapado</v>
      </c>
      <c r="N1134" s="308" t="str">
        <f>IF(L1134="x",VLOOKUP(D1134,Acero!$A$12:$AB$209,6,FALSE),"--")</f>
        <v>--</v>
      </c>
      <c r="O1134" s="324" t="str">
        <f>IF(L1134="x",VLOOKUP(D1134,Acero!$A$12:$AB$209,7,FALSE),"--")</f>
        <v>--</v>
      </c>
      <c r="P1134" s="335" t="str">
        <f>IF((M1134="Chapa negra doble recapado")*AND(L1134&lt;&gt;"x"),"--",VLOOKUP(D1134,Acero!$A$12:$AB$209,14,FALSE))</f>
        <v>--</v>
      </c>
      <c r="Q1134" s="335" t="str">
        <f>IF((M1134="Chapa negra doble recapado")*AND(L1134&lt;&gt;"x"),"--",VLOOKUP(D1134,Acero!$A$12:$AB$209,15,FALSE))</f>
        <v>--</v>
      </c>
      <c r="R1134" s="335" t="str">
        <f>IF(L1134="x",VLOOKUP(D1134,Acero!$A$12:$AB$209,16,FALSE),"--")</f>
        <v>--</v>
      </c>
      <c r="S1134" s="335" t="str">
        <f>IF(L1134="x",VLOOKUP(D1134,Acero!$A$12:$AB$209,17,FALSE),"--")</f>
        <v>--</v>
      </c>
      <c r="T1134" s="335">
        <f>VLOOKUP(D1134,Acero!$A$12:$AB$209,18,FALSE)</f>
        <v>1.2</v>
      </c>
      <c r="U1134" s="308" t="str">
        <f>VLOOKUP(D1134,Acero!$A$12:$AB$209,19,FALSE)</f>
        <v>mm</v>
      </c>
      <c r="V1134" s="317"/>
      <c r="W1134" s="317">
        <v>1813.3333333333301</v>
      </c>
      <c r="X1134" s="331">
        <v>2371.1666666666702</v>
      </c>
      <c r="Y1134" s="334">
        <f t="shared" ref="Y1134:Y1144" si="465">(X1134-W1134)/W1134</f>
        <v>0.3076286764705925</v>
      </c>
      <c r="Z1134" s="149">
        <f>(V1134+W1134)*E1134</f>
        <v>4044337.777777764</v>
      </c>
      <c r="AA1134" s="149"/>
      <c r="AB1134" s="149"/>
      <c r="AC1134" s="149"/>
      <c r="AD1134" s="149"/>
      <c r="AE1134" s="149"/>
      <c r="AF1134" s="149"/>
      <c r="AG1134" s="345">
        <v>43481</v>
      </c>
      <c r="AH1134" s="149"/>
      <c r="AI1134" s="149"/>
      <c r="AJ1134" s="149"/>
      <c r="AK1134" s="149"/>
      <c r="AL1134" s="343" t="e">
        <f t="shared" ref="AL1134:AL1144" si="466">(AH1134-AK1134)/AH1134</f>
        <v>#DIV/0!</v>
      </c>
      <c r="AM1134" s="149"/>
      <c r="AN1134" s="149"/>
      <c r="AO1134" s="343" t="e">
        <f t="shared" ref="AO1134:AO1144" si="467">(AK1134-AN1134)/AK1134</f>
        <v>#DIV/0!</v>
      </c>
      <c r="AP1134" s="149"/>
      <c r="AQ1134" s="149"/>
      <c r="AR1134" s="343" t="e">
        <f t="shared" ref="AR1134:AR1144" si="468">(AN1134-AQ1134)/AN1134</f>
        <v>#DIV/0!</v>
      </c>
    </row>
    <row r="1135" spans="1:44" ht="30.75" hidden="1" thickBot="1">
      <c r="A1135" s="309"/>
      <c r="B1135" s="308">
        <v>1025</v>
      </c>
      <c r="C1135" s="239" t="str">
        <f>VLOOKUP($A$18,Piezas!$A$10:$F$604,2,FALSE)</f>
        <v xml:space="preserve">Gabinete lateral derecho </v>
      </c>
      <c r="D1135" s="317" t="s">
        <v>1211</v>
      </c>
      <c r="E1135" s="322">
        <v>2238.3333333333298</v>
      </c>
      <c r="F1135" s="308" t="str">
        <f>VLOOKUP(D1135,Acero!$A$12:$AB$209,4,FALSE)</f>
        <v xml:space="preserve">Lonja </v>
      </c>
      <c r="G1135" s="317"/>
      <c r="H1135" s="317"/>
      <c r="I1135" s="317"/>
      <c r="J1135" s="311"/>
      <c r="L1135" s="317"/>
      <c r="M1135" s="308" t="str">
        <f>VLOOKUP(D1135,Acero!$A$12:$AB$209,13,FALSE)</f>
        <v>Chapa negra doble recapado</v>
      </c>
      <c r="N1135" s="308" t="str">
        <f>IF(L1135="x",VLOOKUP(D1135,Acero!$A$12:$AB$209,6,FALSE),"--")</f>
        <v>--</v>
      </c>
      <c r="O1135" s="324" t="str">
        <f>IF(L1135="x",VLOOKUP(D1135,Acero!$A$12:$AB$209,7,FALSE),"--")</f>
        <v>--</v>
      </c>
      <c r="P1135" s="335" t="str">
        <f>IF((M1135="Chapa negra doble recapado")*AND(L1135&lt;&gt;"x"),"--",VLOOKUP(D1135,Acero!$A$12:$AB$209,14,FALSE))</f>
        <v>--</v>
      </c>
      <c r="Q1135" s="335" t="str">
        <f>IF((M1135="Chapa negra doble recapado")*AND(L1135&lt;&gt;"x"),"--",VLOOKUP(D1135,Acero!$A$12:$AB$209,15,FALSE))</f>
        <v>--</v>
      </c>
      <c r="R1135" s="335" t="str">
        <f>IF(L1135="x",VLOOKUP(D1135,Acero!$A$12:$AB$209,16,FALSE),"--")</f>
        <v>--</v>
      </c>
      <c r="S1135" s="335" t="str">
        <f>IF(L1135="x",VLOOKUP(D1135,Acero!$A$12:$AB$209,17,FALSE),"--")</f>
        <v>--</v>
      </c>
      <c r="T1135" s="335">
        <f>VLOOKUP(D1135,Acero!$A$12:$AB$209,18,FALSE)</f>
        <v>1.2</v>
      </c>
      <c r="U1135" s="308" t="str">
        <f>VLOOKUP(D1135,Acero!$A$12:$AB$209,19,FALSE)</f>
        <v>mm</v>
      </c>
      <c r="V1135" s="317"/>
      <c r="W1135" s="317">
        <v>1819.8333333333301</v>
      </c>
      <c r="X1135" s="322">
        <v>2379.6666666666702</v>
      </c>
      <c r="Y1135" s="334">
        <f t="shared" si="465"/>
        <v>0.30762890374576851</v>
      </c>
      <c r="Z1135">
        <f t="shared" ref="Z1135:Z1144" si="469">(V1135+W1135)*E1135+Z1134</f>
        <v>8117731.388888862</v>
      </c>
      <c r="AG1135" s="345">
        <v>43482</v>
      </c>
      <c r="AH1135" s="149"/>
      <c r="AI1135" s="149"/>
      <c r="AJ1135" s="149"/>
      <c r="AK1135" s="149"/>
      <c r="AL1135" s="343" t="e">
        <f t="shared" si="466"/>
        <v>#DIV/0!</v>
      </c>
      <c r="AM1135" s="149"/>
      <c r="AN1135" s="149"/>
      <c r="AO1135" s="343" t="e">
        <f t="shared" si="467"/>
        <v>#DIV/0!</v>
      </c>
      <c r="AP1135" s="149"/>
      <c r="AQ1135" s="149"/>
      <c r="AR1135" s="343" t="e">
        <f t="shared" si="468"/>
        <v>#DIV/0!</v>
      </c>
    </row>
    <row r="1136" spans="1:44" ht="30.75" hidden="1" thickBot="1">
      <c r="A1136" s="309"/>
      <c r="B1136" s="308">
        <v>1026</v>
      </c>
      <c r="C1136" s="239" t="str">
        <f>VLOOKUP($A$18,Piezas!$A$10:$F$604,2,FALSE)</f>
        <v xml:space="preserve">Gabinete lateral derecho </v>
      </c>
      <c r="D1136" s="317" t="s">
        <v>1014</v>
      </c>
      <c r="E1136" s="322">
        <v>2246.3333333333298</v>
      </c>
      <c r="F1136" s="308" t="str">
        <f>VLOOKUP(D1136,Acero!$A$12:$AB$209,4,FALSE)</f>
        <v>orejas</v>
      </c>
      <c r="G1136" s="317"/>
      <c r="H1136" s="317"/>
      <c r="I1136" s="317"/>
      <c r="J1136" s="311" t="s">
        <v>1563</v>
      </c>
      <c r="L1136" s="322"/>
      <c r="M1136" s="308" t="str">
        <f>VLOOKUP(D1136,Acero!$A$12:$AB$209,13,FALSE)</f>
        <v>Chapa negra doble recapado</v>
      </c>
      <c r="N1136" s="308" t="str">
        <f>IF(L1136="x",VLOOKUP(D1136,Acero!$A$12:$AB$209,6,FALSE),"--")</f>
        <v>--</v>
      </c>
      <c r="O1136" s="324" t="str">
        <f>IF(L1136="x",VLOOKUP(D1136,Acero!$A$12:$AB$209,7,FALSE),"--")</f>
        <v>--</v>
      </c>
      <c r="P1136" s="335" t="str">
        <f>IF((M1136="Chapa negra doble recapado")*AND(L1136&lt;&gt;"x"),"--",VLOOKUP(D1136,Acero!$A$12:$AB$209,14,FALSE))</f>
        <v>--</v>
      </c>
      <c r="Q1136" s="335" t="str">
        <f>IF((M1136="Chapa negra doble recapado")*AND(L1136&lt;&gt;"x"),"--",VLOOKUP(D1136,Acero!$A$12:$AB$209,15,FALSE))</f>
        <v>--</v>
      </c>
      <c r="R1136" s="335" t="str">
        <f>IF(L1136="x",VLOOKUP(D1136,Acero!$A$12:$AB$209,16,FALSE),"--")</f>
        <v>--</v>
      </c>
      <c r="S1136" s="335" t="str">
        <f>IF(L1136="x",VLOOKUP(D1136,Acero!$A$12:$AB$209,17,FALSE),"--")</f>
        <v>--</v>
      </c>
      <c r="T1136" s="335">
        <f>VLOOKUP(D1136,Acero!$A$12:$AB$209,18,FALSE)</f>
        <v>1.2</v>
      </c>
      <c r="U1136" s="308" t="str">
        <f>VLOOKUP(D1136,Acero!$A$12:$AB$209,19,FALSE)</f>
        <v>mm</v>
      </c>
      <c r="V1136" s="318">
        <v>1</v>
      </c>
      <c r="W1136" s="318">
        <v>1826.3333333333301</v>
      </c>
      <c r="X1136" s="322">
        <v>2388.1666666666702</v>
      </c>
      <c r="Y1136" s="334">
        <f t="shared" si="465"/>
        <v>0.30762912940317999</v>
      </c>
      <c r="Z1136">
        <f t="shared" si="469"/>
        <v>12222531.166666627</v>
      </c>
      <c r="AG1136" s="345">
        <v>43483</v>
      </c>
      <c r="AH1136" s="149"/>
      <c r="AI1136" s="149"/>
      <c r="AJ1136" s="149"/>
      <c r="AK1136" s="149"/>
      <c r="AL1136" s="343" t="e">
        <f t="shared" si="466"/>
        <v>#DIV/0!</v>
      </c>
      <c r="AM1136" s="149"/>
      <c r="AN1136" s="149"/>
      <c r="AO1136" s="343" t="e">
        <f t="shared" si="467"/>
        <v>#DIV/0!</v>
      </c>
      <c r="AP1136" s="149"/>
      <c r="AQ1136" s="149"/>
      <c r="AR1136" s="343" t="e">
        <f t="shared" si="468"/>
        <v>#DIV/0!</v>
      </c>
    </row>
    <row r="1137" spans="1:44" ht="30.75" hidden="1" thickBot="1">
      <c r="A1137" s="309"/>
      <c r="B1137" s="308">
        <v>1027</v>
      </c>
      <c r="C1137" s="239" t="str">
        <f>VLOOKUP($A$18,Piezas!$A$10:$F$604,2,FALSE)</f>
        <v xml:space="preserve">Gabinete lateral derecho </v>
      </c>
      <c r="D1137" s="317" t="s">
        <v>1015</v>
      </c>
      <c r="E1137" s="322"/>
      <c r="F1137" s="308">
        <f>VLOOKUP(D1137,Acero!$A$12:$AB$209,4,FALSE)</f>
        <v>0</v>
      </c>
      <c r="G1137" s="317"/>
      <c r="H1137" s="317"/>
      <c r="I1137" s="317"/>
      <c r="J1137" s="311"/>
      <c r="L1137" s="322"/>
      <c r="M1137" s="308">
        <f>VLOOKUP(D1137,Acero!$A$12:$AB$209,13,FALSE)</f>
        <v>0</v>
      </c>
      <c r="N1137" s="308" t="str">
        <f>IF(L1137="x",VLOOKUP(D1137,Acero!$A$12:$AB$209,6,FALSE),"--")</f>
        <v>--</v>
      </c>
      <c r="O1137" s="324" t="str">
        <f>IF(L1137="x",VLOOKUP(D1137,Acero!$A$12:$AB$209,7,FALSE),"--")</f>
        <v>--</v>
      </c>
      <c r="P1137" s="335">
        <f>IF((M1137="Chapa negra doble recapado")*AND(L1137&lt;&gt;"x"),"--",VLOOKUP(D1137,Acero!$A$12:$AB$209,14,FALSE))</f>
        <v>0</v>
      </c>
      <c r="Q1137" s="335">
        <f>IF((M1137="Chapa negra doble recapado")*AND(L1137&lt;&gt;"x"),"--",VLOOKUP(D1137,Acero!$A$12:$AB$209,15,FALSE))</f>
        <v>0</v>
      </c>
      <c r="R1137" s="335" t="str">
        <f>IF(L1137="x",VLOOKUP(D1137,Acero!$A$12:$AB$209,16,FALSE),"--")</f>
        <v>--</v>
      </c>
      <c r="S1137" s="335" t="str">
        <f>IF(L1137="x",VLOOKUP(D1137,Acero!$A$12:$AB$209,17,FALSE),"--")</f>
        <v>--</v>
      </c>
      <c r="T1137" s="335">
        <f>VLOOKUP(D1137,Acero!$A$12:$AB$209,18,FALSE)</f>
        <v>0</v>
      </c>
      <c r="U1137" s="308" t="str">
        <f>VLOOKUP(D1137,Acero!$A$12:$AB$209,19,FALSE)</f>
        <v>-----</v>
      </c>
      <c r="V1137" s="319"/>
      <c r="W1137" s="319"/>
      <c r="X1137" s="322"/>
      <c r="Y1137" s="334" t="e">
        <f t="shared" si="465"/>
        <v>#DIV/0!</v>
      </c>
      <c r="Z1137">
        <f t="shared" si="469"/>
        <v>12222531.166666627</v>
      </c>
      <c r="AG1137" s="345">
        <v>43484</v>
      </c>
      <c r="AH1137" s="149"/>
      <c r="AI1137" s="149"/>
      <c r="AJ1137" s="149"/>
      <c r="AK1137" s="149"/>
      <c r="AL1137" s="343" t="e">
        <f t="shared" si="466"/>
        <v>#DIV/0!</v>
      </c>
      <c r="AM1137" s="149"/>
      <c r="AN1137" s="149"/>
      <c r="AO1137" s="343" t="e">
        <f t="shared" si="467"/>
        <v>#DIV/0!</v>
      </c>
      <c r="AP1137" s="149"/>
      <c r="AQ1137" s="149"/>
      <c r="AR1137" s="343" t="e">
        <f t="shared" si="468"/>
        <v>#DIV/0!</v>
      </c>
    </row>
    <row r="1138" spans="1:44" ht="30.75" hidden="1" thickBot="1">
      <c r="A1138" s="309"/>
      <c r="B1138" s="308">
        <v>1028</v>
      </c>
      <c r="C1138" s="239" t="str">
        <f>VLOOKUP($A$18,Piezas!$A$10:$F$604,2,FALSE)</f>
        <v xml:space="preserve">Gabinete lateral derecho </v>
      </c>
      <c r="D1138" s="317" t="s">
        <v>1060</v>
      </c>
      <c r="E1138" s="322"/>
      <c r="F1138" s="308">
        <f>VLOOKUP(D1138,Acero!$A$12:$AB$209,4,FALSE)</f>
        <v>0</v>
      </c>
      <c r="G1138" s="317"/>
      <c r="H1138" s="317"/>
      <c r="I1138" s="317"/>
      <c r="J1138" s="311"/>
      <c r="L1138" s="322"/>
      <c r="M1138" s="308" t="str">
        <f>VLOOKUP(D1138,Acero!$A$12:$AB$209,13,FALSE)</f>
        <v>---------------</v>
      </c>
      <c r="N1138" s="308" t="str">
        <f>IF(L1138="x",VLOOKUP(D1138,Acero!$A$12:$AB$209,6,FALSE),"--")</f>
        <v>--</v>
      </c>
      <c r="O1138" s="324" t="str">
        <f>IF(L1138="x",VLOOKUP(D1138,Acero!$A$12:$AB$209,7,FALSE),"--")</f>
        <v>--</v>
      </c>
      <c r="P1138" s="335">
        <f>IF((M1138="Chapa negra doble recapado")*AND(L1138&lt;&gt;"x"),"--",VLOOKUP(D1138,Acero!$A$12:$AB$209,14,FALSE))</f>
        <v>28</v>
      </c>
      <c r="Q1138" s="335" t="str">
        <f>IF((M1138="Chapa negra doble recapado")*AND(L1138&lt;&gt;"x"),"--",VLOOKUP(D1138,Acero!$A$12:$AB$209,15,FALSE))</f>
        <v>----</v>
      </c>
      <c r="R1138" s="335" t="str">
        <f>IF(L1138="x",VLOOKUP(D1138,Acero!$A$12:$AB$209,16,FALSE),"--")</f>
        <v>--</v>
      </c>
      <c r="S1138" s="335" t="str">
        <f>IF(L1138="x",VLOOKUP(D1138,Acero!$A$12:$AB$209,17,FALSE),"--")</f>
        <v>--</v>
      </c>
      <c r="T1138" s="335">
        <f>VLOOKUP(D1138,Acero!$A$12:$AB$209,18,FALSE)</f>
        <v>0</v>
      </c>
      <c r="U1138" s="308" t="str">
        <f>VLOOKUP(D1138,Acero!$A$12:$AB$209,19,FALSE)</f>
        <v>----</v>
      </c>
      <c r="V1138" s="318"/>
      <c r="W1138" s="318"/>
      <c r="X1138" s="322"/>
      <c r="Y1138" s="334" t="e">
        <f t="shared" si="465"/>
        <v>#DIV/0!</v>
      </c>
      <c r="Z1138">
        <f t="shared" si="469"/>
        <v>12222531.166666627</v>
      </c>
      <c r="AG1138" s="345">
        <v>43485</v>
      </c>
      <c r="AH1138" s="149"/>
      <c r="AI1138" s="149"/>
      <c r="AJ1138" s="149"/>
      <c r="AK1138" s="149"/>
      <c r="AL1138" s="343" t="e">
        <f t="shared" si="466"/>
        <v>#DIV/0!</v>
      </c>
      <c r="AM1138" s="149"/>
      <c r="AN1138" s="149"/>
      <c r="AO1138" s="343" t="e">
        <f t="shared" si="467"/>
        <v>#DIV/0!</v>
      </c>
      <c r="AP1138" s="149"/>
      <c r="AQ1138" s="149"/>
      <c r="AR1138" s="343" t="e">
        <f t="shared" si="468"/>
        <v>#DIV/0!</v>
      </c>
    </row>
    <row r="1139" spans="1:44" ht="30.75" hidden="1" thickBot="1">
      <c r="A1139" s="309"/>
      <c r="B1139" s="308">
        <v>1029</v>
      </c>
      <c r="C1139" s="239" t="str">
        <f>VLOOKUP($A$18,Piezas!$A$10:$F$604,2,FALSE)</f>
        <v xml:space="preserve">Gabinete lateral derecho </v>
      </c>
      <c r="D1139" s="317" t="s">
        <v>1228</v>
      </c>
      <c r="E1139" s="322"/>
      <c r="F1139" s="308">
        <f>VLOOKUP(D1139,Acero!$A$12:$AB$209,4,FALSE)</f>
        <v>0</v>
      </c>
      <c r="G1139" s="317"/>
      <c r="H1139" s="317"/>
      <c r="I1139" s="317"/>
      <c r="J1139" s="311"/>
      <c r="L1139" s="322"/>
      <c r="M1139" s="308" t="str">
        <f>VLOOKUP(D1139,Acero!$A$12:$AB$209,13,FALSE)</f>
        <v>---------------</v>
      </c>
      <c r="N1139" s="308" t="str">
        <f>IF(L1139="x",VLOOKUP(D1139,Acero!$A$12:$AB$209,6,FALSE),"--")</f>
        <v>--</v>
      </c>
      <c r="O1139" s="324" t="str">
        <f>IF(L1139="x",VLOOKUP(D1139,Acero!$A$12:$AB$209,7,FALSE),"--")</f>
        <v>--</v>
      </c>
      <c r="P1139" s="335">
        <f>IF((M1139="Chapa negra doble recapado")*AND(L1139&lt;&gt;"x"),"--",VLOOKUP(D1139,Acero!$A$12:$AB$209,14,FALSE))</f>
        <v>0.42</v>
      </c>
      <c r="Q1139" s="335" t="str">
        <f>IF((M1139="Chapa negra doble recapado")*AND(L1139&lt;&gt;"x"),"--",VLOOKUP(D1139,Acero!$A$12:$AB$209,15,FALSE))</f>
        <v>----</v>
      </c>
      <c r="R1139" s="335" t="str">
        <f>IF(L1139="x",VLOOKUP(D1139,Acero!$A$12:$AB$209,16,FALSE),"--")</f>
        <v>--</v>
      </c>
      <c r="S1139" s="335" t="str">
        <f>IF(L1139="x",VLOOKUP(D1139,Acero!$A$12:$AB$209,17,FALSE),"--")</f>
        <v>--</v>
      </c>
      <c r="T1139" s="335">
        <f>VLOOKUP(D1139,Acero!$A$12:$AB$209,18,FALSE)</f>
        <v>0.5</v>
      </c>
      <c r="U1139" s="308" t="str">
        <f>VLOOKUP(D1139,Acero!$A$12:$AB$209,19,FALSE)</f>
        <v>----</v>
      </c>
      <c r="V1139" s="318"/>
      <c r="W1139" s="318"/>
      <c r="X1139" s="322"/>
      <c r="Y1139" s="334" t="e">
        <f t="shared" si="465"/>
        <v>#DIV/0!</v>
      </c>
      <c r="Z1139">
        <f t="shared" si="469"/>
        <v>12222531.166666627</v>
      </c>
      <c r="AG1139" s="345">
        <v>43486</v>
      </c>
      <c r="AH1139" s="149"/>
      <c r="AI1139" s="149"/>
      <c r="AJ1139" s="149"/>
      <c r="AK1139" s="149"/>
      <c r="AL1139" s="343" t="e">
        <f t="shared" si="466"/>
        <v>#DIV/0!</v>
      </c>
      <c r="AM1139" s="149"/>
      <c r="AN1139" s="149"/>
      <c r="AO1139" s="343" t="e">
        <f t="shared" si="467"/>
        <v>#DIV/0!</v>
      </c>
      <c r="AP1139" s="149"/>
      <c r="AQ1139" s="149"/>
      <c r="AR1139" s="343" t="e">
        <f t="shared" si="468"/>
        <v>#DIV/0!</v>
      </c>
    </row>
    <row r="1140" spans="1:44" ht="30.75" hidden="1" thickBot="1">
      <c r="A1140" s="309"/>
      <c r="B1140" s="308">
        <v>1030</v>
      </c>
      <c r="C1140" s="239" t="str">
        <f>VLOOKUP($A$18,Piezas!$A$10:$F$604,2,FALSE)</f>
        <v xml:space="preserve">Gabinete lateral derecho </v>
      </c>
      <c r="D1140" s="317" t="s">
        <v>1229</v>
      </c>
      <c r="E1140" s="322"/>
      <c r="F1140" s="308">
        <f>VLOOKUP(D1140,Acero!$A$12:$AB$209,4,FALSE)</f>
        <v>0</v>
      </c>
      <c r="G1140" s="317"/>
      <c r="H1140" s="317"/>
      <c r="I1140" s="317"/>
      <c r="J1140" s="311"/>
      <c r="L1140" s="322"/>
      <c r="M1140" s="308" t="str">
        <f>VLOOKUP(D1140,Acero!$A$12:$AB$209,13,FALSE)</f>
        <v>---------------</v>
      </c>
      <c r="N1140" s="308" t="str">
        <f>IF(L1140="x",VLOOKUP(D1140,Acero!$A$12:$AB$209,6,FALSE),"--")</f>
        <v>--</v>
      </c>
      <c r="O1140" s="324" t="str">
        <f>IF(L1140="x",VLOOKUP(D1140,Acero!$A$12:$AB$209,7,FALSE),"--")</f>
        <v>--</v>
      </c>
      <c r="P1140" s="335">
        <f>IF((M1140="Chapa negra doble recapado")*AND(L1140&lt;&gt;"x"),"--",VLOOKUP(D1140,Acero!$A$12:$AB$209,14,FALSE))</f>
        <v>22</v>
      </c>
      <c r="Q1140" s="335" t="str">
        <f>IF((M1140="Chapa negra doble recapado")*AND(L1140&lt;&gt;"x"),"--",VLOOKUP(D1140,Acero!$A$12:$AB$209,15,FALSE))</f>
        <v>----</v>
      </c>
      <c r="R1140" s="335" t="str">
        <f>IF(L1140="x",VLOOKUP(D1140,Acero!$A$12:$AB$209,16,FALSE),"--")</f>
        <v>--</v>
      </c>
      <c r="S1140" s="335" t="str">
        <f>IF(L1140="x",VLOOKUP(D1140,Acero!$A$12:$AB$209,17,FALSE),"--")</f>
        <v>--</v>
      </c>
      <c r="T1140" s="335">
        <f>VLOOKUP(D1140,Acero!$A$12:$AB$209,18,FALSE)</f>
        <v>0</v>
      </c>
      <c r="U1140" s="308" t="str">
        <f>VLOOKUP(D1140,Acero!$A$12:$AB$209,19,FALSE)</f>
        <v>----</v>
      </c>
      <c r="V1140" s="319"/>
      <c r="W1140" s="319"/>
      <c r="X1140" s="322"/>
      <c r="Y1140" s="334" t="e">
        <f t="shared" si="465"/>
        <v>#DIV/0!</v>
      </c>
      <c r="Z1140">
        <f t="shared" si="469"/>
        <v>12222531.166666627</v>
      </c>
      <c r="AG1140" s="345">
        <v>43487</v>
      </c>
      <c r="AH1140" s="149"/>
      <c r="AI1140" s="149"/>
      <c r="AJ1140" s="149"/>
      <c r="AK1140" s="149"/>
      <c r="AL1140" s="343" t="e">
        <f t="shared" si="466"/>
        <v>#DIV/0!</v>
      </c>
      <c r="AM1140" s="149"/>
      <c r="AN1140" s="149"/>
      <c r="AO1140" s="343" t="e">
        <f t="shared" si="467"/>
        <v>#DIV/0!</v>
      </c>
      <c r="AP1140" s="149"/>
      <c r="AQ1140" s="149"/>
      <c r="AR1140" s="343" t="e">
        <f t="shared" si="468"/>
        <v>#DIV/0!</v>
      </c>
    </row>
    <row r="1141" spans="1:44" ht="30.75" hidden="1" thickBot="1">
      <c r="A1141" s="309"/>
      <c r="B1141" s="308">
        <v>1031</v>
      </c>
      <c r="C1141" s="239" t="str">
        <f>VLOOKUP($A$18,Piezas!$A$10:$F$604,2,FALSE)</f>
        <v xml:space="preserve">Gabinete lateral derecho </v>
      </c>
      <c r="D1141" s="317" t="s">
        <v>1230</v>
      </c>
      <c r="E1141" s="322"/>
      <c r="F1141" s="308">
        <f>VLOOKUP(D1141,Acero!$A$12:$AB$209,4,FALSE)</f>
        <v>0</v>
      </c>
      <c r="G1141" s="317"/>
      <c r="H1141" s="317"/>
      <c r="I1141" s="317"/>
      <c r="J1141" s="311"/>
      <c r="L1141" s="322"/>
      <c r="M1141" s="308" t="str">
        <f>VLOOKUP(D1141,Acero!$A$12:$AB$209,13,FALSE)</f>
        <v>---------------</v>
      </c>
      <c r="N1141" s="308" t="str">
        <f>IF(L1141="x",VLOOKUP(D1141,Acero!$A$12:$AB$209,6,FALSE),"--")</f>
        <v>--</v>
      </c>
      <c r="O1141" s="324" t="str">
        <f>IF(L1141="x",VLOOKUP(D1141,Acero!$A$12:$AB$209,7,FALSE),"--")</f>
        <v>--</v>
      </c>
      <c r="P1141" s="335">
        <f>IF((M1141="Chapa negra doble recapado")*AND(L1141&lt;&gt;"x"),"--",VLOOKUP(D1141,Acero!$A$12:$AB$209,14,FALSE))</f>
        <v>12.7</v>
      </c>
      <c r="Q1141" s="335" t="str">
        <f>IF((M1141="Chapa negra doble recapado")*AND(L1141&lt;&gt;"x"),"--",VLOOKUP(D1141,Acero!$A$12:$AB$209,15,FALSE))</f>
        <v>----</v>
      </c>
      <c r="R1141" s="335" t="str">
        <f>IF(L1141="x",VLOOKUP(D1141,Acero!$A$12:$AB$209,16,FALSE),"--")</f>
        <v>--</v>
      </c>
      <c r="S1141" s="335" t="str">
        <f>IF(L1141="x",VLOOKUP(D1141,Acero!$A$12:$AB$209,17,FALSE),"--")</f>
        <v>--</v>
      </c>
      <c r="T1141" s="335">
        <f>VLOOKUP(D1141,Acero!$A$12:$AB$209,18,FALSE)</f>
        <v>0</v>
      </c>
      <c r="U1141" s="308" t="str">
        <f>VLOOKUP(D1141,Acero!$A$12:$AB$209,19,FALSE)</f>
        <v>----</v>
      </c>
      <c r="V1141" s="318"/>
      <c r="W1141" s="318"/>
      <c r="X1141" s="322"/>
      <c r="Y1141" s="334" t="e">
        <f t="shared" si="465"/>
        <v>#DIV/0!</v>
      </c>
      <c r="Z1141">
        <f t="shared" si="469"/>
        <v>12222531.166666627</v>
      </c>
      <c r="AG1141" s="345">
        <v>43488</v>
      </c>
      <c r="AH1141" s="149"/>
      <c r="AI1141" s="149"/>
      <c r="AJ1141" s="149"/>
      <c r="AK1141" s="149"/>
      <c r="AL1141" s="343" t="e">
        <f t="shared" si="466"/>
        <v>#DIV/0!</v>
      </c>
      <c r="AM1141" s="149"/>
      <c r="AN1141" s="149"/>
      <c r="AO1141" s="343" t="e">
        <f t="shared" si="467"/>
        <v>#DIV/0!</v>
      </c>
      <c r="AP1141" s="149"/>
      <c r="AQ1141" s="149"/>
      <c r="AR1141" s="343" t="e">
        <f t="shared" si="468"/>
        <v>#DIV/0!</v>
      </c>
    </row>
    <row r="1142" spans="1:44" ht="30.75" hidden="1" thickBot="1">
      <c r="A1142" s="309"/>
      <c r="B1142" s="308">
        <v>1032</v>
      </c>
      <c r="C1142" s="239" t="str">
        <f>VLOOKUP($A$18,Piezas!$A$10:$F$604,2,FALSE)</f>
        <v xml:space="preserve">Gabinete lateral derecho </v>
      </c>
      <c r="D1142" s="317"/>
      <c r="E1142" s="322"/>
      <c r="F1142" s="308" t="e">
        <f>VLOOKUP(D1142,Acero!$A$12:$AB$209,4,FALSE)</f>
        <v>#N/A</v>
      </c>
      <c r="G1142" s="317"/>
      <c r="H1142" s="317"/>
      <c r="I1142" s="317"/>
      <c r="J1142" s="311"/>
      <c r="L1142" s="322"/>
      <c r="M1142" s="308" t="e">
        <f>VLOOKUP(D1142,Acero!$A$12:$AB$209,13,FALSE)</f>
        <v>#N/A</v>
      </c>
      <c r="N1142" s="308" t="str">
        <f>IF(L1142="x",VLOOKUP(D1142,Acero!$A$12:$AB$209,6,FALSE),"--")</f>
        <v>--</v>
      </c>
      <c r="O1142" s="324" t="str">
        <f>IF(L1142="x",VLOOKUP(D1142,Acero!$A$12:$AB$209,7,FALSE),"--")</f>
        <v>--</v>
      </c>
      <c r="P1142" s="335" t="e">
        <f>IF((M1142="Chapa negra doble recapado")*AND(L1142&lt;&gt;"x"),"--",VLOOKUP(D1142,Acero!$A$12:$AB$209,14,FALSE))</f>
        <v>#N/A</v>
      </c>
      <c r="Q1142" s="335" t="e">
        <f>IF((M1142="Chapa negra doble recapado")*AND(L1142&lt;&gt;"x"),"--",VLOOKUP(D1142,Acero!$A$12:$AB$209,15,FALSE))</f>
        <v>#N/A</v>
      </c>
      <c r="R1142" s="335" t="str">
        <f>IF(L1142="x",VLOOKUP(D1142,Acero!$A$12:$AB$209,16,FALSE),"--")</f>
        <v>--</v>
      </c>
      <c r="S1142" s="335" t="str">
        <f>IF(L1142="x",VLOOKUP(D1142,Acero!$A$12:$AB$209,17,FALSE),"--")</f>
        <v>--</v>
      </c>
      <c r="T1142" s="335" t="e">
        <f>VLOOKUP(D1142,Acero!$A$12:$AB$209,18,FALSE)</f>
        <v>#N/A</v>
      </c>
      <c r="U1142" s="308" t="e">
        <f>VLOOKUP(D1142,Acero!$A$12:$AB$209,19,FALSE)</f>
        <v>#N/A</v>
      </c>
      <c r="V1142" s="319"/>
      <c r="W1142" s="319"/>
      <c r="X1142" s="322"/>
      <c r="Y1142" s="334" t="e">
        <f t="shared" si="465"/>
        <v>#DIV/0!</v>
      </c>
      <c r="Z1142">
        <f t="shared" si="469"/>
        <v>12222531.166666627</v>
      </c>
      <c r="AG1142" s="345">
        <v>43489</v>
      </c>
      <c r="AH1142" s="149"/>
      <c r="AI1142" s="149"/>
      <c r="AJ1142" s="149"/>
      <c r="AK1142" s="149"/>
      <c r="AL1142" s="343" t="e">
        <f t="shared" si="466"/>
        <v>#DIV/0!</v>
      </c>
      <c r="AM1142" s="149"/>
      <c r="AN1142" s="149"/>
      <c r="AO1142" s="343" t="e">
        <f t="shared" si="467"/>
        <v>#DIV/0!</v>
      </c>
      <c r="AP1142" s="149"/>
      <c r="AQ1142" s="149"/>
      <c r="AR1142" s="343" t="e">
        <f t="shared" si="468"/>
        <v>#DIV/0!</v>
      </c>
    </row>
    <row r="1143" spans="1:44" ht="30.75" hidden="1" thickBot="1">
      <c r="A1143" s="309"/>
      <c r="B1143" s="308">
        <v>1033</v>
      </c>
      <c r="C1143" s="239" t="str">
        <f>VLOOKUP($A$18,Piezas!$A$10:$F$604,2,FALSE)</f>
        <v xml:space="preserve">Gabinete lateral derecho </v>
      </c>
      <c r="D1143" s="320"/>
      <c r="E1143" s="322"/>
      <c r="F1143" s="308" t="e">
        <f>VLOOKUP(D1143,Acero!$A$12:$AB$209,4,FALSE)</f>
        <v>#N/A</v>
      </c>
      <c r="G1143" s="317"/>
      <c r="H1143" s="317"/>
      <c r="I1143" s="317"/>
      <c r="J1143" s="311"/>
      <c r="L1143" s="322"/>
      <c r="M1143" s="308" t="e">
        <f>VLOOKUP(D1143,Acero!$A$12:$AB$209,13,FALSE)</f>
        <v>#N/A</v>
      </c>
      <c r="N1143" s="308" t="str">
        <f>IF(L1143="x",VLOOKUP(D1143,Acero!$A$12:$AB$209,6,FALSE),"--")</f>
        <v>--</v>
      </c>
      <c r="O1143" s="324" t="str">
        <f>IF(L1143="x",VLOOKUP(D1143,Acero!$A$12:$AB$209,7,FALSE),"--")</f>
        <v>--</v>
      </c>
      <c r="P1143" s="335" t="e">
        <f>IF((M1143="Chapa negra doble recapado")*AND(L1143&lt;&gt;"x"),"--",VLOOKUP(D1143,Acero!$A$12:$AB$209,14,FALSE))</f>
        <v>#N/A</v>
      </c>
      <c r="Q1143" s="335" t="e">
        <f>IF((M1143="Chapa negra doble recapado")*AND(L1143&lt;&gt;"x"),"--",VLOOKUP(D1143,Acero!$A$12:$AB$209,15,FALSE))</f>
        <v>#N/A</v>
      </c>
      <c r="R1143" s="335" t="str">
        <f>IF(L1143="x",VLOOKUP(D1143,Acero!$A$12:$AB$209,16,FALSE),"--")</f>
        <v>--</v>
      </c>
      <c r="S1143" s="335" t="str">
        <f>IF(L1143="x",VLOOKUP(D1143,Acero!$A$12:$AB$209,17,FALSE),"--")</f>
        <v>--</v>
      </c>
      <c r="T1143" s="335" t="e">
        <f>VLOOKUP(D1143,Acero!$A$12:$AB$209,18,FALSE)</f>
        <v>#N/A</v>
      </c>
      <c r="U1143" s="308" t="e">
        <f>VLOOKUP(D1143,Acero!$A$12:$AB$209,19,FALSE)</f>
        <v>#N/A</v>
      </c>
      <c r="V1143" s="318"/>
      <c r="W1143" s="318"/>
      <c r="X1143" s="322"/>
      <c r="Y1143" s="334" t="e">
        <f t="shared" si="465"/>
        <v>#DIV/0!</v>
      </c>
      <c r="Z1143">
        <f t="shared" si="469"/>
        <v>12222531.166666627</v>
      </c>
      <c r="AG1143" s="345">
        <v>43490</v>
      </c>
      <c r="AH1143" s="149"/>
      <c r="AI1143" s="149"/>
      <c r="AJ1143" s="149"/>
      <c r="AK1143" s="149"/>
      <c r="AL1143" s="343" t="e">
        <f t="shared" si="466"/>
        <v>#DIV/0!</v>
      </c>
      <c r="AM1143" s="149"/>
      <c r="AN1143" s="149"/>
      <c r="AO1143" s="343" t="e">
        <f t="shared" si="467"/>
        <v>#DIV/0!</v>
      </c>
      <c r="AP1143" s="149"/>
      <c r="AQ1143" s="149"/>
      <c r="AR1143" s="343" t="e">
        <f t="shared" si="468"/>
        <v>#DIV/0!</v>
      </c>
    </row>
    <row r="1144" spans="1:44" ht="30.75" hidden="1" thickBot="1">
      <c r="A1144" s="412"/>
      <c r="B1144" s="308">
        <v>1034</v>
      </c>
      <c r="C1144" s="239" t="str">
        <f>VLOOKUP($A$18,Piezas!$A$10:$F$604,2,FALSE)</f>
        <v xml:space="preserve">Gabinete lateral derecho </v>
      </c>
      <c r="D1144" s="321"/>
      <c r="E1144" s="322"/>
      <c r="F1144" s="308" t="e">
        <f>VLOOKUP(D1144,Acero!$A$12:$AB$209,4,FALSE)</f>
        <v>#N/A</v>
      </c>
      <c r="G1144" s="317"/>
      <c r="H1144" s="317"/>
      <c r="I1144" s="317"/>
      <c r="J1144" s="311"/>
      <c r="L1144" s="322"/>
      <c r="M1144" s="308" t="e">
        <f>VLOOKUP(D1144,Acero!$A$12:$AB$209,13,FALSE)</f>
        <v>#N/A</v>
      </c>
      <c r="N1144" s="308" t="str">
        <f>IF(L1144="x",VLOOKUP(D1144,Acero!$A$12:$AB$209,6,FALSE),"--")</f>
        <v>--</v>
      </c>
      <c r="O1144" s="324" t="str">
        <f>IF(L1144="x",VLOOKUP(D1144,Acero!$A$12:$AB$209,7,FALSE),"--")</f>
        <v>--</v>
      </c>
      <c r="P1144" s="335" t="e">
        <f>IF((M1144="Chapa negra doble recapado")*AND(L1144&lt;&gt;"x"),"--",VLOOKUP(D1144,Acero!$A$12:$AB$209,14,FALSE))</f>
        <v>#N/A</v>
      </c>
      <c r="Q1144" s="335" t="e">
        <f>IF((M1144="Chapa negra doble recapado")*AND(L1144&lt;&gt;"x"),"--",VLOOKUP(D1144,Acero!$A$12:$AB$209,15,FALSE))</f>
        <v>#N/A</v>
      </c>
      <c r="R1144" s="335" t="str">
        <f>IF(L1144="x",VLOOKUP(D1144,Acero!$A$12:$AB$209,16,FALSE),"--")</f>
        <v>--</v>
      </c>
      <c r="S1144" s="335" t="str">
        <f>IF(L1144="x",VLOOKUP(D1144,Acero!$A$12:$AB$209,17,FALSE),"--")</f>
        <v>--</v>
      </c>
      <c r="T1144" s="335" t="e">
        <f>VLOOKUP(D1144,Acero!$A$12:$AB$209,18,FALSE)</f>
        <v>#N/A</v>
      </c>
      <c r="U1144" s="308" t="e">
        <f>VLOOKUP(D1144,Acero!$A$12:$AB$209,19,FALSE)</f>
        <v>#N/A</v>
      </c>
      <c r="V1144" s="319"/>
      <c r="W1144" s="319"/>
      <c r="X1144" s="322"/>
      <c r="Y1144" s="334" t="e">
        <f t="shared" si="465"/>
        <v>#DIV/0!</v>
      </c>
      <c r="Z1144">
        <f t="shared" si="469"/>
        <v>12222531.166666627</v>
      </c>
      <c r="AG1144" s="345">
        <v>43491</v>
      </c>
      <c r="AH1144" s="149"/>
      <c r="AI1144" s="149"/>
      <c r="AJ1144" s="149"/>
      <c r="AK1144" s="149"/>
      <c r="AL1144" s="343" t="e">
        <f t="shared" si="466"/>
        <v>#DIV/0!</v>
      </c>
      <c r="AM1144" s="149"/>
      <c r="AN1144" s="149"/>
      <c r="AO1144" s="343" t="e">
        <f t="shared" si="467"/>
        <v>#DIV/0!</v>
      </c>
      <c r="AP1144" s="149"/>
      <c r="AQ1144" s="149"/>
      <c r="AR1144" s="343" t="e">
        <f t="shared" si="468"/>
        <v>#DIV/0!</v>
      </c>
    </row>
    <row r="1145" spans="1:44" ht="15.75" hidden="1" thickBot="1">
      <c r="A1145" s="410"/>
      <c r="B1145" s="336"/>
      <c r="C1145" s="337"/>
      <c r="D1145" s="338"/>
      <c r="E1145" s="339"/>
      <c r="F1145" s="340"/>
      <c r="G1145" s="336"/>
      <c r="H1145" s="336"/>
      <c r="I1145" s="338"/>
      <c r="J1145" s="339"/>
      <c r="K1145" s="341"/>
      <c r="L1145" s="339"/>
      <c r="M1145" s="338"/>
      <c r="N1145" s="338"/>
      <c r="O1145" s="342"/>
      <c r="P1145" s="340"/>
      <c r="Q1145" s="340"/>
      <c r="R1145" s="340"/>
      <c r="S1145" s="340"/>
      <c r="T1145" s="340"/>
      <c r="U1145" s="336"/>
      <c r="V1145" s="336"/>
      <c r="W1145" s="336"/>
      <c r="X1145" s="339"/>
      <c r="Y1145" s="339"/>
      <c r="Z1145" s="333"/>
      <c r="AA1145" s="333"/>
      <c r="AG1145" s="345"/>
      <c r="AL1145" s="344"/>
      <c r="AO1145" s="344"/>
      <c r="AR1145" s="344"/>
    </row>
    <row r="1146" spans="1:44" ht="31.5" hidden="1" thickTop="1" thickBot="1">
      <c r="A1146" s="411" t="s">
        <v>526</v>
      </c>
      <c r="B1146" s="308">
        <v>1035</v>
      </c>
      <c r="C1146" s="239" t="str">
        <f>VLOOKUP($A$18,Piezas!$A$10:$F$604,2,FALSE)</f>
        <v xml:space="preserve">Gabinete lateral derecho </v>
      </c>
      <c r="D1146" s="317" t="s">
        <v>1012</v>
      </c>
      <c r="E1146" s="331">
        <v>2254.3333333333298</v>
      </c>
      <c r="F1146" s="308" t="str">
        <f>VLOOKUP(D1146,Acero!$A$12:$AB$209,4,FALSE)</f>
        <v>Lateral</v>
      </c>
      <c r="G1146" s="317"/>
      <c r="H1146" s="317"/>
      <c r="I1146" s="317"/>
      <c r="J1146" s="310"/>
      <c r="K1146" s="149"/>
      <c r="L1146" s="331"/>
      <c r="M1146" s="308" t="str">
        <f>VLOOKUP(D1146,Acero!$A$12:$AB$209,13,FALSE)</f>
        <v>Chapa negra doble recapado</v>
      </c>
      <c r="N1146" s="308" t="str">
        <f>IF(L1146="x",VLOOKUP(D1146,Acero!$A$12:$AB$209,6,FALSE),"--")</f>
        <v>--</v>
      </c>
      <c r="O1146" s="324" t="str">
        <f>IF(L1146="x",VLOOKUP(D1146,Acero!$A$12:$AB$209,7,FALSE),"--")</f>
        <v>--</v>
      </c>
      <c r="P1146" s="335" t="str">
        <f>IF((M1146="Chapa negra doble recapado")*AND(L1146&lt;&gt;"x"),"--",VLOOKUP(D1146,Acero!$A$12:$AB$209,14,FALSE))</f>
        <v>--</v>
      </c>
      <c r="Q1146" s="335" t="str">
        <f>IF((M1146="Chapa negra doble recapado")*AND(L1146&lt;&gt;"x"),"--",VLOOKUP(D1146,Acero!$A$12:$AB$209,15,FALSE))</f>
        <v>--</v>
      </c>
      <c r="R1146" s="335" t="str">
        <f>IF(L1146="x",VLOOKUP(D1146,Acero!$A$12:$AB$209,16,FALSE),"--")</f>
        <v>--</v>
      </c>
      <c r="S1146" s="335" t="str">
        <f>IF(L1146="x",VLOOKUP(D1146,Acero!$A$12:$AB$209,17,FALSE),"--")</f>
        <v>--</v>
      </c>
      <c r="T1146" s="335">
        <f>VLOOKUP(D1146,Acero!$A$12:$AB$209,18,FALSE)</f>
        <v>1.2</v>
      </c>
      <c r="U1146" s="308" t="str">
        <f>VLOOKUP(D1146,Acero!$A$12:$AB$209,19,FALSE)</f>
        <v>mm</v>
      </c>
      <c r="V1146" s="317"/>
      <c r="W1146" s="317">
        <v>1832.8333333333301</v>
      </c>
      <c r="X1146" s="331">
        <v>2396.6666666666702</v>
      </c>
      <c r="Y1146" s="334">
        <f t="shared" ref="Y1146:Y1156" si="470">(X1146-W1146)/W1146</f>
        <v>0.30762935346003878</v>
      </c>
      <c r="Z1146" s="149">
        <f>(V1146+W1146)*E1146</f>
        <v>4131817.277777764</v>
      </c>
      <c r="AA1146" s="149"/>
      <c r="AB1146" s="149"/>
      <c r="AC1146" s="149"/>
      <c r="AD1146" s="149"/>
      <c r="AE1146" s="149"/>
      <c r="AF1146" s="149"/>
      <c r="AG1146" s="345">
        <v>43492</v>
      </c>
      <c r="AH1146" s="149"/>
      <c r="AI1146" s="149"/>
      <c r="AJ1146" s="149"/>
      <c r="AK1146" s="149"/>
      <c r="AL1146" s="343" t="e">
        <f t="shared" ref="AL1146:AL1156" si="471">(AH1146-AK1146)/AH1146</f>
        <v>#DIV/0!</v>
      </c>
      <c r="AM1146" s="149"/>
      <c r="AN1146" s="149"/>
      <c r="AO1146" s="343" t="e">
        <f t="shared" ref="AO1146:AO1156" si="472">(AK1146-AN1146)/AK1146</f>
        <v>#DIV/0!</v>
      </c>
      <c r="AP1146" s="149"/>
      <c r="AQ1146" s="149"/>
      <c r="AR1146" s="343" t="e">
        <f t="shared" ref="AR1146:AR1156" si="473">(AN1146-AQ1146)/AN1146</f>
        <v>#DIV/0!</v>
      </c>
    </row>
    <row r="1147" spans="1:44" ht="30.75" hidden="1" thickBot="1">
      <c r="A1147" s="309"/>
      <c r="B1147" s="308">
        <v>1036</v>
      </c>
      <c r="C1147" s="239" t="str">
        <f>VLOOKUP($A$18,Piezas!$A$10:$F$604,2,FALSE)</f>
        <v xml:space="preserve">Gabinete lateral derecho </v>
      </c>
      <c r="D1147" s="317" t="s">
        <v>1211</v>
      </c>
      <c r="E1147" s="322">
        <v>2262.3333333333298</v>
      </c>
      <c r="F1147" s="308" t="str">
        <f>VLOOKUP(D1147,Acero!$A$12:$AB$209,4,FALSE)</f>
        <v xml:space="preserve">Lonja </v>
      </c>
      <c r="G1147" s="317"/>
      <c r="H1147" s="317"/>
      <c r="I1147" s="317"/>
      <c r="J1147" s="311"/>
      <c r="L1147" s="317"/>
      <c r="M1147" s="308" t="str">
        <f>VLOOKUP(D1147,Acero!$A$12:$AB$209,13,FALSE)</f>
        <v>Chapa negra doble recapado</v>
      </c>
      <c r="N1147" s="308" t="str">
        <f>IF(L1147="x",VLOOKUP(D1147,Acero!$A$12:$AB$209,6,FALSE),"--")</f>
        <v>--</v>
      </c>
      <c r="O1147" s="324" t="str">
        <f>IF(L1147="x",VLOOKUP(D1147,Acero!$A$12:$AB$209,7,FALSE),"--")</f>
        <v>--</v>
      </c>
      <c r="P1147" s="335" t="str">
        <f>IF((M1147="Chapa negra doble recapado")*AND(L1147&lt;&gt;"x"),"--",VLOOKUP(D1147,Acero!$A$12:$AB$209,14,FALSE))</f>
        <v>--</v>
      </c>
      <c r="Q1147" s="335" t="str">
        <f>IF((M1147="Chapa negra doble recapado")*AND(L1147&lt;&gt;"x"),"--",VLOOKUP(D1147,Acero!$A$12:$AB$209,15,FALSE))</f>
        <v>--</v>
      </c>
      <c r="R1147" s="335" t="str">
        <f>IF(L1147="x",VLOOKUP(D1147,Acero!$A$12:$AB$209,16,FALSE),"--")</f>
        <v>--</v>
      </c>
      <c r="S1147" s="335" t="str">
        <f>IF(L1147="x",VLOOKUP(D1147,Acero!$A$12:$AB$209,17,FALSE),"--")</f>
        <v>--</v>
      </c>
      <c r="T1147" s="335">
        <f>VLOOKUP(D1147,Acero!$A$12:$AB$209,18,FALSE)</f>
        <v>1.2</v>
      </c>
      <c r="U1147" s="308" t="str">
        <f>VLOOKUP(D1147,Acero!$A$12:$AB$209,19,FALSE)</f>
        <v>mm</v>
      </c>
      <c r="V1147" s="317"/>
      <c r="W1147" s="317">
        <v>1839.3333333333301</v>
      </c>
      <c r="X1147" s="322">
        <v>2405.1666666666702</v>
      </c>
      <c r="Y1147" s="334">
        <f t="shared" si="470"/>
        <v>0.30762957593331336</v>
      </c>
      <c r="Z1147">
        <f t="shared" ref="Z1147:Z1156" si="474">(V1147+W1147)*E1147+Z1146</f>
        <v>8293002.388888862</v>
      </c>
      <c r="AG1147" s="345">
        <v>43493</v>
      </c>
      <c r="AH1147" s="149"/>
      <c r="AI1147" s="149"/>
      <c r="AJ1147" s="149"/>
      <c r="AK1147" s="149"/>
      <c r="AL1147" s="343" t="e">
        <f t="shared" si="471"/>
        <v>#DIV/0!</v>
      </c>
      <c r="AM1147" s="149"/>
      <c r="AN1147" s="149"/>
      <c r="AO1147" s="343" t="e">
        <f t="shared" si="472"/>
        <v>#DIV/0!</v>
      </c>
      <c r="AP1147" s="149"/>
      <c r="AQ1147" s="149"/>
      <c r="AR1147" s="343" t="e">
        <f t="shared" si="473"/>
        <v>#DIV/0!</v>
      </c>
    </row>
    <row r="1148" spans="1:44" ht="30.75" hidden="1" thickBot="1">
      <c r="A1148" s="309"/>
      <c r="B1148" s="308">
        <v>1037</v>
      </c>
      <c r="C1148" s="239" t="str">
        <f>VLOOKUP($A$18,Piezas!$A$10:$F$604,2,FALSE)</f>
        <v xml:space="preserve">Gabinete lateral derecho </v>
      </c>
      <c r="D1148" s="317" t="s">
        <v>1014</v>
      </c>
      <c r="E1148" s="322">
        <v>2270.3333333333298</v>
      </c>
      <c r="F1148" s="308" t="str">
        <f>VLOOKUP(D1148,Acero!$A$12:$AB$209,4,FALSE)</f>
        <v>orejas</v>
      </c>
      <c r="G1148" s="317"/>
      <c r="H1148" s="317"/>
      <c r="I1148" s="317"/>
      <c r="J1148" s="311" t="s">
        <v>1564</v>
      </c>
      <c r="L1148" s="322"/>
      <c r="M1148" s="308" t="str">
        <f>VLOOKUP(D1148,Acero!$A$12:$AB$209,13,FALSE)</f>
        <v>Chapa negra doble recapado</v>
      </c>
      <c r="N1148" s="308" t="str">
        <f>IF(L1148="x",VLOOKUP(D1148,Acero!$A$12:$AB$209,6,FALSE),"--")</f>
        <v>--</v>
      </c>
      <c r="O1148" s="324" t="str">
        <f>IF(L1148="x",VLOOKUP(D1148,Acero!$A$12:$AB$209,7,FALSE),"--")</f>
        <v>--</v>
      </c>
      <c r="P1148" s="335" t="str">
        <f>IF((M1148="Chapa negra doble recapado")*AND(L1148&lt;&gt;"x"),"--",VLOOKUP(D1148,Acero!$A$12:$AB$209,14,FALSE))</f>
        <v>--</v>
      </c>
      <c r="Q1148" s="335" t="str">
        <f>IF((M1148="Chapa negra doble recapado")*AND(L1148&lt;&gt;"x"),"--",VLOOKUP(D1148,Acero!$A$12:$AB$209,15,FALSE))</f>
        <v>--</v>
      </c>
      <c r="R1148" s="335" t="str">
        <f>IF(L1148="x",VLOOKUP(D1148,Acero!$A$12:$AB$209,16,FALSE),"--")</f>
        <v>--</v>
      </c>
      <c r="S1148" s="335" t="str">
        <f>IF(L1148="x",VLOOKUP(D1148,Acero!$A$12:$AB$209,17,FALSE),"--")</f>
        <v>--</v>
      </c>
      <c r="T1148" s="335">
        <f>VLOOKUP(D1148,Acero!$A$12:$AB$209,18,FALSE)</f>
        <v>1.2</v>
      </c>
      <c r="U1148" s="308" t="str">
        <f>VLOOKUP(D1148,Acero!$A$12:$AB$209,19,FALSE)</f>
        <v>mm</v>
      </c>
      <c r="V1148" s="318">
        <v>1</v>
      </c>
      <c r="W1148" s="318">
        <v>1845.8333333333301</v>
      </c>
      <c r="X1148" s="322">
        <v>2413.6666666666702</v>
      </c>
      <c r="Y1148" s="334">
        <f t="shared" si="470"/>
        <v>0.30762979683973329</v>
      </c>
      <c r="Z1148">
        <f t="shared" si="474"/>
        <v>12485929.666666627</v>
      </c>
      <c r="AG1148" s="345">
        <v>43494</v>
      </c>
      <c r="AH1148" s="149"/>
      <c r="AI1148" s="149"/>
      <c r="AJ1148" s="149"/>
      <c r="AK1148" s="149"/>
      <c r="AL1148" s="343" t="e">
        <f t="shared" si="471"/>
        <v>#DIV/0!</v>
      </c>
      <c r="AM1148" s="149"/>
      <c r="AN1148" s="149"/>
      <c r="AO1148" s="343" t="e">
        <f t="shared" si="472"/>
        <v>#DIV/0!</v>
      </c>
      <c r="AP1148" s="149"/>
      <c r="AQ1148" s="149"/>
      <c r="AR1148" s="343" t="e">
        <f t="shared" si="473"/>
        <v>#DIV/0!</v>
      </c>
    </row>
    <row r="1149" spans="1:44" ht="30.75" hidden="1" thickBot="1">
      <c r="A1149" s="309"/>
      <c r="B1149" s="308">
        <v>1038</v>
      </c>
      <c r="C1149" s="239" t="str">
        <f>VLOOKUP($A$18,Piezas!$A$10:$F$604,2,FALSE)</f>
        <v xml:space="preserve">Gabinete lateral derecho </v>
      </c>
      <c r="D1149" s="317" t="s">
        <v>1015</v>
      </c>
      <c r="E1149" s="322"/>
      <c r="F1149" s="308">
        <f>VLOOKUP(D1149,Acero!$A$12:$AB$209,4,FALSE)</f>
        <v>0</v>
      </c>
      <c r="G1149" s="317"/>
      <c r="H1149" s="317"/>
      <c r="I1149" s="317"/>
      <c r="J1149" s="311"/>
      <c r="L1149" s="322"/>
      <c r="M1149" s="308">
        <f>VLOOKUP(D1149,Acero!$A$12:$AB$209,13,FALSE)</f>
        <v>0</v>
      </c>
      <c r="N1149" s="308" t="str">
        <f>IF(L1149="x",VLOOKUP(D1149,Acero!$A$12:$AB$209,6,FALSE),"--")</f>
        <v>--</v>
      </c>
      <c r="O1149" s="324" t="str">
        <f>IF(L1149="x",VLOOKUP(D1149,Acero!$A$12:$AB$209,7,FALSE),"--")</f>
        <v>--</v>
      </c>
      <c r="P1149" s="335">
        <f>IF((M1149="Chapa negra doble recapado")*AND(L1149&lt;&gt;"x"),"--",VLOOKUP(D1149,Acero!$A$12:$AB$209,14,FALSE))</f>
        <v>0</v>
      </c>
      <c r="Q1149" s="335">
        <f>IF((M1149="Chapa negra doble recapado")*AND(L1149&lt;&gt;"x"),"--",VLOOKUP(D1149,Acero!$A$12:$AB$209,15,FALSE))</f>
        <v>0</v>
      </c>
      <c r="R1149" s="335" t="str">
        <f>IF(L1149="x",VLOOKUP(D1149,Acero!$A$12:$AB$209,16,FALSE),"--")</f>
        <v>--</v>
      </c>
      <c r="S1149" s="335" t="str">
        <f>IF(L1149="x",VLOOKUP(D1149,Acero!$A$12:$AB$209,17,FALSE),"--")</f>
        <v>--</v>
      </c>
      <c r="T1149" s="335">
        <f>VLOOKUP(D1149,Acero!$A$12:$AB$209,18,FALSE)</f>
        <v>0</v>
      </c>
      <c r="U1149" s="308" t="str">
        <f>VLOOKUP(D1149,Acero!$A$12:$AB$209,19,FALSE)</f>
        <v>-----</v>
      </c>
      <c r="V1149" s="319"/>
      <c r="W1149" s="319"/>
      <c r="X1149" s="322"/>
      <c r="Y1149" s="334" t="e">
        <f t="shared" si="470"/>
        <v>#DIV/0!</v>
      </c>
      <c r="Z1149">
        <f t="shared" si="474"/>
        <v>12485929.666666627</v>
      </c>
      <c r="AG1149" s="345">
        <v>43495</v>
      </c>
      <c r="AH1149" s="149"/>
      <c r="AI1149" s="149"/>
      <c r="AJ1149" s="149"/>
      <c r="AK1149" s="149"/>
      <c r="AL1149" s="343" t="e">
        <f t="shared" si="471"/>
        <v>#DIV/0!</v>
      </c>
      <c r="AM1149" s="149"/>
      <c r="AN1149" s="149"/>
      <c r="AO1149" s="343" t="e">
        <f t="shared" si="472"/>
        <v>#DIV/0!</v>
      </c>
      <c r="AP1149" s="149"/>
      <c r="AQ1149" s="149"/>
      <c r="AR1149" s="343" t="e">
        <f t="shared" si="473"/>
        <v>#DIV/0!</v>
      </c>
    </row>
    <row r="1150" spans="1:44" ht="30.75" hidden="1" thickBot="1">
      <c r="A1150" s="309"/>
      <c r="B1150" s="308">
        <v>1039</v>
      </c>
      <c r="C1150" s="239" t="str">
        <f>VLOOKUP($A$18,Piezas!$A$10:$F$604,2,FALSE)</f>
        <v xml:space="preserve">Gabinete lateral derecho </v>
      </c>
      <c r="D1150" s="317" t="s">
        <v>1060</v>
      </c>
      <c r="E1150" s="322"/>
      <c r="F1150" s="308">
        <f>VLOOKUP(D1150,Acero!$A$12:$AB$209,4,FALSE)</f>
        <v>0</v>
      </c>
      <c r="G1150" s="317"/>
      <c r="H1150" s="317"/>
      <c r="I1150" s="317"/>
      <c r="J1150" s="311"/>
      <c r="L1150" s="322"/>
      <c r="M1150" s="308" t="str">
        <f>VLOOKUP(D1150,Acero!$A$12:$AB$209,13,FALSE)</f>
        <v>---------------</v>
      </c>
      <c r="N1150" s="308" t="str">
        <f>IF(L1150="x",VLOOKUP(D1150,Acero!$A$12:$AB$209,6,FALSE),"--")</f>
        <v>--</v>
      </c>
      <c r="O1150" s="324" t="str">
        <f>IF(L1150="x",VLOOKUP(D1150,Acero!$A$12:$AB$209,7,FALSE),"--")</f>
        <v>--</v>
      </c>
      <c r="P1150" s="335">
        <f>IF((M1150="Chapa negra doble recapado")*AND(L1150&lt;&gt;"x"),"--",VLOOKUP(D1150,Acero!$A$12:$AB$209,14,FALSE))</f>
        <v>28</v>
      </c>
      <c r="Q1150" s="335" t="str">
        <f>IF((M1150="Chapa negra doble recapado")*AND(L1150&lt;&gt;"x"),"--",VLOOKUP(D1150,Acero!$A$12:$AB$209,15,FALSE))</f>
        <v>----</v>
      </c>
      <c r="R1150" s="335" t="str">
        <f>IF(L1150="x",VLOOKUP(D1150,Acero!$A$12:$AB$209,16,FALSE),"--")</f>
        <v>--</v>
      </c>
      <c r="S1150" s="335" t="str">
        <f>IF(L1150="x",VLOOKUP(D1150,Acero!$A$12:$AB$209,17,FALSE),"--")</f>
        <v>--</v>
      </c>
      <c r="T1150" s="335">
        <f>VLOOKUP(D1150,Acero!$A$12:$AB$209,18,FALSE)</f>
        <v>0</v>
      </c>
      <c r="U1150" s="308" t="str">
        <f>VLOOKUP(D1150,Acero!$A$12:$AB$209,19,FALSE)</f>
        <v>----</v>
      </c>
      <c r="V1150" s="318"/>
      <c r="W1150" s="318"/>
      <c r="X1150" s="322"/>
      <c r="Y1150" s="334" t="e">
        <f t="shared" si="470"/>
        <v>#DIV/0!</v>
      </c>
      <c r="Z1150">
        <f t="shared" si="474"/>
        <v>12485929.666666627</v>
      </c>
      <c r="AG1150" s="345">
        <v>43496</v>
      </c>
      <c r="AH1150" s="149"/>
      <c r="AI1150" s="149"/>
      <c r="AJ1150" s="149"/>
      <c r="AK1150" s="149"/>
      <c r="AL1150" s="343" t="e">
        <f t="shared" si="471"/>
        <v>#DIV/0!</v>
      </c>
      <c r="AM1150" s="149"/>
      <c r="AN1150" s="149"/>
      <c r="AO1150" s="343" t="e">
        <f t="shared" si="472"/>
        <v>#DIV/0!</v>
      </c>
      <c r="AP1150" s="149"/>
      <c r="AQ1150" s="149"/>
      <c r="AR1150" s="343" t="e">
        <f t="shared" si="473"/>
        <v>#DIV/0!</v>
      </c>
    </row>
    <row r="1151" spans="1:44" ht="30.75" hidden="1" thickBot="1">
      <c r="A1151" s="309"/>
      <c r="B1151" s="308">
        <v>1040</v>
      </c>
      <c r="C1151" s="239" t="str">
        <f>VLOOKUP($A$18,Piezas!$A$10:$F$604,2,FALSE)</f>
        <v xml:space="preserve">Gabinete lateral derecho </v>
      </c>
      <c r="D1151" s="317" t="s">
        <v>1228</v>
      </c>
      <c r="E1151" s="322"/>
      <c r="F1151" s="308">
        <f>VLOOKUP(D1151,Acero!$A$12:$AB$209,4,FALSE)</f>
        <v>0</v>
      </c>
      <c r="G1151" s="317"/>
      <c r="H1151" s="317"/>
      <c r="I1151" s="317"/>
      <c r="J1151" s="311"/>
      <c r="L1151" s="322"/>
      <c r="M1151" s="308" t="str">
        <f>VLOOKUP(D1151,Acero!$A$12:$AB$209,13,FALSE)</f>
        <v>---------------</v>
      </c>
      <c r="N1151" s="308" t="str">
        <f>IF(L1151="x",VLOOKUP(D1151,Acero!$A$12:$AB$209,6,FALSE),"--")</f>
        <v>--</v>
      </c>
      <c r="O1151" s="324" t="str">
        <f>IF(L1151="x",VLOOKUP(D1151,Acero!$A$12:$AB$209,7,FALSE),"--")</f>
        <v>--</v>
      </c>
      <c r="P1151" s="335">
        <f>IF((M1151="Chapa negra doble recapado")*AND(L1151&lt;&gt;"x"),"--",VLOOKUP(D1151,Acero!$A$12:$AB$209,14,FALSE))</f>
        <v>0.42</v>
      </c>
      <c r="Q1151" s="335" t="str">
        <f>IF((M1151="Chapa negra doble recapado")*AND(L1151&lt;&gt;"x"),"--",VLOOKUP(D1151,Acero!$A$12:$AB$209,15,FALSE))</f>
        <v>----</v>
      </c>
      <c r="R1151" s="335" t="str">
        <f>IF(L1151="x",VLOOKUP(D1151,Acero!$A$12:$AB$209,16,FALSE),"--")</f>
        <v>--</v>
      </c>
      <c r="S1151" s="335" t="str">
        <f>IF(L1151="x",VLOOKUP(D1151,Acero!$A$12:$AB$209,17,FALSE),"--")</f>
        <v>--</v>
      </c>
      <c r="T1151" s="335">
        <f>VLOOKUP(D1151,Acero!$A$12:$AB$209,18,FALSE)</f>
        <v>0.5</v>
      </c>
      <c r="U1151" s="308" t="str">
        <f>VLOOKUP(D1151,Acero!$A$12:$AB$209,19,FALSE)</f>
        <v>----</v>
      </c>
      <c r="V1151" s="318"/>
      <c r="W1151" s="318"/>
      <c r="X1151" s="322"/>
      <c r="Y1151" s="334" t="e">
        <f t="shared" si="470"/>
        <v>#DIV/0!</v>
      </c>
      <c r="Z1151">
        <f t="shared" si="474"/>
        <v>12485929.666666627</v>
      </c>
      <c r="AG1151" s="345">
        <v>43497</v>
      </c>
      <c r="AH1151" s="149"/>
      <c r="AI1151" s="149"/>
      <c r="AJ1151" s="149"/>
      <c r="AK1151" s="149"/>
      <c r="AL1151" s="343" t="e">
        <f t="shared" si="471"/>
        <v>#DIV/0!</v>
      </c>
      <c r="AM1151" s="149"/>
      <c r="AN1151" s="149"/>
      <c r="AO1151" s="343" t="e">
        <f t="shared" si="472"/>
        <v>#DIV/0!</v>
      </c>
      <c r="AP1151" s="149"/>
      <c r="AQ1151" s="149"/>
      <c r="AR1151" s="343" t="e">
        <f t="shared" si="473"/>
        <v>#DIV/0!</v>
      </c>
    </row>
    <row r="1152" spans="1:44" ht="30.75" hidden="1" thickBot="1">
      <c r="A1152" s="309"/>
      <c r="B1152" s="308">
        <v>1041</v>
      </c>
      <c r="C1152" s="239" t="str">
        <f>VLOOKUP($A$18,Piezas!$A$10:$F$604,2,FALSE)</f>
        <v xml:space="preserve">Gabinete lateral derecho </v>
      </c>
      <c r="D1152" s="317" t="s">
        <v>1229</v>
      </c>
      <c r="E1152" s="322"/>
      <c r="F1152" s="308">
        <f>VLOOKUP(D1152,Acero!$A$12:$AB$209,4,FALSE)</f>
        <v>0</v>
      </c>
      <c r="G1152" s="317"/>
      <c r="H1152" s="317"/>
      <c r="I1152" s="317"/>
      <c r="J1152" s="311"/>
      <c r="L1152" s="322"/>
      <c r="M1152" s="308" t="str">
        <f>VLOOKUP(D1152,Acero!$A$12:$AB$209,13,FALSE)</f>
        <v>---------------</v>
      </c>
      <c r="N1152" s="308" t="str">
        <f>IF(L1152="x",VLOOKUP(D1152,Acero!$A$12:$AB$209,6,FALSE),"--")</f>
        <v>--</v>
      </c>
      <c r="O1152" s="324" t="str">
        <f>IF(L1152="x",VLOOKUP(D1152,Acero!$A$12:$AB$209,7,FALSE),"--")</f>
        <v>--</v>
      </c>
      <c r="P1152" s="335">
        <f>IF((M1152="Chapa negra doble recapado")*AND(L1152&lt;&gt;"x"),"--",VLOOKUP(D1152,Acero!$A$12:$AB$209,14,FALSE))</f>
        <v>22</v>
      </c>
      <c r="Q1152" s="335" t="str">
        <f>IF((M1152="Chapa negra doble recapado")*AND(L1152&lt;&gt;"x"),"--",VLOOKUP(D1152,Acero!$A$12:$AB$209,15,FALSE))</f>
        <v>----</v>
      </c>
      <c r="R1152" s="335" t="str">
        <f>IF(L1152="x",VLOOKUP(D1152,Acero!$A$12:$AB$209,16,FALSE),"--")</f>
        <v>--</v>
      </c>
      <c r="S1152" s="335" t="str">
        <f>IF(L1152="x",VLOOKUP(D1152,Acero!$A$12:$AB$209,17,FALSE),"--")</f>
        <v>--</v>
      </c>
      <c r="T1152" s="335">
        <f>VLOOKUP(D1152,Acero!$A$12:$AB$209,18,FALSE)</f>
        <v>0</v>
      </c>
      <c r="U1152" s="308" t="str">
        <f>VLOOKUP(D1152,Acero!$A$12:$AB$209,19,FALSE)</f>
        <v>----</v>
      </c>
      <c r="V1152" s="319"/>
      <c r="W1152" s="319"/>
      <c r="X1152" s="322"/>
      <c r="Y1152" s="334" t="e">
        <f t="shared" si="470"/>
        <v>#DIV/0!</v>
      </c>
      <c r="Z1152">
        <f t="shared" si="474"/>
        <v>12485929.666666627</v>
      </c>
      <c r="AG1152" s="345">
        <v>43498</v>
      </c>
      <c r="AH1152" s="149"/>
      <c r="AI1152" s="149"/>
      <c r="AJ1152" s="149"/>
      <c r="AK1152" s="149"/>
      <c r="AL1152" s="343" t="e">
        <f t="shared" si="471"/>
        <v>#DIV/0!</v>
      </c>
      <c r="AM1152" s="149"/>
      <c r="AN1152" s="149"/>
      <c r="AO1152" s="343" t="e">
        <f t="shared" si="472"/>
        <v>#DIV/0!</v>
      </c>
      <c r="AP1152" s="149"/>
      <c r="AQ1152" s="149"/>
      <c r="AR1152" s="343" t="e">
        <f t="shared" si="473"/>
        <v>#DIV/0!</v>
      </c>
    </row>
    <row r="1153" spans="1:44" ht="30.75" hidden="1" thickBot="1">
      <c r="A1153" s="309"/>
      <c r="B1153" s="308">
        <v>1042</v>
      </c>
      <c r="C1153" s="239" t="str">
        <f>VLOOKUP($A$18,Piezas!$A$10:$F$604,2,FALSE)</f>
        <v xml:space="preserve">Gabinete lateral derecho </v>
      </c>
      <c r="D1153" s="317" t="s">
        <v>1230</v>
      </c>
      <c r="E1153" s="322"/>
      <c r="F1153" s="308">
        <f>VLOOKUP(D1153,Acero!$A$12:$AB$209,4,FALSE)</f>
        <v>0</v>
      </c>
      <c r="G1153" s="317"/>
      <c r="H1153" s="317"/>
      <c r="I1153" s="317"/>
      <c r="J1153" s="311"/>
      <c r="L1153" s="322"/>
      <c r="M1153" s="308" t="str">
        <f>VLOOKUP(D1153,Acero!$A$12:$AB$209,13,FALSE)</f>
        <v>---------------</v>
      </c>
      <c r="N1153" s="308" t="str">
        <f>IF(L1153="x",VLOOKUP(D1153,Acero!$A$12:$AB$209,6,FALSE),"--")</f>
        <v>--</v>
      </c>
      <c r="O1153" s="324" t="str">
        <f>IF(L1153="x",VLOOKUP(D1153,Acero!$A$12:$AB$209,7,FALSE),"--")</f>
        <v>--</v>
      </c>
      <c r="P1153" s="335">
        <f>IF((M1153="Chapa negra doble recapado")*AND(L1153&lt;&gt;"x"),"--",VLOOKUP(D1153,Acero!$A$12:$AB$209,14,FALSE))</f>
        <v>12.7</v>
      </c>
      <c r="Q1153" s="335" t="str">
        <f>IF((M1153="Chapa negra doble recapado")*AND(L1153&lt;&gt;"x"),"--",VLOOKUP(D1153,Acero!$A$12:$AB$209,15,FALSE))</f>
        <v>----</v>
      </c>
      <c r="R1153" s="335" t="str">
        <f>IF(L1153="x",VLOOKUP(D1153,Acero!$A$12:$AB$209,16,FALSE),"--")</f>
        <v>--</v>
      </c>
      <c r="S1153" s="335" t="str">
        <f>IF(L1153="x",VLOOKUP(D1153,Acero!$A$12:$AB$209,17,FALSE),"--")</f>
        <v>--</v>
      </c>
      <c r="T1153" s="335">
        <f>VLOOKUP(D1153,Acero!$A$12:$AB$209,18,FALSE)</f>
        <v>0</v>
      </c>
      <c r="U1153" s="308" t="str">
        <f>VLOOKUP(D1153,Acero!$A$12:$AB$209,19,FALSE)</f>
        <v>----</v>
      </c>
      <c r="V1153" s="318"/>
      <c r="W1153" s="318"/>
      <c r="X1153" s="322"/>
      <c r="Y1153" s="334" t="e">
        <f t="shared" si="470"/>
        <v>#DIV/0!</v>
      </c>
      <c r="Z1153">
        <f t="shared" si="474"/>
        <v>12485929.666666627</v>
      </c>
      <c r="AG1153" s="345">
        <v>43499</v>
      </c>
      <c r="AH1153" s="149"/>
      <c r="AI1153" s="149"/>
      <c r="AJ1153" s="149"/>
      <c r="AK1153" s="149"/>
      <c r="AL1153" s="343" t="e">
        <f t="shared" si="471"/>
        <v>#DIV/0!</v>
      </c>
      <c r="AM1153" s="149"/>
      <c r="AN1153" s="149"/>
      <c r="AO1153" s="343" t="e">
        <f t="shared" si="472"/>
        <v>#DIV/0!</v>
      </c>
      <c r="AP1153" s="149"/>
      <c r="AQ1153" s="149"/>
      <c r="AR1153" s="343" t="e">
        <f t="shared" si="473"/>
        <v>#DIV/0!</v>
      </c>
    </row>
    <row r="1154" spans="1:44" ht="30.75" hidden="1" thickBot="1">
      <c r="A1154" s="309"/>
      <c r="B1154" s="308">
        <v>1043</v>
      </c>
      <c r="C1154" s="239" t="str">
        <f>VLOOKUP($A$18,Piezas!$A$10:$F$604,2,FALSE)</f>
        <v xml:space="preserve">Gabinete lateral derecho </v>
      </c>
      <c r="D1154" s="317"/>
      <c r="E1154" s="322"/>
      <c r="F1154" s="308" t="e">
        <f>VLOOKUP(D1154,Acero!$A$12:$AB$209,4,FALSE)</f>
        <v>#N/A</v>
      </c>
      <c r="G1154" s="317"/>
      <c r="H1154" s="317"/>
      <c r="I1154" s="317"/>
      <c r="J1154" s="311"/>
      <c r="L1154" s="322"/>
      <c r="M1154" s="308" t="e">
        <f>VLOOKUP(D1154,Acero!$A$12:$AB$209,13,FALSE)</f>
        <v>#N/A</v>
      </c>
      <c r="N1154" s="308" t="str">
        <f>IF(L1154="x",VLOOKUP(D1154,Acero!$A$12:$AB$209,6,FALSE),"--")</f>
        <v>--</v>
      </c>
      <c r="O1154" s="324" t="str">
        <f>IF(L1154="x",VLOOKUP(D1154,Acero!$A$12:$AB$209,7,FALSE),"--")</f>
        <v>--</v>
      </c>
      <c r="P1154" s="335" t="e">
        <f>IF((M1154="Chapa negra doble recapado")*AND(L1154&lt;&gt;"x"),"--",VLOOKUP(D1154,Acero!$A$12:$AB$209,14,FALSE))</f>
        <v>#N/A</v>
      </c>
      <c r="Q1154" s="335" t="e">
        <f>IF((M1154="Chapa negra doble recapado")*AND(L1154&lt;&gt;"x"),"--",VLOOKUP(D1154,Acero!$A$12:$AB$209,15,FALSE))</f>
        <v>#N/A</v>
      </c>
      <c r="R1154" s="335" t="str">
        <f>IF(L1154="x",VLOOKUP(D1154,Acero!$A$12:$AB$209,16,FALSE),"--")</f>
        <v>--</v>
      </c>
      <c r="S1154" s="335" t="str">
        <f>IF(L1154="x",VLOOKUP(D1154,Acero!$A$12:$AB$209,17,FALSE),"--")</f>
        <v>--</v>
      </c>
      <c r="T1154" s="335" t="e">
        <f>VLOOKUP(D1154,Acero!$A$12:$AB$209,18,FALSE)</f>
        <v>#N/A</v>
      </c>
      <c r="U1154" s="308" t="e">
        <f>VLOOKUP(D1154,Acero!$A$12:$AB$209,19,FALSE)</f>
        <v>#N/A</v>
      </c>
      <c r="V1154" s="319"/>
      <c r="W1154" s="319"/>
      <c r="X1154" s="322"/>
      <c r="Y1154" s="334" t="e">
        <f t="shared" si="470"/>
        <v>#DIV/0!</v>
      </c>
      <c r="Z1154">
        <f t="shared" si="474"/>
        <v>12485929.666666627</v>
      </c>
      <c r="AG1154" s="345">
        <v>43500</v>
      </c>
      <c r="AH1154" s="149"/>
      <c r="AI1154" s="149"/>
      <c r="AJ1154" s="149"/>
      <c r="AK1154" s="149"/>
      <c r="AL1154" s="343" t="e">
        <f t="shared" si="471"/>
        <v>#DIV/0!</v>
      </c>
      <c r="AM1154" s="149"/>
      <c r="AN1154" s="149"/>
      <c r="AO1154" s="343" t="e">
        <f t="shared" si="472"/>
        <v>#DIV/0!</v>
      </c>
      <c r="AP1154" s="149"/>
      <c r="AQ1154" s="149"/>
      <c r="AR1154" s="343" t="e">
        <f t="shared" si="473"/>
        <v>#DIV/0!</v>
      </c>
    </row>
    <row r="1155" spans="1:44" ht="30.75" hidden="1" thickBot="1">
      <c r="A1155" s="309"/>
      <c r="B1155" s="308">
        <v>1044</v>
      </c>
      <c r="C1155" s="239" t="str">
        <f>VLOOKUP($A$18,Piezas!$A$10:$F$604,2,FALSE)</f>
        <v xml:space="preserve">Gabinete lateral derecho </v>
      </c>
      <c r="D1155" s="320"/>
      <c r="E1155" s="322"/>
      <c r="F1155" s="308" t="e">
        <f>VLOOKUP(D1155,Acero!$A$12:$AB$209,4,FALSE)</f>
        <v>#N/A</v>
      </c>
      <c r="G1155" s="317"/>
      <c r="H1155" s="317"/>
      <c r="I1155" s="317"/>
      <c r="J1155" s="311"/>
      <c r="L1155" s="322"/>
      <c r="M1155" s="308" t="e">
        <f>VLOOKUP(D1155,Acero!$A$12:$AB$209,13,FALSE)</f>
        <v>#N/A</v>
      </c>
      <c r="N1155" s="308" t="str">
        <f>IF(L1155="x",VLOOKUP(D1155,Acero!$A$12:$AB$209,6,FALSE),"--")</f>
        <v>--</v>
      </c>
      <c r="O1155" s="324" t="str">
        <f>IF(L1155="x",VLOOKUP(D1155,Acero!$A$12:$AB$209,7,FALSE),"--")</f>
        <v>--</v>
      </c>
      <c r="P1155" s="335" t="e">
        <f>IF((M1155="Chapa negra doble recapado")*AND(L1155&lt;&gt;"x"),"--",VLOOKUP(D1155,Acero!$A$12:$AB$209,14,FALSE))</f>
        <v>#N/A</v>
      </c>
      <c r="Q1155" s="335" t="e">
        <f>IF((M1155="Chapa negra doble recapado")*AND(L1155&lt;&gt;"x"),"--",VLOOKUP(D1155,Acero!$A$12:$AB$209,15,FALSE))</f>
        <v>#N/A</v>
      </c>
      <c r="R1155" s="335" t="str">
        <f>IF(L1155="x",VLOOKUP(D1155,Acero!$A$12:$AB$209,16,FALSE),"--")</f>
        <v>--</v>
      </c>
      <c r="S1155" s="335" t="str">
        <f>IF(L1155="x",VLOOKUP(D1155,Acero!$A$12:$AB$209,17,FALSE),"--")</f>
        <v>--</v>
      </c>
      <c r="T1155" s="335" t="e">
        <f>VLOOKUP(D1155,Acero!$A$12:$AB$209,18,FALSE)</f>
        <v>#N/A</v>
      </c>
      <c r="U1155" s="308" t="e">
        <f>VLOOKUP(D1155,Acero!$A$12:$AB$209,19,FALSE)</f>
        <v>#N/A</v>
      </c>
      <c r="V1155" s="318"/>
      <c r="W1155" s="318"/>
      <c r="X1155" s="322"/>
      <c r="Y1155" s="334" t="e">
        <f t="shared" si="470"/>
        <v>#DIV/0!</v>
      </c>
      <c r="Z1155">
        <f t="shared" si="474"/>
        <v>12485929.666666627</v>
      </c>
      <c r="AG1155" s="345">
        <v>43501</v>
      </c>
      <c r="AH1155" s="149"/>
      <c r="AI1155" s="149"/>
      <c r="AJ1155" s="149"/>
      <c r="AK1155" s="149"/>
      <c r="AL1155" s="343" t="e">
        <f t="shared" si="471"/>
        <v>#DIV/0!</v>
      </c>
      <c r="AM1155" s="149"/>
      <c r="AN1155" s="149"/>
      <c r="AO1155" s="343" t="e">
        <f t="shared" si="472"/>
        <v>#DIV/0!</v>
      </c>
      <c r="AP1155" s="149"/>
      <c r="AQ1155" s="149"/>
      <c r="AR1155" s="343" t="e">
        <f t="shared" si="473"/>
        <v>#DIV/0!</v>
      </c>
    </row>
    <row r="1156" spans="1:44" ht="30.75" hidden="1" thickBot="1">
      <c r="A1156" s="412"/>
      <c r="B1156" s="308">
        <v>1045</v>
      </c>
      <c r="C1156" s="239" t="str">
        <f>VLOOKUP($A$18,Piezas!$A$10:$F$604,2,FALSE)</f>
        <v xml:space="preserve">Gabinete lateral derecho </v>
      </c>
      <c r="D1156" s="321"/>
      <c r="E1156" s="322"/>
      <c r="F1156" s="308" t="e">
        <f>VLOOKUP(D1156,Acero!$A$12:$AB$209,4,FALSE)</f>
        <v>#N/A</v>
      </c>
      <c r="G1156" s="317"/>
      <c r="H1156" s="317"/>
      <c r="I1156" s="317"/>
      <c r="J1156" s="311"/>
      <c r="L1156" s="322"/>
      <c r="M1156" s="308" t="e">
        <f>VLOOKUP(D1156,Acero!$A$12:$AB$209,13,FALSE)</f>
        <v>#N/A</v>
      </c>
      <c r="N1156" s="308" t="str">
        <f>IF(L1156="x",VLOOKUP(D1156,Acero!$A$12:$AB$209,6,FALSE),"--")</f>
        <v>--</v>
      </c>
      <c r="O1156" s="324" t="str">
        <f>IF(L1156="x",VLOOKUP(D1156,Acero!$A$12:$AB$209,7,FALSE),"--")</f>
        <v>--</v>
      </c>
      <c r="P1156" s="335" t="e">
        <f>IF((M1156="Chapa negra doble recapado")*AND(L1156&lt;&gt;"x"),"--",VLOOKUP(D1156,Acero!$A$12:$AB$209,14,FALSE))</f>
        <v>#N/A</v>
      </c>
      <c r="Q1156" s="335" t="e">
        <f>IF((M1156="Chapa negra doble recapado")*AND(L1156&lt;&gt;"x"),"--",VLOOKUP(D1156,Acero!$A$12:$AB$209,15,FALSE))</f>
        <v>#N/A</v>
      </c>
      <c r="R1156" s="335" t="str">
        <f>IF(L1156="x",VLOOKUP(D1156,Acero!$A$12:$AB$209,16,FALSE),"--")</f>
        <v>--</v>
      </c>
      <c r="S1156" s="335" t="str">
        <f>IF(L1156="x",VLOOKUP(D1156,Acero!$A$12:$AB$209,17,FALSE),"--")</f>
        <v>--</v>
      </c>
      <c r="T1156" s="335" t="e">
        <f>VLOOKUP(D1156,Acero!$A$12:$AB$209,18,FALSE)</f>
        <v>#N/A</v>
      </c>
      <c r="U1156" s="308" t="e">
        <f>VLOOKUP(D1156,Acero!$A$12:$AB$209,19,FALSE)</f>
        <v>#N/A</v>
      </c>
      <c r="V1156" s="319"/>
      <c r="W1156" s="319"/>
      <c r="X1156" s="322"/>
      <c r="Y1156" s="334" t="e">
        <f t="shared" si="470"/>
        <v>#DIV/0!</v>
      </c>
      <c r="Z1156">
        <f t="shared" si="474"/>
        <v>12485929.666666627</v>
      </c>
      <c r="AG1156" s="345">
        <v>43502</v>
      </c>
      <c r="AH1156" s="149"/>
      <c r="AI1156" s="149"/>
      <c r="AJ1156" s="149"/>
      <c r="AK1156" s="149"/>
      <c r="AL1156" s="343" t="e">
        <f t="shared" si="471"/>
        <v>#DIV/0!</v>
      </c>
      <c r="AM1156" s="149"/>
      <c r="AN1156" s="149"/>
      <c r="AO1156" s="343" t="e">
        <f t="shared" si="472"/>
        <v>#DIV/0!</v>
      </c>
      <c r="AP1156" s="149"/>
      <c r="AQ1156" s="149"/>
      <c r="AR1156" s="343" t="e">
        <f t="shared" si="473"/>
        <v>#DIV/0!</v>
      </c>
    </row>
    <row r="1157" spans="1:44" ht="15.75" hidden="1" thickBot="1">
      <c r="A1157" s="410"/>
      <c r="B1157" s="336"/>
      <c r="C1157" s="337"/>
      <c r="D1157" s="338"/>
      <c r="E1157" s="339"/>
      <c r="F1157" s="340"/>
      <c r="G1157" s="336"/>
      <c r="H1157" s="336"/>
      <c r="I1157" s="338"/>
      <c r="J1157" s="339"/>
      <c r="K1157" s="341"/>
      <c r="L1157" s="339"/>
      <c r="M1157" s="338"/>
      <c r="N1157" s="338"/>
      <c r="O1157" s="342"/>
      <c r="P1157" s="340"/>
      <c r="Q1157" s="340"/>
      <c r="R1157" s="340"/>
      <c r="S1157" s="340"/>
      <c r="T1157" s="340"/>
      <c r="U1157" s="336"/>
      <c r="V1157" s="336"/>
      <c r="W1157" s="336"/>
      <c r="X1157" s="339"/>
      <c r="Y1157" s="339"/>
      <c r="Z1157" s="333"/>
      <c r="AA1157" s="333"/>
      <c r="AG1157" s="345"/>
      <c r="AL1157" s="344"/>
      <c r="AO1157" s="344"/>
      <c r="AR1157" s="344"/>
    </row>
    <row r="1158" spans="1:44" ht="31.5" hidden="1" thickTop="1" thickBot="1">
      <c r="A1158" s="411" t="s">
        <v>527</v>
      </c>
      <c r="B1158" s="308">
        <v>1046</v>
      </c>
      <c r="C1158" s="239" t="str">
        <f>VLOOKUP($A$18,Piezas!$A$10:$F$604,2,FALSE)</f>
        <v xml:space="preserve">Gabinete lateral derecho </v>
      </c>
      <c r="D1158" s="317" t="s">
        <v>1012</v>
      </c>
      <c r="E1158" s="331">
        <v>2278.3333333333298</v>
      </c>
      <c r="F1158" s="308" t="str">
        <f>VLOOKUP(D1158,Acero!$A$12:$AB$209,4,FALSE)</f>
        <v>Lateral</v>
      </c>
      <c r="G1158" s="317"/>
      <c r="H1158" s="317"/>
      <c r="I1158" s="317"/>
      <c r="J1158" s="310"/>
      <c r="K1158" s="149"/>
      <c r="L1158" s="331"/>
      <c r="M1158" s="308" t="str">
        <f>VLOOKUP(D1158,Acero!$A$12:$AB$209,13,FALSE)</f>
        <v>Chapa negra doble recapado</v>
      </c>
      <c r="N1158" s="308" t="str">
        <f>IF(L1158="x",VLOOKUP(D1158,Acero!$A$12:$AB$209,6,FALSE),"--")</f>
        <v>--</v>
      </c>
      <c r="O1158" s="324" t="str">
        <f>IF(L1158="x",VLOOKUP(D1158,Acero!$A$12:$AB$209,7,FALSE),"--")</f>
        <v>--</v>
      </c>
      <c r="P1158" s="335" t="str">
        <f>IF((M1158="Chapa negra doble recapado")*AND(L1158&lt;&gt;"x"),"--",VLOOKUP(D1158,Acero!$A$12:$AB$209,14,FALSE))</f>
        <v>--</v>
      </c>
      <c r="Q1158" s="335" t="str">
        <f>IF((M1158="Chapa negra doble recapado")*AND(L1158&lt;&gt;"x"),"--",VLOOKUP(D1158,Acero!$A$12:$AB$209,15,FALSE))</f>
        <v>--</v>
      </c>
      <c r="R1158" s="335" t="str">
        <f>IF(L1158="x",VLOOKUP(D1158,Acero!$A$12:$AB$209,16,FALSE),"--")</f>
        <v>--</v>
      </c>
      <c r="S1158" s="335" t="str">
        <f>IF(L1158="x",VLOOKUP(D1158,Acero!$A$12:$AB$209,17,FALSE),"--")</f>
        <v>--</v>
      </c>
      <c r="T1158" s="335">
        <f>VLOOKUP(D1158,Acero!$A$12:$AB$209,18,FALSE)</f>
        <v>1.2</v>
      </c>
      <c r="U1158" s="308" t="str">
        <f>VLOOKUP(D1158,Acero!$A$12:$AB$209,19,FALSE)</f>
        <v>mm</v>
      </c>
      <c r="V1158" s="317"/>
      <c r="W1158" s="317">
        <v>1852.3333333333301</v>
      </c>
      <c r="X1158" s="331">
        <v>2422.1666666666702</v>
      </c>
      <c r="Y1158" s="334">
        <f t="shared" ref="Y1158:Y1168" si="475">(X1158-W1158)/W1158</f>
        <v>0.30763001619579328</v>
      </c>
      <c r="Z1158" s="149">
        <f>(V1158+W1158)*E1158</f>
        <v>4220232.777777764</v>
      </c>
      <c r="AA1158" s="149"/>
      <c r="AB1158" s="149"/>
      <c r="AC1158" s="149"/>
      <c r="AD1158" s="149"/>
      <c r="AE1158" s="149"/>
      <c r="AF1158" s="149"/>
      <c r="AG1158" s="345">
        <v>43503</v>
      </c>
      <c r="AH1158" s="149"/>
      <c r="AI1158" s="149"/>
      <c r="AJ1158" s="149"/>
      <c r="AK1158" s="149"/>
      <c r="AL1158" s="343" t="e">
        <f t="shared" ref="AL1158:AL1168" si="476">(AH1158-AK1158)/AH1158</f>
        <v>#DIV/0!</v>
      </c>
      <c r="AM1158" s="149"/>
      <c r="AN1158" s="149"/>
      <c r="AO1158" s="343" t="e">
        <f t="shared" ref="AO1158:AO1168" si="477">(AK1158-AN1158)/AK1158</f>
        <v>#DIV/0!</v>
      </c>
      <c r="AP1158" s="149"/>
      <c r="AQ1158" s="149"/>
      <c r="AR1158" s="343" t="e">
        <f t="shared" ref="AR1158:AR1168" si="478">(AN1158-AQ1158)/AN1158</f>
        <v>#DIV/0!</v>
      </c>
    </row>
    <row r="1159" spans="1:44" ht="30.75" hidden="1" thickBot="1">
      <c r="A1159" s="309"/>
      <c r="B1159" s="308">
        <v>1047</v>
      </c>
      <c r="C1159" s="239" t="str">
        <f>VLOOKUP($A$18,Piezas!$A$10:$F$604,2,FALSE)</f>
        <v xml:space="preserve">Gabinete lateral derecho </v>
      </c>
      <c r="D1159" s="317" t="s">
        <v>1211</v>
      </c>
      <c r="E1159" s="322">
        <v>2286.3333333333298</v>
      </c>
      <c r="F1159" s="308" t="str">
        <f>VLOOKUP(D1159,Acero!$A$12:$AB$209,4,FALSE)</f>
        <v xml:space="preserve">Lonja </v>
      </c>
      <c r="G1159" s="317"/>
      <c r="H1159" s="317"/>
      <c r="I1159" s="317"/>
      <c r="J1159" s="311"/>
      <c r="L1159" s="317"/>
      <c r="M1159" s="308" t="str">
        <f>VLOOKUP(D1159,Acero!$A$12:$AB$209,13,FALSE)</f>
        <v>Chapa negra doble recapado</v>
      </c>
      <c r="N1159" s="308" t="str">
        <f>IF(L1159="x",VLOOKUP(D1159,Acero!$A$12:$AB$209,6,FALSE),"--")</f>
        <v>--</v>
      </c>
      <c r="O1159" s="324" t="str">
        <f>IF(L1159="x",VLOOKUP(D1159,Acero!$A$12:$AB$209,7,FALSE),"--")</f>
        <v>--</v>
      </c>
      <c r="P1159" s="335" t="str">
        <f>IF((M1159="Chapa negra doble recapado")*AND(L1159&lt;&gt;"x"),"--",VLOOKUP(D1159,Acero!$A$12:$AB$209,14,FALSE))</f>
        <v>--</v>
      </c>
      <c r="Q1159" s="335" t="str">
        <f>IF((M1159="Chapa negra doble recapado")*AND(L1159&lt;&gt;"x"),"--",VLOOKUP(D1159,Acero!$A$12:$AB$209,15,FALSE))</f>
        <v>--</v>
      </c>
      <c r="R1159" s="335" t="str">
        <f>IF(L1159="x",VLOOKUP(D1159,Acero!$A$12:$AB$209,16,FALSE),"--")</f>
        <v>--</v>
      </c>
      <c r="S1159" s="335" t="str">
        <f>IF(L1159="x",VLOOKUP(D1159,Acero!$A$12:$AB$209,17,FALSE),"--")</f>
        <v>--</v>
      </c>
      <c r="T1159" s="335">
        <f>VLOOKUP(D1159,Acero!$A$12:$AB$209,18,FALSE)</f>
        <v>1.2</v>
      </c>
      <c r="U1159" s="308" t="str">
        <f>VLOOKUP(D1159,Acero!$A$12:$AB$209,19,FALSE)</f>
        <v>mm</v>
      </c>
      <c r="V1159" s="317"/>
      <c r="W1159" s="317">
        <v>1858.8333333333301</v>
      </c>
      <c r="X1159" s="322">
        <v>2430.6666666666702</v>
      </c>
      <c r="Y1159" s="334">
        <f t="shared" si="475"/>
        <v>0.30763023401775724</v>
      </c>
      <c r="Z1159">
        <f t="shared" ref="Z1159:Z1168" si="479">(V1159+W1159)*E1159+Z1158</f>
        <v>8470145.388888862</v>
      </c>
      <c r="AG1159" s="345">
        <v>43504</v>
      </c>
      <c r="AH1159" s="149"/>
      <c r="AI1159" s="149"/>
      <c r="AJ1159" s="149"/>
      <c r="AK1159" s="149"/>
      <c r="AL1159" s="343" t="e">
        <f t="shared" si="476"/>
        <v>#DIV/0!</v>
      </c>
      <c r="AM1159" s="149"/>
      <c r="AN1159" s="149"/>
      <c r="AO1159" s="343" t="e">
        <f t="shared" si="477"/>
        <v>#DIV/0!</v>
      </c>
      <c r="AP1159" s="149"/>
      <c r="AQ1159" s="149"/>
      <c r="AR1159" s="343" t="e">
        <f t="shared" si="478"/>
        <v>#DIV/0!</v>
      </c>
    </row>
    <row r="1160" spans="1:44" ht="30.75" hidden="1" thickBot="1">
      <c r="A1160" s="309"/>
      <c r="B1160" s="308">
        <v>1048</v>
      </c>
      <c r="C1160" s="239" t="str">
        <f>VLOOKUP($A$18,Piezas!$A$10:$F$604,2,FALSE)</f>
        <v xml:space="preserve">Gabinete lateral derecho </v>
      </c>
      <c r="D1160" s="317" t="s">
        <v>1014</v>
      </c>
      <c r="E1160" s="322">
        <v>2294.3333333333298</v>
      </c>
      <c r="F1160" s="308" t="str">
        <f>VLOOKUP(D1160,Acero!$A$12:$AB$209,4,FALSE)</f>
        <v>orejas</v>
      </c>
      <c r="G1160" s="317"/>
      <c r="H1160" s="317"/>
      <c r="I1160" s="317"/>
      <c r="J1160" s="311" t="s">
        <v>1565</v>
      </c>
      <c r="L1160" s="322"/>
      <c r="M1160" s="308" t="str">
        <f>VLOOKUP(D1160,Acero!$A$12:$AB$209,13,FALSE)</f>
        <v>Chapa negra doble recapado</v>
      </c>
      <c r="N1160" s="308" t="str">
        <f>IF(L1160="x",VLOOKUP(D1160,Acero!$A$12:$AB$209,6,FALSE),"--")</f>
        <v>--</v>
      </c>
      <c r="O1160" s="324" t="str">
        <f>IF(L1160="x",VLOOKUP(D1160,Acero!$A$12:$AB$209,7,FALSE),"--")</f>
        <v>--</v>
      </c>
      <c r="P1160" s="335" t="str">
        <f>IF((M1160="Chapa negra doble recapado")*AND(L1160&lt;&gt;"x"),"--",VLOOKUP(D1160,Acero!$A$12:$AB$209,14,FALSE))</f>
        <v>--</v>
      </c>
      <c r="Q1160" s="335" t="str">
        <f>IF((M1160="Chapa negra doble recapado")*AND(L1160&lt;&gt;"x"),"--",VLOOKUP(D1160,Acero!$A$12:$AB$209,15,FALSE))</f>
        <v>--</v>
      </c>
      <c r="R1160" s="335" t="str">
        <f>IF(L1160="x",VLOOKUP(D1160,Acero!$A$12:$AB$209,16,FALSE),"--")</f>
        <v>--</v>
      </c>
      <c r="S1160" s="335" t="str">
        <f>IF(L1160="x",VLOOKUP(D1160,Acero!$A$12:$AB$209,17,FALSE),"--")</f>
        <v>--</v>
      </c>
      <c r="T1160" s="335">
        <f>VLOOKUP(D1160,Acero!$A$12:$AB$209,18,FALSE)</f>
        <v>1.2</v>
      </c>
      <c r="U1160" s="308" t="str">
        <f>VLOOKUP(D1160,Acero!$A$12:$AB$209,19,FALSE)</f>
        <v>mm</v>
      </c>
      <c r="V1160" s="318">
        <v>1</v>
      </c>
      <c r="W1160" s="318">
        <v>1865.3333333333301</v>
      </c>
      <c r="X1160" s="322">
        <v>2439.1666666666702</v>
      </c>
      <c r="Y1160" s="334">
        <f t="shared" si="475"/>
        <v>0.30763045032166247</v>
      </c>
      <c r="Z1160">
        <f t="shared" si="479"/>
        <v>12752136.166666627</v>
      </c>
      <c r="AG1160" s="345">
        <v>43505</v>
      </c>
      <c r="AH1160" s="149"/>
      <c r="AI1160" s="149"/>
      <c r="AJ1160" s="149"/>
      <c r="AK1160" s="149"/>
      <c r="AL1160" s="343" t="e">
        <f t="shared" si="476"/>
        <v>#DIV/0!</v>
      </c>
      <c r="AM1160" s="149"/>
      <c r="AN1160" s="149"/>
      <c r="AO1160" s="343" t="e">
        <f t="shared" si="477"/>
        <v>#DIV/0!</v>
      </c>
      <c r="AP1160" s="149"/>
      <c r="AQ1160" s="149"/>
      <c r="AR1160" s="343" t="e">
        <f t="shared" si="478"/>
        <v>#DIV/0!</v>
      </c>
    </row>
    <row r="1161" spans="1:44" ht="30.75" hidden="1" thickBot="1">
      <c r="A1161" s="309"/>
      <c r="B1161" s="308">
        <v>1049</v>
      </c>
      <c r="C1161" s="239" t="str">
        <f>VLOOKUP($A$18,Piezas!$A$10:$F$604,2,FALSE)</f>
        <v xml:space="preserve">Gabinete lateral derecho </v>
      </c>
      <c r="D1161" s="317" t="s">
        <v>1015</v>
      </c>
      <c r="E1161" s="322"/>
      <c r="F1161" s="308">
        <f>VLOOKUP(D1161,Acero!$A$12:$AB$209,4,FALSE)</f>
        <v>0</v>
      </c>
      <c r="G1161" s="317"/>
      <c r="H1161" s="317"/>
      <c r="I1161" s="317"/>
      <c r="J1161" s="311"/>
      <c r="L1161" s="322"/>
      <c r="M1161" s="308">
        <f>VLOOKUP(D1161,Acero!$A$12:$AB$209,13,FALSE)</f>
        <v>0</v>
      </c>
      <c r="N1161" s="308" t="str">
        <f>IF(L1161="x",VLOOKUP(D1161,Acero!$A$12:$AB$209,6,FALSE),"--")</f>
        <v>--</v>
      </c>
      <c r="O1161" s="324" t="str">
        <f>IF(L1161="x",VLOOKUP(D1161,Acero!$A$12:$AB$209,7,FALSE),"--")</f>
        <v>--</v>
      </c>
      <c r="P1161" s="335">
        <f>IF((M1161="Chapa negra doble recapado")*AND(L1161&lt;&gt;"x"),"--",VLOOKUP(D1161,Acero!$A$12:$AB$209,14,FALSE))</f>
        <v>0</v>
      </c>
      <c r="Q1161" s="335">
        <f>IF((M1161="Chapa negra doble recapado")*AND(L1161&lt;&gt;"x"),"--",VLOOKUP(D1161,Acero!$A$12:$AB$209,15,FALSE))</f>
        <v>0</v>
      </c>
      <c r="R1161" s="335" t="str">
        <f>IF(L1161="x",VLOOKUP(D1161,Acero!$A$12:$AB$209,16,FALSE),"--")</f>
        <v>--</v>
      </c>
      <c r="S1161" s="335" t="str">
        <f>IF(L1161="x",VLOOKUP(D1161,Acero!$A$12:$AB$209,17,FALSE),"--")</f>
        <v>--</v>
      </c>
      <c r="T1161" s="335">
        <f>VLOOKUP(D1161,Acero!$A$12:$AB$209,18,FALSE)</f>
        <v>0</v>
      </c>
      <c r="U1161" s="308" t="str">
        <f>VLOOKUP(D1161,Acero!$A$12:$AB$209,19,FALSE)</f>
        <v>-----</v>
      </c>
      <c r="V1161" s="319"/>
      <c r="W1161" s="319"/>
      <c r="X1161" s="322"/>
      <c r="Y1161" s="334" t="e">
        <f t="shared" si="475"/>
        <v>#DIV/0!</v>
      </c>
      <c r="Z1161">
        <f t="shared" si="479"/>
        <v>12752136.166666627</v>
      </c>
      <c r="AG1161" s="345">
        <v>43506</v>
      </c>
      <c r="AH1161" s="149"/>
      <c r="AI1161" s="149"/>
      <c r="AJ1161" s="149"/>
      <c r="AK1161" s="149"/>
      <c r="AL1161" s="343" t="e">
        <f t="shared" si="476"/>
        <v>#DIV/0!</v>
      </c>
      <c r="AM1161" s="149"/>
      <c r="AN1161" s="149"/>
      <c r="AO1161" s="343" t="e">
        <f t="shared" si="477"/>
        <v>#DIV/0!</v>
      </c>
      <c r="AP1161" s="149"/>
      <c r="AQ1161" s="149"/>
      <c r="AR1161" s="343" t="e">
        <f t="shared" si="478"/>
        <v>#DIV/0!</v>
      </c>
    </row>
    <row r="1162" spans="1:44" ht="30.75" hidden="1" thickBot="1">
      <c r="A1162" s="309"/>
      <c r="B1162" s="308">
        <v>1050</v>
      </c>
      <c r="C1162" s="239" t="str">
        <f>VLOOKUP($A$18,Piezas!$A$10:$F$604,2,FALSE)</f>
        <v xml:space="preserve">Gabinete lateral derecho </v>
      </c>
      <c r="D1162" s="317" t="s">
        <v>1060</v>
      </c>
      <c r="E1162" s="322"/>
      <c r="F1162" s="308">
        <f>VLOOKUP(D1162,Acero!$A$12:$AB$209,4,FALSE)</f>
        <v>0</v>
      </c>
      <c r="G1162" s="317"/>
      <c r="H1162" s="317"/>
      <c r="I1162" s="317"/>
      <c r="J1162" s="311"/>
      <c r="L1162" s="322"/>
      <c r="M1162" s="308" t="str">
        <f>VLOOKUP(D1162,Acero!$A$12:$AB$209,13,FALSE)</f>
        <v>---------------</v>
      </c>
      <c r="N1162" s="308" t="str">
        <f>IF(L1162="x",VLOOKUP(D1162,Acero!$A$12:$AB$209,6,FALSE),"--")</f>
        <v>--</v>
      </c>
      <c r="O1162" s="324" t="str">
        <f>IF(L1162="x",VLOOKUP(D1162,Acero!$A$12:$AB$209,7,FALSE),"--")</f>
        <v>--</v>
      </c>
      <c r="P1162" s="335">
        <f>IF((M1162="Chapa negra doble recapado")*AND(L1162&lt;&gt;"x"),"--",VLOOKUP(D1162,Acero!$A$12:$AB$209,14,FALSE))</f>
        <v>28</v>
      </c>
      <c r="Q1162" s="335" t="str">
        <f>IF((M1162="Chapa negra doble recapado")*AND(L1162&lt;&gt;"x"),"--",VLOOKUP(D1162,Acero!$A$12:$AB$209,15,FALSE))</f>
        <v>----</v>
      </c>
      <c r="R1162" s="335" t="str">
        <f>IF(L1162="x",VLOOKUP(D1162,Acero!$A$12:$AB$209,16,FALSE),"--")</f>
        <v>--</v>
      </c>
      <c r="S1162" s="335" t="str">
        <f>IF(L1162="x",VLOOKUP(D1162,Acero!$A$12:$AB$209,17,FALSE),"--")</f>
        <v>--</v>
      </c>
      <c r="T1162" s="335">
        <f>VLOOKUP(D1162,Acero!$A$12:$AB$209,18,FALSE)</f>
        <v>0</v>
      </c>
      <c r="U1162" s="308" t="str">
        <f>VLOOKUP(D1162,Acero!$A$12:$AB$209,19,FALSE)</f>
        <v>----</v>
      </c>
      <c r="V1162" s="318"/>
      <c r="W1162" s="318"/>
      <c r="X1162" s="322"/>
      <c r="Y1162" s="334" t="e">
        <f t="shared" si="475"/>
        <v>#DIV/0!</v>
      </c>
      <c r="Z1162">
        <f t="shared" si="479"/>
        <v>12752136.166666627</v>
      </c>
      <c r="AG1162" s="345">
        <v>43507</v>
      </c>
      <c r="AH1162" s="149"/>
      <c r="AI1162" s="149"/>
      <c r="AJ1162" s="149"/>
      <c r="AK1162" s="149"/>
      <c r="AL1162" s="343" t="e">
        <f t="shared" si="476"/>
        <v>#DIV/0!</v>
      </c>
      <c r="AM1162" s="149"/>
      <c r="AN1162" s="149"/>
      <c r="AO1162" s="343" t="e">
        <f t="shared" si="477"/>
        <v>#DIV/0!</v>
      </c>
      <c r="AP1162" s="149"/>
      <c r="AQ1162" s="149"/>
      <c r="AR1162" s="343" t="e">
        <f t="shared" si="478"/>
        <v>#DIV/0!</v>
      </c>
    </row>
    <row r="1163" spans="1:44" ht="30.75" hidden="1" thickBot="1">
      <c r="A1163" s="309"/>
      <c r="B1163" s="308">
        <v>1051</v>
      </c>
      <c r="C1163" s="239" t="str">
        <f>VLOOKUP($A$18,Piezas!$A$10:$F$604,2,FALSE)</f>
        <v xml:space="preserve">Gabinete lateral derecho </v>
      </c>
      <c r="D1163" s="317" t="s">
        <v>1228</v>
      </c>
      <c r="E1163" s="322"/>
      <c r="F1163" s="308">
        <f>VLOOKUP(D1163,Acero!$A$12:$AB$209,4,FALSE)</f>
        <v>0</v>
      </c>
      <c r="G1163" s="317"/>
      <c r="H1163" s="317"/>
      <c r="I1163" s="317"/>
      <c r="J1163" s="311"/>
      <c r="L1163" s="322"/>
      <c r="M1163" s="308" t="str">
        <f>VLOOKUP(D1163,Acero!$A$12:$AB$209,13,FALSE)</f>
        <v>---------------</v>
      </c>
      <c r="N1163" s="308" t="str">
        <f>IF(L1163="x",VLOOKUP(D1163,Acero!$A$12:$AB$209,6,FALSE),"--")</f>
        <v>--</v>
      </c>
      <c r="O1163" s="324" t="str">
        <f>IF(L1163="x",VLOOKUP(D1163,Acero!$A$12:$AB$209,7,FALSE),"--")</f>
        <v>--</v>
      </c>
      <c r="P1163" s="335">
        <f>IF((M1163="Chapa negra doble recapado")*AND(L1163&lt;&gt;"x"),"--",VLOOKUP(D1163,Acero!$A$12:$AB$209,14,FALSE))</f>
        <v>0.42</v>
      </c>
      <c r="Q1163" s="335" t="str">
        <f>IF((M1163="Chapa negra doble recapado")*AND(L1163&lt;&gt;"x"),"--",VLOOKUP(D1163,Acero!$A$12:$AB$209,15,FALSE))</f>
        <v>----</v>
      </c>
      <c r="R1163" s="335" t="str">
        <f>IF(L1163="x",VLOOKUP(D1163,Acero!$A$12:$AB$209,16,FALSE),"--")</f>
        <v>--</v>
      </c>
      <c r="S1163" s="335" t="str">
        <f>IF(L1163="x",VLOOKUP(D1163,Acero!$A$12:$AB$209,17,FALSE),"--")</f>
        <v>--</v>
      </c>
      <c r="T1163" s="335">
        <f>VLOOKUP(D1163,Acero!$A$12:$AB$209,18,FALSE)</f>
        <v>0.5</v>
      </c>
      <c r="U1163" s="308" t="str">
        <f>VLOOKUP(D1163,Acero!$A$12:$AB$209,19,FALSE)</f>
        <v>----</v>
      </c>
      <c r="V1163" s="318"/>
      <c r="W1163" s="318"/>
      <c r="X1163" s="322"/>
      <c r="Y1163" s="334" t="e">
        <f t="shared" si="475"/>
        <v>#DIV/0!</v>
      </c>
      <c r="Z1163">
        <f t="shared" si="479"/>
        <v>12752136.166666627</v>
      </c>
      <c r="AG1163" s="345">
        <v>43508</v>
      </c>
      <c r="AH1163" s="149"/>
      <c r="AI1163" s="149"/>
      <c r="AJ1163" s="149"/>
      <c r="AK1163" s="149"/>
      <c r="AL1163" s="343" t="e">
        <f t="shared" si="476"/>
        <v>#DIV/0!</v>
      </c>
      <c r="AM1163" s="149"/>
      <c r="AN1163" s="149"/>
      <c r="AO1163" s="343" t="e">
        <f t="shared" si="477"/>
        <v>#DIV/0!</v>
      </c>
      <c r="AP1163" s="149"/>
      <c r="AQ1163" s="149"/>
      <c r="AR1163" s="343" t="e">
        <f t="shared" si="478"/>
        <v>#DIV/0!</v>
      </c>
    </row>
    <row r="1164" spans="1:44" ht="30.75" hidden="1" thickBot="1">
      <c r="A1164" s="309"/>
      <c r="B1164" s="308">
        <v>1052</v>
      </c>
      <c r="C1164" s="239" t="str">
        <f>VLOOKUP($A$18,Piezas!$A$10:$F$604,2,FALSE)</f>
        <v xml:space="preserve">Gabinete lateral derecho </v>
      </c>
      <c r="D1164" s="317" t="s">
        <v>1229</v>
      </c>
      <c r="E1164" s="322"/>
      <c r="F1164" s="308">
        <f>VLOOKUP(D1164,Acero!$A$12:$AB$209,4,FALSE)</f>
        <v>0</v>
      </c>
      <c r="G1164" s="317"/>
      <c r="H1164" s="317"/>
      <c r="I1164" s="317"/>
      <c r="J1164" s="311"/>
      <c r="L1164" s="322"/>
      <c r="M1164" s="308" t="str">
        <f>VLOOKUP(D1164,Acero!$A$12:$AB$209,13,FALSE)</f>
        <v>---------------</v>
      </c>
      <c r="N1164" s="308" t="str">
        <f>IF(L1164="x",VLOOKUP(D1164,Acero!$A$12:$AB$209,6,FALSE),"--")</f>
        <v>--</v>
      </c>
      <c r="O1164" s="324" t="str">
        <f>IF(L1164="x",VLOOKUP(D1164,Acero!$A$12:$AB$209,7,FALSE),"--")</f>
        <v>--</v>
      </c>
      <c r="P1164" s="335">
        <f>IF((M1164="Chapa negra doble recapado")*AND(L1164&lt;&gt;"x"),"--",VLOOKUP(D1164,Acero!$A$12:$AB$209,14,FALSE))</f>
        <v>22</v>
      </c>
      <c r="Q1164" s="335" t="str">
        <f>IF((M1164="Chapa negra doble recapado")*AND(L1164&lt;&gt;"x"),"--",VLOOKUP(D1164,Acero!$A$12:$AB$209,15,FALSE))</f>
        <v>----</v>
      </c>
      <c r="R1164" s="335" t="str">
        <f>IF(L1164="x",VLOOKUP(D1164,Acero!$A$12:$AB$209,16,FALSE),"--")</f>
        <v>--</v>
      </c>
      <c r="S1164" s="335" t="str">
        <f>IF(L1164="x",VLOOKUP(D1164,Acero!$A$12:$AB$209,17,FALSE),"--")</f>
        <v>--</v>
      </c>
      <c r="T1164" s="335">
        <f>VLOOKUP(D1164,Acero!$A$12:$AB$209,18,FALSE)</f>
        <v>0</v>
      </c>
      <c r="U1164" s="308" t="str">
        <f>VLOOKUP(D1164,Acero!$A$12:$AB$209,19,FALSE)</f>
        <v>----</v>
      </c>
      <c r="V1164" s="319"/>
      <c r="W1164" s="319"/>
      <c r="X1164" s="322"/>
      <c r="Y1164" s="334" t="e">
        <f t="shared" si="475"/>
        <v>#DIV/0!</v>
      </c>
      <c r="Z1164">
        <f t="shared" si="479"/>
        <v>12752136.166666627</v>
      </c>
      <c r="AG1164" s="345">
        <v>43509</v>
      </c>
      <c r="AH1164" s="149"/>
      <c r="AI1164" s="149"/>
      <c r="AJ1164" s="149"/>
      <c r="AK1164" s="149"/>
      <c r="AL1164" s="343" t="e">
        <f t="shared" si="476"/>
        <v>#DIV/0!</v>
      </c>
      <c r="AM1164" s="149"/>
      <c r="AN1164" s="149"/>
      <c r="AO1164" s="343" t="e">
        <f t="shared" si="477"/>
        <v>#DIV/0!</v>
      </c>
      <c r="AP1164" s="149"/>
      <c r="AQ1164" s="149"/>
      <c r="AR1164" s="343" t="e">
        <f t="shared" si="478"/>
        <v>#DIV/0!</v>
      </c>
    </row>
    <row r="1165" spans="1:44" ht="30.75" hidden="1" thickBot="1">
      <c r="A1165" s="309"/>
      <c r="B1165" s="308">
        <v>1053</v>
      </c>
      <c r="C1165" s="239" t="str">
        <f>VLOOKUP($A$18,Piezas!$A$10:$F$604,2,FALSE)</f>
        <v xml:space="preserve">Gabinete lateral derecho </v>
      </c>
      <c r="D1165" s="317" t="s">
        <v>1230</v>
      </c>
      <c r="E1165" s="322"/>
      <c r="F1165" s="308">
        <f>VLOOKUP(D1165,Acero!$A$12:$AB$209,4,FALSE)</f>
        <v>0</v>
      </c>
      <c r="G1165" s="317"/>
      <c r="H1165" s="317"/>
      <c r="I1165" s="317"/>
      <c r="J1165" s="311"/>
      <c r="L1165" s="322"/>
      <c r="M1165" s="308" t="str">
        <f>VLOOKUP(D1165,Acero!$A$12:$AB$209,13,FALSE)</f>
        <v>---------------</v>
      </c>
      <c r="N1165" s="308" t="str">
        <f>IF(L1165="x",VLOOKUP(D1165,Acero!$A$12:$AB$209,6,FALSE),"--")</f>
        <v>--</v>
      </c>
      <c r="O1165" s="324" t="str">
        <f>IF(L1165="x",VLOOKUP(D1165,Acero!$A$12:$AB$209,7,FALSE),"--")</f>
        <v>--</v>
      </c>
      <c r="P1165" s="335">
        <f>IF((M1165="Chapa negra doble recapado")*AND(L1165&lt;&gt;"x"),"--",VLOOKUP(D1165,Acero!$A$12:$AB$209,14,FALSE))</f>
        <v>12.7</v>
      </c>
      <c r="Q1165" s="335" t="str">
        <f>IF((M1165="Chapa negra doble recapado")*AND(L1165&lt;&gt;"x"),"--",VLOOKUP(D1165,Acero!$A$12:$AB$209,15,FALSE))</f>
        <v>----</v>
      </c>
      <c r="R1165" s="335" t="str">
        <f>IF(L1165="x",VLOOKUP(D1165,Acero!$A$12:$AB$209,16,FALSE),"--")</f>
        <v>--</v>
      </c>
      <c r="S1165" s="335" t="str">
        <f>IF(L1165="x",VLOOKUP(D1165,Acero!$A$12:$AB$209,17,FALSE),"--")</f>
        <v>--</v>
      </c>
      <c r="T1165" s="335">
        <f>VLOOKUP(D1165,Acero!$A$12:$AB$209,18,FALSE)</f>
        <v>0</v>
      </c>
      <c r="U1165" s="308" t="str">
        <f>VLOOKUP(D1165,Acero!$A$12:$AB$209,19,FALSE)</f>
        <v>----</v>
      </c>
      <c r="V1165" s="318"/>
      <c r="W1165" s="318"/>
      <c r="X1165" s="322"/>
      <c r="Y1165" s="334" t="e">
        <f t="shared" si="475"/>
        <v>#DIV/0!</v>
      </c>
      <c r="Z1165">
        <f t="shared" si="479"/>
        <v>12752136.166666627</v>
      </c>
      <c r="AG1165" s="345">
        <v>43510</v>
      </c>
      <c r="AH1165" s="149"/>
      <c r="AI1165" s="149"/>
      <c r="AJ1165" s="149"/>
      <c r="AK1165" s="149"/>
      <c r="AL1165" s="343" t="e">
        <f t="shared" si="476"/>
        <v>#DIV/0!</v>
      </c>
      <c r="AM1165" s="149"/>
      <c r="AN1165" s="149"/>
      <c r="AO1165" s="343" t="e">
        <f t="shared" si="477"/>
        <v>#DIV/0!</v>
      </c>
      <c r="AP1165" s="149"/>
      <c r="AQ1165" s="149"/>
      <c r="AR1165" s="343" t="e">
        <f t="shared" si="478"/>
        <v>#DIV/0!</v>
      </c>
    </row>
    <row r="1166" spans="1:44" ht="30.75" hidden="1" thickBot="1">
      <c r="A1166" s="309"/>
      <c r="B1166" s="308">
        <v>1054</v>
      </c>
      <c r="C1166" s="239" t="str">
        <f>VLOOKUP($A$18,Piezas!$A$10:$F$604,2,FALSE)</f>
        <v xml:space="preserve">Gabinete lateral derecho </v>
      </c>
      <c r="D1166" s="317"/>
      <c r="E1166" s="322"/>
      <c r="F1166" s="308" t="e">
        <f>VLOOKUP(D1166,Acero!$A$12:$AB$209,4,FALSE)</f>
        <v>#N/A</v>
      </c>
      <c r="G1166" s="317"/>
      <c r="H1166" s="317"/>
      <c r="I1166" s="317"/>
      <c r="J1166" s="311"/>
      <c r="L1166" s="322"/>
      <c r="M1166" s="308" t="e">
        <f>VLOOKUP(D1166,Acero!$A$12:$AB$209,13,FALSE)</f>
        <v>#N/A</v>
      </c>
      <c r="N1166" s="308" t="str">
        <f>IF(L1166="x",VLOOKUP(D1166,Acero!$A$12:$AB$209,6,FALSE),"--")</f>
        <v>--</v>
      </c>
      <c r="O1166" s="324" t="str">
        <f>IF(L1166="x",VLOOKUP(D1166,Acero!$A$12:$AB$209,7,FALSE),"--")</f>
        <v>--</v>
      </c>
      <c r="P1166" s="335" t="e">
        <f>IF((M1166="Chapa negra doble recapado")*AND(L1166&lt;&gt;"x"),"--",VLOOKUP(D1166,Acero!$A$12:$AB$209,14,FALSE))</f>
        <v>#N/A</v>
      </c>
      <c r="Q1166" s="335" t="e">
        <f>IF((M1166="Chapa negra doble recapado")*AND(L1166&lt;&gt;"x"),"--",VLOOKUP(D1166,Acero!$A$12:$AB$209,15,FALSE))</f>
        <v>#N/A</v>
      </c>
      <c r="R1166" s="335" t="str">
        <f>IF(L1166="x",VLOOKUP(D1166,Acero!$A$12:$AB$209,16,FALSE),"--")</f>
        <v>--</v>
      </c>
      <c r="S1166" s="335" t="str">
        <f>IF(L1166="x",VLOOKUP(D1166,Acero!$A$12:$AB$209,17,FALSE),"--")</f>
        <v>--</v>
      </c>
      <c r="T1166" s="335" t="e">
        <f>VLOOKUP(D1166,Acero!$A$12:$AB$209,18,FALSE)</f>
        <v>#N/A</v>
      </c>
      <c r="U1166" s="308" t="e">
        <f>VLOOKUP(D1166,Acero!$A$12:$AB$209,19,FALSE)</f>
        <v>#N/A</v>
      </c>
      <c r="V1166" s="319"/>
      <c r="W1166" s="319"/>
      <c r="X1166" s="322"/>
      <c r="Y1166" s="334" t="e">
        <f t="shared" si="475"/>
        <v>#DIV/0!</v>
      </c>
      <c r="Z1166">
        <f t="shared" si="479"/>
        <v>12752136.166666627</v>
      </c>
      <c r="AG1166" s="345">
        <v>43511</v>
      </c>
      <c r="AH1166" s="149"/>
      <c r="AI1166" s="149"/>
      <c r="AJ1166" s="149"/>
      <c r="AK1166" s="149"/>
      <c r="AL1166" s="343" t="e">
        <f t="shared" si="476"/>
        <v>#DIV/0!</v>
      </c>
      <c r="AM1166" s="149"/>
      <c r="AN1166" s="149"/>
      <c r="AO1166" s="343" t="e">
        <f t="shared" si="477"/>
        <v>#DIV/0!</v>
      </c>
      <c r="AP1166" s="149"/>
      <c r="AQ1166" s="149"/>
      <c r="AR1166" s="343" t="e">
        <f t="shared" si="478"/>
        <v>#DIV/0!</v>
      </c>
    </row>
    <row r="1167" spans="1:44" ht="30.75" hidden="1" thickBot="1">
      <c r="A1167" s="309"/>
      <c r="B1167" s="308">
        <v>1055</v>
      </c>
      <c r="C1167" s="239" t="str">
        <f>VLOOKUP($A$18,Piezas!$A$10:$F$604,2,FALSE)</f>
        <v xml:space="preserve">Gabinete lateral derecho </v>
      </c>
      <c r="D1167" s="320"/>
      <c r="E1167" s="322"/>
      <c r="F1167" s="308" t="e">
        <f>VLOOKUP(D1167,Acero!$A$12:$AB$209,4,FALSE)</f>
        <v>#N/A</v>
      </c>
      <c r="G1167" s="317"/>
      <c r="H1167" s="317"/>
      <c r="I1167" s="317"/>
      <c r="J1167" s="311"/>
      <c r="L1167" s="322"/>
      <c r="M1167" s="308" t="e">
        <f>VLOOKUP(D1167,Acero!$A$12:$AB$209,13,FALSE)</f>
        <v>#N/A</v>
      </c>
      <c r="N1167" s="308" t="str">
        <f>IF(L1167="x",VLOOKUP(D1167,Acero!$A$12:$AB$209,6,FALSE),"--")</f>
        <v>--</v>
      </c>
      <c r="O1167" s="324" t="str">
        <f>IF(L1167="x",VLOOKUP(D1167,Acero!$A$12:$AB$209,7,FALSE),"--")</f>
        <v>--</v>
      </c>
      <c r="P1167" s="335" t="e">
        <f>IF((M1167="Chapa negra doble recapado")*AND(L1167&lt;&gt;"x"),"--",VLOOKUP(D1167,Acero!$A$12:$AB$209,14,FALSE))</f>
        <v>#N/A</v>
      </c>
      <c r="Q1167" s="335" t="e">
        <f>IF((M1167="Chapa negra doble recapado")*AND(L1167&lt;&gt;"x"),"--",VLOOKUP(D1167,Acero!$A$12:$AB$209,15,FALSE))</f>
        <v>#N/A</v>
      </c>
      <c r="R1167" s="335" t="str">
        <f>IF(L1167="x",VLOOKUP(D1167,Acero!$A$12:$AB$209,16,FALSE),"--")</f>
        <v>--</v>
      </c>
      <c r="S1167" s="335" t="str">
        <f>IF(L1167="x",VLOOKUP(D1167,Acero!$A$12:$AB$209,17,FALSE),"--")</f>
        <v>--</v>
      </c>
      <c r="T1167" s="335" t="e">
        <f>VLOOKUP(D1167,Acero!$A$12:$AB$209,18,FALSE)</f>
        <v>#N/A</v>
      </c>
      <c r="U1167" s="308" t="e">
        <f>VLOOKUP(D1167,Acero!$A$12:$AB$209,19,FALSE)</f>
        <v>#N/A</v>
      </c>
      <c r="V1167" s="318"/>
      <c r="W1167" s="318"/>
      <c r="X1167" s="322"/>
      <c r="Y1167" s="334" t="e">
        <f t="shared" si="475"/>
        <v>#DIV/0!</v>
      </c>
      <c r="Z1167">
        <f t="shared" si="479"/>
        <v>12752136.166666627</v>
      </c>
      <c r="AG1167" s="345">
        <v>43512</v>
      </c>
      <c r="AH1167" s="149"/>
      <c r="AI1167" s="149"/>
      <c r="AJ1167" s="149"/>
      <c r="AK1167" s="149"/>
      <c r="AL1167" s="343" t="e">
        <f t="shared" si="476"/>
        <v>#DIV/0!</v>
      </c>
      <c r="AM1167" s="149"/>
      <c r="AN1167" s="149"/>
      <c r="AO1167" s="343" t="e">
        <f t="shared" si="477"/>
        <v>#DIV/0!</v>
      </c>
      <c r="AP1167" s="149"/>
      <c r="AQ1167" s="149"/>
      <c r="AR1167" s="343" t="e">
        <f t="shared" si="478"/>
        <v>#DIV/0!</v>
      </c>
    </row>
    <row r="1168" spans="1:44" ht="30.75" hidden="1" thickBot="1">
      <c r="A1168" s="412"/>
      <c r="B1168" s="308">
        <v>1056</v>
      </c>
      <c r="C1168" s="239" t="str">
        <f>VLOOKUP($A$18,Piezas!$A$10:$F$604,2,FALSE)</f>
        <v xml:space="preserve">Gabinete lateral derecho </v>
      </c>
      <c r="D1168" s="321"/>
      <c r="E1168" s="322"/>
      <c r="F1168" s="308" t="e">
        <f>VLOOKUP(D1168,Acero!$A$12:$AB$209,4,FALSE)</f>
        <v>#N/A</v>
      </c>
      <c r="G1168" s="317"/>
      <c r="H1168" s="317"/>
      <c r="I1168" s="317"/>
      <c r="J1168" s="311"/>
      <c r="L1168" s="322"/>
      <c r="M1168" s="308" t="e">
        <f>VLOOKUP(D1168,Acero!$A$12:$AB$209,13,FALSE)</f>
        <v>#N/A</v>
      </c>
      <c r="N1168" s="308" t="str">
        <f>IF(L1168="x",VLOOKUP(D1168,Acero!$A$12:$AB$209,6,FALSE),"--")</f>
        <v>--</v>
      </c>
      <c r="O1168" s="324" t="str">
        <f>IF(L1168="x",VLOOKUP(D1168,Acero!$A$12:$AB$209,7,FALSE),"--")</f>
        <v>--</v>
      </c>
      <c r="P1168" s="335" t="e">
        <f>IF((M1168="Chapa negra doble recapado")*AND(L1168&lt;&gt;"x"),"--",VLOOKUP(D1168,Acero!$A$12:$AB$209,14,FALSE))</f>
        <v>#N/A</v>
      </c>
      <c r="Q1168" s="335" t="e">
        <f>IF((M1168="Chapa negra doble recapado")*AND(L1168&lt;&gt;"x"),"--",VLOOKUP(D1168,Acero!$A$12:$AB$209,15,FALSE))</f>
        <v>#N/A</v>
      </c>
      <c r="R1168" s="335" t="str">
        <f>IF(L1168="x",VLOOKUP(D1168,Acero!$A$12:$AB$209,16,FALSE),"--")</f>
        <v>--</v>
      </c>
      <c r="S1168" s="335" t="str">
        <f>IF(L1168="x",VLOOKUP(D1168,Acero!$A$12:$AB$209,17,FALSE),"--")</f>
        <v>--</v>
      </c>
      <c r="T1168" s="335" t="e">
        <f>VLOOKUP(D1168,Acero!$A$12:$AB$209,18,FALSE)</f>
        <v>#N/A</v>
      </c>
      <c r="U1168" s="308" t="e">
        <f>VLOOKUP(D1168,Acero!$A$12:$AB$209,19,FALSE)</f>
        <v>#N/A</v>
      </c>
      <c r="V1168" s="319"/>
      <c r="W1168" s="319"/>
      <c r="X1168" s="322"/>
      <c r="Y1168" s="334" t="e">
        <f t="shared" si="475"/>
        <v>#DIV/0!</v>
      </c>
      <c r="Z1168">
        <f t="shared" si="479"/>
        <v>12752136.166666627</v>
      </c>
      <c r="AG1168" s="345">
        <v>43513</v>
      </c>
      <c r="AH1168" s="149"/>
      <c r="AI1168" s="149"/>
      <c r="AJ1168" s="149"/>
      <c r="AK1168" s="149"/>
      <c r="AL1168" s="343" t="e">
        <f t="shared" si="476"/>
        <v>#DIV/0!</v>
      </c>
      <c r="AM1168" s="149"/>
      <c r="AN1168" s="149"/>
      <c r="AO1168" s="343" t="e">
        <f t="shared" si="477"/>
        <v>#DIV/0!</v>
      </c>
      <c r="AP1168" s="149"/>
      <c r="AQ1168" s="149"/>
      <c r="AR1168" s="343" t="e">
        <f t="shared" si="478"/>
        <v>#DIV/0!</v>
      </c>
    </row>
    <row r="1169" spans="1:44" ht="15.75" hidden="1" thickBot="1">
      <c r="A1169" s="410"/>
      <c r="B1169" s="336"/>
      <c r="C1169" s="337"/>
      <c r="D1169" s="338"/>
      <c r="E1169" s="339"/>
      <c r="F1169" s="340"/>
      <c r="G1169" s="336"/>
      <c r="H1169" s="336"/>
      <c r="I1169" s="338"/>
      <c r="J1169" s="339"/>
      <c r="K1169" s="341"/>
      <c r="L1169" s="339"/>
      <c r="M1169" s="338"/>
      <c r="N1169" s="338"/>
      <c r="O1169" s="342"/>
      <c r="P1169" s="340"/>
      <c r="Q1169" s="340"/>
      <c r="R1169" s="340"/>
      <c r="S1169" s="340"/>
      <c r="T1169" s="340"/>
      <c r="U1169" s="336"/>
      <c r="V1169" s="336"/>
      <c r="W1169" s="336"/>
      <c r="X1169" s="339"/>
      <c r="Y1169" s="339"/>
      <c r="Z1169" s="333"/>
      <c r="AA1169" s="333"/>
      <c r="AG1169" s="345"/>
      <c r="AL1169" s="344"/>
      <c r="AO1169" s="344"/>
      <c r="AR1169" s="344"/>
    </row>
    <row r="1170" spans="1:44" ht="31.5" hidden="1" thickTop="1" thickBot="1">
      <c r="A1170" s="411" t="s">
        <v>528</v>
      </c>
      <c r="B1170" s="308">
        <v>1057</v>
      </c>
      <c r="C1170" s="239" t="str">
        <f>VLOOKUP($A$18,Piezas!$A$10:$F$604,2,FALSE)</f>
        <v xml:space="preserve">Gabinete lateral derecho </v>
      </c>
      <c r="D1170" s="317" t="s">
        <v>1012</v>
      </c>
      <c r="E1170" s="331">
        <v>2302.3333333333298</v>
      </c>
      <c r="F1170" s="308" t="str">
        <f>VLOOKUP(D1170,Acero!$A$12:$AB$209,4,FALSE)</f>
        <v>Lateral</v>
      </c>
      <c r="G1170" s="317"/>
      <c r="H1170" s="317"/>
      <c r="I1170" s="317"/>
      <c r="J1170" s="310"/>
      <c r="K1170" s="149"/>
      <c r="L1170" s="331"/>
      <c r="M1170" s="308" t="str">
        <f>VLOOKUP(D1170,Acero!$A$12:$AB$209,13,FALSE)</f>
        <v>Chapa negra doble recapado</v>
      </c>
      <c r="N1170" s="308" t="str">
        <f>IF(L1170="x",VLOOKUP(D1170,Acero!$A$12:$AB$209,6,FALSE),"--")</f>
        <v>--</v>
      </c>
      <c r="O1170" s="324" t="str">
        <f>IF(L1170="x",VLOOKUP(D1170,Acero!$A$12:$AB$209,7,FALSE),"--")</f>
        <v>--</v>
      </c>
      <c r="P1170" s="335" t="str">
        <f>IF((M1170="Chapa negra doble recapado")*AND(L1170&lt;&gt;"x"),"--",VLOOKUP(D1170,Acero!$A$12:$AB$209,14,FALSE))</f>
        <v>--</v>
      </c>
      <c r="Q1170" s="335" t="str">
        <f>IF((M1170="Chapa negra doble recapado")*AND(L1170&lt;&gt;"x"),"--",VLOOKUP(D1170,Acero!$A$12:$AB$209,15,FALSE))</f>
        <v>--</v>
      </c>
      <c r="R1170" s="335" t="str">
        <f>IF(L1170="x",VLOOKUP(D1170,Acero!$A$12:$AB$209,16,FALSE),"--")</f>
        <v>--</v>
      </c>
      <c r="S1170" s="335" t="str">
        <f>IF(L1170="x",VLOOKUP(D1170,Acero!$A$12:$AB$209,17,FALSE),"--")</f>
        <v>--</v>
      </c>
      <c r="T1170" s="335">
        <f>VLOOKUP(D1170,Acero!$A$12:$AB$209,18,FALSE)</f>
        <v>1.2</v>
      </c>
      <c r="U1170" s="308" t="str">
        <f>VLOOKUP(D1170,Acero!$A$12:$AB$209,19,FALSE)</f>
        <v>mm</v>
      </c>
      <c r="V1170" s="317"/>
      <c r="W1170" s="317">
        <v>1871.8333333333301</v>
      </c>
      <c r="X1170" s="331">
        <v>2447.6666666666702</v>
      </c>
      <c r="Y1170" s="334">
        <f t="shared" ref="Y1170:Y1180" si="480">(X1170-W1170)/W1170</f>
        <v>0.30763066512332354</v>
      </c>
      <c r="Z1170" s="149">
        <f>(V1170+W1170)*E1170</f>
        <v>4309584.277777764</v>
      </c>
      <c r="AA1170" s="149"/>
      <c r="AB1170" s="149"/>
      <c r="AC1170" s="149"/>
      <c r="AD1170" s="149"/>
      <c r="AE1170" s="149"/>
      <c r="AF1170" s="149"/>
      <c r="AG1170" s="345">
        <v>43514</v>
      </c>
      <c r="AH1170" s="149"/>
      <c r="AI1170" s="149"/>
      <c r="AJ1170" s="149"/>
      <c r="AK1170" s="149"/>
      <c r="AL1170" s="343" t="e">
        <f t="shared" ref="AL1170:AL1180" si="481">(AH1170-AK1170)/AH1170</f>
        <v>#DIV/0!</v>
      </c>
      <c r="AM1170" s="149"/>
      <c r="AN1170" s="149"/>
      <c r="AO1170" s="343" t="e">
        <f t="shared" ref="AO1170:AO1180" si="482">(AK1170-AN1170)/AK1170</f>
        <v>#DIV/0!</v>
      </c>
      <c r="AP1170" s="149"/>
      <c r="AQ1170" s="149"/>
      <c r="AR1170" s="343" t="e">
        <f t="shared" ref="AR1170:AR1180" si="483">(AN1170-AQ1170)/AN1170</f>
        <v>#DIV/0!</v>
      </c>
    </row>
    <row r="1171" spans="1:44" ht="30.75" hidden="1" thickBot="1">
      <c r="A1171" s="309"/>
      <c r="B1171" s="308">
        <v>1058</v>
      </c>
      <c r="C1171" s="239" t="str">
        <f>VLOOKUP($A$18,Piezas!$A$10:$F$604,2,FALSE)</f>
        <v xml:space="preserve">Gabinete lateral derecho </v>
      </c>
      <c r="D1171" s="317" t="s">
        <v>1211</v>
      </c>
      <c r="E1171" s="322">
        <v>2310.3333333333298</v>
      </c>
      <c r="F1171" s="308" t="str">
        <f>VLOOKUP(D1171,Acero!$A$12:$AB$209,4,FALSE)</f>
        <v xml:space="preserve">Lonja </v>
      </c>
      <c r="G1171" s="317"/>
      <c r="H1171" s="317"/>
      <c r="I1171" s="317"/>
      <c r="J1171" s="311"/>
      <c r="L1171" s="317"/>
      <c r="M1171" s="308" t="str">
        <f>VLOOKUP(D1171,Acero!$A$12:$AB$209,13,FALSE)</f>
        <v>Chapa negra doble recapado</v>
      </c>
      <c r="N1171" s="308" t="str">
        <f>IF(L1171="x",VLOOKUP(D1171,Acero!$A$12:$AB$209,6,FALSE),"--")</f>
        <v>--</v>
      </c>
      <c r="O1171" s="324" t="str">
        <f>IF(L1171="x",VLOOKUP(D1171,Acero!$A$12:$AB$209,7,FALSE),"--")</f>
        <v>--</v>
      </c>
      <c r="P1171" s="335" t="str">
        <f>IF((M1171="Chapa negra doble recapado")*AND(L1171&lt;&gt;"x"),"--",VLOOKUP(D1171,Acero!$A$12:$AB$209,14,FALSE))</f>
        <v>--</v>
      </c>
      <c r="Q1171" s="335" t="str">
        <f>IF((M1171="Chapa negra doble recapado")*AND(L1171&lt;&gt;"x"),"--",VLOOKUP(D1171,Acero!$A$12:$AB$209,15,FALSE))</f>
        <v>--</v>
      </c>
      <c r="R1171" s="335" t="str">
        <f>IF(L1171="x",VLOOKUP(D1171,Acero!$A$12:$AB$209,16,FALSE),"--")</f>
        <v>--</v>
      </c>
      <c r="S1171" s="335" t="str">
        <f>IF(L1171="x",VLOOKUP(D1171,Acero!$A$12:$AB$209,17,FALSE),"--")</f>
        <v>--</v>
      </c>
      <c r="T1171" s="335">
        <f>VLOOKUP(D1171,Acero!$A$12:$AB$209,18,FALSE)</f>
        <v>1.2</v>
      </c>
      <c r="U1171" s="308" t="str">
        <f>VLOOKUP(D1171,Acero!$A$12:$AB$209,19,FALSE)</f>
        <v>mm</v>
      </c>
      <c r="V1171" s="317"/>
      <c r="W1171" s="317">
        <v>1878.3333333333301</v>
      </c>
      <c r="X1171" s="322">
        <v>2456.1666666666702</v>
      </c>
      <c r="Y1171" s="334">
        <f t="shared" si="480"/>
        <v>0.30763087843833598</v>
      </c>
      <c r="Z1171">
        <f t="shared" ref="Z1171:Z1180" si="484">(V1171+W1171)*E1171+Z1170</f>
        <v>8649160.388888862</v>
      </c>
      <c r="AG1171" s="345">
        <v>43515</v>
      </c>
      <c r="AH1171" s="149"/>
      <c r="AI1171" s="149"/>
      <c r="AJ1171" s="149"/>
      <c r="AK1171" s="149"/>
      <c r="AL1171" s="343" t="e">
        <f t="shared" si="481"/>
        <v>#DIV/0!</v>
      </c>
      <c r="AM1171" s="149"/>
      <c r="AN1171" s="149"/>
      <c r="AO1171" s="343" t="e">
        <f t="shared" si="482"/>
        <v>#DIV/0!</v>
      </c>
      <c r="AP1171" s="149"/>
      <c r="AQ1171" s="149"/>
      <c r="AR1171" s="343" t="e">
        <f t="shared" si="483"/>
        <v>#DIV/0!</v>
      </c>
    </row>
    <row r="1172" spans="1:44" ht="30.75" hidden="1" thickBot="1">
      <c r="A1172" s="309"/>
      <c r="B1172" s="308">
        <v>1059</v>
      </c>
      <c r="C1172" s="239" t="str">
        <f>VLOOKUP($A$18,Piezas!$A$10:$F$604,2,FALSE)</f>
        <v xml:space="preserve">Gabinete lateral derecho </v>
      </c>
      <c r="D1172" s="317" t="s">
        <v>1014</v>
      </c>
      <c r="E1172" s="322">
        <v>2318.3333333333298</v>
      </c>
      <c r="F1172" s="308" t="str">
        <f>VLOOKUP(D1172,Acero!$A$12:$AB$209,4,FALSE)</f>
        <v>orejas</v>
      </c>
      <c r="G1172" s="317"/>
      <c r="H1172" s="317"/>
      <c r="I1172" s="317"/>
      <c r="J1172" s="311" t="s">
        <v>1566</v>
      </c>
      <c r="L1172" s="322"/>
      <c r="M1172" s="308" t="str">
        <f>VLOOKUP(D1172,Acero!$A$12:$AB$209,13,FALSE)</f>
        <v>Chapa negra doble recapado</v>
      </c>
      <c r="N1172" s="308" t="str">
        <f>IF(L1172="x",VLOOKUP(D1172,Acero!$A$12:$AB$209,6,FALSE),"--")</f>
        <v>--</v>
      </c>
      <c r="O1172" s="324" t="str">
        <f>IF(L1172="x",VLOOKUP(D1172,Acero!$A$12:$AB$209,7,FALSE),"--")</f>
        <v>--</v>
      </c>
      <c r="P1172" s="335" t="str">
        <f>IF((M1172="Chapa negra doble recapado")*AND(L1172&lt;&gt;"x"),"--",VLOOKUP(D1172,Acero!$A$12:$AB$209,14,FALSE))</f>
        <v>--</v>
      </c>
      <c r="Q1172" s="335" t="str">
        <f>IF((M1172="Chapa negra doble recapado")*AND(L1172&lt;&gt;"x"),"--",VLOOKUP(D1172,Acero!$A$12:$AB$209,15,FALSE))</f>
        <v>--</v>
      </c>
      <c r="R1172" s="335" t="str">
        <f>IF(L1172="x",VLOOKUP(D1172,Acero!$A$12:$AB$209,16,FALSE),"--")</f>
        <v>--</v>
      </c>
      <c r="S1172" s="335" t="str">
        <f>IF(L1172="x",VLOOKUP(D1172,Acero!$A$12:$AB$209,17,FALSE),"--")</f>
        <v>--</v>
      </c>
      <c r="T1172" s="335">
        <f>VLOOKUP(D1172,Acero!$A$12:$AB$209,18,FALSE)</f>
        <v>1.2</v>
      </c>
      <c r="U1172" s="308" t="str">
        <f>VLOOKUP(D1172,Acero!$A$12:$AB$209,19,FALSE)</f>
        <v>mm</v>
      </c>
      <c r="V1172" s="318">
        <v>1</v>
      </c>
      <c r="W1172" s="318">
        <v>1884.8333333333301</v>
      </c>
      <c r="X1172" s="322">
        <v>2464.6666666666702</v>
      </c>
      <c r="Y1172" s="334">
        <f t="shared" si="480"/>
        <v>0.30763109028208036</v>
      </c>
      <c r="Z1172">
        <f t="shared" si="484"/>
        <v>13021150.666666627</v>
      </c>
      <c r="AG1172" s="345">
        <v>43516</v>
      </c>
      <c r="AH1172" s="149"/>
      <c r="AI1172" s="149"/>
      <c r="AJ1172" s="149"/>
      <c r="AK1172" s="149"/>
      <c r="AL1172" s="343" t="e">
        <f t="shared" si="481"/>
        <v>#DIV/0!</v>
      </c>
      <c r="AM1172" s="149"/>
      <c r="AN1172" s="149"/>
      <c r="AO1172" s="343" t="e">
        <f t="shared" si="482"/>
        <v>#DIV/0!</v>
      </c>
      <c r="AP1172" s="149"/>
      <c r="AQ1172" s="149"/>
      <c r="AR1172" s="343" t="e">
        <f t="shared" si="483"/>
        <v>#DIV/0!</v>
      </c>
    </row>
    <row r="1173" spans="1:44" ht="30.75" hidden="1" thickBot="1">
      <c r="A1173" s="309"/>
      <c r="B1173" s="308">
        <v>1060</v>
      </c>
      <c r="C1173" s="239" t="str">
        <f>VLOOKUP($A$18,Piezas!$A$10:$F$604,2,FALSE)</f>
        <v xml:space="preserve">Gabinete lateral derecho </v>
      </c>
      <c r="D1173" s="317" t="s">
        <v>1015</v>
      </c>
      <c r="E1173" s="322"/>
      <c r="F1173" s="308">
        <f>VLOOKUP(D1173,Acero!$A$12:$AB$209,4,FALSE)</f>
        <v>0</v>
      </c>
      <c r="G1173" s="317"/>
      <c r="H1173" s="317"/>
      <c r="I1173" s="317"/>
      <c r="J1173" s="311"/>
      <c r="L1173" s="322"/>
      <c r="M1173" s="308">
        <f>VLOOKUP(D1173,Acero!$A$12:$AB$209,13,FALSE)</f>
        <v>0</v>
      </c>
      <c r="N1173" s="308" t="str">
        <f>IF(L1173="x",VLOOKUP(D1173,Acero!$A$12:$AB$209,6,FALSE),"--")</f>
        <v>--</v>
      </c>
      <c r="O1173" s="324" t="str">
        <f>IF(L1173="x",VLOOKUP(D1173,Acero!$A$12:$AB$209,7,FALSE),"--")</f>
        <v>--</v>
      </c>
      <c r="P1173" s="335">
        <f>IF((M1173="Chapa negra doble recapado")*AND(L1173&lt;&gt;"x"),"--",VLOOKUP(D1173,Acero!$A$12:$AB$209,14,FALSE))</f>
        <v>0</v>
      </c>
      <c r="Q1173" s="335">
        <f>IF((M1173="Chapa negra doble recapado")*AND(L1173&lt;&gt;"x"),"--",VLOOKUP(D1173,Acero!$A$12:$AB$209,15,FALSE))</f>
        <v>0</v>
      </c>
      <c r="R1173" s="335" t="str">
        <f>IF(L1173="x",VLOOKUP(D1173,Acero!$A$12:$AB$209,16,FALSE),"--")</f>
        <v>--</v>
      </c>
      <c r="S1173" s="335" t="str">
        <f>IF(L1173="x",VLOOKUP(D1173,Acero!$A$12:$AB$209,17,FALSE),"--")</f>
        <v>--</v>
      </c>
      <c r="T1173" s="335">
        <f>VLOOKUP(D1173,Acero!$A$12:$AB$209,18,FALSE)</f>
        <v>0</v>
      </c>
      <c r="U1173" s="308" t="str">
        <f>VLOOKUP(D1173,Acero!$A$12:$AB$209,19,FALSE)</f>
        <v>-----</v>
      </c>
      <c r="V1173" s="319"/>
      <c r="W1173" s="319"/>
      <c r="X1173" s="322"/>
      <c r="Y1173" s="334" t="e">
        <f t="shared" si="480"/>
        <v>#DIV/0!</v>
      </c>
      <c r="Z1173">
        <f t="shared" si="484"/>
        <v>13021150.666666627</v>
      </c>
      <c r="AG1173" s="345">
        <v>43517</v>
      </c>
      <c r="AH1173" s="149"/>
      <c r="AI1173" s="149"/>
      <c r="AJ1173" s="149"/>
      <c r="AK1173" s="149"/>
      <c r="AL1173" s="343" t="e">
        <f t="shared" si="481"/>
        <v>#DIV/0!</v>
      </c>
      <c r="AM1173" s="149"/>
      <c r="AN1173" s="149"/>
      <c r="AO1173" s="343" t="e">
        <f t="shared" si="482"/>
        <v>#DIV/0!</v>
      </c>
      <c r="AP1173" s="149"/>
      <c r="AQ1173" s="149"/>
      <c r="AR1173" s="343" t="e">
        <f t="shared" si="483"/>
        <v>#DIV/0!</v>
      </c>
    </row>
    <row r="1174" spans="1:44" ht="30.75" hidden="1" thickBot="1">
      <c r="A1174" s="309"/>
      <c r="B1174" s="308">
        <v>1061</v>
      </c>
      <c r="C1174" s="239" t="str">
        <f>VLOOKUP($A$18,Piezas!$A$10:$F$604,2,FALSE)</f>
        <v xml:space="preserve">Gabinete lateral derecho </v>
      </c>
      <c r="D1174" s="317" t="s">
        <v>1060</v>
      </c>
      <c r="E1174" s="322"/>
      <c r="F1174" s="308">
        <f>VLOOKUP(D1174,Acero!$A$12:$AB$209,4,FALSE)</f>
        <v>0</v>
      </c>
      <c r="G1174" s="317"/>
      <c r="H1174" s="317"/>
      <c r="I1174" s="317"/>
      <c r="J1174" s="311"/>
      <c r="L1174" s="322"/>
      <c r="M1174" s="308" t="str">
        <f>VLOOKUP(D1174,Acero!$A$12:$AB$209,13,FALSE)</f>
        <v>---------------</v>
      </c>
      <c r="N1174" s="308" t="str">
        <f>IF(L1174="x",VLOOKUP(D1174,Acero!$A$12:$AB$209,6,FALSE),"--")</f>
        <v>--</v>
      </c>
      <c r="O1174" s="324" t="str">
        <f>IF(L1174="x",VLOOKUP(D1174,Acero!$A$12:$AB$209,7,FALSE),"--")</f>
        <v>--</v>
      </c>
      <c r="P1174" s="335">
        <f>IF((M1174="Chapa negra doble recapado")*AND(L1174&lt;&gt;"x"),"--",VLOOKUP(D1174,Acero!$A$12:$AB$209,14,FALSE))</f>
        <v>28</v>
      </c>
      <c r="Q1174" s="335" t="str">
        <f>IF((M1174="Chapa negra doble recapado")*AND(L1174&lt;&gt;"x"),"--",VLOOKUP(D1174,Acero!$A$12:$AB$209,15,FALSE))</f>
        <v>----</v>
      </c>
      <c r="R1174" s="335" t="str">
        <f>IF(L1174="x",VLOOKUP(D1174,Acero!$A$12:$AB$209,16,FALSE),"--")</f>
        <v>--</v>
      </c>
      <c r="S1174" s="335" t="str">
        <f>IF(L1174="x",VLOOKUP(D1174,Acero!$A$12:$AB$209,17,FALSE),"--")</f>
        <v>--</v>
      </c>
      <c r="T1174" s="335">
        <f>VLOOKUP(D1174,Acero!$A$12:$AB$209,18,FALSE)</f>
        <v>0</v>
      </c>
      <c r="U1174" s="308" t="str">
        <f>VLOOKUP(D1174,Acero!$A$12:$AB$209,19,FALSE)</f>
        <v>----</v>
      </c>
      <c r="V1174" s="318"/>
      <c r="W1174" s="318"/>
      <c r="X1174" s="322"/>
      <c r="Y1174" s="334" t="e">
        <f t="shared" si="480"/>
        <v>#DIV/0!</v>
      </c>
      <c r="Z1174">
        <f t="shared" si="484"/>
        <v>13021150.666666627</v>
      </c>
      <c r="AG1174" s="345">
        <v>43518</v>
      </c>
      <c r="AH1174" s="149"/>
      <c r="AI1174" s="149"/>
      <c r="AJ1174" s="149"/>
      <c r="AK1174" s="149"/>
      <c r="AL1174" s="343" t="e">
        <f t="shared" si="481"/>
        <v>#DIV/0!</v>
      </c>
      <c r="AM1174" s="149"/>
      <c r="AN1174" s="149"/>
      <c r="AO1174" s="343" t="e">
        <f t="shared" si="482"/>
        <v>#DIV/0!</v>
      </c>
      <c r="AP1174" s="149"/>
      <c r="AQ1174" s="149"/>
      <c r="AR1174" s="343" t="e">
        <f t="shared" si="483"/>
        <v>#DIV/0!</v>
      </c>
    </row>
    <row r="1175" spans="1:44" ht="30.75" hidden="1" thickBot="1">
      <c r="A1175" s="309"/>
      <c r="B1175" s="308">
        <v>1062</v>
      </c>
      <c r="C1175" s="239" t="str">
        <f>VLOOKUP($A$18,Piezas!$A$10:$F$604,2,FALSE)</f>
        <v xml:space="preserve">Gabinete lateral derecho </v>
      </c>
      <c r="D1175" s="317" t="s">
        <v>1228</v>
      </c>
      <c r="E1175" s="322"/>
      <c r="F1175" s="308">
        <f>VLOOKUP(D1175,Acero!$A$12:$AB$209,4,FALSE)</f>
        <v>0</v>
      </c>
      <c r="G1175" s="317"/>
      <c r="H1175" s="317"/>
      <c r="I1175" s="317"/>
      <c r="J1175" s="311"/>
      <c r="L1175" s="322"/>
      <c r="M1175" s="308" t="str">
        <f>VLOOKUP(D1175,Acero!$A$12:$AB$209,13,FALSE)</f>
        <v>---------------</v>
      </c>
      <c r="N1175" s="308" t="str">
        <f>IF(L1175="x",VLOOKUP(D1175,Acero!$A$12:$AB$209,6,FALSE),"--")</f>
        <v>--</v>
      </c>
      <c r="O1175" s="324" t="str">
        <f>IF(L1175="x",VLOOKUP(D1175,Acero!$A$12:$AB$209,7,FALSE),"--")</f>
        <v>--</v>
      </c>
      <c r="P1175" s="335">
        <f>IF((M1175="Chapa negra doble recapado")*AND(L1175&lt;&gt;"x"),"--",VLOOKUP(D1175,Acero!$A$12:$AB$209,14,FALSE))</f>
        <v>0.42</v>
      </c>
      <c r="Q1175" s="335" t="str">
        <f>IF((M1175="Chapa negra doble recapado")*AND(L1175&lt;&gt;"x"),"--",VLOOKUP(D1175,Acero!$A$12:$AB$209,15,FALSE))</f>
        <v>----</v>
      </c>
      <c r="R1175" s="335" t="str">
        <f>IF(L1175="x",VLOOKUP(D1175,Acero!$A$12:$AB$209,16,FALSE),"--")</f>
        <v>--</v>
      </c>
      <c r="S1175" s="335" t="str">
        <f>IF(L1175="x",VLOOKUP(D1175,Acero!$A$12:$AB$209,17,FALSE),"--")</f>
        <v>--</v>
      </c>
      <c r="T1175" s="335">
        <f>VLOOKUP(D1175,Acero!$A$12:$AB$209,18,FALSE)</f>
        <v>0.5</v>
      </c>
      <c r="U1175" s="308" t="str">
        <f>VLOOKUP(D1175,Acero!$A$12:$AB$209,19,FALSE)</f>
        <v>----</v>
      </c>
      <c r="V1175" s="318"/>
      <c r="W1175" s="318"/>
      <c r="X1175" s="322"/>
      <c r="Y1175" s="334" t="e">
        <f t="shared" si="480"/>
        <v>#DIV/0!</v>
      </c>
      <c r="Z1175">
        <f t="shared" si="484"/>
        <v>13021150.666666627</v>
      </c>
      <c r="AG1175" s="345">
        <v>43519</v>
      </c>
      <c r="AH1175" s="149"/>
      <c r="AI1175" s="149"/>
      <c r="AJ1175" s="149"/>
      <c r="AK1175" s="149"/>
      <c r="AL1175" s="343" t="e">
        <f t="shared" si="481"/>
        <v>#DIV/0!</v>
      </c>
      <c r="AM1175" s="149"/>
      <c r="AN1175" s="149"/>
      <c r="AO1175" s="343" t="e">
        <f t="shared" si="482"/>
        <v>#DIV/0!</v>
      </c>
      <c r="AP1175" s="149"/>
      <c r="AQ1175" s="149"/>
      <c r="AR1175" s="343" t="e">
        <f t="shared" si="483"/>
        <v>#DIV/0!</v>
      </c>
    </row>
    <row r="1176" spans="1:44" ht="30.75" hidden="1" thickBot="1">
      <c r="A1176" s="309"/>
      <c r="B1176" s="308">
        <v>1063</v>
      </c>
      <c r="C1176" s="239" t="str">
        <f>VLOOKUP($A$18,Piezas!$A$10:$F$604,2,FALSE)</f>
        <v xml:space="preserve">Gabinete lateral derecho </v>
      </c>
      <c r="D1176" s="317" t="s">
        <v>1229</v>
      </c>
      <c r="E1176" s="322"/>
      <c r="F1176" s="308">
        <f>VLOOKUP(D1176,Acero!$A$12:$AB$209,4,FALSE)</f>
        <v>0</v>
      </c>
      <c r="G1176" s="317"/>
      <c r="H1176" s="317"/>
      <c r="I1176" s="317"/>
      <c r="J1176" s="311"/>
      <c r="L1176" s="322"/>
      <c r="M1176" s="308" t="str">
        <f>VLOOKUP(D1176,Acero!$A$12:$AB$209,13,FALSE)</f>
        <v>---------------</v>
      </c>
      <c r="N1176" s="308" t="str">
        <f>IF(L1176="x",VLOOKUP(D1176,Acero!$A$12:$AB$209,6,FALSE),"--")</f>
        <v>--</v>
      </c>
      <c r="O1176" s="324" t="str">
        <f>IF(L1176="x",VLOOKUP(D1176,Acero!$A$12:$AB$209,7,FALSE),"--")</f>
        <v>--</v>
      </c>
      <c r="P1176" s="335">
        <f>IF((M1176="Chapa negra doble recapado")*AND(L1176&lt;&gt;"x"),"--",VLOOKUP(D1176,Acero!$A$12:$AB$209,14,FALSE))</f>
        <v>22</v>
      </c>
      <c r="Q1176" s="335" t="str">
        <f>IF((M1176="Chapa negra doble recapado")*AND(L1176&lt;&gt;"x"),"--",VLOOKUP(D1176,Acero!$A$12:$AB$209,15,FALSE))</f>
        <v>----</v>
      </c>
      <c r="R1176" s="335" t="str">
        <f>IF(L1176="x",VLOOKUP(D1176,Acero!$A$12:$AB$209,16,FALSE),"--")</f>
        <v>--</v>
      </c>
      <c r="S1176" s="335" t="str">
        <f>IF(L1176="x",VLOOKUP(D1176,Acero!$A$12:$AB$209,17,FALSE),"--")</f>
        <v>--</v>
      </c>
      <c r="T1176" s="335">
        <f>VLOOKUP(D1176,Acero!$A$12:$AB$209,18,FALSE)</f>
        <v>0</v>
      </c>
      <c r="U1176" s="308" t="str">
        <f>VLOOKUP(D1176,Acero!$A$12:$AB$209,19,FALSE)</f>
        <v>----</v>
      </c>
      <c r="V1176" s="319"/>
      <c r="W1176" s="319"/>
      <c r="X1176" s="322"/>
      <c r="Y1176" s="334" t="e">
        <f t="shared" si="480"/>
        <v>#DIV/0!</v>
      </c>
      <c r="Z1176">
        <f t="shared" si="484"/>
        <v>13021150.666666627</v>
      </c>
      <c r="AG1176" s="345">
        <v>43520</v>
      </c>
      <c r="AH1176" s="149"/>
      <c r="AI1176" s="149"/>
      <c r="AJ1176" s="149"/>
      <c r="AK1176" s="149"/>
      <c r="AL1176" s="343" t="e">
        <f t="shared" si="481"/>
        <v>#DIV/0!</v>
      </c>
      <c r="AM1176" s="149"/>
      <c r="AN1176" s="149"/>
      <c r="AO1176" s="343" t="e">
        <f t="shared" si="482"/>
        <v>#DIV/0!</v>
      </c>
      <c r="AP1176" s="149"/>
      <c r="AQ1176" s="149"/>
      <c r="AR1176" s="343" t="e">
        <f t="shared" si="483"/>
        <v>#DIV/0!</v>
      </c>
    </row>
    <row r="1177" spans="1:44" ht="30.75" hidden="1" thickBot="1">
      <c r="A1177" s="309"/>
      <c r="B1177" s="308">
        <v>1064</v>
      </c>
      <c r="C1177" s="239" t="str">
        <f>VLOOKUP($A$18,Piezas!$A$10:$F$604,2,FALSE)</f>
        <v xml:space="preserve">Gabinete lateral derecho </v>
      </c>
      <c r="D1177" s="317" t="s">
        <v>1230</v>
      </c>
      <c r="E1177" s="322"/>
      <c r="F1177" s="308">
        <f>VLOOKUP(D1177,Acero!$A$12:$AB$209,4,FALSE)</f>
        <v>0</v>
      </c>
      <c r="G1177" s="317"/>
      <c r="H1177" s="317"/>
      <c r="I1177" s="317"/>
      <c r="J1177" s="311"/>
      <c r="L1177" s="322"/>
      <c r="M1177" s="308" t="str">
        <f>VLOOKUP(D1177,Acero!$A$12:$AB$209,13,FALSE)</f>
        <v>---------------</v>
      </c>
      <c r="N1177" s="308" t="str">
        <f>IF(L1177="x",VLOOKUP(D1177,Acero!$A$12:$AB$209,6,FALSE),"--")</f>
        <v>--</v>
      </c>
      <c r="O1177" s="324" t="str">
        <f>IF(L1177="x",VLOOKUP(D1177,Acero!$A$12:$AB$209,7,FALSE),"--")</f>
        <v>--</v>
      </c>
      <c r="P1177" s="335">
        <f>IF((M1177="Chapa negra doble recapado")*AND(L1177&lt;&gt;"x"),"--",VLOOKUP(D1177,Acero!$A$12:$AB$209,14,FALSE))</f>
        <v>12.7</v>
      </c>
      <c r="Q1177" s="335" t="str">
        <f>IF((M1177="Chapa negra doble recapado")*AND(L1177&lt;&gt;"x"),"--",VLOOKUP(D1177,Acero!$A$12:$AB$209,15,FALSE))</f>
        <v>----</v>
      </c>
      <c r="R1177" s="335" t="str">
        <f>IF(L1177="x",VLOOKUP(D1177,Acero!$A$12:$AB$209,16,FALSE),"--")</f>
        <v>--</v>
      </c>
      <c r="S1177" s="335" t="str">
        <f>IF(L1177="x",VLOOKUP(D1177,Acero!$A$12:$AB$209,17,FALSE),"--")</f>
        <v>--</v>
      </c>
      <c r="T1177" s="335">
        <f>VLOOKUP(D1177,Acero!$A$12:$AB$209,18,FALSE)</f>
        <v>0</v>
      </c>
      <c r="U1177" s="308" t="str">
        <f>VLOOKUP(D1177,Acero!$A$12:$AB$209,19,FALSE)</f>
        <v>----</v>
      </c>
      <c r="V1177" s="318"/>
      <c r="W1177" s="318"/>
      <c r="X1177" s="322"/>
      <c r="Y1177" s="334" t="e">
        <f t="shared" si="480"/>
        <v>#DIV/0!</v>
      </c>
      <c r="Z1177">
        <f t="shared" si="484"/>
        <v>13021150.666666627</v>
      </c>
      <c r="AG1177" s="345">
        <v>43521</v>
      </c>
      <c r="AH1177" s="149"/>
      <c r="AI1177" s="149"/>
      <c r="AJ1177" s="149"/>
      <c r="AK1177" s="149"/>
      <c r="AL1177" s="343" t="e">
        <f t="shared" si="481"/>
        <v>#DIV/0!</v>
      </c>
      <c r="AM1177" s="149"/>
      <c r="AN1177" s="149"/>
      <c r="AO1177" s="343" t="e">
        <f t="shared" si="482"/>
        <v>#DIV/0!</v>
      </c>
      <c r="AP1177" s="149"/>
      <c r="AQ1177" s="149"/>
      <c r="AR1177" s="343" t="e">
        <f t="shared" si="483"/>
        <v>#DIV/0!</v>
      </c>
    </row>
    <row r="1178" spans="1:44" ht="30.75" hidden="1" thickBot="1">
      <c r="A1178" s="309"/>
      <c r="B1178" s="308">
        <v>1065</v>
      </c>
      <c r="C1178" s="239" t="str">
        <f>VLOOKUP($A$18,Piezas!$A$10:$F$604,2,FALSE)</f>
        <v xml:space="preserve">Gabinete lateral derecho </v>
      </c>
      <c r="D1178" s="317"/>
      <c r="E1178" s="322"/>
      <c r="F1178" s="308" t="e">
        <f>VLOOKUP(D1178,Acero!$A$12:$AB$209,4,FALSE)</f>
        <v>#N/A</v>
      </c>
      <c r="G1178" s="317"/>
      <c r="H1178" s="317"/>
      <c r="I1178" s="317"/>
      <c r="J1178" s="311"/>
      <c r="L1178" s="322"/>
      <c r="M1178" s="308" t="e">
        <f>VLOOKUP(D1178,Acero!$A$12:$AB$209,13,FALSE)</f>
        <v>#N/A</v>
      </c>
      <c r="N1178" s="308" t="str">
        <f>IF(L1178="x",VLOOKUP(D1178,Acero!$A$12:$AB$209,6,FALSE),"--")</f>
        <v>--</v>
      </c>
      <c r="O1178" s="324" t="str">
        <f>IF(L1178="x",VLOOKUP(D1178,Acero!$A$12:$AB$209,7,FALSE),"--")</f>
        <v>--</v>
      </c>
      <c r="P1178" s="335" t="e">
        <f>IF((M1178="Chapa negra doble recapado")*AND(L1178&lt;&gt;"x"),"--",VLOOKUP(D1178,Acero!$A$12:$AB$209,14,FALSE))</f>
        <v>#N/A</v>
      </c>
      <c r="Q1178" s="335" t="e">
        <f>IF((M1178="Chapa negra doble recapado")*AND(L1178&lt;&gt;"x"),"--",VLOOKUP(D1178,Acero!$A$12:$AB$209,15,FALSE))</f>
        <v>#N/A</v>
      </c>
      <c r="R1178" s="335" t="str">
        <f>IF(L1178="x",VLOOKUP(D1178,Acero!$A$12:$AB$209,16,FALSE),"--")</f>
        <v>--</v>
      </c>
      <c r="S1178" s="335" t="str">
        <f>IF(L1178="x",VLOOKUP(D1178,Acero!$A$12:$AB$209,17,FALSE),"--")</f>
        <v>--</v>
      </c>
      <c r="T1178" s="335" t="e">
        <f>VLOOKUP(D1178,Acero!$A$12:$AB$209,18,FALSE)</f>
        <v>#N/A</v>
      </c>
      <c r="U1178" s="308" t="e">
        <f>VLOOKUP(D1178,Acero!$A$12:$AB$209,19,FALSE)</f>
        <v>#N/A</v>
      </c>
      <c r="V1178" s="319"/>
      <c r="W1178" s="319"/>
      <c r="X1178" s="322"/>
      <c r="Y1178" s="334" t="e">
        <f t="shared" si="480"/>
        <v>#DIV/0!</v>
      </c>
      <c r="Z1178">
        <f t="shared" si="484"/>
        <v>13021150.666666627</v>
      </c>
      <c r="AG1178" s="345">
        <v>43522</v>
      </c>
      <c r="AH1178" s="149"/>
      <c r="AI1178" s="149"/>
      <c r="AJ1178" s="149"/>
      <c r="AK1178" s="149"/>
      <c r="AL1178" s="343" t="e">
        <f t="shared" si="481"/>
        <v>#DIV/0!</v>
      </c>
      <c r="AM1178" s="149"/>
      <c r="AN1178" s="149"/>
      <c r="AO1178" s="343" t="e">
        <f t="shared" si="482"/>
        <v>#DIV/0!</v>
      </c>
      <c r="AP1178" s="149"/>
      <c r="AQ1178" s="149"/>
      <c r="AR1178" s="343" t="e">
        <f t="shared" si="483"/>
        <v>#DIV/0!</v>
      </c>
    </row>
    <row r="1179" spans="1:44" ht="30.75" hidden="1" thickBot="1">
      <c r="A1179" s="309"/>
      <c r="B1179" s="308">
        <v>1066</v>
      </c>
      <c r="C1179" s="239" t="str">
        <f>VLOOKUP($A$18,Piezas!$A$10:$F$604,2,FALSE)</f>
        <v xml:space="preserve">Gabinete lateral derecho </v>
      </c>
      <c r="D1179" s="320"/>
      <c r="E1179" s="322"/>
      <c r="F1179" s="308" t="e">
        <f>VLOOKUP(D1179,Acero!$A$12:$AB$209,4,FALSE)</f>
        <v>#N/A</v>
      </c>
      <c r="G1179" s="317"/>
      <c r="H1179" s="317"/>
      <c r="I1179" s="317"/>
      <c r="J1179" s="311"/>
      <c r="L1179" s="322"/>
      <c r="M1179" s="308" t="e">
        <f>VLOOKUP(D1179,Acero!$A$12:$AB$209,13,FALSE)</f>
        <v>#N/A</v>
      </c>
      <c r="N1179" s="308" t="str">
        <f>IF(L1179="x",VLOOKUP(D1179,Acero!$A$12:$AB$209,6,FALSE),"--")</f>
        <v>--</v>
      </c>
      <c r="O1179" s="324" t="str">
        <f>IF(L1179="x",VLOOKUP(D1179,Acero!$A$12:$AB$209,7,FALSE),"--")</f>
        <v>--</v>
      </c>
      <c r="P1179" s="335" t="e">
        <f>IF((M1179="Chapa negra doble recapado")*AND(L1179&lt;&gt;"x"),"--",VLOOKUP(D1179,Acero!$A$12:$AB$209,14,FALSE))</f>
        <v>#N/A</v>
      </c>
      <c r="Q1179" s="335" t="e">
        <f>IF((M1179="Chapa negra doble recapado")*AND(L1179&lt;&gt;"x"),"--",VLOOKUP(D1179,Acero!$A$12:$AB$209,15,FALSE))</f>
        <v>#N/A</v>
      </c>
      <c r="R1179" s="335" t="str">
        <f>IF(L1179="x",VLOOKUP(D1179,Acero!$A$12:$AB$209,16,FALSE),"--")</f>
        <v>--</v>
      </c>
      <c r="S1179" s="335" t="str">
        <f>IF(L1179="x",VLOOKUP(D1179,Acero!$A$12:$AB$209,17,FALSE),"--")</f>
        <v>--</v>
      </c>
      <c r="T1179" s="335" t="e">
        <f>VLOOKUP(D1179,Acero!$A$12:$AB$209,18,FALSE)</f>
        <v>#N/A</v>
      </c>
      <c r="U1179" s="308" t="e">
        <f>VLOOKUP(D1179,Acero!$A$12:$AB$209,19,FALSE)</f>
        <v>#N/A</v>
      </c>
      <c r="V1179" s="318"/>
      <c r="W1179" s="318"/>
      <c r="X1179" s="322"/>
      <c r="Y1179" s="334" t="e">
        <f t="shared" si="480"/>
        <v>#DIV/0!</v>
      </c>
      <c r="Z1179">
        <f t="shared" si="484"/>
        <v>13021150.666666627</v>
      </c>
      <c r="AG1179" s="345">
        <v>43523</v>
      </c>
      <c r="AH1179" s="149"/>
      <c r="AI1179" s="149"/>
      <c r="AJ1179" s="149"/>
      <c r="AK1179" s="149"/>
      <c r="AL1179" s="343" t="e">
        <f t="shared" si="481"/>
        <v>#DIV/0!</v>
      </c>
      <c r="AM1179" s="149"/>
      <c r="AN1179" s="149"/>
      <c r="AO1179" s="343" t="e">
        <f t="shared" si="482"/>
        <v>#DIV/0!</v>
      </c>
      <c r="AP1179" s="149"/>
      <c r="AQ1179" s="149"/>
      <c r="AR1179" s="343" t="e">
        <f t="shared" si="483"/>
        <v>#DIV/0!</v>
      </c>
    </row>
    <row r="1180" spans="1:44" ht="30.75" hidden="1" thickBot="1">
      <c r="A1180" s="412"/>
      <c r="B1180" s="308">
        <v>1067</v>
      </c>
      <c r="C1180" s="239" t="str">
        <f>VLOOKUP($A$18,Piezas!$A$10:$F$604,2,FALSE)</f>
        <v xml:space="preserve">Gabinete lateral derecho </v>
      </c>
      <c r="D1180" s="321"/>
      <c r="E1180" s="322"/>
      <c r="F1180" s="308" t="e">
        <f>VLOOKUP(D1180,Acero!$A$12:$AB$209,4,FALSE)</f>
        <v>#N/A</v>
      </c>
      <c r="G1180" s="317"/>
      <c r="H1180" s="317"/>
      <c r="I1180" s="317"/>
      <c r="J1180" s="311"/>
      <c r="L1180" s="322"/>
      <c r="M1180" s="308" t="e">
        <f>VLOOKUP(D1180,Acero!$A$12:$AB$209,13,FALSE)</f>
        <v>#N/A</v>
      </c>
      <c r="N1180" s="308" t="str">
        <f>IF(L1180="x",VLOOKUP(D1180,Acero!$A$12:$AB$209,6,FALSE),"--")</f>
        <v>--</v>
      </c>
      <c r="O1180" s="324" t="str">
        <f>IF(L1180="x",VLOOKUP(D1180,Acero!$A$12:$AB$209,7,FALSE),"--")</f>
        <v>--</v>
      </c>
      <c r="P1180" s="335" t="e">
        <f>IF((M1180="Chapa negra doble recapado")*AND(L1180&lt;&gt;"x"),"--",VLOOKUP(D1180,Acero!$A$12:$AB$209,14,FALSE))</f>
        <v>#N/A</v>
      </c>
      <c r="Q1180" s="335" t="e">
        <f>IF((M1180="Chapa negra doble recapado")*AND(L1180&lt;&gt;"x"),"--",VLOOKUP(D1180,Acero!$A$12:$AB$209,15,FALSE))</f>
        <v>#N/A</v>
      </c>
      <c r="R1180" s="335" t="str">
        <f>IF(L1180="x",VLOOKUP(D1180,Acero!$A$12:$AB$209,16,FALSE),"--")</f>
        <v>--</v>
      </c>
      <c r="S1180" s="335" t="str">
        <f>IF(L1180="x",VLOOKUP(D1180,Acero!$A$12:$AB$209,17,FALSE),"--")</f>
        <v>--</v>
      </c>
      <c r="T1180" s="335" t="e">
        <f>VLOOKUP(D1180,Acero!$A$12:$AB$209,18,FALSE)</f>
        <v>#N/A</v>
      </c>
      <c r="U1180" s="308" t="e">
        <f>VLOOKUP(D1180,Acero!$A$12:$AB$209,19,FALSE)</f>
        <v>#N/A</v>
      </c>
      <c r="V1180" s="319"/>
      <c r="W1180" s="319"/>
      <c r="X1180" s="322"/>
      <c r="Y1180" s="334" t="e">
        <f t="shared" si="480"/>
        <v>#DIV/0!</v>
      </c>
      <c r="Z1180">
        <f t="shared" si="484"/>
        <v>13021150.666666627</v>
      </c>
      <c r="AG1180" s="345">
        <v>43524</v>
      </c>
      <c r="AH1180" s="149"/>
      <c r="AI1180" s="149"/>
      <c r="AJ1180" s="149"/>
      <c r="AK1180" s="149"/>
      <c r="AL1180" s="343" t="e">
        <f t="shared" si="481"/>
        <v>#DIV/0!</v>
      </c>
      <c r="AM1180" s="149"/>
      <c r="AN1180" s="149"/>
      <c r="AO1180" s="343" t="e">
        <f t="shared" si="482"/>
        <v>#DIV/0!</v>
      </c>
      <c r="AP1180" s="149"/>
      <c r="AQ1180" s="149"/>
      <c r="AR1180" s="343" t="e">
        <f t="shared" si="483"/>
        <v>#DIV/0!</v>
      </c>
    </row>
    <row r="1181" spans="1:44" ht="15.75" hidden="1" thickBot="1">
      <c r="A1181" s="410"/>
      <c r="B1181" s="336"/>
      <c r="C1181" s="337"/>
      <c r="D1181" s="338"/>
      <c r="E1181" s="339"/>
      <c r="F1181" s="340"/>
      <c r="G1181" s="336"/>
      <c r="H1181" s="336"/>
      <c r="I1181" s="338"/>
      <c r="J1181" s="339"/>
      <c r="K1181" s="341"/>
      <c r="L1181" s="339"/>
      <c r="M1181" s="338"/>
      <c r="N1181" s="338"/>
      <c r="O1181" s="342"/>
      <c r="P1181" s="340"/>
      <c r="Q1181" s="340"/>
      <c r="R1181" s="340"/>
      <c r="S1181" s="340"/>
      <c r="T1181" s="340"/>
      <c r="U1181" s="336"/>
      <c r="V1181" s="336"/>
      <c r="W1181" s="336"/>
      <c r="X1181" s="339"/>
      <c r="Y1181" s="339"/>
      <c r="Z1181" s="333"/>
      <c r="AA1181" s="333"/>
      <c r="AG1181" s="345"/>
      <c r="AL1181" s="344"/>
      <c r="AO1181" s="344"/>
      <c r="AR1181" s="344"/>
    </row>
    <row r="1182" spans="1:44" ht="31.5" hidden="1" thickTop="1" thickBot="1">
      <c r="A1182" s="411" t="s">
        <v>529</v>
      </c>
      <c r="B1182" s="308">
        <v>1068</v>
      </c>
      <c r="C1182" s="239" t="str">
        <f>VLOOKUP($A$18,Piezas!$A$10:$F$604,2,FALSE)</f>
        <v xml:space="preserve">Gabinete lateral derecho </v>
      </c>
      <c r="D1182" s="317" t="s">
        <v>1012</v>
      </c>
      <c r="E1182" s="331">
        <v>2326.3333333333298</v>
      </c>
      <c r="F1182" s="308" t="str">
        <f>VLOOKUP(D1182,Acero!$A$12:$AB$209,4,FALSE)</f>
        <v>Lateral</v>
      </c>
      <c r="G1182" s="317"/>
      <c r="H1182" s="317"/>
      <c r="I1182" s="317"/>
      <c r="J1182" s="310"/>
      <c r="K1182" s="149"/>
      <c r="L1182" s="331"/>
      <c r="M1182" s="308" t="str">
        <f>VLOOKUP(D1182,Acero!$A$12:$AB$209,13,FALSE)</f>
        <v>Chapa negra doble recapado</v>
      </c>
      <c r="N1182" s="308" t="str">
        <f>IF(L1182="x",VLOOKUP(D1182,Acero!$A$12:$AB$209,6,FALSE),"--")</f>
        <v>--</v>
      </c>
      <c r="O1182" s="324" t="str">
        <f>IF(L1182="x",VLOOKUP(D1182,Acero!$A$12:$AB$209,7,FALSE),"--")</f>
        <v>--</v>
      </c>
      <c r="P1182" s="335" t="str">
        <f>IF((M1182="Chapa negra doble recapado")*AND(L1182&lt;&gt;"x"),"--",VLOOKUP(D1182,Acero!$A$12:$AB$209,14,FALSE))</f>
        <v>--</v>
      </c>
      <c r="Q1182" s="335" t="str">
        <f>IF((M1182="Chapa negra doble recapado")*AND(L1182&lt;&gt;"x"),"--",VLOOKUP(D1182,Acero!$A$12:$AB$209,15,FALSE))</f>
        <v>--</v>
      </c>
      <c r="R1182" s="335" t="str">
        <f>IF(L1182="x",VLOOKUP(D1182,Acero!$A$12:$AB$209,16,FALSE),"--")</f>
        <v>--</v>
      </c>
      <c r="S1182" s="335" t="str">
        <f>IF(L1182="x",VLOOKUP(D1182,Acero!$A$12:$AB$209,17,FALSE),"--")</f>
        <v>--</v>
      </c>
      <c r="T1182" s="335">
        <f>VLOOKUP(D1182,Acero!$A$12:$AB$209,18,FALSE)</f>
        <v>1.2</v>
      </c>
      <c r="U1182" s="308" t="str">
        <f>VLOOKUP(D1182,Acero!$A$12:$AB$209,19,FALSE)</f>
        <v>mm</v>
      </c>
      <c r="V1182" s="317"/>
      <c r="W1182" s="317">
        <v>1891.3333333333301</v>
      </c>
      <c r="X1182" s="331">
        <v>2473.1666666666702</v>
      </c>
      <c r="Y1182" s="334">
        <f t="shared" ref="Y1182:Y1192" si="485">(X1182-W1182)/W1182</f>
        <v>0.30763130066972566</v>
      </c>
      <c r="Z1182" s="149">
        <f>(V1182+W1182)*E1182</f>
        <v>4399871.777777764</v>
      </c>
      <c r="AA1182" s="149"/>
      <c r="AB1182" s="149"/>
      <c r="AC1182" s="149"/>
      <c r="AD1182" s="149"/>
      <c r="AE1182" s="149"/>
      <c r="AF1182" s="149"/>
      <c r="AG1182" s="345">
        <v>43525</v>
      </c>
      <c r="AH1182" s="149"/>
      <c r="AI1182" s="149"/>
      <c r="AJ1182" s="149"/>
      <c r="AK1182" s="149"/>
      <c r="AL1182" s="343" t="e">
        <f t="shared" ref="AL1182:AL1192" si="486">(AH1182-AK1182)/AH1182</f>
        <v>#DIV/0!</v>
      </c>
      <c r="AM1182" s="149"/>
      <c r="AN1182" s="149"/>
      <c r="AO1182" s="343" t="e">
        <f t="shared" ref="AO1182:AO1192" si="487">(AK1182-AN1182)/AK1182</f>
        <v>#DIV/0!</v>
      </c>
      <c r="AP1182" s="149"/>
      <c r="AQ1182" s="149"/>
      <c r="AR1182" s="343" t="e">
        <f t="shared" ref="AR1182:AR1192" si="488">(AN1182-AQ1182)/AN1182</f>
        <v>#DIV/0!</v>
      </c>
    </row>
    <row r="1183" spans="1:44" ht="30.75" hidden="1" thickBot="1">
      <c r="A1183" s="309"/>
      <c r="B1183" s="308">
        <v>1069</v>
      </c>
      <c r="C1183" s="239" t="str">
        <f>VLOOKUP($A$18,Piezas!$A$10:$F$604,2,FALSE)</f>
        <v xml:space="preserve">Gabinete lateral derecho </v>
      </c>
      <c r="D1183" s="317" t="s">
        <v>1211</v>
      </c>
      <c r="E1183" s="322">
        <v>2334.3333333333298</v>
      </c>
      <c r="F1183" s="308" t="str">
        <f>VLOOKUP(D1183,Acero!$A$12:$AB$209,4,FALSE)</f>
        <v xml:space="preserve">Lonja </v>
      </c>
      <c r="G1183" s="317"/>
      <c r="H1183" s="317"/>
      <c r="I1183" s="317"/>
      <c r="J1183" s="311"/>
      <c r="L1183" s="317"/>
      <c r="M1183" s="308" t="str">
        <f>VLOOKUP(D1183,Acero!$A$12:$AB$209,13,FALSE)</f>
        <v>Chapa negra doble recapado</v>
      </c>
      <c r="N1183" s="308" t="str">
        <f>IF(L1183="x",VLOOKUP(D1183,Acero!$A$12:$AB$209,6,FALSE),"--")</f>
        <v>--</v>
      </c>
      <c r="O1183" s="324" t="str">
        <f>IF(L1183="x",VLOOKUP(D1183,Acero!$A$12:$AB$209,7,FALSE),"--")</f>
        <v>--</v>
      </c>
      <c r="P1183" s="335" t="str">
        <f>IF((M1183="Chapa negra doble recapado")*AND(L1183&lt;&gt;"x"),"--",VLOOKUP(D1183,Acero!$A$12:$AB$209,14,FALSE))</f>
        <v>--</v>
      </c>
      <c r="Q1183" s="335" t="str">
        <f>IF((M1183="Chapa negra doble recapado")*AND(L1183&lt;&gt;"x"),"--",VLOOKUP(D1183,Acero!$A$12:$AB$209,15,FALSE))</f>
        <v>--</v>
      </c>
      <c r="R1183" s="335" t="str">
        <f>IF(L1183="x",VLOOKUP(D1183,Acero!$A$12:$AB$209,16,FALSE),"--")</f>
        <v>--</v>
      </c>
      <c r="S1183" s="335" t="str">
        <f>IF(L1183="x",VLOOKUP(D1183,Acero!$A$12:$AB$209,17,FALSE),"--")</f>
        <v>--</v>
      </c>
      <c r="T1183" s="335">
        <f>VLOOKUP(D1183,Acero!$A$12:$AB$209,18,FALSE)</f>
        <v>1.2</v>
      </c>
      <c r="U1183" s="308" t="str">
        <f>VLOOKUP(D1183,Acero!$A$12:$AB$209,19,FALSE)</f>
        <v>mm</v>
      </c>
      <c r="V1183" s="317"/>
      <c r="W1183" s="317">
        <v>1897.8333333333301</v>
      </c>
      <c r="X1183" s="322">
        <v>2481.6666666666702</v>
      </c>
      <c r="Y1183" s="334">
        <f t="shared" si="485"/>
        <v>0.30763150961623309</v>
      </c>
      <c r="Z1183">
        <f t="shared" ref="Z1183:Z1192" si="489">(V1183+W1183)*E1183+Z1182</f>
        <v>8830047.388888862</v>
      </c>
      <c r="AG1183" s="345">
        <v>43526</v>
      </c>
      <c r="AH1183" s="149"/>
      <c r="AI1183" s="149"/>
      <c r="AJ1183" s="149"/>
      <c r="AK1183" s="149"/>
      <c r="AL1183" s="343" t="e">
        <f t="shared" si="486"/>
        <v>#DIV/0!</v>
      </c>
      <c r="AM1183" s="149"/>
      <c r="AN1183" s="149"/>
      <c r="AO1183" s="343" t="e">
        <f t="shared" si="487"/>
        <v>#DIV/0!</v>
      </c>
      <c r="AP1183" s="149"/>
      <c r="AQ1183" s="149"/>
      <c r="AR1183" s="343" t="e">
        <f t="shared" si="488"/>
        <v>#DIV/0!</v>
      </c>
    </row>
    <row r="1184" spans="1:44" ht="30.75" hidden="1" thickBot="1">
      <c r="A1184" s="309"/>
      <c r="B1184" s="308">
        <v>1070</v>
      </c>
      <c r="C1184" s="239" t="str">
        <f>VLOOKUP($A$18,Piezas!$A$10:$F$604,2,FALSE)</f>
        <v xml:space="preserve">Gabinete lateral derecho </v>
      </c>
      <c r="D1184" s="317" t="s">
        <v>1014</v>
      </c>
      <c r="E1184" s="322">
        <v>2342.3333333333298</v>
      </c>
      <c r="F1184" s="308" t="str">
        <f>VLOOKUP(D1184,Acero!$A$12:$AB$209,4,FALSE)</f>
        <v>orejas</v>
      </c>
      <c r="G1184" s="317"/>
      <c r="H1184" s="317"/>
      <c r="I1184" s="317"/>
      <c r="J1184" s="311" t="s">
        <v>1567</v>
      </c>
      <c r="L1184" s="322"/>
      <c r="M1184" s="308" t="str">
        <f>VLOOKUP(D1184,Acero!$A$12:$AB$209,13,FALSE)</f>
        <v>Chapa negra doble recapado</v>
      </c>
      <c r="N1184" s="308" t="str">
        <f>IF(L1184="x",VLOOKUP(D1184,Acero!$A$12:$AB$209,6,FALSE),"--")</f>
        <v>--</v>
      </c>
      <c r="O1184" s="324" t="str">
        <f>IF(L1184="x",VLOOKUP(D1184,Acero!$A$12:$AB$209,7,FALSE),"--")</f>
        <v>--</v>
      </c>
      <c r="P1184" s="335" t="str">
        <f>IF((M1184="Chapa negra doble recapado")*AND(L1184&lt;&gt;"x"),"--",VLOOKUP(D1184,Acero!$A$12:$AB$209,14,FALSE))</f>
        <v>--</v>
      </c>
      <c r="Q1184" s="335" t="str">
        <f>IF((M1184="Chapa negra doble recapado")*AND(L1184&lt;&gt;"x"),"--",VLOOKUP(D1184,Acero!$A$12:$AB$209,15,FALSE))</f>
        <v>--</v>
      </c>
      <c r="R1184" s="335" t="str">
        <f>IF(L1184="x",VLOOKUP(D1184,Acero!$A$12:$AB$209,16,FALSE),"--")</f>
        <v>--</v>
      </c>
      <c r="S1184" s="335" t="str">
        <f>IF(L1184="x",VLOOKUP(D1184,Acero!$A$12:$AB$209,17,FALSE),"--")</f>
        <v>--</v>
      </c>
      <c r="T1184" s="335">
        <f>VLOOKUP(D1184,Acero!$A$12:$AB$209,18,FALSE)</f>
        <v>1.2</v>
      </c>
      <c r="U1184" s="308" t="str">
        <f>VLOOKUP(D1184,Acero!$A$12:$AB$209,19,FALSE)</f>
        <v>mm</v>
      </c>
      <c r="V1184" s="318">
        <v>1</v>
      </c>
      <c r="W1184" s="318">
        <v>1904.3333333333301</v>
      </c>
      <c r="X1184" s="322">
        <v>2490.1666666666702</v>
      </c>
      <c r="Y1184" s="334">
        <f t="shared" si="485"/>
        <v>0.30763171713635973</v>
      </c>
      <c r="Z1184">
        <f t="shared" si="489"/>
        <v>13292973.166666625</v>
      </c>
      <c r="AG1184" s="345">
        <v>43527</v>
      </c>
      <c r="AH1184" s="149"/>
      <c r="AI1184" s="149"/>
      <c r="AJ1184" s="149"/>
      <c r="AK1184" s="149"/>
      <c r="AL1184" s="343" t="e">
        <f t="shared" si="486"/>
        <v>#DIV/0!</v>
      </c>
      <c r="AM1184" s="149"/>
      <c r="AN1184" s="149"/>
      <c r="AO1184" s="343" t="e">
        <f t="shared" si="487"/>
        <v>#DIV/0!</v>
      </c>
      <c r="AP1184" s="149"/>
      <c r="AQ1184" s="149"/>
      <c r="AR1184" s="343" t="e">
        <f t="shared" si="488"/>
        <v>#DIV/0!</v>
      </c>
    </row>
    <row r="1185" spans="1:44" ht="30.75" hidden="1" thickBot="1">
      <c r="A1185" s="309"/>
      <c r="B1185" s="308">
        <v>1071</v>
      </c>
      <c r="C1185" s="239" t="str">
        <f>VLOOKUP($A$18,Piezas!$A$10:$F$604,2,FALSE)</f>
        <v xml:space="preserve">Gabinete lateral derecho </v>
      </c>
      <c r="D1185" s="317" t="s">
        <v>1015</v>
      </c>
      <c r="E1185" s="322"/>
      <c r="F1185" s="308">
        <f>VLOOKUP(D1185,Acero!$A$12:$AB$209,4,FALSE)</f>
        <v>0</v>
      </c>
      <c r="G1185" s="317"/>
      <c r="H1185" s="317"/>
      <c r="I1185" s="317"/>
      <c r="J1185" s="311"/>
      <c r="L1185" s="322"/>
      <c r="M1185" s="308">
        <f>VLOOKUP(D1185,Acero!$A$12:$AB$209,13,FALSE)</f>
        <v>0</v>
      </c>
      <c r="N1185" s="308" t="str">
        <f>IF(L1185="x",VLOOKUP(D1185,Acero!$A$12:$AB$209,6,FALSE),"--")</f>
        <v>--</v>
      </c>
      <c r="O1185" s="324" t="str">
        <f>IF(L1185="x",VLOOKUP(D1185,Acero!$A$12:$AB$209,7,FALSE),"--")</f>
        <v>--</v>
      </c>
      <c r="P1185" s="335">
        <f>IF((M1185="Chapa negra doble recapado")*AND(L1185&lt;&gt;"x"),"--",VLOOKUP(D1185,Acero!$A$12:$AB$209,14,FALSE))</f>
        <v>0</v>
      </c>
      <c r="Q1185" s="335">
        <f>IF((M1185="Chapa negra doble recapado")*AND(L1185&lt;&gt;"x"),"--",VLOOKUP(D1185,Acero!$A$12:$AB$209,15,FALSE))</f>
        <v>0</v>
      </c>
      <c r="R1185" s="335" t="str">
        <f>IF(L1185="x",VLOOKUP(D1185,Acero!$A$12:$AB$209,16,FALSE),"--")</f>
        <v>--</v>
      </c>
      <c r="S1185" s="335" t="str">
        <f>IF(L1185="x",VLOOKUP(D1185,Acero!$A$12:$AB$209,17,FALSE),"--")</f>
        <v>--</v>
      </c>
      <c r="T1185" s="335">
        <f>VLOOKUP(D1185,Acero!$A$12:$AB$209,18,FALSE)</f>
        <v>0</v>
      </c>
      <c r="U1185" s="308" t="str">
        <f>VLOOKUP(D1185,Acero!$A$12:$AB$209,19,FALSE)</f>
        <v>-----</v>
      </c>
      <c r="V1185" s="319"/>
      <c r="W1185" s="319"/>
      <c r="X1185" s="322"/>
      <c r="Y1185" s="334" t="e">
        <f t="shared" si="485"/>
        <v>#DIV/0!</v>
      </c>
      <c r="Z1185">
        <f t="shared" si="489"/>
        <v>13292973.166666625</v>
      </c>
      <c r="AG1185" s="345">
        <v>43528</v>
      </c>
      <c r="AH1185" s="149"/>
      <c r="AI1185" s="149"/>
      <c r="AJ1185" s="149"/>
      <c r="AK1185" s="149"/>
      <c r="AL1185" s="343" t="e">
        <f t="shared" si="486"/>
        <v>#DIV/0!</v>
      </c>
      <c r="AM1185" s="149"/>
      <c r="AN1185" s="149"/>
      <c r="AO1185" s="343" t="e">
        <f t="shared" si="487"/>
        <v>#DIV/0!</v>
      </c>
      <c r="AP1185" s="149"/>
      <c r="AQ1185" s="149"/>
      <c r="AR1185" s="343" t="e">
        <f t="shared" si="488"/>
        <v>#DIV/0!</v>
      </c>
    </row>
    <row r="1186" spans="1:44" ht="30.75" hidden="1" thickBot="1">
      <c r="A1186" s="309"/>
      <c r="B1186" s="308">
        <v>1072</v>
      </c>
      <c r="C1186" s="239" t="str">
        <f>VLOOKUP($A$18,Piezas!$A$10:$F$604,2,FALSE)</f>
        <v xml:space="preserve">Gabinete lateral derecho </v>
      </c>
      <c r="D1186" s="317" t="s">
        <v>1060</v>
      </c>
      <c r="E1186" s="322"/>
      <c r="F1186" s="308">
        <f>VLOOKUP(D1186,Acero!$A$12:$AB$209,4,FALSE)</f>
        <v>0</v>
      </c>
      <c r="G1186" s="317"/>
      <c r="H1186" s="317"/>
      <c r="I1186" s="317"/>
      <c r="J1186" s="311"/>
      <c r="L1186" s="322"/>
      <c r="M1186" s="308" t="str">
        <f>VLOOKUP(D1186,Acero!$A$12:$AB$209,13,FALSE)</f>
        <v>---------------</v>
      </c>
      <c r="N1186" s="308" t="str">
        <f>IF(L1186="x",VLOOKUP(D1186,Acero!$A$12:$AB$209,6,FALSE),"--")</f>
        <v>--</v>
      </c>
      <c r="O1186" s="324" t="str">
        <f>IF(L1186="x",VLOOKUP(D1186,Acero!$A$12:$AB$209,7,FALSE),"--")</f>
        <v>--</v>
      </c>
      <c r="P1186" s="335">
        <f>IF((M1186="Chapa negra doble recapado")*AND(L1186&lt;&gt;"x"),"--",VLOOKUP(D1186,Acero!$A$12:$AB$209,14,FALSE))</f>
        <v>28</v>
      </c>
      <c r="Q1186" s="335" t="str">
        <f>IF((M1186="Chapa negra doble recapado")*AND(L1186&lt;&gt;"x"),"--",VLOOKUP(D1186,Acero!$A$12:$AB$209,15,FALSE))</f>
        <v>----</v>
      </c>
      <c r="R1186" s="335" t="str">
        <f>IF(L1186="x",VLOOKUP(D1186,Acero!$A$12:$AB$209,16,FALSE),"--")</f>
        <v>--</v>
      </c>
      <c r="S1186" s="335" t="str">
        <f>IF(L1186="x",VLOOKUP(D1186,Acero!$A$12:$AB$209,17,FALSE),"--")</f>
        <v>--</v>
      </c>
      <c r="T1186" s="335">
        <f>VLOOKUP(D1186,Acero!$A$12:$AB$209,18,FALSE)</f>
        <v>0</v>
      </c>
      <c r="U1186" s="308" t="str">
        <f>VLOOKUP(D1186,Acero!$A$12:$AB$209,19,FALSE)</f>
        <v>----</v>
      </c>
      <c r="V1186" s="318"/>
      <c r="W1186" s="318"/>
      <c r="X1186" s="322"/>
      <c r="Y1186" s="334" t="e">
        <f t="shared" si="485"/>
        <v>#DIV/0!</v>
      </c>
      <c r="Z1186">
        <f t="shared" si="489"/>
        <v>13292973.166666625</v>
      </c>
      <c r="AG1186" s="345">
        <v>43529</v>
      </c>
      <c r="AH1186" s="149"/>
      <c r="AI1186" s="149"/>
      <c r="AJ1186" s="149"/>
      <c r="AK1186" s="149"/>
      <c r="AL1186" s="343" t="e">
        <f t="shared" si="486"/>
        <v>#DIV/0!</v>
      </c>
      <c r="AM1186" s="149"/>
      <c r="AN1186" s="149"/>
      <c r="AO1186" s="343" t="e">
        <f t="shared" si="487"/>
        <v>#DIV/0!</v>
      </c>
      <c r="AP1186" s="149"/>
      <c r="AQ1186" s="149"/>
      <c r="AR1186" s="343" t="e">
        <f t="shared" si="488"/>
        <v>#DIV/0!</v>
      </c>
    </row>
    <row r="1187" spans="1:44" ht="30.75" hidden="1" thickBot="1">
      <c r="A1187" s="309"/>
      <c r="B1187" s="308">
        <v>1073</v>
      </c>
      <c r="C1187" s="239" t="str">
        <f>VLOOKUP($A$18,Piezas!$A$10:$F$604,2,FALSE)</f>
        <v xml:space="preserve">Gabinete lateral derecho </v>
      </c>
      <c r="D1187" s="317" t="s">
        <v>1228</v>
      </c>
      <c r="E1187" s="322"/>
      <c r="F1187" s="308">
        <f>VLOOKUP(D1187,Acero!$A$12:$AB$209,4,FALSE)</f>
        <v>0</v>
      </c>
      <c r="G1187" s="317"/>
      <c r="H1187" s="317"/>
      <c r="I1187" s="317"/>
      <c r="J1187" s="311"/>
      <c r="L1187" s="322"/>
      <c r="M1187" s="308" t="str">
        <f>VLOOKUP(D1187,Acero!$A$12:$AB$209,13,FALSE)</f>
        <v>---------------</v>
      </c>
      <c r="N1187" s="308" t="str">
        <f>IF(L1187="x",VLOOKUP(D1187,Acero!$A$12:$AB$209,6,FALSE),"--")</f>
        <v>--</v>
      </c>
      <c r="O1187" s="324" t="str">
        <f>IF(L1187="x",VLOOKUP(D1187,Acero!$A$12:$AB$209,7,FALSE),"--")</f>
        <v>--</v>
      </c>
      <c r="P1187" s="335">
        <f>IF((M1187="Chapa negra doble recapado")*AND(L1187&lt;&gt;"x"),"--",VLOOKUP(D1187,Acero!$A$12:$AB$209,14,FALSE))</f>
        <v>0.42</v>
      </c>
      <c r="Q1187" s="335" t="str">
        <f>IF((M1187="Chapa negra doble recapado")*AND(L1187&lt;&gt;"x"),"--",VLOOKUP(D1187,Acero!$A$12:$AB$209,15,FALSE))</f>
        <v>----</v>
      </c>
      <c r="R1187" s="335" t="str">
        <f>IF(L1187="x",VLOOKUP(D1187,Acero!$A$12:$AB$209,16,FALSE),"--")</f>
        <v>--</v>
      </c>
      <c r="S1187" s="335" t="str">
        <f>IF(L1187="x",VLOOKUP(D1187,Acero!$A$12:$AB$209,17,FALSE),"--")</f>
        <v>--</v>
      </c>
      <c r="T1187" s="335">
        <f>VLOOKUP(D1187,Acero!$A$12:$AB$209,18,FALSE)</f>
        <v>0.5</v>
      </c>
      <c r="U1187" s="308" t="str">
        <f>VLOOKUP(D1187,Acero!$A$12:$AB$209,19,FALSE)</f>
        <v>----</v>
      </c>
      <c r="V1187" s="318"/>
      <c r="W1187" s="318"/>
      <c r="X1187" s="322"/>
      <c r="Y1187" s="334" t="e">
        <f t="shared" si="485"/>
        <v>#DIV/0!</v>
      </c>
      <c r="Z1187">
        <f t="shared" si="489"/>
        <v>13292973.166666625</v>
      </c>
      <c r="AG1187" s="345">
        <v>43530</v>
      </c>
      <c r="AH1187" s="149"/>
      <c r="AI1187" s="149"/>
      <c r="AJ1187" s="149"/>
      <c r="AK1187" s="149"/>
      <c r="AL1187" s="343" t="e">
        <f t="shared" si="486"/>
        <v>#DIV/0!</v>
      </c>
      <c r="AM1187" s="149"/>
      <c r="AN1187" s="149"/>
      <c r="AO1187" s="343" t="e">
        <f t="shared" si="487"/>
        <v>#DIV/0!</v>
      </c>
      <c r="AP1187" s="149"/>
      <c r="AQ1187" s="149"/>
      <c r="AR1187" s="343" t="e">
        <f t="shared" si="488"/>
        <v>#DIV/0!</v>
      </c>
    </row>
    <row r="1188" spans="1:44" ht="30.75" hidden="1" thickBot="1">
      <c r="A1188" s="309"/>
      <c r="B1188" s="308">
        <v>1074</v>
      </c>
      <c r="C1188" s="239" t="str">
        <f>VLOOKUP($A$18,Piezas!$A$10:$F$604,2,FALSE)</f>
        <v xml:space="preserve">Gabinete lateral derecho </v>
      </c>
      <c r="D1188" s="317" t="s">
        <v>1229</v>
      </c>
      <c r="E1188" s="322"/>
      <c r="F1188" s="308">
        <f>VLOOKUP(D1188,Acero!$A$12:$AB$209,4,FALSE)</f>
        <v>0</v>
      </c>
      <c r="G1188" s="317"/>
      <c r="H1188" s="317"/>
      <c r="I1188" s="317"/>
      <c r="J1188" s="311"/>
      <c r="L1188" s="322"/>
      <c r="M1188" s="308" t="str">
        <f>VLOOKUP(D1188,Acero!$A$12:$AB$209,13,FALSE)</f>
        <v>---------------</v>
      </c>
      <c r="N1188" s="308" t="str">
        <f>IF(L1188="x",VLOOKUP(D1188,Acero!$A$12:$AB$209,6,FALSE),"--")</f>
        <v>--</v>
      </c>
      <c r="O1188" s="324" t="str">
        <f>IF(L1188="x",VLOOKUP(D1188,Acero!$A$12:$AB$209,7,FALSE),"--")</f>
        <v>--</v>
      </c>
      <c r="P1188" s="335">
        <f>IF((M1188="Chapa negra doble recapado")*AND(L1188&lt;&gt;"x"),"--",VLOOKUP(D1188,Acero!$A$12:$AB$209,14,FALSE))</f>
        <v>22</v>
      </c>
      <c r="Q1188" s="335" t="str">
        <f>IF((M1188="Chapa negra doble recapado")*AND(L1188&lt;&gt;"x"),"--",VLOOKUP(D1188,Acero!$A$12:$AB$209,15,FALSE))</f>
        <v>----</v>
      </c>
      <c r="R1188" s="335" t="str">
        <f>IF(L1188="x",VLOOKUP(D1188,Acero!$A$12:$AB$209,16,FALSE),"--")</f>
        <v>--</v>
      </c>
      <c r="S1188" s="335" t="str">
        <f>IF(L1188="x",VLOOKUP(D1188,Acero!$A$12:$AB$209,17,FALSE),"--")</f>
        <v>--</v>
      </c>
      <c r="T1188" s="335">
        <f>VLOOKUP(D1188,Acero!$A$12:$AB$209,18,FALSE)</f>
        <v>0</v>
      </c>
      <c r="U1188" s="308" t="str">
        <f>VLOOKUP(D1188,Acero!$A$12:$AB$209,19,FALSE)</f>
        <v>----</v>
      </c>
      <c r="V1188" s="319"/>
      <c r="W1188" s="319"/>
      <c r="X1188" s="322"/>
      <c r="Y1188" s="334" t="e">
        <f t="shared" si="485"/>
        <v>#DIV/0!</v>
      </c>
      <c r="Z1188">
        <f t="shared" si="489"/>
        <v>13292973.166666625</v>
      </c>
      <c r="AG1188" s="345">
        <v>43531</v>
      </c>
      <c r="AH1188" s="149"/>
      <c r="AI1188" s="149"/>
      <c r="AJ1188" s="149"/>
      <c r="AK1188" s="149"/>
      <c r="AL1188" s="343" t="e">
        <f t="shared" si="486"/>
        <v>#DIV/0!</v>
      </c>
      <c r="AM1188" s="149"/>
      <c r="AN1188" s="149"/>
      <c r="AO1188" s="343" t="e">
        <f t="shared" si="487"/>
        <v>#DIV/0!</v>
      </c>
      <c r="AP1188" s="149"/>
      <c r="AQ1188" s="149"/>
      <c r="AR1188" s="343" t="e">
        <f t="shared" si="488"/>
        <v>#DIV/0!</v>
      </c>
    </row>
    <row r="1189" spans="1:44" ht="30.75" hidden="1" thickBot="1">
      <c r="A1189" s="309"/>
      <c r="B1189" s="308">
        <v>1075</v>
      </c>
      <c r="C1189" s="239" t="str">
        <f>VLOOKUP($A$18,Piezas!$A$10:$F$604,2,FALSE)</f>
        <v xml:space="preserve">Gabinete lateral derecho </v>
      </c>
      <c r="D1189" s="317" t="s">
        <v>1230</v>
      </c>
      <c r="E1189" s="322"/>
      <c r="F1189" s="308">
        <f>VLOOKUP(D1189,Acero!$A$12:$AB$209,4,FALSE)</f>
        <v>0</v>
      </c>
      <c r="G1189" s="317"/>
      <c r="H1189" s="317"/>
      <c r="I1189" s="317"/>
      <c r="J1189" s="311"/>
      <c r="L1189" s="322"/>
      <c r="M1189" s="308" t="str">
        <f>VLOOKUP(D1189,Acero!$A$12:$AB$209,13,FALSE)</f>
        <v>---------------</v>
      </c>
      <c r="N1189" s="308" t="str">
        <f>IF(L1189="x",VLOOKUP(D1189,Acero!$A$12:$AB$209,6,FALSE),"--")</f>
        <v>--</v>
      </c>
      <c r="O1189" s="324" t="str">
        <f>IF(L1189="x",VLOOKUP(D1189,Acero!$A$12:$AB$209,7,FALSE),"--")</f>
        <v>--</v>
      </c>
      <c r="P1189" s="335">
        <f>IF((M1189="Chapa negra doble recapado")*AND(L1189&lt;&gt;"x"),"--",VLOOKUP(D1189,Acero!$A$12:$AB$209,14,FALSE))</f>
        <v>12.7</v>
      </c>
      <c r="Q1189" s="335" t="str">
        <f>IF((M1189="Chapa negra doble recapado")*AND(L1189&lt;&gt;"x"),"--",VLOOKUP(D1189,Acero!$A$12:$AB$209,15,FALSE))</f>
        <v>----</v>
      </c>
      <c r="R1189" s="335" t="str">
        <f>IF(L1189="x",VLOOKUP(D1189,Acero!$A$12:$AB$209,16,FALSE),"--")</f>
        <v>--</v>
      </c>
      <c r="S1189" s="335" t="str">
        <f>IF(L1189="x",VLOOKUP(D1189,Acero!$A$12:$AB$209,17,FALSE),"--")</f>
        <v>--</v>
      </c>
      <c r="T1189" s="335">
        <f>VLOOKUP(D1189,Acero!$A$12:$AB$209,18,FALSE)</f>
        <v>0</v>
      </c>
      <c r="U1189" s="308" t="str">
        <f>VLOOKUP(D1189,Acero!$A$12:$AB$209,19,FALSE)</f>
        <v>----</v>
      </c>
      <c r="V1189" s="318"/>
      <c r="W1189" s="318"/>
      <c r="X1189" s="322"/>
      <c r="Y1189" s="334" t="e">
        <f t="shared" si="485"/>
        <v>#DIV/0!</v>
      </c>
      <c r="Z1189">
        <f t="shared" si="489"/>
        <v>13292973.166666625</v>
      </c>
      <c r="AG1189" s="345">
        <v>43532</v>
      </c>
      <c r="AH1189" s="149"/>
      <c r="AI1189" s="149"/>
      <c r="AJ1189" s="149"/>
      <c r="AK1189" s="149"/>
      <c r="AL1189" s="343" t="e">
        <f t="shared" si="486"/>
        <v>#DIV/0!</v>
      </c>
      <c r="AM1189" s="149"/>
      <c r="AN1189" s="149"/>
      <c r="AO1189" s="343" t="e">
        <f t="shared" si="487"/>
        <v>#DIV/0!</v>
      </c>
      <c r="AP1189" s="149"/>
      <c r="AQ1189" s="149"/>
      <c r="AR1189" s="343" t="e">
        <f t="shared" si="488"/>
        <v>#DIV/0!</v>
      </c>
    </row>
    <row r="1190" spans="1:44" ht="30.75" hidden="1" thickBot="1">
      <c r="A1190" s="309"/>
      <c r="B1190" s="308">
        <v>1076</v>
      </c>
      <c r="C1190" s="239" t="str">
        <f>VLOOKUP($A$18,Piezas!$A$10:$F$604,2,FALSE)</f>
        <v xml:space="preserve">Gabinete lateral derecho </v>
      </c>
      <c r="D1190" s="317"/>
      <c r="E1190" s="322"/>
      <c r="F1190" s="308" t="e">
        <f>VLOOKUP(D1190,Acero!$A$12:$AB$209,4,FALSE)</f>
        <v>#N/A</v>
      </c>
      <c r="G1190" s="317"/>
      <c r="H1190" s="317"/>
      <c r="I1190" s="317"/>
      <c r="J1190" s="311"/>
      <c r="L1190" s="322"/>
      <c r="M1190" s="308" t="e">
        <f>VLOOKUP(D1190,Acero!$A$12:$AB$209,13,FALSE)</f>
        <v>#N/A</v>
      </c>
      <c r="N1190" s="308" t="str">
        <f>IF(L1190="x",VLOOKUP(D1190,Acero!$A$12:$AB$209,6,FALSE),"--")</f>
        <v>--</v>
      </c>
      <c r="O1190" s="324" t="str">
        <f>IF(L1190="x",VLOOKUP(D1190,Acero!$A$12:$AB$209,7,FALSE),"--")</f>
        <v>--</v>
      </c>
      <c r="P1190" s="335" t="e">
        <f>IF((M1190="Chapa negra doble recapado")*AND(L1190&lt;&gt;"x"),"--",VLOOKUP(D1190,Acero!$A$12:$AB$209,14,FALSE))</f>
        <v>#N/A</v>
      </c>
      <c r="Q1190" s="335" t="e">
        <f>IF((M1190="Chapa negra doble recapado")*AND(L1190&lt;&gt;"x"),"--",VLOOKUP(D1190,Acero!$A$12:$AB$209,15,FALSE))</f>
        <v>#N/A</v>
      </c>
      <c r="R1190" s="335" t="str">
        <f>IF(L1190="x",VLOOKUP(D1190,Acero!$A$12:$AB$209,16,FALSE),"--")</f>
        <v>--</v>
      </c>
      <c r="S1190" s="335" t="str">
        <f>IF(L1190="x",VLOOKUP(D1190,Acero!$A$12:$AB$209,17,FALSE),"--")</f>
        <v>--</v>
      </c>
      <c r="T1190" s="335" t="e">
        <f>VLOOKUP(D1190,Acero!$A$12:$AB$209,18,FALSE)</f>
        <v>#N/A</v>
      </c>
      <c r="U1190" s="308" t="e">
        <f>VLOOKUP(D1190,Acero!$A$12:$AB$209,19,FALSE)</f>
        <v>#N/A</v>
      </c>
      <c r="V1190" s="319"/>
      <c r="W1190" s="319"/>
      <c r="X1190" s="322"/>
      <c r="Y1190" s="334" t="e">
        <f t="shared" si="485"/>
        <v>#DIV/0!</v>
      </c>
      <c r="Z1190">
        <f t="shared" si="489"/>
        <v>13292973.166666625</v>
      </c>
      <c r="AG1190" s="345">
        <v>43533</v>
      </c>
      <c r="AH1190" s="149"/>
      <c r="AI1190" s="149"/>
      <c r="AJ1190" s="149"/>
      <c r="AK1190" s="149"/>
      <c r="AL1190" s="343" t="e">
        <f t="shared" si="486"/>
        <v>#DIV/0!</v>
      </c>
      <c r="AM1190" s="149"/>
      <c r="AN1190" s="149"/>
      <c r="AO1190" s="343" t="e">
        <f t="shared" si="487"/>
        <v>#DIV/0!</v>
      </c>
      <c r="AP1190" s="149"/>
      <c r="AQ1190" s="149"/>
      <c r="AR1190" s="343" t="e">
        <f t="shared" si="488"/>
        <v>#DIV/0!</v>
      </c>
    </row>
    <row r="1191" spans="1:44" ht="30.75" hidden="1" thickBot="1">
      <c r="A1191" s="309"/>
      <c r="B1191" s="308">
        <v>1077</v>
      </c>
      <c r="C1191" s="239" t="str">
        <f>VLOOKUP($A$18,Piezas!$A$10:$F$604,2,FALSE)</f>
        <v xml:space="preserve">Gabinete lateral derecho </v>
      </c>
      <c r="D1191" s="320"/>
      <c r="E1191" s="322"/>
      <c r="F1191" s="308" t="e">
        <f>VLOOKUP(D1191,Acero!$A$12:$AB$209,4,FALSE)</f>
        <v>#N/A</v>
      </c>
      <c r="G1191" s="317"/>
      <c r="H1191" s="317"/>
      <c r="I1191" s="317"/>
      <c r="J1191" s="311"/>
      <c r="L1191" s="322"/>
      <c r="M1191" s="308" t="e">
        <f>VLOOKUP(D1191,Acero!$A$12:$AB$209,13,FALSE)</f>
        <v>#N/A</v>
      </c>
      <c r="N1191" s="308" t="str">
        <f>IF(L1191="x",VLOOKUP(D1191,Acero!$A$12:$AB$209,6,FALSE),"--")</f>
        <v>--</v>
      </c>
      <c r="O1191" s="324" t="str">
        <f>IF(L1191="x",VLOOKUP(D1191,Acero!$A$12:$AB$209,7,FALSE),"--")</f>
        <v>--</v>
      </c>
      <c r="P1191" s="335" t="e">
        <f>IF((M1191="Chapa negra doble recapado")*AND(L1191&lt;&gt;"x"),"--",VLOOKUP(D1191,Acero!$A$12:$AB$209,14,FALSE))</f>
        <v>#N/A</v>
      </c>
      <c r="Q1191" s="335" t="e">
        <f>IF((M1191="Chapa negra doble recapado")*AND(L1191&lt;&gt;"x"),"--",VLOOKUP(D1191,Acero!$A$12:$AB$209,15,FALSE))</f>
        <v>#N/A</v>
      </c>
      <c r="R1191" s="335" t="str">
        <f>IF(L1191="x",VLOOKUP(D1191,Acero!$A$12:$AB$209,16,FALSE),"--")</f>
        <v>--</v>
      </c>
      <c r="S1191" s="335" t="str">
        <f>IF(L1191="x",VLOOKUP(D1191,Acero!$A$12:$AB$209,17,FALSE),"--")</f>
        <v>--</v>
      </c>
      <c r="T1191" s="335" t="e">
        <f>VLOOKUP(D1191,Acero!$A$12:$AB$209,18,FALSE)</f>
        <v>#N/A</v>
      </c>
      <c r="U1191" s="308" t="e">
        <f>VLOOKUP(D1191,Acero!$A$12:$AB$209,19,FALSE)</f>
        <v>#N/A</v>
      </c>
      <c r="V1191" s="318"/>
      <c r="W1191" s="318"/>
      <c r="X1191" s="322"/>
      <c r="Y1191" s="334" t="e">
        <f t="shared" si="485"/>
        <v>#DIV/0!</v>
      </c>
      <c r="Z1191">
        <f t="shared" si="489"/>
        <v>13292973.166666625</v>
      </c>
      <c r="AG1191" s="345">
        <v>43534</v>
      </c>
      <c r="AH1191" s="149"/>
      <c r="AI1191" s="149"/>
      <c r="AJ1191" s="149"/>
      <c r="AK1191" s="149"/>
      <c r="AL1191" s="343" t="e">
        <f t="shared" si="486"/>
        <v>#DIV/0!</v>
      </c>
      <c r="AM1191" s="149"/>
      <c r="AN1191" s="149"/>
      <c r="AO1191" s="343" t="e">
        <f t="shared" si="487"/>
        <v>#DIV/0!</v>
      </c>
      <c r="AP1191" s="149"/>
      <c r="AQ1191" s="149"/>
      <c r="AR1191" s="343" t="e">
        <f t="shared" si="488"/>
        <v>#DIV/0!</v>
      </c>
    </row>
    <row r="1192" spans="1:44" ht="30.75" hidden="1" thickBot="1">
      <c r="A1192" s="412"/>
      <c r="B1192" s="308">
        <v>1078</v>
      </c>
      <c r="C1192" s="239" t="str">
        <f>VLOOKUP($A$18,Piezas!$A$10:$F$604,2,FALSE)</f>
        <v xml:space="preserve">Gabinete lateral derecho </v>
      </c>
      <c r="D1192" s="321"/>
      <c r="E1192" s="322"/>
      <c r="F1192" s="308" t="e">
        <f>VLOOKUP(D1192,Acero!$A$12:$AB$209,4,FALSE)</f>
        <v>#N/A</v>
      </c>
      <c r="G1192" s="317"/>
      <c r="H1192" s="317"/>
      <c r="I1192" s="317"/>
      <c r="J1192" s="311"/>
      <c r="L1192" s="322"/>
      <c r="M1192" s="308" t="e">
        <f>VLOOKUP(D1192,Acero!$A$12:$AB$209,13,FALSE)</f>
        <v>#N/A</v>
      </c>
      <c r="N1192" s="308" t="str">
        <f>IF(L1192="x",VLOOKUP(D1192,Acero!$A$12:$AB$209,6,FALSE),"--")</f>
        <v>--</v>
      </c>
      <c r="O1192" s="324" t="str">
        <f>IF(L1192="x",VLOOKUP(D1192,Acero!$A$12:$AB$209,7,FALSE),"--")</f>
        <v>--</v>
      </c>
      <c r="P1192" s="335" t="e">
        <f>IF((M1192="Chapa negra doble recapado")*AND(L1192&lt;&gt;"x"),"--",VLOOKUP(D1192,Acero!$A$12:$AB$209,14,FALSE))</f>
        <v>#N/A</v>
      </c>
      <c r="Q1192" s="335" t="e">
        <f>IF((M1192="Chapa negra doble recapado")*AND(L1192&lt;&gt;"x"),"--",VLOOKUP(D1192,Acero!$A$12:$AB$209,15,FALSE))</f>
        <v>#N/A</v>
      </c>
      <c r="R1192" s="335" t="str">
        <f>IF(L1192="x",VLOOKUP(D1192,Acero!$A$12:$AB$209,16,FALSE),"--")</f>
        <v>--</v>
      </c>
      <c r="S1192" s="335" t="str">
        <f>IF(L1192="x",VLOOKUP(D1192,Acero!$A$12:$AB$209,17,FALSE),"--")</f>
        <v>--</v>
      </c>
      <c r="T1192" s="335" t="e">
        <f>VLOOKUP(D1192,Acero!$A$12:$AB$209,18,FALSE)</f>
        <v>#N/A</v>
      </c>
      <c r="U1192" s="308" t="e">
        <f>VLOOKUP(D1192,Acero!$A$12:$AB$209,19,FALSE)</f>
        <v>#N/A</v>
      </c>
      <c r="V1192" s="319"/>
      <c r="W1192" s="319"/>
      <c r="X1192" s="322"/>
      <c r="Y1192" s="334" t="e">
        <f t="shared" si="485"/>
        <v>#DIV/0!</v>
      </c>
      <c r="Z1192">
        <f t="shared" si="489"/>
        <v>13292973.166666625</v>
      </c>
      <c r="AG1192" s="345">
        <v>43535</v>
      </c>
      <c r="AH1192" s="149"/>
      <c r="AI1192" s="149"/>
      <c r="AJ1192" s="149"/>
      <c r="AK1192" s="149"/>
      <c r="AL1192" s="343" t="e">
        <f t="shared" si="486"/>
        <v>#DIV/0!</v>
      </c>
      <c r="AM1192" s="149"/>
      <c r="AN1192" s="149"/>
      <c r="AO1192" s="343" t="e">
        <f t="shared" si="487"/>
        <v>#DIV/0!</v>
      </c>
      <c r="AP1192" s="149"/>
      <c r="AQ1192" s="149"/>
      <c r="AR1192" s="343" t="e">
        <f t="shared" si="488"/>
        <v>#DIV/0!</v>
      </c>
    </row>
    <row r="1193" spans="1:44" ht="15.75" hidden="1" thickBot="1">
      <c r="A1193" s="410"/>
      <c r="B1193" s="336"/>
      <c r="C1193" s="337"/>
      <c r="D1193" s="338"/>
      <c r="E1193" s="339"/>
      <c r="F1193" s="340"/>
      <c r="G1193" s="336"/>
      <c r="H1193" s="336"/>
      <c r="I1193" s="338"/>
      <c r="J1193" s="339"/>
      <c r="K1193" s="341"/>
      <c r="L1193" s="339"/>
      <c r="M1193" s="338"/>
      <c r="N1193" s="338"/>
      <c r="O1193" s="342"/>
      <c r="P1193" s="340"/>
      <c r="Q1193" s="340"/>
      <c r="R1193" s="340"/>
      <c r="S1193" s="340"/>
      <c r="T1193" s="340"/>
      <c r="U1193" s="336"/>
      <c r="V1193" s="336"/>
      <c r="W1193" s="336"/>
      <c r="X1193" s="339"/>
      <c r="Y1193" s="339"/>
      <c r="Z1193" s="333"/>
      <c r="AA1193" s="333"/>
      <c r="AG1193" s="345"/>
      <c r="AL1193" s="344"/>
      <c r="AO1193" s="344"/>
      <c r="AR1193" s="344"/>
    </row>
    <row r="1194" spans="1:44" ht="31.5" hidden="1" thickTop="1" thickBot="1">
      <c r="A1194" s="411" t="s">
        <v>530</v>
      </c>
      <c r="B1194" s="308">
        <v>1079</v>
      </c>
      <c r="C1194" s="239" t="str">
        <f>VLOOKUP($A$18,Piezas!$A$10:$F$604,2,FALSE)</f>
        <v xml:space="preserve">Gabinete lateral derecho </v>
      </c>
      <c r="D1194" s="317" t="s">
        <v>1012</v>
      </c>
      <c r="E1194" s="331">
        <v>2350.3333333333298</v>
      </c>
      <c r="F1194" s="308" t="str">
        <f>VLOOKUP(D1194,Acero!$A$12:$AB$209,4,FALSE)</f>
        <v>Lateral</v>
      </c>
      <c r="G1194" s="317"/>
      <c r="H1194" s="317"/>
      <c r="I1194" s="317"/>
      <c r="J1194" s="310"/>
      <c r="K1194" s="149"/>
      <c r="L1194" s="331"/>
      <c r="M1194" s="308" t="str">
        <f>VLOOKUP(D1194,Acero!$A$12:$AB$209,13,FALSE)</f>
        <v>Chapa negra doble recapado</v>
      </c>
      <c r="N1194" s="308" t="str">
        <f>IF(L1194="x",VLOOKUP(D1194,Acero!$A$12:$AB$209,6,FALSE),"--")</f>
        <v>--</v>
      </c>
      <c r="O1194" s="324" t="str">
        <f>IF(L1194="x",VLOOKUP(D1194,Acero!$A$12:$AB$209,7,FALSE),"--")</f>
        <v>--</v>
      </c>
      <c r="P1194" s="335" t="str">
        <f>IF((M1194="Chapa negra doble recapado")*AND(L1194&lt;&gt;"x"),"--",VLOOKUP(D1194,Acero!$A$12:$AB$209,14,FALSE))</f>
        <v>--</v>
      </c>
      <c r="Q1194" s="335" t="str">
        <f>IF((M1194="Chapa negra doble recapado")*AND(L1194&lt;&gt;"x"),"--",VLOOKUP(D1194,Acero!$A$12:$AB$209,15,FALSE))</f>
        <v>--</v>
      </c>
      <c r="R1194" s="335" t="str">
        <f>IF(L1194="x",VLOOKUP(D1194,Acero!$A$12:$AB$209,16,FALSE),"--")</f>
        <v>--</v>
      </c>
      <c r="S1194" s="335" t="str">
        <f>IF(L1194="x",VLOOKUP(D1194,Acero!$A$12:$AB$209,17,FALSE),"--")</f>
        <v>--</v>
      </c>
      <c r="T1194" s="335">
        <f>VLOOKUP(D1194,Acero!$A$12:$AB$209,18,FALSE)</f>
        <v>1.2</v>
      </c>
      <c r="U1194" s="308" t="str">
        <f>VLOOKUP(D1194,Acero!$A$12:$AB$209,19,FALSE)</f>
        <v>mm</v>
      </c>
      <c r="V1194" s="317"/>
      <c r="W1194" s="317">
        <v>1910.8333333333301</v>
      </c>
      <c r="X1194" s="331">
        <v>2498.6666666666702</v>
      </c>
      <c r="Y1194" s="334">
        <f t="shared" ref="Y1194:Y1204" si="490">(X1194-W1194)/W1194</f>
        <v>0.30763192324466171</v>
      </c>
      <c r="Z1194" s="149">
        <f>(V1194+W1194)*E1194</f>
        <v>4491095.2777777631</v>
      </c>
      <c r="AA1194" s="149"/>
      <c r="AB1194" s="149"/>
      <c r="AC1194" s="149"/>
      <c r="AD1194" s="149"/>
      <c r="AE1194" s="149"/>
      <c r="AF1194" s="149"/>
      <c r="AG1194" s="345">
        <v>43536</v>
      </c>
      <c r="AH1194" s="149"/>
      <c r="AI1194" s="149"/>
      <c r="AJ1194" s="149"/>
      <c r="AK1194" s="149"/>
      <c r="AL1194" s="343" t="e">
        <f t="shared" ref="AL1194:AL1204" si="491">(AH1194-AK1194)/AH1194</f>
        <v>#DIV/0!</v>
      </c>
      <c r="AM1194" s="149"/>
      <c r="AN1194" s="149"/>
      <c r="AO1194" s="343" t="e">
        <f t="shared" ref="AO1194:AO1204" si="492">(AK1194-AN1194)/AK1194</f>
        <v>#DIV/0!</v>
      </c>
      <c r="AP1194" s="149"/>
      <c r="AQ1194" s="149"/>
      <c r="AR1194" s="343" t="e">
        <f t="shared" ref="AR1194:AR1204" si="493">(AN1194-AQ1194)/AN1194</f>
        <v>#DIV/0!</v>
      </c>
    </row>
    <row r="1195" spans="1:44" ht="30.75" hidden="1" thickBot="1">
      <c r="A1195" s="309"/>
      <c r="B1195" s="308">
        <v>1080</v>
      </c>
      <c r="C1195" s="239" t="str">
        <f>VLOOKUP($A$18,Piezas!$A$10:$F$604,2,FALSE)</f>
        <v xml:space="preserve">Gabinete lateral derecho </v>
      </c>
      <c r="D1195" s="317" t="s">
        <v>1211</v>
      </c>
      <c r="E1195" s="322">
        <v>2358.3333333333298</v>
      </c>
      <c r="F1195" s="308" t="str">
        <f>VLOOKUP(D1195,Acero!$A$12:$AB$209,4,FALSE)</f>
        <v xml:space="preserve">Lonja </v>
      </c>
      <c r="G1195" s="317"/>
      <c r="H1195" s="317"/>
      <c r="I1195" s="317"/>
      <c r="J1195" s="311"/>
      <c r="L1195" s="317"/>
      <c r="M1195" s="308" t="str">
        <f>VLOOKUP(D1195,Acero!$A$12:$AB$209,13,FALSE)</f>
        <v>Chapa negra doble recapado</v>
      </c>
      <c r="N1195" s="308" t="str">
        <f>IF(L1195="x",VLOOKUP(D1195,Acero!$A$12:$AB$209,6,FALSE),"--")</f>
        <v>--</v>
      </c>
      <c r="O1195" s="324" t="str">
        <f>IF(L1195="x",VLOOKUP(D1195,Acero!$A$12:$AB$209,7,FALSE),"--")</f>
        <v>--</v>
      </c>
      <c r="P1195" s="335" t="str">
        <f>IF((M1195="Chapa negra doble recapado")*AND(L1195&lt;&gt;"x"),"--",VLOOKUP(D1195,Acero!$A$12:$AB$209,14,FALSE))</f>
        <v>--</v>
      </c>
      <c r="Q1195" s="335" t="str">
        <f>IF((M1195="Chapa negra doble recapado")*AND(L1195&lt;&gt;"x"),"--",VLOOKUP(D1195,Acero!$A$12:$AB$209,15,FALSE))</f>
        <v>--</v>
      </c>
      <c r="R1195" s="335" t="str">
        <f>IF(L1195="x",VLOOKUP(D1195,Acero!$A$12:$AB$209,16,FALSE),"--")</f>
        <v>--</v>
      </c>
      <c r="S1195" s="335" t="str">
        <f>IF(L1195="x",VLOOKUP(D1195,Acero!$A$12:$AB$209,17,FALSE),"--")</f>
        <v>--</v>
      </c>
      <c r="T1195" s="335">
        <f>VLOOKUP(D1195,Acero!$A$12:$AB$209,18,FALSE)</f>
        <v>1.2</v>
      </c>
      <c r="U1195" s="308" t="str">
        <f>VLOOKUP(D1195,Acero!$A$12:$AB$209,19,FALSE)</f>
        <v>mm</v>
      </c>
      <c r="V1195" s="317"/>
      <c r="W1195" s="317">
        <v>1917.3333333333301</v>
      </c>
      <c r="X1195" s="322">
        <v>2507.1666666666702</v>
      </c>
      <c r="Y1195" s="334">
        <f t="shared" si="490"/>
        <v>0.30763212795549777</v>
      </c>
      <c r="Z1195">
        <f t="shared" ref="Z1195:Z1204" si="494">(V1195+W1195)*E1195+Z1194</f>
        <v>9012806.3888888601</v>
      </c>
      <c r="AG1195" s="345">
        <v>43537</v>
      </c>
      <c r="AH1195" s="149"/>
      <c r="AI1195" s="149"/>
      <c r="AJ1195" s="149"/>
      <c r="AK1195" s="149"/>
      <c r="AL1195" s="343" t="e">
        <f t="shared" si="491"/>
        <v>#DIV/0!</v>
      </c>
      <c r="AM1195" s="149"/>
      <c r="AN1195" s="149"/>
      <c r="AO1195" s="343" t="e">
        <f t="shared" si="492"/>
        <v>#DIV/0!</v>
      </c>
      <c r="AP1195" s="149"/>
      <c r="AQ1195" s="149"/>
      <c r="AR1195" s="343" t="e">
        <f t="shared" si="493"/>
        <v>#DIV/0!</v>
      </c>
    </row>
    <row r="1196" spans="1:44" ht="30.75" hidden="1" thickBot="1">
      <c r="A1196" s="309"/>
      <c r="B1196" s="308">
        <v>1081</v>
      </c>
      <c r="C1196" s="239" t="str">
        <f>VLOOKUP($A$18,Piezas!$A$10:$F$604,2,FALSE)</f>
        <v xml:space="preserve">Gabinete lateral derecho </v>
      </c>
      <c r="D1196" s="317" t="s">
        <v>1014</v>
      </c>
      <c r="E1196" s="322">
        <v>2366.3333333333298</v>
      </c>
      <c r="F1196" s="308" t="str">
        <f>VLOOKUP(D1196,Acero!$A$12:$AB$209,4,FALSE)</f>
        <v>orejas</v>
      </c>
      <c r="G1196" s="317"/>
      <c r="H1196" s="317"/>
      <c r="I1196" s="317"/>
      <c r="J1196" s="311" t="s">
        <v>1568</v>
      </c>
      <c r="L1196" s="322"/>
      <c r="M1196" s="308" t="str">
        <f>VLOOKUP(D1196,Acero!$A$12:$AB$209,13,FALSE)</f>
        <v>Chapa negra doble recapado</v>
      </c>
      <c r="N1196" s="308" t="str">
        <f>IF(L1196="x",VLOOKUP(D1196,Acero!$A$12:$AB$209,6,FALSE),"--")</f>
        <v>--</v>
      </c>
      <c r="O1196" s="324" t="str">
        <f>IF(L1196="x",VLOOKUP(D1196,Acero!$A$12:$AB$209,7,FALSE),"--")</f>
        <v>--</v>
      </c>
      <c r="P1196" s="335" t="str">
        <f>IF((M1196="Chapa negra doble recapado")*AND(L1196&lt;&gt;"x"),"--",VLOOKUP(D1196,Acero!$A$12:$AB$209,14,FALSE))</f>
        <v>--</v>
      </c>
      <c r="Q1196" s="335" t="str">
        <f>IF((M1196="Chapa negra doble recapado")*AND(L1196&lt;&gt;"x"),"--",VLOOKUP(D1196,Acero!$A$12:$AB$209,15,FALSE))</f>
        <v>--</v>
      </c>
      <c r="R1196" s="335" t="str">
        <f>IF(L1196="x",VLOOKUP(D1196,Acero!$A$12:$AB$209,16,FALSE),"--")</f>
        <v>--</v>
      </c>
      <c r="S1196" s="335" t="str">
        <f>IF(L1196="x",VLOOKUP(D1196,Acero!$A$12:$AB$209,17,FALSE),"--")</f>
        <v>--</v>
      </c>
      <c r="T1196" s="335">
        <f>VLOOKUP(D1196,Acero!$A$12:$AB$209,18,FALSE)</f>
        <v>1.2</v>
      </c>
      <c r="U1196" s="308" t="str">
        <f>VLOOKUP(D1196,Acero!$A$12:$AB$209,19,FALSE)</f>
        <v>mm</v>
      </c>
      <c r="V1196" s="318">
        <v>1</v>
      </c>
      <c r="W1196" s="318">
        <v>1923.8333333333301</v>
      </c>
      <c r="X1196" s="322">
        <v>2515.6666666666702</v>
      </c>
      <c r="Y1196" s="334">
        <f t="shared" si="490"/>
        <v>0.30763233128303269</v>
      </c>
      <c r="Z1196">
        <f t="shared" si="494"/>
        <v>13567603.666666623</v>
      </c>
      <c r="AG1196" s="345">
        <v>43538</v>
      </c>
      <c r="AH1196" s="149"/>
      <c r="AI1196" s="149"/>
      <c r="AJ1196" s="149"/>
      <c r="AK1196" s="149"/>
      <c r="AL1196" s="343" t="e">
        <f t="shared" si="491"/>
        <v>#DIV/0!</v>
      </c>
      <c r="AM1196" s="149"/>
      <c r="AN1196" s="149"/>
      <c r="AO1196" s="343" t="e">
        <f t="shared" si="492"/>
        <v>#DIV/0!</v>
      </c>
      <c r="AP1196" s="149"/>
      <c r="AQ1196" s="149"/>
      <c r="AR1196" s="343" t="e">
        <f t="shared" si="493"/>
        <v>#DIV/0!</v>
      </c>
    </row>
    <row r="1197" spans="1:44" ht="30.75" hidden="1" thickBot="1">
      <c r="A1197" s="309"/>
      <c r="B1197" s="308">
        <v>1082</v>
      </c>
      <c r="C1197" s="239" t="str">
        <f>VLOOKUP($A$18,Piezas!$A$10:$F$604,2,FALSE)</f>
        <v xml:space="preserve">Gabinete lateral derecho </v>
      </c>
      <c r="D1197" s="317" t="s">
        <v>1015</v>
      </c>
      <c r="E1197" s="322"/>
      <c r="F1197" s="308">
        <f>VLOOKUP(D1197,Acero!$A$12:$AB$209,4,FALSE)</f>
        <v>0</v>
      </c>
      <c r="G1197" s="317"/>
      <c r="H1197" s="317"/>
      <c r="I1197" s="317"/>
      <c r="J1197" s="311"/>
      <c r="L1197" s="322"/>
      <c r="M1197" s="308">
        <f>VLOOKUP(D1197,Acero!$A$12:$AB$209,13,FALSE)</f>
        <v>0</v>
      </c>
      <c r="N1197" s="308" t="str">
        <f>IF(L1197="x",VLOOKUP(D1197,Acero!$A$12:$AB$209,6,FALSE),"--")</f>
        <v>--</v>
      </c>
      <c r="O1197" s="324" t="str">
        <f>IF(L1197="x",VLOOKUP(D1197,Acero!$A$12:$AB$209,7,FALSE),"--")</f>
        <v>--</v>
      </c>
      <c r="P1197" s="335">
        <f>IF((M1197="Chapa negra doble recapado")*AND(L1197&lt;&gt;"x"),"--",VLOOKUP(D1197,Acero!$A$12:$AB$209,14,FALSE))</f>
        <v>0</v>
      </c>
      <c r="Q1197" s="335">
        <f>IF((M1197="Chapa negra doble recapado")*AND(L1197&lt;&gt;"x"),"--",VLOOKUP(D1197,Acero!$A$12:$AB$209,15,FALSE))</f>
        <v>0</v>
      </c>
      <c r="R1197" s="335" t="str">
        <f>IF(L1197="x",VLOOKUP(D1197,Acero!$A$12:$AB$209,16,FALSE),"--")</f>
        <v>--</v>
      </c>
      <c r="S1197" s="335" t="str">
        <f>IF(L1197="x",VLOOKUP(D1197,Acero!$A$12:$AB$209,17,FALSE),"--")</f>
        <v>--</v>
      </c>
      <c r="T1197" s="335">
        <f>VLOOKUP(D1197,Acero!$A$12:$AB$209,18,FALSE)</f>
        <v>0</v>
      </c>
      <c r="U1197" s="308" t="str">
        <f>VLOOKUP(D1197,Acero!$A$12:$AB$209,19,FALSE)</f>
        <v>-----</v>
      </c>
      <c r="V1197" s="319"/>
      <c r="W1197" s="319"/>
      <c r="X1197" s="322"/>
      <c r="Y1197" s="334" t="e">
        <f t="shared" si="490"/>
        <v>#DIV/0!</v>
      </c>
      <c r="Z1197">
        <f t="shared" si="494"/>
        <v>13567603.666666623</v>
      </c>
      <c r="AG1197" s="345">
        <v>43539</v>
      </c>
      <c r="AH1197" s="149"/>
      <c r="AI1197" s="149"/>
      <c r="AJ1197" s="149"/>
      <c r="AK1197" s="149"/>
      <c r="AL1197" s="343" t="e">
        <f t="shared" si="491"/>
        <v>#DIV/0!</v>
      </c>
      <c r="AM1197" s="149"/>
      <c r="AN1197" s="149"/>
      <c r="AO1197" s="343" t="e">
        <f t="shared" si="492"/>
        <v>#DIV/0!</v>
      </c>
      <c r="AP1197" s="149"/>
      <c r="AQ1197" s="149"/>
      <c r="AR1197" s="343" t="e">
        <f t="shared" si="493"/>
        <v>#DIV/0!</v>
      </c>
    </row>
    <row r="1198" spans="1:44" ht="30.75" hidden="1" thickBot="1">
      <c r="A1198" s="309"/>
      <c r="B1198" s="308">
        <v>1083</v>
      </c>
      <c r="C1198" s="239" t="str">
        <f>VLOOKUP($A$18,Piezas!$A$10:$F$604,2,FALSE)</f>
        <v xml:space="preserve">Gabinete lateral derecho </v>
      </c>
      <c r="D1198" s="317" t="s">
        <v>1060</v>
      </c>
      <c r="E1198" s="322"/>
      <c r="F1198" s="308">
        <f>VLOOKUP(D1198,Acero!$A$12:$AB$209,4,FALSE)</f>
        <v>0</v>
      </c>
      <c r="G1198" s="317"/>
      <c r="H1198" s="317"/>
      <c r="I1198" s="317"/>
      <c r="J1198" s="311"/>
      <c r="L1198" s="322"/>
      <c r="M1198" s="308" t="str">
        <f>VLOOKUP(D1198,Acero!$A$12:$AB$209,13,FALSE)</f>
        <v>---------------</v>
      </c>
      <c r="N1198" s="308" t="str">
        <f>IF(L1198="x",VLOOKUP(D1198,Acero!$A$12:$AB$209,6,FALSE),"--")</f>
        <v>--</v>
      </c>
      <c r="O1198" s="324" t="str">
        <f>IF(L1198="x",VLOOKUP(D1198,Acero!$A$12:$AB$209,7,FALSE),"--")</f>
        <v>--</v>
      </c>
      <c r="P1198" s="335">
        <f>IF((M1198="Chapa negra doble recapado")*AND(L1198&lt;&gt;"x"),"--",VLOOKUP(D1198,Acero!$A$12:$AB$209,14,FALSE))</f>
        <v>28</v>
      </c>
      <c r="Q1198" s="335" t="str">
        <f>IF((M1198="Chapa negra doble recapado")*AND(L1198&lt;&gt;"x"),"--",VLOOKUP(D1198,Acero!$A$12:$AB$209,15,FALSE))</f>
        <v>----</v>
      </c>
      <c r="R1198" s="335" t="str">
        <f>IF(L1198="x",VLOOKUP(D1198,Acero!$A$12:$AB$209,16,FALSE),"--")</f>
        <v>--</v>
      </c>
      <c r="S1198" s="335" t="str">
        <f>IF(L1198="x",VLOOKUP(D1198,Acero!$A$12:$AB$209,17,FALSE),"--")</f>
        <v>--</v>
      </c>
      <c r="T1198" s="335">
        <f>VLOOKUP(D1198,Acero!$A$12:$AB$209,18,FALSE)</f>
        <v>0</v>
      </c>
      <c r="U1198" s="308" t="str">
        <f>VLOOKUP(D1198,Acero!$A$12:$AB$209,19,FALSE)</f>
        <v>----</v>
      </c>
      <c r="V1198" s="318"/>
      <c r="W1198" s="318"/>
      <c r="X1198" s="322"/>
      <c r="Y1198" s="334" t="e">
        <f t="shared" si="490"/>
        <v>#DIV/0!</v>
      </c>
      <c r="Z1198">
        <f t="shared" si="494"/>
        <v>13567603.666666623</v>
      </c>
      <c r="AG1198" s="345">
        <v>43540</v>
      </c>
      <c r="AH1198" s="149"/>
      <c r="AI1198" s="149"/>
      <c r="AJ1198" s="149"/>
      <c r="AK1198" s="149"/>
      <c r="AL1198" s="343" t="e">
        <f t="shared" si="491"/>
        <v>#DIV/0!</v>
      </c>
      <c r="AM1198" s="149"/>
      <c r="AN1198" s="149"/>
      <c r="AO1198" s="343" t="e">
        <f t="shared" si="492"/>
        <v>#DIV/0!</v>
      </c>
      <c r="AP1198" s="149"/>
      <c r="AQ1198" s="149"/>
      <c r="AR1198" s="343" t="e">
        <f t="shared" si="493"/>
        <v>#DIV/0!</v>
      </c>
    </row>
    <row r="1199" spans="1:44" ht="30.75" hidden="1" thickBot="1">
      <c r="A1199" s="309"/>
      <c r="B1199" s="308">
        <v>1084</v>
      </c>
      <c r="C1199" s="239" t="str">
        <f>VLOOKUP($A$18,Piezas!$A$10:$F$604,2,FALSE)</f>
        <v xml:space="preserve">Gabinete lateral derecho </v>
      </c>
      <c r="D1199" s="317" t="s">
        <v>1228</v>
      </c>
      <c r="E1199" s="322"/>
      <c r="F1199" s="308">
        <f>VLOOKUP(D1199,Acero!$A$12:$AB$209,4,FALSE)</f>
        <v>0</v>
      </c>
      <c r="G1199" s="317"/>
      <c r="H1199" s="317"/>
      <c r="I1199" s="317"/>
      <c r="J1199" s="311"/>
      <c r="L1199" s="322"/>
      <c r="M1199" s="308" t="str">
        <f>VLOOKUP(D1199,Acero!$A$12:$AB$209,13,FALSE)</f>
        <v>---------------</v>
      </c>
      <c r="N1199" s="308" t="str">
        <f>IF(L1199="x",VLOOKUP(D1199,Acero!$A$12:$AB$209,6,FALSE),"--")</f>
        <v>--</v>
      </c>
      <c r="O1199" s="324" t="str">
        <f>IF(L1199="x",VLOOKUP(D1199,Acero!$A$12:$AB$209,7,FALSE),"--")</f>
        <v>--</v>
      </c>
      <c r="P1199" s="335">
        <f>IF((M1199="Chapa negra doble recapado")*AND(L1199&lt;&gt;"x"),"--",VLOOKUP(D1199,Acero!$A$12:$AB$209,14,FALSE))</f>
        <v>0.42</v>
      </c>
      <c r="Q1199" s="335" t="str">
        <f>IF((M1199="Chapa negra doble recapado")*AND(L1199&lt;&gt;"x"),"--",VLOOKUP(D1199,Acero!$A$12:$AB$209,15,FALSE))</f>
        <v>----</v>
      </c>
      <c r="R1199" s="335" t="str">
        <f>IF(L1199="x",VLOOKUP(D1199,Acero!$A$12:$AB$209,16,FALSE),"--")</f>
        <v>--</v>
      </c>
      <c r="S1199" s="335" t="str">
        <f>IF(L1199="x",VLOOKUP(D1199,Acero!$A$12:$AB$209,17,FALSE),"--")</f>
        <v>--</v>
      </c>
      <c r="T1199" s="335">
        <f>VLOOKUP(D1199,Acero!$A$12:$AB$209,18,FALSE)</f>
        <v>0.5</v>
      </c>
      <c r="U1199" s="308" t="str">
        <f>VLOOKUP(D1199,Acero!$A$12:$AB$209,19,FALSE)</f>
        <v>----</v>
      </c>
      <c r="V1199" s="318"/>
      <c r="W1199" s="318"/>
      <c r="X1199" s="322"/>
      <c r="Y1199" s="334" t="e">
        <f t="shared" si="490"/>
        <v>#DIV/0!</v>
      </c>
      <c r="Z1199">
        <f t="shared" si="494"/>
        <v>13567603.666666623</v>
      </c>
      <c r="AG1199" s="345">
        <v>43541</v>
      </c>
      <c r="AH1199" s="149"/>
      <c r="AI1199" s="149"/>
      <c r="AJ1199" s="149"/>
      <c r="AK1199" s="149"/>
      <c r="AL1199" s="343" t="e">
        <f t="shared" si="491"/>
        <v>#DIV/0!</v>
      </c>
      <c r="AM1199" s="149"/>
      <c r="AN1199" s="149"/>
      <c r="AO1199" s="343" t="e">
        <f t="shared" si="492"/>
        <v>#DIV/0!</v>
      </c>
      <c r="AP1199" s="149"/>
      <c r="AQ1199" s="149"/>
      <c r="AR1199" s="343" t="e">
        <f t="shared" si="493"/>
        <v>#DIV/0!</v>
      </c>
    </row>
    <row r="1200" spans="1:44" ht="30.75" hidden="1" thickBot="1">
      <c r="A1200" s="309"/>
      <c r="B1200" s="308">
        <v>1085</v>
      </c>
      <c r="C1200" s="239" t="str">
        <f>VLOOKUP($A$18,Piezas!$A$10:$F$604,2,FALSE)</f>
        <v xml:space="preserve">Gabinete lateral derecho </v>
      </c>
      <c r="D1200" s="317" t="s">
        <v>1229</v>
      </c>
      <c r="E1200" s="322"/>
      <c r="F1200" s="308">
        <f>VLOOKUP(D1200,Acero!$A$12:$AB$209,4,FALSE)</f>
        <v>0</v>
      </c>
      <c r="G1200" s="317"/>
      <c r="H1200" s="317"/>
      <c r="I1200" s="317"/>
      <c r="J1200" s="311"/>
      <c r="L1200" s="322"/>
      <c r="M1200" s="308" t="str">
        <f>VLOOKUP(D1200,Acero!$A$12:$AB$209,13,FALSE)</f>
        <v>---------------</v>
      </c>
      <c r="N1200" s="308" t="str">
        <f>IF(L1200="x",VLOOKUP(D1200,Acero!$A$12:$AB$209,6,FALSE),"--")</f>
        <v>--</v>
      </c>
      <c r="O1200" s="324" t="str">
        <f>IF(L1200="x",VLOOKUP(D1200,Acero!$A$12:$AB$209,7,FALSE),"--")</f>
        <v>--</v>
      </c>
      <c r="P1200" s="335">
        <f>IF((M1200="Chapa negra doble recapado")*AND(L1200&lt;&gt;"x"),"--",VLOOKUP(D1200,Acero!$A$12:$AB$209,14,FALSE))</f>
        <v>22</v>
      </c>
      <c r="Q1200" s="335" t="str">
        <f>IF((M1200="Chapa negra doble recapado")*AND(L1200&lt;&gt;"x"),"--",VLOOKUP(D1200,Acero!$A$12:$AB$209,15,FALSE))</f>
        <v>----</v>
      </c>
      <c r="R1200" s="335" t="str">
        <f>IF(L1200="x",VLOOKUP(D1200,Acero!$A$12:$AB$209,16,FALSE),"--")</f>
        <v>--</v>
      </c>
      <c r="S1200" s="335" t="str">
        <f>IF(L1200="x",VLOOKUP(D1200,Acero!$A$12:$AB$209,17,FALSE),"--")</f>
        <v>--</v>
      </c>
      <c r="T1200" s="335">
        <f>VLOOKUP(D1200,Acero!$A$12:$AB$209,18,FALSE)</f>
        <v>0</v>
      </c>
      <c r="U1200" s="308" t="str">
        <f>VLOOKUP(D1200,Acero!$A$12:$AB$209,19,FALSE)</f>
        <v>----</v>
      </c>
      <c r="V1200" s="319"/>
      <c r="W1200" s="319"/>
      <c r="X1200" s="322"/>
      <c r="Y1200" s="334" t="e">
        <f t="shared" si="490"/>
        <v>#DIV/0!</v>
      </c>
      <c r="Z1200">
        <f t="shared" si="494"/>
        <v>13567603.666666623</v>
      </c>
      <c r="AG1200" s="345">
        <v>43542</v>
      </c>
      <c r="AH1200" s="149"/>
      <c r="AI1200" s="149"/>
      <c r="AJ1200" s="149"/>
      <c r="AK1200" s="149"/>
      <c r="AL1200" s="343" t="e">
        <f t="shared" si="491"/>
        <v>#DIV/0!</v>
      </c>
      <c r="AM1200" s="149"/>
      <c r="AN1200" s="149"/>
      <c r="AO1200" s="343" t="e">
        <f t="shared" si="492"/>
        <v>#DIV/0!</v>
      </c>
      <c r="AP1200" s="149"/>
      <c r="AQ1200" s="149"/>
      <c r="AR1200" s="343" t="e">
        <f t="shared" si="493"/>
        <v>#DIV/0!</v>
      </c>
    </row>
    <row r="1201" spans="1:44" ht="30.75" hidden="1" thickBot="1">
      <c r="A1201" s="309"/>
      <c r="B1201" s="308">
        <v>1086</v>
      </c>
      <c r="C1201" s="239" t="str">
        <f>VLOOKUP($A$18,Piezas!$A$10:$F$604,2,FALSE)</f>
        <v xml:space="preserve">Gabinete lateral derecho </v>
      </c>
      <c r="D1201" s="317" t="s">
        <v>1230</v>
      </c>
      <c r="E1201" s="322"/>
      <c r="F1201" s="308">
        <f>VLOOKUP(D1201,Acero!$A$12:$AB$209,4,FALSE)</f>
        <v>0</v>
      </c>
      <c r="G1201" s="317"/>
      <c r="H1201" s="317"/>
      <c r="I1201" s="317"/>
      <c r="J1201" s="311"/>
      <c r="L1201" s="322"/>
      <c r="M1201" s="308" t="str">
        <f>VLOOKUP(D1201,Acero!$A$12:$AB$209,13,FALSE)</f>
        <v>---------------</v>
      </c>
      <c r="N1201" s="308" t="str">
        <f>IF(L1201="x",VLOOKUP(D1201,Acero!$A$12:$AB$209,6,FALSE),"--")</f>
        <v>--</v>
      </c>
      <c r="O1201" s="324" t="str">
        <f>IF(L1201="x",VLOOKUP(D1201,Acero!$A$12:$AB$209,7,FALSE),"--")</f>
        <v>--</v>
      </c>
      <c r="P1201" s="335">
        <f>IF((M1201="Chapa negra doble recapado")*AND(L1201&lt;&gt;"x"),"--",VLOOKUP(D1201,Acero!$A$12:$AB$209,14,FALSE))</f>
        <v>12.7</v>
      </c>
      <c r="Q1201" s="335" t="str">
        <f>IF((M1201="Chapa negra doble recapado")*AND(L1201&lt;&gt;"x"),"--",VLOOKUP(D1201,Acero!$A$12:$AB$209,15,FALSE))</f>
        <v>----</v>
      </c>
      <c r="R1201" s="335" t="str">
        <f>IF(L1201="x",VLOOKUP(D1201,Acero!$A$12:$AB$209,16,FALSE),"--")</f>
        <v>--</v>
      </c>
      <c r="S1201" s="335" t="str">
        <f>IF(L1201="x",VLOOKUP(D1201,Acero!$A$12:$AB$209,17,FALSE),"--")</f>
        <v>--</v>
      </c>
      <c r="T1201" s="335">
        <f>VLOOKUP(D1201,Acero!$A$12:$AB$209,18,FALSE)</f>
        <v>0</v>
      </c>
      <c r="U1201" s="308" t="str">
        <f>VLOOKUP(D1201,Acero!$A$12:$AB$209,19,FALSE)</f>
        <v>----</v>
      </c>
      <c r="V1201" s="318"/>
      <c r="W1201" s="318"/>
      <c r="X1201" s="322"/>
      <c r="Y1201" s="334" t="e">
        <f t="shared" si="490"/>
        <v>#DIV/0!</v>
      </c>
      <c r="Z1201">
        <f t="shared" si="494"/>
        <v>13567603.666666623</v>
      </c>
      <c r="AG1201" s="345">
        <v>43543</v>
      </c>
      <c r="AH1201" s="149"/>
      <c r="AI1201" s="149"/>
      <c r="AJ1201" s="149"/>
      <c r="AK1201" s="149"/>
      <c r="AL1201" s="343" t="e">
        <f t="shared" si="491"/>
        <v>#DIV/0!</v>
      </c>
      <c r="AM1201" s="149"/>
      <c r="AN1201" s="149"/>
      <c r="AO1201" s="343" t="e">
        <f t="shared" si="492"/>
        <v>#DIV/0!</v>
      </c>
      <c r="AP1201" s="149"/>
      <c r="AQ1201" s="149"/>
      <c r="AR1201" s="343" t="e">
        <f t="shared" si="493"/>
        <v>#DIV/0!</v>
      </c>
    </row>
    <row r="1202" spans="1:44" ht="30.75" hidden="1" thickBot="1">
      <c r="A1202" s="309"/>
      <c r="B1202" s="308">
        <v>1087</v>
      </c>
      <c r="C1202" s="239" t="str">
        <f>VLOOKUP($A$18,Piezas!$A$10:$F$604,2,FALSE)</f>
        <v xml:space="preserve">Gabinete lateral derecho </v>
      </c>
      <c r="D1202" s="317"/>
      <c r="E1202" s="322"/>
      <c r="F1202" s="308" t="e">
        <f>VLOOKUP(D1202,Acero!$A$12:$AB$209,4,FALSE)</f>
        <v>#N/A</v>
      </c>
      <c r="G1202" s="317"/>
      <c r="H1202" s="317"/>
      <c r="I1202" s="317"/>
      <c r="J1202" s="311"/>
      <c r="L1202" s="322"/>
      <c r="M1202" s="308" t="e">
        <f>VLOOKUP(D1202,Acero!$A$12:$AB$209,13,FALSE)</f>
        <v>#N/A</v>
      </c>
      <c r="N1202" s="308" t="str">
        <f>IF(L1202="x",VLOOKUP(D1202,Acero!$A$12:$AB$209,6,FALSE),"--")</f>
        <v>--</v>
      </c>
      <c r="O1202" s="324" t="str">
        <f>IF(L1202="x",VLOOKUP(D1202,Acero!$A$12:$AB$209,7,FALSE),"--")</f>
        <v>--</v>
      </c>
      <c r="P1202" s="335" t="e">
        <f>IF((M1202="Chapa negra doble recapado")*AND(L1202&lt;&gt;"x"),"--",VLOOKUP(D1202,Acero!$A$12:$AB$209,14,FALSE))</f>
        <v>#N/A</v>
      </c>
      <c r="Q1202" s="335" t="e">
        <f>IF((M1202="Chapa negra doble recapado")*AND(L1202&lt;&gt;"x"),"--",VLOOKUP(D1202,Acero!$A$12:$AB$209,15,FALSE))</f>
        <v>#N/A</v>
      </c>
      <c r="R1202" s="335" t="str">
        <f>IF(L1202="x",VLOOKUP(D1202,Acero!$A$12:$AB$209,16,FALSE),"--")</f>
        <v>--</v>
      </c>
      <c r="S1202" s="335" t="str">
        <f>IF(L1202="x",VLOOKUP(D1202,Acero!$A$12:$AB$209,17,FALSE),"--")</f>
        <v>--</v>
      </c>
      <c r="T1202" s="335" t="e">
        <f>VLOOKUP(D1202,Acero!$A$12:$AB$209,18,FALSE)</f>
        <v>#N/A</v>
      </c>
      <c r="U1202" s="308" t="e">
        <f>VLOOKUP(D1202,Acero!$A$12:$AB$209,19,FALSE)</f>
        <v>#N/A</v>
      </c>
      <c r="V1202" s="319"/>
      <c r="W1202" s="319"/>
      <c r="X1202" s="322"/>
      <c r="Y1202" s="334" t="e">
        <f t="shared" si="490"/>
        <v>#DIV/0!</v>
      </c>
      <c r="Z1202">
        <f t="shared" si="494"/>
        <v>13567603.666666623</v>
      </c>
      <c r="AG1202" s="345">
        <v>43544</v>
      </c>
      <c r="AH1202" s="149"/>
      <c r="AI1202" s="149"/>
      <c r="AJ1202" s="149"/>
      <c r="AK1202" s="149"/>
      <c r="AL1202" s="343" t="e">
        <f t="shared" si="491"/>
        <v>#DIV/0!</v>
      </c>
      <c r="AM1202" s="149"/>
      <c r="AN1202" s="149"/>
      <c r="AO1202" s="343" t="e">
        <f t="shared" si="492"/>
        <v>#DIV/0!</v>
      </c>
      <c r="AP1202" s="149"/>
      <c r="AQ1202" s="149"/>
      <c r="AR1202" s="343" t="e">
        <f t="shared" si="493"/>
        <v>#DIV/0!</v>
      </c>
    </row>
    <row r="1203" spans="1:44" ht="30.75" hidden="1" thickBot="1">
      <c r="A1203" s="309"/>
      <c r="B1203" s="308">
        <v>1088</v>
      </c>
      <c r="C1203" s="239" t="str">
        <f>VLOOKUP($A$18,Piezas!$A$10:$F$604,2,FALSE)</f>
        <v xml:space="preserve">Gabinete lateral derecho </v>
      </c>
      <c r="D1203" s="320"/>
      <c r="E1203" s="322"/>
      <c r="F1203" s="308" t="e">
        <f>VLOOKUP(D1203,Acero!$A$12:$AB$209,4,FALSE)</f>
        <v>#N/A</v>
      </c>
      <c r="G1203" s="317"/>
      <c r="H1203" s="317"/>
      <c r="I1203" s="317"/>
      <c r="J1203" s="311"/>
      <c r="L1203" s="322"/>
      <c r="M1203" s="308" t="e">
        <f>VLOOKUP(D1203,Acero!$A$12:$AB$209,13,FALSE)</f>
        <v>#N/A</v>
      </c>
      <c r="N1203" s="308" t="str">
        <f>IF(L1203="x",VLOOKUP(D1203,Acero!$A$12:$AB$209,6,FALSE),"--")</f>
        <v>--</v>
      </c>
      <c r="O1203" s="324" t="str">
        <f>IF(L1203="x",VLOOKUP(D1203,Acero!$A$12:$AB$209,7,FALSE),"--")</f>
        <v>--</v>
      </c>
      <c r="P1203" s="335" t="e">
        <f>IF((M1203="Chapa negra doble recapado")*AND(L1203&lt;&gt;"x"),"--",VLOOKUP(D1203,Acero!$A$12:$AB$209,14,FALSE))</f>
        <v>#N/A</v>
      </c>
      <c r="Q1203" s="335" t="e">
        <f>IF((M1203="Chapa negra doble recapado")*AND(L1203&lt;&gt;"x"),"--",VLOOKUP(D1203,Acero!$A$12:$AB$209,15,FALSE))</f>
        <v>#N/A</v>
      </c>
      <c r="R1203" s="335" t="str">
        <f>IF(L1203="x",VLOOKUP(D1203,Acero!$A$12:$AB$209,16,FALSE),"--")</f>
        <v>--</v>
      </c>
      <c r="S1203" s="335" t="str">
        <f>IF(L1203="x",VLOOKUP(D1203,Acero!$A$12:$AB$209,17,FALSE),"--")</f>
        <v>--</v>
      </c>
      <c r="T1203" s="335" t="e">
        <f>VLOOKUP(D1203,Acero!$A$12:$AB$209,18,FALSE)</f>
        <v>#N/A</v>
      </c>
      <c r="U1203" s="308" t="e">
        <f>VLOOKUP(D1203,Acero!$A$12:$AB$209,19,FALSE)</f>
        <v>#N/A</v>
      </c>
      <c r="V1203" s="318"/>
      <c r="W1203" s="318"/>
      <c r="X1203" s="322"/>
      <c r="Y1203" s="334" t="e">
        <f t="shared" si="490"/>
        <v>#DIV/0!</v>
      </c>
      <c r="Z1203">
        <f t="shared" si="494"/>
        <v>13567603.666666623</v>
      </c>
      <c r="AG1203" s="345">
        <v>43545</v>
      </c>
      <c r="AH1203" s="149"/>
      <c r="AI1203" s="149"/>
      <c r="AJ1203" s="149"/>
      <c r="AK1203" s="149"/>
      <c r="AL1203" s="343" t="e">
        <f t="shared" si="491"/>
        <v>#DIV/0!</v>
      </c>
      <c r="AM1203" s="149"/>
      <c r="AN1203" s="149"/>
      <c r="AO1203" s="343" t="e">
        <f t="shared" si="492"/>
        <v>#DIV/0!</v>
      </c>
      <c r="AP1203" s="149"/>
      <c r="AQ1203" s="149"/>
      <c r="AR1203" s="343" t="e">
        <f t="shared" si="493"/>
        <v>#DIV/0!</v>
      </c>
    </row>
    <row r="1204" spans="1:44" ht="30.75" hidden="1" thickBot="1">
      <c r="A1204" s="412"/>
      <c r="B1204" s="308">
        <v>1089</v>
      </c>
      <c r="C1204" s="239" t="str">
        <f>VLOOKUP($A$18,Piezas!$A$10:$F$604,2,FALSE)</f>
        <v xml:space="preserve">Gabinete lateral derecho </v>
      </c>
      <c r="D1204" s="321"/>
      <c r="E1204" s="322"/>
      <c r="F1204" s="308" t="e">
        <f>VLOOKUP(D1204,Acero!$A$12:$AB$209,4,FALSE)</f>
        <v>#N/A</v>
      </c>
      <c r="G1204" s="317"/>
      <c r="H1204" s="317"/>
      <c r="I1204" s="317"/>
      <c r="J1204" s="311"/>
      <c r="L1204" s="322"/>
      <c r="M1204" s="308" t="e">
        <f>VLOOKUP(D1204,Acero!$A$12:$AB$209,13,FALSE)</f>
        <v>#N/A</v>
      </c>
      <c r="N1204" s="308" t="str">
        <f>IF(L1204="x",VLOOKUP(D1204,Acero!$A$12:$AB$209,6,FALSE),"--")</f>
        <v>--</v>
      </c>
      <c r="O1204" s="324" t="str">
        <f>IF(L1204="x",VLOOKUP(D1204,Acero!$A$12:$AB$209,7,FALSE),"--")</f>
        <v>--</v>
      </c>
      <c r="P1204" s="335" t="e">
        <f>IF((M1204="Chapa negra doble recapado")*AND(L1204&lt;&gt;"x"),"--",VLOOKUP(D1204,Acero!$A$12:$AB$209,14,FALSE))</f>
        <v>#N/A</v>
      </c>
      <c r="Q1204" s="335" t="e">
        <f>IF((M1204="Chapa negra doble recapado")*AND(L1204&lt;&gt;"x"),"--",VLOOKUP(D1204,Acero!$A$12:$AB$209,15,FALSE))</f>
        <v>#N/A</v>
      </c>
      <c r="R1204" s="335" t="str">
        <f>IF(L1204="x",VLOOKUP(D1204,Acero!$A$12:$AB$209,16,FALSE),"--")</f>
        <v>--</v>
      </c>
      <c r="S1204" s="335" t="str">
        <f>IF(L1204="x",VLOOKUP(D1204,Acero!$A$12:$AB$209,17,FALSE),"--")</f>
        <v>--</v>
      </c>
      <c r="T1204" s="335" t="e">
        <f>VLOOKUP(D1204,Acero!$A$12:$AB$209,18,FALSE)</f>
        <v>#N/A</v>
      </c>
      <c r="U1204" s="308" t="e">
        <f>VLOOKUP(D1204,Acero!$A$12:$AB$209,19,FALSE)</f>
        <v>#N/A</v>
      </c>
      <c r="V1204" s="319"/>
      <c r="W1204" s="319"/>
      <c r="X1204" s="322"/>
      <c r="Y1204" s="334" t="e">
        <f t="shared" si="490"/>
        <v>#DIV/0!</v>
      </c>
      <c r="Z1204">
        <f t="shared" si="494"/>
        <v>13567603.666666623</v>
      </c>
      <c r="AG1204" s="345">
        <v>43546</v>
      </c>
      <c r="AH1204" s="149"/>
      <c r="AI1204" s="149"/>
      <c r="AJ1204" s="149"/>
      <c r="AK1204" s="149"/>
      <c r="AL1204" s="343" t="e">
        <f t="shared" si="491"/>
        <v>#DIV/0!</v>
      </c>
      <c r="AM1204" s="149"/>
      <c r="AN1204" s="149"/>
      <c r="AO1204" s="343" t="e">
        <f t="shared" si="492"/>
        <v>#DIV/0!</v>
      </c>
      <c r="AP1204" s="149"/>
      <c r="AQ1204" s="149"/>
      <c r="AR1204" s="343" t="e">
        <f t="shared" si="493"/>
        <v>#DIV/0!</v>
      </c>
    </row>
    <row r="1205" spans="1:44" ht="15.75" hidden="1" thickBot="1">
      <c r="A1205" s="410"/>
      <c r="B1205" s="336"/>
      <c r="C1205" s="337"/>
      <c r="D1205" s="338"/>
      <c r="E1205" s="339"/>
      <c r="F1205" s="340"/>
      <c r="G1205" s="336"/>
      <c r="H1205" s="336"/>
      <c r="I1205" s="338"/>
      <c r="J1205" s="339"/>
      <c r="K1205" s="341"/>
      <c r="L1205" s="339"/>
      <c r="M1205" s="338"/>
      <c r="N1205" s="338"/>
      <c r="O1205" s="342"/>
      <c r="P1205" s="340"/>
      <c r="Q1205" s="340"/>
      <c r="R1205" s="340"/>
      <c r="S1205" s="340"/>
      <c r="T1205" s="340"/>
      <c r="U1205" s="336"/>
      <c r="V1205" s="336"/>
      <c r="W1205" s="336"/>
      <c r="X1205" s="339"/>
      <c r="Y1205" s="339"/>
      <c r="Z1205" s="333"/>
      <c r="AA1205" s="333"/>
      <c r="AG1205" s="345"/>
      <c r="AL1205" s="344"/>
      <c r="AO1205" s="344"/>
      <c r="AR1205" s="344"/>
    </row>
    <row r="1206" spans="1:44" ht="31.5" hidden="1" thickTop="1" thickBot="1">
      <c r="A1206" s="411" t="s">
        <v>531</v>
      </c>
      <c r="B1206" s="308">
        <v>1090</v>
      </c>
      <c r="C1206" s="239" t="str">
        <f>VLOOKUP($A$18,Piezas!$A$10:$F$604,2,FALSE)</f>
        <v xml:space="preserve">Gabinete lateral derecho </v>
      </c>
      <c r="D1206" s="317" t="s">
        <v>1012</v>
      </c>
      <c r="E1206" s="331">
        <v>2374.3333333333298</v>
      </c>
      <c r="F1206" s="308" t="str">
        <f>VLOOKUP(D1206,Acero!$A$12:$AB$209,4,FALSE)</f>
        <v>Lateral</v>
      </c>
      <c r="G1206" s="317"/>
      <c r="H1206" s="317"/>
      <c r="I1206" s="317"/>
      <c r="J1206" s="310"/>
      <c r="K1206" s="149"/>
      <c r="L1206" s="331"/>
      <c r="M1206" s="308" t="str">
        <f>VLOOKUP(D1206,Acero!$A$12:$AB$209,13,FALSE)</f>
        <v>Chapa negra doble recapado</v>
      </c>
      <c r="N1206" s="308" t="str">
        <f>IF(L1206="x",VLOOKUP(D1206,Acero!$A$12:$AB$209,6,FALSE),"--")</f>
        <v>--</v>
      </c>
      <c r="O1206" s="324" t="str">
        <f>IF(L1206="x",VLOOKUP(D1206,Acero!$A$12:$AB$209,7,FALSE),"--")</f>
        <v>--</v>
      </c>
      <c r="P1206" s="335" t="str">
        <f>IF((M1206="Chapa negra doble recapado")*AND(L1206&lt;&gt;"x"),"--",VLOOKUP(D1206,Acero!$A$12:$AB$209,14,FALSE))</f>
        <v>--</v>
      </c>
      <c r="Q1206" s="335" t="str">
        <f>IF((M1206="Chapa negra doble recapado")*AND(L1206&lt;&gt;"x"),"--",VLOOKUP(D1206,Acero!$A$12:$AB$209,15,FALSE))</f>
        <v>--</v>
      </c>
      <c r="R1206" s="335" t="str">
        <f>IF(L1206="x",VLOOKUP(D1206,Acero!$A$12:$AB$209,16,FALSE),"--")</f>
        <v>--</v>
      </c>
      <c r="S1206" s="335" t="str">
        <f>IF(L1206="x",VLOOKUP(D1206,Acero!$A$12:$AB$209,17,FALSE),"--")</f>
        <v>--</v>
      </c>
      <c r="T1206" s="335">
        <f>VLOOKUP(D1206,Acero!$A$12:$AB$209,18,FALSE)</f>
        <v>1.2</v>
      </c>
      <c r="U1206" s="308" t="str">
        <f>VLOOKUP(D1206,Acero!$A$12:$AB$209,19,FALSE)</f>
        <v>mm</v>
      </c>
      <c r="V1206" s="317"/>
      <c r="W1206" s="317">
        <v>1930.3333333333301</v>
      </c>
      <c r="X1206" s="331">
        <v>2524.1666666666702</v>
      </c>
      <c r="Y1206" s="334">
        <f t="shared" ref="Y1206:Y1216" si="495">(X1206-W1206)/W1206</f>
        <v>0.3076325332412404</v>
      </c>
      <c r="Z1206" s="149">
        <f>(V1206+W1206)*E1206</f>
        <v>4583254.7777777631</v>
      </c>
      <c r="AA1206" s="149"/>
      <c r="AB1206" s="149"/>
      <c r="AC1206" s="149"/>
      <c r="AD1206" s="149"/>
      <c r="AE1206" s="149"/>
      <c r="AF1206" s="149"/>
      <c r="AG1206" s="345">
        <v>43547</v>
      </c>
      <c r="AH1206" s="149"/>
      <c r="AI1206" s="149"/>
      <c r="AJ1206" s="149"/>
      <c r="AK1206" s="149"/>
      <c r="AL1206" s="343" t="e">
        <f t="shared" ref="AL1206:AL1216" si="496">(AH1206-AK1206)/AH1206</f>
        <v>#DIV/0!</v>
      </c>
      <c r="AM1206" s="149"/>
      <c r="AN1206" s="149"/>
      <c r="AO1206" s="343" t="e">
        <f t="shared" ref="AO1206:AO1216" si="497">(AK1206-AN1206)/AK1206</f>
        <v>#DIV/0!</v>
      </c>
      <c r="AP1206" s="149"/>
      <c r="AQ1206" s="149"/>
      <c r="AR1206" s="343" t="e">
        <f t="shared" ref="AR1206:AR1216" si="498">(AN1206-AQ1206)/AN1206</f>
        <v>#DIV/0!</v>
      </c>
    </row>
    <row r="1207" spans="1:44" ht="30.75" hidden="1" thickBot="1">
      <c r="A1207" s="309"/>
      <c r="B1207" s="308">
        <v>1091</v>
      </c>
      <c r="C1207" s="239" t="str">
        <f>VLOOKUP($A$18,Piezas!$A$10:$F$604,2,FALSE)</f>
        <v xml:space="preserve">Gabinete lateral derecho </v>
      </c>
      <c r="D1207" s="317" t="s">
        <v>1211</v>
      </c>
      <c r="E1207" s="322">
        <v>2382.3333333333298</v>
      </c>
      <c r="F1207" s="308" t="str">
        <f>VLOOKUP(D1207,Acero!$A$12:$AB$209,4,FALSE)</f>
        <v xml:space="preserve">Lonja </v>
      </c>
      <c r="G1207" s="317"/>
      <c r="H1207" s="317"/>
      <c r="I1207" s="317"/>
      <c r="J1207" s="311"/>
      <c r="L1207" s="317"/>
      <c r="M1207" s="308" t="str">
        <f>VLOOKUP(D1207,Acero!$A$12:$AB$209,13,FALSE)</f>
        <v>Chapa negra doble recapado</v>
      </c>
      <c r="N1207" s="308" t="str">
        <f>IF(L1207="x",VLOOKUP(D1207,Acero!$A$12:$AB$209,6,FALSE),"--")</f>
        <v>--</v>
      </c>
      <c r="O1207" s="324" t="str">
        <f>IF(L1207="x",VLOOKUP(D1207,Acero!$A$12:$AB$209,7,FALSE),"--")</f>
        <v>--</v>
      </c>
      <c r="P1207" s="335" t="str">
        <f>IF((M1207="Chapa negra doble recapado")*AND(L1207&lt;&gt;"x"),"--",VLOOKUP(D1207,Acero!$A$12:$AB$209,14,FALSE))</f>
        <v>--</v>
      </c>
      <c r="Q1207" s="335" t="str">
        <f>IF((M1207="Chapa negra doble recapado")*AND(L1207&lt;&gt;"x"),"--",VLOOKUP(D1207,Acero!$A$12:$AB$209,15,FALSE))</f>
        <v>--</v>
      </c>
      <c r="R1207" s="335" t="str">
        <f>IF(L1207="x",VLOOKUP(D1207,Acero!$A$12:$AB$209,16,FALSE),"--")</f>
        <v>--</v>
      </c>
      <c r="S1207" s="335" t="str">
        <f>IF(L1207="x",VLOOKUP(D1207,Acero!$A$12:$AB$209,17,FALSE),"--")</f>
        <v>--</v>
      </c>
      <c r="T1207" s="335">
        <f>VLOOKUP(D1207,Acero!$A$12:$AB$209,18,FALSE)</f>
        <v>1.2</v>
      </c>
      <c r="U1207" s="308" t="str">
        <f>VLOOKUP(D1207,Acero!$A$12:$AB$209,19,FALSE)</f>
        <v>mm</v>
      </c>
      <c r="V1207" s="317"/>
      <c r="W1207" s="317">
        <v>1936.8333333333301</v>
      </c>
      <c r="X1207" s="322">
        <v>2532.6666666666702</v>
      </c>
      <c r="Y1207" s="334">
        <f t="shared" si="495"/>
        <v>0.30763273384390727</v>
      </c>
      <c r="Z1207">
        <f t="shared" ref="Z1207:Z1216" si="499">(V1207+W1207)*E1207+Z1206</f>
        <v>9197437.3888888601</v>
      </c>
      <c r="AG1207" s="345">
        <v>43548</v>
      </c>
      <c r="AH1207" s="149"/>
      <c r="AI1207" s="149"/>
      <c r="AJ1207" s="149"/>
      <c r="AK1207" s="149"/>
      <c r="AL1207" s="343" t="e">
        <f t="shared" si="496"/>
        <v>#DIV/0!</v>
      </c>
      <c r="AM1207" s="149"/>
      <c r="AN1207" s="149"/>
      <c r="AO1207" s="343" t="e">
        <f t="shared" si="497"/>
        <v>#DIV/0!</v>
      </c>
      <c r="AP1207" s="149"/>
      <c r="AQ1207" s="149"/>
      <c r="AR1207" s="343" t="e">
        <f t="shared" si="498"/>
        <v>#DIV/0!</v>
      </c>
    </row>
    <row r="1208" spans="1:44" ht="30.75" hidden="1" thickBot="1">
      <c r="A1208" s="309"/>
      <c r="B1208" s="308">
        <v>1092</v>
      </c>
      <c r="C1208" s="239" t="str">
        <f>VLOOKUP($A$18,Piezas!$A$10:$F$604,2,FALSE)</f>
        <v xml:space="preserve">Gabinete lateral derecho </v>
      </c>
      <c r="D1208" s="317" t="s">
        <v>1014</v>
      </c>
      <c r="E1208" s="322">
        <v>2390.3333333333298</v>
      </c>
      <c r="F1208" s="308" t="str">
        <f>VLOOKUP(D1208,Acero!$A$12:$AB$209,4,FALSE)</f>
        <v>orejas</v>
      </c>
      <c r="G1208" s="317"/>
      <c r="H1208" s="317"/>
      <c r="I1208" s="317"/>
      <c r="J1208" s="311" t="s">
        <v>1569</v>
      </c>
      <c r="L1208" s="322"/>
      <c r="M1208" s="308" t="str">
        <f>VLOOKUP(D1208,Acero!$A$12:$AB$209,13,FALSE)</f>
        <v>Chapa negra doble recapado</v>
      </c>
      <c r="N1208" s="308" t="str">
        <f>IF(L1208="x",VLOOKUP(D1208,Acero!$A$12:$AB$209,6,FALSE),"--")</f>
        <v>--</v>
      </c>
      <c r="O1208" s="324" t="str">
        <f>IF(L1208="x",VLOOKUP(D1208,Acero!$A$12:$AB$209,7,FALSE),"--")</f>
        <v>--</v>
      </c>
      <c r="P1208" s="335" t="str">
        <f>IF((M1208="Chapa negra doble recapado")*AND(L1208&lt;&gt;"x"),"--",VLOOKUP(D1208,Acero!$A$12:$AB$209,14,FALSE))</f>
        <v>--</v>
      </c>
      <c r="Q1208" s="335" t="str">
        <f>IF((M1208="Chapa negra doble recapado")*AND(L1208&lt;&gt;"x"),"--",VLOOKUP(D1208,Acero!$A$12:$AB$209,15,FALSE))</f>
        <v>--</v>
      </c>
      <c r="R1208" s="335" t="str">
        <f>IF(L1208="x",VLOOKUP(D1208,Acero!$A$12:$AB$209,16,FALSE),"--")</f>
        <v>--</v>
      </c>
      <c r="S1208" s="335" t="str">
        <f>IF(L1208="x",VLOOKUP(D1208,Acero!$A$12:$AB$209,17,FALSE),"--")</f>
        <v>--</v>
      </c>
      <c r="T1208" s="335">
        <f>VLOOKUP(D1208,Acero!$A$12:$AB$209,18,FALSE)</f>
        <v>1.2</v>
      </c>
      <c r="U1208" s="308" t="str">
        <f>VLOOKUP(D1208,Acero!$A$12:$AB$209,19,FALSE)</f>
        <v>mm</v>
      </c>
      <c r="V1208" s="318">
        <v>1</v>
      </c>
      <c r="W1208" s="318">
        <v>1943.3333333333301</v>
      </c>
      <c r="X1208" s="322">
        <v>2541.1666666666702</v>
      </c>
      <c r="Y1208" s="334">
        <f t="shared" si="495"/>
        <v>0.30763293310463519</v>
      </c>
      <c r="Z1208">
        <f t="shared" si="499"/>
        <v>13845042.166666623</v>
      </c>
      <c r="AG1208" s="345">
        <v>43549</v>
      </c>
      <c r="AH1208" s="149"/>
      <c r="AI1208" s="149"/>
      <c r="AJ1208" s="149"/>
      <c r="AK1208" s="149"/>
      <c r="AL1208" s="343" t="e">
        <f t="shared" si="496"/>
        <v>#DIV/0!</v>
      </c>
      <c r="AM1208" s="149"/>
      <c r="AN1208" s="149"/>
      <c r="AO1208" s="343" t="e">
        <f t="shared" si="497"/>
        <v>#DIV/0!</v>
      </c>
      <c r="AP1208" s="149"/>
      <c r="AQ1208" s="149"/>
      <c r="AR1208" s="343" t="e">
        <f t="shared" si="498"/>
        <v>#DIV/0!</v>
      </c>
    </row>
    <row r="1209" spans="1:44" ht="30.75" hidden="1" thickBot="1">
      <c r="A1209" s="309"/>
      <c r="B1209" s="308">
        <v>1093</v>
      </c>
      <c r="C1209" s="239" t="str">
        <f>VLOOKUP($A$18,Piezas!$A$10:$F$604,2,FALSE)</f>
        <v xml:space="preserve">Gabinete lateral derecho </v>
      </c>
      <c r="D1209" s="317" t="s">
        <v>1015</v>
      </c>
      <c r="E1209" s="322"/>
      <c r="F1209" s="308">
        <f>VLOOKUP(D1209,Acero!$A$12:$AB$209,4,FALSE)</f>
        <v>0</v>
      </c>
      <c r="G1209" s="317"/>
      <c r="H1209" s="317"/>
      <c r="I1209" s="317"/>
      <c r="J1209" s="311"/>
      <c r="L1209" s="322"/>
      <c r="M1209" s="308">
        <f>VLOOKUP(D1209,Acero!$A$12:$AB$209,13,FALSE)</f>
        <v>0</v>
      </c>
      <c r="N1209" s="308" t="str">
        <f>IF(L1209="x",VLOOKUP(D1209,Acero!$A$12:$AB$209,6,FALSE),"--")</f>
        <v>--</v>
      </c>
      <c r="O1209" s="324" t="str">
        <f>IF(L1209="x",VLOOKUP(D1209,Acero!$A$12:$AB$209,7,FALSE),"--")</f>
        <v>--</v>
      </c>
      <c r="P1209" s="335">
        <f>IF((M1209="Chapa negra doble recapado")*AND(L1209&lt;&gt;"x"),"--",VLOOKUP(D1209,Acero!$A$12:$AB$209,14,FALSE))</f>
        <v>0</v>
      </c>
      <c r="Q1209" s="335">
        <f>IF((M1209="Chapa negra doble recapado")*AND(L1209&lt;&gt;"x"),"--",VLOOKUP(D1209,Acero!$A$12:$AB$209,15,FALSE))</f>
        <v>0</v>
      </c>
      <c r="R1209" s="335" t="str">
        <f>IF(L1209="x",VLOOKUP(D1209,Acero!$A$12:$AB$209,16,FALSE),"--")</f>
        <v>--</v>
      </c>
      <c r="S1209" s="335" t="str">
        <f>IF(L1209="x",VLOOKUP(D1209,Acero!$A$12:$AB$209,17,FALSE),"--")</f>
        <v>--</v>
      </c>
      <c r="T1209" s="335">
        <f>VLOOKUP(D1209,Acero!$A$12:$AB$209,18,FALSE)</f>
        <v>0</v>
      </c>
      <c r="U1209" s="308" t="str">
        <f>VLOOKUP(D1209,Acero!$A$12:$AB$209,19,FALSE)</f>
        <v>-----</v>
      </c>
      <c r="V1209" s="319"/>
      <c r="W1209" s="319"/>
      <c r="X1209" s="322"/>
      <c r="Y1209" s="334" t="e">
        <f t="shared" si="495"/>
        <v>#DIV/0!</v>
      </c>
      <c r="Z1209">
        <f t="shared" si="499"/>
        <v>13845042.166666623</v>
      </c>
      <c r="AG1209" s="345">
        <v>43550</v>
      </c>
      <c r="AH1209" s="149"/>
      <c r="AI1209" s="149"/>
      <c r="AJ1209" s="149"/>
      <c r="AK1209" s="149"/>
      <c r="AL1209" s="343" t="e">
        <f t="shared" si="496"/>
        <v>#DIV/0!</v>
      </c>
      <c r="AM1209" s="149"/>
      <c r="AN1209" s="149"/>
      <c r="AO1209" s="343" t="e">
        <f t="shared" si="497"/>
        <v>#DIV/0!</v>
      </c>
      <c r="AP1209" s="149"/>
      <c r="AQ1209" s="149"/>
      <c r="AR1209" s="343" t="e">
        <f t="shared" si="498"/>
        <v>#DIV/0!</v>
      </c>
    </row>
    <row r="1210" spans="1:44" ht="30.75" hidden="1" thickBot="1">
      <c r="A1210" s="309"/>
      <c r="B1210" s="308">
        <v>1094</v>
      </c>
      <c r="C1210" s="239" t="str">
        <f>VLOOKUP($A$18,Piezas!$A$10:$F$604,2,FALSE)</f>
        <v xml:space="preserve">Gabinete lateral derecho </v>
      </c>
      <c r="D1210" s="317" t="s">
        <v>1060</v>
      </c>
      <c r="E1210" s="322"/>
      <c r="F1210" s="308">
        <f>VLOOKUP(D1210,Acero!$A$12:$AB$209,4,FALSE)</f>
        <v>0</v>
      </c>
      <c r="G1210" s="317"/>
      <c r="H1210" s="317"/>
      <c r="I1210" s="317"/>
      <c r="J1210" s="311"/>
      <c r="L1210" s="322"/>
      <c r="M1210" s="308" t="str">
        <f>VLOOKUP(D1210,Acero!$A$12:$AB$209,13,FALSE)</f>
        <v>---------------</v>
      </c>
      <c r="N1210" s="308" t="str">
        <f>IF(L1210="x",VLOOKUP(D1210,Acero!$A$12:$AB$209,6,FALSE),"--")</f>
        <v>--</v>
      </c>
      <c r="O1210" s="324" t="str">
        <f>IF(L1210="x",VLOOKUP(D1210,Acero!$A$12:$AB$209,7,FALSE),"--")</f>
        <v>--</v>
      </c>
      <c r="P1210" s="335">
        <f>IF((M1210="Chapa negra doble recapado")*AND(L1210&lt;&gt;"x"),"--",VLOOKUP(D1210,Acero!$A$12:$AB$209,14,FALSE))</f>
        <v>28</v>
      </c>
      <c r="Q1210" s="335" t="str">
        <f>IF((M1210="Chapa negra doble recapado")*AND(L1210&lt;&gt;"x"),"--",VLOOKUP(D1210,Acero!$A$12:$AB$209,15,FALSE))</f>
        <v>----</v>
      </c>
      <c r="R1210" s="335" t="str">
        <f>IF(L1210="x",VLOOKUP(D1210,Acero!$A$12:$AB$209,16,FALSE),"--")</f>
        <v>--</v>
      </c>
      <c r="S1210" s="335" t="str">
        <f>IF(L1210="x",VLOOKUP(D1210,Acero!$A$12:$AB$209,17,FALSE),"--")</f>
        <v>--</v>
      </c>
      <c r="T1210" s="335">
        <f>VLOOKUP(D1210,Acero!$A$12:$AB$209,18,FALSE)</f>
        <v>0</v>
      </c>
      <c r="U1210" s="308" t="str">
        <f>VLOOKUP(D1210,Acero!$A$12:$AB$209,19,FALSE)</f>
        <v>----</v>
      </c>
      <c r="V1210" s="318"/>
      <c r="W1210" s="318"/>
      <c r="X1210" s="322"/>
      <c r="Y1210" s="334" t="e">
        <f t="shared" si="495"/>
        <v>#DIV/0!</v>
      </c>
      <c r="Z1210">
        <f t="shared" si="499"/>
        <v>13845042.166666623</v>
      </c>
      <c r="AG1210" s="345">
        <v>43551</v>
      </c>
      <c r="AH1210" s="149"/>
      <c r="AI1210" s="149"/>
      <c r="AJ1210" s="149"/>
      <c r="AK1210" s="149"/>
      <c r="AL1210" s="343" t="e">
        <f t="shared" si="496"/>
        <v>#DIV/0!</v>
      </c>
      <c r="AM1210" s="149"/>
      <c r="AN1210" s="149"/>
      <c r="AO1210" s="343" t="e">
        <f t="shared" si="497"/>
        <v>#DIV/0!</v>
      </c>
      <c r="AP1210" s="149"/>
      <c r="AQ1210" s="149"/>
      <c r="AR1210" s="343" t="e">
        <f t="shared" si="498"/>
        <v>#DIV/0!</v>
      </c>
    </row>
    <row r="1211" spans="1:44" ht="30.75" hidden="1" thickBot="1">
      <c r="A1211" s="309"/>
      <c r="B1211" s="308">
        <v>1095</v>
      </c>
      <c r="C1211" s="239" t="str">
        <f>VLOOKUP($A$18,Piezas!$A$10:$F$604,2,FALSE)</f>
        <v xml:space="preserve">Gabinete lateral derecho </v>
      </c>
      <c r="D1211" s="317" t="s">
        <v>1228</v>
      </c>
      <c r="E1211" s="322"/>
      <c r="F1211" s="308">
        <f>VLOOKUP(D1211,Acero!$A$12:$AB$209,4,FALSE)</f>
        <v>0</v>
      </c>
      <c r="G1211" s="317"/>
      <c r="H1211" s="317"/>
      <c r="I1211" s="317"/>
      <c r="J1211" s="311"/>
      <c r="L1211" s="322"/>
      <c r="M1211" s="308" t="str">
        <f>VLOOKUP(D1211,Acero!$A$12:$AB$209,13,FALSE)</f>
        <v>---------------</v>
      </c>
      <c r="N1211" s="308" t="str">
        <f>IF(L1211="x",VLOOKUP(D1211,Acero!$A$12:$AB$209,6,FALSE),"--")</f>
        <v>--</v>
      </c>
      <c r="O1211" s="324" t="str">
        <f>IF(L1211="x",VLOOKUP(D1211,Acero!$A$12:$AB$209,7,FALSE),"--")</f>
        <v>--</v>
      </c>
      <c r="P1211" s="335">
        <f>IF((M1211="Chapa negra doble recapado")*AND(L1211&lt;&gt;"x"),"--",VLOOKUP(D1211,Acero!$A$12:$AB$209,14,FALSE))</f>
        <v>0.42</v>
      </c>
      <c r="Q1211" s="335" t="str">
        <f>IF((M1211="Chapa negra doble recapado")*AND(L1211&lt;&gt;"x"),"--",VLOOKUP(D1211,Acero!$A$12:$AB$209,15,FALSE))</f>
        <v>----</v>
      </c>
      <c r="R1211" s="335" t="str">
        <f>IF(L1211="x",VLOOKUP(D1211,Acero!$A$12:$AB$209,16,FALSE),"--")</f>
        <v>--</v>
      </c>
      <c r="S1211" s="335" t="str">
        <f>IF(L1211="x",VLOOKUP(D1211,Acero!$A$12:$AB$209,17,FALSE),"--")</f>
        <v>--</v>
      </c>
      <c r="T1211" s="335">
        <f>VLOOKUP(D1211,Acero!$A$12:$AB$209,18,FALSE)</f>
        <v>0.5</v>
      </c>
      <c r="U1211" s="308" t="str">
        <f>VLOOKUP(D1211,Acero!$A$12:$AB$209,19,FALSE)</f>
        <v>----</v>
      </c>
      <c r="V1211" s="318"/>
      <c r="W1211" s="318"/>
      <c r="X1211" s="322"/>
      <c r="Y1211" s="334" t="e">
        <f t="shared" si="495"/>
        <v>#DIV/0!</v>
      </c>
      <c r="Z1211">
        <f t="shared" si="499"/>
        <v>13845042.166666623</v>
      </c>
      <c r="AG1211" s="345">
        <v>43552</v>
      </c>
      <c r="AH1211" s="149"/>
      <c r="AI1211" s="149"/>
      <c r="AJ1211" s="149"/>
      <c r="AK1211" s="149"/>
      <c r="AL1211" s="343" t="e">
        <f t="shared" si="496"/>
        <v>#DIV/0!</v>
      </c>
      <c r="AM1211" s="149"/>
      <c r="AN1211" s="149"/>
      <c r="AO1211" s="343" t="e">
        <f t="shared" si="497"/>
        <v>#DIV/0!</v>
      </c>
      <c r="AP1211" s="149"/>
      <c r="AQ1211" s="149"/>
      <c r="AR1211" s="343" t="e">
        <f t="shared" si="498"/>
        <v>#DIV/0!</v>
      </c>
    </row>
    <row r="1212" spans="1:44" ht="30.75" hidden="1" thickBot="1">
      <c r="A1212" s="309"/>
      <c r="B1212" s="308">
        <v>1096</v>
      </c>
      <c r="C1212" s="239" t="str">
        <f>VLOOKUP($A$18,Piezas!$A$10:$F$604,2,FALSE)</f>
        <v xml:space="preserve">Gabinete lateral derecho </v>
      </c>
      <c r="D1212" s="317" t="s">
        <v>1229</v>
      </c>
      <c r="E1212" s="322"/>
      <c r="F1212" s="308">
        <f>VLOOKUP(D1212,Acero!$A$12:$AB$209,4,FALSE)</f>
        <v>0</v>
      </c>
      <c r="G1212" s="317"/>
      <c r="H1212" s="317"/>
      <c r="I1212" s="317"/>
      <c r="J1212" s="311"/>
      <c r="L1212" s="322"/>
      <c r="M1212" s="308" t="str">
        <f>VLOOKUP(D1212,Acero!$A$12:$AB$209,13,FALSE)</f>
        <v>---------------</v>
      </c>
      <c r="N1212" s="308" t="str">
        <f>IF(L1212="x",VLOOKUP(D1212,Acero!$A$12:$AB$209,6,FALSE),"--")</f>
        <v>--</v>
      </c>
      <c r="O1212" s="324" t="str">
        <f>IF(L1212="x",VLOOKUP(D1212,Acero!$A$12:$AB$209,7,FALSE),"--")</f>
        <v>--</v>
      </c>
      <c r="P1212" s="335">
        <f>IF((M1212="Chapa negra doble recapado")*AND(L1212&lt;&gt;"x"),"--",VLOOKUP(D1212,Acero!$A$12:$AB$209,14,FALSE))</f>
        <v>22</v>
      </c>
      <c r="Q1212" s="335" t="str">
        <f>IF((M1212="Chapa negra doble recapado")*AND(L1212&lt;&gt;"x"),"--",VLOOKUP(D1212,Acero!$A$12:$AB$209,15,FALSE))</f>
        <v>----</v>
      </c>
      <c r="R1212" s="335" t="str">
        <f>IF(L1212="x",VLOOKUP(D1212,Acero!$A$12:$AB$209,16,FALSE),"--")</f>
        <v>--</v>
      </c>
      <c r="S1212" s="335" t="str">
        <f>IF(L1212="x",VLOOKUP(D1212,Acero!$A$12:$AB$209,17,FALSE),"--")</f>
        <v>--</v>
      </c>
      <c r="T1212" s="335">
        <f>VLOOKUP(D1212,Acero!$A$12:$AB$209,18,FALSE)</f>
        <v>0</v>
      </c>
      <c r="U1212" s="308" t="str">
        <f>VLOOKUP(D1212,Acero!$A$12:$AB$209,19,FALSE)</f>
        <v>----</v>
      </c>
      <c r="V1212" s="319"/>
      <c r="W1212" s="319"/>
      <c r="X1212" s="322"/>
      <c r="Y1212" s="334" t="e">
        <f t="shared" si="495"/>
        <v>#DIV/0!</v>
      </c>
      <c r="Z1212">
        <f t="shared" si="499"/>
        <v>13845042.166666623</v>
      </c>
      <c r="AG1212" s="345">
        <v>43553</v>
      </c>
      <c r="AH1212" s="149"/>
      <c r="AI1212" s="149"/>
      <c r="AJ1212" s="149"/>
      <c r="AK1212" s="149"/>
      <c r="AL1212" s="343" t="e">
        <f t="shared" si="496"/>
        <v>#DIV/0!</v>
      </c>
      <c r="AM1212" s="149"/>
      <c r="AN1212" s="149"/>
      <c r="AO1212" s="343" t="e">
        <f t="shared" si="497"/>
        <v>#DIV/0!</v>
      </c>
      <c r="AP1212" s="149"/>
      <c r="AQ1212" s="149"/>
      <c r="AR1212" s="343" t="e">
        <f t="shared" si="498"/>
        <v>#DIV/0!</v>
      </c>
    </row>
    <row r="1213" spans="1:44" ht="30.75" hidden="1" thickBot="1">
      <c r="A1213" s="309"/>
      <c r="B1213" s="308">
        <v>1097</v>
      </c>
      <c r="C1213" s="239" t="str">
        <f>VLOOKUP($A$18,Piezas!$A$10:$F$604,2,FALSE)</f>
        <v xml:space="preserve">Gabinete lateral derecho </v>
      </c>
      <c r="D1213" s="317" t="s">
        <v>1230</v>
      </c>
      <c r="E1213" s="322"/>
      <c r="F1213" s="308">
        <f>VLOOKUP(D1213,Acero!$A$12:$AB$209,4,FALSE)</f>
        <v>0</v>
      </c>
      <c r="G1213" s="317"/>
      <c r="H1213" s="317"/>
      <c r="I1213" s="317"/>
      <c r="J1213" s="311"/>
      <c r="L1213" s="322"/>
      <c r="M1213" s="308" t="str">
        <f>VLOOKUP(D1213,Acero!$A$12:$AB$209,13,FALSE)</f>
        <v>---------------</v>
      </c>
      <c r="N1213" s="308" t="str">
        <f>IF(L1213="x",VLOOKUP(D1213,Acero!$A$12:$AB$209,6,FALSE),"--")</f>
        <v>--</v>
      </c>
      <c r="O1213" s="324" t="str">
        <f>IF(L1213="x",VLOOKUP(D1213,Acero!$A$12:$AB$209,7,FALSE),"--")</f>
        <v>--</v>
      </c>
      <c r="P1213" s="335">
        <f>IF((M1213="Chapa negra doble recapado")*AND(L1213&lt;&gt;"x"),"--",VLOOKUP(D1213,Acero!$A$12:$AB$209,14,FALSE))</f>
        <v>12.7</v>
      </c>
      <c r="Q1213" s="335" t="str">
        <f>IF((M1213="Chapa negra doble recapado")*AND(L1213&lt;&gt;"x"),"--",VLOOKUP(D1213,Acero!$A$12:$AB$209,15,FALSE))</f>
        <v>----</v>
      </c>
      <c r="R1213" s="335" t="str">
        <f>IF(L1213="x",VLOOKUP(D1213,Acero!$A$12:$AB$209,16,FALSE),"--")</f>
        <v>--</v>
      </c>
      <c r="S1213" s="335" t="str">
        <f>IF(L1213="x",VLOOKUP(D1213,Acero!$A$12:$AB$209,17,FALSE),"--")</f>
        <v>--</v>
      </c>
      <c r="T1213" s="335">
        <f>VLOOKUP(D1213,Acero!$A$12:$AB$209,18,FALSE)</f>
        <v>0</v>
      </c>
      <c r="U1213" s="308" t="str">
        <f>VLOOKUP(D1213,Acero!$A$12:$AB$209,19,FALSE)</f>
        <v>----</v>
      </c>
      <c r="V1213" s="318"/>
      <c r="W1213" s="318"/>
      <c r="X1213" s="322"/>
      <c r="Y1213" s="334" t="e">
        <f t="shared" si="495"/>
        <v>#DIV/0!</v>
      </c>
      <c r="Z1213">
        <f t="shared" si="499"/>
        <v>13845042.166666623</v>
      </c>
      <c r="AG1213" s="345">
        <v>43554</v>
      </c>
      <c r="AH1213" s="149"/>
      <c r="AI1213" s="149"/>
      <c r="AJ1213" s="149"/>
      <c r="AK1213" s="149"/>
      <c r="AL1213" s="343" t="e">
        <f t="shared" si="496"/>
        <v>#DIV/0!</v>
      </c>
      <c r="AM1213" s="149"/>
      <c r="AN1213" s="149"/>
      <c r="AO1213" s="343" t="e">
        <f t="shared" si="497"/>
        <v>#DIV/0!</v>
      </c>
      <c r="AP1213" s="149"/>
      <c r="AQ1213" s="149"/>
      <c r="AR1213" s="343" t="e">
        <f t="shared" si="498"/>
        <v>#DIV/0!</v>
      </c>
    </row>
    <row r="1214" spans="1:44" ht="30.75" hidden="1" thickBot="1">
      <c r="A1214" s="309"/>
      <c r="B1214" s="308">
        <v>1098</v>
      </c>
      <c r="C1214" s="239" t="str">
        <f>VLOOKUP($A$18,Piezas!$A$10:$F$604,2,FALSE)</f>
        <v xml:space="preserve">Gabinete lateral derecho </v>
      </c>
      <c r="D1214" s="317"/>
      <c r="E1214" s="322"/>
      <c r="F1214" s="308" t="e">
        <f>VLOOKUP(D1214,Acero!$A$12:$AB$209,4,FALSE)</f>
        <v>#N/A</v>
      </c>
      <c r="G1214" s="317"/>
      <c r="H1214" s="317"/>
      <c r="I1214" s="317"/>
      <c r="J1214" s="311"/>
      <c r="L1214" s="322"/>
      <c r="M1214" s="308" t="e">
        <f>VLOOKUP(D1214,Acero!$A$12:$AB$209,13,FALSE)</f>
        <v>#N/A</v>
      </c>
      <c r="N1214" s="308" t="str">
        <f>IF(L1214="x",VLOOKUP(D1214,Acero!$A$12:$AB$209,6,FALSE),"--")</f>
        <v>--</v>
      </c>
      <c r="O1214" s="324" t="str">
        <f>IF(L1214="x",VLOOKUP(D1214,Acero!$A$12:$AB$209,7,FALSE),"--")</f>
        <v>--</v>
      </c>
      <c r="P1214" s="335" t="e">
        <f>IF((M1214="Chapa negra doble recapado")*AND(L1214&lt;&gt;"x"),"--",VLOOKUP(D1214,Acero!$A$12:$AB$209,14,FALSE))</f>
        <v>#N/A</v>
      </c>
      <c r="Q1214" s="335" t="e">
        <f>IF((M1214="Chapa negra doble recapado")*AND(L1214&lt;&gt;"x"),"--",VLOOKUP(D1214,Acero!$A$12:$AB$209,15,FALSE))</f>
        <v>#N/A</v>
      </c>
      <c r="R1214" s="335" t="str">
        <f>IF(L1214="x",VLOOKUP(D1214,Acero!$A$12:$AB$209,16,FALSE),"--")</f>
        <v>--</v>
      </c>
      <c r="S1214" s="335" t="str">
        <f>IF(L1214="x",VLOOKUP(D1214,Acero!$A$12:$AB$209,17,FALSE),"--")</f>
        <v>--</v>
      </c>
      <c r="T1214" s="335" t="e">
        <f>VLOOKUP(D1214,Acero!$A$12:$AB$209,18,FALSE)</f>
        <v>#N/A</v>
      </c>
      <c r="U1214" s="308" t="e">
        <f>VLOOKUP(D1214,Acero!$A$12:$AB$209,19,FALSE)</f>
        <v>#N/A</v>
      </c>
      <c r="V1214" s="319"/>
      <c r="W1214" s="319"/>
      <c r="X1214" s="322"/>
      <c r="Y1214" s="334" t="e">
        <f t="shared" si="495"/>
        <v>#DIV/0!</v>
      </c>
      <c r="Z1214">
        <f t="shared" si="499"/>
        <v>13845042.166666623</v>
      </c>
      <c r="AG1214" s="345">
        <v>43555</v>
      </c>
      <c r="AH1214" s="149"/>
      <c r="AI1214" s="149"/>
      <c r="AJ1214" s="149"/>
      <c r="AK1214" s="149"/>
      <c r="AL1214" s="343" t="e">
        <f t="shared" si="496"/>
        <v>#DIV/0!</v>
      </c>
      <c r="AM1214" s="149"/>
      <c r="AN1214" s="149"/>
      <c r="AO1214" s="343" t="e">
        <f t="shared" si="497"/>
        <v>#DIV/0!</v>
      </c>
      <c r="AP1214" s="149"/>
      <c r="AQ1214" s="149"/>
      <c r="AR1214" s="343" t="e">
        <f t="shared" si="498"/>
        <v>#DIV/0!</v>
      </c>
    </row>
    <row r="1215" spans="1:44" ht="30.75" hidden="1" thickBot="1">
      <c r="A1215" s="309"/>
      <c r="B1215" s="308">
        <v>1099</v>
      </c>
      <c r="C1215" s="239" t="str">
        <f>VLOOKUP($A$18,Piezas!$A$10:$F$604,2,FALSE)</f>
        <v xml:space="preserve">Gabinete lateral derecho </v>
      </c>
      <c r="D1215" s="320"/>
      <c r="E1215" s="322"/>
      <c r="F1215" s="308" t="e">
        <f>VLOOKUP(D1215,Acero!$A$12:$AB$209,4,FALSE)</f>
        <v>#N/A</v>
      </c>
      <c r="G1215" s="317"/>
      <c r="H1215" s="317"/>
      <c r="I1215" s="317"/>
      <c r="J1215" s="311"/>
      <c r="L1215" s="322"/>
      <c r="M1215" s="308" t="e">
        <f>VLOOKUP(D1215,Acero!$A$12:$AB$209,13,FALSE)</f>
        <v>#N/A</v>
      </c>
      <c r="N1215" s="308" t="str">
        <f>IF(L1215="x",VLOOKUP(D1215,Acero!$A$12:$AB$209,6,FALSE),"--")</f>
        <v>--</v>
      </c>
      <c r="O1215" s="324" t="str">
        <f>IF(L1215="x",VLOOKUP(D1215,Acero!$A$12:$AB$209,7,FALSE),"--")</f>
        <v>--</v>
      </c>
      <c r="P1215" s="335" t="e">
        <f>IF((M1215="Chapa negra doble recapado")*AND(L1215&lt;&gt;"x"),"--",VLOOKUP(D1215,Acero!$A$12:$AB$209,14,FALSE))</f>
        <v>#N/A</v>
      </c>
      <c r="Q1215" s="335" t="e">
        <f>IF((M1215="Chapa negra doble recapado")*AND(L1215&lt;&gt;"x"),"--",VLOOKUP(D1215,Acero!$A$12:$AB$209,15,FALSE))</f>
        <v>#N/A</v>
      </c>
      <c r="R1215" s="335" t="str">
        <f>IF(L1215="x",VLOOKUP(D1215,Acero!$A$12:$AB$209,16,FALSE),"--")</f>
        <v>--</v>
      </c>
      <c r="S1215" s="335" t="str">
        <f>IF(L1215="x",VLOOKUP(D1215,Acero!$A$12:$AB$209,17,FALSE),"--")</f>
        <v>--</v>
      </c>
      <c r="T1215" s="335" t="e">
        <f>VLOOKUP(D1215,Acero!$A$12:$AB$209,18,FALSE)</f>
        <v>#N/A</v>
      </c>
      <c r="U1215" s="308" t="e">
        <f>VLOOKUP(D1215,Acero!$A$12:$AB$209,19,FALSE)</f>
        <v>#N/A</v>
      </c>
      <c r="V1215" s="318"/>
      <c r="W1215" s="318"/>
      <c r="X1215" s="322"/>
      <c r="Y1215" s="334" t="e">
        <f t="shared" si="495"/>
        <v>#DIV/0!</v>
      </c>
      <c r="Z1215">
        <f t="shared" si="499"/>
        <v>13845042.166666623</v>
      </c>
      <c r="AG1215" s="345">
        <v>43556</v>
      </c>
      <c r="AH1215" s="149"/>
      <c r="AI1215" s="149"/>
      <c r="AJ1215" s="149"/>
      <c r="AK1215" s="149"/>
      <c r="AL1215" s="343" t="e">
        <f t="shared" si="496"/>
        <v>#DIV/0!</v>
      </c>
      <c r="AM1215" s="149"/>
      <c r="AN1215" s="149"/>
      <c r="AO1215" s="343" t="e">
        <f t="shared" si="497"/>
        <v>#DIV/0!</v>
      </c>
      <c r="AP1215" s="149"/>
      <c r="AQ1215" s="149"/>
      <c r="AR1215" s="343" t="e">
        <f t="shared" si="498"/>
        <v>#DIV/0!</v>
      </c>
    </row>
    <row r="1216" spans="1:44" ht="30.75" hidden="1" thickBot="1">
      <c r="A1216" s="412"/>
      <c r="B1216" s="308">
        <v>1100</v>
      </c>
      <c r="C1216" s="239" t="str">
        <f>VLOOKUP($A$18,Piezas!$A$10:$F$604,2,FALSE)</f>
        <v xml:space="preserve">Gabinete lateral derecho </v>
      </c>
      <c r="D1216" s="321"/>
      <c r="E1216" s="322"/>
      <c r="F1216" s="308" t="e">
        <f>VLOOKUP(D1216,Acero!$A$12:$AB$209,4,FALSE)</f>
        <v>#N/A</v>
      </c>
      <c r="G1216" s="317"/>
      <c r="H1216" s="317"/>
      <c r="I1216" s="317"/>
      <c r="J1216" s="311"/>
      <c r="L1216" s="322"/>
      <c r="M1216" s="308" t="e">
        <f>VLOOKUP(D1216,Acero!$A$12:$AB$209,13,FALSE)</f>
        <v>#N/A</v>
      </c>
      <c r="N1216" s="308" t="str">
        <f>IF(L1216="x",VLOOKUP(D1216,Acero!$A$12:$AB$209,6,FALSE),"--")</f>
        <v>--</v>
      </c>
      <c r="O1216" s="324" t="str">
        <f>IF(L1216="x",VLOOKUP(D1216,Acero!$A$12:$AB$209,7,FALSE),"--")</f>
        <v>--</v>
      </c>
      <c r="P1216" s="335" t="e">
        <f>IF((M1216="Chapa negra doble recapado")*AND(L1216&lt;&gt;"x"),"--",VLOOKUP(D1216,Acero!$A$12:$AB$209,14,FALSE))</f>
        <v>#N/A</v>
      </c>
      <c r="Q1216" s="335" t="e">
        <f>IF((M1216="Chapa negra doble recapado")*AND(L1216&lt;&gt;"x"),"--",VLOOKUP(D1216,Acero!$A$12:$AB$209,15,FALSE))</f>
        <v>#N/A</v>
      </c>
      <c r="R1216" s="335" t="str">
        <f>IF(L1216="x",VLOOKUP(D1216,Acero!$A$12:$AB$209,16,FALSE),"--")</f>
        <v>--</v>
      </c>
      <c r="S1216" s="335" t="str">
        <f>IF(L1216="x",VLOOKUP(D1216,Acero!$A$12:$AB$209,17,FALSE),"--")</f>
        <v>--</v>
      </c>
      <c r="T1216" s="335" t="e">
        <f>VLOOKUP(D1216,Acero!$A$12:$AB$209,18,FALSE)</f>
        <v>#N/A</v>
      </c>
      <c r="U1216" s="308" t="e">
        <f>VLOOKUP(D1216,Acero!$A$12:$AB$209,19,FALSE)</f>
        <v>#N/A</v>
      </c>
      <c r="V1216" s="319"/>
      <c r="W1216" s="319"/>
      <c r="X1216" s="322"/>
      <c r="Y1216" s="334" t="e">
        <f t="shared" si="495"/>
        <v>#DIV/0!</v>
      </c>
      <c r="Z1216">
        <f t="shared" si="499"/>
        <v>13845042.166666623</v>
      </c>
      <c r="AG1216" s="345">
        <v>43557</v>
      </c>
      <c r="AH1216" s="149"/>
      <c r="AI1216" s="149"/>
      <c r="AJ1216" s="149"/>
      <c r="AK1216" s="149"/>
      <c r="AL1216" s="343" t="e">
        <f t="shared" si="496"/>
        <v>#DIV/0!</v>
      </c>
      <c r="AM1216" s="149"/>
      <c r="AN1216" s="149"/>
      <c r="AO1216" s="343" t="e">
        <f t="shared" si="497"/>
        <v>#DIV/0!</v>
      </c>
      <c r="AP1216" s="149"/>
      <c r="AQ1216" s="149"/>
      <c r="AR1216" s="343" t="e">
        <f t="shared" si="498"/>
        <v>#DIV/0!</v>
      </c>
    </row>
    <row r="1217" spans="1:44" ht="15.75" hidden="1" thickBot="1">
      <c r="A1217" s="410"/>
      <c r="B1217" s="336"/>
      <c r="C1217" s="337"/>
      <c r="D1217" s="338"/>
      <c r="E1217" s="339"/>
      <c r="F1217" s="340"/>
      <c r="G1217" s="336"/>
      <c r="H1217" s="336"/>
      <c r="I1217" s="338"/>
      <c r="J1217" s="339"/>
      <c r="K1217" s="341"/>
      <c r="L1217" s="339"/>
      <c r="M1217" s="338"/>
      <c r="N1217" s="338"/>
      <c r="O1217" s="342"/>
      <c r="P1217" s="340"/>
      <c r="Q1217" s="340"/>
      <c r="R1217" s="340"/>
      <c r="S1217" s="340"/>
      <c r="T1217" s="340"/>
      <c r="U1217" s="336"/>
      <c r="V1217" s="336"/>
      <c r="W1217" s="336"/>
      <c r="X1217" s="339"/>
      <c r="Y1217" s="339"/>
      <c r="Z1217" s="333"/>
      <c r="AA1217" s="333"/>
      <c r="AG1217" s="345"/>
      <c r="AL1217" s="344"/>
      <c r="AO1217" s="344"/>
      <c r="AR1217" s="344"/>
    </row>
    <row r="1218" spans="1:44" ht="31.5" hidden="1" thickTop="1" thickBot="1">
      <c r="A1218" s="411" t="s">
        <v>532</v>
      </c>
      <c r="B1218" s="308">
        <v>1101</v>
      </c>
      <c r="C1218" s="239" t="str">
        <f>VLOOKUP($A$18,Piezas!$A$10:$F$604,2,FALSE)</f>
        <v xml:space="preserve">Gabinete lateral derecho </v>
      </c>
      <c r="D1218" s="317" t="s">
        <v>1012</v>
      </c>
      <c r="E1218" s="331">
        <v>2398.3333333333298</v>
      </c>
      <c r="F1218" s="308" t="str">
        <f>VLOOKUP(D1218,Acero!$A$12:$AB$209,4,FALSE)</f>
        <v>Lateral</v>
      </c>
      <c r="G1218" s="317"/>
      <c r="H1218" s="317"/>
      <c r="I1218" s="317"/>
      <c r="J1218" s="310"/>
      <c r="K1218" s="149"/>
      <c r="L1218" s="331"/>
      <c r="M1218" s="308" t="str">
        <f>VLOOKUP(D1218,Acero!$A$12:$AB$209,13,FALSE)</f>
        <v>Chapa negra doble recapado</v>
      </c>
      <c r="N1218" s="308" t="str">
        <f>IF(L1218="x",VLOOKUP(D1218,Acero!$A$12:$AB$209,6,FALSE),"--")</f>
        <v>--</v>
      </c>
      <c r="O1218" s="324" t="str">
        <f>IF(L1218="x",VLOOKUP(D1218,Acero!$A$12:$AB$209,7,FALSE),"--")</f>
        <v>--</v>
      </c>
      <c r="P1218" s="335" t="str">
        <f>IF((M1218="Chapa negra doble recapado")*AND(L1218&lt;&gt;"x"),"--",VLOOKUP(D1218,Acero!$A$12:$AB$209,14,FALSE))</f>
        <v>--</v>
      </c>
      <c r="Q1218" s="335" t="str">
        <f>IF((M1218="Chapa negra doble recapado")*AND(L1218&lt;&gt;"x"),"--",VLOOKUP(D1218,Acero!$A$12:$AB$209,15,FALSE))</f>
        <v>--</v>
      </c>
      <c r="R1218" s="335" t="str">
        <f>IF(L1218="x",VLOOKUP(D1218,Acero!$A$12:$AB$209,16,FALSE),"--")</f>
        <v>--</v>
      </c>
      <c r="S1218" s="335" t="str">
        <f>IF(L1218="x",VLOOKUP(D1218,Acero!$A$12:$AB$209,17,FALSE),"--")</f>
        <v>--</v>
      </c>
      <c r="T1218" s="335">
        <f>VLOOKUP(D1218,Acero!$A$12:$AB$209,18,FALSE)</f>
        <v>1.2</v>
      </c>
      <c r="U1218" s="308" t="str">
        <f>VLOOKUP(D1218,Acero!$A$12:$AB$209,19,FALSE)</f>
        <v>mm</v>
      </c>
      <c r="V1218" s="317"/>
      <c r="W1218" s="317">
        <v>1949.8333333333301</v>
      </c>
      <c r="X1218" s="331">
        <v>2549.6666666666702</v>
      </c>
      <c r="Y1218" s="334">
        <f t="shared" ref="Y1218:Y1228" si="500">(X1218-W1218)/W1218</f>
        <v>0.30763313103684475</v>
      </c>
      <c r="Z1218" s="149">
        <f>(V1218+W1218)*E1218</f>
        <v>4676350.2777777631</v>
      </c>
      <c r="AA1218" s="149"/>
      <c r="AB1218" s="149"/>
      <c r="AC1218" s="149"/>
      <c r="AD1218" s="149"/>
      <c r="AE1218" s="149"/>
      <c r="AF1218" s="149"/>
      <c r="AG1218" s="345">
        <v>43558</v>
      </c>
      <c r="AH1218" s="149"/>
      <c r="AI1218" s="149"/>
      <c r="AJ1218" s="149"/>
      <c r="AK1218" s="149"/>
      <c r="AL1218" s="343" t="e">
        <f t="shared" ref="AL1218:AL1228" si="501">(AH1218-AK1218)/AH1218</f>
        <v>#DIV/0!</v>
      </c>
      <c r="AM1218" s="149"/>
      <c r="AN1218" s="149"/>
      <c r="AO1218" s="343" t="e">
        <f t="shared" ref="AO1218:AO1228" si="502">(AK1218-AN1218)/AK1218</f>
        <v>#DIV/0!</v>
      </c>
      <c r="AP1218" s="149"/>
      <c r="AQ1218" s="149"/>
      <c r="AR1218" s="343" t="e">
        <f t="shared" ref="AR1218:AR1228" si="503">(AN1218-AQ1218)/AN1218</f>
        <v>#DIV/0!</v>
      </c>
    </row>
    <row r="1219" spans="1:44" ht="30.75" hidden="1" thickBot="1">
      <c r="A1219" s="309"/>
      <c r="B1219" s="308">
        <v>1102</v>
      </c>
      <c r="C1219" s="239" t="str">
        <f>VLOOKUP($A$18,Piezas!$A$10:$F$604,2,FALSE)</f>
        <v xml:space="preserve">Gabinete lateral derecho </v>
      </c>
      <c r="D1219" s="317" t="s">
        <v>1211</v>
      </c>
      <c r="E1219" s="322">
        <v>2406.3333333333298</v>
      </c>
      <c r="F1219" s="308" t="str">
        <f>VLOOKUP(D1219,Acero!$A$12:$AB$209,4,FALSE)</f>
        <v xml:space="preserve">Lonja </v>
      </c>
      <c r="G1219" s="317"/>
      <c r="H1219" s="317"/>
      <c r="I1219" s="317"/>
      <c r="J1219" s="311"/>
      <c r="L1219" s="317"/>
      <c r="M1219" s="308" t="str">
        <f>VLOOKUP(D1219,Acero!$A$12:$AB$209,13,FALSE)</f>
        <v>Chapa negra doble recapado</v>
      </c>
      <c r="N1219" s="308" t="str">
        <f>IF(L1219="x",VLOOKUP(D1219,Acero!$A$12:$AB$209,6,FALSE),"--")</f>
        <v>--</v>
      </c>
      <c r="O1219" s="324" t="str">
        <f>IF(L1219="x",VLOOKUP(D1219,Acero!$A$12:$AB$209,7,FALSE),"--")</f>
        <v>--</v>
      </c>
      <c r="P1219" s="335" t="str">
        <f>IF((M1219="Chapa negra doble recapado")*AND(L1219&lt;&gt;"x"),"--",VLOOKUP(D1219,Acero!$A$12:$AB$209,14,FALSE))</f>
        <v>--</v>
      </c>
      <c r="Q1219" s="335" t="str">
        <f>IF((M1219="Chapa negra doble recapado")*AND(L1219&lt;&gt;"x"),"--",VLOOKUP(D1219,Acero!$A$12:$AB$209,15,FALSE))</f>
        <v>--</v>
      </c>
      <c r="R1219" s="335" t="str">
        <f>IF(L1219="x",VLOOKUP(D1219,Acero!$A$12:$AB$209,16,FALSE),"--")</f>
        <v>--</v>
      </c>
      <c r="S1219" s="335" t="str">
        <f>IF(L1219="x",VLOOKUP(D1219,Acero!$A$12:$AB$209,17,FALSE),"--")</f>
        <v>--</v>
      </c>
      <c r="T1219" s="335">
        <f>VLOOKUP(D1219,Acero!$A$12:$AB$209,18,FALSE)</f>
        <v>1.2</v>
      </c>
      <c r="U1219" s="308" t="str">
        <f>VLOOKUP(D1219,Acero!$A$12:$AB$209,19,FALSE)</f>
        <v>mm</v>
      </c>
      <c r="V1219" s="317"/>
      <c r="W1219" s="317">
        <v>1956.3333333333301</v>
      </c>
      <c r="X1219" s="322">
        <v>2558.1666666666702</v>
      </c>
      <c r="Y1219" s="334">
        <f t="shared" si="500"/>
        <v>0.30763332765377804</v>
      </c>
      <c r="Z1219">
        <f t="shared" ref="Z1219:Z1228" si="504">(V1219+W1219)*E1219+Z1218</f>
        <v>9383940.3888888583</v>
      </c>
      <c r="AG1219" s="345">
        <v>43559</v>
      </c>
      <c r="AH1219" s="149"/>
      <c r="AI1219" s="149"/>
      <c r="AJ1219" s="149"/>
      <c r="AK1219" s="149"/>
      <c r="AL1219" s="343" t="e">
        <f t="shared" si="501"/>
        <v>#DIV/0!</v>
      </c>
      <c r="AM1219" s="149"/>
      <c r="AN1219" s="149"/>
      <c r="AO1219" s="343" t="e">
        <f t="shared" si="502"/>
        <v>#DIV/0!</v>
      </c>
      <c r="AP1219" s="149"/>
      <c r="AQ1219" s="149"/>
      <c r="AR1219" s="343" t="e">
        <f t="shared" si="503"/>
        <v>#DIV/0!</v>
      </c>
    </row>
    <row r="1220" spans="1:44" ht="30.75" hidden="1" thickBot="1">
      <c r="A1220" s="309"/>
      <c r="B1220" s="308">
        <v>1103</v>
      </c>
      <c r="C1220" s="239" t="str">
        <f>VLOOKUP($A$18,Piezas!$A$10:$F$604,2,FALSE)</f>
        <v xml:space="preserve">Gabinete lateral derecho </v>
      </c>
      <c r="D1220" s="317" t="s">
        <v>1014</v>
      </c>
      <c r="E1220" s="322">
        <v>2414.3333333333298</v>
      </c>
      <c r="F1220" s="308" t="str">
        <f>VLOOKUP(D1220,Acero!$A$12:$AB$209,4,FALSE)</f>
        <v>orejas</v>
      </c>
      <c r="G1220" s="317"/>
      <c r="H1220" s="317"/>
      <c r="I1220" s="317"/>
      <c r="J1220" s="311" t="s">
        <v>1570</v>
      </c>
      <c r="L1220" s="322"/>
      <c r="M1220" s="308" t="str">
        <f>VLOOKUP(D1220,Acero!$A$12:$AB$209,13,FALSE)</f>
        <v>Chapa negra doble recapado</v>
      </c>
      <c r="N1220" s="308" t="str">
        <f>IF(L1220="x",VLOOKUP(D1220,Acero!$A$12:$AB$209,6,FALSE),"--")</f>
        <v>--</v>
      </c>
      <c r="O1220" s="324" t="str">
        <f>IF(L1220="x",VLOOKUP(D1220,Acero!$A$12:$AB$209,7,FALSE),"--")</f>
        <v>--</v>
      </c>
      <c r="P1220" s="335" t="str">
        <f>IF((M1220="Chapa negra doble recapado")*AND(L1220&lt;&gt;"x"),"--",VLOOKUP(D1220,Acero!$A$12:$AB$209,14,FALSE))</f>
        <v>--</v>
      </c>
      <c r="Q1220" s="335" t="str">
        <f>IF((M1220="Chapa negra doble recapado")*AND(L1220&lt;&gt;"x"),"--",VLOOKUP(D1220,Acero!$A$12:$AB$209,15,FALSE))</f>
        <v>--</v>
      </c>
      <c r="R1220" s="335" t="str">
        <f>IF(L1220="x",VLOOKUP(D1220,Acero!$A$12:$AB$209,16,FALSE),"--")</f>
        <v>--</v>
      </c>
      <c r="S1220" s="335" t="str">
        <f>IF(L1220="x",VLOOKUP(D1220,Acero!$A$12:$AB$209,17,FALSE),"--")</f>
        <v>--</v>
      </c>
      <c r="T1220" s="335">
        <f>VLOOKUP(D1220,Acero!$A$12:$AB$209,18,FALSE)</f>
        <v>1.2</v>
      </c>
      <c r="U1220" s="308" t="str">
        <f>VLOOKUP(D1220,Acero!$A$12:$AB$209,19,FALSE)</f>
        <v>mm</v>
      </c>
      <c r="V1220" s="318">
        <v>1</v>
      </c>
      <c r="W1220" s="318">
        <v>1962.8333333333301</v>
      </c>
      <c r="X1220" s="322">
        <v>2566.6666666666702</v>
      </c>
      <c r="Y1220" s="334">
        <f t="shared" si="500"/>
        <v>0.30763352296850188</v>
      </c>
      <c r="Z1220">
        <f t="shared" si="504"/>
        <v>14125288.666666621</v>
      </c>
      <c r="AG1220" s="345">
        <v>43560</v>
      </c>
      <c r="AH1220" s="149"/>
      <c r="AI1220" s="149"/>
      <c r="AJ1220" s="149"/>
      <c r="AK1220" s="149"/>
      <c r="AL1220" s="343" t="e">
        <f t="shared" si="501"/>
        <v>#DIV/0!</v>
      </c>
      <c r="AM1220" s="149"/>
      <c r="AN1220" s="149"/>
      <c r="AO1220" s="343" t="e">
        <f t="shared" si="502"/>
        <v>#DIV/0!</v>
      </c>
      <c r="AP1220" s="149"/>
      <c r="AQ1220" s="149"/>
      <c r="AR1220" s="343" t="e">
        <f t="shared" si="503"/>
        <v>#DIV/0!</v>
      </c>
    </row>
    <row r="1221" spans="1:44" ht="30.75" hidden="1" thickBot="1">
      <c r="A1221" s="309"/>
      <c r="B1221" s="308">
        <v>1104</v>
      </c>
      <c r="C1221" s="239" t="str">
        <f>VLOOKUP($A$18,Piezas!$A$10:$F$604,2,FALSE)</f>
        <v xml:space="preserve">Gabinete lateral derecho </v>
      </c>
      <c r="D1221" s="317" t="s">
        <v>1015</v>
      </c>
      <c r="E1221" s="322"/>
      <c r="F1221" s="308">
        <f>VLOOKUP(D1221,Acero!$A$12:$AB$209,4,FALSE)</f>
        <v>0</v>
      </c>
      <c r="G1221" s="317"/>
      <c r="H1221" s="317"/>
      <c r="I1221" s="317"/>
      <c r="J1221" s="311"/>
      <c r="L1221" s="322"/>
      <c r="M1221" s="308">
        <f>VLOOKUP(D1221,Acero!$A$12:$AB$209,13,FALSE)</f>
        <v>0</v>
      </c>
      <c r="N1221" s="308" t="str">
        <f>IF(L1221="x",VLOOKUP(D1221,Acero!$A$12:$AB$209,6,FALSE),"--")</f>
        <v>--</v>
      </c>
      <c r="O1221" s="324" t="str">
        <f>IF(L1221="x",VLOOKUP(D1221,Acero!$A$12:$AB$209,7,FALSE),"--")</f>
        <v>--</v>
      </c>
      <c r="P1221" s="335">
        <f>IF((M1221="Chapa negra doble recapado")*AND(L1221&lt;&gt;"x"),"--",VLOOKUP(D1221,Acero!$A$12:$AB$209,14,FALSE))</f>
        <v>0</v>
      </c>
      <c r="Q1221" s="335">
        <f>IF((M1221="Chapa negra doble recapado")*AND(L1221&lt;&gt;"x"),"--",VLOOKUP(D1221,Acero!$A$12:$AB$209,15,FALSE))</f>
        <v>0</v>
      </c>
      <c r="R1221" s="335" t="str">
        <f>IF(L1221="x",VLOOKUP(D1221,Acero!$A$12:$AB$209,16,FALSE),"--")</f>
        <v>--</v>
      </c>
      <c r="S1221" s="335" t="str">
        <f>IF(L1221="x",VLOOKUP(D1221,Acero!$A$12:$AB$209,17,FALSE),"--")</f>
        <v>--</v>
      </c>
      <c r="T1221" s="335">
        <f>VLOOKUP(D1221,Acero!$A$12:$AB$209,18,FALSE)</f>
        <v>0</v>
      </c>
      <c r="U1221" s="308" t="str">
        <f>VLOOKUP(D1221,Acero!$A$12:$AB$209,19,FALSE)</f>
        <v>-----</v>
      </c>
      <c r="V1221" s="319"/>
      <c r="W1221" s="319"/>
      <c r="X1221" s="322"/>
      <c r="Y1221" s="334" t="e">
        <f t="shared" si="500"/>
        <v>#DIV/0!</v>
      </c>
      <c r="Z1221">
        <f t="shared" si="504"/>
        <v>14125288.666666621</v>
      </c>
      <c r="AG1221" s="345">
        <v>43561</v>
      </c>
      <c r="AH1221" s="149"/>
      <c r="AI1221" s="149"/>
      <c r="AJ1221" s="149"/>
      <c r="AK1221" s="149"/>
      <c r="AL1221" s="343" t="e">
        <f t="shared" si="501"/>
        <v>#DIV/0!</v>
      </c>
      <c r="AM1221" s="149"/>
      <c r="AN1221" s="149"/>
      <c r="AO1221" s="343" t="e">
        <f t="shared" si="502"/>
        <v>#DIV/0!</v>
      </c>
      <c r="AP1221" s="149"/>
      <c r="AQ1221" s="149"/>
      <c r="AR1221" s="343" t="e">
        <f t="shared" si="503"/>
        <v>#DIV/0!</v>
      </c>
    </row>
    <row r="1222" spans="1:44" ht="30.75" hidden="1" thickBot="1">
      <c r="A1222" s="309"/>
      <c r="B1222" s="308">
        <v>1105</v>
      </c>
      <c r="C1222" s="239" t="str">
        <f>VLOOKUP($A$18,Piezas!$A$10:$F$604,2,FALSE)</f>
        <v xml:space="preserve">Gabinete lateral derecho </v>
      </c>
      <c r="D1222" s="317" t="s">
        <v>1060</v>
      </c>
      <c r="E1222" s="322"/>
      <c r="F1222" s="308">
        <f>VLOOKUP(D1222,Acero!$A$12:$AB$209,4,FALSE)</f>
        <v>0</v>
      </c>
      <c r="G1222" s="317"/>
      <c r="H1222" s="317"/>
      <c r="I1222" s="317"/>
      <c r="J1222" s="311"/>
      <c r="L1222" s="322"/>
      <c r="M1222" s="308" t="str">
        <f>VLOOKUP(D1222,Acero!$A$12:$AB$209,13,FALSE)</f>
        <v>---------------</v>
      </c>
      <c r="N1222" s="308" t="str">
        <f>IF(L1222="x",VLOOKUP(D1222,Acero!$A$12:$AB$209,6,FALSE),"--")</f>
        <v>--</v>
      </c>
      <c r="O1222" s="324" t="str">
        <f>IF(L1222="x",VLOOKUP(D1222,Acero!$A$12:$AB$209,7,FALSE),"--")</f>
        <v>--</v>
      </c>
      <c r="P1222" s="335">
        <f>IF((M1222="Chapa negra doble recapado")*AND(L1222&lt;&gt;"x"),"--",VLOOKUP(D1222,Acero!$A$12:$AB$209,14,FALSE))</f>
        <v>28</v>
      </c>
      <c r="Q1222" s="335" t="str">
        <f>IF((M1222="Chapa negra doble recapado")*AND(L1222&lt;&gt;"x"),"--",VLOOKUP(D1222,Acero!$A$12:$AB$209,15,FALSE))</f>
        <v>----</v>
      </c>
      <c r="R1222" s="335" t="str">
        <f>IF(L1222="x",VLOOKUP(D1222,Acero!$A$12:$AB$209,16,FALSE),"--")</f>
        <v>--</v>
      </c>
      <c r="S1222" s="335" t="str">
        <f>IF(L1222="x",VLOOKUP(D1222,Acero!$A$12:$AB$209,17,FALSE),"--")</f>
        <v>--</v>
      </c>
      <c r="T1222" s="335">
        <f>VLOOKUP(D1222,Acero!$A$12:$AB$209,18,FALSE)</f>
        <v>0</v>
      </c>
      <c r="U1222" s="308" t="str">
        <f>VLOOKUP(D1222,Acero!$A$12:$AB$209,19,FALSE)</f>
        <v>----</v>
      </c>
      <c r="V1222" s="318"/>
      <c r="W1222" s="318"/>
      <c r="X1222" s="322"/>
      <c r="Y1222" s="334" t="e">
        <f t="shared" si="500"/>
        <v>#DIV/0!</v>
      </c>
      <c r="Z1222">
        <f t="shared" si="504"/>
        <v>14125288.666666621</v>
      </c>
      <c r="AG1222" s="345">
        <v>43562</v>
      </c>
      <c r="AH1222" s="149"/>
      <c r="AI1222" s="149"/>
      <c r="AJ1222" s="149"/>
      <c r="AK1222" s="149"/>
      <c r="AL1222" s="343" t="e">
        <f t="shared" si="501"/>
        <v>#DIV/0!</v>
      </c>
      <c r="AM1222" s="149"/>
      <c r="AN1222" s="149"/>
      <c r="AO1222" s="343" t="e">
        <f t="shared" si="502"/>
        <v>#DIV/0!</v>
      </c>
      <c r="AP1222" s="149"/>
      <c r="AQ1222" s="149"/>
      <c r="AR1222" s="343" t="e">
        <f t="shared" si="503"/>
        <v>#DIV/0!</v>
      </c>
    </row>
    <row r="1223" spans="1:44" ht="30.75" hidden="1" thickBot="1">
      <c r="A1223" s="309"/>
      <c r="B1223" s="308">
        <v>1106</v>
      </c>
      <c r="C1223" s="239" t="str">
        <f>VLOOKUP($A$18,Piezas!$A$10:$F$604,2,FALSE)</f>
        <v xml:space="preserve">Gabinete lateral derecho </v>
      </c>
      <c r="D1223" s="317" t="s">
        <v>1228</v>
      </c>
      <c r="E1223" s="322"/>
      <c r="F1223" s="308">
        <f>VLOOKUP(D1223,Acero!$A$12:$AB$209,4,FALSE)</f>
        <v>0</v>
      </c>
      <c r="G1223" s="317"/>
      <c r="H1223" s="317"/>
      <c r="I1223" s="317"/>
      <c r="J1223" s="311"/>
      <c r="L1223" s="322"/>
      <c r="M1223" s="308" t="str">
        <f>VLOOKUP(D1223,Acero!$A$12:$AB$209,13,FALSE)</f>
        <v>---------------</v>
      </c>
      <c r="N1223" s="308" t="str">
        <f>IF(L1223="x",VLOOKUP(D1223,Acero!$A$12:$AB$209,6,FALSE),"--")</f>
        <v>--</v>
      </c>
      <c r="O1223" s="324" t="str">
        <f>IF(L1223="x",VLOOKUP(D1223,Acero!$A$12:$AB$209,7,FALSE),"--")</f>
        <v>--</v>
      </c>
      <c r="P1223" s="335">
        <f>IF((M1223="Chapa negra doble recapado")*AND(L1223&lt;&gt;"x"),"--",VLOOKUP(D1223,Acero!$A$12:$AB$209,14,FALSE))</f>
        <v>0.42</v>
      </c>
      <c r="Q1223" s="335" t="str">
        <f>IF((M1223="Chapa negra doble recapado")*AND(L1223&lt;&gt;"x"),"--",VLOOKUP(D1223,Acero!$A$12:$AB$209,15,FALSE))</f>
        <v>----</v>
      </c>
      <c r="R1223" s="335" t="str">
        <f>IF(L1223="x",VLOOKUP(D1223,Acero!$A$12:$AB$209,16,FALSE),"--")</f>
        <v>--</v>
      </c>
      <c r="S1223" s="335" t="str">
        <f>IF(L1223="x",VLOOKUP(D1223,Acero!$A$12:$AB$209,17,FALSE),"--")</f>
        <v>--</v>
      </c>
      <c r="T1223" s="335">
        <f>VLOOKUP(D1223,Acero!$A$12:$AB$209,18,FALSE)</f>
        <v>0.5</v>
      </c>
      <c r="U1223" s="308" t="str">
        <f>VLOOKUP(D1223,Acero!$A$12:$AB$209,19,FALSE)</f>
        <v>----</v>
      </c>
      <c r="V1223" s="318"/>
      <c r="W1223" s="318"/>
      <c r="X1223" s="322"/>
      <c r="Y1223" s="334" t="e">
        <f t="shared" si="500"/>
        <v>#DIV/0!</v>
      </c>
      <c r="Z1223">
        <f t="shared" si="504"/>
        <v>14125288.666666621</v>
      </c>
      <c r="AG1223" s="345">
        <v>43563</v>
      </c>
      <c r="AH1223" s="149"/>
      <c r="AI1223" s="149"/>
      <c r="AJ1223" s="149"/>
      <c r="AK1223" s="149"/>
      <c r="AL1223" s="343" t="e">
        <f t="shared" si="501"/>
        <v>#DIV/0!</v>
      </c>
      <c r="AM1223" s="149"/>
      <c r="AN1223" s="149"/>
      <c r="AO1223" s="343" t="e">
        <f t="shared" si="502"/>
        <v>#DIV/0!</v>
      </c>
      <c r="AP1223" s="149"/>
      <c r="AQ1223" s="149"/>
      <c r="AR1223" s="343" t="e">
        <f t="shared" si="503"/>
        <v>#DIV/0!</v>
      </c>
    </row>
    <row r="1224" spans="1:44" ht="30.75" hidden="1" thickBot="1">
      <c r="A1224" s="309"/>
      <c r="B1224" s="308">
        <v>1107</v>
      </c>
      <c r="C1224" s="239" t="str">
        <f>VLOOKUP($A$18,Piezas!$A$10:$F$604,2,FALSE)</f>
        <v xml:space="preserve">Gabinete lateral derecho </v>
      </c>
      <c r="D1224" s="317" t="s">
        <v>1229</v>
      </c>
      <c r="E1224" s="322"/>
      <c r="F1224" s="308">
        <f>VLOOKUP(D1224,Acero!$A$12:$AB$209,4,FALSE)</f>
        <v>0</v>
      </c>
      <c r="G1224" s="317"/>
      <c r="H1224" s="317"/>
      <c r="I1224" s="317"/>
      <c r="J1224" s="311"/>
      <c r="L1224" s="322"/>
      <c r="M1224" s="308" t="str">
        <f>VLOOKUP(D1224,Acero!$A$12:$AB$209,13,FALSE)</f>
        <v>---------------</v>
      </c>
      <c r="N1224" s="308" t="str">
        <f>IF(L1224="x",VLOOKUP(D1224,Acero!$A$12:$AB$209,6,FALSE),"--")</f>
        <v>--</v>
      </c>
      <c r="O1224" s="324" t="str">
        <f>IF(L1224="x",VLOOKUP(D1224,Acero!$A$12:$AB$209,7,FALSE),"--")</f>
        <v>--</v>
      </c>
      <c r="P1224" s="335">
        <f>IF((M1224="Chapa negra doble recapado")*AND(L1224&lt;&gt;"x"),"--",VLOOKUP(D1224,Acero!$A$12:$AB$209,14,FALSE))</f>
        <v>22</v>
      </c>
      <c r="Q1224" s="335" t="str">
        <f>IF((M1224="Chapa negra doble recapado")*AND(L1224&lt;&gt;"x"),"--",VLOOKUP(D1224,Acero!$A$12:$AB$209,15,FALSE))</f>
        <v>----</v>
      </c>
      <c r="R1224" s="335" t="str">
        <f>IF(L1224="x",VLOOKUP(D1224,Acero!$A$12:$AB$209,16,FALSE),"--")</f>
        <v>--</v>
      </c>
      <c r="S1224" s="335" t="str">
        <f>IF(L1224="x",VLOOKUP(D1224,Acero!$A$12:$AB$209,17,FALSE),"--")</f>
        <v>--</v>
      </c>
      <c r="T1224" s="335">
        <f>VLOOKUP(D1224,Acero!$A$12:$AB$209,18,FALSE)</f>
        <v>0</v>
      </c>
      <c r="U1224" s="308" t="str">
        <f>VLOOKUP(D1224,Acero!$A$12:$AB$209,19,FALSE)</f>
        <v>----</v>
      </c>
      <c r="V1224" s="319"/>
      <c r="W1224" s="319"/>
      <c r="X1224" s="322"/>
      <c r="Y1224" s="334" t="e">
        <f t="shared" si="500"/>
        <v>#DIV/0!</v>
      </c>
      <c r="Z1224">
        <f t="shared" si="504"/>
        <v>14125288.666666621</v>
      </c>
      <c r="AG1224" s="345">
        <v>43564</v>
      </c>
      <c r="AH1224" s="149"/>
      <c r="AI1224" s="149"/>
      <c r="AJ1224" s="149"/>
      <c r="AK1224" s="149"/>
      <c r="AL1224" s="343" t="e">
        <f t="shared" si="501"/>
        <v>#DIV/0!</v>
      </c>
      <c r="AM1224" s="149"/>
      <c r="AN1224" s="149"/>
      <c r="AO1224" s="343" t="e">
        <f t="shared" si="502"/>
        <v>#DIV/0!</v>
      </c>
      <c r="AP1224" s="149"/>
      <c r="AQ1224" s="149"/>
      <c r="AR1224" s="343" t="e">
        <f t="shared" si="503"/>
        <v>#DIV/0!</v>
      </c>
    </row>
    <row r="1225" spans="1:44" ht="30.75" hidden="1" thickBot="1">
      <c r="A1225" s="309"/>
      <c r="B1225" s="308">
        <v>1108</v>
      </c>
      <c r="C1225" s="239" t="str">
        <f>VLOOKUP($A$18,Piezas!$A$10:$F$604,2,FALSE)</f>
        <v xml:space="preserve">Gabinete lateral derecho </v>
      </c>
      <c r="D1225" s="317" t="s">
        <v>1230</v>
      </c>
      <c r="E1225" s="322"/>
      <c r="F1225" s="308">
        <f>VLOOKUP(D1225,Acero!$A$12:$AB$209,4,FALSE)</f>
        <v>0</v>
      </c>
      <c r="G1225" s="317"/>
      <c r="H1225" s="317"/>
      <c r="I1225" s="317"/>
      <c r="J1225" s="311"/>
      <c r="L1225" s="322"/>
      <c r="M1225" s="308" t="str">
        <f>VLOOKUP(D1225,Acero!$A$12:$AB$209,13,FALSE)</f>
        <v>---------------</v>
      </c>
      <c r="N1225" s="308" t="str">
        <f>IF(L1225="x",VLOOKUP(D1225,Acero!$A$12:$AB$209,6,FALSE),"--")</f>
        <v>--</v>
      </c>
      <c r="O1225" s="324" t="str">
        <f>IF(L1225="x",VLOOKUP(D1225,Acero!$A$12:$AB$209,7,FALSE),"--")</f>
        <v>--</v>
      </c>
      <c r="P1225" s="335">
        <f>IF((M1225="Chapa negra doble recapado")*AND(L1225&lt;&gt;"x"),"--",VLOOKUP(D1225,Acero!$A$12:$AB$209,14,FALSE))</f>
        <v>12.7</v>
      </c>
      <c r="Q1225" s="335" t="str">
        <f>IF((M1225="Chapa negra doble recapado")*AND(L1225&lt;&gt;"x"),"--",VLOOKUP(D1225,Acero!$A$12:$AB$209,15,FALSE))</f>
        <v>----</v>
      </c>
      <c r="R1225" s="335" t="str">
        <f>IF(L1225="x",VLOOKUP(D1225,Acero!$A$12:$AB$209,16,FALSE),"--")</f>
        <v>--</v>
      </c>
      <c r="S1225" s="335" t="str">
        <f>IF(L1225="x",VLOOKUP(D1225,Acero!$A$12:$AB$209,17,FALSE),"--")</f>
        <v>--</v>
      </c>
      <c r="T1225" s="335">
        <f>VLOOKUP(D1225,Acero!$A$12:$AB$209,18,FALSE)</f>
        <v>0</v>
      </c>
      <c r="U1225" s="308" t="str">
        <f>VLOOKUP(D1225,Acero!$A$12:$AB$209,19,FALSE)</f>
        <v>----</v>
      </c>
      <c r="V1225" s="318"/>
      <c r="W1225" s="318"/>
      <c r="X1225" s="322"/>
      <c r="Y1225" s="334" t="e">
        <f t="shared" si="500"/>
        <v>#DIV/0!</v>
      </c>
      <c r="Z1225">
        <f t="shared" si="504"/>
        <v>14125288.666666621</v>
      </c>
      <c r="AG1225" s="345">
        <v>43565</v>
      </c>
      <c r="AH1225" s="149"/>
      <c r="AI1225" s="149"/>
      <c r="AJ1225" s="149"/>
      <c r="AK1225" s="149"/>
      <c r="AL1225" s="343" t="e">
        <f t="shared" si="501"/>
        <v>#DIV/0!</v>
      </c>
      <c r="AM1225" s="149"/>
      <c r="AN1225" s="149"/>
      <c r="AO1225" s="343" t="e">
        <f t="shared" si="502"/>
        <v>#DIV/0!</v>
      </c>
      <c r="AP1225" s="149"/>
      <c r="AQ1225" s="149"/>
      <c r="AR1225" s="343" t="e">
        <f t="shared" si="503"/>
        <v>#DIV/0!</v>
      </c>
    </row>
    <row r="1226" spans="1:44" ht="30.75" hidden="1" thickBot="1">
      <c r="A1226" s="309"/>
      <c r="B1226" s="308">
        <v>1109</v>
      </c>
      <c r="C1226" s="239" t="str">
        <f>VLOOKUP($A$18,Piezas!$A$10:$F$604,2,FALSE)</f>
        <v xml:space="preserve">Gabinete lateral derecho </v>
      </c>
      <c r="D1226" s="317"/>
      <c r="E1226" s="322"/>
      <c r="F1226" s="308" t="e">
        <f>VLOOKUP(D1226,Acero!$A$12:$AB$209,4,FALSE)</f>
        <v>#N/A</v>
      </c>
      <c r="G1226" s="317"/>
      <c r="H1226" s="317"/>
      <c r="I1226" s="317"/>
      <c r="J1226" s="311"/>
      <c r="L1226" s="322"/>
      <c r="M1226" s="308" t="e">
        <f>VLOOKUP(D1226,Acero!$A$12:$AB$209,13,FALSE)</f>
        <v>#N/A</v>
      </c>
      <c r="N1226" s="308" t="str">
        <f>IF(L1226="x",VLOOKUP(D1226,Acero!$A$12:$AB$209,6,FALSE),"--")</f>
        <v>--</v>
      </c>
      <c r="O1226" s="324" t="str">
        <f>IF(L1226="x",VLOOKUP(D1226,Acero!$A$12:$AB$209,7,FALSE),"--")</f>
        <v>--</v>
      </c>
      <c r="P1226" s="335" t="e">
        <f>IF((M1226="Chapa negra doble recapado")*AND(L1226&lt;&gt;"x"),"--",VLOOKUP(D1226,Acero!$A$12:$AB$209,14,FALSE))</f>
        <v>#N/A</v>
      </c>
      <c r="Q1226" s="335" t="e">
        <f>IF((M1226="Chapa negra doble recapado")*AND(L1226&lt;&gt;"x"),"--",VLOOKUP(D1226,Acero!$A$12:$AB$209,15,FALSE))</f>
        <v>#N/A</v>
      </c>
      <c r="R1226" s="335" t="str">
        <f>IF(L1226="x",VLOOKUP(D1226,Acero!$A$12:$AB$209,16,FALSE),"--")</f>
        <v>--</v>
      </c>
      <c r="S1226" s="335" t="str">
        <f>IF(L1226="x",VLOOKUP(D1226,Acero!$A$12:$AB$209,17,FALSE),"--")</f>
        <v>--</v>
      </c>
      <c r="T1226" s="335" t="e">
        <f>VLOOKUP(D1226,Acero!$A$12:$AB$209,18,FALSE)</f>
        <v>#N/A</v>
      </c>
      <c r="U1226" s="308" t="e">
        <f>VLOOKUP(D1226,Acero!$A$12:$AB$209,19,FALSE)</f>
        <v>#N/A</v>
      </c>
      <c r="V1226" s="319"/>
      <c r="W1226" s="319"/>
      <c r="X1226" s="322"/>
      <c r="Y1226" s="334" t="e">
        <f t="shared" si="500"/>
        <v>#DIV/0!</v>
      </c>
      <c r="Z1226">
        <f t="shared" si="504"/>
        <v>14125288.666666621</v>
      </c>
      <c r="AG1226" s="345">
        <v>43566</v>
      </c>
      <c r="AH1226" s="149"/>
      <c r="AI1226" s="149"/>
      <c r="AJ1226" s="149"/>
      <c r="AK1226" s="149"/>
      <c r="AL1226" s="343" t="e">
        <f t="shared" si="501"/>
        <v>#DIV/0!</v>
      </c>
      <c r="AM1226" s="149"/>
      <c r="AN1226" s="149"/>
      <c r="AO1226" s="343" t="e">
        <f t="shared" si="502"/>
        <v>#DIV/0!</v>
      </c>
      <c r="AP1226" s="149"/>
      <c r="AQ1226" s="149"/>
      <c r="AR1226" s="343" t="e">
        <f t="shared" si="503"/>
        <v>#DIV/0!</v>
      </c>
    </row>
    <row r="1227" spans="1:44" ht="30.75" hidden="1" thickBot="1">
      <c r="A1227" s="309"/>
      <c r="B1227" s="308">
        <v>1110</v>
      </c>
      <c r="C1227" s="239" t="str">
        <f>VLOOKUP($A$18,Piezas!$A$10:$F$604,2,FALSE)</f>
        <v xml:space="preserve">Gabinete lateral derecho </v>
      </c>
      <c r="D1227" s="320"/>
      <c r="E1227" s="322"/>
      <c r="F1227" s="308" t="e">
        <f>VLOOKUP(D1227,Acero!$A$12:$AB$209,4,FALSE)</f>
        <v>#N/A</v>
      </c>
      <c r="G1227" s="317"/>
      <c r="H1227" s="317"/>
      <c r="I1227" s="317"/>
      <c r="J1227" s="311"/>
      <c r="L1227" s="322"/>
      <c r="M1227" s="308" t="e">
        <f>VLOOKUP(D1227,Acero!$A$12:$AB$209,13,FALSE)</f>
        <v>#N/A</v>
      </c>
      <c r="N1227" s="308" t="str">
        <f>IF(L1227="x",VLOOKUP(D1227,Acero!$A$12:$AB$209,6,FALSE),"--")</f>
        <v>--</v>
      </c>
      <c r="O1227" s="324" t="str">
        <f>IF(L1227="x",VLOOKUP(D1227,Acero!$A$12:$AB$209,7,FALSE),"--")</f>
        <v>--</v>
      </c>
      <c r="P1227" s="335" t="e">
        <f>IF((M1227="Chapa negra doble recapado")*AND(L1227&lt;&gt;"x"),"--",VLOOKUP(D1227,Acero!$A$12:$AB$209,14,FALSE))</f>
        <v>#N/A</v>
      </c>
      <c r="Q1227" s="335" t="e">
        <f>IF((M1227="Chapa negra doble recapado")*AND(L1227&lt;&gt;"x"),"--",VLOOKUP(D1227,Acero!$A$12:$AB$209,15,FALSE))</f>
        <v>#N/A</v>
      </c>
      <c r="R1227" s="335" t="str">
        <f>IF(L1227="x",VLOOKUP(D1227,Acero!$A$12:$AB$209,16,FALSE),"--")</f>
        <v>--</v>
      </c>
      <c r="S1227" s="335" t="str">
        <f>IF(L1227="x",VLOOKUP(D1227,Acero!$A$12:$AB$209,17,FALSE),"--")</f>
        <v>--</v>
      </c>
      <c r="T1227" s="335" t="e">
        <f>VLOOKUP(D1227,Acero!$A$12:$AB$209,18,FALSE)</f>
        <v>#N/A</v>
      </c>
      <c r="U1227" s="308" t="e">
        <f>VLOOKUP(D1227,Acero!$A$12:$AB$209,19,FALSE)</f>
        <v>#N/A</v>
      </c>
      <c r="V1227" s="318"/>
      <c r="W1227" s="318"/>
      <c r="X1227" s="322"/>
      <c r="Y1227" s="334" t="e">
        <f t="shared" si="500"/>
        <v>#DIV/0!</v>
      </c>
      <c r="Z1227">
        <f t="shared" si="504"/>
        <v>14125288.666666621</v>
      </c>
      <c r="AG1227" s="345">
        <v>43567</v>
      </c>
      <c r="AH1227" s="149"/>
      <c r="AI1227" s="149"/>
      <c r="AJ1227" s="149"/>
      <c r="AK1227" s="149"/>
      <c r="AL1227" s="343" t="e">
        <f t="shared" si="501"/>
        <v>#DIV/0!</v>
      </c>
      <c r="AM1227" s="149"/>
      <c r="AN1227" s="149"/>
      <c r="AO1227" s="343" t="e">
        <f t="shared" si="502"/>
        <v>#DIV/0!</v>
      </c>
      <c r="AP1227" s="149"/>
      <c r="AQ1227" s="149"/>
      <c r="AR1227" s="343" t="e">
        <f t="shared" si="503"/>
        <v>#DIV/0!</v>
      </c>
    </row>
    <row r="1228" spans="1:44" ht="30.75" hidden="1" thickBot="1">
      <c r="A1228" s="412"/>
      <c r="B1228" s="308">
        <v>1111</v>
      </c>
      <c r="C1228" s="239" t="str">
        <f>VLOOKUP($A$18,Piezas!$A$10:$F$604,2,FALSE)</f>
        <v xml:space="preserve">Gabinete lateral derecho </v>
      </c>
      <c r="D1228" s="321"/>
      <c r="E1228" s="322"/>
      <c r="F1228" s="308" t="e">
        <f>VLOOKUP(D1228,Acero!$A$12:$AB$209,4,FALSE)</f>
        <v>#N/A</v>
      </c>
      <c r="G1228" s="317"/>
      <c r="H1228" s="317"/>
      <c r="I1228" s="317"/>
      <c r="J1228" s="311"/>
      <c r="L1228" s="322"/>
      <c r="M1228" s="308" t="e">
        <f>VLOOKUP(D1228,Acero!$A$12:$AB$209,13,FALSE)</f>
        <v>#N/A</v>
      </c>
      <c r="N1228" s="308" t="str">
        <f>IF(L1228="x",VLOOKUP(D1228,Acero!$A$12:$AB$209,6,FALSE),"--")</f>
        <v>--</v>
      </c>
      <c r="O1228" s="324" t="str">
        <f>IF(L1228="x",VLOOKUP(D1228,Acero!$A$12:$AB$209,7,FALSE),"--")</f>
        <v>--</v>
      </c>
      <c r="P1228" s="335" t="e">
        <f>IF((M1228="Chapa negra doble recapado")*AND(L1228&lt;&gt;"x"),"--",VLOOKUP(D1228,Acero!$A$12:$AB$209,14,FALSE))</f>
        <v>#N/A</v>
      </c>
      <c r="Q1228" s="335" t="e">
        <f>IF((M1228="Chapa negra doble recapado")*AND(L1228&lt;&gt;"x"),"--",VLOOKUP(D1228,Acero!$A$12:$AB$209,15,FALSE))</f>
        <v>#N/A</v>
      </c>
      <c r="R1228" s="335" t="str">
        <f>IF(L1228="x",VLOOKUP(D1228,Acero!$A$12:$AB$209,16,FALSE),"--")</f>
        <v>--</v>
      </c>
      <c r="S1228" s="335" t="str">
        <f>IF(L1228="x",VLOOKUP(D1228,Acero!$A$12:$AB$209,17,FALSE),"--")</f>
        <v>--</v>
      </c>
      <c r="T1228" s="335" t="e">
        <f>VLOOKUP(D1228,Acero!$A$12:$AB$209,18,FALSE)</f>
        <v>#N/A</v>
      </c>
      <c r="U1228" s="308" t="e">
        <f>VLOOKUP(D1228,Acero!$A$12:$AB$209,19,FALSE)</f>
        <v>#N/A</v>
      </c>
      <c r="V1228" s="319"/>
      <c r="W1228" s="319"/>
      <c r="X1228" s="322"/>
      <c r="Y1228" s="334" t="e">
        <f t="shared" si="500"/>
        <v>#DIV/0!</v>
      </c>
      <c r="Z1228">
        <f t="shared" si="504"/>
        <v>14125288.666666621</v>
      </c>
      <c r="AG1228" s="345">
        <v>43568</v>
      </c>
      <c r="AH1228" s="149"/>
      <c r="AI1228" s="149"/>
      <c r="AJ1228" s="149"/>
      <c r="AK1228" s="149"/>
      <c r="AL1228" s="343" t="e">
        <f t="shared" si="501"/>
        <v>#DIV/0!</v>
      </c>
      <c r="AM1228" s="149"/>
      <c r="AN1228" s="149"/>
      <c r="AO1228" s="343" t="e">
        <f t="shared" si="502"/>
        <v>#DIV/0!</v>
      </c>
      <c r="AP1228" s="149"/>
      <c r="AQ1228" s="149"/>
      <c r="AR1228" s="343" t="e">
        <f t="shared" si="503"/>
        <v>#DIV/0!</v>
      </c>
    </row>
    <row r="1229" spans="1:44" ht="15.75" hidden="1" thickBot="1">
      <c r="A1229" s="410"/>
      <c r="B1229" s="336"/>
      <c r="C1229" s="337"/>
      <c r="D1229" s="338"/>
      <c r="E1229" s="339"/>
      <c r="F1229" s="340"/>
      <c r="G1229" s="336"/>
      <c r="H1229" s="336"/>
      <c r="I1229" s="338"/>
      <c r="J1229" s="339"/>
      <c r="K1229" s="341"/>
      <c r="L1229" s="339"/>
      <c r="M1229" s="338"/>
      <c r="N1229" s="338"/>
      <c r="O1229" s="342"/>
      <c r="P1229" s="340"/>
      <c r="Q1229" s="340"/>
      <c r="R1229" s="340"/>
      <c r="S1229" s="340"/>
      <c r="T1229" s="340"/>
      <c r="U1229" s="336"/>
      <c r="V1229" s="336"/>
      <c r="W1229" s="336"/>
      <c r="X1229" s="339"/>
      <c r="Y1229" s="339"/>
      <c r="Z1229" s="333"/>
      <c r="AA1229" s="333"/>
      <c r="AG1229" s="345"/>
      <c r="AL1229" s="344"/>
      <c r="AO1229" s="344"/>
      <c r="AR1229" s="344"/>
    </row>
    <row r="1230" spans="1:44" ht="31.5" hidden="1" thickTop="1" thickBot="1">
      <c r="A1230" s="411" t="s">
        <v>533</v>
      </c>
      <c r="B1230" s="308">
        <v>1112</v>
      </c>
      <c r="C1230" s="239" t="str">
        <f>VLOOKUP($A$18,Piezas!$A$10:$F$604,2,FALSE)</f>
        <v xml:space="preserve">Gabinete lateral derecho </v>
      </c>
      <c r="D1230" s="317" t="s">
        <v>1012</v>
      </c>
      <c r="E1230" s="331">
        <v>2422.3333333333298</v>
      </c>
      <c r="F1230" s="308" t="str">
        <f>VLOOKUP(D1230,Acero!$A$12:$AB$209,4,FALSE)</f>
        <v>Lateral</v>
      </c>
      <c r="G1230" s="317"/>
      <c r="H1230" s="317"/>
      <c r="I1230" s="317"/>
      <c r="J1230" s="310"/>
      <c r="K1230" s="149"/>
      <c r="L1230" s="331"/>
      <c r="M1230" s="308" t="str">
        <f>VLOOKUP(D1230,Acero!$A$12:$AB$209,13,FALSE)</f>
        <v>Chapa negra doble recapado</v>
      </c>
      <c r="N1230" s="308" t="str">
        <f>IF(L1230="x",VLOOKUP(D1230,Acero!$A$12:$AB$209,6,FALSE),"--")</f>
        <v>--</v>
      </c>
      <c r="O1230" s="324" t="str">
        <f>IF(L1230="x",VLOOKUP(D1230,Acero!$A$12:$AB$209,7,FALSE),"--")</f>
        <v>--</v>
      </c>
      <c r="P1230" s="335" t="str">
        <f>IF((M1230="Chapa negra doble recapado")*AND(L1230&lt;&gt;"x"),"--",VLOOKUP(D1230,Acero!$A$12:$AB$209,14,FALSE))</f>
        <v>--</v>
      </c>
      <c r="Q1230" s="335" t="str">
        <f>IF((M1230="Chapa negra doble recapado")*AND(L1230&lt;&gt;"x"),"--",VLOOKUP(D1230,Acero!$A$12:$AB$209,15,FALSE))</f>
        <v>--</v>
      </c>
      <c r="R1230" s="335" t="str">
        <f>IF(L1230="x",VLOOKUP(D1230,Acero!$A$12:$AB$209,16,FALSE),"--")</f>
        <v>--</v>
      </c>
      <c r="S1230" s="335" t="str">
        <f>IF(L1230="x",VLOOKUP(D1230,Acero!$A$12:$AB$209,17,FALSE),"--")</f>
        <v>--</v>
      </c>
      <c r="T1230" s="335">
        <f>VLOOKUP(D1230,Acero!$A$12:$AB$209,18,FALSE)</f>
        <v>1.2</v>
      </c>
      <c r="U1230" s="308" t="str">
        <f>VLOOKUP(D1230,Acero!$A$12:$AB$209,19,FALSE)</f>
        <v>mm</v>
      </c>
      <c r="V1230" s="317"/>
      <c r="W1230" s="317">
        <v>1969.3333333333301</v>
      </c>
      <c r="X1230" s="331">
        <v>2575.1666666666702</v>
      </c>
      <c r="Y1230" s="334">
        <f t="shared" ref="Y1230:Y1240" si="505">(X1230-W1230)/W1230</f>
        <v>0.30763371699391051</v>
      </c>
      <c r="Z1230" s="149">
        <f>(V1230+W1230)*E1230</f>
        <v>4770381.7777777631</v>
      </c>
      <c r="AA1230" s="149"/>
      <c r="AB1230" s="149"/>
      <c r="AC1230" s="149"/>
      <c r="AD1230" s="149"/>
      <c r="AE1230" s="149"/>
      <c r="AF1230" s="149"/>
      <c r="AG1230" s="345">
        <v>43569</v>
      </c>
      <c r="AH1230" s="149"/>
      <c r="AI1230" s="149"/>
      <c r="AJ1230" s="149"/>
      <c r="AK1230" s="149"/>
      <c r="AL1230" s="343" t="e">
        <f t="shared" ref="AL1230:AL1240" si="506">(AH1230-AK1230)/AH1230</f>
        <v>#DIV/0!</v>
      </c>
      <c r="AM1230" s="149"/>
      <c r="AN1230" s="149"/>
      <c r="AO1230" s="343" t="e">
        <f t="shared" ref="AO1230:AO1240" si="507">(AK1230-AN1230)/AK1230</f>
        <v>#DIV/0!</v>
      </c>
      <c r="AP1230" s="149"/>
      <c r="AQ1230" s="149"/>
      <c r="AR1230" s="343" t="e">
        <f t="shared" ref="AR1230:AR1240" si="508">(AN1230-AQ1230)/AN1230</f>
        <v>#DIV/0!</v>
      </c>
    </row>
    <row r="1231" spans="1:44" ht="30.75" hidden="1" thickBot="1">
      <c r="A1231" s="309"/>
      <c r="B1231" s="308">
        <v>1113</v>
      </c>
      <c r="C1231" s="239" t="str">
        <f>VLOOKUP($A$18,Piezas!$A$10:$F$604,2,FALSE)</f>
        <v xml:space="preserve">Gabinete lateral derecho </v>
      </c>
      <c r="D1231" s="317" t="s">
        <v>1211</v>
      </c>
      <c r="E1231" s="322">
        <v>2430.3333333333298</v>
      </c>
      <c r="F1231" s="308" t="str">
        <f>VLOOKUP(D1231,Acero!$A$12:$AB$209,4,FALSE)</f>
        <v xml:space="preserve">Lonja </v>
      </c>
      <c r="G1231" s="317"/>
      <c r="H1231" s="317"/>
      <c r="I1231" s="317"/>
      <c r="J1231" s="311"/>
      <c r="L1231" s="317"/>
      <c r="M1231" s="308" t="str">
        <f>VLOOKUP(D1231,Acero!$A$12:$AB$209,13,FALSE)</f>
        <v>Chapa negra doble recapado</v>
      </c>
      <c r="N1231" s="308" t="str">
        <f>IF(L1231="x",VLOOKUP(D1231,Acero!$A$12:$AB$209,6,FALSE),"--")</f>
        <v>--</v>
      </c>
      <c r="O1231" s="324" t="str">
        <f>IF(L1231="x",VLOOKUP(D1231,Acero!$A$12:$AB$209,7,FALSE),"--")</f>
        <v>--</v>
      </c>
      <c r="P1231" s="335" t="str">
        <f>IF((M1231="Chapa negra doble recapado")*AND(L1231&lt;&gt;"x"),"--",VLOOKUP(D1231,Acero!$A$12:$AB$209,14,FALSE))</f>
        <v>--</v>
      </c>
      <c r="Q1231" s="335" t="str">
        <f>IF((M1231="Chapa negra doble recapado")*AND(L1231&lt;&gt;"x"),"--",VLOOKUP(D1231,Acero!$A$12:$AB$209,15,FALSE))</f>
        <v>--</v>
      </c>
      <c r="R1231" s="335" t="str">
        <f>IF(L1231="x",VLOOKUP(D1231,Acero!$A$12:$AB$209,16,FALSE),"--")</f>
        <v>--</v>
      </c>
      <c r="S1231" s="335" t="str">
        <f>IF(L1231="x",VLOOKUP(D1231,Acero!$A$12:$AB$209,17,FALSE),"--")</f>
        <v>--</v>
      </c>
      <c r="T1231" s="335">
        <f>VLOOKUP(D1231,Acero!$A$12:$AB$209,18,FALSE)</f>
        <v>1.2</v>
      </c>
      <c r="U1231" s="308" t="str">
        <f>VLOOKUP(D1231,Acero!$A$12:$AB$209,19,FALSE)</f>
        <v>mm</v>
      </c>
      <c r="V1231" s="317"/>
      <c r="W1231" s="317">
        <v>1975.8333333333301</v>
      </c>
      <c r="X1231" s="322">
        <v>2583.6666666666702</v>
      </c>
      <c r="Y1231" s="334">
        <f t="shared" si="505"/>
        <v>0.30763390974272853</v>
      </c>
      <c r="Z1231">
        <f t="shared" ref="Z1231:Z1240" si="509">(V1231+W1231)*E1231+Z1230</f>
        <v>9572315.3888888583</v>
      </c>
      <c r="AG1231" s="345">
        <v>43570</v>
      </c>
      <c r="AH1231" s="149"/>
      <c r="AI1231" s="149"/>
      <c r="AJ1231" s="149"/>
      <c r="AK1231" s="149"/>
      <c r="AL1231" s="343" t="e">
        <f t="shared" si="506"/>
        <v>#DIV/0!</v>
      </c>
      <c r="AM1231" s="149"/>
      <c r="AN1231" s="149"/>
      <c r="AO1231" s="343" t="e">
        <f t="shared" si="507"/>
        <v>#DIV/0!</v>
      </c>
      <c r="AP1231" s="149"/>
      <c r="AQ1231" s="149"/>
      <c r="AR1231" s="343" t="e">
        <f t="shared" si="508"/>
        <v>#DIV/0!</v>
      </c>
    </row>
    <row r="1232" spans="1:44" ht="30.75" hidden="1" thickBot="1">
      <c r="A1232" s="309"/>
      <c r="B1232" s="308">
        <v>1114</v>
      </c>
      <c r="C1232" s="239" t="str">
        <f>VLOOKUP($A$18,Piezas!$A$10:$F$604,2,FALSE)</f>
        <v xml:space="preserve">Gabinete lateral derecho </v>
      </c>
      <c r="D1232" s="317" t="s">
        <v>1014</v>
      </c>
      <c r="E1232" s="322">
        <v>2438.3333333333298</v>
      </c>
      <c r="F1232" s="308" t="str">
        <f>VLOOKUP(D1232,Acero!$A$12:$AB$209,4,FALSE)</f>
        <v>orejas</v>
      </c>
      <c r="G1232" s="317"/>
      <c r="H1232" s="317"/>
      <c r="I1232" s="317"/>
      <c r="J1232" s="311" t="s">
        <v>1571</v>
      </c>
      <c r="L1232" s="322"/>
      <c r="M1232" s="308" t="str">
        <f>VLOOKUP(D1232,Acero!$A$12:$AB$209,13,FALSE)</f>
        <v>Chapa negra doble recapado</v>
      </c>
      <c r="N1232" s="308" t="str">
        <f>IF(L1232="x",VLOOKUP(D1232,Acero!$A$12:$AB$209,6,FALSE),"--")</f>
        <v>--</v>
      </c>
      <c r="O1232" s="324" t="str">
        <f>IF(L1232="x",VLOOKUP(D1232,Acero!$A$12:$AB$209,7,FALSE),"--")</f>
        <v>--</v>
      </c>
      <c r="P1232" s="335" t="str">
        <f>IF((M1232="Chapa negra doble recapado")*AND(L1232&lt;&gt;"x"),"--",VLOOKUP(D1232,Acero!$A$12:$AB$209,14,FALSE))</f>
        <v>--</v>
      </c>
      <c r="Q1232" s="335" t="str">
        <f>IF((M1232="Chapa negra doble recapado")*AND(L1232&lt;&gt;"x"),"--",VLOOKUP(D1232,Acero!$A$12:$AB$209,15,FALSE))</f>
        <v>--</v>
      </c>
      <c r="R1232" s="335" t="str">
        <f>IF(L1232="x",VLOOKUP(D1232,Acero!$A$12:$AB$209,16,FALSE),"--")</f>
        <v>--</v>
      </c>
      <c r="S1232" s="335" t="str">
        <f>IF(L1232="x",VLOOKUP(D1232,Acero!$A$12:$AB$209,17,FALSE),"--")</f>
        <v>--</v>
      </c>
      <c r="T1232" s="335">
        <f>VLOOKUP(D1232,Acero!$A$12:$AB$209,18,FALSE)</f>
        <v>1.2</v>
      </c>
      <c r="U1232" s="308" t="str">
        <f>VLOOKUP(D1232,Acero!$A$12:$AB$209,19,FALSE)</f>
        <v>mm</v>
      </c>
      <c r="V1232" s="318">
        <v>1</v>
      </c>
      <c r="W1232" s="318">
        <v>1982.3333333333301</v>
      </c>
      <c r="X1232" s="322">
        <v>2592.1666666666702</v>
      </c>
      <c r="Y1232" s="334">
        <f t="shared" si="505"/>
        <v>0.30763410122751356</v>
      </c>
      <c r="Z1232">
        <f t="shared" si="509"/>
        <v>14408343.166666621</v>
      </c>
      <c r="AG1232" s="345">
        <v>43571</v>
      </c>
      <c r="AH1232" s="149"/>
      <c r="AI1232" s="149"/>
      <c r="AJ1232" s="149"/>
      <c r="AK1232" s="149"/>
      <c r="AL1232" s="343" t="e">
        <f t="shared" si="506"/>
        <v>#DIV/0!</v>
      </c>
      <c r="AM1232" s="149"/>
      <c r="AN1232" s="149"/>
      <c r="AO1232" s="343" t="e">
        <f t="shared" si="507"/>
        <v>#DIV/0!</v>
      </c>
      <c r="AP1232" s="149"/>
      <c r="AQ1232" s="149"/>
      <c r="AR1232" s="343" t="e">
        <f t="shared" si="508"/>
        <v>#DIV/0!</v>
      </c>
    </row>
    <row r="1233" spans="1:44" ht="30.75" hidden="1" thickBot="1">
      <c r="A1233" s="309"/>
      <c r="B1233" s="308">
        <v>1115</v>
      </c>
      <c r="C1233" s="239" t="str">
        <f>VLOOKUP($A$18,Piezas!$A$10:$F$604,2,FALSE)</f>
        <v xml:space="preserve">Gabinete lateral derecho </v>
      </c>
      <c r="D1233" s="317" t="s">
        <v>1015</v>
      </c>
      <c r="E1233" s="322"/>
      <c r="F1233" s="308">
        <f>VLOOKUP(D1233,Acero!$A$12:$AB$209,4,FALSE)</f>
        <v>0</v>
      </c>
      <c r="G1233" s="317"/>
      <c r="H1233" s="317"/>
      <c r="I1233" s="317"/>
      <c r="J1233" s="311"/>
      <c r="L1233" s="322"/>
      <c r="M1233" s="308">
        <f>VLOOKUP(D1233,Acero!$A$12:$AB$209,13,FALSE)</f>
        <v>0</v>
      </c>
      <c r="N1233" s="308" t="str">
        <f>IF(L1233="x",VLOOKUP(D1233,Acero!$A$12:$AB$209,6,FALSE),"--")</f>
        <v>--</v>
      </c>
      <c r="O1233" s="324" t="str">
        <f>IF(L1233="x",VLOOKUP(D1233,Acero!$A$12:$AB$209,7,FALSE),"--")</f>
        <v>--</v>
      </c>
      <c r="P1233" s="335">
        <f>IF((M1233="Chapa negra doble recapado")*AND(L1233&lt;&gt;"x"),"--",VLOOKUP(D1233,Acero!$A$12:$AB$209,14,FALSE))</f>
        <v>0</v>
      </c>
      <c r="Q1233" s="335">
        <f>IF((M1233="Chapa negra doble recapado")*AND(L1233&lt;&gt;"x"),"--",VLOOKUP(D1233,Acero!$A$12:$AB$209,15,FALSE))</f>
        <v>0</v>
      </c>
      <c r="R1233" s="335" t="str">
        <f>IF(L1233="x",VLOOKUP(D1233,Acero!$A$12:$AB$209,16,FALSE),"--")</f>
        <v>--</v>
      </c>
      <c r="S1233" s="335" t="str">
        <f>IF(L1233="x",VLOOKUP(D1233,Acero!$A$12:$AB$209,17,FALSE),"--")</f>
        <v>--</v>
      </c>
      <c r="T1233" s="335">
        <f>VLOOKUP(D1233,Acero!$A$12:$AB$209,18,FALSE)</f>
        <v>0</v>
      </c>
      <c r="U1233" s="308" t="str">
        <f>VLOOKUP(D1233,Acero!$A$12:$AB$209,19,FALSE)</f>
        <v>-----</v>
      </c>
      <c r="V1233" s="319"/>
      <c r="W1233" s="319"/>
      <c r="X1233" s="322"/>
      <c r="Y1233" s="334" t="e">
        <f t="shared" si="505"/>
        <v>#DIV/0!</v>
      </c>
      <c r="Z1233">
        <f t="shared" si="509"/>
        <v>14408343.166666621</v>
      </c>
      <c r="AG1233" s="345">
        <v>43572</v>
      </c>
      <c r="AH1233" s="149"/>
      <c r="AI1233" s="149"/>
      <c r="AJ1233" s="149"/>
      <c r="AK1233" s="149"/>
      <c r="AL1233" s="343" t="e">
        <f t="shared" si="506"/>
        <v>#DIV/0!</v>
      </c>
      <c r="AM1233" s="149"/>
      <c r="AN1233" s="149"/>
      <c r="AO1233" s="343" t="e">
        <f t="shared" si="507"/>
        <v>#DIV/0!</v>
      </c>
      <c r="AP1233" s="149"/>
      <c r="AQ1233" s="149"/>
      <c r="AR1233" s="343" t="e">
        <f t="shared" si="508"/>
        <v>#DIV/0!</v>
      </c>
    </row>
    <row r="1234" spans="1:44" ht="30.75" hidden="1" thickBot="1">
      <c r="A1234" s="309"/>
      <c r="B1234" s="308">
        <v>1116</v>
      </c>
      <c r="C1234" s="239" t="str">
        <f>VLOOKUP($A$18,Piezas!$A$10:$F$604,2,FALSE)</f>
        <v xml:space="preserve">Gabinete lateral derecho </v>
      </c>
      <c r="D1234" s="317" t="s">
        <v>1060</v>
      </c>
      <c r="E1234" s="322"/>
      <c r="F1234" s="308">
        <f>VLOOKUP(D1234,Acero!$A$12:$AB$209,4,FALSE)</f>
        <v>0</v>
      </c>
      <c r="G1234" s="317"/>
      <c r="H1234" s="317"/>
      <c r="I1234" s="317"/>
      <c r="J1234" s="311"/>
      <c r="L1234" s="322"/>
      <c r="M1234" s="308" t="str">
        <f>VLOOKUP(D1234,Acero!$A$12:$AB$209,13,FALSE)</f>
        <v>---------------</v>
      </c>
      <c r="N1234" s="308" t="str">
        <f>IF(L1234="x",VLOOKUP(D1234,Acero!$A$12:$AB$209,6,FALSE),"--")</f>
        <v>--</v>
      </c>
      <c r="O1234" s="324" t="str">
        <f>IF(L1234="x",VLOOKUP(D1234,Acero!$A$12:$AB$209,7,FALSE),"--")</f>
        <v>--</v>
      </c>
      <c r="P1234" s="335">
        <f>IF((M1234="Chapa negra doble recapado")*AND(L1234&lt;&gt;"x"),"--",VLOOKUP(D1234,Acero!$A$12:$AB$209,14,FALSE))</f>
        <v>28</v>
      </c>
      <c r="Q1234" s="335" t="str">
        <f>IF((M1234="Chapa negra doble recapado")*AND(L1234&lt;&gt;"x"),"--",VLOOKUP(D1234,Acero!$A$12:$AB$209,15,FALSE))</f>
        <v>----</v>
      </c>
      <c r="R1234" s="335" t="str">
        <f>IF(L1234="x",VLOOKUP(D1234,Acero!$A$12:$AB$209,16,FALSE),"--")</f>
        <v>--</v>
      </c>
      <c r="S1234" s="335" t="str">
        <f>IF(L1234="x",VLOOKUP(D1234,Acero!$A$12:$AB$209,17,FALSE),"--")</f>
        <v>--</v>
      </c>
      <c r="T1234" s="335">
        <f>VLOOKUP(D1234,Acero!$A$12:$AB$209,18,FALSE)</f>
        <v>0</v>
      </c>
      <c r="U1234" s="308" t="str">
        <f>VLOOKUP(D1234,Acero!$A$12:$AB$209,19,FALSE)</f>
        <v>----</v>
      </c>
      <c r="V1234" s="318"/>
      <c r="W1234" s="318"/>
      <c r="X1234" s="322"/>
      <c r="Y1234" s="334" t="e">
        <f t="shared" si="505"/>
        <v>#DIV/0!</v>
      </c>
      <c r="Z1234">
        <f t="shared" si="509"/>
        <v>14408343.166666621</v>
      </c>
      <c r="AG1234" s="345">
        <v>43573</v>
      </c>
      <c r="AH1234" s="149"/>
      <c r="AI1234" s="149"/>
      <c r="AJ1234" s="149"/>
      <c r="AK1234" s="149"/>
      <c r="AL1234" s="343" t="e">
        <f t="shared" si="506"/>
        <v>#DIV/0!</v>
      </c>
      <c r="AM1234" s="149"/>
      <c r="AN1234" s="149"/>
      <c r="AO1234" s="343" t="e">
        <f t="shared" si="507"/>
        <v>#DIV/0!</v>
      </c>
      <c r="AP1234" s="149"/>
      <c r="AQ1234" s="149"/>
      <c r="AR1234" s="343" t="e">
        <f t="shared" si="508"/>
        <v>#DIV/0!</v>
      </c>
    </row>
    <row r="1235" spans="1:44" ht="30.75" hidden="1" thickBot="1">
      <c r="A1235" s="309"/>
      <c r="B1235" s="308">
        <v>1117</v>
      </c>
      <c r="C1235" s="239" t="str">
        <f>VLOOKUP($A$18,Piezas!$A$10:$F$604,2,FALSE)</f>
        <v xml:space="preserve">Gabinete lateral derecho </v>
      </c>
      <c r="D1235" s="317" t="s">
        <v>1228</v>
      </c>
      <c r="E1235" s="322"/>
      <c r="F1235" s="308">
        <f>VLOOKUP(D1235,Acero!$A$12:$AB$209,4,FALSE)</f>
        <v>0</v>
      </c>
      <c r="G1235" s="317"/>
      <c r="H1235" s="317"/>
      <c r="I1235" s="317"/>
      <c r="J1235" s="311"/>
      <c r="L1235" s="322"/>
      <c r="M1235" s="308" t="str">
        <f>VLOOKUP(D1235,Acero!$A$12:$AB$209,13,FALSE)</f>
        <v>---------------</v>
      </c>
      <c r="N1235" s="308" t="str">
        <f>IF(L1235="x",VLOOKUP(D1235,Acero!$A$12:$AB$209,6,FALSE),"--")</f>
        <v>--</v>
      </c>
      <c r="O1235" s="324" t="str">
        <f>IF(L1235="x",VLOOKUP(D1235,Acero!$A$12:$AB$209,7,FALSE),"--")</f>
        <v>--</v>
      </c>
      <c r="P1235" s="335">
        <f>IF((M1235="Chapa negra doble recapado")*AND(L1235&lt;&gt;"x"),"--",VLOOKUP(D1235,Acero!$A$12:$AB$209,14,FALSE))</f>
        <v>0.42</v>
      </c>
      <c r="Q1235" s="335" t="str">
        <f>IF((M1235="Chapa negra doble recapado")*AND(L1235&lt;&gt;"x"),"--",VLOOKUP(D1235,Acero!$A$12:$AB$209,15,FALSE))</f>
        <v>----</v>
      </c>
      <c r="R1235" s="335" t="str">
        <f>IF(L1235="x",VLOOKUP(D1235,Acero!$A$12:$AB$209,16,FALSE),"--")</f>
        <v>--</v>
      </c>
      <c r="S1235" s="335" t="str">
        <f>IF(L1235="x",VLOOKUP(D1235,Acero!$A$12:$AB$209,17,FALSE),"--")</f>
        <v>--</v>
      </c>
      <c r="T1235" s="335">
        <f>VLOOKUP(D1235,Acero!$A$12:$AB$209,18,FALSE)</f>
        <v>0.5</v>
      </c>
      <c r="U1235" s="308" t="str">
        <f>VLOOKUP(D1235,Acero!$A$12:$AB$209,19,FALSE)</f>
        <v>----</v>
      </c>
      <c r="V1235" s="318"/>
      <c r="W1235" s="318"/>
      <c r="X1235" s="322"/>
      <c r="Y1235" s="334" t="e">
        <f t="shared" si="505"/>
        <v>#DIV/0!</v>
      </c>
      <c r="Z1235">
        <f t="shared" si="509"/>
        <v>14408343.166666621</v>
      </c>
      <c r="AG1235" s="345">
        <v>43574</v>
      </c>
      <c r="AH1235" s="149"/>
      <c r="AI1235" s="149"/>
      <c r="AJ1235" s="149"/>
      <c r="AK1235" s="149"/>
      <c r="AL1235" s="343" t="e">
        <f t="shared" si="506"/>
        <v>#DIV/0!</v>
      </c>
      <c r="AM1235" s="149"/>
      <c r="AN1235" s="149"/>
      <c r="AO1235" s="343" t="e">
        <f t="shared" si="507"/>
        <v>#DIV/0!</v>
      </c>
      <c r="AP1235" s="149"/>
      <c r="AQ1235" s="149"/>
      <c r="AR1235" s="343" t="e">
        <f t="shared" si="508"/>
        <v>#DIV/0!</v>
      </c>
    </row>
    <row r="1236" spans="1:44" ht="30.75" hidden="1" thickBot="1">
      <c r="A1236" s="309"/>
      <c r="B1236" s="308">
        <v>1118</v>
      </c>
      <c r="C1236" s="239" t="str">
        <f>VLOOKUP($A$18,Piezas!$A$10:$F$604,2,FALSE)</f>
        <v xml:space="preserve">Gabinete lateral derecho </v>
      </c>
      <c r="D1236" s="317" t="s">
        <v>1229</v>
      </c>
      <c r="E1236" s="322"/>
      <c r="F1236" s="308">
        <f>VLOOKUP(D1236,Acero!$A$12:$AB$209,4,FALSE)</f>
        <v>0</v>
      </c>
      <c r="G1236" s="317"/>
      <c r="H1236" s="317"/>
      <c r="I1236" s="317"/>
      <c r="J1236" s="311"/>
      <c r="L1236" s="322"/>
      <c r="M1236" s="308" t="str">
        <f>VLOOKUP(D1236,Acero!$A$12:$AB$209,13,FALSE)</f>
        <v>---------------</v>
      </c>
      <c r="N1236" s="308" t="str">
        <f>IF(L1236="x",VLOOKUP(D1236,Acero!$A$12:$AB$209,6,FALSE),"--")</f>
        <v>--</v>
      </c>
      <c r="O1236" s="324" t="str">
        <f>IF(L1236="x",VLOOKUP(D1236,Acero!$A$12:$AB$209,7,FALSE),"--")</f>
        <v>--</v>
      </c>
      <c r="P1236" s="335">
        <f>IF((M1236="Chapa negra doble recapado")*AND(L1236&lt;&gt;"x"),"--",VLOOKUP(D1236,Acero!$A$12:$AB$209,14,FALSE))</f>
        <v>22</v>
      </c>
      <c r="Q1236" s="335" t="str">
        <f>IF((M1236="Chapa negra doble recapado")*AND(L1236&lt;&gt;"x"),"--",VLOOKUP(D1236,Acero!$A$12:$AB$209,15,FALSE))</f>
        <v>----</v>
      </c>
      <c r="R1236" s="335" t="str">
        <f>IF(L1236="x",VLOOKUP(D1236,Acero!$A$12:$AB$209,16,FALSE),"--")</f>
        <v>--</v>
      </c>
      <c r="S1236" s="335" t="str">
        <f>IF(L1236="x",VLOOKUP(D1236,Acero!$A$12:$AB$209,17,FALSE),"--")</f>
        <v>--</v>
      </c>
      <c r="T1236" s="335">
        <f>VLOOKUP(D1236,Acero!$A$12:$AB$209,18,FALSE)</f>
        <v>0</v>
      </c>
      <c r="U1236" s="308" t="str">
        <f>VLOOKUP(D1236,Acero!$A$12:$AB$209,19,FALSE)</f>
        <v>----</v>
      </c>
      <c r="V1236" s="319"/>
      <c r="W1236" s="319"/>
      <c r="X1236" s="322"/>
      <c r="Y1236" s="334" t="e">
        <f t="shared" si="505"/>
        <v>#DIV/0!</v>
      </c>
      <c r="Z1236">
        <f t="shared" si="509"/>
        <v>14408343.166666621</v>
      </c>
      <c r="AG1236" s="345">
        <v>43575</v>
      </c>
      <c r="AH1236" s="149"/>
      <c r="AI1236" s="149"/>
      <c r="AJ1236" s="149"/>
      <c r="AK1236" s="149"/>
      <c r="AL1236" s="343" t="e">
        <f t="shared" si="506"/>
        <v>#DIV/0!</v>
      </c>
      <c r="AM1236" s="149"/>
      <c r="AN1236" s="149"/>
      <c r="AO1236" s="343" t="e">
        <f t="shared" si="507"/>
        <v>#DIV/0!</v>
      </c>
      <c r="AP1236" s="149"/>
      <c r="AQ1236" s="149"/>
      <c r="AR1236" s="343" t="e">
        <f t="shared" si="508"/>
        <v>#DIV/0!</v>
      </c>
    </row>
    <row r="1237" spans="1:44" ht="30.75" hidden="1" thickBot="1">
      <c r="A1237" s="309"/>
      <c r="B1237" s="308">
        <v>1119</v>
      </c>
      <c r="C1237" s="239" t="str">
        <f>VLOOKUP($A$18,Piezas!$A$10:$F$604,2,FALSE)</f>
        <v xml:space="preserve">Gabinete lateral derecho </v>
      </c>
      <c r="D1237" s="317" t="s">
        <v>1230</v>
      </c>
      <c r="E1237" s="322"/>
      <c r="F1237" s="308">
        <f>VLOOKUP(D1237,Acero!$A$12:$AB$209,4,FALSE)</f>
        <v>0</v>
      </c>
      <c r="G1237" s="317"/>
      <c r="H1237" s="317"/>
      <c r="I1237" s="317"/>
      <c r="J1237" s="311"/>
      <c r="L1237" s="322"/>
      <c r="M1237" s="308" t="str">
        <f>VLOOKUP(D1237,Acero!$A$12:$AB$209,13,FALSE)</f>
        <v>---------------</v>
      </c>
      <c r="N1237" s="308" t="str">
        <f>IF(L1237="x",VLOOKUP(D1237,Acero!$A$12:$AB$209,6,FALSE),"--")</f>
        <v>--</v>
      </c>
      <c r="O1237" s="324" t="str">
        <f>IF(L1237="x",VLOOKUP(D1237,Acero!$A$12:$AB$209,7,FALSE),"--")</f>
        <v>--</v>
      </c>
      <c r="P1237" s="335">
        <f>IF((M1237="Chapa negra doble recapado")*AND(L1237&lt;&gt;"x"),"--",VLOOKUP(D1237,Acero!$A$12:$AB$209,14,FALSE))</f>
        <v>12.7</v>
      </c>
      <c r="Q1237" s="335" t="str">
        <f>IF((M1237="Chapa negra doble recapado")*AND(L1237&lt;&gt;"x"),"--",VLOOKUP(D1237,Acero!$A$12:$AB$209,15,FALSE))</f>
        <v>----</v>
      </c>
      <c r="R1237" s="335" t="str">
        <f>IF(L1237="x",VLOOKUP(D1237,Acero!$A$12:$AB$209,16,FALSE),"--")</f>
        <v>--</v>
      </c>
      <c r="S1237" s="335" t="str">
        <f>IF(L1237="x",VLOOKUP(D1237,Acero!$A$12:$AB$209,17,FALSE),"--")</f>
        <v>--</v>
      </c>
      <c r="T1237" s="335">
        <f>VLOOKUP(D1237,Acero!$A$12:$AB$209,18,FALSE)</f>
        <v>0</v>
      </c>
      <c r="U1237" s="308" t="str">
        <f>VLOOKUP(D1237,Acero!$A$12:$AB$209,19,FALSE)</f>
        <v>----</v>
      </c>
      <c r="V1237" s="318"/>
      <c r="W1237" s="318"/>
      <c r="X1237" s="322"/>
      <c r="Y1237" s="334" t="e">
        <f t="shared" si="505"/>
        <v>#DIV/0!</v>
      </c>
      <c r="Z1237">
        <f t="shared" si="509"/>
        <v>14408343.166666621</v>
      </c>
      <c r="AG1237" s="345">
        <v>43576</v>
      </c>
      <c r="AH1237" s="149"/>
      <c r="AI1237" s="149"/>
      <c r="AJ1237" s="149"/>
      <c r="AK1237" s="149"/>
      <c r="AL1237" s="343" t="e">
        <f t="shared" si="506"/>
        <v>#DIV/0!</v>
      </c>
      <c r="AM1237" s="149"/>
      <c r="AN1237" s="149"/>
      <c r="AO1237" s="343" t="e">
        <f t="shared" si="507"/>
        <v>#DIV/0!</v>
      </c>
      <c r="AP1237" s="149"/>
      <c r="AQ1237" s="149"/>
      <c r="AR1237" s="343" t="e">
        <f t="shared" si="508"/>
        <v>#DIV/0!</v>
      </c>
    </row>
    <row r="1238" spans="1:44" ht="30.75" hidden="1" thickBot="1">
      <c r="A1238" s="309"/>
      <c r="B1238" s="308">
        <v>1120</v>
      </c>
      <c r="C1238" s="239" t="str">
        <f>VLOOKUP($A$18,Piezas!$A$10:$F$604,2,FALSE)</f>
        <v xml:space="preserve">Gabinete lateral derecho </v>
      </c>
      <c r="D1238" s="317"/>
      <c r="E1238" s="322"/>
      <c r="F1238" s="308" t="e">
        <f>VLOOKUP(D1238,Acero!$A$12:$AB$209,4,FALSE)</f>
        <v>#N/A</v>
      </c>
      <c r="G1238" s="317"/>
      <c r="H1238" s="317"/>
      <c r="I1238" s="317"/>
      <c r="J1238" s="311"/>
      <c r="L1238" s="322"/>
      <c r="M1238" s="308" t="e">
        <f>VLOOKUP(D1238,Acero!$A$12:$AB$209,13,FALSE)</f>
        <v>#N/A</v>
      </c>
      <c r="N1238" s="308" t="str">
        <f>IF(L1238="x",VLOOKUP(D1238,Acero!$A$12:$AB$209,6,FALSE),"--")</f>
        <v>--</v>
      </c>
      <c r="O1238" s="324" t="str">
        <f>IF(L1238="x",VLOOKUP(D1238,Acero!$A$12:$AB$209,7,FALSE),"--")</f>
        <v>--</v>
      </c>
      <c r="P1238" s="335" t="e">
        <f>IF((M1238="Chapa negra doble recapado")*AND(L1238&lt;&gt;"x"),"--",VLOOKUP(D1238,Acero!$A$12:$AB$209,14,FALSE))</f>
        <v>#N/A</v>
      </c>
      <c r="Q1238" s="335" t="e">
        <f>IF((M1238="Chapa negra doble recapado")*AND(L1238&lt;&gt;"x"),"--",VLOOKUP(D1238,Acero!$A$12:$AB$209,15,FALSE))</f>
        <v>#N/A</v>
      </c>
      <c r="R1238" s="335" t="str">
        <f>IF(L1238="x",VLOOKUP(D1238,Acero!$A$12:$AB$209,16,FALSE),"--")</f>
        <v>--</v>
      </c>
      <c r="S1238" s="335" t="str">
        <f>IF(L1238="x",VLOOKUP(D1238,Acero!$A$12:$AB$209,17,FALSE),"--")</f>
        <v>--</v>
      </c>
      <c r="T1238" s="335" t="e">
        <f>VLOOKUP(D1238,Acero!$A$12:$AB$209,18,FALSE)</f>
        <v>#N/A</v>
      </c>
      <c r="U1238" s="308" t="e">
        <f>VLOOKUP(D1238,Acero!$A$12:$AB$209,19,FALSE)</f>
        <v>#N/A</v>
      </c>
      <c r="V1238" s="319"/>
      <c r="W1238" s="319"/>
      <c r="X1238" s="322"/>
      <c r="Y1238" s="334" t="e">
        <f t="shared" si="505"/>
        <v>#DIV/0!</v>
      </c>
      <c r="Z1238">
        <f t="shared" si="509"/>
        <v>14408343.166666621</v>
      </c>
      <c r="AG1238" s="345">
        <v>43577</v>
      </c>
      <c r="AH1238" s="149"/>
      <c r="AI1238" s="149"/>
      <c r="AJ1238" s="149"/>
      <c r="AK1238" s="149"/>
      <c r="AL1238" s="343" t="e">
        <f t="shared" si="506"/>
        <v>#DIV/0!</v>
      </c>
      <c r="AM1238" s="149"/>
      <c r="AN1238" s="149"/>
      <c r="AO1238" s="343" t="e">
        <f t="shared" si="507"/>
        <v>#DIV/0!</v>
      </c>
      <c r="AP1238" s="149"/>
      <c r="AQ1238" s="149"/>
      <c r="AR1238" s="343" t="e">
        <f t="shared" si="508"/>
        <v>#DIV/0!</v>
      </c>
    </row>
    <row r="1239" spans="1:44" ht="30.75" hidden="1" thickBot="1">
      <c r="A1239" s="309"/>
      <c r="B1239" s="308">
        <v>1121</v>
      </c>
      <c r="C1239" s="239" t="str">
        <f>VLOOKUP($A$18,Piezas!$A$10:$F$604,2,FALSE)</f>
        <v xml:space="preserve">Gabinete lateral derecho </v>
      </c>
      <c r="D1239" s="320"/>
      <c r="E1239" s="322"/>
      <c r="F1239" s="308" t="e">
        <f>VLOOKUP(D1239,Acero!$A$12:$AB$209,4,FALSE)</f>
        <v>#N/A</v>
      </c>
      <c r="G1239" s="317"/>
      <c r="H1239" s="317"/>
      <c r="I1239" s="317"/>
      <c r="J1239" s="311"/>
      <c r="L1239" s="322"/>
      <c r="M1239" s="308" t="e">
        <f>VLOOKUP(D1239,Acero!$A$12:$AB$209,13,FALSE)</f>
        <v>#N/A</v>
      </c>
      <c r="N1239" s="308" t="str">
        <f>IF(L1239="x",VLOOKUP(D1239,Acero!$A$12:$AB$209,6,FALSE),"--")</f>
        <v>--</v>
      </c>
      <c r="O1239" s="324" t="str">
        <f>IF(L1239="x",VLOOKUP(D1239,Acero!$A$12:$AB$209,7,FALSE),"--")</f>
        <v>--</v>
      </c>
      <c r="P1239" s="335" t="e">
        <f>IF((M1239="Chapa negra doble recapado")*AND(L1239&lt;&gt;"x"),"--",VLOOKUP(D1239,Acero!$A$12:$AB$209,14,FALSE))</f>
        <v>#N/A</v>
      </c>
      <c r="Q1239" s="335" t="e">
        <f>IF((M1239="Chapa negra doble recapado")*AND(L1239&lt;&gt;"x"),"--",VLOOKUP(D1239,Acero!$A$12:$AB$209,15,FALSE))</f>
        <v>#N/A</v>
      </c>
      <c r="R1239" s="335" t="str">
        <f>IF(L1239="x",VLOOKUP(D1239,Acero!$A$12:$AB$209,16,FALSE),"--")</f>
        <v>--</v>
      </c>
      <c r="S1239" s="335" t="str">
        <f>IF(L1239="x",VLOOKUP(D1239,Acero!$A$12:$AB$209,17,FALSE),"--")</f>
        <v>--</v>
      </c>
      <c r="T1239" s="335" t="e">
        <f>VLOOKUP(D1239,Acero!$A$12:$AB$209,18,FALSE)</f>
        <v>#N/A</v>
      </c>
      <c r="U1239" s="308" t="e">
        <f>VLOOKUP(D1239,Acero!$A$12:$AB$209,19,FALSE)</f>
        <v>#N/A</v>
      </c>
      <c r="V1239" s="318"/>
      <c r="W1239" s="318"/>
      <c r="X1239" s="322"/>
      <c r="Y1239" s="334" t="e">
        <f t="shared" si="505"/>
        <v>#DIV/0!</v>
      </c>
      <c r="Z1239">
        <f t="shared" si="509"/>
        <v>14408343.166666621</v>
      </c>
      <c r="AG1239" s="345">
        <v>43578</v>
      </c>
      <c r="AH1239" s="149"/>
      <c r="AI1239" s="149"/>
      <c r="AJ1239" s="149"/>
      <c r="AK1239" s="149"/>
      <c r="AL1239" s="343" t="e">
        <f t="shared" si="506"/>
        <v>#DIV/0!</v>
      </c>
      <c r="AM1239" s="149"/>
      <c r="AN1239" s="149"/>
      <c r="AO1239" s="343" t="e">
        <f t="shared" si="507"/>
        <v>#DIV/0!</v>
      </c>
      <c r="AP1239" s="149"/>
      <c r="AQ1239" s="149"/>
      <c r="AR1239" s="343" t="e">
        <f t="shared" si="508"/>
        <v>#DIV/0!</v>
      </c>
    </row>
    <row r="1240" spans="1:44" ht="30.75" hidden="1" thickBot="1">
      <c r="A1240" s="412"/>
      <c r="B1240" s="308">
        <v>1122</v>
      </c>
      <c r="C1240" s="239" t="str">
        <f>VLOOKUP($A$18,Piezas!$A$10:$F$604,2,FALSE)</f>
        <v xml:space="preserve">Gabinete lateral derecho </v>
      </c>
      <c r="D1240" s="321"/>
      <c r="E1240" s="322"/>
      <c r="F1240" s="308" t="e">
        <f>VLOOKUP(D1240,Acero!$A$12:$AB$209,4,FALSE)</f>
        <v>#N/A</v>
      </c>
      <c r="G1240" s="317"/>
      <c r="H1240" s="317"/>
      <c r="I1240" s="317"/>
      <c r="J1240" s="311"/>
      <c r="L1240" s="322"/>
      <c r="M1240" s="308" t="e">
        <f>VLOOKUP(D1240,Acero!$A$12:$AB$209,13,FALSE)</f>
        <v>#N/A</v>
      </c>
      <c r="N1240" s="308" t="str">
        <f>IF(L1240="x",VLOOKUP(D1240,Acero!$A$12:$AB$209,6,FALSE),"--")</f>
        <v>--</v>
      </c>
      <c r="O1240" s="324" t="str">
        <f>IF(L1240="x",VLOOKUP(D1240,Acero!$A$12:$AB$209,7,FALSE),"--")</f>
        <v>--</v>
      </c>
      <c r="P1240" s="335" t="e">
        <f>IF((M1240="Chapa negra doble recapado")*AND(L1240&lt;&gt;"x"),"--",VLOOKUP(D1240,Acero!$A$12:$AB$209,14,FALSE))</f>
        <v>#N/A</v>
      </c>
      <c r="Q1240" s="335" t="e">
        <f>IF((M1240="Chapa negra doble recapado")*AND(L1240&lt;&gt;"x"),"--",VLOOKUP(D1240,Acero!$A$12:$AB$209,15,FALSE))</f>
        <v>#N/A</v>
      </c>
      <c r="R1240" s="335" t="str">
        <f>IF(L1240="x",VLOOKUP(D1240,Acero!$A$12:$AB$209,16,FALSE),"--")</f>
        <v>--</v>
      </c>
      <c r="S1240" s="335" t="str">
        <f>IF(L1240="x",VLOOKUP(D1240,Acero!$A$12:$AB$209,17,FALSE),"--")</f>
        <v>--</v>
      </c>
      <c r="T1240" s="335" t="e">
        <f>VLOOKUP(D1240,Acero!$A$12:$AB$209,18,FALSE)</f>
        <v>#N/A</v>
      </c>
      <c r="U1240" s="308" t="e">
        <f>VLOOKUP(D1240,Acero!$A$12:$AB$209,19,FALSE)</f>
        <v>#N/A</v>
      </c>
      <c r="V1240" s="319"/>
      <c r="W1240" s="319"/>
      <c r="X1240" s="322"/>
      <c r="Y1240" s="334" t="e">
        <f t="shared" si="505"/>
        <v>#DIV/0!</v>
      </c>
      <c r="Z1240">
        <f t="shared" si="509"/>
        <v>14408343.166666621</v>
      </c>
      <c r="AG1240" s="345">
        <v>43579</v>
      </c>
      <c r="AH1240" s="149"/>
      <c r="AI1240" s="149"/>
      <c r="AJ1240" s="149"/>
      <c r="AK1240" s="149"/>
      <c r="AL1240" s="343" t="e">
        <f t="shared" si="506"/>
        <v>#DIV/0!</v>
      </c>
      <c r="AM1240" s="149"/>
      <c r="AN1240" s="149"/>
      <c r="AO1240" s="343" t="e">
        <f t="shared" si="507"/>
        <v>#DIV/0!</v>
      </c>
      <c r="AP1240" s="149"/>
      <c r="AQ1240" s="149"/>
      <c r="AR1240" s="343" t="e">
        <f t="shared" si="508"/>
        <v>#DIV/0!</v>
      </c>
    </row>
    <row r="1241" spans="1:44" ht="15.75" hidden="1" thickBot="1">
      <c r="A1241" s="410"/>
      <c r="B1241" s="336"/>
      <c r="C1241" s="337"/>
      <c r="D1241" s="338"/>
      <c r="E1241" s="339"/>
      <c r="F1241" s="340"/>
      <c r="G1241" s="336"/>
      <c r="H1241" s="336"/>
      <c r="I1241" s="338"/>
      <c r="J1241" s="339"/>
      <c r="K1241" s="341"/>
      <c r="L1241" s="339"/>
      <c r="M1241" s="338"/>
      <c r="N1241" s="338"/>
      <c r="O1241" s="342"/>
      <c r="P1241" s="340"/>
      <c r="Q1241" s="340"/>
      <c r="R1241" s="340"/>
      <c r="S1241" s="340"/>
      <c r="T1241" s="340"/>
      <c r="U1241" s="336"/>
      <c r="V1241" s="336"/>
      <c r="W1241" s="336"/>
      <c r="X1241" s="339"/>
      <c r="Y1241" s="339"/>
      <c r="Z1241" s="333"/>
      <c r="AA1241" s="333"/>
      <c r="AG1241" s="345"/>
      <c r="AL1241" s="344"/>
      <c r="AO1241" s="344"/>
      <c r="AR1241" s="344"/>
    </row>
    <row r="1242" spans="1:44" ht="31.5" hidden="1" thickTop="1" thickBot="1">
      <c r="A1242" s="411" t="s">
        <v>534</v>
      </c>
      <c r="B1242" s="308">
        <v>1123</v>
      </c>
      <c r="C1242" s="239" t="str">
        <f>VLOOKUP($A$18,Piezas!$A$10:$F$604,2,FALSE)</f>
        <v xml:space="preserve">Gabinete lateral derecho </v>
      </c>
      <c r="D1242" s="317" t="s">
        <v>1012</v>
      </c>
      <c r="E1242" s="331">
        <v>2446.3333333333298</v>
      </c>
      <c r="F1242" s="308" t="str">
        <f>VLOOKUP(D1242,Acero!$A$12:$AB$209,4,FALSE)</f>
        <v>Lateral</v>
      </c>
      <c r="G1242" s="317"/>
      <c r="H1242" s="317"/>
      <c r="I1242" s="317"/>
      <c r="J1242" s="310"/>
      <c r="K1242" s="149"/>
      <c r="L1242" s="331"/>
      <c r="M1242" s="308" t="str">
        <f>VLOOKUP(D1242,Acero!$A$12:$AB$209,13,FALSE)</f>
        <v>Chapa negra doble recapado</v>
      </c>
      <c r="N1242" s="308" t="str">
        <f>IF(L1242="x",VLOOKUP(D1242,Acero!$A$12:$AB$209,6,FALSE),"--")</f>
        <v>--</v>
      </c>
      <c r="O1242" s="324" t="str">
        <f>IF(L1242="x",VLOOKUP(D1242,Acero!$A$12:$AB$209,7,FALSE),"--")</f>
        <v>--</v>
      </c>
      <c r="P1242" s="335" t="str">
        <f>IF((M1242="Chapa negra doble recapado")*AND(L1242&lt;&gt;"x"),"--",VLOOKUP(D1242,Acero!$A$12:$AB$209,14,FALSE))</f>
        <v>--</v>
      </c>
      <c r="Q1242" s="335" t="str">
        <f>IF((M1242="Chapa negra doble recapado")*AND(L1242&lt;&gt;"x"),"--",VLOOKUP(D1242,Acero!$A$12:$AB$209,15,FALSE))</f>
        <v>--</v>
      </c>
      <c r="R1242" s="335" t="str">
        <f>IF(L1242="x",VLOOKUP(D1242,Acero!$A$12:$AB$209,16,FALSE),"--")</f>
        <v>--</v>
      </c>
      <c r="S1242" s="335" t="str">
        <f>IF(L1242="x",VLOOKUP(D1242,Acero!$A$12:$AB$209,17,FALSE),"--")</f>
        <v>--</v>
      </c>
      <c r="T1242" s="335">
        <f>VLOOKUP(D1242,Acero!$A$12:$AB$209,18,FALSE)</f>
        <v>1.2</v>
      </c>
      <c r="U1242" s="308" t="str">
        <f>VLOOKUP(D1242,Acero!$A$12:$AB$209,19,FALSE)</f>
        <v>mm</v>
      </c>
      <c r="V1242" s="317"/>
      <c r="W1242" s="317">
        <v>1988.8333333333301</v>
      </c>
      <c r="X1242" s="331">
        <v>2600.6666666666702</v>
      </c>
      <c r="Y1242" s="334">
        <f t="shared" ref="Y1242:Y1252" si="510">(X1242-W1242)/W1242</f>
        <v>0.30763429146065924</v>
      </c>
      <c r="Z1242" s="149">
        <f>(V1242+W1242)*E1242</f>
        <v>4865349.2777777631</v>
      </c>
      <c r="AA1242" s="149"/>
      <c r="AB1242" s="149"/>
      <c r="AC1242" s="149"/>
      <c r="AD1242" s="149"/>
      <c r="AE1242" s="149"/>
      <c r="AF1242" s="149"/>
      <c r="AG1242" s="345">
        <v>43580</v>
      </c>
      <c r="AH1242" s="149"/>
      <c r="AI1242" s="149"/>
      <c r="AJ1242" s="149"/>
      <c r="AK1242" s="149"/>
      <c r="AL1242" s="343" t="e">
        <f t="shared" ref="AL1242:AL1252" si="511">(AH1242-AK1242)/AH1242</f>
        <v>#DIV/0!</v>
      </c>
      <c r="AM1242" s="149"/>
      <c r="AN1242" s="149"/>
      <c r="AO1242" s="343" t="e">
        <f t="shared" ref="AO1242:AO1252" si="512">(AK1242-AN1242)/AK1242</f>
        <v>#DIV/0!</v>
      </c>
      <c r="AP1242" s="149"/>
      <c r="AQ1242" s="149"/>
      <c r="AR1242" s="343" t="e">
        <f t="shared" ref="AR1242:AR1252" si="513">(AN1242-AQ1242)/AN1242</f>
        <v>#DIV/0!</v>
      </c>
    </row>
    <row r="1243" spans="1:44" ht="30.75" hidden="1" thickBot="1">
      <c r="A1243" s="309"/>
      <c r="B1243" s="308">
        <v>1124</v>
      </c>
      <c r="C1243" s="239" t="str">
        <f>VLOOKUP($A$18,Piezas!$A$10:$F$604,2,FALSE)</f>
        <v xml:space="preserve">Gabinete lateral derecho </v>
      </c>
      <c r="D1243" s="317" t="s">
        <v>1211</v>
      </c>
      <c r="E1243" s="322">
        <v>2454.3333333333298</v>
      </c>
      <c r="F1243" s="308" t="str">
        <f>VLOOKUP(D1243,Acero!$A$12:$AB$209,4,FALSE)</f>
        <v xml:space="preserve">Lonja </v>
      </c>
      <c r="G1243" s="317"/>
      <c r="H1243" s="317"/>
      <c r="I1243" s="317"/>
      <c r="J1243" s="311"/>
      <c r="L1243" s="317"/>
      <c r="M1243" s="308" t="str">
        <f>VLOOKUP(D1243,Acero!$A$12:$AB$209,13,FALSE)</f>
        <v>Chapa negra doble recapado</v>
      </c>
      <c r="N1243" s="308" t="str">
        <f>IF(L1243="x",VLOOKUP(D1243,Acero!$A$12:$AB$209,6,FALSE),"--")</f>
        <v>--</v>
      </c>
      <c r="O1243" s="324" t="str">
        <f>IF(L1243="x",VLOOKUP(D1243,Acero!$A$12:$AB$209,7,FALSE),"--")</f>
        <v>--</v>
      </c>
      <c r="P1243" s="335" t="str">
        <f>IF((M1243="Chapa negra doble recapado")*AND(L1243&lt;&gt;"x"),"--",VLOOKUP(D1243,Acero!$A$12:$AB$209,14,FALSE))</f>
        <v>--</v>
      </c>
      <c r="Q1243" s="335" t="str">
        <f>IF((M1243="Chapa negra doble recapado")*AND(L1243&lt;&gt;"x"),"--",VLOOKUP(D1243,Acero!$A$12:$AB$209,15,FALSE))</f>
        <v>--</v>
      </c>
      <c r="R1243" s="335" t="str">
        <f>IF(L1243="x",VLOOKUP(D1243,Acero!$A$12:$AB$209,16,FALSE),"--")</f>
        <v>--</v>
      </c>
      <c r="S1243" s="335" t="str">
        <f>IF(L1243="x",VLOOKUP(D1243,Acero!$A$12:$AB$209,17,FALSE),"--")</f>
        <v>--</v>
      </c>
      <c r="T1243" s="335">
        <f>VLOOKUP(D1243,Acero!$A$12:$AB$209,18,FALSE)</f>
        <v>1.2</v>
      </c>
      <c r="U1243" s="308" t="str">
        <f>VLOOKUP(D1243,Acero!$A$12:$AB$209,19,FALSE)</f>
        <v>mm</v>
      </c>
      <c r="V1243" s="317"/>
      <c r="W1243" s="317">
        <v>1995.3333333333301</v>
      </c>
      <c r="X1243" s="322">
        <v>2609.1666666666702</v>
      </c>
      <c r="Y1243" s="334">
        <f t="shared" si="510"/>
        <v>0.30763448045439745</v>
      </c>
      <c r="Z1243">
        <f t="shared" ref="Z1243:Z1252" si="514">(V1243+W1243)*E1243+Z1242</f>
        <v>9762562.3888888583</v>
      </c>
      <c r="AG1243" s="345">
        <v>43581</v>
      </c>
      <c r="AH1243" s="149"/>
      <c r="AI1243" s="149"/>
      <c r="AJ1243" s="149"/>
      <c r="AK1243" s="149"/>
      <c r="AL1243" s="343" t="e">
        <f t="shared" si="511"/>
        <v>#DIV/0!</v>
      </c>
      <c r="AM1243" s="149"/>
      <c r="AN1243" s="149"/>
      <c r="AO1243" s="343" t="e">
        <f t="shared" si="512"/>
        <v>#DIV/0!</v>
      </c>
      <c r="AP1243" s="149"/>
      <c r="AQ1243" s="149"/>
      <c r="AR1243" s="343" t="e">
        <f t="shared" si="513"/>
        <v>#DIV/0!</v>
      </c>
    </row>
    <row r="1244" spans="1:44" ht="30.75" hidden="1" thickBot="1">
      <c r="A1244" s="309"/>
      <c r="B1244" s="308">
        <v>1125</v>
      </c>
      <c r="C1244" s="239" t="str">
        <f>VLOOKUP($A$18,Piezas!$A$10:$F$604,2,FALSE)</f>
        <v xml:space="preserve">Gabinete lateral derecho </v>
      </c>
      <c r="D1244" s="317" t="s">
        <v>1014</v>
      </c>
      <c r="E1244" s="322">
        <v>2462.3333333333298</v>
      </c>
      <c r="F1244" s="308" t="str">
        <f>VLOOKUP(D1244,Acero!$A$12:$AB$209,4,FALSE)</f>
        <v>orejas</v>
      </c>
      <c r="G1244" s="317"/>
      <c r="H1244" s="317"/>
      <c r="I1244" s="317"/>
      <c r="J1244" s="311" t="s">
        <v>1572</v>
      </c>
      <c r="L1244" s="322"/>
      <c r="M1244" s="308" t="str">
        <f>VLOOKUP(D1244,Acero!$A$12:$AB$209,13,FALSE)</f>
        <v>Chapa negra doble recapado</v>
      </c>
      <c r="N1244" s="308" t="str">
        <f>IF(L1244="x",VLOOKUP(D1244,Acero!$A$12:$AB$209,6,FALSE),"--")</f>
        <v>--</v>
      </c>
      <c r="O1244" s="324" t="str">
        <f>IF(L1244="x",VLOOKUP(D1244,Acero!$A$12:$AB$209,7,FALSE),"--")</f>
        <v>--</v>
      </c>
      <c r="P1244" s="335" t="str">
        <f>IF((M1244="Chapa negra doble recapado")*AND(L1244&lt;&gt;"x"),"--",VLOOKUP(D1244,Acero!$A$12:$AB$209,14,FALSE))</f>
        <v>--</v>
      </c>
      <c r="Q1244" s="335" t="str">
        <f>IF((M1244="Chapa negra doble recapado")*AND(L1244&lt;&gt;"x"),"--",VLOOKUP(D1244,Acero!$A$12:$AB$209,15,FALSE))</f>
        <v>--</v>
      </c>
      <c r="R1244" s="335" t="str">
        <f>IF(L1244="x",VLOOKUP(D1244,Acero!$A$12:$AB$209,16,FALSE),"--")</f>
        <v>--</v>
      </c>
      <c r="S1244" s="335" t="str">
        <f>IF(L1244="x",VLOOKUP(D1244,Acero!$A$12:$AB$209,17,FALSE),"--")</f>
        <v>--</v>
      </c>
      <c r="T1244" s="335">
        <f>VLOOKUP(D1244,Acero!$A$12:$AB$209,18,FALSE)</f>
        <v>1.2</v>
      </c>
      <c r="U1244" s="308" t="str">
        <f>VLOOKUP(D1244,Acero!$A$12:$AB$209,19,FALSE)</f>
        <v>mm</v>
      </c>
      <c r="V1244" s="318">
        <v>1</v>
      </c>
      <c r="W1244" s="318">
        <v>2001.8333333333301</v>
      </c>
      <c r="X1244" s="322">
        <v>2617.6666666666702</v>
      </c>
      <c r="Y1244" s="334">
        <f t="shared" si="510"/>
        <v>0.30763466822080149</v>
      </c>
      <c r="Z1244">
        <f t="shared" si="514"/>
        <v>14694205.666666621</v>
      </c>
      <c r="AG1244" s="345">
        <v>43582</v>
      </c>
      <c r="AH1244" s="149"/>
      <c r="AI1244" s="149"/>
      <c r="AJ1244" s="149"/>
      <c r="AK1244" s="149"/>
      <c r="AL1244" s="343" t="e">
        <f t="shared" si="511"/>
        <v>#DIV/0!</v>
      </c>
      <c r="AM1244" s="149"/>
      <c r="AN1244" s="149"/>
      <c r="AO1244" s="343" t="e">
        <f t="shared" si="512"/>
        <v>#DIV/0!</v>
      </c>
      <c r="AP1244" s="149"/>
      <c r="AQ1244" s="149"/>
      <c r="AR1244" s="343" t="e">
        <f t="shared" si="513"/>
        <v>#DIV/0!</v>
      </c>
    </row>
    <row r="1245" spans="1:44" ht="30.75" hidden="1" thickBot="1">
      <c r="A1245" s="309"/>
      <c r="B1245" s="308">
        <v>1126</v>
      </c>
      <c r="C1245" s="239" t="str">
        <f>VLOOKUP($A$18,Piezas!$A$10:$F$604,2,FALSE)</f>
        <v xml:space="preserve">Gabinete lateral derecho </v>
      </c>
      <c r="D1245" s="317" t="s">
        <v>1015</v>
      </c>
      <c r="E1245" s="322"/>
      <c r="F1245" s="308">
        <f>VLOOKUP(D1245,Acero!$A$12:$AB$209,4,FALSE)</f>
        <v>0</v>
      </c>
      <c r="G1245" s="317"/>
      <c r="H1245" s="317"/>
      <c r="I1245" s="317"/>
      <c r="J1245" s="311"/>
      <c r="L1245" s="322"/>
      <c r="M1245" s="308">
        <f>VLOOKUP(D1245,Acero!$A$12:$AB$209,13,FALSE)</f>
        <v>0</v>
      </c>
      <c r="N1245" s="308" t="str">
        <f>IF(L1245="x",VLOOKUP(D1245,Acero!$A$12:$AB$209,6,FALSE),"--")</f>
        <v>--</v>
      </c>
      <c r="O1245" s="324" t="str">
        <f>IF(L1245="x",VLOOKUP(D1245,Acero!$A$12:$AB$209,7,FALSE),"--")</f>
        <v>--</v>
      </c>
      <c r="P1245" s="335">
        <f>IF((M1245="Chapa negra doble recapado")*AND(L1245&lt;&gt;"x"),"--",VLOOKUP(D1245,Acero!$A$12:$AB$209,14,FALSE))</f>
        <v>0</v>
      </c>
      <c r="Q1245" s="335">
        <f>IF((M1245="Chapa negra doble recapado")*AND(L1245&lt;&gt;"x"),"--",VLOOKUP(D1245,Acero!$A$12:$AB$209,15,FALSE))</f>
        <v>0</v>
      </c>
      <c r="R1245" s="335" t="str">
        <f>IF(L1245="x",VLOOKUP(D1245,Acero!$A$12:$AB$209,16,FALSE),"--")</f>
        <v>--</v>
      </c>
      <c r="S1245" s="335" t="str">
        <f>IF(L1245="x",VLOOKUP(D1245,Acero!$A$12:$AB$209,17,FALSE),"--")</f>
        <v>--</v>
      </c>
      <c r="T1245" s="335">
        <f>VLOOKUP(D1245,Acero!$A$12:$AB$209,18,FALSE)</f>
        <v>0</v>
      </c>
      <c r="U1245" s="308" t="str">
        <f>VLOOKUP(D1245,Acero!$A$12:$AB$209,19,FALSE)</f>
        <v>-----</v>
      </c>
      <c r="V1245" s="319"/>
      <c r="W1245" s="319"/>
      <c r="X1245" s="322"/>
      <c r="Y1245" s="334" t="e">
        <f t="shared" si="510"/>
        <v>#DIV/0!</v>
      </c>
      <c r="Z1245">
        <f t="shared" si="514"/>
        <v>14694205.666666621</v>
      </c>
      <c r="AG1245" s="345">
        <v>43583</v>
      </c>
      <c r="AH1245" s="149"/>
      <c r="AI1245" s="149"/>
      <c r="AJ1245" s="149"/>
      <c r="AK1245" s="149"/>
      <c r="AL1245" s="343" t="e">
        <f t="shared" si="511"/>
        <v>#DIV/0!</v>
      </c>
      <c r="AM1245" s="149"/>
      <c r="AN1245" s="149"/>
      <c r="AO1245" s="343" t="e">
        <f t="shared" si="512"/>
        <v>#DIV/0!</v>
      </c>
      <c r="AP1245" s="149"/>
      <c r="AQ1245" s="149"/>
      <c r="AR1245" s="343" t="e">
        <f t="shared" si="513"/>
        <v>#DIV/0!</v>
      </c>
    </row>
    <row r="1246" spans="1:44" ht="30.75" hidden="1" thickBot="1">
      <c r="A1246" s="309"/>
      <c r="B1246" s="308">
        <v>1127</v>
      </c>
      <c r="C1246" s="239" t="str">
        <f>VLOOKUP($A$18,Piezas!$A$10:$F$604,2,FALSE)</f>
        <v xml:space="preserve">Gabinete lateral derecho </v>
      </c>
      <c r="D1246" s="317" t="s">
        <v>1060</v>
      </c>
      <c r="E1246" s="322"/>
      <c r="F1246" s="308">
        <f>VLOOKUP(D1246,Acero!$A$12:$AB$209,4,FALSE)</f>
        <v>0</v>
      </c>
      <c r="G1246" s="317"/>
      <c r="H1246" s="317"/>
      <c r="I1246" s="317"/>
      <c r="J1246" s="311"/>
      <c r="L1246" s="322"/>
      <c r="M1246" s="308" t="str">
        <f>VLOOKUP(D1246,Acero!$A$12:$AB$209,13,FALSE)</f>
        <v>---------------</v>
      </c>
      <c r="N1246" s="308" t="str">
        <f>IF(L1246="x",VLOOKUP(D1246,Acero!$A$12:$AB$209,6,FALSE),"--")</f>
        <v>--</v>
      </c>
      <c r="O1246" s="324" t="str">
        <f>IF(L1246="x",VLOOKUP(D1246,Acero!$A$12:$AB$209,7,FALSE),"--")</f>
        <v>--</v>
      </c>
      <c r="P1246" s="335">
        <f>IF((M1246="Chapa negra doble recapado")*AND(L1246&lt;&gt;"x"),"--",VLOOKUP(D1246,Acero!$A$12:$AB$209,14,FALSE))</f>
        <v>28</v>
      </c>
      <c r="Q1246" s="335" t="str">
        <f>IF((M1246="Chapa negra doble recapado")*AND(L1246&lt;&gt;"x"),"--",VLOOKUP(D1246,Acero!$A$12:$AB$209,15,FALSE))</f>
        <v>----</v>
      </c>
      <c r="R1246" s="335" t="str">
        <f>IF(L1246="x",VLOOKUP(D1246,Acero!$A$12:$AB$209,16,FALSE),"--")</f>
        <v>--</v>
      </c>
      <c r="S1246" s="335" t="str">
        <f>IF(L1246="x",VLOOKUP(D1246,Acero!$A$12:$AB$209,17,FALSE),"--")</f>
        <v>--</v>
      </c>
      <c r="T1246" s="335">
        <f>VLOOKUP(D1246,Acero!$A$12:$AB$209,18,FALSE)</f>
        <v>0</v>
      </c>
      <c r="U1246" s="308" t="str">
        <f>VLOOKUP(D1246,Acero!$A$12:$AB$209,19,FALSE)</f>
        <v>----</v>
      </c>
      <c r="V1246" s="318"/>
      <c r="W1246" s="318"/>
      <c r="X1246" s="322"/>
      <c r="Y1246" s="334" t="e">
        <f t="shared" si="510"/>
        <v>#DIV/0!</v>
      </c>
      <c r="Z1246">
        <f t="shared" si="514"/>
        <v>14694205.666666621</v>
      </c>
      <c r="AG1246" s="345">
        <v>43584</v>
      </c>
      <c r="AH1246" s="149"/>
      <c r="AI1246" s="149"/>
      <c r="AJ1246" s="149"/>
      <c r="AK1246" s="149"/>
      <c r="AL1246" s="343" t="e">
        <f t="shared" si="511"/>
        <v>#DIV/0!</v>
      </c>
      <c r="AM1246" s="149"/>
      <c r="AN1246" s="149"/>
      <c r="AO1246" s="343" t="e">
        <f t="shared" si="512"/>
        <v>#DIV/0!</v>
      </c>
      <c r="AP1246" s="149"/>
      <c r="AQ1246" s="149"/>
      <c r="AR1246" s="343" t="e">
        <f t="shared" si="513"/>
        <v>#DIV/0!</v>
      </c>
    </row>
    <row r="1247" spans="1:44" ht="30.75" hidden="1" thickBot="1">
      <c r="A1247" s="309"/>
      <c r="B1247" s="308">
        <v>1128</v>
      </c>
      <c r="C1247" s="239" t="str">
        <f>VLOOKUP($A$18,Piezas!$A$10:$F$604,2,FALSE)</f>
        <v xml:space="preserve">Gabinete lateral derecho </v>
      </c>
      <c r="D1247" s="317" t="s">
        <v>1228</v>
      </c>
      <c r="E1247" s="322"/>
      <c r="F1247" s="308">
        <f>VLOOKUP(D1247,Acero!$A$12:$AB$209,4,FALSE)</f>
        <v>0</v>
      </c>
      <c r="G1247" s="317"/>
      <c r="H1247" s="317"/>
      <c r="I1247" s="317"/>
      <c r="J1247" s="311"/>
      <c r="L1247" s="322"/>
      <c r="M1247" s="308" t="str">
        <f>VLOOKUP(D1247,Acero!$A$12:$AB$209,13,FALSE)</f>
        <v>---------------</v>
      </c>
      <c r="N1247" s="308" t="str">
        <f>IF(L1247="x",VLOOKUP(D1247,Acero!$A$12:$AB$209,6,FALSE),"--")</f>
        <v>--</v>
      </c>
      <c r="O1247" s="324" t="str">
        <f>IF(L1247="x",VLOOKUP(D1247,Acero!$A$12:$AB$209,7,FALSE),"--")</f>
        <v>--</v>
      </c>
      <c r="P1247" s="335">
        <f>IF((M1247="Chapa negra doble recapado")*AND(L1247&lt;&gt;"x"),"--",VLOOKUP(D1247,Acero!$A$12:$AB$209,14,FALSE))</f>
        <v>0.42</v>
      </c>
      <c r="Q1247" s="335" t="str">
        <f>IF((M1247="Chapa negra doble recapado")*AND(L1247&lt;&gt;"x"),"--",VLOOKUP(D1247,Acero!$A$12:$AB$209,15,FALSE))</f>
        <v>----</v>
      </c>
      <c r="R1247" s="335" t="str">
        <f>IF(L1247="x",VLOOKUP(D1247,Acero!$A$12:$AB$209,16,FALSE),"--")</f>
        <v>--</v>
      </c>
      <c r="S1247" s="335" t="str">
        <f>IF(L1247="x",VLOOKUP(D1247,Acero!$A$12:$AB$209,17,FALSE),"--")</f>
        <v>--</v>
      </c>
      <c r="T1247" s="335">
        <f>VLOOKUP(D1247,Acero!$A$12:$AB$209,18,FALSE)</f>
        <v>0.5</v>
      </c>
      <c r="U1247" s="308" t="str">
        <f>VLOOKUP(D1247,Acero!$A$12:$AB$209,19,FALSE)</f>
        <v>----</v>
      </c>
      <c r="V1247" s="318"/>
      <c r="W1247" s="318"/>
      <c r="X1247" s="322"/>
      <c r="Y1247" s="334" t="e">
        <f t="shared" si="510"/>
        <v>#DIV/0!</v>
      </c>
      <c r="Z1247">
        <f t="shared" si="514"/>
        <v>14694205.666666621</v>
      </c>
      <c r="AG1247" s="345">
        <v>43585</v>
      </c>
      <c r="AH1247" s="149"/>
      <c r="AI1247" s="149"/>
      <c r="AJ1247" s="149"/>
      <c r="AK1247" s="149"/>
      <c r="AL1247" s="343" t="e">
        <f t="shared" si="511"/>
        <v>#DIV/0!</v>
      </c>
      <c r="AM1247" s="149"/>
      <c r="AN1247" s="149"/>
      <c r="AO1247" s="343" t="e">
        <f t="shared" si="512"/>
        <v>#DIV/0!</v>
      </c>
      <c r="AP1247" s="149"/>
      <c r="AQ1247" s="149"/>
      <c r="AR1247" s="343" t="e">
        <f t="shared" si="513"/>
        <v>#DIV/0!</v>
      </c>
    </row>
    <row r="1248" spans="1:44" ht="30.75" hidden="1" thickBot="1">
      <c r="A1248" s="309"/>
      <c r="B1248" s="308">
        <v>1129</v>
      </c>
      <c r="C1248" s="239" t="str">
        <f>VLOOKUP($A$18,Piezas!$A$10:$F$604,2,FALSE)</f>
        <v xml:space="preserve">Gabinete lateral derecho </v>
      </c>
      <c r="D1248" s="317" t="s">
        <v>1229</v>
      </c>
      <c r="E1248" s="322"/>
      <c r="F1248" s="308">
        <f>VLOOKUP(D1248,Acero!$A$12:$AB$209,4,FALSE)</f>
        <v>0</v>
      </c>
      <c r="G1248" s="317"/>
      <c r="H1248" s="317"/>
      <c r="I1248" s="317"/>
      <c r="J1248" s="311"/>
      <c r="L1248" s="322"/>
      <c r="M1248" s="308" t="str">
        <f>VLOOKUP(D1248,Acero!$A$12:$AB$209,13,FALSE)</f>
        <v>---------------</v>
      </c>
      <c r="N1248" s="308" t="str">
        <f>IF(L1248="x",VLOOKUP(D1248,Acero!$A$12:$AB$209,6,FALSE),"--")</f>
        <v>--</v>
      </c>
      <c r="O1248" s="324" t="str">
        <f>IF(L1248="x",VLOOKUP(D1248,Acero!$A$12:$AB$209,7,FALSE),"--")</f>
        <v>--</v>
      </c>
      <c r="P1248" s="335">
        <f>IF((M1248="Chapa negra doble recapado")*AND(L1248&lt;&gt;"x"),"--",VLOOKUP(D1248,Acero!$A$12:$AB$209,14,FALSE))</f>
        <v>22</v>
      </c>
      <c r="Q1248" s="335" t="str">
        <f>IF((M1248="Chapa negra doble recapado")*AND(L1248&lt;&gt;"x"),"--",VLOOKUP(D1248,Acero!$A$12:$AB$209,15,FALSE))</f>
        <v>----</v>
      </c>
      <c r="R1248" s="335" t="str">
        <f>IF(L1248="x",VLOOKUP(D1248,Acero!$A$12:$AB$209,16,FALSE),"--")</f>
        <v>--</v>
      </c>
      <c r="S1248" s="335" t="str">
        <f>IF(L1248="x",VLOOKUP(D1248,Acero!$A$12:$AB$209,17,FALSE),"--")</f>
        <v>--</v>
      </c>
      <c r="T1248" s="335">
        <f>VLOOKUP(D1248,Acero!$A$12:$AB$209,18,FALSE)</f>
        <v>0</v>
      </c>
      <c r="U1248" s="308" t="str">
        <f>VLOOKUP(D1248,Acero!$A$12:$AB$209,19,FALSE)</f>
        <v>----</v>
      </c>
      <c r="V1248" s="319"/>
      <c r="W1248" s="319"/>
      <c r="X1248" s="322"/>
      <c r="Y1248" s="334" t="e">
        <f t="shared" si="510"/>
        <v>#DIV/0!</v>
      </c>
      <c r="Z1248">
        <f t="shared" si="514"/>
        <v>14694205.666666621</v>
      </c>
      <c r="AG1248" s="345">
        <v>43586</v>
      </c>
      <c r="AH1248" s="149"/>
      <c r="AI1248" s="149"/>
      <c r="AJ1248" s="149"/>
      <c r="AK1248" s="149"/>
      <c r="AL1248" s="343" t="e">
        <f t="shared" si="511"/>
        <v>#DIV/0!</v>
      </c>
      <c r="AM1248" s="149"/>
      <c r="AN1248" s="149"/>
      <c r="AO1248" s="343" t="e">
        <f t="shared" si="512"/>
        <v>#DIV/0!</v>
      </c>
      <c r="AP1248" s="149"/>
      <c r="AQ1248" s="149"/>
      <c r="AR1248" s="343" t="e">
        <f t="shared" si="513"/>
        <v>#DIV/0!</v>
      </c>
    </row>
    <row r="1249" spans="1:44" ht="30.75" hidden="1" thickBot="1">
      <c r="A1249" s="309"/>
      <c r="B1249" s="308">
        <v>1130</v>
      </c>
      <c r="C1249" s="239" t="str">
        <f>VLOOKUP($A$18,Piezas!$A$10:$F$604,2,FALSE)</f>
        <v xml:space="preserve">Gabinete lateral derecho </v>
      </c>
      <c r="D1249" s="317" t="s">
        <v>1230</v>
      </c>
      <c r="E1249" s="322"/>
      <c r="F1249" s="308">
        <f>VLOOKUP(D1249,Acero!$A$12:$AB$209,4,FALSE)</f>
        <v>0</v>
      </c>
      <c r="G1249" s="317"/>
      <c r="H1249" s="317"/>
      <c r="I1249" s="317"/>
      <c r="J1249" s="311"/>
      <c r="L1249" s="322"/>
      <c r="M1249" s="308" t="str">
        <f>VLOOKUP(D1249,Acero!$A$12:$AB$209,13,FALSE)</f>
        <v>---------------</v>
      </c>
      <c r="N1249" s="308" t="str">
        <f>IF(L1249="x",VLOOKUP(D1249,Acero!$A$12:$AB$209,6,FALSE),"--")</f>
        <v>--</v>
      </c>
      <c r="O1249" s="324" t="str">
        <f>IF(L1249="x",VLOOKUP(D1249,Acero!$A$12:$AB$209,7,FALSE),"--")</f>
        <v>--</v>
      </c>
      <c r="P1249" s="335">
        <f>IF((M1249="Chapa negra doble recapado")*AND(L1249&lt;&gt;"x"),"--",VLOOKUP(D1249,Acero!$A$12:$AB$209,14,FALSE))</f>
        <v>12.7</v>
      </c>
      <c r="Q1249" s="335" t="str">
        <f>IF((M1249="Chapa negra doble recapado")*AND(L1249&lt;&gt;"x"),"--",VLOOKUP(D1249,Acero!$A$12:$AB$209,15,FALSE))</f>
        <v>----</v>
      </c>
      <c r="R1249" s="335" t="str">
        <f>IF(L1249="x",VLOOKUP(D1249,Acero!$A$12:$AB$209,16,FALSE),"--")</f>
        <v>--</v>
      </c>
      <c r="S1249" s="335" t="str">
        <f>IF(L1249="x",VLOOKUP(D1249,Acero!$A$12:$AB$209,17,FALSE),"--")</f>
        <v>--</v>
      </c>
      <c r="T1249" s="335">
        <f>VLOOKUP(D1249,Acero!$A$12:$AB$209,18,FALSE)</f>
        <v>0</v>
      </c>
      <c r="U1249" s="308" t="str">
        <f>VLOOKUP(D1249,Acero!$A$12:$AB$209,19,FALSE)</f>
        <v>----</v>
      </c>
      <c r="V1249" s="318"/>
      <c r="W1249" s="318"/>
      <c r="X1249" s="322"/>
      <c r="Y1249" s="334" t="e">
        <f t="shared" si="510"/>
        <v>#DIV/0!</v>
      </c>
      <c r="Z1249">
        <f t="shared" si="514"/>
        <v>14694205.666666621</v>
      </c>
      <c r="AG1249" s="345">
        <v>43587</v>
      </c>
      <c r="AH1249" s="149"/>
      <c r="AI1249" s="149"/>
      <c r="AJ1249" s="149"/>
      <c r="AK1249" s="149"/>
      <c r="AL1249" s="343" t="e">
        <f t="shared" si="511"/>
        <v>#DIV/0!</v>
      </c>
      <c r="AM1249" s="149"/>
      <c r="AN1249" s="149"/>
      <c r="AO1249" s="343" t="e">
        <f t="shared" si="512"/>
        <v>#DIV/0!</v>
      </c>
      <c r="AP1249" s="149"/>
      <c r="AQ1249" s="149"/>
      <c r="AR1249" s="343" t="e">
        <f t="shared" si="513"/>
        <v>#DIV/0!</v>
      </c>
    </row>
    <row r="1250" spans="1:44" ht="30.75" hidden="1" thickBot="1">
      <c r="A1250" s="309"/>
      <c r="B1250" s="308">
        <v>1131</v>
      </c>
      <c r="C1250" s="239" t="str">
        <f>VLOOKUP($A$18,Piezas!$A$10:$F$604,2,FALSE)</f>
        <v xml:space="preserve">Gabinete lateral derecho </v>
      </c>
      <c r="D1250" s="317"/>
      <c r="E1250" s="322"/>
      <c r="F1250" s="308" t="e">
        <f>VLOOKUP(D1250,Acero!$A$12:$AB$209,4,FALSE)</f>
        <v>#N/A</v>
      </c>
      <c r="G1250" s="317"/>
      <c r="H1250" s="317"/>
      <c r="I1250" s="317"/>
      <c r="J1250" s="311"/>
      <c r="L1250" s="322"/>
      <c r="M1250" s="308" t="e">
        <f>VLOOKUP(D1250,Acero!$A$12:$AB$209,13,FALSE)</f>
        <v>#N/A</v>
      </c>
      <c r="N1250" s="308" t="str">
        <f>IF(L1250="x",VLOOKUP(D1250,Acero!$A$12:$AB$209,6,FALSE),"--")</f>
        <v>--</v>
      </c>
      <c r="O1250" s="324" t="str">
        <f>IF(L1250="x",VLOOKUP(D1250,Acero!$A$12:$AB$209,7,FALSE),"--")</f>
        <v>--</v>
      </c>
      <c r="P1250" s="335" t="e">
        <f>IF((M1250="Chapa negra doble recapado")*AND(L1250&lt;&gt;"x"),"--",VLOOKUP(D1250,Acero!$A$12:$AB$209,14,FALSE))</f>
        <v>#N/A</v>
      </c>
      <c r="Q1250" s="335" t="e">
        <f>IF((M1250="Chapa negra doble recapado")*AND(L1250&lt;&gt;"x"),"--",VLOOKUP(D1250,Acero!$A$12:$AB$209,15,FALSE))</f>
        <v>#N/A</v>
      </c>
      <c r="R1250" s="335" t="str">
        <f>IF(L1250="x",VLOOKUP(D1250,Acero!$A$12:$AB$209,16,FALSE),"--")</f>
        <v>--</v>
      </c>
      <c r="S1250" s="335" t="str">
        <f>IF(L1250="x",VLOOKUP(D1250,Acero!$A$12:$AB$209,17,FALSE),"--")</f>
        <v>--</v>
      </c>
      <c r="T1250" s="335" t="e">
        <f>VLOOKUP(D1250,Acero!$A$12:$AB$209,18,FALSE)</f>
        <v>#N/A</v>
      </c>
      <c r="U1250" s="308" t="e">
        <f>VLOOKUP(D1250,Acero!$A$12:$AB$209,19,FALSE)</f>
        <v>#N/A</v>
      </c>
      <c r="V1250" s="319"/>
      <c r="W1250" s="319"/>
      <c r="X1250" s="322"/>
      <c r="Y1250" s="334" t="e">
        <f t="shared" si="510"/>
        <v>#DIV/0!</v>
      </c>
      <c r="Z1250">
        <f t="shared" si="514"/>
        <v>14694205.666666621</v>
      </c>
      <c r="AG1250" s="345">
        <v>43588</v>
      </c>
      <c r="AH1250" s="149"/>
      <c r="AI1250" s="149"/>
      <c r="AJ1250" s="149"/>
      <c r="AK1250" s="149"/>
      <c r="AL1250" s="343" t="e">
        <f t="shared" si="511"/>
        <v>#DIV/0!</v>
      </c>
      <c r="AM1250" s="149"/>
      <c r="AN1250" s="149"/>
      <c r="AO1250" s="343" t="e">
        <f t="shared" si="512"/>
        <v>#DIV/0!</v>
      </c>
      <c r="AP1250" s="149"/>
      <c r="AQ1250" s="149"/>
      <c r="AR1250" s="343" t="e">
        <f t="shared" si="513"/>
        <v>#DIV/0!</v>
      </c>
    </row>
    <row r="1251" spans="1:44" ht="30.75" hidden="1" thickBot="1">
      <c r="A1251" s="309"/>
      <c r="B1251" s="308">
        <v>1132</v>
      </c>
      <c r="C1251" s="239" t="str">
        <f>VLOOKUP($A$18,Piezas!$A$10:$F$604,2,FALSE)</f>
        <v xml:space="preserve">Gabinete lateral derecho </v>
      </c>
      <c r="D1251" s="320"/>
      <c r="E1251" s="322"/>
      <c r="F1251" s="308" t="e">
        <f>VLOOKUP(D1251,Acero!$A$12:$AB$209,4,FALSE)</f>
        <v>#N/A</v>
      </c>
      <c r="G1251" s="317"/>
      <c r="H1251" s="317"/>
      <c r="I1251" s="317"/>
      <c r="J1251" s="311"/>
      <c r="L1251" s="322"/>
      <c r="M1251" s="308" t="e">
        <f>VLOOKUP(D1251,Acero!$A$12:$AB$209,13,FALSE)</f>
        <v>#N/A</v>
      </c>
      <c r="N1251" s="308" t="str">
        <f>IF(L1251="x",VLOOKUP(D1251,Acero!$A$12:$AB$209,6,FALSE),"--")</f>
        <v>--</v>
      </c>
      <c r="O1251" s="324" t="str">
        <f>IF(L1251="x",VLOOKUP(D1251,Acero!$A$12:$AB$209,7,FALSE),"--")</f>
        <v>--</v>
      </c>
      <c r="P1251" s="335" t="e">
        <f>IF((M1251="Chapa negra doble recapado")*AND(L1251&lt;&gt;"x"),"--",VLOOKUP(D1251,Acero!$A$12:$AB$209,14,FALSE))</f>
        <v>#N/A</v>
      </c>
      <c r="Q1251" s="335" t="e">
        <f>IF((M1251="Chapa negra doble recapado")*AND(L1251&lt;&gt;"x"),"--",VLOOKUP(D1251,Acero!$A$12:$AB$209,15,FALSE))</f>
        <v>#N/A</v>
      </c>
      <c r="R1251" s="335" t="str">
        <f>IF(L1251="x",VLOOKUP(D1251,Acero!$A$12:$AB$209,16,FALSE),"--")</f>
        <v>--</v>
      </c>
      <c r="S1251" s="335" t="str">
        <f>IF(L1251="x",VLOOKUP(D1251,Acero!$A$12:$AB$209,17,FALSE),"--")</f>
        <v>--</v>
      </c>
      <c r="T1251" s="335" t="e">
        <f>VLOOKUP(D1251,Acero!$A$12:$AB$209,18,FALSE)</f>
        <v>#N/A</v>
      </c>
      <c r="U1251" s="308" t="e">
        <f>VLOOKUP(D1251,Acero!$A$12:$AB$209,19,FALSE)</f>
        <v>#N/A</v>
      </c>
      <c r="V1251" s="318"/>
      <c r="W1251" s="318"/>
      <c r="X1251" s="322"/>
      <c r="Y1251" s="334" t="e">
        <f t="shared" si="510"/>
        <v>#DIV/0!</v>
      </c>
      <c r="Z1251">
        <f t="shared" si="514"/>
        <v>14694205.666666621</v>
      </c>
      <c r="AG1251" s="345">
        <v>43589</v>
      </c>
      <c r="AH1251" s="149"/>
      <c r="AI1251" s="149"/>
      <c r="AJ1251" s="149"/>
      <c r="AK1251" s="149"/>
      <c r="AL1251" s="343" t="e">
        <f t="shared" si="511"/>
        <v>#DIV/0!</v>
      </c>
      <c r="AM1251" s="149"/>
      <c r="AN1251" s="149"/>
      <c r="AO1251" s="343" t="e">
        <f t="shared" si="512"/>
        <v>#DIV/0!</v>
      </c>
      <c r="AP1251" s="149"/>
      <c r="AQ1251" s="149"/>
      <c r="AR1251" s="343" t="e">
        <f t="shared" si="513"/>
        <v>#DIV/0!</v>
      </c>
    </row>
    <row r="1252" spans="1:44" ht="30.75" hidden="1" thickBot="1">
      <c r="A1252" s="412"/>
      <c r="B1252" s="308">
        <v>1133</v>
      </c>
      <c r="C1252" s="239" t="str">
        <f>VLOOKUP($A$18,Piezas!$A$10:$F$604,2,FALSE)</f>
        <v xml:space="preserve">Gabinete lateral derecho </v>
      </c>
      <c r="D1252" s="321"/>
      <c r="E1252" s="322"/>
      <c r="F1252" s="308" t="e">
        <f>VLOOKUP(D1252,Acero!$A$12:$AB$209,4,FALSE)</f>
        <v>#N/A</v>
      </c>
      <c r="G1252" s="317"/>
      <c r="H1252" s="317"/>
      <c r="I1252" s="317"/>
      <c r="J1252" s="311"/>
      <c r="L1252" s="322"/>
      <c r="M1252" s="308" t="e">
        <f>VLOOKUP(D1252,Acero!$A$12:$AB$209,13,FALSE)</f>
        <v>#N/A</v>
      </c>
      <c r="N1252" s="308" t="str">
        <f>IF(L1252="x",VLOOKUP(D1252,Acero!$A$12:$AB$209,6,FALSE),"--")</f>
        <v>--</v>
      </c>
      <c r="O1252" s="324" t="str">
        <f>IF(L1252="x",VLOOKUP(D1252,Acero!$A$12:$AB$209,7,FALSE),"--")</f>
        <v>--</v>
      </c>
      <c r="P1252" s="335" t="e">
        <f>IF((M1252="Chapa negra doble recapado")*AND(L1252&lt;&gt;"x"),"--",VLOOKUP(D1252,Acero!$A$12:$AB$209,14,FALSE))</f>
        <v>#N/A</v>
      </c>
      <c r="Q1252" s="335" t="e">
        <f>IF((M1252="Chapa negra doble recapado")*AND(L1252&lt;&gt;"x"),"--",VLOOKUP(D1252,Acero!$A$12:$AB$209,15,FALSE))</f>
        <v>#N/A</v>
      </c>
      <c r="R1252" s="335" t="str">
        <f>IF(L1252="x",VLOOKUP(D1252,Acero!$A$12:$AB$209,16,FALSE),"--")</f>
        <v>--</v>
      </c>
      <c r="S1252" s="335" t="str">
        <f>IF(L1252="x",VLOOKUP(D1252,Acero!$A$12:$AB$209,17,FALSE),"--")</f>
        <v>--</v>
      </c>
      <c r="T1252" s="335" t="e">
        <f>VLOOKUP(D1252,Acero!$A$12:$AB$209,18,FALSE)</f>
        <v>#N/A</v>
      </c>
      <c r="U1252" s="308" t="e">
        <f>VLOOKUP(D1252,Acero!$A$12:$AB$209,19,FALSE)</f>
        <v>#N/A</v>
      </c>
      <c r="V1252" s="319"/>
      <c r="W1252" s="319"/>
      <c r="X1252" s="322"/>
      <c r="Y1252" s="334" t="e">
        <f t="shared" si="510"/>
        <v>#DIV/0!</v>
      </c>
      <c r="Z1252">
        <f t="shared" si="514"/>
        <v>14694205.666666621</v>
      </c>
      <c r="AG1252" s="345">
        <v>43590</v>
      </c>
      <c r="AH1252" s="149"/>
      <c r="AI1252" s="149"/>
      <c r="AJ1252" s="149"/>
      <c r="AK1252" s="149"/>
      <c r="AL1252" s="343" t="e">
        <f t="shared" si="511"/>
        <v>#DIV/0!</v>
      </c>
      <c r="AM1252" s="149"/>
      <c r="AN1252" s="149"/>
      <c r="AO1252" s="343" t="e">
        <f t="shared" si="512"/>
        <v>#DIV/0!</v>
      </c>
      <c r="AP1252" s="149"/>
      <c r="AQ1252" s="149"/>
      <c r="AR1252" s="343" t="e">
        <f t="shared" si="513"/>
        <v>#DIV/0!</v>
      </c>
    </row>
    <row r="1253" spans="1:44" ht="15.75" hidden="1" thickBot="1">
      <c r="A1253" s="410"/>
      <c r="B1253" s="336"/>
      <c r="C1253" s="337"/>
      <c r="D1253" s="338"/>
      <c r="E1253" s="339"/>
      <c r="F1253" s="340"/>
      <c r="G1253" s="336"/>
      <c r="H1253" s="336"/>
      <c r="I1253" s="338"/>
      <c r="J1253" s="339"/>
      <c r="K1253" s="341"/>
      <c r="L1253" s="339"/>
      <c r="M1253" s="338"/>
      <c r="N1253" s="338"/>
      <c r="O1253" s="342"/>
      <c r="P1253" s="340"/>
      <c r="Q1253" s="340"/>
      <c r="R1253" s="340"/>
      <c r="S1253" s="340"/>
      <c r="T1253" s="340"/>
      <c r="U1253" s="336"/>
      <c r="V1253" s="336"/>
      <c r="W1253" s="336"/>
      <c r="X1253" s="339"/>
      <c r="Y1253" s="339"/>
      <c r="Z1253" s="333"/>
      <c r="AA1253" s="333"/>
      <c r="AG1253" s="345"/>
      <c r="AL1253" s="344"/>
      <c r="AO1253" s="344"/>
      <c r="AR1253" s="344"/>
    </row>
    <row r="1254" spans="1:44" ht="31.5" hidden="1" thickTop="1" thickBot="1">
      <c r="A1254" s="411" t="s">
        <v>535</v>
      </c>
      <c r="B1254" s="308">
        <v>1134</v>
      </c>
      <c r="C1254" s="239" t="str">
        <f>VLOOKUP($A$18,Piezas!$A$10:$F$604,2,FALSE)</f>
        <v xml:space="preserve">Gabinete lateral derecho </v>
      </c>
      <c r="D1254" s="317" t="s">
        <v>1012</v>
      </c>
      <c r="E1254" s="331">
        <v>2470.3333333333298</v>
      </c>
      <c r="F1254" s="308" t="str">
        <f>VLOOKUP(D1254,Acero!$A$12:$AB$209,4,FALSE)</f>
        <v>Lateral</v>
      </c>
      <c r="G1254" s="317"/>
      <c r="H1254" s="317"/>
      <c r="I1254" s="317"/>
      <c r="J1254" s="310"/>
      <c r="K1254" s="149"/>
      <c r="L1254" s="331"/>
      <c r="M1254" s="308" t="str">
        <f>VLOOKUP(D1254,Acero!$A$12:$AB$209,13,FALSE)</f>
        <v>Chapa negra doble recapado</v>
      </c>
      <c r="N1254" s="308" t="str">
        <f>IF(L1254="x",VLOOKUP(D1254,Acero!$A$12:$AB$209,6,FALSE),"--")</f>
        <v>--</v>
      </c>
      <c r="O1254" s="324" t="str">
        <f>IF(L1254="x",VLOOKUP(D1254,Acero!$A$12:$AB$209,7,FALSE),"--")</f>
        <v>--</v>
      </c>
      <c r="P1254" s="335" t="str">
        <f>IF((M1254="Chapa negra doble recapado")*AND(L1254&lt;&gt;"x"),"--",VLOOKUP(D1254,Acero!$A$12:$AB$209,14,FALSE))</f>
        <v>--</v>
      </c>
      <c r="Q1254" s="335" t="str">
        <f>IF((M1254="Chapa negra doble recapado")*AND(L1254&lt;&gt;"x"),"--",VLOOKUP(D1254,Acero!$A$12:$AB$209,15,FALSE))</f>
        <v>--</v>
      </c>
      <c r="R1254" s="335" t="str">
        <f>IF(L1254="x",VLOOKUP(D1254,Acero!$A$12:$AB$209,16,FALSE),"--")</f>
        <v>--</v>
      </c>
      <c r="S1254" s="335" t="str">
        <f>IF(L1254="x",VLOOKUP(D1254,Acero!$A$12:$AB$209,17,FALSE),"--")</f>
        <v>--</v>
      </c>
      <c r="T1254" s="335">
        <f>VLOOKUP(D1254,Acero!$A$12:$AB$209,18,FALSE)</f>
        <v>1.2</v>
      </c>
      <c r="U1254" s="308" t="str">
        <f>VLOOKUP(D1254,Acero!$A$12:$AB$209,19,FALSE)</f>
        <v>mm</v>
      </c>
      <c r="V1254" s="317"/>
      <c r="W1254" s="317">
        <v>2008.3333333333301</v>
      </c>
      <c r="X1254" s="331">
        <v>2626.1666666666702</v>
      </c>
      <c r="Y1254" s="334">
        <f t="shared" ref="Y1254:Y1264" si="515">(X1254-W1254)/W1254</f>
        <v>0.30763485477178809</v>
      </c>
      <c r="Z1254" s="149">
        <f>(V1254+W1254)*E1254</f>
        <v>4961252.7777777631</v>
      </c>
      <c r="AA1254" s="149"/>
      <c r="AB1254" s="149"/>
      <c r="AC1254" s="149"/>
      <c r="AD1254" s="149"/>
      <c r="AE1254" s="149"/>
      <c r="AF1254" s="149"/>
      <c r="AG1254" s="345">
        <v>43591</v>
      </c>
      <c r="AH1254" s="149"/>
      <c r="AI1254" s="149"/>
      <c r="AJ1254" s="149"/>
      <c r="AK1254" s="149"/>
      <c r="AL1254" s="343" t="e">
        <f t="shared" ref="AL1254:AL1264" si="516">(AH1254-AK1254)/AH1254</f>
        <v>#DIV/0!</v>
      </c>
      <c r="AM1254" s="149"/>
      <c r="AN1254" s="149"/>
      <c r="AO1254" s="343" t="e">
        <f t="shared" ref="AO1254:AO1264" si="517">(AK1254-AN1254)/AK1254</f>
        <v>#DIV/0!</v>
      </c>
      <c r="AP1254" s="149"/>
      <c r="AQ1254" s="149"/>
      <c r="AR1254" s="343" t="e">
        <f t="shared" ref="AR1254:AR1264" si="518">(AN1254-AQ1254)/AN1254</f>
        <v>#DIV/0!</v>
      </c>
    </row>
    <row r="1255" spans="1:44" ht="30.75" hidden="1" thickBot="1">
      <c r="A1255" s="309"/>
      <c r="B1255" s="308">
        <v>1135</v>
      </c>
      <c r="C1255" s="239" t="str">
        <f>VLOOKUP($A$18,Piezas!$A$10:$F$604,2,FALSE)</f>
        <v xml:space="preserve">Gabinete lateral derecho </v>
      </c>
      <c r="D1255" s="317" t="s">
        <v>1211</v>
      </c>
      <c r="E1255" s="322">
        <v>2478.3333333333298</v>
      </c>
      <c r="F1255" s="308" t="str">
        <f>VLOOKUP(D1255,Acero!$A$12:$AB$209,4,FALSE)</f>
        <v xml:space="preserve">Lonja </v>
      </c>
      <c r="G1255" s="317"/>
      <c r="H1255" s="317"/>
      <c r="I1255" s="317"/>
      <c r="J1255" s="311"/>
      <c r="L1255" s="317"/>
      <c r="M1255" s="308" t="str">
        <f>VLOOKUP(D1255,Acero!$A$12:$AB$209,13,FALSE)</f>
        <v>Chapa negra doble recapado</v>
      </c>
      <c r="N1255" s="308" t="str">
        <f>IF(L1255="x",VLOOKUP(D1255,Acero!$A$12:$AB$209,6,FALSE),"--")</f>
        <v>--</v>
      </c>
      <c r="O1255" s="324" t="str">
        <f>IF(L1255="x",VLOOKUP(D1255,Acero!$A$12:$AB$209,7,FALSE),"--")</f>
        <v>--</v>
      </c>
      <c r="P1255" s="335" t="str">
        <f>IF((M1255="Chapa negra doble recapado")*AND(L1255&lt;&gt;"x"),"--",VLOOKUP(D1255,Acero!$A$12:$AB$209,14,FALSE))</f>
        <v>--</v>
      </c>
      <c r="Q1255" s="335" t="str">
        <f>IF((M1255="Chapa negra doble recapado")*AND(L1255&lt;&gt;"x"),"--",VLOOKUP(D1255,Acero!$A$12:$AB$209,15,FALSE))</f>
        <v>--</v>
      </c>
      <c r="R1255" s="335" t="str">
        <f>IF(L1255="x",VLOOKUP(D1255,Acero!$A$12:$AB$209,16,FALSE),"--")</f>
        <v>--</v>
      </c>
      <c r="S1255" s="335" t="str">
        <f>IF(L1255="x",VLOOKUP(D1255,Acero!$A$12:$AB$209,17,FALSE),"--")</f>
        <v>--</v>
      </c>
      <c r="T1255" s="335">
        <f>VLOOKUP(D1255,Acero!$A$12:$AB$209,18,FALSE)</f>
        <v>1.2</v>
      </c>
      <c r="U1255" s="308" t="str">
        <f>VLOOKUP(D1255,Acero!$A$12:$AB$209,19,FALSE)</f>
        <v>mm</v>
      </c>
      <c r="V1255" s="317"/>
      <c r="W1255" s="317">
        <v>2014.8333333333301</v>
      </c>
      <c r="X1255" s="322">
        <v>2634.6666666666702</v>
      </c>
      <c r="Y1255" s="334">
        <f t="shared" si="515"/>
        <v>0.30763504011912041</v>
      </c>
      <c r="Z1255">
        <f t="shared" ref="Z1255:Z1264" si="519">(V1255+W1255)*E1255+Z1254</f>
        <v>9954681.3888888583</v>
      </c>
      <c r="AG1255" s="345">
        <v>43592</v>
      </c>
      <c r="AH1255" s="149"/>
      <c r="AI1255" s="149"/>
      <c r="AJ1255" s="149"/>
      <c r="AK1255" s="149"/>
      <c r="AL1255" s="343" t="e">
        <f t="shared" si="516"/>
        <v>#DIV/0!</v>
      </c>
      <c r="AM1255" s="149"/>
      <c r="AN1255" s="149"/>
      <c r="AO1255" s="343" t="e">
        <f t="shared" si="517"/>
        <v>#DIV/0!</v>
      </c>
      <c r="AP1255" s="149"/>
      <c r="AQ1255" s="149"/>
      <c r="AR1255" s="343" t="e">
        <f t="shared" si="518"/>
        <v>#DIV/0!</v>
      </c>
    </row>
    <row r="1256" spans="1:44" ht="30.75" hidden="1" thickBot="1">
      <c r="A1256" s="309"/>
      <c r="B1256" s="308">
        <v>1136</v>
      </c>
      <c r="C1256" s="239" t="str">
        <f>VLOOKUP($A$18,Piezas!$A$10:$F$604,2,FALSE)</f>
        <v xml:space="preserve">Gabinete lateral derecho </v>
      </c>
      <c r="D1256" s="317" t="s">
        <v>1014</v>
      </c>
      <c r="E1256" s="322">
        <v>2486.3333333333298</v>
      </c>
      <c r="F1256" s="308" t="str">
        <f>VLOOKUP(D1256,Acero!$A$12:$AB$209,4,FALSE)</f>
        <v>orejas</v>
      </c>
      <c r="G1256" s="317"/>
      <c r="H1256" s="317"/>
      <c r="I1256" s="317"/>
      <c r="J1256" s="311" t="s">
        <v>1573</v>
      </c>
      <c r="L1256" s="322"/>
      <c r="M1256" s="308" t="str">
        <f>VLOOKUP(D1256,Acero!$A$12:$AB$209,13,FALSE)</f>
        <v>Chapa negra doble recapado</v>
      </c>
      <c r="N1256" s="308" t="str">
        <f>IF(L1256="x",VLOOKUP(D1256,Acero!$A$12:$AB$209,6,FALSE),"--")</f>
        <v>--</v>
      </c>
      <c r="O1256" s="324" t="str">
        <f>IF(L1256="x",VLOOKUP(D1256,Acero!$A$12:$AB$209,7,FALSE),"--")</f>
        <v>--</v>
      </c>
      <c r="P1256" s="335" t="str">
        <f>IF((M1256="Chapa negra doble recapado")*AND(L1256&lt;&gt;"x"),"--",VLOOKUP(D1256,Acero!$A$12:$AB$209,14,FALSE))</f>
        <v>--</v>
      </c>
      <c r="Q1256" s="335" t="str">
        <f>IF((M1256="Chapa negra doble recapado")*AND(L1256&lt;&gt;"x"),"--",VLOOKUP(D1256,Acero!$A$12:$AB$209,15,FALSE))</f>
        <v>--</v>
      </c>
      <c r="R1256" s="335" t="str">
        <f>IF(L1256="x",VLOOKUP(D1256,Acero!$A$12:$AB$209,16,FALSE),"--")</f>
        <v>--</v>
      </c>
      <c r="S1256" s="335" t="str">
        <f>IF(L1256="x",VLOOKUP(D1256,Acero!$A$12:$AB$209,17,FALSE),"--")</f>
        <v>--</v>
      </c>
      <c r="T1256" s="335">
        <f>VLOOKUP(D1256,Acero!$A$12:$AB$209,18,FALSE)</f>
        <v>1.2</v>
      </c>
      <c r="U1256" s="308" t="str">
        <f>VLOOKUP(D1256,Acero!$A$12:$AB$209,19,FALSE)</f>
        <v>mm</v>
      </c>
      <c r="V1256" s="318">
        <v>1</v>
      </c>
      <c r="W1256" s="318">
        <v>2021.3333333333301</v>
      </c>
      <c r="X1256" s="322">
        <v>2643.1666666666702</v>
      </c>
      <c r="Y1256" s="334">
        <f t="shared" si="515"/>
        <v>0.30763522427441015</v>
      </c>
      <c r="Z1256">
        <f t="shared" si="519"/>
        <v>14982876.166666621</v>
      </c>
      <c r="AG1256" s="345">
        <v>43593</v>
      </c>
      <c r="AH1256" s="149"/>
      <c r="AI1256" s="149"/>
      <c r="AJ1256" s="149"/>
      <c r="AK1256" s="149"/>
      <c r="AL1256" s="343" t="e">
        <f t="shared" si="516"/>
        <v>#DIV/0!</v>
      </c>
      <c r="AM1256" s="149"/>
      <c r="AN1256" s="149"/>
      <c r="AO1256" s="343" t="e">
        <f t="shared" si="517"/>
        <v>#DIV/0!</v>
      </c>
      <c r="AP1256" s="149"/>
      <c r="AQ1256" s="149"/>
      <c r="AR1256" s="343" t="e">
        <f t="shared" si="518"/>
        <v>#DIV/0!</v>
      </c>
    </row>
    <row r="1257" spans="1:44" ht="30.75" hidden="1" thickBot="1">
      <c r="A1257" s="309"/>
      <c r="B1257" s="308">
        <v>1137</v>
      </c>
      <c r="C1257" s="239" t="str">
        <f>VLOOKUP($A$18,Piezas!$A$10:$F$604,2,FALSE)</f>
        <v xml:space="preserve">Gabinete lateral derecho </v>
      </c>
      <c r="D1257" s="317" t="s">
        <v>1015</v>
      </c>
      <c r="E1257" s="322"/>
      <c r="F1257" s="308">
        <f>VLOOKUP(D1257,Acero!$A$12:$AB$209,4,FALSE)</f>
        <v>0</v>
      </c>
      <c r="G1257" s="317"/>
      <c r="H1257" s="317"/>
      <c r="I1257" s="317"/>
      <c r="J1257" s="311"/>
      <c r="L1257" s="322"/>
      <c r="M1257" s="308">
        <f>VLOOKUP(D1257,Acero!$A$12:$AB$209,13,FALSE)</f>
        <v>0</v>
      </c>
      <c r="N1257" s="308" t="str">
        <f>IF(L1257="x",VLOOKUP(D1257,Acero!$A$12:$AB$209,6,FALSE),"--")</f>
        <v>--</v>
      </c>
      <c r="O1257" s="324" t="str">
        <f>IF(L1257="x",VLOOKUP(D1257,Acero!$A$12:$AB$209,7,FALSE),"--")</f>
        <v>--</v>
      </c>
      <c r="P1257" s="335">
        <f>IF((M1257="Chapa negra doble recapado")*AND(L1257&lt;&gt;"x"),"--",VLOOKUP(D1257,Acero!$A$12:$AB$209,14,FALSE))</f>
        <v>0</v>
      </c>
      <c r="Q1257" s="335">
        <f>IF((M1257="Chapa negra doble recapado")*AND(L1257&lt;&gt;"x"),"--",VLOOKUP(D1257,Acero!$A$12:$AB$209,15,FALSE))</f>
        <v>0</v>
      </c>
      <c r="R1257" s="335" t="str">
        <f>IF(L1257="x",VLOOKUP(D1257,Acero!$A$12:$AB$209,16,FALSE),"--")</f>
        <v>--</v>
      </c>
      <c r="S1257" s="335" t="str">
        <f>IF(L1257="x",VLOOKUP(D1257,Acero!$A$12:$AB$209,17,FALSE),"--")</f>
        <v>--</v>
      </c>
      <c r="T1257" s="335">
        <f>VLOOKUP(D1257,Acero!$A$12:$AB$209,18,FALSE)</f>
        <v>0</v>
      </c>
      <c r="U1257" s="308" t="str">
        <f>VLOOKUP(D1257,Acero!$A$12:$AB$209,19,FALSE)</f>
        <v>-----</v>
      </c>
      <c r="V1257" s="319"/>
      <c r="W1257" s="319"/>
      <c r="X1257" s="322"/>
      <c r="Y1257" s="334" t="e">
        <f t="shared" si="515"/>
        <v>#DIV/0!</v>
      </c>
      <c r="Z1257">
        <f t="shared" si="519"/>
        <v>14982876.166666621</v>
      </c>
      <c r="AG1257" s="345">
        <v>43594</v>
      </c>
      <c r="AH1257" s="149"/>
      <c r="AI1257" s="149"/>
      <c r="AJ1257" s="149"/>
      <c r="AK1257" s="149"/>
      <c r="AL1257" s="343" t="e">
        <f t="shared" si="516"/>
        <v>#DIV/0!</v>
      </c>
      <c r="AM1257" s="149"/>
      <c r="AN1257" s="149"/>
      <c r="AO1257" s="343" t="e">
        <f t="shared" si="517"/>
        <v>#DIV/0!</v>
      </c>
      <c r="AP1257" s="149"/>
      <c r="AQ1257" s="149"/>
      <c r="AR1257" s="343" t="e">
        <f t="shared" si="518"/>
        <v>#DIV/0!</v>
      </c>
    </row>
    <row r="1258" spans="1:44" ht="30.75" hidden="1" thickBot="1">
      <c r="A1258" s="309"/>
      <c r="B1258" s="308">
        <v>1138</v>
      </c>
      <c r="C1258" s="239" t="str">
        <f>VLOOKUP($A$18,Piezas!$A$10:$F$604,2,FALSE)</f>
        <v xml:space="preserve">Gabinete lateral derecho </v>
      </c>
      <c r="D1258" s="317" t="s">
        <v>1060</v>
      </c>
      <c r="E1258" s="322"/>
      <c r="F1258" s="308">
        <f>VLOOKUP(D1258,Acero!$A$12:$AB$209,4,FALSE)</f>
        <v>0</v>
      </c>
      <c r="G1258" s="317"/>
      <c r="H1258" s="317"/>
      <c r="I1258" s="317"/>
      <c r="J1258" s="311"/>
      <c r="L1258" s="322"/>
      <c r="M1258" s="308" t="str">
        <f>VLOOKUP(D1258,Acero!$A$12:$AB$209,13,FALSE)</f>
        <v>---------------</v>
      </c>
      <c r="N1258" s="308" t="str">
        <f>IF(L1258="x",VLOOKUP(D1258,Acero!$A$12:$AB$209,6,FALSE),"--")</f>
        <v>--</v>
      </c>
      <c r="O1258" s="324" t="str">
        <f>IF(L1258="x",VLOOKUP(D1258,Acero!$A$12:$AB$209,7,FALSE),"--")</f>
        <v>--</v>
      </c>
      <c r="P1258" s="335">
        <f>IF((M1258="Chapa negra doble recapado")*AND(L1258&lt;&gt;"x"),"--",VLOOKUP(D1258,Acero!$A$12:$AB$209,14,FALSE))</f>
        <v>28</v>
      </c>
      <c r="Q1258" s="335" t="str">
        <f>IF((M1258="Chapa negra doble recapado")*AND(L1258&lt;&gt;"x"),"--",VLOOKUP(D1258,Acero!$A$12:$AB$209,15,FALSE))</f>
        <v>----</v>
      </c>
      <c r="R1258" s="335" t="str">
        <f>IF(L1258="x",VLOOKUP(D1258,Acero!$A$12:$AB$209,16,FALSE),"--")</f>
        <v>--</v>
      </c>
      <c r="S1258" s="335" t="str">
        <f>IF(L1258="x",VLOOKUP(D1258,Acero!$A$12:$AB$209,17,FALSE),"--")</f>
        <v>--</v>
      </c>
      <c r="T1258" s="335">
        <f>VLOOKUP(D1258,Acero!$A$12:$AB$209,18,FALSE)</f>
        <v>0</v>
      </c>
      <c r="U1258" s="308" t="str">
        <f>VLOOKUP(D1258,Acero!$A$12:$AB$209,19,FALSE)</f>
        <v>----</v>
      </c>
      <c r="V1258" s="318"/>
      <c r="W1258" s="318"/>
      <c r="X1258" s="322"/>
      <c r="Y1258" s="334" t="e">
        <f t="shared" si="515"/>
        <v>#DIV/0!</v>
      </c>
      <c r="Z1258">
        <f t="shared" si="519"/>
        <v>14982876.166666621</v>
      </c>
      <c r="AG1258" s="345">
        <v>43595</v>
      </c>
      <c r="AH1258" s="149"/>
      <c r="AI1258" s="149"/>
      <c r="AJ1258" s="149"/>
      <c r="AK1258" s="149"/>
      <c r="AL1258" s="343" t="e">
        <f t="shared" si="516"/>
        <v>#DIV/0!</v>
      </c>
      <c r="AM1258" s="149"/>
      <c r="AN1258" s="149"/>
      <c r="AO1258" s="343" t="e">
        <f t="shared" si="517"/>
        <v>#DIV/0!</v>
      </c>
      <c r="AP1258" s="149"/>
      <c r="AQ1258" s="149"/>
      <c r="AR1258" s="343" t="e">
        <f t="shared" si="518"/>
        <v>#DIV/0!</v>
      </c>
    </row>
    <row r="1259" spans="1:44" ht="30.75" hidden="1" thickBot="1">
      <c r="A1259" s="309"/>
      <c r="B1259" s="308">
        <v>1139</v>
      </c>
      <c r="C1259" s="239" t="str">
        <f>VLOOKUP($A$18,Piezas!$A$10:$F$604,2,FALSE)</f>
        <v xml:space="preserve">Gabinete lateral derecho </v>
      </c>
      <c r="D1259" s="317" t="s">
        <v>1228</v>
      </c>
      <c r="E1259" s="322"/>
      <c r="F1259" s="308">
        <f>VLOOKUP(D1259,Acero!$A$12:$AB$209,4,FALSE)</f>
        <v>0</v>
      </c>
      <c r="G1259" s="317"/>
      <c r="H1259" s="317"/>
      <c r="I1259" s="317"/>
      <c r="J1259" s="311"/>
      <c r="L1259" s="322"/>
      <c r="M1259" s="308" t="str">
        <f>VLOOKUP(D1259,Acero!$A$12:$AB$209,13,FALSE)</f>
        <v>---------------</v>
      </c>
      <c r="N1259" s="308" t="str">
        <f>IF(L1259="x",VLOOKUP(D1259,Acero!$A$12:$AB$209,6,FALSE),"--")</f>
        <v>--</v>
      </c>
      <c r="O1259" s="324" t="str">
        <f>IF(L1259="x",VLOOKUP(D1259,Acero!$A$12:$AB$209,7,FALSE),"--")</f>
        <v>--</v>
      </c>
      <c r="P1259" s="335">
        <f>IF((M1259="Chapa negra doble recapado")*AND(L1259&lt;&gt;"x"),"--",VLOOKUP(D1259,Acero!$A$12:$AB$209,14,FALSE))</f>
        <v>0.42</v>
      </c>
      <c r="Q1259" s="335" t="str">
        <f>IF((M1259="Chapa negra doble recapado")*AND(L1259&lt;&gt;"x"),"--",VLOOKUP(D1259,Acero!$A$12:$AB$209,15,FALSE))</f>
        <v>----</v>
      </c>
      <c r="R1259" s="335" t="str">
        <f>IF(L1259="x",VLOOKUP(D1259,Acero!$A$12:$AB$209,16,FALSE),"--")</f>
        <v>--</v>
      </c>
      <c r="S1259" s="335" t="str">
        <f>IF(L1259="x",VLOOKUP(D1259,Acero!$A$12:$AB$209,17,FALSE),"--")</f>
        <v>--</v>
      </c>
      <c r="T1259" s="335">
        <f>VLOOKUP(D1259,Acero!$A$12:$AB$209,18,FALSE)</f>
        <v>0.5</v>
      </c>
      <c r="U1259" s="308" t="str">
        <f>VLOOKUP(D1259,Acero!$A$12:$AB$209,19,FALSE)</f>
        <v>----</v>
      </c>
      <c r="V1259" s="318"/>
      <c r="W1259" s="318"/>
      <c r="X1259" s="322"/>
      <c r="Y1259" s="334" t="e">
        <f t="shared" si="515"/>
        <v>#DIV/0!</v>
      </c>
      <c r="Z1259">
        <f t="shared" si="519"/>
        <v>14982876.166666621</v>
      </c>
      <c r="AG1259" s="345">
        <v>43596</v>
      </c>
      <c r="AH1259" s="149"/>
      <c r="AI1259" s="149"/>
      <c r="AJ1259" s="149"/>
      <c r="AK1259" s="149"/>
      <c r="AL1259" s="343" t="e">
        <f t="shared" si="516"/>
        <v>#DIV/0!</v>
      </c>
      <c r="AM1259" s="149"/>
      <c r="AN1259" s="149"/>
      <c r="AO1259" s="343" t="e">
        <f t="shared" si="517"/>
        <v>#DIV/0!</v>
      </c>
      <c r="AP1259" s="149"/>
      <c r="AQ1259" s="149"/>
      <c r="AR1259" s="343" t="e">
        <f t="shared" si="518"/>
        <v>#DIV/0!</v>
      </c>
    </row>
    <row r="1260" spans="1:44" ht="30.75" hidden="1" thickBot="1">
      <c r="A1260" s="309"/>
      <c r="B1260" s="308">
        <v>1140</v>
      </c>
      <c r="C1260" s="239" t="str">
        <f>VLOOKUP($A$18,Piezas!$A$10:$F$604,2,FALSE)</f>
        <v xml:space="preserve">Gabinete lateral derecho </v>
      </c>
      <c r="D1260" s="317" t="s">
        <v>1229</v>
      </c>
      <c r="E1260" s="322"/>
      <c r="F1260" s="308">
        <f>VLOOKUP(D1260,Acero!$A$12:$AB$209,4,FALSE)</f>
        <v>0</v>
      </c>
      <c r="G1260" s="317"/>
      <c r="H1260" s="317"/>
      <c r="I1260" s="317"/>
      <c r="J1260" s="311"/>
      <c r="L1260" s="322"/>
      <c r="M1260" s="308" t="str">
        <f>VLOOKUP(D1260,Acero!$A$12:$AB$209,13,FALSE)</f>
        <v>---------------</v>
      </c>
      <c r="N1260" s="308" t="str">
        <f>IF(L1260="x",VLOOKUP(D1260,Acero!$A$12:$AB$209,6,FALSE),"--")</f>
        <v>--</v>
      </c>
      <c r="O1260" s="324" t="str">
        <f>IF(L1260="x",VLOOKUP(D1260,Acero!$A$12:$AB$209,7,FALSE),"--")</f>
        <v>--</v>
      </c>
      <c r="P1260" s="335">
        <f>IF((M1260="Chapa negra doble recapado")*AND(L1260&lt;&gt;"x"),"--",VLOOKUP(D1260,Acero!$A$12:$AB$209,14,FALSE))</f>
        <v>22</v>
      </c>
      <c r="Q1260" s="335" t="str">
        <f>IF((M1260="Chapa negra doble recapado")*AND(L1260&lt;&gt;"x"),"--",VLOOKUP(D1260,Acero!$A$12:$AB$209,15,FALSE))</f>
        <v>----</v>
      </c>
      <c r="R1260" s="335" t="str">
        <f>IF(L1260="x",VLOOKUP(D1260,Acero!$A$12:$AB$209,16,FALSE),"--")</f>
        <v>--</v>
      </c>
      <c r="S1260" s="335" t="str">
        <f>IF(L1260="x",VLOOKUP(D1260,Acero!$A$12:$AB$209,17,FALSE),"--")</f>
        <v>--</v>
      </c>
      <c r="T1260" s="335">
        <f>VLOOKUP(D1260,Acero!$A$12:$AB$209,18,FALSE)</f>
        <v>0</v>
      </c>
      <c r="U1260" s="308" t="str">
        <f>VLOOKUP(D1260,Acero!$A$12:$AB$209,19,FALSE)</f>
        <v>----</v>
      </c>
      <c r="V1260" s="319"/>
      <c r="W1260" s="319"/>
      <c r="X1260" s="322"/>
      <c r="Y1260" s="334" t="e">
        <f t="shared" si="515"/>
        <v>#DIV/0!</v>
      </c>
      <c r="Z1260">
        <f t="shared" si="519"/>
        <v>14982876.166666621</v>
      </c>
      <c r="AG1260" s="345">
        <v>43597</v>
      </c>
      <c r="AH1260" s="149"/>
      <c r="AI1260" s="149"/>
      <c r="AJ1260" s="149"/>
      <c r="AK1260" s="149"/>
      <c r="AL1260" s="343" t="e">
        <f t="shared" si="516"/>
        <v>#DIV/0!</v>
      </c>
      <c r="AM1260" s="149"/>
      <c r="AN1260" s="149"/>
      <c r="AO1260" s="343" t="e">
        <f t="shared" si="517"/>
        <v>#DIV/0!</v>
      </c>
      <c r="AP1260" s="149"/>
      <c r="AQ1260" s="149"/>
      <c r="AR1260" s="343" t="e">
        <f t="shared" si="518"/>
        <v>#DIV/0!</v>
      </c>
    </row>
    <row r="1261" spans="1:44" ht="30.75" hidden="1" thickBot="1">
      <c r="A1261" s="309"/>
      <c r="B1261" s="308">
        <v>1141</v>
      </c>
      <c r="C1261" s="239" t="str">
        <f>VLOOKUP($A$18,Piezas!$A$10:$F$604,2,FALSE)</f>
        <v xml:space="preserve">Gabinete lateral derecho </v>
      </c>
      <c r="D1261" s="317" t="s">
        <v>1230</v>
      </c>
      <c r="E1261" s="322"/>
      <c r="F1261" s="308">
        <f>VLOOKUP(D1261,Acero!$A$12:$AB$209,4,FALSE)</f>
        <v>0</v>
      </c>
      <c r="G1261" s="317"/>
      <c r="H1261" s="317"/>
      <c r="I1261" s="317"/>
      <c r="J1261" s="311"/>
      <c r="L1261" s="322"/>
      <c r="M1261" s="308" t="str">
        <f>VLOOKUP(D1261,Acero!$A$12:$AB$209,13,FALSE)</f>
        <v>---------------</v>
      </c>
      <c r="N1261" s="308" t="str">
        <f>IF(L1261="x",VLOOKUP(D1261,Acero!$A$12:$AB$209,6,FALSE),"--")</f>
        <v>--</v>
      </c>
      <c r="O1261" s="324" t="str">
        <f>IF(L1261="x",VLOOKUP(D1261,Acero!$A$12:$AB$209,7,FALSE),"--")</f>
        <v>--</v>
      </c>
      <c r="P1261" s="335">
        <f>IF((M1261="Chapa negra doble recapado")*AND(L1261&lt;&gt;"x"),"--",VLOOKUP(D1261,Acero!$A$12:$AB$209,14,FALSE))</f>
        <v>12.7</v>
      </c>
      <c r="Q1261" s="335" t="str">
        <f>IF((M1261="Chapa negra doble recapado")*AND(L1261&lt;&gt;"x"),"--",VLOOKUP(D1261,Acero!$A$12:$AB$209,15,FALSE))</f>
        <v>----</v>
      </c>
      <c r="R1261" s="335" t="str">
        <f>IF(L1261="x",VLOOKUP(D1261,Acero!$A$12:$AB$209,16,FALSE),"--")</f>
        <v>--</v>
      </c>
      <c r="S1261" s="335" t="str">
        <f>IF(L1261="x",VLOOKUP(D1261,Acero!$A$12:$AB$209,17,FALSE),"--")</f>
        <v>--</v>
      </c>
      <c r="T1261" s="335">
        <f>VLOOKUP(D1261,Acero!$A$12:$AB$209,18,FALSE)</f>
        <v>0</v>
      </c>
      <c r="U1261" s="308" t="str">
        <f>VLOOKUP(D1261,Acero!$A$12:$AB$209,19,FALSE)</f>
        <v>----</v>
      </c>
      <c r="V1261" s="318"/>
      <c r="W1261" s="318"/>
      <c r="X1261" s="322"/>
      <c r="Y1261" s="334" t="e">
        <f t="shared" si="515"/>
        <v>#DIV/0!</v>
      </c>
      <c r="Z1261">
        <f t="shared" si="519"/>
        <v>14982876.166666621</v>
      </c>
      <c r="AG1261" s="345">
        <v>43598</v>
      </c>
      <c r="AH1261" s="149"/>
      <c r="AI1261" s="149"/>
      <c r="AJ1261" s="149"/>
      <c r="AK1261" s="149"/>
      <c r="AL1261" s="343" t="e">
        <f t="shared" si="516"/>
        <v>#DIV/0!</v>
      </c>
      <c r="AM1261" s="149"/>
      <c r="AN1261" s="149"/>
      <c r="AO1261" s="343" t="e">
        <f t="shared" si="517"/>
        <v>#DIV/0!</v>
      </c>
      <c r="AP1261" s="149"/>
      <c r="AQ1261" s="149"/>
      <c r="AR1261" s="343" t="e">
        <f t="shared" si="518"/>
        <v>#DIV/0!</v>
      </c>
    </row>
    <row r="1262" spans="1:44" ht="30.75" hidden="1" thickBot="1">
      <c r="A1262" s="309"/>
      <c r="B1262" s="308">
        <v>1142</v>
      </c>
      <c r="C1262" s="239" t="str">
        <f>VLOOKUP($A$18,Piezas!$A$10:$F$604,2,FALSE)</f>
        <v xml:space="preserve">Gabinete lateral derecho </v>
      </c>
      <c r="D1262" s="317"/>
      <c r="E1262" s="322"/>
      <c r="F1262" s="308" t="e">
        <f>VLOOKUP(D1262,Acero!$A$12:$AB$209,4,FALSE)</f>
        <v>#N/A</v>
      </c>
      <c r="G1262" s="317"/>
      <c r="H1262" s="317"/>
      <c r="I1262" s="317"/>
      <c r="J1262" s="311"/>
      <c r="L1262" s="322"/>
      <c r="M1262" s="308" t="e">
        <f>VLOOKUP(D1262,Acero!$A$12:$AB$209,13,FALSE)</f>
        <v>#N/A</v>
      </c>
      <c r="N1262" s="308" t="str">
        <f>IF(L1262="x",VLOOKUP(D1262,Acero!$A$12:$AB$209,6,FALSE),"--")</f>
        <v>--</v>
      </c>
      <c r="O1262" s="324" t="str">
        <f>IF(L1262="x",VLOOKUP(D1262,Acero!$A$12:$AB$209,7,FALSE),"--")</f>
        <v>--</v>
      </c>
      <c r="P1262" s="335" t="e">
        <f>IF((M1262="Chapa negra doble recapado")*AND(L1262&lt;&gt;"x"),"--",VLOOKUP(D1262,Acero!$A$12:$AB$209,14,FALSE))</f>
        <v>#N/A</v>
      </c>
      <c r="Q1262" s="335" t="e">
        <f>IF((M1262="Chapa negra doble recapado")*AND(L1262&lt;&gt;"x"),"--",VLOOKUP(D1262,Acero!$A$12:$AB$209,15,FALSE))</f>
        <v>#N/A</v>
      </c>
      <c r="R1262" s="335" t="str">
        <f>IF(L1262="x",VLOOKUP(D1262,Acero!$A$12:$AB$209,16,FALSE),"--")</f>
        <v>--</v>
      </c>
      <c r="S1262" s="335" t="str">
        <f>IF(L1262="x",VLOOKUP(D1262,Acero!$A$12:$AB$209,17,FALSE),"--")</f>
        <v>--</v>
      </c>
      <c r="T1262" s="335" t="e">
        <f>VLOOKUP(D1262,Acero!$A$12:$AB$209,18,FALSE)</f>
        <v>#N/A</v>
      </c>
      <c r="U1262" s="308" t="e">
        <f>VLOOKUP(D1262,Acero!$A$12:$AB$209,19,FALSE)</f>
        <v>#N/A</v>
      </c>
      <c r="V1262" s="319"/>
      <c r="W1262" s="319"/>
      <c r="X1262" s="322"/>
      <c r="Y1262" s="334" t="e">
        <f t="shared" si="515"/>
        <v>#DIV/0!</v>
      </c>
      <c r="Z1262">
        <f t="shared" si="519"/>
        <v>14982876.166666621</v>
      </c>
      <c r="AG1262" s="345">
        <v>43599</v>
      </c>
      <c r="AH1262" s="149"/>
      <c r="AI1262" s="149"/>
      <c r="AJ1262" s="149"/>
      <c r="AK1262" s="149"/>
      <c r="AL1262" s="343" t="e">
        <f t="shared" si="516"/>
        <v>#DIV/0!</v>
      </c>
      <c r="AM1262" s="149"/>
      <c r="AN1262" s="149"/>
      <c r="AO1262" s="343" t="e">
        <f t="shared" si="517"/>
        <v>#DIV/0!</v>
      </c>
      <c r="AP1262" s="149"/>
      <c r="AQ1262" s="149"/>
      <c r="AR1262" s="343" t="e">
        <f t="shared" si="518"/>
        <v>#DIV/0!</v>
      </c>
    </row>
    <row r="1263" spans="1:44" ht="30.75" hidden="1" thickBot="1">
      <c r="A1263" s="309"/>
      <c r="B1263" s="308">
        <v>1143</v>
      </c>
      <c r="C1263" s="239" t="str">
        <f>VLOOKUP($A$18,Piezas!$A$10:$F$604,2,FALSE)</f>
        <v xml:space="preserve">Gabinete lateral derecho </v>
      </c>
      <c r="D1263" s="320"/>
      <c r="E1263" s="322"/>
      <c r="F1263" s="308" t="e">
        <f>VLOOKUP(D1263,Acero!$A$12:$AB$209,4,FALSE)</f>
        <v>#N/A</v>
      </c>
      <c r="G1263" s="317"/>
      <c r="H1263" s="317"/>
      <c r="I1263" s="317"/>
      <c r="J1263" s="311"/>
      <c r="L1263" s="322"/>
      <c r="M1263" s="308" t="e">
        <f>VLOOKUP(D1263,Acero!$A$12:$AB$209,13,FALSE)</f>
        <v>#N/A</v>
      </c>
      <c r="N1263" s="308" t="str">
        <f>IF(L1263="x",VLOOKUP(D1263,Acero!$A$12:$AB$209,6,FALSE),"--")</f>
        <v>--</v>
      </c>
      <c r="O1263" s="324" t="str">
        <f>IF(L1263="x",VLOOKUP(D1263,Acero!$A$12:$AB$209,7,FALSE),"--")</f>
        <v>--</v>
      </c>
      <c r="P1263" s="335" t="e">
        <f>IF((M1263="Chapa negra doble recapado")*AND(L1263&lt;&gt;"x"),"--",VLOOKUP(D1263,Acero!$A$12:$AB$209,14,FALSE))</f>
        <v>#N/A</v>
      </c>
      <c r="Q1263" s="335" t="e">
        <f>IF((M1263="Chapa negra doble recapado")*AND(L1263&lt;&gt;"x"),"--",VLOOKUP(D1263,Acero!$A$12:$AB$209,15,FALSE))</f>
        <v>#N/A</v>
      </c>
      <c r="R1263" s="335" t="str">
        <f>IF(L1263="x",VLOOKUP(D1263,Acero!$A$12:$AB$209,16,FALSE),"--")</f>
        <v>--</v>
      </c>
      <c r="S1263" s="335" t="str">
        <f>IF(L1263="x",VLOOKUP(D1263,Acero!$A$12:$AB$209,17,FALSE),"--")</f>
        <v>--</v>
      </c>
      <c r="T1263" s="335" t="e">
        <f>VLOOKUP(D1263,Acero!$A$12:$AB$209,18,FALSE)</f>
        <v>#N/A</v>
      </c>
      <c r="U1263" s="308" t="e">
        <f>VLOOKUP(D1263,Acero!$A$12:$AB$209,19,FALSE)</f>
        <v>#N/A</v>
      </c>
      <c r="V1263" s="318"/>
      <c r="W1263" s="318"/>
      <c r="X1263" s="322"/>
      <c r="Y1263" s="334" t="e">
        <f t="shared" si="515"/>
        <v>#DIV/0!</v>
      </c>
      <c r="Z1263">
        <f t="shared" si="519"/>
        <v>14982876.166666621</v>
      </c>
      <c r="AG1263" s="345">
        <v>43600</v>
      </c>
      <c r="AH1263" s="149"/>
      <c r="AI1263" s="149"/>
      <c r="AJ1263" s="149"/>
      <c r="AK1263" s="149"/>
      <c r="AL1263" s="343" t="e">
        <f t="shared" si="516"/>
        <v>#DIV/0!</v>
      </c>
      <c r="AM1263" s="149"/>
      <c r="AN1263" s="149"/>
      <c r="AO1263" s="343" t="e">
        <f t="shared" si="517"/>
        <v>#DIV/0!</v>
      </c>
      <c r="AP1263" s="149"/>
      <c r="AQ1263" s="149"/>
      <c r="AR1263" s="343" t="e">
        <f t="shared" si="518"/>
        <v>#DIV/0!</v>
      </c>
    </row>
    <row r="1264" spans="1:44" ht="30.75" hidden="1" thickBot="1">
      <c r="A1264" s="412"/>
      <c r="B1264" s="308">
        <v>1144</v>
      </c>
      <c r="C1264" s="239" t="str">
        <f>VLOOKUP($A$18,Piezas!$A$10:$F$604,2,FALSE)</f>
        <v xml:space="preserve">Gabinete lateral derecho </v>
      </c>
      <c r="D1264" s="321"/>
      <c r="E1264" s="322"/>
      <c r="F1264" s="308" t="e">
        <f>VLOOKUP(D1264,Acero!$A$12:$AB$209,4,FALSE)</f>
        <v>#N/A</v>
      </c>
      <c r="G1264" s="317"/>
      <c r="H1264" s="317"/>
      <c r="I1264" s="317"/>
      <c r="J1264" s="311"/>
      <c r="L1264" s="322"/>
      <c r="M1264" s="308" t="e">
        <f>VLOOKUP(D1264,Acero!$A$12:$AB$209,13,FALSE)</f>
        <v>#N/A</v>
      </c>
      <c r="N1264" s="308" t="str">
        <f>IF(L1264="x",VLOOKUP(D1264,Acero!$A$12:$AB$209,6,FALSE),"--")</f>
        <v>--</v>
      </c>
      <c r="O1264" s="324" t="str">
        <f>IF(L1264="x",VLOOKUP(D1264,Acero!$A$12:$AB$209,7,FALSE),"--")</f>
        <v>--</v>
      </c>
      <c r="P1264" s="335" t="e">
        <f>IF((M1264="Chapa negra doble recapado")*AND(L1264&lt;&gt;"x"),"--",VLOOKUP(D1264,Acero!$A$12:$AB$209,14,FALSE))</f>
        <v>#N/A</v>
      </c>
      <c r="Q1264" s="335" t="e">
        <f>IF((M1264="Chapa negra doble recapado")*AND(L1264&lt;&gt;"x"),"--",VLOOKUP(D1264,Acero!$A$12:$AB$209,15,FALSE))</f>
        <v>#N/A</v>
      </c>
      <c r="R1264" s="335" t="str">
        <f>IF(L1264="x",VLOOKUP(D1264,Acero!$A$12:$AB$209,16,FALSE),"--")</f>
        <v>--</v>
      </c>
      <c r="S1264" s="335" t="str">
        <f>IF(L1264="x",VLOOKUP(D1264,Acero!$A$12:$AB$209,17,FALSE),"--")</f>
        <v>--</v>
      </c>
      <c r="T1264" s="335" t="e">
        <f>VLOOKUP(D1264,Acero!$A$12:$AB$209,18,FALSE)</f>
        <v>#N/A</v>
      </c>
      <c r="U1264" s="308" t="e">
        <f>VLOOKUP(D1264,Acero!$A$12:$AB$209,19,FALSE)</f>
        <v>#N/A</v>
      </c>
      <c r="V1264" s="319"/>
      <c r="W1264" s="319"/>
      <c r="X1264" s="322"/>
      <c r="Y1264" s="334" t="e">
        <f t="shared" si="515"/>
        <v>#DIV/0!</v>
      </c>
      <c r="Z1264">
        <f t="shared" si="519"/>
        <v>14982876.166666621</v>
      </c>
      <c r="AG1264" s="345">
        <v>43601</v>
      </c>
      <c r="AH1264" s="149"/>
      <c r="AI1264" s="149"/>
      <c r="AJ1264" s="149"/>
      <c r="AK1264" s="149"/>
      <c r="AL1264" s="343" t="e">
        <f t="shared" si="516"/>
        <v>#DIV/0!</v>
      </c>
      <c r="AM1264" s="149"/>
      <c r="AN1264" s="149"/>
      <c r="AO1264" s="343" t="e">
        <f t="shared" si="517"/>
        <v>#DIV/0!</v>
      </c>
      <c r="AP1264" s="149"/>
      <c r="AQ1264" s="149"/>
      <c r="AR1264" s="343" t="e">
        <f t="shared" si="518"/>
        <v>#DIV/0!</v>
      </c>
    </row>
    <row r="1265" spans="1:44" ht="15.75" hidden="1" thickBot="1">
      <c r="A1265" s="410"/>
      <c r="B1265" s="336"/>
      <c r="C1265" s="337"/>
      <c r="D1265" s="338"/>
      <c r="E1265" s="339"/>
      <c r="F1265" s="340"/>
      <c r="G1265" s="336"/>
      <c r="H1265" s="336"/>
      <c r="I1265" s="338"/>
      <c r="J1265" s="339"/>
      <c r="K1265" s="341"/>
      <c r="L1265" s="339"/>
      <c r="M1265" s="338"/>
      <c r="N1265" s="338"/>
      <c r="O1265" s="342"/>
      <c r="P1265" s="340"/>
      <c r="Q1265" s="340"/>
      <c r="R1265" s="340"/>
      <c r="S1265" s="340"/>
      <c r="T1265" s="340"/>
      <c r="U1265" s="336"/>
      <c r="V1265" s="336"/>
      <c r="W1265" s="336"/>
      <c r="X1265" s="339"/>
      <c r="Y1265" s="339"/>
      <c r="Z1265" s="333"/>
      <c r="AA1265" s="333"/>
      <c r="AG1265" s="345"/>
      <c r="AL1265" s="344"/>
      <c r="AO1265" s="344"/>
      <c r="AR1265" s="344"/>
    </row>
    <row r="1266" spans="1:44" ht="31.5" hidden="1" thickTop="1" thickBot="1">
      <c r="A1266" s="411" t="s">
        <v>536</v>
      </c>
      <c r="B1266" s="308">
        <v>1145</v>
      </c>
      <c r="C1266" s="239" t="str">
        <f>VLOOKUP($A$18,Piezas!$A$10:$F$604,2,FALSE)</f>
        <v xml:space="preserve">Gabinete lateral derecho </v>
      </c>
      <c r="D1266" s="317" t="s">
        <v>1012</v>
      </c>
      <c r="E1266" s="331">
        <v>2494.3333333333298</v>
      </c>
      <c r="F1266" s="308" t="str">
        <f>VLOOKUP(D1266,Acero!$A$12:$AB$209,4,FALSE)</f>
        <v>Lateral</v>
      </c>
      <c r="G1266" s="317"/>
      <c r="H1266" s="317"/>
      <c r="I1266" s="317"/>
      <c r="J1266" s="310"/>
      <c r="K1266" s="149"/>
      <c r="L1266" s="331"/>
      <c r="M1266" s="308" t="str">
        <f>VLOOKUP(D1266,Acero!$A$12:$AB$209,13,FALSE)</f>
        <v>Chapa negra doble recapado</v>
      </c>
      <c r="N1266" s="308" t="str">
        <f>IF(L1266="x",VLOOKUP(D1266,Acero!$A$12:$AB$209,6,FALSE),"--")</f>
        <v>--</v>
      </c>
      <c r="O1266" s="324" t="str">
        <f>IF(L1266="x",VLOOKUP(D1266,Acero!$A$12:$AB$209,7,FALSE),"--")</f>
        <v>--</v>
      </c>
      <c r="P1266" s="335" t="str">
        <f>IF((M1266="Chapa negra doble recapado")*AND(L1266&lt;&gt;"x"),"--",VLOOKUP(D1266,Acero!$A$12:$AB$209,14,FALSE))</f>
        <v>--</v>
      </c>
      <c r="Q1266" s="335" t="str">
        <f>IF((M1266="Chapa negra doble recapado")*AND(L1266&lt;&gt;"x"),"--",VLOOKUP(D1266,Acero!$A$12:$AB$209,15,FALSE))</f>
        <v>--</v>
      </c>
      <c r="R1266" s="335" t="str">
        <f>IF(L1266="x",VLOOKUP(D1266,Acero!$A$12:$AB$209,16,FALSE),"--")</f>
        <v>--</v>
      </c>
      <c r="S1266" s="335" t="str">
        <f>IF(L1266="x",VLOOKUP(D1266,Acero!$A$12:$AB$209,17,FALSE),"--")</f>
        <v>--</v>
      </c>
      <c r="T1266" s="335">
        <f>VLOOKUP(D1266,Acero!$A$12:$AB$209,18,FALSE)</f>
        <v>1.2</v>
      </c>
      <c r="U1266" s="308" t="str">
        <f>VLOOKUP(D1266,Acero!$A$12:$AB$209,19,FALSE)</f>
        <v>mm</v>
      </c>
      <c r="V1266" s="317"/>
      <c r="W1266" s="317">
        <v>2027.8333333333301</v>
      </c>
      <c r="X1266" s="331">
        <v>2651.6666666666702</v>
      </c>
      <c r="Y1266" s="334">
        <f t="shared" ref="Y1266:Y1276" si="520">(X1266-W1266)/W1266</f>
        <v>0.30763540724912031</v>
      </c>
      <c r="Z1266" s="149">
        <f>(V1266+W1266)*E1266</f>
        <v>5058092.2777777622</v>
      </c>
      <c r="AA1266" s="149"/>
      <c r="AB1266" s="149"/>
      <c r="AC1266" s="149"/>
      <c r="AD1266" s="149"/>
      <c r="AE1266" s="149"/>
      <c r="AF1266" s="149"/>
      <c r="AG1266" s="345">
        <v>43602</v>
      </c>
      <c r="AH1266" s="149"/>
      <c r="AI1266" s="149"/>
      <c r="AJ1266" s="149"/>
      <c r="AK1266" s="149"/>
      <c r="AL1266" s="343" t="e">
        <f t="shared" ref="AL1266:AL1276" si="521">(AH1266-AK1266)/AH1266</f>
        <v>#DIV/0!</v>
      </c>
      <c r="AM1266" s="149"/>
      <c r="AN1266" s="149"/>
      <c r="AO1266" s="343" t="e">
        <f t="shared" ref="AO1266:AO1276" si="522">(AK1266-AN1266)/AK1266</f>
        <v>#DIV/0!</v>
      </c>
      <c r="AP1266" s="149"/>
      <c r="AQ1266" s="149"/>
      <c r="AR1266" s="343" t="e">
        <f t="shared" ref="AR1266:AR1276" si="523">(AN1266-AQ1266)/AN1266</f>
        <v>#DIV/0!</v>
      </c>
    </row>
    <row r="1267" spans="1:44" ht="30.75" hidden="1" thickBot="1">
      <c r="A1267" s="309"/>
      <c r="B1267" s="308">
        <v>1146</v>
      </c>
      <c r="C1267" s="239" t="str">
        <f>VLOOKUP($A$18,Piezas!$A$10:$F$604,2,FALSE)</f>
        <v xml:space="preserve">Gabinete lateral derecho </v>
      </c>
      <c r="D1267" s="317" t="s">
        <v>1211</v>
      </c>
      <c r="E1267" s="322">
        <v>2502.3333333333298</v>
      </c>
      <c r="F1267" s="308" t="str">
        <f>VLOOKUP(D1267,Acero!$A$12:$AB$209,4,FALSE)</f>
        <v xml:space="preserve">Lonja </v>
      </c>
      <c r="G1267" s="317"/>
      <c r="H1267" s="317"/>
      <c r="I1267" s="317"/>
      <c r="J1267" s="311"/>
      <c r="L1267" s="317"/>
      <c r="M1267" s="308" t="str">
        <f>VLOOKUP(D1267,Acero!$A$12:$AB$209,13,FALSE)</f>
        <v>Chapa negra doble recapado</v>
      </c>
      <c r="N1267" s="308" t="str">
        <f>IF(L1267="x",VLOOKUP(D1267,Acero!$A$12:$AB$209,6,FALSE),"--")</f>
        <v>--</v>
      </c>
      <c r="O1267" s="324" t="str">
        <f>IF(L1267="x",VLOOKUP(D1267,Acero!$A$12:$AB$209,7,FALSE),"--")</f>
        <v>--</v>
      </c>
      <c r="P1267" s="335" t="str">
        <f>IF((M1267="Chapa negra doble recapado")*AND(L1267&lt;&gt;"x"),"--",VLOOKUP(D1267,Acero!$A$12:$AB$209,14,FALSE))</f>
        <v>--</v>
      </c>
      <c r="Q1267" s="335" t="str">
        <f>IF((M1267="Chapa negra doble recapado")*AND(L1267&lt;&gt;"x"),"--",VLOOKUP(D1267,Acero!$A$12:$AB$209,15,FALSE))</f>
        <v>--</v>
      </c>
      <c r="R1267" s="335" t="str">
        <f>IF(L1267="x",VLOOKUP(D1267,Acero!$A$12:$AB$209,16,FALSE),"--")</f>
        <v>--</v>
      </c>
      <c r="S1267" s="335" t="str">
        <f>IF(L1267="x",VLOOKUP(D1267,Acero!$A$12:$AB$209,17,FALSE),"--")</f>
        <v>--</v>
      </c>
      <c r="T1267" s="335">
        <f>VLOOKUP(D1267,Acero!$A$12:$AB$209,18,FALSE)</f>
        <v>1.2</v>
      </c>
      <c r="U1267" s="308" t="str">
        <f>VLOOKUP(D1267,Acero!$A$12:$AB$209,19,FALSE)</f>
        <v>mm</v>
      </c>
      <c r="V1267" s="317"/>
      <c r="W1267" s="317">
        <v>2034.3333333333301</v>
      </c>
      <c r="X1267" s="322">
        <v>2660.1666666666702</v>
      </c>
      <c r="Y1267" s="334">
        <f t="shared" si="520"/>
        <v>0.30763558905456712</v>
      </c>
      <c r="Z1267">
        <f t="shared" ref="Z1267:Z1276" si="524">(V1267+W1267)*E1267+Z1266</f>
        <v>10148672.388888858</v>
      </c>
      <c r="AG1267" s="345">
        <v>43603</v>
      </c>
      <c r="AH1267" s="149"/>
      <c r="AI1267" s="149"/>
      <c r="AJ1267" s="149"/>
      <c r="AK1267" s="149"/>
      <c r="AL1267" s="343" t="e">
        <f t="shared" si="521"/>
        <v>#DIV/0!</v>
      </c>
      <c r="AM1267" s="149"/>
      <c r="AN1267" s="149"/>
      <c r="AO1267" s="343" t="e">
        <f t="shared" si="522"/>
        <v>#DIV/0!</v>
      </c>
      <c r="AP1267" s="149"/>
      <c r="AQ1267" s="149"/>
      <c r="AR1267" s="343" t="e">
        <f t="shared" si="523"/>
        <v>#DIV/0!</v>
      </c>
    </row>
    <row r="1268" spans="1:44" ht="30.75" hidden="1" thickBot="1">
      <c r="A1268" s="309"/>
      <c r="B1268" s="308">
        <v>1147</v>
      </c>
      <c r="C1268" s="239" t="str">
        <f>VLOOKUP($A$18,Piezas!$A$10:$F$604,2,FALSE)</f>
        <v xml:space="preserve">Gabinete lateral derecho </v>
      </c>
      <c r="D1268" s="317" t="s">
        <v>1014</v>
      </c>
      <c r="E1268" s="322">
        <v>2510.3333333333298</v>
      </c>
      <c r="F1268" s="308" t="str">
        <f>VLOOKUP(D1268,Acero!$A$12:$AB$209,4,FALSE)</f>
        <v>orejas</v>
      </c>
      <c r="G1268" s="317"/>
      <c r="H1268" s="317"/>
      <c r="I1268" s="317"/>
      <c r="J1268" s="311" t="s">
        <v>1574</v>
      </c>
      <c r="L1268" s="322"/>
      <c r="M1268" s="308" t="str">
        <f>VLOOKUP(D1268,Acero!$A$12:$AB$209,13,FALSE)</f>
        <v>Chapa negra doble recapado</v>
      </c>
      <c r="N1268" s="308" t="str">
        <f>IF(L1268="x",VLOOKUP(D1268,Acero!$A$12:$AB$209,6,FALSE),"--")</f>
        <v>--</v>
      </c>
      <c r="O1268" s="324" t="str">
        <f>IF(L1268="x",VLOOKUP(D1268,Acero!$A$12:$AB$209,7,FALSE),"--")</f>
        <v>--</v>
      </c>
      <c r="P1268" s="335" t="str">
        <f>IF((M1268="Chapa negra doble recapado")*AND(L1268&lt;&gt;"x"),"--",VLOOKUP(D1268,Acero!$A$12:$AB$209,14,FALSE))</f>
        <v>--</v>
      </c>
      <c r="Q1268" s="335" t="str">
        <f>IF((M1268="Chapa negra doble recapado")*AND(L1268&lt;&gt;"x"),"--",VLOOKUP(D1268,Acero!$A$12:$AB$209,15,FALSE))</f>
        <v>--</v>
      </c>
      <c r="R1268" s="335" t="str">
        <f>IF(L1268="x",VLOOKUP(D1268,Acero!$A$12:$AB$209,16,FALSE),"--")</f>
        <v>--</v>
      </c>
      <c r="S1268" s="335" t="str">
        <f>IF(L1268="x",VLOOKUP(D1268,Acero!$A$12:$AB$209,17,FALSE),"--")</f>
        <v>--</v>
      </c>
      <c r="T1268" s="335">
        <f>VLOOKUP(D1268,Acero!$A$12:$AB$209,18,FALSE)</f>
        <v>1.2</v>
      </c>
      <c r="U1268" s="308" t="str">
        <f>VLOOKUP(D1268,Acero!$A$12:$AB$209,19,FALSE)</f>
        <v>mm</v>
      </c>
      <c r="V1268" s="318">
        <v>1</v>
      </c>
      <c r="W1268" s="318">
        <v>2040.8333333333301</v>
      </c>
      <c r="X1268" s="322">
        <v>2668.6666666666702</v>
      </c>
      <c r="Y1268" s="334">
        <f t="shared" si="520"/>
        <v>0.30763576970192297</v>
      </c>
      <c r="Z1268">
        <f t="shared" si="524"/>
        <v>15274354.666666619</v>
      </c>
      <c r="AG1268" s="345">
        <v>43604</v>
      </c>
      <c r="AH1268" s="149"/>
      <c r="AI1268" s="149"/>
      <c r="AJ1268" s="149"/>
      <c r="AK1268" s="149"/>
      <c r="AL1268" s="343" t="e">
        <f t="shared" si="521"/>
        <v>#DIV/0!</v>
      </c>
      <c r="AM1268" s="149"/>
      <c r="AN1268" s="149"/>
      <c r="AO1268" s="343" t="e">
        <f t="shared" si="522"/>
        <v>#DIV/0!</v>
      </c>
      <c r="AP1268" s="149"/>
      <c r="AQ1268" s="149"/>
      <c r="AR1268" s="343" t="e">
        <f t="shared" si="523"/>
        <v>#DIV/0!</v>
      </c>
    </row>
    <row r="1269" spans="1:44" ht="30.75" hidden="1" thickBot="1">
      <c r="A1269" s="309"/>
      <c r="B1269" s="308">
        <v>1148</v>
      </c>
      <c r="C1269" s="239" t="str">
        <f>VLOOKUP($A$18,Piezas!$A$10:$F$604,2,FALSE)</f>
        <v xml:space="preserve">Gabinete lateral derecho </v>
      </c>
      <c r="D1269" s="317" t="s">
        <v>1015</v>
      </c>
      <c r="E1269" s="322"/>
      <c r="F1269" s="308">
        <f>VLOOKUP(D1269,Acero!$A$12:$AB$209,4,FALSE)</f>
        <v>0</v>
      </c>
      <c r="G1269" s="317"/>
      <c r="H1269" s="317"/>
      <c r="I1269" s="317"/>
      <c r="J1269" s="311"/>
      <c r="L1269" s="322"/>
      <c r="M1269" s="308">
        <f>VLOOKUP(D1269,Acero!$A$12:$AB$209,13,FALSE)</f>
        <v>0</v>
      </c>
      <c r="N1269" s="308" t="str">
        <f>IF(L1269="x",VLOOKUP(D1269,Acero!$A$12:$AB$209,6,FALSE),"--")</f>
        <v>--</v>
      </c>
      <c r="O1269" s="324" t="str">
        <f>IF(L1269="x",VLOOKUP(D1269,Acero!$A$12:$AB$209,7,FALSE),"--")</f>
        <v>--</v>
      </c>
      <c r="P1269" s="335">
        <f>IF((M1269="Chapa negra doble recapado")*AND(L1269&lt;&gt;"x"),"--",VLOOKUP(D1269,Acero!$A$12:$AB$209,14,FALSE))</f>
        <v>0</v>
      </c>
      <c r="Q1269" s="335">
        <f>IF((M1269="Chapa negra doble recapado")*AND(L1269&lt;&gt;"x"),"--",VLOOKUP(D1269,Acero!$A$12:$AB$209,15,FALSE))</f>
        <v>0</v>
      </c>
      <c r="R1269" s="335" t="str">
        <f>IF(L1269="x",VLOOKUP(D1269,Acero!$A$12:$AB$209,16,FALSE),"--")</f>
        <v>--</v>
      </c>
      <c r="S1269" s="335" t="str">
        <f>IF(L1269="x",VLOOKUP(D1269,Acero!$A$12:$AB$209,17,FALSE),"--")</f>
        <v>--</v>
      </c>
      <c r="T1269" s="335">
        <f>VLOOKUP(D1269,Acero!$A$12:$AB$209,18,FALSE)</f>
        <v>0</v>
      </c>
      <c r="U1269" s="308" t="str">
        <f>VLOOKUP(D1269,Acero!$A$12:$AB$209,19,FALSE)</f>
        <v>-----</v>
      </c>
      <c r="V1269" s="319"/>
      <c r="W1269" s="319"/>
      <c r="X1269" s="322"/>
      <c r="Y1269" s="334" t="e">
        <f t="shared" si="520"/>
        <v>#DIV/0!</v>
      </c>
      <c r="Z1269">
        <f t="shared" si="524"/>
        <v>15274354.666666619</v>
      </c>
      <c r="AG1269" s="345">
        <v>43605</v>
      </c>
      <c r="AH1269" s="149"/>
      <c r="AI1269" s="149"/>
      <c r="AJ1269" s="149"/>
      <c r="AK1269" s="149"/>
      <c r="AL1269" s="343" t="e">
        <f t="shared" si="521"/>
        <v>#DIV/0!</v>
      </c>
      <c r="AM1269" s="149"/>
      <c r="AN1269" s="149"/>
      <c r="AO1269" s="343" t="e">
        <f t="shared" si="522"/>
        <v>#DIV/0!</v>
      </c>
      <c r="AP1269" s="149"/>
      <c r="AQ1269" s="149"/>
      <c r="AR1269" s="343" t="e">
        <f t="shared" si="523"/>
        <v>#DIV/0!</v>
      </c>
    </row>
    <row r="1270" spans="1:44" ht="30.75" hidden="1" thickBot="1">
      <c r="A1270" s="309"/>
      <c r="B1270" s="308">
        <v>1149</v>
      </c>
      <c r="C1270" s="239" t="str">
        <f>VLOOKUP($A$18,Piezas!$A$10:$F$604,2,FALSE)</f>
        <v xml:space="preserve">Gabinete lateral derecho </v>
      </c>
      <c r="D1270" s="317" t="s">
        <v>1060</v>
      </c>
      <c r="E1270" s="322"/>
      <c r="F1270" s="308">
        <f>VLOOKUP(D1270,Acero!$A$12:$AB$209,4,FALSE)</f>
        <v>0</v>
      </c>
      <c r="G1270" s="317"/>
      <c r="H1270" s="317"/>
      <c r="I1270" s="317"/>
      <c r="J1270" s="311"/>
      <c r="L1270" s="322"/>
      <c r="M1270" s="308" t="str">
        <f>VLOOKUP(D1270,Acero!$A$12:$AB$209,13,FALSE)</f>
        <v>---------------</v>
      </c>
      <c r="N1270" s="308" t="str">
        <f>IF(L1270="x",VLOOKUP(D1270,Acero!$A$12:$AB$209,6,FALSE),"--")</f>
        <v>--</v>
      </c>
      <c r="O1270" s="324" t="str">
        <f>IF(L1270="x",VLOOKUP(D1270,Acero!$A$12:$AB$209,7,FALSE),"--")</f>
        <v>--</v>
      </c>
      <c r="P1270" s="335">
        <f>IF((M1270="Chapa negra doble recapado")*AND(L1270&lt;&gt;"x"),"--",VLOOKUP(D1270,Acero!$A$12:$AB$209,14,FALSE))</f>
        <v>28</v>
      </c>
      <c r="Q1270" s="335" t="str">
        <f>IF((M1270="Chapa negra doble recapado")*AND(L1270&lt;&gt;"x"),"--",VLOOKUP(D1270,Acero!$A$12:$AB$209,15,FALSE))</f>
        <v>----</v>
      </c>
      <c r="R1270" s="335" t="str">
        <f>IF(L1270="x",VLOOKUP(D1270,Acero!$A$12:$AB$209,16,FALSE),"--")</f>
        <v>--</v>
      </c>
      <c r="S1270" s="335" t="str">
        <f>IF(L1270="x",VLOOKUP(D1270,Acero!$A$12:$AB$209,17,FALSE),"--")</f>
        <v>--</v>
      </c>
      <c r="T1270" s="335">
        <f>VLOOKUP(D1270,Acero!$A$12:$AB$209,18,FALSE)</f>
        <v>0</v>
      </c>
      <c r="U1270" s="308" t="str">
        <f>VLOOKUP(D1270,Acero!$A$12:$AB$209,19,FALSE)</f>
        <v>----</v>
      </c>
      <c r="V1270" s="318"/>
      <c r="W1270" s="318"/>
      <c r="X1270" s="322"/>
      <c r="Y1270" s="334" t="e">
        <f t="shared" si="520"/>
        <v>#DIV/0!</v>
      </c>
      <c r="Z1270">
        <f t="shared" si="524"/>
        <v>15274354.666666619</v>
      </c>
      <c r="AG1270" s="345">
        <v>43606</v>
      </c>
      <c r="AH1270" s="149"/>
      <c r="AI1270" s="149"/>
      <c r="AJ1270" s="149"/>
      <c r="AK1270" s="149"/>
      <c r="AL1270" s="343" t="e">
        <f t="shared" si="521"/>
        <v>#DIV/0!</v>
      </c>
      <c r="AM1270" s="149"/>
      <c r="AN1270" s="149"/>
      <c r="AO1270" s="343" t="e">
        <f t="shared" si="522"/>
        <v>#DIV/0!</v>
      </c>
      <c r="AP1270" s="149"/>
      <c r="AQ1270" s="149"/>
      <c r="AR1270" s="343" t="e">
        <f t="shared" si="523"/>
        <v>#DIV/0!</v>
      </c>
    </row>
    <row r="1271" spans="1:44" ht="30.75" hidden="1" thickBot="1">
      <c r="A1271" s="309"/>
      <c r="B1271" s="308">
        <v>1150</v>
      </c>
      <c r="C1271" s="239" t="str">
        <f>VLOOKUP($A$18,Piezas!$A$10:$F$604,2,FALSE)</f>
        <v xml:space="preserve">Gabinete lateral derecho </v>
      </c>
      <c r="D1271" s="317" t="s">
        <v>1228</v>
      </c>
      <c r="E1271" s="322"/>
      <c r="F1271" s="308">
        <f>VLOOKUP(D1271,Acero!$A$12:$AB$209,4,FALSE)</f>
        <v>0</v>
      </c>
      <c r="G1271" s="317"/>
      <c r="H1271" s="317"/>
      <c r="I1271" s="317"/>
      <c r="J1271" s="311"/>
      <c r="L1271" s="322"/>
      <c r="M1271" s="308" t="str">
        <f>VLOOKUP(D1271,Acero!$A$12:$AB$209,13,FALSE)</f>
        <v>---------------</v>
      </c>
      <c r="N1271" s="308" t="str">
        <f>IF(L1271="x",VLOOKUP(D1271,Acero!$A$12:$AB$209,6,FALSE),"--")</f>
        <v>--</v>
      </c>
      <c r="O1271" s="324" t="str">
        <f>IF(L1271="x",VLOOKUP(D1271,Acero!$A$12:$AB$209,7,FALSE),"--")</f>
        <v>--</v>
      </c>
      <c r="P1271" s="335">
        <f>IF((M1271="Chapa negra doble recapado")*AND(L1271&lt;&gt;"x"),"--",VLOOKUP(D1271,Acero!$A$12:$AB$209,14,FALSE))</f>
        <v>0.42</v>
      </c>
      <c r="Q1271" s="335" t="str">
        <f>IF((M1271="Chapa negra doble recapado")*AND(L1271&lt;&gt;"x"),"--",VLOOKUP(D1271,Acero!$A$12:$AB$209,15,FALSE))</f>
        <v>----</v>
      </c>
      <c r="R1271" s="335" t="str">
        <f>IF(L1271="x",VLOOKUP(D1271,Acero!$A$12:$AB$209,16,FALSE),"--")</f>
        <v>--</v>
      </c>
      <c r="S1271" s="335" t="str">
        <f>IF(L1271="x",VLOOKUP(D1271,Acero!$A$12:$AB$209,17,FALSE),"--")</f>
        <v>--</v>
      </c>
      <c r="T1271" s="335">
        <f>VLOOKUP(D1271,Acero!$A$12:$AB$209,18,FALSE)</f>
        <v>0.5</v>
      </c>
      <c r="U1271" s="308" t="str">
        <f>VLOOKUP(D1271,Acero!$A$12:$AB$209,19,FALSE)</f>
        <v>----</v>
      </c>
      <c r="V1271" s="318"/>
      <c r="W1271" s="318"/>
      <c r="X1271" s="322"/>
      <c r="Y1271" s="334" t="e">
        <f t="shared" si="520"/>
        <v>#DIV/0!</v>
      </c>
      <c r="Z1271">
        <f t="shared" si="524"/>
        <v>15274354.666666619</v>
      </c>
      <c r="AG1271" s="345">
        <v>43607</v>
      </c>
      <c r="AH1271" s="149"/>
      <c r="AI1271" s="149"/>
      <c r="AJ1271" s="149"/>
      <c r="AK1271" s="149"/>
      <c r="AL1271" s="343" t="e">
        <f t="shared" si="521"/>
        <v>#DIV/0!</v>
      </c>
      <c r="AM1271" s="149"/>
      <c r="AN1271" s="149"/>
      <c r="AO1271" s="343" t="e">
        <f t="shared" si="522"/>
        <v>#DIV/0!</v>
      </c>
      <c r="AP1271" s="149"/>
      <c r="AQ1271" s="149"/>
      <c r="AR1271" s="343" t="e">
        <f t="shared" si="523"/>
        <v>#DIV/0!</v>
      </c>
    </row>
    <row r="1272" spans="1:44" ht="30.75" hidden="1" thickBot="1">
      <c r="A1272" s="309"/>
      <c r="B1272" s="308">
        <v>1151</v>
      </c>
      <c r="C1272" s="239" t="str">
        <f>VLOOKUP($A$18,Piezas!$A$10:$F$604,2,FALSE)</f>
        <v xml:space="preserve">Gabinete lateral derecho </v>
      </c>
      <c r="D1272" s="317" t="s">
        <v>1229</v>
      </c>
      <c r="E1272" s="322"/>
      <c r="F1272" s="308">
        <f>VLOOKUP(D1272,Acero!$A$12:$AB$209,4,FALSE)</f>
        <v>0</v>
      </c>
      <c r="G1272" s="317"/>
      <c r="H1272" s="317"/>
      <c r="I1272" s="317"/>
      <c r="J1272" s="311"/>
      <c r="L1272" s="322"/>
      <c r="M1272" s="308" t="str">
        <f>VLOOKUP(D1272,Acero!$A$12:$AB$209,13,FALSE)</f>
        <v>---------------</v>
      </c>
      <c r="N1272" s="308" t="str">
        <f>IF(L1272="x",VLOOKUP(D1272,Acero!$A$12:$AB$209,6,FALSE),"--")</f>
        <v>--</v>
      </c>
      <c r="O1272" s="324" t="str">
        <f>IF(L1272="x",VLOOKUP(D1272,Acero!$A$12:$AB$209,7,FALSE),"--")</f>
        <v>--</v>
      </c>
      <c r="P1272" s="335">
        <f>IF((M1272="Chapa negra doble recapado")*AND(L1272&lt;&gt;"x"),"--",VLOOKUP(D1272,Acero!$A$12:$AB$209,14,FALSE))</f>
        <v>22</v>
      </c>
      <c r="Q1272" s="335" t="str">
        <f>IF((M1272="Chapa negra doble recapado")*AND(L1272&lt;&gt;"x"),"--",VLOOKUP(D1272,Acero!$A$12:$AB$209,15,FALSE))</f>
        <v>----</v>
      </c>
      <c r="R1272" s="335" t="str">
        <f>IF(L1272="x",VLOOKUP(D1272,Acero!$A$12:$AB$209,16,FALSE),"--")</f>
        <v>--</v>
      </c>
      <c r="S1272" s="335" t="str">
        <f>IF(L1272="x",VLOOKUP(D1272,Acero!$A$12:$AB$209,17,FALSE),"--")</f>
        <v>--</v>
      </c>
      <c r="T1272" s="335">
        <f>VLOOKUP(D1272,Acero!$A$12:$AB$209,18,FALSE)</f>
        <v>0</v>
      </c>
      <c r="U1272" s="308" t="str">
        <f>VLOOKUP(D1272,Acero!$A$12:$AB$209,19,FALSE)</f>
        <v>----</v>
      </c>
      <c r="V1272" s="319"/>
      <c r="W1272" s="319"/>
      <c r="X1272" s="322"/>
      <c r="Y1272" s="334" t="e">
        <f t="shared" si="520"/>
        <v>#DIV/0!</v>
      </c>
      <c r="Z1272">
        <f t="shared" si="524"/>
        <v>15274354.666666619</v>
      </c>
      <c r="AG1272" s="345">
        <v>43608</v>
      </c>
      <c r="AH1272" s="149"/>
      <c r="AI1272" s="149"/>
      <c r="AJ1272" s="149"/>
      <c r="AK1272" s="149"/>
      <c r="AL1272" s="343" t="e">
        <f t="shared" si="521"/>
        <v>#DIV/0!</v>
      </c>
      <c r="AM1272" s="149"/>
      <c r="AN1272" s="149"/>
      <c r="AO1272" s="343" t="e">
        <f t="shared" si="522"/>
        <v>#DIV/0!</v>
      </c>
      <c r="AP1272" s="149"/>
      <c r="AQ1272" s="149"/>
      <c r="AR1272" s="343" t="e">
        <f t="shared" si="523"/>
        <v>#DIV/0!</v>
      </c>
    </row>
    <row r="1273" spans="1:44" ht="30.75" hidden="1" thickBot="1">
      <c r="A1273" s="309"/>
      <c r="B1273" s="308">
        <v>1152</v>
      </c>
      <c r="C1273" s="239" t="str">
        <f>VLOOKUP($A$18,Piezas!$A$10:$F$604,2,FALSE)</f>
        <v xml:space="preserve">Gabinete lateral derecho </v>
      </c>
      <c r="D1273" s="317" t="s">
        <v>1230</v>
      </c>
      <c r="E1273" s="322"/>
      <c r="F1273" s="308">
        <f>VLOOKUP(D1273,Acero!$A$12:$AB$209,4,FALSE)</f>
        <v>0</v>
      </c>
      <c r="G1273" s="317"/>
      <c r="H1273" s="317"/>
      <c r="I1273" s="317"/>
      <c r="J1273" s="311"/>
      <c r="L1273" s="322"/>
      <c r="M1273" s="308" t="str">
        <f>VLOOKUP(D1273,Acero!$A$12:$AB$209,13,FALSE)</f>
        <v>---------------</v>
      </c>
      <c r="N1273" s="308" t="str">
        <f>IF(L1273="x",VLOOKUP(D1273,Acero!$A$12:$AB$209,6,FALSE),"--")</f>
        <v>--</v>
      </c>
      <c r="O1273" s="324" t="str">
        <f>IF(L1273="x",VLOOKUP(D1273,Acero!$A$12:$AB$209,7,FALSE),"--")</f>
        <v>--</v>
      </c>
      <c r="P1273" s="335">
        <f>IF((M1273="Chapa negra doble recapado")*AND(L1273&lt;&gt;"x"),"--",VLOOKUP(D1273,Acero!$A$12:$AB$209,14,FALSE))</f>
        <v>12.7</v>
      </c>
      <c r="Q1273" s="335" t="str">
        <f>IF((M1273="Chapa negra doble recapado")*AND(L1273&lt;&gt;"x"),"--",VLOOKUP(D1273,Acero!$A$12:$AB$209,15,FALSE))</f>
        <v>----</v>
      </c>
      <c r="R1273" s="335" t="str">
        <f>IF(L1273="x",VLOOKUP(D1273,Acero!$A$12:$AB$209,16,FALSE),"--")</f>
        <v>--</v>
      </c>
      <c r="S1273" s="335" t="str">
        <f>IF(L1273="x",VLOOKUP(D1273,Acero!$A$12:$AB$209,17,FALSE),"--")</f>
        <v>--</v>
      </c>
      <c r="T1273" s="335">
        <f>VLOOKUP(D1273,Acero!$A$12:$AB$209,18,FALSE)</f>
        <v>0</v>
      </c>
      <c r="U1273" s="308" t="str">
        <f>VLOOKUP(D1273,Acero!$A$12:$AB$209,19,FALSE)</f>
        <v>----</v>
      </c>
      <c r="V1273" s="318"/>
      <c r="W1273" s="318"/>
      <c r="X1273" s="322"/>
      <c r="Y1273" s="334" t="e">
        <f t="shared" si="520"/>
        <v>#DIV/0!</v>
      </c>
      <c r="Z1273">
        <f t="shared" si="524"/>
        <v>15274354.666666619</v>
      </c>
      <c r="AG1273" s="345">
        <v>43609</v>
      </c>
      <c r="AH1273" s="149"/>
      <c r="AI1273" s="149"/>
      <c r="AJ1273" s="149"/>
      <c r="AK1273" s="149"/>
      <c r="AL1273" s="343" t="e">
        <f t="shared" si="521"/>
        <v>#DIV/0!</v>
      </c>
      <c r="AM1273" s="149"/>
      <c r="AN1273" s="149"/>
      <c r="AO1273" s="343" t="e">
        <f t="shared" si="522"/>
        <v>#DIV/0!</v>
      </c>
      <c r="AP1273" s="149"/>
      <c r="AQ1273" s="149"/>
      <c r="AR1273" s="343" t="e">
        <f t="shared" si="523"/>
        <v>#DIV/0!</v>
      </c>
    </row>
    <row r="1274" spans="1:44" ht="30.75" hidden="1" thickBot="1">
      <c r="A1274" s="309"/>
      <c r="B1274" s="308">
        <v>1153</v>
      </c>
      <c r="C1274" s="239" t="str">
        <f>VLOOKUP($A$18,Piezas!$A$10:$F$604,2,FALSE)</f>
        <v xml:space="preserve">Gabinete lateral derecho </v>
      </c>
      <c r="D1274" s="317"/>
      <c r="E1274" s="322"/>
      <c r="F1274" s="308" t="e">
        <f>VLOOKUP(D1274,Acero!$A$12:$AB$209,4,FALSE)</f>
        <v>#N/A</v>
      </c>
      <c r="G1274" s="317"/>
      <c r="H1274" s="317"/>
      <c r="I1274" s="317"/>
      <c r="J1274" s="311"/>
      <c r="L1274" s="322"/>
      <c r="M1274" s="308" t="e">
        <f>VLOOKUP(D1274,Acero!$A$12:$AB$209,13,FALSE)</f>
        <v>#N/A</v>
      </c>
      <c r="N1274" s="308" t="str">
        <f>IF(L1274="x",VLOOKUP(D1274,Acero!$A$12:$AB$209,6,FALSE),"--")</f>
        <v>--</v>
      </c>
      <c r="O1274" s="324" t="str">
        <f>IF(L1274="x",VLOOKUP(D1274,Acero!$A$12:$AB$209,7,FALSE),"--")</f>
        <v>--</v>
      </c>
      <c r="P1274" s="335" t="e">
        <f>IF((M1274="Chapa negra doble recapado")*AND(L1274&lt;&gt;"x"),"--",VLOOKUP(D1274,Acero!$A$12:$AB$209,14,FALSE))</f>
        <v>#N/A</v>
      </c>
      <c r="Q1274" s="335" t="e">
        <f>IF((M1274="Chapa negra doble recapado")*AND(L1274&lt;&gt;"x"),"--",VLOOKUP(D1274,Acero!$A$12:$AB$209,15,FALSE))</f>
        <v>#N/A</v>
      </c>
      <c r="R1274" s="335" t="str">
        <f>IF(L1274="x",VLOOKUP(D1274,Acero!$A$12:$AB$209,16,FALSE),"--")</f>
        <v>--</v>
      </c>
      <c r="S1274" s="335" t="str">
        <f>IF(L1274="x",VLOOKUP(D1274,Acero!$A$12:$AB$209,17,FALSE),"--")</f>
        <v>--</v>
      </c>
      <c r="T1274" s="335" t="e">
        <f>VLOOKUP(D1274,Acero!$A$12:$AB$209,18,FALSE)</f>
        <v>#N/A</v>
      </c>
      <c r="U1274" s="308" t="e">
        <f>VLOOKUP(D1274,Acero!$A$12:$AB$209,19,FALSE)</f>
        <v>#N/A</v>
      </c>
      <c r="V1274" s="319"/>
      <c r="W1274" s="319"/>
      <c r="X1274" s="322"/>
      <c r="Y1274" s="334" t="e">
        <f t="shared" si="520"/>
        <v>#DIV/0!</v>
      </c>
      <c r="Z1274">
        <f t="shared" si="524"/>
        <v>15274354.666666619</v>
      </c>
      <c r="AG1274" s="345">
        <v>43610</v>
      </c>
      <c r="AH1274" s="149"/>
      <c r="AI1274" s="149"/>
      <c r="AJ1274" s="149"/>
      <c r="AK1274" s="149"/>
      <c r="AL1274" s="343" t="e">
        <f t="shared" si="521"/>
        <v>#DIV/0!</v>
      </c>
      <c r="AM1274" s="149"/>
      <c r="AN1274" s="149"/>
      <c r="AO1274" s="343" t="e">
        <f t="shared" si="522"/>
        <v>#DIV/0!</v>
      </c>
      <c r="AP1274" s="149"/>
      <c r="AQ1274" s="149"/>
      <c r="AR1274" s="343" t="e">
        <f t="shared" si="523"/>
        <v>#DIV/0!</v>
      </c>
    </row>
    <row r="1275" spans="1:44" ht="30.75" hidden="1" thickBot="1">
      <c r="A1275" s="309"/>
      <c r="B1275" s="308">
        <v>1154</v>
      </c>
      <c r="C1275" s="239" t="str">
        <f>VLOOKUP($A$18,Piezas!$A$10:$F$604,2,FALSE)</f>
        <v xml:space="preserve">Gabinete lateral derecho </v>
      </c>
      <c r="D1275" s="320"/>
      <c r="E1275" s="322"/>
      <c r="F1275" s="308" t="e">
        <f>VLOOKUP(D1275,Acero!$A$12:$AB$209,4,FALSE)</f>
        <v>#N/A</v>
      </c>
      <c r="G1275" s="317"/>
      <c r="H1275" s="317"/>
      <c r="I1275" s="317"/>
      <c r="J1275" s="311"/>
      <c r="L1275" s="322"/>
      <c r="M1275" s="308" t="e">
        <f>VLOOKUP(D1275,Acero!$A$12:$AB$209,13,FALSE)</f>
        <v>#N/A</v>
      </c>
      <c r="N1275" s="308" t="str">
        <f>IF(L1275="x",VLOOKUP(D1275,Acero!$A$12:$AB$209,6,FALSE),"--")</f>
        <v>--</v>
      </c>
      <c r="O1275" s="324" t="str">
        <f>IF(L1275="x",VLOOKUP(D1275,Acero!$A$12:$AB$209,7,FALSE),"--")</f>
        <v>--</v>
      </c>
      <c r="P1275" s="335" t="e">
        <f>IF((M1275="Chapa negra doble recapado")*AND(L1275&lt;&gt;"x"),"--",VLOOKUP(D1275,Acero!$A$12:$AB$209,14,FALSE))</f>
        <v>#N/A</v>
      </c>
      <c r="Q1275" s="335" t="e">
        <f>IF((M1275="Chapa negra doble recapado")*AND(L1275&lt;&gt;"x"),"--",VLOOKUP(D1275,Acero!$A$12:$AB$209,15,FALSE))</f>
        <v>#N/A</v>
      </c>
      <c r="R1275" s="335" t="str">
        <f>IF(L1275="x",VLOOKUP(D1275,Acero!$A$12:$AB$209,16,FALSE),"--")</f>
        <v>--</v>
      </c>
      <c r="S1275" s="335" t="str">
        <f>IF(L1275="x",VLOOKUP(D1275,Acero!$A$12:$AB$209,17,FALSE),"--")</f>
        <v>--</v>
      </c>
      <c r="T1275" s="335" t="e">
        <f>VLOOKUP(D1275,Acero!$A$12:$AB$209,18,FALSE)</f>
        <v>#N/A</v>
      </c>
      <c r="U1275" s="308" t="e">
        <f>VLOOKUP(D1275,Acero!$A$12:$AB$209,19,FALSE)</f>
        <v>#N/A</v>
      </c>
      <c r="V1275" s="318"/>
      <c r="W1275" s="318"/>
      <c r="X1275" s="322"/>
      <c r="Y1275" s="334" t="e">
        <f t="shared" si="520"/>
        <v>#DIV/0!</v>
      </c>
      <c r="Z1275">
        <f t="shared" si="524"/>
        <v>15274354.666666619</v>
      </c>
      <c r="AG1275" s="345">
        <v>43611</v>
      </c>
      <c r="AH1275" s="149"/>
      <c r="AI1275" s="149"/>
      <c r="AJ1275" s="149"/>
      <c r="AK1275" s="149"/>
      <c r="AL1275" s="343" t="e">
        <f t="shared" si="521"/>
        <v>#DIV/0!</v>
      </c>
      <c r="AM1275" s="149"/>
      <c r="AN1275" s="149"/>
      <c r="AO1275" s="343" t="e">
        <f t="shared" si="522"/>
        <v>#DIV/0!</v>
      </c>
      <c r="AP1275" s="149"/>
      <c r="AQ1275" s="149"/>
      <c r="AR1275" s="343" t="e">
        <f t="shared" si="523"/>
        <v>#DIV/0!</v>
      </c>
    </row>
    <row r="1276" spans="1:44" ht="30.75" hidden="1" thickBot="1">
      <c r="A1276" s="412"/>
      <c r="B1276" s="308">
        <v>1155</v>
      </c>
      <c r="C1276" s="239" t="str">
        <f>VLOOKUP($A$18,Piezas!$A$10:$F$604,2,FALSE)</f>
        <v xml:space="preserve">Gabinete lateral derecho </v>
      </c>
      <c r="D1276" s="321"/>
      <c r="E1276" s="322"/>
      <c r="F1276" s="308" t="e">
        <f>VLOOKUP(D1276,Acero!$A$12:$AB$209,4,FALSE)</f>
        <v>#N/A</v>
      </c>
      <c r="G1276" s="317"/>
      <c r="H1276" s="317"/>
      <c r="I1276" s="317"/>
      <c r="J1276" s="311"/>
      <c r="L1276" s="322"/>
      <c r="M1276" s="308" t="e">
        <f>VLOOKUP(D1276,Acero!$A$12:$AB$209,13,FALSE)</f>
        <v>#N/A</v>
      </c>
      <c r="N1276" s="308" t="str">
        <f>IF(L1276="x",VLOOKUP(D1276,Acero!$A$12:$AB$209,6,FALSE),"--")</f>
        <v>--</v>
      </c>
      <c r="O1276" s="324" t="str">
        <f>IF(L1276="x",VLOOKUP(D1276,Acero!$A$12:$AB$209,7,FALSE),"--")</f>
        <v>--</v>
      </c>
      <c r="P1276" s="335" t="e">
        <f>IF((M1276="Chapa negra doble recapado")*AND(L1276&lt;&gt;"x"),"--",VLOOKUP(D1276,Acero!$A$12:$AB$209,14,FALSE))</f>
        <v>#N/A</v>
      </c>
      <c r="Q1276" s="335" t="e">
        <f>IF((M1276="Chapa negra doble recapado")*AND(L1276&lt;&gt;"x"),"--",VLOOKUP(D1276,Acero!$A$12:$AB$209,15,FALSE))</f>
        <v>#N/A</v>
      </c>
      <c r="R1276" s="335" t="str">
        <f>IF(L1276="x",VLOOKUP(D1276,Acero!$A$12:$AB$209,16,FALSE),"--")</f>
        <v>--</v>
      </c>
      <c r="S1276" s="335" t="str">
        <f>IF(L1276="x",VLOOKUP(D1276,Acero!$A$12:$AB$209,17,FALSE),"--")</f>
        <v>--</v>
      </c>
      <c r="T1276" s="335" t="e">
        <f>VLOOKUP(D1276,Acero!$A$12:$AB$209,18,FALSE)</f>
        <v>#N/A</v>
      </c>
      <c r="U1276" s="308" t="e">
        <f>VLOOKUP(D1276,Acero!$A$12:$AB$209,19,FALSE)</f>
        <v>#N/A</v>
      </c>
      <c r="V1276" s="319"/>
      <c r="W1276" s="319"/>
      <c r="X1276" s="322"/>
      <c r="Y1276" s="334" t="e">
        <f t="shared" si="520"/>
        <v>#DIV/0!</v>
      </c>
      <c r="Z1276">
        <f t="shared" si="524"/>
        <v>15274354.666666619</v>
      </c>
      <c r="AG1276" s="345">
        <v>43612</v>
      </c>
      <c r="AH1276" s="149"/>
      <c r="AI1276" s="149"/>
      <c r="AJ1276" s="149"/>
      <c r="AK1276" s="149"/>
      <c r="AL1276" s="343" t="e">
        <f t="shared" si="521"/>
        <v>#DIV/0!</v>
      </c>
      <c r="AM1276" s="149"/>
      <c r="AN1276" s="149"/>
      <c r="AO1276" s="343" t="e">
        <f t="shared" si="522"/>
        <v>#DIV/0!</v>
      </c>
      <c r="AP1276" s="149"/>
      <c r="AQ1276" s="149"/>
      <c r="AR1276" s="343" t="e">
        <f t="shared" si="523"/>
        <v>#DIV/0!</v>
      </c>
    </row>
    <row r="1277" spans="1:44" ht="15.75" hidden="1" thickBot="1">
      <c r="A1277" s="410"/>
      <c r="B1277" s="336"/>
      <c r="C1277" s="337"/>
      <c r="D1277" s="338"/>
      <c r="E1277" s="339"/>
      <c r="F1277" s="340"/>
      <c r="G1277" s="336"/>
      <c r="H1277" s="336"/>
      <c r="I1277" s="338"/>
      <c r="J1277" s="339"/>
      <c r="K1277" s="341"/>
      <c r="L1277" s="339"/>
      <c r="M1277" s="338"/>
      <c r="N1277" s="338"/>
      <c r="O1277" s="342"/>
      <c r="P1277" s="340"/>
      <c r="Q1277" s="340"/>
      <c r="R1277" s="340"/>
      <c r="S1277" s="340"/>
      <c r="T1277" s="340"/>
      <c r="U1277" s="336"/>
      <c r="V1277" s="336"/>
      <c r="W1277" s="336"/>
      <c r="X1277" s="339"/>
      <c r="Y1277" s="339"/>
      <c r="Z1277" s="333"/>
      <c r="AA1277" s="333"/>
      <c r="AG1277" s="345"/>
      <c r="AL1277" s="344"/>
      <c r="AO1277" s="344"/>
      <c r="AR1277" s="344"/>
    </row>
    <row r="1278" spans="1:44" ht="31.5" hidden="1" thickTop="1" thickBot="1">
      <c r="A1278" s="411" t="s">
        <v>537</v>
      </c>
      <c r="B1278" s="308">
        <v>1156</v>
      </c>
      <c r="C1278" s="239" t="str">
        <f>VLOOKUP($A$18,Piezas!$A$10:$F$604,2,FALSE)</f>
        <v xml:space="preserve">Gabinete lateral derecho </v>
      </c>
      <c r="D1278" s="317" t="s">
        <v>1012</v>
      </c>
      <c r="E1278" s="331">
        <v>2518.3333333333298</v>
      </c>
      <c r="F1278" s="308" t="str">
        <f>VLOOKUP(D1278,Acero!$A$12:$AB$209,4,FALSE)</f>
        <v>Lateral</v>
      </c>
      <c r="G1278" s="317"/>
      <c r="H1278" s="317"/>
      <c r="I1278" s="317"/>
      <c r="J1278" s="310"/>
      <c r="K1278" s="149"/>
      <c r="L1278" s="331"/>
      <c r="M1278" s="308" t="str">
        <f>VLOOKUP(D1278,Acero!$A$12:$AB$209,13,FALSE)</f>
        <v>Chapa negra doble recapado</v>
      </c>
      <c r="N1278" s="308" t="str">
        <f>IF(L1278="x",VLOOKUP(D1278,Acero!$A$12:$AB$209,6,FALSE),"--")</f>
        <v>--</v>
      </c>
      <c r="O1278" s="324" t="str">
        <f>IF(L1278="x",VLOOKUP(D1278,Acero!$A$12:$AB$209,7,FALSE),"--")</f>
        <v>--</v>
      </c>
      <c r="P1278" s="335" t="str">
        <f>IF((M1278="Chapa negra doble recapado")*AND(L1278&lt;&gt;"x"),"--",VLOOKUP(D1278,Acero!$A$12:$AB$209,14,FALSE))</f>
        <v>--</v>
      </c>
      <c r="Q1278" s="335" t="str">
        <f>IF((M1278="Chapa negra doble recapado")*AND(L1278&lt;&gt;"x"),"--",VLOOKUP(D1278,Acero!$A$12:$AB$209,15,FALSE))</f>
        <v>--</v>
      </c>
      <c r="R1278" s="335" t="str">
        <f>IF(L1278="x",VLOOKUP(D1278,Acero!$A$12:$AB$209,16,FALSE),"--")</f>
        <v>--</v>
      </c>
      <c r="S1278" s="335" t="str">
        <f>IF(L1278="x",VLOOKUP(D1278,Acero!$A$12:$AB$209,17,FALSE),"--")</f>
        <v>--</v>
      </c>
      <c r="T1278" s="335">
        <f>VLOOKUP(D1278,Acero!$A$12:$AB$209,18,FALSE)</f>
        <v>1.2</v>
      </c>
      <c r="U1278" s="308" t="str">
        <f>VLOOKUP(D1278,Acero!$A$12:$AB$209,19,FALSE)</f>
        <v>mm</v>
      </c>
      <c r="V1278" s="317"/>
      <c r="W1278" s="317">
        <v>2047.3333333333301</v>
      </c>
      <c r="X1278" s="331">
        <v>2677.1666666666702</v>
      </c>
      <c r="Y1278" s="334">
        <f t="shared" ref="Y1278:Y1288" si="525">(X1278-W1278)/W1278</f>
        <v>0.30763594920221804</v>
      </c>
      <c r="Z1278" s="149">
        <f>(V1278+W1278)*E1278</f>
        <v>5155867.7777777622</v>
      </c>
      <c r="AA1278" s="149"/>
      <c r="AB1278" s="149"/>
      <c r="AC1278" s="149"/>
      <c r="AD1278" s="149"/>
      <c r="AE1278" s="149"/>
      <c r="AF1278" s="149"/>
      <c r="AG1278" s="345">
        <v>43613</v>
      </c>
      <c r="AH1278" s="149"/>
      <c r="AI1278" s="149"/>
      <c r="AJ1278" s="149"/>
      <c r="AK1278" s="149"/>
      <c r="AL1278" s="343" t="e">
        <f t="shared" ref="AL1278:AL1288" si="526">(AH1278-AK1278)/AH1278</f>
        <v>#DIV/0!</v>
      </c>
      <c r="AM1278" s="149"/>
      <c r="AN1278" s="149"/>
      <c r="AO1278" s="343" t="e">
        <f t="shared" ref="AO1278:AO1288" si="527">(AK1278-AN1278)/AK1278</f>
        <v>#DIV/0!</v>
      </c>
      <c r="AP1278" s="149"/>
      <c r="AQ1278" s="149"/>
      <c r="AR1278" s="343" t="e">
        <f t="shared" ref="AR1278:AR1288" si="528">(AN1278-AQ1278)/AN1278</f>
        <v>#DIV/0!</v>
      </c>
    </row>
    <row r="1279" spans="1:44" ht="30.75" hidden="1" thickBot="1">
      <c r="A1279" s="309"/>
      <c r="B1279" s="308">
        <v>1157</v>
      </c>
      <c r="C1279" s="239" t="str">
        <f>VLOOKUP($A$18,Piezas!$A$10:$F$604,2,FALSE)</f>
        <v xml:space="preserve">Gabinete lateral derecho </v>
      </c>
      <c r="D1279" s="317" t="s">
        <v>1211</v>
      </c>
      <c r="E1279" s="322">
        <v>2526.3333333333298</v>
      </c>
      <c r="F1279" s="308" t="str">
        <f>VLOOKUP(D1279,Acero!$A$12:$AB$209,4,FALSE)</f>
        <v xml:space="preserve">Lonja </v>
      </c>
      <c r="G1279" s="317"/>
      <c r="H1279" s="317"/>
      <c r="I1279" s="317"/>
      <c r="J1279" s="311"/>
      <c r="L1279" s="317"/>
      <c r="M1279" s="308" t="str">
        <f>VLOOKUP(D1279,Acero!$A$12:$AB$209,13,FALSE)</f>
        <v>Chapa negra doble recapado</v>
      </c>
      <c r="N1279" s="308" t="str">
        <f>IF(L1279="x",VLOOKUP(D1279,Acero!$A$12:$AB$209,6,FALSE),"--")</f>
        <v>--</v>
      </c>
      <c r="O1279" s="324" t="str">
        <f>IF(L1279="x",VLOOKUP(D1279,Acero!$A$12:$AB$209,7,FALSE),"--")</f>
        <v>--</v>
      </c>
      <c r="P1279" s="335" t="str">
        <f>IF((M1279="Chapa negra doble recapado")*AND(L1279&lt;&gt;"x"),"--",VLOOKUP(D1279,Acero!$A$12:$AB$209,14,FALSE))</f>
        <v>--</v>
      </c>
      <c r="Q1279" s="335" t="str">
        <f>IF((M1279="Chapa negra doble recapado")*AND(L1279&lt;&gt;"x"),"--",VLOOKUP(D1279,Acero!$A$12:$AB$209,15,FALSE))</f>
        <v>--</v>
      </c>
      <c r="R1279" s="335" t="str">
        <f>IF(L1279="x",VLOOKUP(D1279,Acero!$A$12:$AB$209,16,FALSE),"--")</f>
        <v>--</v>
      </c>
      <c r="S1279" s="335" t="str">
        <f>IF(L1279="x",VLOOKUP(D1279,Acero!$A$12:$AB$209,17,FALSE),"--")</f>
        <v>--</v>
      </c>
      <c r="T1279" s="335">
        <f>VLOOKUP(D1279,Acero!$A$12:$AB$209,18,FALSE)</f>
        <v>1.2</v>
      </c>
      <c r="U1279" s="308" t="str">
        <f>VLOOKUP(D1279,Acero!$A$12:$AB$209,19,FALSE)</f>
        <v>mm</v>
      </c>
      <c r="V1279" s="317"/>
      <c r="W1279" s="317">
        <v>2053.8333333333298</v>
      </c>
      <c r="X1279" s="322">
        <v>2685.6666666666702</v>
      </c>
      <c r="Y1279" s="334">
        <f t="shared" si="525"/>
        <v>0.30763612756634329</v>
      </c>
      <c r="Z1279">
        <f t="shared" ref="Z1279:Z1288" si="529">(V1279+W1279)*E1279+Z1278</f>
        <v>10344535.388888858</v>
      </c>
      <c r="AG1279" s="345">
        <v>43614</v>
      </c>
      <c r="AH1279" s="149"/>
      <c r="AI1279" s="149"/>
      <c r="AJ1279" s="149"/>
      <c r="AK1279" s="149"/>
      <c r="AL1279" s="343" t="e">
        <f t="shared" si="526"/>
        <v>#DIV/0!</v>
      </c>
      <c r="AM1279" s="149"/>
      <c r="AN1279" s="149"/>
      <c r="AO1279" s="343" t="e">
        <f t="shared" si="527"/>
        <v>#DIV/0!</v>
      </c>
      <c r="AP1279" s="149"/>
      <c r="AQ1279" s="149"/>
      <c r="AR1279" s="343" t="e">
        <f t="shared" si="528"/>
        <v>#DIV/0!</v>
      </c>
    </row>
    <row r="1280" spans="1:44" ht="30.75" hidden="1" thickBot="1">
      <c r="A1280" s="309"/>
      <c r="B1280" s="308">
        <v>1158</v>
      </c>
      <c r="C1280" s="239" t="str">
        <f>VLOOKUP($A$18,Piezas!$A$10:$F$604,2,FALSE)</f>
        <v xml:space="preserve">Gabinete lateral derecho </v>
      </c>
      <c r="D1280" s="317" t="s">
        <v>1014</v>
      </c>
      <c r="E1280" s="322">
        <v>2534.3333333333298</v>
      </c>
      <c r="F1280" s="308" t="str">
        <f>VLOOKUP(D1280,Acero!$A$12:$AB$209,4,FALSE)</f>
        <v>orejas</v>
      </c>
      <c r="G1280" s="317"/>
      <c r="H1280" s="317"/>
      <c r="I1280" s="317"/>
      <c r="J1280" s="311" t="s">
        <v>1575</v>
      </c>
      <c r="L1280" s="322"/>
      <c r="M1280" s="308" t="str">
        <f>VLOOKUP(D1280,Acero!$A$12:$AB$209,13,FALSE)</f>
        <v>Chapa negra doble recapado</v>
      </c>
      <c r="N1280" s="308" t="str">
        <f>IF(L1280="x",VLOOKUP(D1280,Acero!$A$12:$AB$209,6,FALSE),"--")</f>
        <v>--</v>
      </c>
      <c r="O1280" s="324" t="str">
        <f>IF(L1280="x",VLOOKUP(D1280,Acero!$A$12:$AB$209,7,FALSE),"--")</f>
        <v>--</v>
      </c>
      <c r="P1280" s="335" t="str">
        <f>IF((M1280="Chapa negra doble recapado")*AND(L1280&lt;&gt;"x"),"--",VLOOKUP(D1280,Acero!$A$12:$AB$209,14,FALSE))</f>
        <v>--</v>
      </c>
      <c r="Q1280" s="335" t="str">
        <f>IF((M1280="Chapa negra doble recapado")*AND(L1280&lt;&gt;"x"),"--",VLOOKUP(D1280,Acero!$A$12:$AB$209,15,FALSE))</f>
        <v>--</v>
      </c>
      <c r="R1280" s="335" t="str">
        <f>IF(L1280="x",VLOOKUP(D1280,Acero!$A$12:$AB$209,16,FALSE),"--")</f>
        <v>--</v>
      </c>
      <c r="S1280" s="335" t="str">
        <f>IF(L1280="x",VLOOKUP(D1280,Acero!$A$12:$AB$209,17,FALSE),"--")</f>
        <v>--</v>
      </c>
      <c r="T1280" s="335">
        <f>VLOOKUP(D1280,Acero!$A$12:$AB$209,18,FALSE)</f>
        <v>1.2</v>
      </c>
      <c r="U1280" s="308" t="str">
        <f>VLOOKUP(D1280,Acero!$A$12:$AB$209,19,FALSE)</f>
        <v>mm</v>
      </c>
      <c r="V1280" s="318">
        <v>1</v>
      </c>
      <c r="W1280" s="318">
        <v>2060.3333333333298</v>
      </c>
      <c r="X1280" s="322">
        <v>2694.1666666666702</v>
      </c>
      <c r="Y1280" s="334">
        <f t="shared" si="525"/>
        <v>0.30763630480505161</v>
      </c>
      <c r="Z1280">
        <f t="shared" si="529"/>
        <v>15568641.166666619</v>
      </c>
      <c r="AG1280" s="345">
        <v>43615</v>
      </c>
      <c r="AH1280" s="149"/>
      <c r="AI1280" s="149"/>
      <c r="AJ1280" s="149"/>
      <c r="AK1280" s="149"/>
      <c r="AL1280" s="343" t="e">
        <f t="shared" si="526"/>
        <v>#DIV/0!</v>
      </c>
      <c r="AM1280" s="149"/>
      <c r="AN1280" s="149"/>
      <c r="AO1280" s="343" t="e">
        <f t="shared" si="527"/>
        <v>#DIV/0!</v>
      </c>
      <c r="AP1280" s="149"/>
      <c r="AQ1280" s="149"/>
      <c r="AR1280" s="343" t="e">
        <f t="shared" si="528"/>
        <v>#DIV/0!</v>
      </c>
    </row>
    <row r="1281" spans="1:44" ht="30.75" hidden="1" thickBot="1">
      <c r="A1281" s="309"/>
      <c r="B1281" s="308">
        <v>1159</v>
      </c>
      <c r="C1281" s="239" t="str">
        <f>VLOOKUP($A$18,Piezas!$A$10:$F$604,2,FALSE)</f>
        <v xml:space="preserve">Gabinete lateral derecho </v>
      </c>
      <c r="D1281" s="317" t="s">
        <v>1015</v>
      </c>
      <c r="E1281" s="322"/>
      <c r="F1281" s="308">
        <f>VLOOKUP(D1281,Acero!$A$12:$AB$209,4,FALSE)</f>
        <v>0</v>
      </c>
      <c r="G1281" s="317"/>
      <c r="H1281" s="317"/>
      <c r="I1281" s="317"/>
      <c r="J1281" s="311"/>
      <c r="L1281" s="322"/>
      <c r="M1281" s="308">
        <f>VLOOKUP(D1281,Acero!$A$12:$AB$209,13,FALSE)</f>
        <v>0</v>
      </c>
      <c r="N1281" s="308" t="str">
        <f>IF(L1281="x",VLOOKUP(D1281,Acero!$A$12:$AB$209,6,FALSE),"--")</f>
        <v>--</v>
      </c>
      <c r="O1281" s="324" t="str">
        <f>IF(L1281="x",VLOOKUP(D1281,Acero!$A$12:$AB$209,7,FALSE),"--")</f>
        <v>--</v>
      </c>
      <c r="P1281" s="335">
        <f>IF((M1281="Chapa negra doble recapado")*AND(L1281&lt;&gt;"x"),"--",VLOOKUP(D1281,Acero!$A$12:$AB$209,14,FALSE))</f>
        <v>0</v>
      </c>
      <c r="Q1281" s="335">
        <f>IF((M1281="Chapa negra doble recapado")*AND(L1281&lt;&gt;"x"),"--",VLOOKUP(D1281,Acero!$A$12:$AB$209,15,FALSE))</f>
        <v>0</v>
      </c>
      <c r="R1281" s="335" t="str">
        <f>IF(L1281="x",VLOOKUP(D1281,Acero!$A$12:$AB$209,16,FALSE),"--")</f>
        <v>--</v>
      </c>
      <c r="S1281" s="335" t="str">
        <f>IF(L1281="x",VLOOKUP(D1281,Acero!$A$12:$AB$209,17,FALSE),"--")</f>
        <v>--</v>
      </c>
      <c r="T1281" s="335">
        <f>VLOOKUP(D1281,Acero!$A$12:$AB$209,18,FALSE)</f>
        <v>0</v>
      </c>
      <c r="U1281" s="308" t="str">
        <f>VLOOKUP(D1281,Acero!$A$12:$AB$209,19,FALSE)</f>
        <v>-----</v>
      </c>
      <c r="V1281" s="319"/>
      <c r="W1281" s="319"/>
      <c r="X1281" s="322"/>
      <c r="Y1281" s="334" t="e">
        <f t="shared" si="525"/>
        <v>#DIV/0!</v>
      </c>
      <c r="Z1281">
        <f t="shared" si="529"/>
        <v>15568641.166666619</v>
      </c>
      <c r="AG1281" s="345">
        <v>43616</v>
      </c>
      <c r="AH1281" s="149"/>
      <c r="AI1281" s="149"/>
      <c r="AJ1281" s="149"/>
      <c r="AK1281" s="149"/>
      <c r="AL1281" s="343" t="e">
        <f t="shared" si="526"/>
        <v>#DIV/0!</v>
      </c>
      <c r="AM1281" s="149"/>
      <c r="AN1281" s="149"/>
      <c r="AO1281" s="343" t="e">
        <f t="shared" si="527"/>
        <v>#DIV/0!</v>
      </c>
      <c r="AP1281" s="149"/>
      <c r="AQ1281" s="149"/>
      <c r="AR1281" s="343" t="e">
        <f t="shared" si="528"/>
        <v>#DIV/0!</v>
      </c>
    </row>
    <row r="1282" spans="1:44" ht="30.75" hidden="1" thickBot="1">
      <c r="A1282" s="309"/>
      <c r="B1282" s="308">
        <v>1160</v>
      </c>
      <c r="C1282" s="239" t="str">
        <f>VLOOKUP($A$18,Piezas!$A$10:$F$604,2,FALSE)</f>
        <v xml:space="preserve">Gabinete lateral derecho </v>
      </c>
      <c r="D1282" s="317" t="s">
        <v>1060</v>
      </c>
      <c r="E1282" s="322"/>
      <c r="F1282" s="308">
        <f>VLOOKUP(D1282,Acero!$A$12:$AB$209,4,FALSE)</f>
        <v>0</v>
      </c>
      <c r="G1282" s="317"/>
      <c r="H1282" s="317"/>
      <c r="I1282" s="317"/>
      <c r="J1282" s="311"/>
      <c r="L1282" s="322"/>
      <c r="M1282" s="308" t="str">
        <f>VLOOKUP(D1282,Acero!$A$12:$AB$209,13,FALSE)</f>
        <v>---------------</v>
      </c>
      <c r="N1282" s="308" t="str">
        <f>IF(L1282="x",VLOOKUP(D1282,Acero!$A$12:$AB$209,6,FALSE),"--")</f>
        <v>--</v>
      </c>
      <c r="O1282" s="324" t="str">
        <f>IF(L1282="x",VLOOKUP(D1282,Acero!$A$12:$AB$209,7,FALSE),"--")</f>
        <v>--</v>
      </c>
      <c r="P1282" s="335">
        <f>IF((M1282="Chapa negra doble recapado")*AND(L1282&lt;&gt;"x"),"--",VLOOKUP(D1282,Acero!$A$12:$AB$209,14,FALSE))</f>
        <v>28</v>
      </c>
      <c r="Q1282" s="335" t="str">
        <f>IF((M1282="Chapa negra doble recapado")*AND(L1282&lt;&gt;"x"),"--",VLOOKUP(D1282,Acero!$A$12:$AB$209,15,FALSE))</f>
        <v>----</v>
      </c>
      <c r="R1282" s="335" t="str">
        <f>IF(L1282="x",VLOOKUP(D1282,Acero!$A$12:$AB$209,16,FALSE),"--")</f>
        <v>--</v>
      </c>
      <c r="S1282" s="335" t="str">
        <f>IF(L1282="x",VLOOKUP(D1282,Acero!$A$12:$AB$209,17,FALSE),"--")</f>
        <v>--</v>
      </c>
      <c r="T1282" s="335">
        <f>VLOOKUP(D1282,Acero!$A$12:$AB$209,18,FALSE)</f>
        <v>0</v>
      </c>
      <c r="U1282" s="308" t="str">
        <f>VLOOKUP(D1282,Acero!$A$12:$AB$209,19,FALSE)</f>
        <v>----</v>
      </c>
      <c r="V1282" s="318"/>
      <c r="W1282" s="318"/>
      <c r="X1282" s="322"/>
      <c r="Y1282" s="334" t="e">
        <f t="shared" si="525"/>
        <v>#DIV/0!</v>
      </c>
      <c r="Z1282">
        <f t="shared" si="529"/>
        <v>15568641.166666619</v>
      </c>
      <c r="AG1282" s="345">
        <v>43617</v>
      </c>
      <c r="AH1282" s="149"/>
      <c r="AI1282" s="149"/>
      <c r="AJ1282" s="149"/>
      <c r="AK1282" s="149"/>
      <c r="AL1282" s="343" t="e">
        <f t="shared" si="526"/>
        <v>#DIV/0!</v>
      </c>
      <c r="AM1282" s="149"/>
      <c r="AN1282" s="149"/>
      <c r="AO1282" s="343" t="e">
        <f t="shared" si="527"/>
        <v>#DIV/0!</v>
      </c>
      <c r="AP1282" s="149"/>
      <c r="AQ1282" s="149"/>
      <c r="AR1282" s="343" t="e">
        <f t="shared" si="528"/>
        <v>#DIV/0!</v>
      </c>
    </row>
    <row r="1283" spans="1:44" ht="30.75" hidden="1" thickBot="1">
      <c r="A1283" s="309"/>
      <c r="B1283" s="308">
        <v>1161</v>
      </c>
      <c r="C1283" s="239" t="str">
        <f>VLOOKUP($A$18,Piezas!$A$10:$F$604,2,FALSE)</f>
        <v xml:space="preserve">Gabinete lateral derecho </v>
      </c>
      <c r="D1283" s="317" t="s">
        <v>1228</v>
      </c>
      <c r="E1283" s="322"/>
      <c r="F1283" s="308">
        <f>VLOOKUP(D1283,Acero!$A$12:$AB$209,4,FALSE)</f>
        <v>0</v>
      </c>
      <c r="G1283" s="317"/>
      <c r="H1283" s="317"/>
      <c r="I1283" s="317"/>
      <c r="J1283" s="311"/>
      <c r="L1283" s="322"/>
      <c r="M1283" s="308" t="str">
        <f>VLOOKUP(D1283,Acero!$A$12:$AB$209,13,FALSE)</f>
        <v>---------------</v>
      </c>
      <c r="N1283" s="308" t="str">
        <f>IF(L1283="x",VLOOKUP(D1283,Acero!$A$12:$AB$209,6,FALSE),"--")</f>
        <v>--</v>
      </c>
      <c r="O1283" s="324" t="str">
        <f>IF(L1283="x",VLOOKUP(D1283,Acero!$A$12:$AB$209,7,FALSE),"--")</f>
        <v>--</v>
      </c>
      <c r="P1283" s="335">
        <f>IF((M1283="Chapa negra doble recapado")*AND(L1283&lt;&gt;"x"),"--",VLOOKUP(D1283,Acero!$A$12:$AB$209,14,FALSE))</f>
        <v>0.42</v>
      </c>
      <c r="Q1283" s="335" t="str">
        <f>IF((M1283="Chapa negra doble recapado")*AND(L1283&lt;&gt;"x"),"--",VLOOKUP(D1283,Acero!$A$12:$AB$209,15,FALSE))</f>
        <v>----</v>
      </c>
      <c r="R1283" s="335" t="str">
        <f>IF(L1283="x",VLOOKUP(D1283,Acero!$A$12:$AB$209,16,FALSE),"--")</f>
        <v>--</v>
      </c>
      <c r="S1283" s="335" t="str">
        <f>IF(L1283="x",VLOOKUP(D1283,Acero!$A$12:$AB$209,17,FALSE),"--")</f>
        <v>--</v>
      </c>
      <c r="T1283" s="335">
        <f>VLOOKUP(D1283,Acero!$A$12:$AB$209,18,FALSE)</f>
        <v>0.5</v>
      </c>
      <c r="U1283" s="308" t="str">
        <f>VLOOKUP(D1283,Acero!$A$12:$AB$209,19,FALSE)</f>
        <v>----</v>
      </c>
      <c r="V1283" s="318"/>
      <c r="W1283" s="318"/>
      <c r="X1283" s="322"/>
      <c r="Y1283" s="334" t="e">
        <f t="shared" si="525"/>
        <v>#DIV/0!</v>
      </c>
      <c r="Z1283">
        <f t="shared" si="529"/>
        <v>15568641.166666619</v>
      </c>
      <c r="AG1283" s="345">
        <v>43618</v>
      </c>
      <c r="AH1283" s="149"/>
      <c r="AI1283" s="149"/>
      <c r="AJ1283" s="149"/>
      <c r="AK1283" s="149"/>
      <c r="AL1283" s="343" t="e">
        <f t="shared" si="526"/>
        <v>#DIV/0!</v>
      </c>
      <c r="AM1283" s="149"/>
      <c r="AN1283" s="149"/>
      <c r="AO1283" s="343" t="e">
        <f t="shared" si="527"/>
        <v>#DIV/0!</v>
      </c>
      <c r="AP1283" s="149"/>
      <c r="AQ1283" s="149"/>
      <c r="AR1283" s="343" t="e">
        <f t="shared" si="528"/>
        <v>#DIV/0!</v>
      </c>
    </row>
    <row r="1284" spans="1:44" ht="30.75" hidden="1" thickBot="1">
      <c r="A1284" s="309"/>
      <c r="B1284" s="308">
        <v>1162</v>
      </c>
      <c r="C1284" s="239" t="str">
        <f>VLOOKUP($A$18,Piezas!$A$10:$F$604,2,FALSE)</f>
        <v xml:space="preserve">Gabinete lateral derecho </v>
      </c>
      <c r="D1284" s="317" t="s">
        <v>1229</v>
      </c>
      <c r="E1284" s="322"/>
      <c r="F1284" s="308">
        <f>VLOOKUP(D1284,Acero!$A$12:$AB$209,4,FALSE)</f>
        <v>0</v>
      </c>
      <c r="G1284" s="317"/>
      <c r="H1284" s="317"/>
      <c r="I1284" s="317"/>
      <c r="J1284" s="311"/>
      <c r="L1284" s="322"/>
      <c r="M1284" s="308" t="str">
        <f>VLOOKUP(D1284,Acero!$A$12:$AB$209,13,FALSE)</f>
        <v>---------------</v>
      </c>
      <c r="N1284" s="308" t="str">
        <f>IF(L1284="x",VLOOKUP(D1284,Acero!$A$12:$AB$209,6,FALSE),"--")</f>
        <v>--</v>
      </c>
      <c r="O1284" s="324" t="str">
        <f>IF(L1284="x",VLOOKUP(D1284,Acero!$A$12:$AB$209,7,FALSE),"--")</f>
        <v>--</v>
      </c>
      <c r="P1284" s="335">
        <f>IF((M1284="Chapa negra doble recapado")*AND(L1284&lt;&gt;"x"),"--",VLOOKUP(D1284,Acero!$A$12:$AB$209,14,FALSE))</f>
        <v>22</v>
      </c>
      <c r="Q1284" s="335" t="str">
        <f>IF((M1284="Chapa negra doble recapado")*AND(L1284&lt;&gt;"x"),"--",VLOOKUP(D1284,Acero!$A$12:$AB$209,15,FALSE))</f>
        <v>----</v>
      </c>
      <c r="R1284" s="335" t="str">
        <f>IF(L1284="x",VLOOKUP(D1284,Acero!$A$12:$AB$209,16,FALSE),"--")</f>
        <v>--</v>
      </c>
      <c r="S1284" s="335" t="str">
        <f>IF(L1284="x",VLOOKUP(D1284,Acero!$A$12:$AB$209,17,FALSE),"--")</f>
        <v>--</v>
      </c>
      <c r="T1284" s="335">
        <f>VLOOKUP(D1284,Acero!$A$12:$AB$209,18,FALSE)</f>
        <v>0</v>
      </c>
      <c r="U1284" s="308" t="str">
        <f>VLOOKUP(D1284,Acero!$A$12:$AB$209,19,FALSE)</f>
        <v>----</v>
      </c>
      <c r="V1284" s="319"/>
      <c r="W1284" s="319"/>
      <c r="X1284" s="322"/>
      <c r="Y1284" s="334" t="e">
        <f t="shared" si="525"/>
        <v>#DIV/0!</v>
      </c>
      <c r="Z1284">
        <f t="shared" si="529"/>
        <v>15568641.166666619</v>
      </c>
      <c r="AG1284" s="345">
        <v>43619</v>
      </c>
      <c r="AH1284" s="149"/>
      <c r="AI1284" s="149"/>
      <c r="AJ1284" s="149"/>
      <c r="AK1284" s="149"/>
      <c r="AL1284" s="343" t="e">
        <f t="shared" si="526"/>
        <v>#DIV/0!</v>
      </c>
      <c r="AM1284" s="149"/>
      <c r="AN1284" s="149"/>
      <c r="AO1284" s="343" t="e">
        <f t="shared" si="527"/>
        <v>#DIV/0!</v>
      </c>
      <c r="AP1284" s="149"/>
      <c r="AQ1284" s="149"/>
      <c r="AR1284" s="343" t="e">
        <f t="shared" si="528"/>
        <v>#DIV/0!</v>
      </c>
    </row>
    <row r="1285" spans="1:44" ht="30.75" hidden="1" thickBot="1">
      <c r="A1285" s="309"/>
      <c r="B1285" s="308">
        <v>1163</v>
      </c>
      <c r="C1285" s="239" t="str">
        <f>VLOOKUP($A$18,Piezas!$A$10:$F$604,2,FALSE)</f>
        <v xml:space="preserve">Gabinete lateral derecho </v>
      </c>
      <c r="D1285" s="317" t="s">
        <v>1230</v>
      </c>
      <c r="E1285" s="322"/>
      <c r="F1285" s="308">
        <f>VLOOKUP(D1285,Acero!$A$12:$AB$209,4,FALSE)</f>
        <v>0</v>
      </c>
      <c r="G1285" s="317"/>
      <c r="H1285" s="317"/>
      <c r="I1285" s="317"/>
      <c r="J1285" s="311"/>
      <c r="L1285" s="322"/>
      <c r="M1285" s="308" t="str">
        <f>VLOOKUP(D1285,Acero!$A$12:$AB$209,13,FALSE)</f>
        <v>---------------</v>
      </c>
      <c r="N1285" s="308" t="str">
        <f>IF(L1285="x",VLOOKUP(D1285,Acero!$A$12:$AB$209,6,FALSE),"--")</f>
        <v>--</v>
      </c>
      <c r="O1285" s="324" t="str">
        <f>IF(L1285="x",VLOOKUP(D1285,Acero!$A$12:$AB$209,7,FALSE),"--")</f>
        <v>--</v>
      </c>
      <c r="P1285" s="335">
        <f>IF((M1285="Chapa negra doble recapado")*AND(L1285&lt;&gt;"x"),"--",VLOOKUP(D1285,Acero!$A$12:$AB$209,14,FALSE))</f>
        <v>12.7</v>
      </c>
      <c r="Q1285" s="335" t="str">
        <f>IF((M1285="Chapa negra doble recapado")*AND(L1285&lt;&gt;"x"),"--",VLOOKUP(D1285,Acero!$A$12:$AB$209,15,FALSE))</f>
        <v>----</v>
      </c>
      <c r="R1285" s="335" t="str">
        <f>IF(L1285="x",VLOOKUP(D1285,Acero!$A$12:$AB$209,16,FALSE),"--")</f>
        <v>--</v>
      </c>
      <c r="S1285" s="335" t="str">
        <f>IF(L1285="x",VLOOKUP(D1285,Acero!$A$12:$AB$209,17,FALSE),"--")</f>
        <v>--</v>
      </c>
      <c r="T1285" s="335">
        <f>VLOOKUP(D1285,Acero!$A$12:$AB$209,18,FALSE)</f>
        <v>0</v>
      </c>
      <c r="U1285" s="308" t="str">
        <f>VLOOKUP(D1285,Acero!$A$12:$AB$209,19,FALSE)</f>
        <v>----</v>
      </c>
      <c r="V1285" s="318"/>
      <c r="W1285" s="318"/>
      <c r="X1285" s="322"/>
      <c r="Y1285" s="334" t="e">
        <f t="shared" si="525"/>
        <v>#DIV/0!</v>
      </c>
      <c r="Z1285">
        <f t="shared" si="529"/>
        <v>15568641.166666619</v>
      </c>
      <c r="AG1285" s="345">
        <v>43620</v>
      </c>
      <c r="AH1285" s="149"/>
      <c r="AI1285" s="149"/>
      <c r="AJ1285" s="149"/>
      <c r="AK1285" s="149"/>
      <c r="AL1285" s="343" t="e">
        <f t="shared" si="526"/>
        <v>#DIV/0!</v>
      </c>
      <c r="AM1285" s="149"/>
      <c r="AN1285" s="149"/>
      <c r="AO1285" s="343" t="e">
        <f t="shared" si="527"/>
        <v>#DIV/0!</v>
      </c>
      <c r="AP1285" s="149"/>
      <c r="AQ1285" s="149"/>
      <c r="AR1285" s="343" t="e">
        <f t="shared" si="528"/>
        <v>#DIV/0!</v>
      </c>
    </row>
    <row r="1286" spans="1:44" ht="30.75" hidden="1" thickBot="1">
      <c r="A1286" s="309"/>
      <c r="B1286" s="308">
        <v>1164</v>
      </c>
      <c r="C1286" s="239" t="str">
        <f>VLOOKUP($A$18,Piezas!$A$10:$F$604,2,FALSE)</f>
        <v xml:space="preserve">Gabinete lateral derecho </v>
      </c>
      <c r="D1286" s="317"/>
      <c r="E1286" s="322"/>
      <c r="F1286" s="308" t="e">
        <f>VLOOKUP(D1286,Acero!$A$12:$AB$209,4,FALSE)</f>
        <v>#N/A</v>
      </c>
      <c r="G1286" s="317"/>
      <c r="H1286" s="317"/>
      <c r="I1286" s="317"/>
      <c r="J1286" s="311"/>
      <c r="L1286" s="322"/>
      <c r="M1286" s="308" t="e">
        <f>VLOOKUP(D1286,Acero!$A$12:$AB$209,13,FALSE)</f>
        <v>#N/A</v>
      </c>
      <c r="N1286" s="308" t="str">
        <f>IF(L1286="x",VLOOKUP(D1286,Acero!$A$12:$AB$209,6,FALSE),"--")</f>
        <v>--</v>
      </c>
      <c r="O1286" s="324" t="str">
        <f>IF(L1286="x",VLOOKUP(D1286,Acero!$A$12:$AB$209,7,FALSE),"--")</f>
        <v>--</v>
      </c>
      <c r="P1286" s="335" t="e">
        <f>IF((M1286="Chapa negra doble recapado")*AND(L1286&lt;&gt;"x"),"--",VLOOKUP(D1286,Acero!$A$12:$AB$209,14,FALSE))</f>
        <v>#N/A</v>
      </c>
      <c r="Q1286" s="335" t="e">
        <f>IF((M1286="Chapa negra doble recapado")*AND(L1286&lt;&gt;"x"),"--",VLOOKUP(D1286,Acero!$A$12:$AB$209,15,FALSE))</f>
        <v>#N/A</v>
      </c>
      <c r="R1286" s="335" t="str">
        <f>IF(L1286="x",VLOOKUP(D1286,Acero!$A$12:$AB$209,16,FALSE),"--")</f>
        <v>--</v>
      </c>
      <c r="S1286" s="335" t="str">
        <f>IF(L1286="x",VLOOKUP(D1286,Acero!$A$12:$AB$209,17,FALSE),"--")</f>
        <v>--</v>
      </c>
      <c r="T1286" s="335" t="e">
        <f>VLOOKUP(D1286,Acero!$A$12:$AB$209,18,FALSE)</f>
        <v>#N/A</v>
      </c>
      <c r="U1286" s="308" t="e">
        <f>VLOOKUP(D1286,Acero!$A$12:$AB$209,19,FALSE)</f>
        <v>#N/A</v>
      </c>
      <c r="V1286" s="319"/>
      <c r="W1286" s="319"/>
      <c r="X1286" s="322"/>
      <c r="Y1286" s="334" t="e">
        <f t="shared" si="525"/>
        <v>#DIV/0!</v>
      </c>
      <c r="Z1286">
        <f t="shared" si="529"/>
        <v>15568641.166666619</v>
      </c>
      <c r="AG1286" s="345">
        <v>43621</v>
      </c>
      <c r="AH1286" s="149"/>
      <c r="AI1286" s="149"/>
      <c r="AJ1286" s="149"/>
      <c r="AK1286" s="149"/>
      <c r="AL1286" s="343" t="e">
        <f t="shared" si="526"/>
        <v>#DIV/0!</v>
      </c>
      <c r="AM1286" s="149"/>
      <c r="AN1286" s="149"/>
      <c r="AO1286" s="343" t="e">
        <f t="shared" si="527"/>
        <v>#DIV/0!</v>
      </c>
      <c r="AP1286" s="149"/>
      <c r="AQ1286" s="149"/>
      <c r="AR1286" s="343" t="e">
        <f t="shared" si="528"/>
        <v>#DIV/0!</v>
      </c>
    </row>
    <row r="1287" spans="1:44" ht="30.75" hidden="1" thickBot="1">
      <c r="A1287" s="309"/>
      <c r="B1287" s="308">
        <v>1165</v>
      </c>
      <c r="C1287" s="239" t="str">
        <f>VLOOKUP($A$18,Piezas!$A$10:$F$604,2,FALSE)</f>
        <v xml:space="preserve">Gabinete lateral derecho </v>
      </c>
      <c r="D1287" s="320"/>
      <c r="E1287" s="322"/>
      <c r="F1287" s="308" t="e">
        <f>VLOOKUP(D1287,Acero!$A$12:$AB$209,4,FALSE)</f>
        <v>#N/A</v>
      </c>
      <c r="G1287" s="317"/>
      <c r="H1287" s="317"/>
      <c r="I1287" s="317"/>
      <c r="J1287" s="311"/>
      <c r="L1287" s="322"/>
      <c r="M1287" s="308" t="e">
        <f>VLOOKUP(D1287,Acero!$A$12:$AB$209,13,FALSE)</f>
        <v>#N/A</v>
      </c>
      <c r="N1287" s="308" t="str">
        <f>IF(L1287="x",VLOOKUP(D1287,Acero!$A$12:$AB$209,6,FALSE),"--")</f>
        <v>--</v>
      </c>
      <c r="O1287" s="324" t="str">
        <f>IF(L1287="x",VLOOKUP(D1287,Acero!$A$12:$AB$209,7,FALSE),"--")</f>
        <v>--</v>
      </c>
      <c r="P1287" s="335" t="e">
        <f>IF((M1287="Chapa negra doble recapado")*AND(L1287&lt;&gt;"x"),"--",VLOOKUP(D1287,Acero!$A$12:$AB$209,14,FALSE))</f>
        <v>#N/A</v>
      </c>
      <c r="Q1287" s="335" t="e">
        <f>IF((M1287="Chapa negra doble recapado")*AND(L1287&lt;&gt;"x"),"--",VLOOKUP(D1287,Acero!$A$12:$AB$209,15,FALSE))</f>
        <v>#N/A</v>
      </c>
      <c r="R1287" s="335" t="str">
        <f>IF(L1287="x",VLOOKUP(D1287,Acero!$A$12:$AB$209,16,FALSE),"--")</f>
        <v>--</v>
      </c>
      <c r="S1287" s="335" t="str">
        <f>IF(L1287="x",VLOOKUP(D1287,Acero!$A$12:$AB$209,17,FALSE),"--")</f>
        <v>--</v>
      </c>
      <c r="T1287" s="335" t="e">
        <f>VLOOKUP(D1287,Acero!$A$12:$AB$209,18,FALSE)</f>
        <v>#N/A</v>
      </c>
      <c r="U1287" s="308" t="e">
        <f>VLOOKUP(D1287,Acero!$A$12:$AB$209,19,FALSE)</f>
        <v>#N/A</v>
      </c>
      <c r="V1287" s="318"/>
      <c r="W1287" s="318"/>
      <c r="X1287" s="322"/>
      <c r="Y1287" s="334" t="e">
        <f t="shared" si="525"/>
        <v>#DIV/0!</v>
      </c>
      <c r="Z1287">
        <f t="shared" si="529"/>
        <v>15568641.166666619</v>
      </c>
      <c r="AG1287" s="345">
        <v>43622</v>
      </c>
      <c r="AH1287" s="149"/>
      <c r="AI1287" s="149"/>
      <c r="AJ1287" s="149"/>
      <c r="AK1287" s="149"/>
      <c r="AL1287" s="343" t="e">
        <f t="shared" si="526"/>
        <v>#DIV/0!</v>
      </c>
      <c r="AM1287" s="149"/>
      <c r="AN1287" s="149"/>
      <c r="AO1287" s="343" t="e">
        <f t="shared" si="527"/>
        <v>#DIV/0!</v>
      </c>
      <c r="AP1287" s="149"/>
      <c r="AQ1287" s="149"/>
      <c r="AR1287" s="343" t="e">
        <f t="shared" si="528"/>
        <v>#DIV/0!</v>
      </c>
    </row>
    <row r="1288" spans="1:44" ht="30.75" hidden="1" thickBot="1">
      <c r="A1288" s="412"/>
      <c r="B1288" s="308">
        <v>1166</v>
      </c>
      <c r="C1288" s="239" t="str">
        <f>VLOOKUP($A$18,Piezas!$A$10:$F$604,2,FALSE)</f>
        <v xml:space="preserve">Gabinete lateral derecho </v>
      </c>
      <c r="D1288" s="321"/>
      <c r="E1288" s="322"/>
      <c r="F1288" s="308" t="e">
        <f>VLOOKUP(D1288,Acero!$A$12:$AB$209,4,FALSE)</f>
        <v>#N/A</v>
      </c>
      <c r="G1288" s="317"/>
      <c r="H1288" s="317"/>
      <c r="I1288" s="317"/>
      <c r="J1288" s="311"/>
      <c r="L1288" s="322"/>
      <c r="M1288" s="308" t="e">
        <f>VLOOKUP(D1288,Acero!$A$12:$AB$209,13,FALSE)</f>
        <v>#N/A</v>
      </c>
      <c r="N1288" s="308" t="str">
        <f>IF(L1288="x",VLOOKUP(D1288,Acero!$A$12:$AB$209,6,FALSE),"--")</f>
        <v>--</v>
      </c>
      <c r="O1288" s="324" t="str">
        <f>IF(L1288="x",VLOOKUP(D1288,Acero!$A$12:$AB$209,7,FALSE),"--")</f>
        <v>--</v>
      </c>
      <c r="P1288" s="335" t="e">
        <f>IF((M1288="Chapa negra doble recapado")*AND(L1288&lt;&gt;"x"),"--",VLOOKUP(D1288,Acero!$A$12:$AB$209,14,FALSE))</f>
        <v>#N/A</v>
      </c>
      <c r="Q1288" s="335" t="e">
        <f>IF((M1288="Chapa negra doble recapado")*AND(L1288&lt;&gt;"x"),"--",VLOOKUP(D1288,Acero!$A$12:$AB$209,15,FALSE))</f>
        <v>#N/A</v>
      </c>
      <c r="R1288" s="335" t="str">
        <f>IF(L1288="x",VLOOKUP(D1288,Acero!$A$12:$AB$209,16,FALSE),"--")</f>
        <v>--</v>
      </c>
      <c r="S1288" s="335" t="str">
        <f>IF(L1288="x",VLOOKUP(D1288,Acero!$A$12:$AB$209,17,FALSE),"--")</f>
        <v>--</v>
      </c>
      <c r="T1288" s="335" t="e">
        <f>VLOOKUP(D1288,Acero!$A$12:$AB$209,18,FALSE)</f>
        <v>#N/A</v>
      </c>
      <c r="U1288" s="308" t="e">
        <f>VLOOKUP(D1288,Acero!$A$12:$AB$209,19,FALSE)</f>
        <v>#N/A</v>
      </c>
      <c r="V1288" s="319"/>
      <c r="W1288" s="319"/>
      <c r="X1288" s="322"/>
      <c r="Y1288" s="334" t="e">
        <f t="shared" si="525"/>
        <v>#DIV/0!</v>
      </c>
      <c r="Z1288">
        <f t="shared" si="529"/>
        <v>15568641.166666619</v>
      </c>
      <c r="AG1288" s="345">
        <v>43623</v>
      </c>
      <c r="AH1288" s="149"/>
      <c r="AI1288" s="149"/>
      <c r="AJ1288" s="149"/>
      <c r="AK1288" s="149"/>
      <c r="AL1288" s="343" t="e">
        <f t="shared" si="526"/>
        <v>#DIV/0!</v>
      </c>
      <c r="AM1288" s="149"/>
      <c r="AN1288" s="149"/>
      <c r="AO1288" s="343" t="e">
        <f t="shared" si="527"/>
        <v>#DIV/0!</v>
      </c>
      <c r="AP1288" s="149"/>
      <c r="AQ1288" s="149"/>
      <c r="AR1288" s="343" t="e">
        <f t="shared" si="528"/>
        <v>#DIV/0!</v>
      </c>
    </row>
    <row r="1289" spans="1:44" ht="15.75" hidden="1" thickBot="1">
      <c r="A1289" s="410"/>
      <c r="B1289" s="336"/>
      <c r="C1289" s="337"/>
      <c r="D1289" s="338"/>
      <c r="E1289" s="339"/>
      <c r="F1289" s="340"/>
      <c r="G1289" s="336"/>
      <c r="H1289" s="336"/>
      <c r="I1289" s="338"/>
      <c r="J1289" s="339"/>
      <c r="K1289" s="341"/>
      <c r="L1289" s="339"/>
      <c r="M1289" s="338"/>
      <c r="N1289" s="338"/>
      <c r="O1289" s="342"/>
      <c r="P1289" s="340"/>
      <c r="Q1289" s="340"/>
      <c r="R1289" s="340"/>
      <c r="S1289" s="340"/>
      <c r="T1289" s="340"/>
      <c r="U1289" s="336"/>
      <c r="V1289" s="336"/>
      <c r="W1289" s="336"/>
      <c r="X1289" s="339"/>
      <c r="Y1289" s="339"/>
      <c r="Z1289" s="333"/>
      <c r="AA1289" s="333"/>
      <c r="AG1289" s="345"/>
      <c r="AL1289" s="344"/>
      <c r="AO1289" s="344"/>
      <c r="AR1289" s="344"/>
    </row>
    <row r="1290" spans="1:44" ht="31.5" hidden="1" thickTop="1" thickBot="1">
      <c r="A1290" s="411" t="s">
        <v>538</v>
      </c>
      <c r="B1290" s="308">
        <v>1167</v>
      </c>
      <c r="C1290" s="239" t="str">
        <f>VLOOKUP($A$18,Piezas!$A$10:$F$604,2,FALSE)</f>
        <v xml:space="preserve">Gabinete lateral derecho </v>
      </c>
      <c r="D1290" s="317" t="s">
        <v>1012</v>
      </c>
      <c r="E1290" s="331">
        <v>2542.3333333333298</v>
      </c>
      <c r="F1290" s="308" t="str">
        <f>VLOOKUP(D1290,Acero!$A$12:$AB$209,4,FALSE)</f>
        <v>Lateral</v>
      </c>
      <c r="G1290" s="317"/>
      <c r="H1290" s="317"/>
      <c r="I1290" s="317"/>
      <c r="J1290" s="310"/>
      <c r="K1290" s="149"/>
      <c r="L1290" s="331"/>
      <c r="M1290" s="308" t="str">
        <f>VLOOKUP(D1290,Acero!$A$12:$AB$209,13,FALSE)</f>
        <v>Chapa negra doble recapado</v>
      </c>
      <c r="N1290" s="308" t="str">
        <f>IF(L1290="x",VLOOKUP(D1290,Acero!$A$12:$AB$209,6,FALSE),"--")</f>
        <v>--</v>
      </c>
      <c r="O1290" s="324" t="str">
        <f>IF(L1290="x",VLOOKUP(D1290,Acero!$A$12:$AB$209,7,FALSE),"--")</f>
        <v>--</v>
      </c>
      <c r="P1290" s="335" t="str">
        <f>IF((M1290="Chapa negra doble recapado")*AND(L1290&lt;&gt;"x"),"--",VLOOKUP(D1290,Acero!$A$12:$AB$209,14,FALSE))</f>
        <v>--</v>
      </c>
      <c r="Q1290" s="335" t="str">
        <f>IF((M1290="Chapa negra doble recapado")*AND(L1290&lt;&gt;"x"),"--",VLOOKUP(D1290,Acero!$A$12:$AB$209,15,FALSE))</f>
        <v>--</v>
      </c>
      <c r="R1290" s="335" t="str">
        <f>IF(L1290="x",VLOOKUP(D1290,Acero!$A$12:$AB$209,16,FALSE),"--")</f>
        <v>--</v>
      </c>
      <c r="S1290" s="335" t="str">
        <f>IF(L1290="x",VLOOKUP(D1290,Acero!$A$12:$AB$209,17,FALSE),"--")</f>
        <v>--</v>
      </c>
      <c r="T1290" s="335">
        <f>VLOOKUP(D1290,Acero!$A$12:$AB$209,18,FALSE)</f>
        <v>1.2</v>
      </c>
      <c r="U1290" s="308" t="str">
        <f>VLOOKUP(D1290,Acero!$A$12:$AB$209,19,FALSE)</f>
        <v>mm</v>
      </c>
      <c r="V1290" s="317"/>
      <c r="W1290" s="317">
        <v>2066.8333333333298</v>
      </c>
      <c r="X1290" s="331">
        <v>2702.6666666666702</v>
      </c>
      <c r="Y1290" s="334">
        <f t="shared" ref="Y1290:Y1300" si="530">(X1290-W1290)/W1290</f>
        <v>0.30763648092896123</v>
      </c>
      <c r="Z1290" s="149">
        <f>(V1290+W1290)*E1290</f>
        <v>5254579.2777777622</v>
      </c>
      <c r="AA1290" s="149"/>
      <c r="AB1290" s="149"/>
      <c r="AC1290" s="149"/>
      <c r="AD1290" s="149"/>
      <c r="AE1290" s="149"/>
      <c r="AF1290" s="149"/>
      <c r="AG1290" s="345">
        <v>43624</v>
      </c>
      <c r="AH1290" s="149"/>
      <c r="AI1290" s="149"/>
      <c r="AJ1290" s="149"/>
      <c r="AK1290" s="149"/>
      <c r="AL1290" s="343" t="e">
        <f t="shared" ref="AL1290:AL1300" si="531">(AH1290-AK1290)/AH1290</f>
        <v>#DIV/0!</v>
      </c>
      <c r="AM1290" s="149"/>
      <c r="AN1290" s="149"/>
      <c r="AO1290" s="343" t="e">
        <f t="shared" ref="AO1290:AO1300" si="532">(AK1290-AN1290)/AK1290</f>
        <v>#DIV/0!</v>
      </c>
      <c r="AP1290" s="149"/>
      <c r="AQ1290" s="149"/>
      <c r="AR1290" s="343" t="e">
        <f t="shared" ref="AR1290:AR1300" si="533">(AN1290-AQ1290)/AN1290</f>
        <v>#DIV/0!</v>
      </c>
    </row>
    <row r="1291" spans="1:44" ht="30.75" hidden="1" thickBot="1">
      <c r="A1291" s="309"/>
      <c r="B1291" s="308">
        <v>1168</v>
      </c>
      <c r="C1291" s="239" t="str">
        <f>VLOOKUP($A$18,Piezas!$A$10:$F$604,2,FALSE)</f>
        <v xml:space="preserve">Gabinete lateral derecho </v>
      </c>
      <c r="D1291" s="317" t="s">
        <v>1211</v>
      </c>
      <c r="E1291" s="322">
        <v>2550.3333333333298</v>
      </c>
      <c r="F1291" s="308" t="str">
        <f>VLOOKUP(D1291,Acero!$A$12:$AB$209,4,FALSE)</f>
        <v xml:space="preserve">Lonja </v>
      </c>
      <c r="G1291" s="317"/>
      <c r="H1291" s="317"/>
      <c r="I1291" s="317"/>
      <c r="J1291" s="311"/>
      <c r="L1291" s="317"/>
      <c r="M1291" s="308" t="str">
        <f>VLOOKUP(D1291,Acero!$A$12:$AB$209,13,FALSE)</f>
        <v>Chapa negra doble recapado</v>
      </c>
      <c r="N1291" s="308" t="str">
        <f>IF(L1291="x",VLOOKUP(D1291,Acero!$A$12:$AB$209,6,FALSE),"--")</f>
        <v>--</v>
      </c>
      <c r="O1291" s="324" t="str">
        <f>IF(L1291="x",VLOOKUP(D1291,Acero!$A$12:$AB$209,7,FALSE),"--")</f>
        <v>--</v>
      </c>
      <c r="P1291" s="335" t="str">
        <f>IF((M1291="Chapa negra doble recapado")*AND(L1291&lt;&gt;"x"),"--",VLOOKUP(D1291,Acero!$A$12:$AB$209,14,FALSE))</f>
        <v>--</v>
      </c>
      <c r="Q1291" s="335" t="str">
        <f>IF((M1291="Chapa negra doble recapado")*AND(L1291&lt;&gt;"x"),"--",VLOOKUP(D1291,Acero!$A$12:$AB$209,15,FALSE))</f>
        <v>--</v>
      </c>
      <c r="R1291" s="335" t="str">
        <f>IF(L1291="x",VLOOKUP(D1291,Acero!$A$12:$AB$209,16,FALSE),"--")</f>
        <v>--</v>
      </c>
      <c r="S1291" s="335" t="str">
        <f>IF(L1291="x",VLOOKUP(D1291,Acero!$A$12:$AB$209,17,FALSE),"--")</f>
        <v>--</v>
      </c>
      <c r="T1291" s="335">
        <f>VLOOKUP(D1291,Acero!$A$12:$AB$209,18,FALSE)</f>
        <v>1.2</v>
      </c>
      <c r="U1291" s="308" t="str">
        <f>VLOOKUP(D1291,Acero!$A$12:$AB$209,19,FALSE)</f>
        <v>mm</v>
      </c>
      <c r="V1291" s="317"/>
      <c r="W1291" s="317">
        <v>2073.3333333333298</v>
      </c>
      <c r="X1291" s="322">
        <v>2711.1666666666702</v>
      </c>
      <c r="Y1291" s="334">
        <f t="shared" si="530"/>
        <v>0.30763665594855694</v>
      </c>
      <c r="Z1291">
        <f t="shared" ref="Z1291:Z1300" si="534">(V1291+W1291)*E1291+Z1290</f>
        <v>10542270.388888858</v>
      </c>
      <c r="AG1291" s="345">
        <v>43625</v>
      </c>
      <c r="AH1291" s="149"/>
      <c r="AI1291" s="149"/>
      <c r="AJ1291" s="149"/>
      <c r="AK1291" s="149"/>
      <c r="AL1291" s="343" t="e">
        <f t="shared" si="531"/>
        <v>#DIV/0!</v>
      </c>
      <c r="AM1291" s="149"/>
      <c r="AN1291" s="149"/>
      <c r="AO1291" s="343" t="e">
        <f t="shared" si="532"/>
        <v>#DIV/0!</v>
      </c>
      <c r="AP1291" s="149"/>
      <c r="AQ1291" s="149"/>
      <c r="AR1291" s="343" t="e">
        <f t="shared" si="533"/>
        <v>#DIV/0!</v>
      </c>
    </row>
    <row r="1292" spans="1:44" ht="30.75" hidden="1" thickBot="1">
      <c r="A1292" s="309"/>
      <c r="B1292" s="308">
        <v>1169</v>
      </c>
      <c r="C1292" s="239" t="str">
        <f>VLOOKUP($A$18,Piezas!$A$10:$F$604,2,FALSE)</f>
        <v xml:space="preserve">Gabinete lateral derecho </v>
      </c>
      <c r="D1292" s="317" t="s">
        <v>1014</v>
      </c>
      <c r="E1292" s="322">
        <v>2558.3333333333298</v>
      </c>
      <c r="F1292" s="308" t="str">
        <f>VLOOKUP(D1292,Acero!$A$12:$AB$209,4,FALSE)</f>
        <v>orejas</v>
      </c>
      <c r="G1292" s="317"/>
      <c r="H1292" s="317"/>
      <c r="I1292" s="317"/>
      <c r="J1292" s="311" t="s">
        <v>1576</v>
      </c>
      <c r="L1292" s="322"/>
      <c r="M1292" s="308" t="str">
        <f>VLOOKUP(D1292,Acero!$A$12:$AB$209,13,FALSE)</f>
        <v>Chapa negra doble recapado</v>
      </c>
      <c r="N1292" s="308" t="str">
        <f>IF(L1292="x",VLOOKUP(D1292,Acero!$A$12:$AB$209,6,FALSE),"--")</f>
        <v>--</v>
      </c>
      <c r="O1292" s="324" t="str">
        <f>IF(L1292="x",VLOOKUP(D1292,Acero!$A$12:$AB$209,7,FALSE),"--")</f>
        <v>--</v>
      </c>
      <c r="P1292" s="335" t="str">
        <f>IF((M1292="Chapa negra doble recapado")*AND(L1292&lt;&gt;"x"),"--",VLOOKUP(D1292,Acero!$A$12:$AB$209,14,FALSE))</f>
        <v>--</v>
      </c>
      <c r="Q1292" s="335" t="str">
        <f>IF((M1292="Chapa negra doble recapado")*AND(L1292&lt;&gt;"x"),"--",VLOOKUP(D1292,Acero!$A$12:$AB$209,15,FALSE))</f>
        <v>--</v>
      </c>
      <c r="R1292" s="335" t="str">
        <f>IF(L1292="x",VLOOKUP(D1292,Acero!$A$12:$AB$209,16,FALSE),"--")</f>
        <v>--</v>
      </c>
      <c r="S1292" s="335" t="str">
        <f>IF(L1292="x",VLOOKUP(D1292,Acero!$A$12:$AB$209,17,FALSE),"--")</f>
        <v>--</v>
      </c>
      <c r="T1292" s="335">
        <f>VLOOKUP(D1292,Acero!$A$12:$AB$209,18,FALSE)</f>
        <v>1.2</v>
      </c>
      <c r="U1292" s="308" t="str">
        <f>VLOOKUP(D1292,Acero!$A$12:$AB$209,19,FALSE)</f>
        <v>mm</v>
      </c>
      <c r="V1292" s="318">
        <v>1</v>
      </c>
      <c r="W1292" s="318">
        <v>2079.8333333333298</v>
      </c>
      <c r="X1292" s="322">
        <v>2719.6666666666702</v>
      </c>
      <c r="Y1292" s="334">
        <f t="shared" si="530"/>
        <v>0.3076368298741925</v>
      </c>
      <c r="Z1292">
        <f t="shared" si="534"/>
        <v>15865735.666666619</v>
      </c>
      <c r="AG1292" s="345">
        <v>43626</v>
      </c>
      <c r="AH1292" s="149"/>
      <c r="AI1292" s="149"/>
      <c r="AJ1292" s="149"/>
      <c r="AK1292" s="149"/>
      <c r="AL1292" s="343" t="e">
        <f t="shared" si="531"/>
        <v>#DIV/0!</v>
      </c>
      <c r="AM1292" s="149"/>
      <c r="AN1292" s="149"/>
      <c r="AO1292" s="343" t="e">
        <f t="shared" si="532"/>
        <v>#DIV/0!</v>
      </c>
      <c r="AP1292" s="149"/>
      <c r="AQ1292" s="149"/>
      <c r="AR1292" s="343" t="e">
        <f t="shared" si="533"/>
        <v>#DIV/0!</v>
      </c>
    </row>
    <row r="1293" spans="1:44" ht="30.75" hidden="1" thickBot="1">
      <c r="A1293" s="309"/>
      <c r="B1293" s="308">
        <v>1170</v>
      </c>
      <c r="C1293" s="239" t="str">
        <f>VLOOKUP($A$18,Piezas!$A$10:$F$604,2,FALSE)</f>
        <v xml:space="preserve">Gabinete lateral derecho </v>
      </c>
      <c r="D1293" s="317" t="s">
        <v>1015</v>
      </c>
      <c r="E1293" s="322"/>
      <c r="F1293" s="308">
        <f>VLOOKUP(D1293,Acero!$A$12:$AB$209,4,FALSE)</f>
        <v>0</v>
      </c>
      <c r="G1293" s="317"/>
      <c r="H1293" s="317"/>
      <c r="I1293" s="317"/>
      <c r="J1293" s="311"/>
      <c r="L1293" s="322"/>
      <c r="M1293" s="308">
        <f>VLOOKUP(D1293,Acero!$A$12:$AB$209,13,FALSE)</f>
        <v>0</v>
      </c>
      <c r="N1293" s="308" t="str">
        <f>IF(L1293="x",VLOOKUP(D1293,Acero!$A$12:$AB$209,6,FALSE),"--")</f>
        <v>--</v>
      </c>
      <c r="O1293" s="324" t="str">
        <f>IF(L1293="x",VLOOKUP(D1293,Acero!$A$12:$AB$209,7,FALSE),"--")</f>
        <v>--</v>
      </c>
      <c r="P1293" s="335">
        <f>IF((M1293="Chapa negra doble recapado")*AND(L1293&lt;&gt;"x"),"--",VLOOKUP(D1293,Acero!$A$12:$AB$209,14,FALSE))</f>
        <v>0</v>
      </c>
      <c r="Q1293" s="335">
        <f>IF((M1293="Chapa negra doble recapado")*AND(L1293&lt;&gt;"x"),"--",VLOOKUP(D1293,Acero!$A$12:$AB$209,15,FALSE))</f>
        <v>0</v>
      </c>
      <c r="R1293" s="335" t="str">
        <f>IF(L1293="x",VLOOKUP(D1293,Acero!$A$12:$AB$209,16,FALSE),"--")</f>
        <v>--</v>
      </c>
      <c r="S1293" s="335" t="str">
        <f>IF(L1293="x",VLOOKUP(D1293,Acero!$A$12:$AB$209,17,FALSE),"--")</f>
        <v>--</v>
      </c>
      <c r="T1293" s="335">
        <f>VLOOKUP(D1293,Acero!$A$12:$AB$209,18,FALSE)</f>
        <v>0</v>
      </c>
      <c r="U1293" s="308" t="str">
        <f>VLOOKUP(D1293,Acero!$A$12:$AB$209,19,FALSE)</f>
        <v>-----</v>
      </c>
      <c r="V1293" s="319"/>
      <c r="W1293" s="319"/>
      <c r="X1293" s="322"/>
      <c r="Y1293" s="334" t="e">
        <f t="shared" si="530"/>
        <v>#DIV/0!</v>
      </c>
      <c r="Z1293">
        <f t="shared" si="534"/>
        <v>15865735.666666619</v>
      </c>
      <c r="AG1293" s="345">
        <v>43627</v>
      </c>
      <c r="AH1293" s="149"/>
      <c r="AI1293" s="149"/>
      <c r="AJ1293" s="149"/>
      <c r="AK1293" s="149"/>
      <c r="AL1293" s="343" t="e">
        <f t="shared" si="531"/>
        <v>#DIV/0!</v>
      </c>
      <c r="AM1293" s="149"/>
      <c r="AN1293" s="149"/>
      <c r="AO1293" s="343" t="e">
        <f t="shared" si="532"/>
        <v>#DIV/0!</v>
      </c>
      <c r="AP1293" s="149"/>
      <c r="AQ1293" s="149"/>
      <c r="AR1293" s="343" t="e">
        <f t="shared" si="533"/>
        <v>#DIV/0!</v>
      </c>
    </row>
    <row r="1294" spans="1:44" ht="30.75" hidden="1" thickBot="1">
      <c r="A1294" s="309"/>
      <c r="B1294" s="308">
        <v>1171</v>
      </c>
      <c r="C1294" s="239" t="str">
        <f>VLOOKUP($A$18,Piezas!$A$10:$F$604,2,FALSE)</f>
        <v xml:space="preserve">Gabinete lateral derecho </v>
      </c>
      <c r="D1294" s="317" t="s">
        <v>1060</v>
      </c>
      <c r="E1294" s="322"/>
      <c r="F1294" s="308">
        <f>VLOOKUP(D1294,Acero!$A$12:$AB$209,4,FALSE)</f>
        <v>0</v>
      </c>
      <c r="G1294" s="317"/>
      <c r="H1294" s="317"/>
      <c r="I1294" s="317"/>
      <c r="J1294" s="311"/>
      <c r="L1294" s="322"/>
      <c r="M1294" s="308" t="str">
        <f>VLOOKUP(D1294,Acero!$A$12:$AB$209,13,FALSE)</f>
        <v>---------------</v>
      </c>
      <c r="N1294" s="308" t="str">
        <f>IF(L1294="x",VLOOKUP(D1294,Acero!$A$12:$AB$209,6,FALSE),"--")</f>
        <v>--</v>
      </c>
      <c r="O1294" s="324" t="str">
        <f>IF(L1294="x",VLOOKUP(D1294,Acero!$A$12:$AB$209,7,FALSE),"--")</f>
        <v>--</v>
      </c>
      <c r="P1294" s="335">
        <f>IF((M1294="Chapa negra doble recapado")*AND(L1294&lt;&gt;"x"),"--",VLOOKUP(D1294,Acero!$A$12:$AB$209,14,FALSE))</f>
        <v>28</v>
      </c>
      <c r="Q1294" s="335" t="str">
        <f>IF((M1294="Chapa negra doble recapado")*AND(L1294&lt;&gt;"x"),"--",VLOOKUP(D1294,Acero!$A$12:$AB$209,15,FALSE))</f>
        <v>----</v>
      </c>
      <c r="R1294" s="335" t="str">
        <f>IF(L1294="x",VLOOKUP(D1294,Acero!$A$12:$AB$209,16,FALSE),"--")</f>
        <v>--</v>
      </c>
      <c r="S1294" s="335" t="str">
        <f>IF(L1294="x",VLOOKUP(D1294,Acero!$A$12:$AB$209,17,FALSE),"--")</f>
        <v>--</v>
      </c>
      <c r="T1294" s="335">
        <f>VLOOKUP(D1294,Acero!$A$12:$AB$209,18,FALSE)</f>
        <v>0</v>
      </c>
      <c r="U1294" s="308" t="str">
        <f>VLOOKUP(D1294,Acero!$A$12:$AB$209,19,FALSE)</f>
        <v>----</v>
      </c>
      <c r="V1294" s="318"/>
      <c r="W1294" s="318"/>
      <c r="X1294" s="322"/>
      <c r="Y1294" s="334" t="e">
        <f t="shared" si="530"/>
        <v>#DIV/0!</v>
      </c>
      <c r="Z1294">
        <f t="shared" si="534"/>
        <v>15865735.666666619</v>
      </c>
      <c r="AG1294" s="345">
        <v>43628</v>
      </c>
      <c r="AH1294" s="149"/>
      <c r="AI1294" s="149"/>
      <c r="AJ1294" s="149"/>
      <c r="AK1294" s="149"/>
      <c r="AL1294" s="343" t="e">
        <f t="shared" si="531"/>
        <v>#DIV/0!</v>
      </c>
      <c r="AM1294" s="149"/>
      <c r="AN1294" s="149"/>
      <c r="AO1294" s="343" t="e">
        <f t="shared" si="532"/>
        <v>#DIV/0!</v>
      </c>
      <c r="AP1294" s="149"/>
      <c r="AQ1294" s="149"/>
      <c r="AR1294" s="343" t="e">
        <f t="shared" si="533"/>
        <v>#DIV/0!</v>
      </c>
    </row>
    <row r="1295" spans="1:44" ht="30.75" hidden="1" thickBot="1">
      <c r="A1295" s="309"/>
      <c r="B1295" s="308">
        <v>1172</v>
      </c>
      <c r="C1295" s="239" t="str">
        <f>VLOOKUP($A$18,Piezas!$A$10:$F$604,2,FALSE)</f>
        <v xml:space="preserve">Gabinete lateral derecho </v>
      </c>
      <c r="D1295" s="317" t="s">
        <v>1228</v>
      </c>
      <c r="E1295" s="322"/>
      <c r="F1295" s="308">
        <f>VLOOKUP(D1295,Acero!$A$12:$AB$209,4,FALSE)</f>
        <v>0</v>
      </c>
      <c r="G1295" s="317"/>
      <c r="H1295" s="317"/>
      <c r="I1295" s="317"/>
      <c r="J1295" s="311"/>
      <c r="L1295" s="322"/>
      <c r="M1295" s="308" t="str">
        <f>VLOOKUP(D1295,Acero!$A$12:$AB$209,13,FALSE)</f>
        <v>---------------</v>
      </c>
      <c r="N1295" s="308" t="str">
        <f>IF(L1295="x",VLOOKUP(D1295,Acero!$A$12:$AB$209,6,FALSE),"--")</f>
        <v>--</v>
      </c>
      <c r="O1295" s="324" t="str">
        <f>IF(L1295="x",VLOOKUP(D1295,Acero!$A$12:$AB$209,7,FALSE),"--")</f>
        <v>--</v>
      </c>
      <c r="P1295" s="335">
        <f>IF((M1295="Chapa negra doble recapado")*AND(L1295&lt;&gt;"x"),"--",VLOOKUP(D1295,Acero!$A$12:$AB$209,14,FALSE))</f>
        <v>0.42</v>
      </c>
      <c r="Q1295" s="335" t="str">
        <f>IF((M1295="Chapa negra doble recapado")*AND(L1295&lt;&gt;"x"),"--",VLOOKUP(D1295,Acero!$A$12:$AB$209,15,FALSE))</f>
        <v>----</v>
      </c>
      <c r="R1295" s="335" t="str">
        <f>IF(L1295="x",VLOOKUP(D1295,Acero!$A$12:$AB$209,16,FALSE),"--")</f>
        <v>--</v>
      </c>
      <c r="S1295" s="335" t="str">
        <f>IF(L1295="x",VLOOKUP(D1295,Acero!$A$12:$AB$209,17,FALSE),"--")</f>
        <v>--</v>
      </c>
      <c r="T1295" s="335">
        <f>VLOOKUP(D1295,Acero!$A$12:$AB$209,18,FALSE)</f>
        <v>0.5</v>
      </c>
      <c r="U1295" s="308" t="str">
        <f>VLOOKUP(D1295,Acero!$A$12:$AB$209,19,FALSE)</f>
        <v>----</v>
      </c>
      <c r="V1295" s="318"/>
      <c r="W1295" s="318"/>
      <c r="X1295" s="322"/>
      <c r="Y1295" s="334" t="e">
        <f t="shared" si="530"/>
        <v>#DIV/0!</v>
      </c>
      <c r="Z1295">
        <f t="shared" si="534"/>
        <v>15865735.666666619</v>
      </c>
      <c r="AG1295" s="345">
        <v>43629</v>
      </c>
      <c r="AH1295" s="149"/>
      <c r="AI1295" s="149"/>
      <c r="AJ1295" s="149"/>
      <c r="AK1295" s="149"/>
      <c r="AL1295" s="343" t="e">
        <f t="shared" si="531"/>
        <v>#DIV/0!</v>
      </c>
      <c r="AM1295" s="149"/>
      <c r="AN1295" s="149"/>
      <c r="AO1295" s="343" t="e">
        <f t="shared" si="532"/>
        <v>#DIV/0!</v>
      </c>
      <c r="AP1295" s="149"/>
      <c r="AQ1295" s="149"/>
      <c r="AR1295" s="343" t="e">
        <f t="shared" si="533"/>
        <v>#DIV/0!</v>
      </c>
    </row>
    <row r="1296" spans="1:44" ht="30.75" hidden="1" thickBot="1">
      <c r="A1296" s="309"/>
      <c r="B1296" s="308">
        <v>1173</v>
      </c>
      <c r="C1296" s="239" t="str">
        <f>VLOOKUP($A$18,Piezas!$A$10:$F$604,2,FALSE)</f>
        <v xml:space="preserve">Gabinete lateral derecho </v>
      </c>
      <c r="D1296" s="317" t="s">
        <v>1229</v>
      </c>
      <c r="E1296" s="322"/>
      <c r="F1296" s="308">
        <f>VLOOKUP(D1296,Acero!$A$12:$AB$209,4,FALSE)</f>
        <v>0</v>
      </c>
      <c r="G1296" s="317"/>
      <c r="H1296" s="317"/>
      <c r="I1296" s="317"/>
      <c r="J1296" s="311"/>
      <c r="L1296" s="322"/>
      <c r="M1296" s="308" t="str">
        <f>VLOOKUP(D1296,Acero!$A$12:$AB$209,13,FALSE)</f>
        <v>---------------</v>
      </c>
      <c r="N1296" s="308" t="str">
        <f>IF(L1296="x",VLOOKUP(D1296,Acero!$A$12:$AB$209,6,FALSE),"--")</f>
        <v>--</v>
      </c>
      <c r="O1296" s="324" t="str">
        <f>IF(L1296="x",VLOOKUP(D1296,Acero!$A$12:$AB$209,7,FALSE),"--")</f>
        <v>--</v>
      </c>
      <c r="P1296" s="335">
        <f>IF((M1296="Chapa negra doble recapado")*AND(L1296&lt;&gt;"x"),"--",VLOOKUP(D1296,Acero!$A$12:$AB$209,14,FALSE))</f>
        <v>22</v>
      </c>
      <c r="Q1296" s="335" t="str">
        <f>IF((M1296="Chapa negra doble recapado")*AND(L1296&lt;&gt;"x"),"--",VLOOKUP(D1296,Acero!$A$12:$AB$209,15,FALSE))</f>
        <v>----</v>
      </c>
      <c r="R1296" s="335" t="str">
        <f>IF(L1296="x",VLOOKUP(D1296,Acero!$A$12:$AB$209,16,FALSE),"--")</f>
        <v>--</v>
      </c>
      <c r="S1296" s="335" t="str">
        <f>IF(L1296="x",VLOOKUP(D1296,Acero!$A$12:$AB$209,17,FALSE),"--")</f>
        <v>--</v>
      </c>
      <c r="T1296" s="335">
        <f>VLOOKUP(D1296,Acero!$A$12:$AB$209,18,FALSE)</f>
        <v>0</v>
      </c>
      <c r="U1296" s="308" t="str">
        <f>VLOOKUP(D1296,Acero!$A$12:$AB$209,19,FALSE)</f>
        <v>----</v>
      </c>
      <c r="V1296" s="319"/>
      <c r="W1296" s="319"/>
      <c r="X1296" s="322"/>
      <c r="Y1296" s="334" t="e">
        <f t="shared" si="530"/>
        <v>#DIV/0!</v>
      </c>
      <c r="Z1296">
        <f t="shared" si="534"/>
        <v>15865735.666666619</v>
      </c>
      <c r="AG1296" s="345">
        <v>43630</v>
      </c>
      <c r="AH1296" s="149"/>
      <c r="AI1296" s="149"/>
      <c r="AJ1296" s="149"/>
      <c r="AK1296" s="149"/>
      <c r="AL1296" s="343" t="e">
        <f t="shared" si="531"/>
        <v>#DIV/0!</v>
      </c>
      <c r="AM1296" s="149"/>
      <c r="AN1296" s="149"/>
      <c r="AO1296" s="343" t="e">
        <f t="shared" si="532"/>
        <v>#DIV/0!</v>
      </c>
      <c r="AP1296" s="149"/>
      <c r="AQ1296" s="149"/>
      <c r="AR1296" s="343" t="e">
        <f t="shared" si="533"/>
        <v>#DIV/0!</v>
      </c>
    </row>
    <row r="1297" spans="1:44" ht="30.75" hidden="1" thickBot="1">
      <c r="A1297" s="309"/>
      <c r="B1297" s="308">
        <v>1174</v>
      </c>
      <c r="C1297" s="239" t="str">
        <f>VLOOKUP($A$18,Piezas!$A$10:$F$604,2,FALSE)</f>
        <v xml:space="preserve">Gabinete lateral derecho </v>
      </c>
      <c r="D1297" s="317" t="s">
        <v>1230</v>
      </c>
      <c r="E1297" s="322"/>
      <c r="F1297" s="308">
        <f>VLOOKUP(D1297,Acero!$A$12:$AB$209,4,FALSE)</f>
        <v>0</v>
      </c>
      <c r="G1297" s="317"/>
      <c r="H1297" s="317"/>
      <c r="I1297" s="317"/>
      <c r="J1297" s="311"/>
      <c r="L1297" s="322"/>
      <c r="M1297" s="308" t="str">
        <f>VLOOKUP(D1297,Acero!$A$12:$AB$209,13,FALSE)</f>
        <v>---------------</v>
      </c>
      <c r="N1297" s="308" t="str">
        <f>IF(L1297="x",VLOOKUP(D1297,Acero!$A$12:$AB$209,6,FALSE),"--")</f>
        <v>--</v>
      </c>
      <c r="O1297" s="324" t="str">
        <f>IF(L1297="x",VLOOKUP(D1297,Acero!$A$12:$AB$209,7,FALSE),"--")</f>
        <v>--</v>
      </c>
      <c r="P1297" s="335">
        <f>IF((M1297="Chapa negra doble recapado")*AND(L1297&lt;&gt;"x"),"--",VLOOKUP(D1297,Acero!$A$12:$AB$209,14,FALSE))</f>
        <v>12.7</v>
      </c>
      <c r="Q1297" s="335" t="str">
        <f>IF((M1297="Chapa negra doble recapado")*AND(L1297&lt;&gt;"x"),"--",VLOOKUP(D1297,Acero!$A$12:$AB$209,15,FALSE))</f>
        <v>----</v>
      </c>
      <c r="R1297" s="335" t="str">
        <f>IF(L1297="x",VLOOKUP(D1297,Acero!$A$12:$AB$209,16,FALSE),"--")</f>
        <v>--</v>
      </c>
      <c r="S1297" s="335" t="str">
        <f>IF(L1297="x",VLOOKUP(D1297,Acero!$A$12:$AB$209,17,FALSE),"--")</f>
        <v>--</v>
      </c>
      <c r="T1297" s="335">
        <f>VLOOKUP(D1297,Acero!$A$12:$AB$209,18,FALSE)</f>
        <v>0</v>
      </c>
      <c r="U1297" s="308" t="str">
        <f>VLOOKUP(D1297,Acero!$A$12:$AB$209,19,FALSE)</f>
        <v>----</v>
      </c>
      <c r="V1297" s="318"/>
      <c r="W1297" s="318"/>
      <c r="X1297" s="322"/>
      <c r="Y1297" s="334" t="e">
        <f t="shared" si="530"/>
        <v>#DIV/0!</v>
      </c>
      <c r="Z1297">
        <f t="shared" si="534"/>
        <v>15865735.666666619</v>
      </c>
      <c r="AG1297" s="345">
        <v>43631</v>
      </c>
      <c r="AH1297" s="149"/>
      <c r="AI1297" s="149"/>
      <c r="AJ1297" s="149"/>
      <c r="AK1297" s="149"/>
      <c r="AL1297" s="343" t="e">
        <f t="shared" si="531"/>
        <v>#DIV/0!</v>
      </c>
      <c r="AM1297" s="149"/>
      <c r="AN1297" s="149"/>
      <c r="AO1297" s="343" t="e">
        <f t="shared" si="532"/>
        <v>#DIV/0!</v>
      </c>
      <c r="AP1297" s="149"/>
      <c r="AQ1297" s="149"/>
      <c r="AR1297" s="343" t="e">
        <f t="shared" si="533"/>
        <v>#DIV/0!</v>
      </c>
    </row>
    <row r="1298" spans="1:44" ht="30.75" hidden="1" thickBot="1">
      <c r="A1298" s="309"/>
      <c r="B1298" s="308">
        <v>1175</v>
      </c>
      <c r="C1298" s="239" t="str">
        <f>VLOOKUP($A$18,Piezas!$A$10:$F$604,2,FALSE)</f>
        <v xml:space="preserve">Gabinete lateral derecho </v>
      </c>
      <c r="D1298" s="317"/>
      <c r="E1298" s="322"/>
      <c r="F1298" s="308" t="e">
        <f>VLOOKUP(D1298,Acero!$A$12:$AB$209,4,FALSE)</f>
        <v>#N/A</v>
      </c>
      <c r="G1298" s="317"/>
      <c r="H1298" s="317"/>
      <c r="I1298" s="317"/>
      <c r="J1298" s="311"/>
      <c r="L1298" s="322"/>
      <c r="M1298" s="308" t="e">
        <f>VLOOKUP(D1298,Acero!$A$12:$AB$209,13,FALSE)</f>
        <v>#N/A</v>
      </c>
      <c r="N1298" s="308" t="str">
        <f>IF(L1298="x",VLOOKUP(D1298,Acero!$A$12:$AB$209,6,FALSE),"--")</f>
        <v>--</v>
      </c>
      <c r="O1298" s="324" t="str">
        <f>IF(L1298="x",VLOOKUP(D1298,Acero!$A$12:$AB$209,7,FALSE),"--")</f>
        <v>--</v>
      </c>
      <c r="P1298" s="335" t="e">
        <f>IF((M1298="Chapa negra doble recapado")*AND(L1298&lt;&gt;"x"),"--",VLOOKUP(D1298,Acero!$A$12:$AB$209,14,FALSE))</f>
        <v>#N/A</v>
      </c>
      <c r="Q1298" s="335" t="e">
        <f>IF((M1298="Chapa negra doble recapado")*AND(L1298&lt;&gt;"x"),"--",VLOOKUP(D1298,Acero!$A$12:$AB$209,15,FALSE))</f>
        <v>#N/A</v>
      </c>
      <c r="R1298" s="335" t="str">
        <f>IF(L1298="x",VLOOKUP(D1298,Acero!$A$12:$AB$209,16,FALSE),"--")</f>
        <v>--</v>
      </c>
      <c r="S1298" s="335" t="str">
        <f>IF(L1298="x",VLOOKUP(D1298,Acero!$A$12:$AB$209,17,FALSE),"--")</f>
        <v>--</v>
      </c>
      <c r="T1298" s="335" t="e">
        <f>VLOOKUP(D1298,Acero!$A$12:$AB$209,18,FALSE)</f>
        <v>#N/A</v>
      </c>
      <c r="U1298" s="308" t="e">
        <f>VLOOKUP(D1298,Acero!$A$12:$AB$209,19,FALSE)</f>
        <v>#N/A</v>
      </c>
      <c r="V1298" s="319"/>
      <c r="W1298" s="319"/>
      <c r="X1298" s="322"/>
      <c r="Y1298" s="334" t="e">
        <f t="shared" si="530"/>
        <v>#DIV/0!</v>
      </c>
      <c r="Z1298">
        <f t="shared" si="534"/>
        <v>15865735.666666619</v>
      </c>
      <c r="AG1298" s="345">
        <v>43632</v>
      </c>
      <c r="AH1298" s="149"/>
      <c r="AI1298" s="149"/>
      <c r="AJ1298" s="149"/>
      <c r="AK1298" s="149"/>
      <c r="AL1298" s="343" t="e">
        <f t="shared" si="531"/>
        <v>#DIV/0!</v>
      </c>
      <c r="AM1298" s="149"/>
      <c r="AN1298" s="149"/>
      <c r="AO1298" s="343" t="e">
        <f t="shared" si="532"/>
        <v>#DIV/0!</v>
      </c>
      <c r="AP1298" s="149"/>
      <c r="AQ1298" s="149"/>
      <c r="AR1298" s="343" t="e">
        <f t="shared" si="533"/>
        <v>#DIV/0!</v>
      </c>
    </row>
    <row r="1299" spans="1:44" ht="30.75" hidden="1" thickBot="1">
      <c r="A1299" s="309"/>
      <c r="B1299" s="308">
        <v>1176</v>
      </c>
      <c r="C1299" s="239" t="str">
        <f>VLOOKUP($A$18,Piezas!$A$10:$F$604,2,FALSE)</f>
        <v xml:space="preserve">Gabinete lateral derecho </v>
      </c>
      <c r="D1299" s="320"/>
      <c r="E1299" s="322"/>
      <c r="F1299" s="308" t="e">
        <f>VLOOKUP(D1299,Acero!$A$12:$AB$209,4,FALSE)</f>
        <v>#N/A</v>
      </c>
      <c r="G1299" s="317"/>
      <c r="H1299" s="317"/>
      <c r="I1299" s="317"/>
      <c r="J1299" s="311"/>
      <c r="L1299" s="322"/>
      <c r="M1299" s="308" t="e">
        <f>VLOOKUP(D1299,Acero!$A$12:$AB$209,13,FALSE)</f>
        <v>#N/A</v>
      </c>
      <c r="N1299" s="308" t="str">
        <f>IF(L1299="x",VLOOKUP(D1299,Acero!$A$12:$AB$209,6,FALSE),"--")</f>
        <v>--</v>
      </c>
      <c r="O1299" s="324" t="str">
        <f>IF(L1299="x",VLOOKUP(D1299,Acero!$A$12:$AB$209,7,FALSE),"--")</f>
        <v>--</v>
      </c>
      <c r="P1299" s="335" t="e">
        <f>IF((M1299="Chapa negra doble recapado")*AND(L1299&lt;&gt;"x"),"--",VLOOKUP(D1299,Acero!$A$12:$AB$209,14,FALSE))</f>
        <v>#N/A</v>
      </c>
      <c r="Q1299" s="335" t="e">
        <f>IF((M1299="Chapa negra doble recapado")*AND(L1299&lt;&gt;"x"),"--",VLOOKUP(D1299,Acero!$A$12:$AB$209,15,FALSE))</f>
        <v>#N/A</v>
      </c>
      <c r="R1299" s="335" t="str">
        <f>IF(L1299="x",VLOOKUP(D1299,Acero!$A$12:$AB$209,16,FALSE),"--")</f>
        <v>--</v>
      </c>
      <c r="S1299" s="335" t="str">
        <f>IF(L1299="x",VLOOKUP(D1299,Acero!$A$12:$AB$209,17,FALSE),"--")</f>
        <v>--</v>
      </c>
      <c r="T1299" s="335" t="e">
        <f>VLOOKUP(D1299,Acero!$A$12:$AB$209,18,FALSE)</f>
        <v>#N/A</v>
      </c>
      <c r="U1299" s="308" t="e">
        <f>VLOOKUP(D1299,Acero!$A$12:$AB$209,19,FALSE)</f>
        <v>#N/A</v>
      </c>
      <c r="V1299" s="318"/>
      <c r="W1299" s="318"/>
      <c r="X1299" s="322"/>
      <c r="Y1299" s="334" t="e">
        <f t="shared" si="530"/>
        <v>#DIV/0!</v>
      </c>
      <c r="Z1299">
        <f t="shared" si="534"/>
        <v>15865735.666666619</v>
      </c>
      <c r="AG1299" s="345">
        <v>43633</v>
      </c>
      <c r="AH1299" s="149"/>
      <c r="AI1299" s="149"/>
      <c r="AJ1299" s="149"/>
      <c r="AK1299" s="149"/>
      <c r="AL1299" s="343" t="e">
        <f t="shared" si="531"/>
        <v>#DIV/0!</v>
      </c>
      <c r="AM1299" s="149"/>
      <c r="AN1299" s="149"/>
      <c r="AO1299" s="343" t="e">
        <f t="shared" si="532"/>
        <v>#DIV/0!</v>
      </c>
      <c r="AP1299" s="149"/>
      <c r="AQ1299" s="149"/>
      <c r="AR1299" s="343" t="e">
        <f t="shared" si="533"/>
        <v>#DIV/0!</v>
      </c>
    </row>
    <row r="1300" spans="1:44" ht="30.75" hidden="1" thickBot="1">
      <c r="A1300" s="412"/>
      <c r="B1300" s="308">
        <v>1177</v>
      </c>
      <c r="C1300" s="239" t="str">
        <f>VLOOKUP($A$18,Piezas!$A$10:$F$604,2,FALSE)</f>
        <v xml:space="preserve">Gabinete lateral derecho </v>
      </c>
      <c r="D1300" s="321"/>
      <c r="E1300" s="322"/>
      <c r="F1300" s="308" t="e">
        <f>VLOOKUP(D1300,Acero!$A$12:$AB$209,4,FALSE)</f>
        <v>#N/A</v>
      </c>
      <c r="G1300" s="317"/>
      <c r="H1300" s="317"/>
      <c r="I1300" s="317"/>
      <c r="J1300" s="311"/>
      <c r="L1300" s="322"/>
      <c r="M1300" s="308" t="e">
        <f>VLOOKUP(D1300,Acero!$A$12:$AB$209,13,FALSE)</f>
        <v>#N/A</v>
      </c>
      <c r="N1300" s="308" t="str">
        <f>IF(L1300="x",VLOOKUP(D1300,Acero!$A$12:$AB$209,6,FALSE),"--")</f>
        <v>--</v>
      </c>
      <c r="O1300" s="324" t="str">
        <f>IF(L1300="x",VLOOKUP(D1300,Acero!$A$12:$AB$209,7,FALSE),"--")</f>
        <v>--</v>
      </c>
      <c r="P1300" s="335" t="e">
        <f>IF((M1300="Chapa negra doble recapado")*AND(L1300&lt;&gt;"x"),"--",VLOOKUP(D1300,Acero!$A$12:$AB$209,14,FALSE))</f>
        <v>#N/A</v>
      </c>
      <c r="Q1300" s="335" t="e">
        <f>IF((M1300="Chapa negra doble recapado")*AND(L1300&lt;&gt;"x"),"--",VLOOKUP(D1300,Acero!$A$12:$AB$209,15,FALSE))</f>
        <v>#N/A</v>
      </c>
      <c r="R1300" s="335" t="str">
        <f>IF(L1300="x",VLOOKUP(D1300,Acero!$A$12:$AB$209,16,FALSE),"--")</f>
        <v>--</v>
      </c>
      <c r="S1300" s="335" t="str">
        <f>IF(L1300="x",VLOOKUP(D1300,Acero!$A$12:$AB$209,17,FALSE),"--")</f>
        <v>--</v>
      </c>
      <c r="T1300" s="335" t="e">
        <f>VLOOKUP(D1300,Acero!$A$12:$AB$209,18,FALSE)</f>
        <v>#N/A</v>
      </c>
      <c r="U1300" s="308" t="e">
        <f>VLOOKUP(D1300,Acero!$A$12:$AB$209,19,FALSE)</f>
        <v>#N/A</v>
      </c>
      <c r="V1300" s="319"/>
      <c r="W1300" s="319"/>
      <c r="X1300" s="322"/>
      <c r="Y1300" s="334" t="e">
        <f t="shared" si="530"/>
        <v>#DIV/0!</v>
      </c>
      <c r="Z1300">
        <f t="shared" si="534"/>
        <v>15865735.666666619</v>
      </c>
      <c r="AG1300" s="345">
        <v>43634</v>
      </c>
      <c r="AH1300" s="149"/>
      <c r="AI1300" s="149"/>
      <c r="AJ1300" s="149"/>
      <c r="AK1300" s="149"/>
      <c r="AL1300" s="343" t="e">
        <f t="shared" si="531"/>
        <v>#DIV/0!</v>
      </c>
      <c r="AM1300" s="149"/>
      <c r="AN1300" s="149"/>
      <c r="AO1300" s="343" t="e">
        <f t="shared" si="532"/>
        <v>#DIV/0!</v>
      </c>
      <c r="AP1300" s="149"/>
      <c r="AQ1300" s="149"/>
      <c r="AR1300" s="343" t="e">
        <f t="shared" si="533"/>
        <v>#DIV/0!</v>
      </c>
    </row>
    <row r="1301" spans="1:44" ht="15.75" hidden="1" thickBot="1">
      <c r="A1301" s="410"/>
      <c r="B1301" s="336"/>
      <c r="C1301" s="337"/>
      <c r="D1301" s="338"/>
      <c r="E1301" s="339"/>
      <c r="F1301" s="340"/>
      <c r="G1301" s="336"/>
      <c r="H1301" s="336"/>
      <c r="I1301" s="338"/>
      <c r="J1301" s="339"/>
      <c r="K1301" s="341"/>
      <c r="L1301" s="339"/>
      <c r="M1301" s="338"/>
      <c r="N1301" s="338"/>
      <c r="O1301" s="342"/>
      <c r="P1301" s="340"/>
      <c r="Q1301" s="340"/>
      <c r="R1301" s="340"/>
      <c r="S1301" s="340"/>
      <c r="T1301" s="340"/>
      <c r="U1301" s="336"/>
      <c r="V1301" s="336"/>
      <c r="W1301" s="336"/>
      <c r="X1301" s="339"/>
      <c r="Y1301" s="339"/>
      <c r="Z1301" s="333"/>
      <c r="AA1301" s="333"/>
      <c r="AG1301" s="345"/>
      <c r="AL1301" s="344"/>
      <c r="AO1301" s="344"/>
      <c r="AR1301" s="344"/>
    </row>
    <row r="1302" spans="1:44" ht="31.5" hidden="1" thickTop="1" thickBot="1">
      <c r="A1302" s="411" t="s">
        <v>539</v>
      </c>
      <c r="B1302" s="308">
        <v>1178</v>
      </c>
      <c r="C1302" s="239" t="str">
        <f>VLOOKUP($A$18,Piezas!$A$10:$F$604,2,FALSE)</f>
        <v xml:space="preserve">Gabinete lateral derecho </v>
      </c>
      <c r="D1302" s="317" t="s">
        <v>1012</v>
      </c>
      <c r="E1302" s="331">
        <v>2566.3333333333298</v>
      </c>
      <c r="F1302" s="308" t="str">
        <f>VLOOKUP(D1302,Acero!$A$12:$AB$209,4,FALSE)</f>
        <v>Lateral</v>
      </c>
      <c r="G1302" s="317"/>
      <c r="H1302" s="317"/>
      <c r="I1302" s="317"/>
      <c r="J1302" s="310"/>
      <c r="K1302" s="149"/>
      <c r="L1302" s="331"/>
      <c r="M1302" s="308" t="str">
        <f>VLOOKUP(D1302,Acero!$A$12:$AB$209,13,FALSE)</f>
        <v>Chapa negra doble recapado</v>
      </c>
      <c r="N1302" s="308" t="str">
        <f>IF(L1302="x",VLOOKUP(D1302,Acero!$A$12:$AB$209,6,FALSE),"--")</f>
        <v>--</v>
      </c>
      <c r="O1302" s="324" t="str">
        <f>IF(L1302="x",VLOOKUP(D1302,Acero!$A$12:$AB$209,7,FALSE),"--")</f>
        <v>--</v>
      </c>
      <c r="P1302" s="335" t="str">
        <f>IF((M1302="Chapa negra doble recapado")*AND(L1302&lt;&gt;"x"),"--",VLOOKUP(D1302,Acero!$A$12:$AB$209,14,FALSE))</f>
        <v>--</v>
      </c>
      <c r="Q1302" s="335" t="str">
        <f>IF((M1302="Chapa negra doble recapado")*AND(L1302&lt;&gt;"x"),"--",VLOOKUP(D1302,Acero!$A$12:$AB$209,15,FALSE))</f>
        <v>--</v>
      </c>
      <c r="R1302" s="335" t="str">
        <f>IF(L1302="x",VLOOKUP(D1302,Acero!$A$12:$AB$209,16,FALSE),"--")</f>
        <v>--</v>
      </c>
      <c r="S1302" s="335" t="str">
        <f>IF(L1302="x",VLOOKUP(D1302,Acero!$A$12:$AB$209,17,FALSE),"--")</f>
        <v>--</v>
      </c>
      <c r="T1302" s="335">
        <f>VLOOKUP(D1302,Acero!$A$12:$AB$209,18,FALSE)</f>
        <v>1.2</v>
      </c>
      <c r="U1302" s="308" t="str">
        <f>VLOOKUP(D1302,Acero!$A$12:$AB$209,19,FALSE)</f>
        <v>mm</v>
      </c>
      <c r="V1302" s="317"/>
      <c r="W1302" s="317">
        <v>2086.3333333333298</v>
      </c>
      <c r="X1302" s="331">
        <v>2728.1666666666702</v>
      </c>
      <c r="Y1302" s="334">
        <f t="shared" ref="Y1302:Y1312" si="535">(X1302-W1302)/W1302</f>
        <v>0.30763700271609268</v>
      </c>
      <c r="Z1302" s="149">
        <f>(V1302+W1302)*E1302</f>
        <v>5354226.7777777612</v>
      </c>
      <c r="AA1302" s="149"/>
      <c r="AB1302" s="149"/>
      <c r="AC1302" s="149"/>
      <c r="AD1302" s="149"/>
      <c r="AE1302" s="149"/>
      <c r="AF1302" s="149"/>
      <c r="AG1302" s="345">
        <v>43635</v>
      </c>
      <c r="AH1302" s="149"/>
      <c r="AI1302" s="149"/>
      <c r="AJ1302" s="149"/>
      <c r="AK1302" s="149"/>
      <c r="AL1302" s="343" t="e">
        <f t="shared" ref="AL1302:AL1312" si="536">(AH1302-AK1302)/AH1302</f>
        <v>#DIV/0!</v>
      </c>
      <c r="AM1302" s="149"/>
      <c r="AN1302" s="149"/>
      <c r="AO1302" s="343" t="e">
        <f t="shared" ref="AO1302:AO1312" si="537">(AK1302-AN1302)/AK1302</f>
        <v>#DIV/0!</v>
      </c>
      <c r="AP1302" s="149"/>
      <c r="AQ1302" s="149"/>
      <c r="AR1302" s="343" t="e">
        <f t="shared" ref="AR1302:AR1312" si="538">(AN1302-AQ1302)/AN1302</f>
        <v>#DIV/0!</v>
      </c>
    </row>
    <row r="1303" spans="1:44" ht="30.75" hidden="1" thickBot="1">
      <c r="A1303" s="309"/>
      <c r="B1303" s="308">
        <v>1179</v>
      </c>
      <c r="C1303" s="239" t="str">
        <f>VLOOKUP($A$18,Piezas!$A$10:$F$604,2,FALSE)</f>
        <v xml:space="preserve">Gabinete lateral derecho </v>
      </c>
      <c r="D1303" s="317" t="s">
        <v>1211</v>
      </c>
      <c r="E1303" s="322">
        <v>2574.3333333333298</v>
      </c>
      <c r="F1303" s="308" t="str">
        <f>VLOOKUP(D1303,Acero!$A$12:$AB$209,4,FALSE)</f>
        <v xml:space="preserve">Lonja </v>
      </c>
      <c r="G1303" s="317"/>
      <c r="H1303" s="317"/>
      <c r="I1303" s="317"/>
      <c r="J1303" s="311"/>
      <c r="L1303" s="317"/>
      <c r="M1303" s="308" t="str">
        <f>VLOOKUP(D1303,Acero!$A$12:$AB$209,13,FALSE)</f>
        <v>Chapa negra doble recapado</v>
      </c>
      <c r="N1303" s="308" t="str">
        <f>IF(L1303="x",VLOOKUP(D1303,Acero!$A$12:$AB$209,6,FALSE),"--")</f>
        <v>--</v>
      </c>
      <c r="O1303" s="324" t="str">
        <f>IF(L1303="x",VLOOKUP(D1303,Acero!$A$12:$AB$209,7,FALSE),"--")</f>
        <v>--</v>
      </c>
      <c r="P1303" s="335" t="str">
        <f>IF((M1303="Chapa negra doble recapado")*AND(L1303&lt;&gt;"x"),"--",VLOOKUP(D1303,Acero!$A$12:$AB$209,14,FALSE))</f>
        <v>--</v>
      </c>
      <c r="Q1303" s="335" t="str">
        <f>IF((M1303="Chapa negra doble recapado")*AND(L1303&lt;&gt;"x"),"--",VLOOKUP(D1303,Acero!$A$12:$AB$209,15,FALSE))</f>
        <v>--</v>
      </c>
      <c r="R1303" s="335" t="str">
        <f>IF(L1303="x",VLOOKUP(D1303,Acero!$A$12:$AB$209,16,FALSE),"--")</f>
        <v>--</v>
      </c>
      <c r="S1303" s="335" t="str">
        <f>IF(L1303="x",VLOOKUP(D1303,Acero!$A$12:$AB$209,17,FALSE),"--")</f>
        <v>--</v>
      </c>
      <c r="T1303" s="335">
        <f>VLOOKUP(D1303,Acero!$A$12:$AB$209,18,FALSE)</f>
        <v>1.2</v>
      </c>
      <c r="U1303" s="308" t="str">
        <f>VLOOKUP(D1303,Acero!$A$12:$AB$209,19,FALSE)</f>
        <v>mm</v>
      </c>
      <c r="V1303" s="317"/>
      <c r="W1303" s="317">
        <v>2092.8333333333298</v>
      </c>
      <c r="X1303" s="322">
        <v>2736.6666666666702</v>
      </c>
      <c r="Y1303" s="334">
        <f t="shared" si="535"/>
        <v>0.30763717448435518</v>
      </c>
      <c r="Z1303">
        <f t="shared" ref="Z1303:Z1312" si="539">(V1303+W1303)*E1303+Z1302</f>
        <v>10741877.388888856</v>
      </c>
      <c r="AG1303" s="345">
        <v>43636</v>
      </c>
      <c r="AH1303" s="149"/>
      <c r="AI1303" s="149"/>
      <c r="AJ1303" s="149"/>
      <c r="AK1303" s="149"/>
      <c r="AL1303" s="343" t="e">
        <f t="shared" si="536"/>
        <v>#DIV/0!</v>
      </c>
      <c r="AM1303" s="149"/>
      <c r="AN1303" s="149"/>
      <c r="AO1303" s="343" t="e">
        <f t="shared" si="537"/>
        <v>#DIV/0!</v>
      </c>
      <c r="AP1303" s="149"/>
      <c r="AQ1303" s="149"/>
      <c r="AR1303" s="343" t="e">
        <f t="shared" si="538"/>
        <v>#DIV/0!</v>
      </c>
    </row>
    <row r="1304" spans="1:44" ht="30.75" hidden="1" thickBot="1">
      <c r="A1304" s="309"/>
      <c r="B1304" s="308">
        <v>1180</v>
      </c>
      <c r="C1304" s="239" t="str">
        <f>VLOOKUP($A$18,Piezas!$A$10:$F$604,2,FALSE)</f>
        <v xml:space="preserve">Gabinete lateral derecho </v>
      </c>
      <c r="D1304" s="317" t="s">
        <v>1014</v>
      </c>
      <c r="E1304" s="322">
        <v>2582.3333333333298</v>
      </c>
      <c r="F1304" s="308" t="str">
        <f>VLOOKUP(D1304,Acero!$A$12:$AB$209,4,FALSE)</f>
        <v>orejas</v>
      </c>
      <c r="G1304" s="317"/>
      <c r="H1304" s="317"/>
      <c r="I1304" s="317"/>
      <c r="J1304" s="311" t="s">
        <v>1577</v>
      </c>
      <c r="L1304" s="322"/>
      <c r="M1304" s="308" t="str">
        <f>VLOOKUP(D1304,Acero!$A$12:$AB$209,13,FALSE)</f>
        <v>Chapa negra doble recapado</v>
      </c>
      <c r="N1304" s="308" t="str">
        <f>IF(L1304="x",VLOOKUP(D1304,Acero!$A$12:$AB$209,6,FALSE),"--")</f>
        <v>--</v>
      </c>
      <c r="O1304" s="324" t="str">
        <f>IF(L1304="x",VLOOKUP(D1304,Acero!$A$12:$AB$209,7,FALSE),"--")</f>
        <v>--</v>
      </c>
      <c r="P1304" s="335" t="str">
        <f>IF((M1304="Chapa negra doble recapado")*AND(L1304&lt;&gt;"x"),"--",VLOOKUP(D1304,Acero!$A$12:$AB$209,14,FALSE))</f>
        <v>--</v>
      </c>
      <c r="Q1304" s="335" t="str">
        <f>IF((M1304="Chapa negra doble recapado")*AND(L1304&lt;&gt;"x"),"--",VLOOKUP(D1304,Acero!$A$12:$AB$209,15,FALSE))</f>
        <v>--</v>
      </c>
      <c r="R1304" s="335" t="str">
        <f>IF(L1304="x",VLOOKUP(D1304,Acero!$A$12:$AB$209,16,FALSE),"--")</f>
        <v>--</v>
      </c>
      <c r="S1304" s="335" t="str">
        <f>IF(L1304="x",VLOOKUP(D1304,Acero!$A$12:$AB$209,17,FALSE),"--")</f>
        <v>--</v>
      </c>
      <c r="T1304" s="335">
        <f>VLOOKUP(D1304,Acero!$A$12:$AB$209,18,FALSE)</f>
        <v>1.2</v>
      </c>
      <c r="U1304" s="308" t="str">
        <f>VLOOKUP(D1304,Acero!$A$12:$AB$209,19,FALSE)</f>
        <v>mm</v>
      </c>
      <c r="V1304" s="318">
        <v>1</v>
      </c>
      <c r="W1304" s="318">
        <v>2099.3333333333298</v>
      </c>
      <c r="X1304" s="322">
        <v>2745.1666666666702</v>
      </c>
      <c r="Y1304" s="334">
        <f t="shared" si="535"/>
        <v>0.30763734518895269</v>
      </c>
      <c r="Z1304">
        <f t="shared" si="539"/>
        <v>16165638.166666618</v>
      </c>
      <c r="AG1304" s="345">
        <v>43637</v>
      </c>
      <c r="AH1304" s="149"/>
      <c r="AI1304" s="149"/>
      <c r="AJ1304" s="149"/>
      <c r="AK1304" s="149"/>
      <c r="AL1304" s="343" t="e">
        <f t="shared" si="536"/>
        <v>#DIV/0!</v>
      </c>
      <c r="AM1304" s="149"/>
      <c r="AN1304" s="149"/>
      <c r="AO1304" s="343" t="e">
        <f t="shared" si="537"/>
        <v>#DIV/0!</v>
      </c>
      <c r="AP1304" s="149"/>
      <c r="AQ1304" s="149"/>
      <c r="AR1304" s="343" t="e">
        <f t="shared" si="538"/>
        <v>#DIV/0!</v>
      </c>
    </row>
    <row r="1305" spans="1:44" ht="30.75" hidden="1" thickBot="1">
      <c r="A1305" s="309"/>
      <c r="B1305" s="308">
        <v>1181</v>
      </c>
      <c r="C1305" s="239" t="str">
        <f>VLOOKUP($A$18,Piezas!$A$10:$F$604,2,FALSE)</f>
        <v xml:space="preserve">Gabinete lateral derecho </v>
      </c>
      <c r="D1305" s="317" t="s">
        <v>1015</v>
      </c>
      <c r="E1305" s="322"/>
      <c r="F1305" s="308">
        <f>VLOOKUP(D1305,Acero!$A$12:$AB$209,4,FALSE)</f>
        <v>0</v>
      </c>
      <c r="G1305" s="317"/>
      <c r="H1305" s="317"/>
      <c r="I1305" s="317"/>
      <c r="J1305" s="311"/>
      <c r="L1305" s="322"/>
      <c r="M1305" s="308">
        <f>VLOOKUP(D1305,Acero!$A$12:$AB$209,13,FALSE)</f>
        <v>0</v>
      </c>
      <c r="N1305" s="308" t="str">
        <f>IF(L1305="x",VLOOKUP(D1305,Acero!$A$12:$AB$209,6,FALSE),"--")</f>
        <v>--</v>
      </c>
      <c r="O1305" s="324" t="str">
        <f>IF(L1305="x",VLOOKUP(D1305,Acero!$A$12:$AB$209,7,FALSE),"--")</f>
        <v>--</v>
      </c>
      <c r="P1305" s="335">
        <f>IF((M1305="Chapa negra doble recapado")*AND(L1305&lt;&gt;"x"),"--",VLOOKUP(D1305,Acero!$A$12:$AB$209,14,FALSE))</f>
        <v>0</v>
      </c>
      <c r="Q1305" s="335">
        <f>IF((M1305="Chapa negra doble recapado")*AND(L1305&lt;&gt;"x"),"--",VLOOKUP(D1305,Acero!$A$12:$AB$209,15,FALSE))</f>
        <v>0</v>
      </c>
      <c r="R1305" s="335" t="str">
        <f>IF(L1305="x",VLOOKUP(D1305,Acero!$A$12:$AB$209,16,FALSE),"--")</f>
        <v>--</v>
      </c>
      <c r="S1305" s="335" t="str">
        <f>IF(L1305="x",VLOOKUP(D1305,Acero!$A$12:$AB$209,17,FALSE),"--")</f>
        <v>--</v>
      </c>
      <c r="T1305" s="335">
        <f>VLOOKUP(D1305,Acero!$A$12:$AB$209,18,FALSE)</f>
        <v>0</v>
      </c>
      <c r="U1305" s="308" t="str">
        <f>VLOOKUP(D1305,Acero!$A$12:$AB$209,19,FALSE)</f>
        <v>-----</v>
      </c>
      <c r="V1305" s="319"/>
      <c r="W1305" s="319"/>
      <c r="X1305" s="322"/>
      <c r="Y1305" s="334" t="e">
        <f t="shared" si="535"/>
        <v>#DIV/0!</v>
      </c>
      <c r="Z1305">
        <f t="shared" si="539"/>
        <v>16165638.166666618</v>
      </c>
      <c r="AG1305" s="345">
        <v>43638</v>
      </c>
      <c r="AH1305" s="149"/>
      <c r="AI1305" s="149"/>
      <c r="AJ1305" s="149"/>
      <c r="AK1305" s="149"/>
      <c r="AL1305" s="343" t="e">
        <f t="shared" si="536"/>
        <v>#DIV/0!</v>
      </c>
      <c r="AM1305" s="149"/>
      <c r="AN1305" s="149"/>
      <c r="AO1305" s="343" t="e">
        <f t="shared" si="537"/>
        <v>#DIV/0!</v>
      </c>
      <c r="AP1305" s="149"/>
      <c r="AQ1305" s="149"/>
      <c r="AR1305" s="343" t="e">
        <f t="shared" si="538"/>
        <v>#DIV/0!</v>
      </c>
    </row>
    <row r="1306" spans="1:44" ht="30.75" hidden="1" thickBot="1">
      <c r="A1306" s="309"/>
      <c r="B1306" s="308">
        <v>1182</v>
      </c>
      <c r="C1306" s="239" t="str">
        <f>VLOOKUP($A$18,Piezas!$A$10:$F$604,2,FALSE)</f>
        <v xml:space="preserve">Gabinete lateral derecho </v>
      </c>
      <c r="D1306" s="317" t="s">
        <v>1060</v>
      </c>
      <c r="E1306" s="322"/>
      <c r="F1306" s="308">
        <f>VLOOKUP(D1306,Acero!$A$12:$AB$209,4,FALSE)</f>
        <v>0</v>
      </c>
      <c r="G1306" s="317"/>
      <c r="H1306" s="317"/>
      <c r="I1306" s="317"/>
      <c r="J1306" s="311"/>
      <c r="L1306" s="322"/>
      <c r="M1306" s="308" t="str">
        <f>VLOOKUP(D1306,Acero!$A$12:$AB$209,13,FALSE)</f>
        <v>---------------</v>
      </c>
      <c r="N1306" s="308" t="str">
        <f>IF(L1306="x",VLOOKUP(D1306,Acero!$A$12:$AB$209,6,FALSE),"--")</f>
        <v>--</v>
      </c>
      <c r="O1306" s="324" t="str">
        <f>IF(L1306="x",VLOOKUP(D1306,Acero!$A$12:$AB$209,7,FALSE),"--")</f>
        <v>--</v>
      </c>
      <c r="P1306" s="335">
        <f>IF((M1306="Chapa negra doble recapado")*AND(L1306&lt;&gt;"x"),"--",VLOOKUP(D1306,Acero!$A$12:$AB$209,14,FALSE))</f>
        <v>28</v>
      </c>
      <c r="Q1306" s="335" t="str">
        <f>IF((M1306="Chapa negra doble recapado")*AND(L1306&lt;&gt;"x"),"--",VLOOKUP(D1306,Acero!$A$12:$AB$209,15,FALSE))</f>
        <v>----</v>
      </c>
      <c r="R1306" s="335" t="str">
        <f>IF(L1306="x",VLOOKUP(D1306,Acero!$A$12:$AB$209,16,FALSE),"--")</f>
        <v>--</v>
      </c>
      <c r="S1306" s="335" t="str">
        <f>IF(L1306="x",VLOOKUP(D1306,Acero!$A$12:$AB$209,17,FALSE),"--")</f>
        <v>--</v>
      </c>
      <c r="T1306" s="335">
        <f>VLOOKUP(D1306,Acero!$A$12:$AB$209,18,FALSE)</f>
        <v>0</v>
      </c>
      <c r="U1306" s="308" t="str">
        <f>VLOOKUP(D1306,Acero!$A$12:$AB$209,19,FALSE)</f>
        <v>----</v>
      </c>
      <c r="V1306" s="318"/>
      <c r="W1306" s="318"/>
      <c r="X1306" s="322"/>
      <c r="Y1306" s="334" t="e">
        <f t="shared" si="535"/>
        <v>#DIV/0!</v>
      </c>
      <c r="Z1306">
        <f t="shared" si="539"/>
        <v>16165638.166666618</v>
      </c>
      <c r="AG1306" s="345">
        <v>43639</v>
      </c>
      <c r="AH1306" s="149"/>
      <c r="AI1306" s="149"/>
      <c r="AJ1306" s="149"/>
      <c r="AK1306" s="149"/>
      <c r="AL1306" s="343" t="e">
        <f t="shared" si="536"/>
        <v>#DIV/0!</v>
      </c>
      <c r="AM1306" s="149"/>
      <c r="AN1306" s="149"/>
      <c r="AO1306" s="343" t="e">
        <f t="shared" si="537"/>
        <v>#DIV/0!</v>
      </c>
      <c r="AP1306" s="149"/>
      <c r="AQ1306" s="149"/>
      <c r="AR1306" s="343" t="e">
        <f t="shared" si="538"/>
        <v>#DIV/0!</v>
      </c>
    </row>
    <row r="1307" spans="1:44" ht="30.75" hidden="1" thickBot="1">
      <c r="A1307" s="309"/>
      <c r="B1307" s="308">
        <v>1183</v>
      </c>
      <c r="C1307" s="239" t="str">
        <f>VLOOKUP($A$18,Piezas!$A$10:$F$604,2,FALSE)</f>
        <v xml:space="preserve">Gabinete lateral derecho </v>
      </c>
      <c r="D1307" s="317" t="s">
        <v>1228</v>
      </c>
      <c r="E1307" s="322"/>
      <c r="F1307" s="308">
        <f>VLOOKUP(D1307,Acero!$A$12:$AB$209,4,FALSE)</f>
        <v>0</v>
      </c>
      <c r="G1307" s="317"/>
      <c r="H1307" s="317"/>
      <c r="I1307" s="317"/>
      <c r="J1307" s="311"/>
      <c r="L1307" s="322"/>
      <c r="M1307" s="308" t="str">
        <f>VLOOKUP(D1307,Acero!$A$12:$AB$209,13,FALSE)</f>
        <v>---------------</v>
      </c>
      <c r="N1307" s="308" t="str">
        <f>IF(L1307="x",VLOOKUP(D1307,Acero!$A$12:$AB$209,6,FALSE),"--")</f>
        <v>--</v>
      </c>
      <c r="O1307" s="324" t="str">
        <f>IF(L1307="x",VLOOKUP(D1307,Acero!$A$12:$AB$209,7,FALSE),"--")</f>
        <v>--</v>
      </c>
      <c r="P1307" s="335">
        <f>IF((M1307="Chapa negra doble recapado")*AND(L1307&lt;&gt;"x"),"--",VLOOKUP(D1307,Acero!$A$12:$AB$209,14,FALSE))</f>
        <v>0.42</v>
      </c>
      <c r="Q1307" s="335" t="str">
        <f>IF((M1307="Chapa negra doble recapado")*AND(L1307&lt;&gt;"x"),"--",VLOOKUP(D1307,Acero!$A$12:$AB$209,15,FALSE))</f>
        <v>----</v>
      </c>
      <c r="R1307" s="335" t="str">
        <f>IF(L1307="x",VLOOKUP(D1307,Acero!$A$12:$AB$209,16,FALSE),"--")</f>
        <v>--</v>
      </c>
      <c r="S1307" s="335" t="str">
        <f>IF(L1307="x",VLOOKUP(D1307,Acero!$A$12:$AB$209,17,FALSE),"--")</f>
        <v>--</v>
      </c>
      <c r="T1307" s="335">
        <f>VLOOKUP(D1307,Acero!$A$12:$AB$209,18,FALSE)</f>
        <v>0.5</v>
      </c>
      <c r="U1307" s="308" t="str">
        <f>VLOOKUP(D1307,Acero!$A$12:$AB$209,19,FALSE)</f>
        <v>----</v>
      </c>
      <c r="V1307" s="318"/>
      <c r="W1307" s="318"/>
      <c r="X1307" s="322"/>
      <c r="Y1307" s="334" t="e">
        <f t="shared" si="535"/>
        <v>#DIV/0!</v>
      </c>
      <c r="Z1307">
        <f t="shared" si="539"/>
        <v>16165638.166666618</v>
      </c>
      <c r="AG1307" s="345">
        <v>43640</v>
      </c>
      <c r="AH1307" s="149"/>
      <c r="AI1307" s="149"/>
      <c r="AJ1307" s="149"/>
      <c r="AK1307" s="149"/>
      <c r="AL1307" s="343" t="e">
        <f t="shared" si="536"/>
        <v>#DIV/0!</v>
      </c>
      <c r="AM1307" s="149"/>
      <c r="AN1307" s="149"/>
      <c r="AO1307" s="343" t="e">
        <f t="shared" si="537"/>
        <v>#DIV/0!</v>
      </c>
      <c r="AP1307" s="149"/>
      <c r="AQ1307" s="149"/>
      <c r="AR1307" s="343" t="e">
        <f t="shared" si="538"/>
        <v>#DIV/0!</v>
      </c>
    </row>
    <row r="1308" spans="1:44" ht="30.75" hidden="1" thickBot="1">
      <c r="A1308" s="309"/>
      <c r="B1308" s="308">
        <v>1184</v>
      </c>
      <c r="C1308" s="239" t="str">
        <f>VLOOKUP($A$18,Piezas!$A$10:$F$604,2,FALSE)</f>
        <v xml:space="preserve">Gabinete lateral derecho </v>
      </c>
      <c r="D1308" s="317" t="s">
        <v>1229</v>
      </c>
      <c r="E1308" s="322"/>
      <c r="F1308" s="308">
        <f>VLOOKUP(D1308,Acero!$A$12:$AB$209,4,FALSE)</f>
        <v>0</v>
      </c>
      <c r="G1308" s="317"/>
      <c r="H1308" s="317"/>
      <c r="I1308" s="317"/>
      <c r="J1308" s="311"/>
      <c r="L1308" s="322"/>
      <c r="M1308" s="308" t="str">
        <f>VLOOKUP(D1308,Acero!$A$12:$AB$209,13,FALSE)</f>
        <v>---------------</v>
      </c>
      <c r="N1308" s="308" t="str">
        <f>IF(L1308="x",VLOOKUP(D1308,Acero!$A$12:$AB$209,6,FALSE),"--")</f>
        <v>--</v>
      </c>
      <c r="O1308" s="324" t="str">
        <f>IF(L1308="x",VLOOKUP(D1308,Acero!$A$12:$AB$209,7,FALSE),"--")</f>
        <v>--</v>
      </c>
      <c r="P1308" s="335">
        <f>IF((M1308="Chapa negra doble recapado")*AND(L1308&lt;&gt;"x"),"--",VLOOKUP(D1308,Acero!$A$12:$AB$209,14,FALSE))</f>
        <v>22</v>
      </c>
      <c r="Q1308" s="335" t="str">
        <f>IF((M1308="Chapa negra doble recapado")*AND(L1308&lt;&gt;"x"),"--",VLOOKUP(D1308,Acero!$A$12:$AB$209,15,FALSE))</f>
        <v>----</v>
      </c>
      <c r="R1308" s="335" t="str">
        <f>IF(L1308="x",VLOOKUP(D1308,Acero!$A$12:$AB$209,16,FALSE),"--")</f>
        <v>--</v>
      </c>
      <c r="S1308" s="335" t="str">
        <f>IF(L1308="x",VLOOKUP(D1308,Acero!$A$12:$AB$209,17,FALSE),"--")</f>
        <v>--</v>
      </c>
      <c r="T1308" s="335">
        <f>VLOOKUP(D1308,Acero!$A$12:$AB$209,18,FALSE)</f>
        <v>0</v>
      </c>
      <c r="U1308" s="308" t="str">
        <f>VLOOKUP(D1308,Acero!$A$12:$AB$209,19,FALSE)</f>
        <v>----</v>
      </c>
      <c r="V1308" s="319"/>
      <c r="W1308" s="319"/>
      <c r="X1308" s="322"/>
      <c r="Y1308" s="334" t="e">
        <f t="shared" si="535"/>
        <v>#DIV/0!</v>
      </c>
      <c r="Z1308">
        <f t="shared" si="539"/>
        <v>16165638.166666618</v>
      </c>
      <c r="AG1308" s="345">
        <v>43641</v>
      </c>
      <c r="AH1308" s="149"/>
      <c r="AI1308" s="149"/>
      <c r="AJ1308" s="149"/>
      <c r="AK1308" s="149"/>
      <c r="AL1308" s="343" t="e">
        <f t="shared" si="536"/>
        <v>#DIV/0!</v>
      </c>
      <c r="AM1308" s="149"/>
      <c r="AN1308" s="149"/>
      <c r="AO1308" s="343" t="e">
        <f t="shared" si="537"/>
        <v>#DIV/0!</v>
      </c>
      <c r="AP1308" s="149"/>
      <c r="AQ1308" s="149"/>
      <c r="AR1308" s="343" t="e">
        <f t="shared" si="538"/>
        <v>#DIV/0!</v>
      </c>
    </row>
    <row r="1309" spans="1:44" ht="30.75" hidden="1" thickBot="1">
      <c r="A1309" s="309"/>
      <c r="B1309" s="308">
        <v>1185</v>
      </c>
      <c r="C1309" s="239" t="str">
        <f>VLOOKUP($A$18,Piezas!$A$10:$F$604,2,FALSE)</f>
        <v xml:space="preserve">Gabinete lateral derecho </v>
      </c>
      <c r="D1309" s="317" t="s">
        <v>1230</v>
      </c>
      <c r="E1309" s="322"/>
      <c r="F1309" s="308">
        <f>VLOOKUP(D1309,Acero!$A$12:$AB$209,4,FALSE)</f>
        <v>0</v>
      </c>
      <c r="G1309" s="317"/>
      <c r="H1309" s="317"/>
      <c r="I1309" s="317"/>
      <c r="J1309" s="311"/>
      <c r="L1309" s="322"/>
      <c r="M1309" s="308" t="str">
        <f>VLOOKUP(D1309,Acero!$A$12:$AB$209,13,FALSE)</f>
        <v>---------------</v>
      </c>
      <c r="N1309" s="308" t="str">
        <f>IF(L1309="x",VLOOKUP(D1309,Acero!$A$12:$AB$209,6,FALSE),"--")</f>
        <v>--</v>
      </c>
      <c r="O1309" s="324" t="str">
        <f>IF(L1309="x",VLOOKUP(D1309,Acero!$A$12:$AB$209,7,FALSE),"--")</f>
        <v>--</v>
      </c>
      <c r="P1309" s="335">
        <f>IF((M1309="Chapa negra doble recapado")*AND(L1309&lt;&gt;"x"),"--",VLOOKUP(D1309,Acero!$A$12:$AB$209,14,FALSE))</f>
        <v>12.7</v>
      </c>
      <c r="Q1309" s="335" t="str">
        <f>IF((M1309="Chapa negra doble recapado")*AND(L1309&lt;&gt;"x"),"--",VLOOKUP(D1309,Acero!$A$12:$AB$209,15,FALSE))</f>
        <v>----</v>
      </c>
      <c r="R1309" s="335" t="str">
        <f>IF(L1309="x",VLOOKUP(D1309,Acero!$A$12:$AB$209,16,FALSE),"--")</f>
        <v>--</v>
      </c>
      <c r="S1309" s="335" t="str">
        <f>IF(L1309="x",VLOOKUP(D1309,Acero!$A$12:$AB$209,17,FALSE),"--")</f>
        <v>--</v>
      </c>
      <c r="T1309" s="335">
        <f>VLOOKUP(D1309,Acero!$A$12:$AB$209,18,FALSE)</f>
        <v>0</v>
      </c>
      <c r="U1309" s="308" t="str">
        <f>VLOOKUP(D1309,Acero!$A$12:$AB$209,19,FALSE)</f>
        <v>----</v>
      </c>
      <c r="V1309" s="318"/>
      <c r="W1309" s="318"/>
      <c r="X1309" s="322"/>
      <c r="Y1309" s="334" t="e">
        <f t="shared" si="535"/>
        <v>#DIV/0!</v>
      </c>
      <c r="Z1309">
        <f t="shared" si="539"/>
        <v>16165638.166666618</v>
      </c>
      <c r="AG1309" s="345">
        <v>43642</v>
      </c>
      <c r="AH1309" s="149"/>
      <c r="AI1309" s="149"/>
      <c r="AJ1309" s="149"/>
      <c r="AK1309" s="149"/>
      <c r="AL1309" s="343" t="e">
        <f t="shared" si="536"/>
        <v>#DIV/0!</v>
      </c>
      <c r="AM1309" s="149"/>
      <c r="AN1309" s="149"/>
      <c r="AO1309" s="343" t="e">
        <f t="shared" si="537"/>
        <v>#DIV/0!</v>
      </c>
      <c r="AP1309" s="149"/>
      <c r="AQ1309" s="149"/>
      <c r="AR1309" s="343" t="e">
        <f t="shared" si="538"/>
        <v>#DIV/0!</v>
      </c>
    </row>
    <row r="1310" spans="1:44" ht="30.75" hidden="1" thickBot="1">
      <c r="A1310" s="309"/>
      <c r="B1310" s="308">
        <v>1186</v>
      </c>
      <c r="C1310" s="239" t="str">
        <f>VLOOKUP($A$18,Piezas!$A$10:$F$604,2,FALSE)</f>
        <v xml:space="preserve">Gabinete lateral derecho </v>
      </c>
      <c r="D1310" s="317"/>
      <c r="E1310" s="322"/>
      <c r="F1310" s="308" t="e">
        <f>VLOOKUP(D1310,Acero!$A$12:$AB$209,4,FALSE)</f>
        <v>#N/A</v>
      </c>
      <c r="G1310" s="317"/>
      <c r="H1310" s="317"/>
      <c r="I1310" s="317"/>
      <c r="J1310" s="311"/>
      <c r="L1310" s="322"/>
      <c r="M1310" s="308" t="e">
        <f>VLOOKUP(D1310,Acero!$A$12:$AB$209,13,FALSE)</f>
        <v>#N/A</v>
      </c>
      <c r="N1310" s="308" t="str">
        <f>IF(L1310="x",VLOOKUP(D1310,Acero!$A$12:$AB$209,6,FALSE),"--")</f>
        <v>--</v>
      </c>
      <c r="O1310" s="324" t="str">
        <f>IF(L1310="x",VLOOKUP(D1310,Acero!$A$12:$AB$209,7,FALSE),"--")</f>
        <v>--</v>
      </c>
      <c r="P1310" s="335" t="e">
        <f>IF((M1310="Chapa negra doble recapado")*AND(L1310&lt;&gt;"x"),"--",VLOOKUP(D1310,Acero!$A$12:$AB$209,14,FALSE))</f>
        <v>#N/A</v>
      </c>
      <c r="Q1310" s="335" t="e">
        <f>IF((M1310="Chapa negra doble recapado")*AND(L1310&lt;&gt;"x"),"--",VLOOKUP(D1310,Acero!$A$12:$AB$209,15,FALSE))</f>
        <v>#N/A</v>
      </c>
      <c r="R1310" s="335" t="str">
        <f>IF(L1310="x",VLOOKUP(D1310,Acero!$A$12:$AB$209,16,FALSE),"--")</f>
        <v>--</v>
      </c>
      <c r="S1310" s="335" t="str">
        <f>IF(L1310="x",VLOOKUP(D1310,Acero!$A$12:$AB$209,17,FALSE),"--")</f>
        <v>--</v>
      </c>
      <c r="T1310" s="335" t="e">
        <f>VLOOKUP(D1310,Acero!$A$12:$AB$209,18,FALSE)</f>
        <v>#N/A</v>
      </c>
      <c r="U1310" s="308" t="e">
        <f>VLOOKUP(D1310,Acero!$A$12:$AB$209,19,FALSE)</f>
        <v>#N/A</v>
      </c>
      <c r="V1310" s="319"/>
      <c r="W1310" s="319"/>
      <c r="X1310" s="322"/>
      <c r="Y1310" s="334" t="e">
        <f t="shared" si="535"/>
        <v>#DIV/0!</v>
      </c>
      <c r="Z1310">
        <f t="shared" si="539"/>
        <v>16165638.166666618</v>
      </c>
      <c r="AG1310" s="345">
        <v>43643</v>
      </c>
      <c r="AH1310" s="149"/>
      <c r="AI1310" s="149"/>
      <c r="AJ1310" s="149"/>
      <c r="AK1310" s="149"/>
      <c r="AL1310" s="343" t="e">
        <f t="shared" si="536"/>
        <v>#DIV/0!</v>
      </c>
      <c r="AM1310" s="149"/>
      <c r="AN1310" s="149"/>
      <c r="AO1310" s="343" t="e">
        <f t="shared" si="537"/>
        <v>#DIV/0!</v>
      </c>
      <c r="AP1310" s="149"/>
      <c r="AQ1310" s="149"/>
      <c r="AR1310" s="343" t="e">
        <f t="shared" si="538"/>
        <v>#DIV/0!</v>
      </c>
    </row>
    <row r="1311" spans="1:44" ht="30.75" hidden="1" thickBot="1">
      <c r="A1311" s="309"/>
      <c r="B1311" s="308">
        <v>1187</v>
      </c>
      <c r="C1311" s="239" t="str">
        <f>VLOOKUP($A$18,Piezas!$A$10:$F$604,2,FALSE)</f>
        <v xml:space="preserve">Gabinete lateral derecho </v>
      </c>
      <c r="D1311" s="320"/>
      <c r="E1311" s="322"/>
      <c r="F1311" s="308" t="e">
        <f>VLOOKUP(D1311,Acero!$A$12:$AB$209,4,FALSE)</f>
        <v>#N/A</v>
      </c>
      <c r="G1311" s="317"/>
      <c r="H1311" s="317"/>
      <c r="I1311" s="317"/>
      <c r="J1311" s="311"/>
      <c r="L1311" s="322"/>
      <c r="M1311" s="308" t="e">
        <f>VLOOKUP(D1311,Acero!$A$12:$AB$209,13,FALSE)</f>
        <v>#N/A</v>
      </c>
      <c r="N1311" s="308" t="str">
        <f>IF(L1311="x",VLOOKUP(D1311,Acero!$A$12:$AB$209,6,FALSE),"--")</f>
        <v>--</v>
      </c>
      <c r="O1311" s="324" t="str">
        <f>IF(L1311="x",VLOOKUP(D1311,Acero!$A$12:$AB$209,7,FALSE),"--")</f>
        <v>--</v>
      </c>
      <c r="P1311" s="335" t="e">
        <f>IF((M1311="Chapa negra doble recapado")*AND(L1311&lt;&gt;"x"),"--",VLOOKUP(D1311,Acero!$A$12:$AB$209,14,FALSE))</f>
        <v>#N/A</v>
      </c>
      <c r="Q1311" s="335" t="e">
        <f>IF((M1311="Chapa negra doble recapado")*AND(L1311&lt;&gt;"x"),"--",VLOOKUP(D1311,Acero!$A$12:$AB$209,15,FALSE))</f>
        <v>#N/A</v>
      </c>
      <c r="R1311" s="335" t="str">
        <f>IF(L1311="x",VLOOKUP(D1311,Acero!$A$12:$AB$209,16,FALSE),"--")</f>
        <v>--</v>
      </c>
      <c r="S1311" s="335" t="str">
        <f>IF(L1311="x",VLOOKUP(D1311,Acero!$A$12:$AB$209,17,FALSE),"--")</f>
        <v>--</v>
      </c>
      <c r="T1311" s="335" t="e">
        <f>VLOOKUP(D1311,Acero!$A$12:$AB$209,18,FALSE)</f>
        <v>#N/A</v>
      </c>
      <c r="U1311" s="308" t="e">
        <f>VLOOKUP(D1311,Acero!$A$12:$AB$209,19,FALSE)</f>
        <v>#N/A</v>
      </c>
      <c r="V1311" s="318"/>
      <c r="W1311" s="318"/>
      <c r="X1311" s="322"/>
      <c r="Y1311" s="334" t="e">
        <f t="shared" si="535"/>
        <v>#DIV/0!</v>
      </c>
      <c r="Z1311">
        <f t="shared" si="539"/>
        <v>16165638.166666618</v>
      </c>
      <c r="AG1311" s="345">
        <v>43644</v>
      </c>
      <c r="AH1311" s="149"/>
      <c r="AI1311" s="149"/>
      <c r="AJ1311" s="149"/>
      <c r="AK1311" s="149"/>
      <c r="AL1311" s="343" t="e">
        <f t="shared" si="536"/>
        <v>#DIV/0!</v>
      </c>
      <c r="AM1311" s="149"/>
      <c r="AN1311" s="149"/>
      <c r="AO1311" s="343" t="e">
        <f t="shared" si="537"/>
        <v>#DIV/0!</v>
      </c>
      <c r="AP1311" s="149"/>
      <c r="AQ1311" s="149"/>
      <c r="AR1311" s="343" t="e">
        <f t="shared" si="538"/>
        <v>#DIV/0!</v>
      </c>
    </row>
    <row r="1312" spans="1:44" ht="30.75" hidden="1" thickBot="1">
      <c r="A1312" s="412"/>
      <c r="B1312" s="308">
        <v>1188</v>
      </c>
      <c r="C1312" s="239" t="str">
        <f>VLOOKUP($A$18,Piezas!$A$10:$F$604,2,FALSE)</f>
        <v xml:space="preserve">Gabinete lateral derecho </v>
      </c>
      <c r="D1312" s="321"/>
      <c r="E1312" s="322"/>
      <c r="F1312" s="308" t="e">
        <f>VLOOKUP(D1312,Acero!$A$12:$AB$209,4,FALSE)</f>
        <v>#N/A</v>
      </c>
      <c r="G1312" s="317"/>
      <c r="H1312" s="317"/>
      <c r="I1312" s="317"/>
      <c r="J1312" s="311"/>
      <c r="L1312" s="322"/>
      <c r="M1312" s="308" t="e">
        <f>VLOOKUP(D1312,Acero!$A$12:$AB$209,13,FALSE)</f>
        <v>#N/A</v>
      </c>
      <c r="N1312" s="308" t="str">
        <f>IF(L1312="x",VLOOKUP(D1312,Acero!$A$12:$AB$209,6,FALSE),"--")</f>
        <v>--</v>
      </c>
      <c r="O1312" s="324" t="str">
        <f>IF(L1312="x",VLOOKUP(D1312,Acero!$A$12:$AB$209,7,FALSE),"--")</f>
        <v>--</v>
      </c>
      <c r="P1312" s="335" t="e">
        <f>IF((M1312="Chapa negra doble recapado")*AND(L1312&lt;&gt;"x"),"--",VLOOKUP(D1312,Acero!$A$12:$AB$209,14,FALSE))</f>
        <v>#N/A</v>
      </c>
      <c r="Q1312" s="335" t="e">
        <f>IF((M1312="Chapa negra doble recapado")*AND(L1312&lt;&gt;"x"),"--",VLOOKUP(D1312,Acero!$A$12:$AB$209,15,FALSE))</f>
        <v>#N/A</v>
      </c>
      <c r="R1312" s="335" t="str">
        <f>IF(L1312="x",VLOOKUP(D1312,Acero!$A$12:$AB$209,16,FALSE),"--")</f>
        <v>--</v>
      </c>
      <c r="S1312" s="335" t="str">
        <f>IF(L1312="x",VLOOKUP(D1312,Acero!$A$12:$AB$209,17,FALSE),"--")</f>
        <v>--</v>
      </c>
      <c r="T1312" s="335" t="e">
        <f>VLOOKUP(D1312,Acero!$A$12:$AB$209,18,FALSE)</f>
        <v>#N/A</v>
      </c>
      <c r="U1312" s="308" t="e">
        <f>VLOOKUP(D1312,Acero!$A$12:$AB$209,19,FALSE)</f>
        <v>#N/A</v>
      </c>
      <c r="V1312" s="319"/>
      <c r="W1312" s="319"/>
      <c r="X1312" s="322"/>
      <c r="Y1312" s="334" t="e">
        <f t="shared" si="535"/>
        <v>#DIV/0!</v>
      </c>
      <c r="Z1312">
        <f t="shared" si="539"/>
        <v>16165638.166666618</v>
      </c>
      <c r="AG1312" s="345">
        <v>43645</v>
      </c>
      <c r="AH1312" s="149"/>
      <c r="AI1312" s="149"/>
      <c r="AJ1312" s="149"/>
      <c r="AK1312" s="149"/>
      <c r="AL1312" s="343" t="e">
        <f t="shared" si="536"/>
        <v>#DIV/0!</v>
      </c>
      <c r="AM1312" s="149"/>
      <c r="AN1312" s="149"/>
      <c r="AO1312" s="343" t="e">
        <f t="shared" si="537"/>
        <v>#DIV/0!</v>
      </c>
      <c r="AP1312" s="149"/>
      <c r="AQ1312" s="149"/>
      <c r="AR1312" s="343" t="e">
        <f t="shared" si="538"/>
        <v>#DIV/0!</v>
      </c>
    </row>
    <row r="1313" spans="1:44" ht="15.75" hidden="1" thickBot="1">
      <c r="A1313" s="410"/>
      <c r="B1313" s="336"/>
      <c r="C1313" s="337"/>
      <c r="D1313" s="338"/>
      <c r="E1313" s="339"/>
      <c r="F1313" s="340"/>
      <c r="G1313" s="336"/>
      <c r="H1313" s="336"/>
      <c r="I1313" s="338"/>
      <c r="J1313" s="339"/>
      <c r="K1313" s="341"/>
      <c r="L1313" s="339"/>
      <c r="M1313" s="338"/>
      <c r="N1313" s="338"/>
      <c r="O1313" s="342"/>
      <c r="P1313" s="340"/>
      <c r="Q1313" s="340"/>
      <c r="R1313" s="340"/>
      <c r="S1313" s="340"/>
      <c r="T1313" s="340"/>
      <c r="U1313" s="336"/>
      <c r="V1313" s="336"/>
      <c r="W1313" s="336"/>
      <c r="X1313" s="339"/>
      <c r="Y1313" s="339"/>
      <c r="Z1313" s="333"/>
      <c r="AA1313" s="333"/>
      <c r="AG1313" s="345"/>
      <c r="AL1313" s="344"/>
      <c r="AO1313" s="344"/>
      <c r="AR1313" s="344"/>
    </row>
    <row r="1314" spans="1:44" ht="31.5" hidden="1" thickTop="1" thickBot="1">
      <c r="A1314" s="411" t="s">
        <v>540</v>
      </c>
      <c r="B1314" s="308">
        <v>1189</v>
      </c>
      <c r="C1314" s="239" t="str">
        <f>VLOOKUP($A$18,Piezas!$A$10:$F$604,2,FALSE)</f>
        <v xml:space="preserve">Gabinete lateral derecho </v>
      </c>
      <c r="D1314" s="317" t="s">
        <v>1012</v>
      </c>
      <c r="E1314" s="331">
        <v>2590.3333333333298</v>
      </c>
      <c r="F1314" s="308" t="str">
        <f>VLOOKUP(D1314,Acero!$A$12:$AB$209,4,FALSE)</f>
        <v>Lateral</v>
      </c>
      <c r="G1314" s="317"/>
      <c r="H1314" s="317"/>
      <c r="I1314" s="317"/>
      <c r="J1314" s="310"/>
      <c r="K1314" s="149"/>
      <c r="L1314" s="331"/>
      <c r="M1314" s="308" t="str">
        <f>VLOOKUP(D1314,Acero!$A$12:$AB$209,13,FALSE)</f>
        <v>Chapa negra doble recapado</v>
      </c>
      <c r="N1314" s="308" t="str">
        <f>IF(L1314="x",VLOOKUP(D1314,Acero!$A$12:$AB$209,6,FALSE),"--")</f>
        <v>--</v>
      </c>
      <c r="O1314" s="324" t="str">
        <f>IF(L1314="x",VLOOKUP(D1314,Acero!$A$12:$AB$209,7,FALSE),"--")</f>
        <v>--</v>
      </c>
      <c r="P1314" s="335" t="str">
        <f>IF((M1314="Chapa negra doble recapado")*AND(L1314&lt;&gt;"x"),"--",VLOOKUP(D1314,Acero!$A$12:$AB$209,14,FALSE))</f>
        <v>--</v>
      </c>
      <c r="Q1314" s="335" t="str">
        <f>IF((M1314="Chapa negra doble recapado")*AND(L1314&lt;&gt;"x"),"--",VLOOKUP(D1314,Acero!$A$12:$AB$209,15,FALSE))</f>
        <v>--</v>
      </c>
      <c r="R1314" s="335" t="str">
        <f>IF(L1314="x",VLOOKUP(D1314,Acero!$A$12:$AB$209,16,FALSE),"--")</f>
        <v>--</v>
      </c>
      <c r="S1314" s="335" t="str">
        <f>IF(L1314="x",VLOOKUP(D1314,Acero!$A$12:$AB$209,17,FALSE),"--")</f>
        <v>--</v>
      </c>
      <c r="T1314" s="335">
        <f>VLOOKUP(D1314,Acero!$A$12:$AB$209,18,FALSE)</f>
        <v>1.2</v>
      </c>
      <c r="U1314" s="308" t="str">
        <f>VLOOKUP(D1314,Acero!$A$12:$AB$209,19,FALSE)</f>
        <v>mm</v>
      </c>
      <c r="V1314" s="317"/>
      <c r="W1314" s="317">
        <v>2105.8333333333298</v>
      </c>
      <c r="X1314" s="331">
        <v>2753.6666666666702</v>
      </c>
      <c r="Y1314" s="334">
        <f t="shared" ref="Y1314:Y1324" si="540">(X1314-W1314)/W1314</f>
        <v>0.30763751483973473</v>
      </c>
      <c r="Z1314" s="149">
        <f>(V1314+W1314)*E1314</f>
        <v>5454810.2777777612</v>
      </c>
      <c r="AA1314" s="149"/>
      <c r="AB1314" s="149"/>
      <c r="AC1314" s="149"/>
      <c r="AD1314" s="149"/>
      <c r="AE1314" s="149"/>
      <c r="AF1314" s="149"/>
      <c r="AG1314" s="345">
        <v>43646</v>
      </c>
      <c r="AH1314" s="149"/>
      <c r="AI1314" s="149"/>
      <c r="AJ1314" s="149"/>
      <c r="AK1314" s="149"/>
      <c r="AL1314" s="343" t="e">
        <f t="shared" ref="AL1314:AL1324" si="541">(AH1314-AK1314)/AH1314</f>
        <v>#DIV/0!</v>
      </c>
      <c r="AM1314" s="149"/>
      <c r="AN1314" s="149"/>
      <c r="AO1314" s="343" t="e">
        <f t="shared" ref="AO1314:AO1324" si="542">(AK1314-AN1314)/AK1314</f>
        <v>#DIV/0!</v>
      </c>
      <c r="AP1314" s="149"/>
      <c r="AQ1314" s="149"/>
      <c r="AR1314" s="343" t="e">
        <f t="shared" ref="AR1314:AR1324" si="543">(AN1314-AQ1314)/AN1314</f>
        <v>#DIV/0!</v>
      </c>
    </row>
    <row r="1315" spans="1:44" ht="30.75" hidden="1" thickBot="1">
      <c r="A1315" s="309"/>
      <c r="B1315" s="308">
        <v>1190</v>
      </c>
      <c r="C1315" s="239" t="str">
        <f>VLOOKUP($A$18,Piezas!$A$10:$F$604,2,FALSE)</f>
        <v xml:space="preserve">Gabinete lateral derecho </v>
      </c>
      <c r="D1315" s="317" t="s">
        <v>1211</v>
      </c>
      <c r="E1315" s="322">
        <v>2598.3333333333298</v>
      </c>
      <c r="F1315" s="308" t="str">
        <f>VLOOKUP(D1315,Acero!$A$12:$AB$209,4,FALSE)</f>
        <v xml:space="preserve">Lonja </v>
      </c>
      <c r="G1315" s="317"/>
      <c r="H1315" s="317"/>
      <c r="I1315" s="317"/>
      <c r="J1315" s="311"/>
      <c r="L1315" s="317"/>
      <c r="M1315" s="308" t="str">
        <f>VLOOKUP(D1315,Acero!$A$12:$AB$209,13,FALSE)</f>
        <v>Chapa negra doble recapado</v>
      </c>
      <c r="N1315" s="308" t="str">
        <f>IF(L1315="x",VLOOKUP(D1315,Acero!$A$12:$AB$209,6,FALSE),"--")</f>
        <v>--</v>
      </c>
      <c r="O1315" s="324" t="str">
        <f>IF(L1315="x",VLOOKUP(D1315,Acero!$A$12:$AB$209,7,FALSE),"--")</f>
        <v>--</v>
      </c>
      <c r="P1315" s="335" t="str">
        <f>IF((M1315="Chapa negra doble recapado")*AND(L1315&lt;&gt;"x"),"--",VLOOKUP(D1315,Acero!$A$12:$AB$209,14,FALSE))</f>
        <v>--</v>
      </c>
      <c r="Q1315" s="335" t="str">
        <f>IF((M1315="Chapa negra doble recapado")*AND(L1315&lt;&gt;"x"),"--",VLOOKUP(D1315,Acero!$A$12:$AB$209,15,FALSE))</f>
        <v>--</v>
      </c>
      <c r="R1315" s="335" t="str">
        <f>IF(L1315="x",VLOOKUP(D1315,Acero!$A$12:$AB$209,16,FALSE),"--")</f>
        <v>--</v>
      </c>
      <c r="S1315" s="335" t="str">
        <f>IF(L1315="x",VLOOKUP(D1315,Acero!$A$12:$AB$209,17,FALSE),"--")</f>
        <v>--</v>
      </c>
      <c r="T1315" s="335">
        <f>VLOOKUP(D1315,Acero!$A$12:$AB$209,18,FALSE)</f>
        <v>1.2</v>
      </c>
      <c r="U1315" s="308" t="str">
        <f>VLOOKUP(D1315,Acero!$A$12:$AB$209,19,FALSE)</f>
        <v>mm</v>
      </c>
      <c r="V1315" s="317"/>
      <c r="W1315" s="317">
        <v>2112.3333333333298</v>
      </c>
      <c r="X1315" s="322">
        <v>2762.1666666666702</v>
      </c>
      <c r="Y1315" s="334">
        <f t="shared" si="540"/>
        <v>0.30763768344642956</v>
      </c>
      <c r="Z1315">
        <f t="shared" ref="Z1315:Z1324" si="544">(V1315+W1315)*E1315+Z1314</f>
        <v>10943356.388888855</v>
      </c>
      <c r="AG1315" s="345">
        <v>43647</v>
      </c>
      <c r="AH1315" s="149"/>
      <c r="AI1315" s="149"/>
      <c r="AJ1315" s="149"/>
      <c r="AK1315" s="149"/>
      <c r="AL1315" s="343" t="e">
        <f t="shared" si="541"/>
        <v>#DIV/0!</v>
      </c>
      <c r="AM1315" s="149"/>
      <c r="AN1315" s="149"/>
      <c r="AO1315" s="343" t="e">
        <f t="shared" si="542"/>
        <v>#DIV/0!</v>
      </c>
      <c r="AP1315" s="149"/>
      <c r="AQ1315" s="149"/>
      <c r="AR1315" s="343" t="e">
        <f t="shared" si="543"/>
        <v>#DIV/0!</v>
      </c>
    </row>
    <row r="1316" spans="1:44" ht="30.75" hidden="1" thickBot="1">
      <c r="A1316" s="309"/>
      <c r="B1316" s="308">
        <v>1191</v>
      </c>
      <c r="C1316" s="239" t="str">
        <f>VLOOKUP($A$18,Piezas!$A$10:$F$604,2,FALSE)</f>
        <v xml:space="preserve">Gabinete lateral derecho </v>
      </c>
      <c r="D1316" s="317" t="s">
        <v>1014</v>
      </c>
      <c r="E1316" s="322">
        <v>2606.3333333333298</v>
      </c>
      <c r="F1316" s="308" t="str">
        <f>VLOOKUP(D1316,Acero!$A$12:$AB$209,4,FALSE)</f>
        <v>orejas</v>
      </c>
      <c r="G1316" s="317"/>
      <c r="H1316" s="317"/>
      <c r="I1316" s="317"/>
      <c r="J1316" s="311" t="s">
        <v>1578</v>
      </c>
      <c r="L1316" s="322"/>
      <c r="M1316" s="308" t="str">
        <f>VLOOKUP(D1316,Acero!$A$12:$AB$209,13,FALSE)</f>
        <v>Chapa negra doble recapado</v>
      </c>
      <c r="N1316" s="308" t="str">
        <f>IF(L1316="x",VLOOKUP(D1316,Acero!$A$12:$AB$209,6,FALSE),"--")</f>
        <v>--</v>
      </c>
      <c r="O1316" s="324" t="str">
        <f>IF(L1316="x",VLOOKUP(D1316,Acero!$A$12:$AB$209,7,FALSE),"--")</f>
        <v>--</v>
      </c>
      <c r="P1316" s="335" t="str">
        <f>IF((M1316="Chapa negra doble recapado")*AND(L1316&lt;&gt;"x"),"--",VLOOKUP(D1316,Acero!$A$12:$AB$209,14,FALSE))</f>
        <v>--</v>
      </c>
      <c r="Q1316" s="335" t="str">
        <f>IF((M1316="Chapa negra doble recapado")*AND(L1316&lt;&gt;"x"),"--",VLOOKUP(D1316,Acero!$A$12:$AB$209,15,FALSE))</f>
        <v>--</v>
      </c>
      <c r="R1316" s="335" t="str">
        <f>IF(L1316="x",VLOOKUP(D1316,Acero!$A$12:$AB$209,16,FALSE),"--")</f>
        <v>--</v>
      </c>
      <c r="S1316" s="335" t="str">
        <f>IF(L1316="x",VLOOKUP(D1316,Acero!$A$12:$AB$209,17,FALSE),"--")</f>
        <v>--</v>
      </c>
      <c r="T1316" s="335">
        <f>VLOOKUP(D1316,Acero!$A$12:$AB$209,18,FALSE)</f>
        <v>1.2</v>
      </c>
      <c r="U1316" s="308" t="str">
        <f>VLOOKUP(D1316,Acero!$A$12:$AB$209,19,FALSE)</f>
        <v>mm</v>
      </c>
      <c r="V1316" s="318">
        <v>1</v>
      </c>
      <c r="W1316" s="318">
        <v>2118.8333333333298</v>
      </c>
      <c r="X1316" s="322">
        <v>2770.6666666666702</v>
      </c>
      <c r="Y1316" s="334">
        <f t="shared" si="540"/>
        <v>0.30763785101864616</v>
      </c>
      <c r="Z1316">
        <f t="shared" si="544"/>
        <v>16468348.666666616</v>
      </c>
      <c r="AG1316" s="345">
        <v>43648</v>
      </c>
      <c r="AH1316" s="149"/>
      <c r="AI1316" s="149"/>
      <c r="AJ1316" s="149"/>
      <c r="AK1316" s="149"/>
      <c r="AL1316" s="343" t="e">
        <f t="shared" si="541"/>
        <v>#DIV/0!</v>
      </c>
      <c r="AM1316" s="149"/>
      <c r="AN1316" s="149"/>
      <c r="AO1316" s="343" t="e">
        <f t="shared" si="542"/>
        <v>#DIV/0!</v>
      </c>
      <c r="AP1316" s="149"/>
      <c r="AQ1316" s="149"/>
      <c r="AR1316" s="343" t="e">
        <f t="shared" si="543"/>
        <v>#DIV/0!</v>
      </c>
    </row>
    <row r="1317" spans="1:44" ht="30.75" hidden="1" thickBot="1">
      <c r="A1317" s="309"/>
      <c r="B1317" s="308">
        <v>1192</v>
      </c>
      <c r="C1317" s="239" t="str">
        <f>VLOOKUP($A$18,Piezas!$A$10:$F$604,2,FALSE)</f>
        <v xml:space="preserve">Gabinete lateral derecho </v>
      </c>
      <c r="D1317" s="317" t="s">
        <v>1015</v>
      </c>
      <c r="E1317" s="322"/>
      <c r="F1317" s="308">
        <f>VLOOKUP(D1317,Acero!$A$12:$AB$209,4,FALSE)</f>
        <v>0</v>
      </c>
      <c r="G1317" s="317"/>
      <c r="H1317" s="317"/>
      <c r="I1317" s="317"/>
      <c r="J1317" s="311"/>
      <c r="L1317" s="322"/>
      <c r="M1317" s="308">
        <f>VLOOKUP(D1317,Acero!$A$12:$AB$209,13,FALSE)</f>
        <v>0</v>
      </c>
      <c r="N1317" s="308" t="str">
        <f>IF(L1317="x",VLOOKUP(D1317,Acero!$A$12:$AB$209,6,FALSE),"--")</f>
        <v>--</v>
      </c>
      <c r="O1317" s="324" t="str">
        <f>IF(L1317="x",VLOOKUP(D1317,Acero!$A$12:$AB$209,7,FALSE),"--")</f>
        <v>--</v>
      </c>
      <c r="P1317" s="335">
        <f>IF((M1317="Chapa negra doble recapado")*AND(L1317&lt;&gt;"x"),"--",VLOOKUP(D1317,Acero!$A$12:$AB$209,14,FALSE))</f>
        <v>0</v>
      </c>
      <c r="Q1317" s="335">
        <f>IF((M1317="Chapa negra doble recapado")*AND(L1317&lt;&gt;"x"),"--",VLOOKUP(D1317,Acero!$A$12:$AB$209,15,FALSE))</f>
        <v>0</v>
      </c>
      <c r="R1317" s="335" t="str">
        <f>IF(L1317="x",VLOOKUP(D1317,Acero!$A$12:$AB$209,16,FALSE),"--")</f>
        <v>--</v>
      </c>
      <c r="S1317" s="335" t="str">
        <f>IF(L1317="x",VLOOKUP(D1317,Acero!$A$12:$AB$209,17,FALSE),"--")</f>
        <v>--</v>
      </c>
      <c r="T1317" s="335">
        <f>VLOOKUP(D1317,Acero!$A$12:$AB$209,18,FALSE)</f>
        <v>0</v>
      </c>
      <c r="U1317" s="308" t="str">
        <f>VLOOKUP(D1317,Acero!$A$12:$AB$209,19,FALSE)</f>
        <v>-----</v>
      </c>
      <c r="V1317" s="319"/>
      <c r="W1317" s="319"/>
      <c r="X1317" s="322"/>
      <c r="Y1317" s="334" t="e">
        <f t="shared" si="540"/>
        <v>#DIV/0!</v>
      </c>
      <c r="Z1317">
        <f t="shared" si="544"/>
        <v>16468348.666666616</v>
      </c>
      <c r="AG1317" s="345">
        <v>43649</v>
      </c>
      <c r="AH1317" s="149"/>
      <c r="AI1317" s="149"/>
      <c r="AJ1317" s="149"/>
      <c r="AK1317" s="149"/>
      <c r="AL1317" s="343" t="e">
        <f t="shared" si="541"/>
        <v>#DIV/0!</v>
      </c>
      <c r="AM1317" s="149"/>
      <c r="AN1317" s="149"/>
      <c r="AO1317" s="343" t="e">
        <f t="shared" si="542"/>
        <v>#DIV/0!</v>
      </c>
      <c r="AP1317" s="149"/>
      <c r="AQ1317" s="149"/>
      <c r="AR1317" s="343" t="e">
        <f t="shared" si="543"/>
        <v>#DIV/0!</v>
      </c>
    </row>
    <row r="1318" spans="1:44" ht="30.75" hidden="1" thickBot="1">
      <c r="A1318" s="309"/>
      <c r="B1318" s="308">
        <v>1193</v>
      </c>
      <c r="C1318" s="239" t="str">
        <f>VLOOKUP($A$18,Piezas!$A$10:$F$604,2,FALSE)</f>
        <v xml:space="preserve">Gabinete lateral derecho </v>
      </c>
      <c r="D1318" s="317" t="s">
        <v>1060</v>
      </c>
      <c r="E1318" s="322"/>
      <c r="F1318" s="308">
        <f>VLOOKUP(D1318,Acero!$A$12:$AB$209,4,FALSE)</f>
        <v>0</v>
      </c>
      <c r="G1318" s="317"/>
      <c r="H1318" s="317"/>
      <c r="I1318" s="317"/>
      <c r="J1318" s="311"/>
      <c r="L1318" s="322"/>
      <c r="M1318" s="308" t="str">
        <f>VLOOKUP(D1318,Acero!$A$12:$AB$209,13,FALSE)</f>
        <v>---------------</v>
      </c>
      <c r="N1318" s="308" t="str">
        <f>IF(L1318="x",VLOOKUP(D1318,Acero!$A$12:$AB$209,6,FALSE),"--")</f>
        <v>--</v>
      </c>
      <c r="O1318" s="324" t="str">
        <f>IF(L1318="x",VLOOKUP(D1318,Acero!$A$12:$AB$209,7,FALSE),"--")</f>
        <v>--</v>
      </c>
      <c r="P1318" s="335">
        <f>IF((M1318="Chapa negra doble recapado")*AND(L1318&lt;&gt;"x"),"--",VLOOKUP(D1318,Acero!$A$12:$AB$209,14,FALSE))</f>
        <v>28</v>
      </c>
      <c r="Q1318" s="335" t="str">
        <f>IF((M1318="Chapa negra doble recapado")*AND(L1318&lt;&gt;"x"),"--",VLOOKUP(D1318,Acero!$A$12:$AB$209,15,FALSE))</f>
        <v>----</v>
      </c>
      <c r="R1318" s="335" t="str">
        <f>IF(L1318="x",VLOOKUP(D1318,Acero!$A$12:$AB$209,16,FALSE),"--")</f>
        <v>--</v>
      </c>
      <c r="S1318" s="335" t="str">
        <f>IF(L1318="x",VLOOKUP(D1318,Acero!$A$12:$AB$209,17,FALSE),"--")</f>
        <v>--</v>
      </c>
      <c r="T1318" s="335">
        <f>VLOOKUP(D1318,Acero!$A$12:$AB$209,18,FALSE)</f>
        <v>0</v>
      </c>
      <c r="U1318" s="308" t="str">
        <f>VLOOKUP(D1318,Acero!$A$12:$AB$209,19,FALSE)</f>
        <v>----</v>
      </c>
      <c r="V1318" s="318"/>
      <c r="W1318" s="318"/>
      <c r="X1318" s="322"/>
      <c r="Y1318" s="334" t="e">
        <f t="shared" si="540"/>
        <v>#DIV/0!</v>
      </c>
      <c r="Z1318">
        <f t="shared" si="544"/>
        <v>16468348.666666616</v>
      </c>
      <c r="AG1318" s="345">
        <v>43650</v>
      </c>
      <c r="AH1318" s="149"/>
      <c r="AI1318" s="149"/>
      <c r="AJ1318" s="149"/>
      <c r="AK1318" s="149"/>
      <c r="AL1318" s="343" t="e">
        <f t="shared" si="541"/>
        <v>#DIV/0!</v>
      </c>
      <c r="AM1318" s="149"/>
      <c r="AN1318" s="149"/>
      <c r="AO1318" s="343" t="e">
        <f t="shared" si="542"/>
        <v>#DIV/0!</v>
      </c>
      <c r="AP1318" s="149"/>
      <c r="AQ1318" s="149"/>
      <c r="AR1318" s="343" t="e">
        <f t="shared" si="543"/>
        <v>#DIV/0!</v>
      </c>
    </row>
    <row r="1319" spans="1:44" ht="30.75" hidden="1" thickBot="1">
      <c r="A1319" s="309"/>
      <c r="B1319" s="308">
        <v>1194</v>
      </c>
      <c r="C1319" s="239" t="str">
        <f>VLOOKUP($A$18,Piezas!$A$10:$F$604,2,FALSE)</f>
        <v xml:space="preserve">Gabinete lateral derecho </v>
      </c>
      <c r="D1319" s="317" t="s">
        <v>1228</v>
      </c>
      <c r="E1319" s="322"/>
      <c r="F1319" s="308">
        <f>VLOOKUP(D1319,Acero!$A$12:$AB$209,4,FALSE)</f>
        <v>0</v>
      </c>
      <c r="G1319" s="317"/>
      <c r="H1319" s="317"/>
      <c r="I1319" s="317"/>
      <c r="J1319" s="311"/>
      <c r="L1319" s="322"/>
      <c r="M1319" s="308" t="str">
        <f>VLOOKUP(D1319,Acero!$A$12:$AB$209,13,FALSE)</f>
        <v>---------------</v>
      </c>
      <c r="N1319" s="308" t="str">
        <f>IF(L1319="x",VLOOKUP(D1319,Acero!$A$12:$AB$209,6,FALSE),"--")</f>
        <v>--</v>
      </c>
      <c r="O1319" s="324" t="str">
        <f>IF(L1319="x",VLOOKUP(D1319,Acero!$A$12:$AB$209,7,FALSE),"--")</f>
        <v>--</v>
      </c>
      <c r="P1319" s="335">
        <f>IF((M1319="Chapa negra doble recapado")*AND(L1319&lt;&gt;"x"),"--",VLOOKUP(D1319,Acero!$A$12:$AB$209,14,FALSE))</f>
        <v>0.42</v>
      </c>
      <c r="Q1319" s="335" t="str">
        <f>IF((M1319="Chapa negra doble recapado")*AND(L1319&lt;&gt;"x"),"--",VLOOKUP(D1319,Acero!$A$12:$AB$209,15,FALSE))</f>
        <v>----</v>
      </c>
      <c r="R1319" s="335" t="str">
        <f>IF(L1319="x",VLOOKUP(D1319,Acero!$A$12:$AB$209,16,FALSE),"--")</f>
        <v>--</v>
      </c>
      <c r="S1319" s="335" t="str">
        <f>IF(L1319="x",VLOOKUP(D1319,Acero!$A$12:$AB$209,17,FALSE),"--")</f>
        <v>--</v>
      </c>
      <c r="T1319" s="335">
        <f>VLOOKUP(D1319,Acero!$A$12:$AB$209,18,FALSE)</f>
        <v>0.5</v>
      </c>
      <c r="U1319" s="308" t="str">
        <f>VLOOKUP(D1319,Acero!$A$12:$AB$209,19,FALSE)</f>
        <v>----</v>
      </c>
      <c r="V1319" s="318"/>
      <c r="W1319" s="318"/>
      <c r="X1319" s="322"/>
      <c r="Y1319" s="334" t="e">
        <f t="shared" si="540"/>
        <v>#DIV/0!</v>
      </c>
      <c r="Z1319">
        <f t="shared" si="544"/>
        <v>16468348.666666616</v>
      </c>
      <c r="AG1319" s="345">
        <v>43651</v>
      </c>
      <c r="AH1319" s="149"/>
      <c r="AI1319" s="149"/>
      <c r="AJ1319" s="149"/>
      <c r="AK1319" s="149"/>
      <c r="AL1319" s="343" t="e">
        <f t="shared" si="541"/>
        <v>#DIV/0!</v>
      </c>
      <c r="AM1319" s="149"/>
      <c r="AN1319" s="149"/>
      <c r="AO1319" s="343" t="e">
        <f t="shared" si="542"/>
        <v>#DIV/0!</v>
      </c>
      <c r="AP1319" s="149"/>
      <c r="AQ1319" s="149"/>
      <c r="AR1319" s="343" t="e">
        <f t="shared" si="543"/>
        <v>#DIV/0!</v>
      </c>
    </row>
    <row r="1320" spans="1:44" ht="30.75" hidden="1" thickBot="1">
      <c r="A1320" s="309"/>
      <c r="B1320" s="308">
        <v>1195</v>
      </c>
      <c r="C1320" s="239" t="str">
        <f>VLOOKUP($A$18,Piezas!$A$10:$F$604,2,FALSE)</f>
        <v xml:space="preserve">Gabinete lateral derecho </v>
      </c>
      <c r="D1320" s="317" t="s">
        <v>1229</v>
      </c>
      <c r="E1320" s="322"/>
      <c r="F1320" s="308">
        <f>VLOOKUP(D1320,Acero!$A$12:$AB$209,4,FALSE)</f>
        <v>0</v>
      </c>
      <c r="G1320" s="317"/>
      <c r="H1320" s="317"/>
      <c r="I1320" s="317"/>
      <c r="J1320" s="311"/>
      <c r="L1320" s="322"/>
      <c r="M1320" s="308" t="str">
        <f>VLOOKUP(D1320,Acero!$A$12:$AB$209,13,FALSE)</f>
        <v>---------------</v>
      </c>
      <c r="N1320" s="308" t="str">
        <f>IF(L1320="x",VLOOKUP(D1320,Acero!$A$12:$AB$209,6,FALSE),"--")</f>
        <v>--</v>
      </c>
      <c r="O1320" s="324" t="str">
        <f>IF(L1320="x",VLOOKUP(D1320,Acero!$A$12:$AB$209,7,FALSE),"--")</f>
        <v>--</v>
      </c>
      <c r="P1320" s="335">
        <f>IF((M1320="Chapa negra doble recapado")*AND(L1320&lt;&gt;"x"),"--",VLOOKUP(D1320,Acero!$A$12:$AB$209,14,FALSE))</f>
        <v>22</v>
      </c>
      <c r="Q1320" s="335" t="str">
        <f>IF((M1320="Chapa negra doble recapado")*AND(L1320&lt;&gt;"x"),"--",VLOOKUP(D1320,Acero!$A$12:$AB$209,15,FALSE))</f>
        <v>----</v>
      </c>
      <c r="R1320" s="335" t="str">
        <f>IF(L1320="x",VLOOKUP(D1320,Acero!$A$12:$AB$209,16,FALSE),"--")</f>
        <v>--</v>
      </c>
      <c r="S1320" s="335" t="str">
        <f>IF(L1320="x",VLOOKUP(D1320,Acero!$A$12:$AB$209,17,FALSE),"--")</f>
        <v>--</v>
      </c>
      <c r="T1320" s="335">
        <f>VLOOKUP(D1320,Acero!$A$12:$AB$209,18,FALSE)</f>
        <v>0</v>
      </c>
      <c r="U1320" s="308" t="str">
        <f>VLOOKUP(D1320,Acero!$A$12:$AB$209,19,FALSE)</f>
        <v>----</v>
      </c>
      <c r="V1320" s="319"/>
      <c r="W1320" s="319"/>
      <c r="X1320" s="322"/>
      <c r="Y1320" s="334" t="e">
        <f t="shared" si="540"/>
        <v>#DIV/0!</v>
      </c>
      <c r="Z1320">
        <f t="shared" si="544"/>
        <v>16468348.666666616</v>
      </c>
      <c r="AG1320" s="345">
        <v>43652</v>
      </c>
      <c r="AH1320" s="149"/>
      <c r="AI1320" s="149"/>
      <c r="AJ1320" s="149"/>
      <c r="AK1320" s="149"/>
      <c r="AL1320" s="343" t="e">
        <f t="shared" si="541"/>
        <v>#DIV/0!</v>
      </c>
      <c r="AM1320" s="149"/>
      <c r="AN1320" s="149"/>
      <c r="AO1320" s="343" t="e">
        <f t="shared" si="542"/>
        <v>#DIV/0!</v>
      </c>
      <c r="AP1320" s="149"/>
      <c r="AQ1320" s="149"/>
      <c r="AR1320" s="343" t="e">
        <f t="shared" si="543"/>
        <v>#DIV/0!</v>
      </c>
    </row>
    <row r="1321" spans="1:44" ht="30.75" hidden="1" thickBot="1">
      <c r="A1321" s="309"/>
      <c r="B1321" s="308">
        <v>1196</v>
      </c>
      <c r="C1321" s="239" t="str">
        <f>VLOOKUP($A$18,Piezas!$A$10:$F$604,2,FALSE)</f>
        <v xml:space="preserve">Gabinete lateral derecho </v>
      </c>
      <c r="D1321" s="317" t="s">
        <v>1230</v>
      </c>
      <c r="E1321" s="322"/>
      <c r="F1321" s="308">
        <f>VLOOKUP(D1321,Acero!$A$12:$AB$209,4,FALSE)</f>
        <v>0</v>
      </c>
      <c r="G1321" s="317"/>
      <c r="H1321" s="317"/>
      <c r="I1321" s="317"/>
      <c r="J1321" s="311"/>
      <c r="L1321" s="322"/>
      <c r="M1321" s="308" t="str">
        <f>VLOOKUP(D1321,Acero!$A$12:$AB$209,13,FALSE)</f>
        <v>---------------</v>
      </c>
      <c r="N1321" s="308" t="str">
        <f>IF(L1321="x",VLOOKUP(D1321,Acero!$A$12:$AB$209,6,FALSE),"--")</f>
        <v>--</v>
      </c>
      <c r="O1321" s="324" t="str">
        <f>IF(L1321="x",VLOOKUP(D1321,Acero!$A$12:$AB$209,7,FALSE),"--")</f>
        <v>--</v>
      </c>
      <c r="P1321" s="335">
        <f>IF((M1321="Chapa negra doble recapado")*AND(L1321&lt;&gt;"x"),"--",VLOOKUP(D1321,Acero!$A$12:$AB$209,14,FALSE))</f>
        <v>12.7</v>
      </c>
      <c r="Q1321" s="335" t="str">
        <f>IF((M1321="Chapa negra doble recapado")*AND(L1321&lt;&gt;"x"),"--",VLOOKUP(D1321,Acero!$A$12:$AB$209,15,FALSE))</f>
        <v>----</v>
      </c>
      <c r="R1321" s="335" t="str">
        <f>IF(L1321="x",VLOOKUP(D1321,Acero!$A$12:$AB$209,16,FALSE),"--")</f>
        <v>--</v>
      </c>
      <c r="S1321" s="335" t="str">
        <f>IF(L1321="x",VLOOKUP(D1321,Acero!$A$12:$AB$209,17,FALSE),"--")</f>
        <v>--</v>
      </c>
      <c r="T1321" s="335">
        <f>VLOOKUP(D1321,Acero!$A$12:$AB$209,18,FALSE)</f>
        <v>0</v>
      </c>
      <c r="U1321" s="308" t="str">
        <f>VLOOKUP(D1321,Acero!$A$12:$AB$209,19,FALSE)</f>
        <v>----</v>
      </c>
      <c r="V1321" s="318"/>
      <c r="W1321" s="318"/>
      <c r="X1321" s="322"/>
      <c r="Y1321" s="334" t="e">
        <f t="shared" si="540"/>
        <v>#DIV/0!</v>
      </c>
      <c r="Z1321">
        <f t="shared" si="544"/>
        <v>16468348.666666616</v>
      </c>
      <c r="AG1321" s="345">
        <v>43653</v>
      </c>
      <c r="AH1321" s="149"/>
      <c r="AI1321" s="149"/>
      <c r="AJ1321" s="149"/>
      <c r="AK1321" s="149"/>
      <c r="AL1321" s="343" t="e">
        <f t="shared" si="541"/>
        <v>#DIV/0!</v>
      </c>
      <c r="AM1321" s="149"/>
      <c r="AN1321" s="149"/>
      <c r="AO1321" s="343" t="e">
        <f t="shared" si="542"/>
        <v>#DIV/0!</v>
      </c>
      <c r="AP1321" s="149"/>
      <c r="AQ1321" s="149"/>
      <c r="AR1321" s="343" t="e">
        <f t="shared" si="543"/>
        <v>#DIV/0!</v>
      </c>
    </row>
    <row r="1322" spans="1:44" ht="30.75" hidden="1" thickBot="1">
      <c r="A1322" s="309"/>
      <c r="B1322" s="308">
        <v>1197</v>
      </c>
      <c r="C1322" s="239" t="str">
        <f>VLOOKUP($A$18,Piezas!$A$10:$F$604,2,FALSE)</f>
        <v xml:space="preserve">Gabinete lateral derecho </v>
      </c>
      <c r="D1322" s="317"/>
      <c r="E1322" s="322"/>
      <c r="F1322" s="308" t="e">
        <f>VLOOKUP(D1322,Acero!$A$12:$AB$209,4,FALSE)</f>
        <v>#N/A</v>
      </c>
      <c r="G1322" s="317"/>
      <c r="H1322" s="317"/>
      <c r="I1322" s="317"/>
      <c r="J1322" s="311"/>
      <c r="L1322" s="322"/>
      <c r="M1322" s="308" t="e">
        <f>VLOOKUP(D1322,Acero!$A$12:$AB$209,13,FALSE)</f>
        <v>#N/A</v>
      </c>
      <c r="N1322" s="308" t="str">
        <f>IF(L1322="x",VLOOKUP(D1322,Acero!$A$12:$AB$209,6,FALSE),"--")</f>
        <v>--</v>
      </c>
      <c r="O1322" s="324" t="str">
        <f>IF(L1322="x",VLOOKUP(D1322,Acero!$A$12:$AB$209,7,FALSE),"--")</f>
        <v>--</v>
      </c>
      <c r="P1322" s="335" t="e">
        <f>IF((M1322="Chapa negra doble recapado")*AND(L1322&lt;&gt;"x"),"--",VLOOKUP(D1322,Acero!$A$12:$AB$209,14,FALSE))</f>
        <v>#N/A</v>
      </c>
      <c r="Q1322" s="335" t="e">
        <f>IF((M1322="Chapa negra doble recapado")*AND(L1322&lt;&gt;"x"),"--",VLOOKUP(D1322,Acero!$A$12:$AB$209,15,FALSE))</f>
        <v>#N/A</v>
      </c>
      <c r="R1322" s="335" t="str">
        <f>IF(L1322="x",VLOOKUP(D1322,Acero!$A$12:$AB$209,16,FALSE),"--")</f>
        <v>--</v>
      </c>
      <c r="S1322" s="335" t="str">
        <f>IF(L1322="x",VLOOKUP(D1322,Acero!$A$12:$AB$209,17,FALSE),"--")</f>
        <v>--</v>
      </c>
      <c r="T1322" s="335" t="e">
        <f>VLOOKUP(D1322,Acero!$A$12:$AB$209,18,FALSE)</f>
        <v>#N/A</v>
      </c>
      <c r="U1322" s="308" t="e">
        <f>VLOOKUP(D1322,Acero!$A$12:$AB$209,19,FALSE)</f>
        <v>#N/A</v>
      </c>
      <c r="V1322" s="319"/>
      <c r="W1322" s="319"/>
      <c r="X1322" s="322"/>
      <c r="Y1322" s="334" t="e">
        <f t="shared" si="540"/>
        <v>#DIV/0!</v>
      </c>
      <c r="Z1322">
        <f t="shared" si="544"/>
        <v>16468348.666666616</v>
      </c>
      <c r="AG1322" s="345">
        <v>43654</v>
      </c>
      <c r="AH1322" s="149"/>
      <c r="AI1322" s="149"/>
      <c r="AJ1322" s="149"/>
      <c r="AK1322" s="149"/>
      <c r="AL1322" s="343" t="e">
        <f t="shared" si="541"/>
        <v>#DIV/0!</v>
      </c>
      <c r="AM1322" s="149"/>
      <c r="AN1322" s="149"/>
      <c r="AO1322" s="343" t="e">
        <f t="shared" si="542"/>
        <v>#DIV/0!</v>
      </c>
      <c r="AP1322" s="149"/>
      <c r="AQ1322" s="149"/>
      <c r="AR1322" s="343" t="e">
        <f t="shared" si="543"/>
        <v>#DIV/0!</v>
      </c>
    </row>
    <row r="1323" spans="1:44" ht="30.75" hidden="1" thickBot="1">
      <c r="A1323" s="309"/>
      <c r="B1323" s="308">
        <v>1198</v>
      </c>
      <c r="C1323" s="239" t="str">
        <f>VLOOKUP($A$18,Piezas!$A$10:$F$604,2,FALSE)</f>
        <v xml:space="preserve">Gabinete lateral derecho </v>
      </c>
      <c r="D1323" s="320"/>
      <c r="E1323" s="322"/>
      <c r="F1323" s="308" t="e">
        <f>VLOOKUP(D1323,Acero!$A$12:$AB$209,4,FALSE)</f>
        <v>#N/A</v>
      </c>
      <c r="G1323" s="317"/>
      <c r="H1323" s="317"/>
      <c r="I1323" s="317"/>
      <c r="J1323" s="311"/>
      <c r="L1323" s="322"/>
      <c r="M1323" s="308" t="e">
        <f>VLOOKUP(D1323,Acero!$A$12:$AB$209,13,FALSE)</f>
        <v>#N/A</v>
      </c>
      <c r="N1323" s="308" t="str">
        <f>IF(L1323="x",VLOOKUP(D1323,Acero!$A$12:$AB$209,6,FALSE),"--")</f>
        <v>--</v>
      </c>
      <c r="O1323" s="324" t="str">
        <f>IF(L1323="x",VLOOKUP(D1323,Acero!$A$12:$AB$209,7,FALSE),"--")</f>
        <v>--</v>
      </c>
      <c r="P1323" s="335" t="e">
        <f>IF((M1323="Chapa negra doble recapado")*AND(L1323&lt;&gt;"x"),"--",VLOOKUP(D1323,Acero!$A$12:$AB$209,14,FALSE))</f>
        <v>#N/A</v>
      </c>
      <c r="Q1323" s="335" t="e">
        <f>IF((M1323="Chapa negra doble recapado")*AND(L1323&lt;&gt;"x"),"--",VLOOKUP(D1323,Acero!$A$12:$AB$209,15,FALSE))</f>
        <v>#N/A</v>
      </c>
      <c r="R1323" s="335" t="str">
        <f>IF(L1323="x",VLOOKUP(D1323,Acero!$A$12:$AB$209,16,FALSE),"--")</f>
        <v>--</v>
      </c>
      <c r="S1323" s="335" t="str">
        <f>IF(L1323="x",VLOOKUP(D1323,Acero!$A$12:$AB$209,17,FALSE),"--")</f>
        <v>--</v>
      </c>
      <c r="T1323" s="335" t="e">
        <f>VLOOKUP(D1323,Acero!$A$12:$AB$209,18,FALSE)</f>
        <v>#N/A</v>
      </c>
      <c r="U1323" s="308" t="e">
        <f>VLOOKUP(D1323,Acero!$A$12:$AB$209,19,FALSE)</f>
        <v>#N/A</v>
      </c>
      <c r="V1323" s="318"/>
      <c r="W1323" s="318"/>
      <c r="X1323" s="322"/>
      <c r="Y1323" s="334" t="e">
        <f t="shared" si="540"/>
        <v>#DIV/0!</v>
      </c>
      <c r="Z1323">
        <f t="shared" si="544"/>
        <v>16468348.666666616</v>
      </c>
      <c r="AG1323" s="345">
        <v>43655</v>
      </c>
      <c r="AH1323" s="149"/>
      <c r="AI1323" s="149"/>
      <c r="AJ1323" s="149"/>
      <c r="AK1323" s="149"/>
      <c r="AL1323" s="343" t="e">
        <f t="shared" si="541"/>
        <v>#DIV/0!</v>
      </c>
      <c r="AM1323" s="149"/>
      <c r="AN1323" s="149"/>
      <c r="AO1323" s="343" t="e">
        <f t="shared" si="542"/>
        <v>#DIV/0!</v>
      </c>
      <c r="AP1323" s="149"/>
      <c r="AQ1323" s="149"/>
      <c r="AR1323" s="343" t="e">
        <f t="shared" si="543"/>
        <v>#DIV/0!</v>
      </c>
    </row>
    <row r="1324" spans="1:44" ht="30.75" hidden="1" thickBot="1">
      <c r="A1324" s="412"/>
      <c r="B1324" s="308">
        <v>1199</v>
      </c>
      <c r="C1324" s="239" t="str">
        <f>VLOOKUP($A$18,Piezas!$A$10:$F$604,2,FALSE)</f>
        <v xml:space="preserve">Gabinete lateral derecho </v>
      </c>
      <c r="D1324" s="321"/>
      <c r="E1324" s="322"/>
      <c r="F1324" s="308" t="e">
        <f>VLOOKUP(D1324,Acero!$A$12:$AB$209,4,FALSE)</f>
        <v>#N/A</v>
      </c>
      <c r="G1324" s="317"/>
      <c r="H1324" s="317"/>
      <c r="I1324" s="317"/>
      <c r="J1324" s="311"/>
      <c r="L1324" s="322"/>
      <c r="M1324" s="308" t="e">
        <f>VLOOKUP(D1324,Acero!$A$12:$AB$209,13,FALSE)</f>
        <v>#N/A</v>
      </c>
      <c r="N1324" s="308" t="str">
        <f>IF(L1324="x",VLOOKUP(D1324,Acero!$A$12:$AB$209,6,FALSE),"--")</f>
        <v>--</v>
      </c>
      <c r="O1324" s="324" t="str">
        <f>IF(L1324="x",VLOOKUP(D1324,Acero!$A$12:$AB$209,7,FALSE),"--")</f>
        <v>--</v>
      </c>
      <c r="P1324" s="335" t="e">
        <f>IF((M1324="Chapa negra doble recapado")*AND(L1324&lt;&gt;"x"),"--",VLOOKUP(D1324,Acero!$A$12:$AB$209,14,FALSE))</f>
        <v>#N/A</v>
      </c>
      <c r="Q1324" s="335" t="e">
        <f>IF((M1324="Chapa negra doble recapado")*AND(L1324&lt;&gt;"x"),"--",VLOOKUP(D1324,Acero!$A$12:$AB$209,15,FALSE))</f>
        <v>#N/A</v>
      </c>
      <c r="R1324" s="335" t="str">
        <f>IF(L1324="x",VLOOKUP(D1324,Acero!$A$12:$AB$209,16,FALSE),"--")</f>
        <v>--</v>
      </c>
      <c r="S1324" s="335" t="str">
        <f>IF(L1324="x",VLOOKUP(D1324,Acero!$A$12:$AB$209,17,FALSE),"--")</f>
        <v>--</v>
      </c>
      <c r="T1324" s="335" t="e">
        <f>VLOOKUP(D1324,Acero!$A$12:$AB$209,18,FALSE)</f>
        <v>#N/A</v>
      </c>
      <c r="U1324" s="308" t="e">
        <f>VLOOKUP(D1324,Acero!$A$12:$AB$209,19,FALSE)</f>
        <v>#N/A</v>
      </c>
      <c r="V1324" s="319"/>
      <c r="W1324" s="319"/>
      <c r="X1324" s="322"/>
      <c r="Y1324" s="334" t="e">
        <f t="shared" si="540"/>
        <v>#DIV/0!</v>
      </c>
      <c r="Z1324">
        <f t="shared" si="544"/>
        <v>16468348.666666616</v>
      </c>
      <c r="AG1324" s="345">
        <v>43656</v>
      </c>
      <c r="AH1324" s="149"/>
      <c r="AI1324" s="149"/>
      <c r="AJ1324" s="149"/>
      <c r="AK1324" s="149"/>
      <c r="AL1324" s="343" t="e">
        <f t="shared" si="541"/>
        <v>#DIV/0!</v>
      </c>
      <c r="AM1324" s="149"/>
      <c r="AN1324" s="149"/>
      <c r="AO1324" s="343" t="e">
        <f t="shared" si="542"/>
        <v>#DIV/0!</v>
      </c>
      <c r="AP1324" s="149"/>
      <c r="AQ1324" s="149"/>
      <c r="AR1324" s="343" t="e">
        <f t="shared" si="543"/>
        <v>#DIV/0!</v>
      </c>
    </row>
    <row r="1325" spans="1:44" ht="15.75" hidden="1" thickBot="1">
      <c r="A1325" s="410"/>
      <c r="B1325" s="336"/>
      <c r="C1325" s="337"/>
      <c r="D1325" s="338"/>
      <c r="E1325" s="339"/>
      <c r="F1325" s="340"/>
      <c r="G1325" s="336"/>
      <c r="H1325" s="336"/>
      <c r="I1325" s="338"/>
      <c r="J1325" s="339"/>
      <c r="K1325" s="341"/>
      <c r="L1325" s="339"/>
      <c r="M1325" s="338"/>
      <c r="N1325" s="338"/>
      <c r="O1325" s="342"/>
      <c r="P1325" s="340"/>
      <c r="Q1325" s="340"/>
      <c r="R1325" s="340"/>
      <c r="S1325" s="340"/>
      <c r="T1325" s="340"/>
      <c r="U1325" s="336"/>
      <c r="V1325" s="336"/>
      <c r="W1325" s="336"/>
      <c r="X1325" s="339"/>
      <c r="Y1325" s="339"/>
      <c r="Z1325" s="333"/>
      <c r="AA1325" s="333"/>
      <c r="AG1325" s="345"/>
      <c r="AL1325" s="344"/>
      <c r="AO1325" s="344"/>
      <c r="AR1325" s="344"/>
    </row>
    <row r="1326" spans="1:44" ht="31.5" hidden="1" thickTop="1" thickBot="1">
      <c r="A1326" s="411" t="s">
        <v>628</v>
      </c>
      <c r="B1326" s="308">
        <v>1200</v>
      </c>
      <c r="C1326" s="239" t="str">
        <f>VLOOKUP($A$18,Piezas!$A$10:$F$604,2,FALSE)</f>
        <v xml:space="preserve">Gabinete lateral derecho </v>
      </c>
      <c r="D1326" s="317" t="s">
        <v>1012</v>
      </c>
      <c r="E1326" s="331">
        <v>2614.3333333333298</v>
      </c>
      <c r="F1326" s="308" t="str">
        <f>VLOOKUP(D1326,Acero!$A$12:$AB$209,4,FALSE)</f>
        <v>Lateral</v>
      </c>
      <c r="G1326" s="317"/>
      <c r="H1326" s="317"/>
      <c r="I1326" s="317"/>
      <c r="J1326" s="310"/>
      <c r="K1326" s="149"/>
      <c r="L1326" s="331"/>
      <c r="M1326" s="308" t="str">
        <f>VLOOKUP(D1326,Acero!$A$12:$AB$209,13,FALSE)</f>
        <v>Chapa negra doble recapado</v>
      </c>
      <c r="N1326" s="308" t="str">
        <f>IF(L1326="x",VLOOKUP(D1326,Acero!$A$12:$AB$209,6,FALSE),"--")</f>
        <v>--</v>
      </c>
      <c r="O1326" s="324" t="str">
        <f>IF(L1326="x",VLOOKUP(D1326,Acero!$A$12:$AB$209,7,FALSE),"--")</f>
        <v>--</v>
      </c>
      <c r="P1326" s="335" t="str">
        <f>IF((M1326="Chapa negra doble recapado")*AND(L1326&lt;&gt;"x"),"--",VLOOKUP(D1326,Acero!$A$12:$AB$209,14,FALSE))</f>
        <v>--</v>
      </c>
      <c r="Q1326" s="335" t="str">
        <f>IF((M1326="Chapa negra doble recapado")*AND(L1326&lt;&gt;"x"),"--",VLOOKUP(D1326,Acero!$A$12:$AB$209,15,FALSE))</f>
        <v>--</v>
      </c>
      <c r="R1326" s="335" t="str">
        <f>IF(L1326="x",VLOOKUP(D1326,Acero!$A$12:$AB$209,16,FALSE),"--")</f>
        <v>--</v>
      </c>
      <c r="S1326" s="335" t="str">
        <f>IF(L1326="x",VLOOKUP(D1326,Acero!$A$12:$AB$209,17,FALSE),"--")</f>
        <v>--</v>
      </c>
      <c r="T1326" s="335">
        <f>VLOOKUP(D1326,Acero!$A$12:$AB$209,18,FALSE)</f>
        <v>1.2</v>
      </c>
      <c r="U1326" s="308" t="str">
        <f>VLOOKUP(D1326,Acero!$A$12:$AB$209,19,FALSE)</f>
        <v>mm</v>
      </c>
      <c r="V1326" s="317"/>
      <c r="W1326" s="317">
        <v>2125.3333333333298</v>
      </c>
      <c r="X1326" s="331">
        <v>2779.1666666666702</v>
      </c>
      <c r="Y1326" s="334">
        <f t="shared" ref="Y1326:Y1336" si="545">(X1326-W1326)/W1326</f>
        <v>0.30763801756587583</v>
      </c>
      <c r="Z1326" s="149">
        <f>(V1326+W1326)*E1326</f>
        <v>5556329.7777777612</v>
      </c>
      <c r="AA1326" s="149"/>
      <c r="AB1326" s="149"/>
      <c r="AC1326" s="149"/>
      <c r="AD1326" s="149"/>
      <c r="AE1326" s="149"/>
      <c r="AF1326" s="149"/>
      <c r="AG1326" s="345">
        <v>43657</v>
      </c>
      <c r="AH1326" s="149"/>
      <c r="AI1326" s="149"/>
      <c r="AJ1326" s="149"/>
      <c r="AK1326" s="149"/>
      <c r="AL1326" s="343" t="e">
        <f t="shared" ref="AL1326:AL1336" si="546">(AH1326-AK1326)/AH1326</f>
        <v>#DIV/0!</v>
      </c>
      <c r="AM1326" s="149"/>
      <c r="AN1326" s="149"/>
      <c r="AO1326" s="343" t="e">
        <f t="shared" ref="AO1326:AO1336" si="547">(AK1326-AN1326)/AK1326</f>
        <v>#DIV/0!</v>
      </c>
      <c r="AP1326" s="149"/>
      <c r="AQ1326" s="149"/>
      <c r="AR1326" s="343" t="e">
        <f t="shared" ref="AR1326:AR1336" si="548">(AN1326-AQ1326)/AN1326</f>
        <v>#DIV/0!</v>
      </c>
    </row>
    <row r="1327" spans="1:44" ht="30.75" hidden="1" thickBot="1">
      <c r="A1327" s="309"/>
      <c r="B1327" s="308">
        <v>1201</v>
      </c>
      <c r="C1327" s="239" t="str">
        <f>VLOOKUP($A$18,Piezas!$A$10:$F$604,2,FALSE)</f>
        <v xml:space="preserve">Gabinete lateral derecho </v>
      </c>
      <c r="D1327" s="317" t="s">
        <v>1211</v>
      </c>
      <c r="E1327" s="322">
        <v>2622.3333333333298</v>
      </c>
      <c r="F1327" s="308" t="str">
        <f>VLOOKUP(D1327,Acero!$A$12:$AB$209,4,FALSE)</f>
        <v xml:space="preserve">Lonja </v>
      </c>
      <c r="G1327" s="317"/>
      <c r="H1327" s="317"/>
      <c r="I1327" s="317"/>
      <c r="J1327" s="311"/>
      <c r="L1327" s="317"/>
      <c r="M1327" s="308" t="str">
        <f>VLOOKUP(D1327,Acero!$A$12:$AB$209,13,FALSE)</f>
        <v>Chapa negra doble recapado</v>
      </c>
      <c r="N1327" s="308" t="str">
        <f>IF(L1327="x",VLOOKUP(D1327,Acero!$A$12:$AB$209,6,FALSE),"--")</f>
        <v>--</v>
      </c>
      <c r="O1327" s="324" t="str">
        <f>IF(L1327="x",VLOOKUP(D1327,Acero!$A$12:$AB$209,7,FALSE),"--")</f>
        <v>--</v>
      </c>
      <c r="P1327" s="335" t="str">
        <f>IF((M1327="Chapa negra doble recapado")*AND(L1327&lt;&gt;"x"),"--",VLOOKUP(D1327,Acero!$A$12:$AB$209,14,FALSE))</f>
        <v>--</v>
      </c>
      <c r="Q1327" s="335" t="str">
        <f>IF((M1327="Chapa negra doble recapado")*AND(L1327&lt;&gt;"x"),"--",VLOOKUP(D1327,Acero!$A$12:$AB$209,15,FALSE))</f>
        <v>--</v>
      </c>
      <c r="R1327" s="335" t="str">
        <f>IF(L1327="x",VLOOKUP(D1327,Acero!$A$12:$AB$209,16,FALSE),"--")</f>
        <v>--</v>
      </c>
      <c r="S1327" s="335" t="str">
        <f>IF(L1327="x",VLOOKUP(D1327,Acero!$A$12:$AB$209,17,FALSE),"--")</f>
        <v>--</v>
      </c>
      <c r="T1327" s="335">
        <f>VLOOKUP(D1327,Acero!$A$12:$AB$209,18,FALSE)</f>
        <v>1.2</v>
      </c>
      <c r="U1327" s="308" t="str">
        <f>VLOOKUP(D1327,Acero!$A$12:$AB$209,19,FALSE)</f>
        <v>mm</v>
      </c>
      <c r="V1327" s="317"/>
      <c r="W1327" s="317">
        <v>2131.8333333333298</v>
      </c>
      <c r="X1327" s="322">
        <v>2787.6666666666702</v>
      </c>
      <c r="Y1327" s="334">
        <f t="shared" si="545"/>
        <v>0.30763818309749419</v>
      </c>
      <c r="Z1327">
        <f t="shared" ref="Z1327:Z1336" si="549">(V1327+W1327)*E1327+Z1326</f>
        <v>11146707.388888855</v>
      </c>
      <c r="AG1327" s="345">
        <v>43658</v>
      </c>
      <c r="AH1327" s="149"/>
      <c r="AI1327" s="149"/>
      <c r="AJ1327" s="149"/>
      <c r="AK1327" s="149"/>
      <c r="AL1327" s="343" t="e">
        <f t="shared" si="546"/>
        <v>#DIV/0!</v>
      </c>
      <c r="AM1327" s="149"/>
      <c r="AN1327" s="149"/>
      <c r="AO1327" s="343" t="e">
        <f t="shared" si="547"/>
        <v>#DIV/0!</v>
      </c>
      <c r="AP1327" s="149"/>
      <c r="AQ1327" s="149"/>
      <c r="AR1327" s="343" t="e">
        <f t="shared" si="548"/>
        <v>#DIV/0!</v>
      </c>
    </row>
    <row r="1328" spans="1:44" ht="30.75" hidden="1" thickBot="1">
      <c r="A1328" s="309"/>
      <c r="B1328" s="308">
        <v>1202</v>
      </c>
      <c r="C1328" s="239" t="str">
        <f>VLOOKUP($A$18,Piezas!$A$10:$F$604,2,FALSE)</f>
        <v xml:space="preserve">Gabinete lateral derecho </v>
      </c>
      <c r="D1328" s="317" t="s">
        <v>1014</v>
      </c>
      <c r="E1328" s="322">
        <v>2630.3333333333298</v>
      </c>
      <c r="F1328" s="308" t="str">
        <f>VLOOKUP(D1328,Acero!$A$12:$AB$209,4,FALSE)</f>
        <v>orejas</v>
      </c>
      <c r="G1328" s="317"/>
      <c r="H1328" s="317"/>
      <c r="I1328" s="317"/>
      <c r="J1328" s="311" t="s">
        <v>1579</v>
      </c>
      <c r="L1328" s="322"/>
      <c r="M1328" s="308" t="str">
        <f>VLOOKUP(D1328,Acero!$A$12:$AB$209,13,FALSE)</f>
        <v>Chapa negra doble recapado</v>
      </c>
      <c r="N1328" s="308" t="str">
        <f>IF(L1328="x",VLOOKUP(D1328,Acero!$A$12:$AB$209,6,FALSE),"--")</f>
        <v>--</v>
      </c>
      <c r="O1328" s="324" t="str">
        <f>IF(L1328="x",VLOOKUP(D1328,Acero!$A$12:$AB$209,7,FALSE),"--")</f>
        <v>--</v>
      </c>
      <c r="P1328" s="335" t="str">
        <f>IF((M1328="Chapa negra doble recapado")*AND(L1328&lt;&gt;"x"),"--",VLOOKUP(D1328,Acero!$A$12:$AB$209,14,FALSE))</f>
        <v>--</v>
      </c>
      <c r="Q1328" s="335" t="str">
        <f>IF((M1328="Chapa negra doble recapado")*AND(L1328&lt;&gt;"x"),"--",VLOOKUP(D1328,Acero!$A$12:$AB$209,15,FALSE))</f>
        <v>--</v>
      </c>
      <c r="R1328" s="335" t="str">
        <f>IF(L1328="x",VLOOKUP(D1328,Acero!$A$12:$AB$209,16,FALSE),"--")</f>
        <v>--</v>
      </c>
      <c r="S1328" s="335" t="str">
        <f>IF(L1328="x",VLOOKUP(D1328,Acero!$A$12:$AB$209,17,FALSE),"--")</f>
        <v>--</v>
      </c>
      <c r="T1328" s="335">
        <f>VLOOKUP(D1328,Acero!$A$12:$AB$209,18,FALSE)</f>
        <v>1.2</v>
      </c>
      <c r="U1328" s="308" t="str">
        <f>VLOOKUP(D1328,Acero!$A$12:$AB$209,19,FALSE)</f>
        <v>mm</v>
      </c>
      <c r="V1328" s="318">
        <v>1</v>
      </c>
      <c r="W1328" s="318">
        <v>2138.3333333333298</v>
      </c>
      <c r="X1328" s="322">
        <v>2796.1666666666702</v>
      </c>
      <c r="Y1328" s="334">
        <f t="shared" si="545"/>
        <v>0.30763834762276293</v>
      </c>
      <c r="Z1328">
        <f t="shared" si="549"/>
        <v>16773867.166666616</v>
      </c>
      <c r="AG1328" s="345">
        <v>43659</v>
      </c>
      <c r="AH1328" s="149"/>
      <c r="AI1328" s="149"/>
      <c r="AJ1328" s="149"/>
      <c r="AK1328" s="149"/>
      <c r="AL1328" s="343" t="e">
        <f t="shared" si="546"/>
        <v>#DIV/0!</v>
      </c>
      <c r="AM1328" s="149"/>
      <c r="AN1328" s="149"/>
      <c r="AO1328" s="343" t="e">
        <f t="shared" si="547"/>
        <v>#DIV/0!</v>
      </c>
      <c r="AP1328" s="149"/>
      <c r="AQ1328" s="149"/>
      <c r="AR1328" s="343" t="e">
        <f t="shared" si="548"/>
        <v>#DIV/0!</v>
      </c>
    </row>
    <row r="1329" spans="1:44" ht="30.75" hidden="1" thickBot="1">
      <c r="A1329" s="309"/>
      <c r="B1329" s="308">
        <v>1203</v>
      </c>
      <c r="C1329" s="239" t="str">
        <f>VLOOKUP($A$18,Piezas!$A$10:$F$604,2,FALSE)</f>
        <v xml:space="preserve">Gabinete lateral derecho </v>
      </c>
      <c r="D1329" s="317" t="s">
        <v>1015</v>
      </c>
      <c r="E1329" s="322"/>
      <c r="F1329" s="308">
        <f>VLOOKUP(D1329,Acero!$A$12:$AB$209,4,FALSE)</f>
        <v>0</v>
      </c>
      <c r="G1329" s="317"/>
      <c r="H1329" s="317"/>
      <c r="I1329" s="317"/>
      <c r="J1329" s="311"/>
      <c r="L1329" s="322"/>
      <c r="M1329" s="308">
        <f>VLOOKUP(D1329,Acero!$A$12:$AB$209,13,FALSE)</f>
        <v>0</v>
      </c>
      <c r="N1329" s="308" t="str">
        <f>IF(L1329="x",VLOOKUP(D1329,Acero!$A$12:$AB$209,6,FALSE),"--")</f>
        <v>--</v>
      </c>
      <c r="O1329" s="324" t="str">
        <f>IF(L1329="x",VLOOKUP(D1329,Acero!$A$12:$AB$209,7,FALSE),"--")</f>
        <v>--</v>
      </c>
      <c r="P1329" s="335">
        <f>IF((M1329="Chapa negra doble recapado")*AND(L1329&lt;&gt;"x"),"--",VLOOKUP(D1329,Acero!$A$12:$AB$209,14,FALSE))</f>
        <v>0</v>
      </c>
      <c r="Q1329" s="335">
        <f>IF((M1329="Chapa negra doble recapado")*AND(L1329&lt;&gt;"x"),"--",VLOOKUP(D1329,Acero!$A$12:$AB$209,15,FALSE))</f>
        <v>0</v>
      </c>
      <c r="R1329" s="335" t="str">
        <f>IF(L1329="x",VLOOKUP(D1329,Acero!$A$12:$AB$209,16,FALSE),"--")</f>
        <v>--</v>
      </c>
      <c r="S1329" s="335" t="str">
        <f>IF(L1329="x",VLOOKUP(D1329,Acero!$A$12:$AB$209,17,FALSE),"--")</f>
        <v>--</v>
      </c>
      <c r="T1329" s="335">
        <f>VLOOKUP(D1329,Acero!$A$12:$AB$209,18,FALSE)</f>
        <v>0</v>
      </c>
      <c r="U1329" s="308" t="str">
        <f>VLOOKUP(D1329,Acero!$A$12:$AB$209,19,FALSE)</f>
        <v>-----</v>
      </c>
      <c r="V1329" s="319"/>
      <c r="W1329" s="319"/>
      <c r="X1329" s="322"/>
      <c r="Y1329" s="334" t="e">
        <f t="shared" si="545"/>
        <v>#DIV/0!</v>
      </c>
      <c r="Z1329">
        <f t="shared" si="549"/>
        <v>16773867.166666616</v>
      </c>
      <c r="AG1329" s="345">
        <v>43660</v>
      </c>
      <c r="AH1329" s="149"/>
      <c r="AI1329" s="149"/>
      <c r="AJ1329" s="149"/>
      <c r="AK1329" s="149"/>
      <c r="AL1329" s="343" t="e">
        <f t="shared" si="546"/>
        <v>#DIV/0!</v>
      </c>
      <c r="AM1329" s="149"/>
      <c r="AN1329" s="149"/>
      <c r="AO1329" s="343" t="e">
        <f t="shared" si="547"/>
        <v>#DIV/0!</v>
      </c>
      <c r="AP1329" s="149"/>
      <c r="AQ1329" s="149"/>
      <c r="AR1329" s="343" t="e">
        <f t="shared" si="548"/>
        <v>#DIV/0!</v>
      </c>
    </row>
    <row r="1330" spans="1:44" ht="30.75" hidden="1" thickBot="1">
      <c r="A1330" s="309"/>
      <c r="B1330" s="308">
        <v>1204</v>
      </c>
      <c r="C1330" s="239" t="str">
        <f>VLOOKUP($A$18,Piezas!$A$10:$F$604,2,FALSE)</f>
        <v xml:space="preserve">Gabinete lateral derecho </v>
      </c>
      <c r="D1330" s="317" t="s">
        <v>1060</v>
      </c>
      <c r="E1330" s="322"/>
      <c r="F1330" s="308">
        <f>VLOOKUP(D1330,Acero!$A$12:$AB$209,4,FALSE)</f>
        <v>0</v>
      </c>
      <c r="G1330" s="317"/>
      <c r="H1330" s="317"/>
      <c r="I1330" s="317"/>
      <c r="J1330" s="311"/>
      <c r="L1330" s="322"/>
      <c r="M1330" s="308" t="str">
        <f>VLOOKUP(D1330,Acero!$A$12:$AB$209,13,FALSE)</f>
        <v>---------------</v>
      </c>
      <c r="N1330" s="308" t="str">
        <f>IF(L1330="x",VLOOKUP(D1330,Acero!$A$12:$AB$209,6,FALSE),"--")</f>
        <v>--</v>
      </c>
      <c r="O1330" s="324" t="str">
        <f>IF(L1330="x",VLOOKUP(D1330,Acero!$A$12:$AB$209,7,FALSE),"--")</f>
        <v>--</v>
      </c>
      <c r="P1330" s="335">
        <f>IF((M1330="Chapa negra doble recapado")*AND(L1330&lt;&gt;"x"),"--",VLOOKUP(D1330,Acero!$A$12:$AB$209,14,FALSE))</f>
        <v>28</v>
      </c>
      <c r="Q1330" s="335" t="str">
        <f>IF((M1330="Chapa negra doble recapado")*AND(L1330&lt;&gt;"x"),"--",VLOOKUP(D1330,Acero!$A$12:$AB$209,15,FALSE))</f>
        <v>----</v>
      </c>
      <c r="R1330" s="335" t="str">
        <f>IF(L1330="x",VLOOKUP(D1330,Acero!$A$12:$AB$209,16,FALSE),"--")</f>
        <v>--</v>
      </c>
      <c r="S1330" s="335" t="str">
        <f>IF(L1330="x",VLOOKUP(D1330,Acero!$A$12:$AB$209,17,FALSE),"--")</f>
        <v>--</v>
      </c>
      <c r="T1330" s="335">
        <f>VLOOKUP(D1330,Acero!$A$12:$AB$209,18,FALSE)</f>
        <v>0</v>
      </c>
      <c r="U1330" s="308" t="str">
        <f>VLOOKUP(D1330,Acero!$A$12:$AB$209,19,FALSE)</f>
        <v>----</v>
      </c>
      <c r="V1330" s="318"/>
      <c r="W1330" s="318"/>
      <c r="X1330" s="322"/>
      <c r="Y1330" s="334" t="e">
        <f t="shared" si="545"/>
        <v>#DIV/0!</v>
      </c>
      <c r="Z1330">
        <f t="shared" si="549"/>
        <v>16773867.166666616</v>
      </c>
      <c r="AG1330" s="345">
        <v>43661</v>
      </c>
      <c r="AH1330" s="149"/>
      <c r="AI1330" s="149"/>
      <c r="AJ1330" s="149"/>
      <c r="AK1330" s="149"/>
      <c r="AL1330" s="343" t="e">
        <f t="shared" si="546"/>
        <v>#DIV/0!</v>
      </c>
      <c r="AM1330" s="149"/>
      <c r="AN1330" s="149"/>
      <c r="AO1330" s="343" t="e">
        <f t="shared" si="547"/>
        <v>#DIV/0!</v>
      </c>
      <c r="AP1330" s="149"/>
      <c r="AQ1330" s="149"/>
      <c r="AR1330" s="343" t="e">
        <f t="shared" si="548"/>
        <v>#DIV/0!</v>
      </c>
    </row>
    <row r="1331" spans="1:44" ht="30.75" hidden="1" thickBot="1">
      <c r="A1331" s="309"/>
      <c r="B1331" s="308">
        <v>1205</v>
      </c>
      <c r="C1331" s="239" t="str">
        <f>VLOOKUP($A$18,Piezas!$A$10:$F$604,2,FALSE)</f>
        <v xml:space="preserve">Gabinete lateral derecho </v>
      </c>
      <c r="D1331" s="317" t="s">
        <v>1228</v>
      </c>
      <c r="E1331" s="322"/>
      <c r="F1331" s="308">
        <f>VLOOKUP(D1331,Acero!$A$12:$AB$209,4,FALSE)</f>
        <v>0</v>
      </c>
      <c r="G1331" s="317"/>
      <c r="H1331" s="317"/>
      <c r="I1331" s="317"/>
      <c r="J1331" s="311"/>
      <c r="L1331" s="322"/>
      <c r="M1331" s="308" t="str">
        <f>VLOOKUP(D1331,Acero!$A$12:$AB$209,13,FALSE)</f>
        <v>---------------</v>
      </c>
      <c r="N1331" s="308" t="str">
        <f>IF(L1331="x",VLOOKUP(D1331,Acero!$A$12:$AB$209,6,FALSE),"--")</f>
        <v>--</v>
      </c>
      <c r="O1331" s="324" t="str">
        <f>IF(L1331="x",VLOOKUP(D1331,Acero!$A$12:$AB$209,7,FALSE),"--")</f>
        <v>--</v>
      </c>
      <c r="P1331" s="335">
        <f>IF((M1331="Chapa negra doble recapado")*AND(L1331&lt;&gt;"x"),"--",VLOOKUP(D1331,Acero!$A$12:$AB$209,14,FALSE))</f>
        <v>0.42</v>
      </c>
      <c r="Q1331" s="335" t="str">
        <f>IF((M1331="Chapa negra doble recapado")*AND(L1331&lt;&gt;"x"),"--",VLOOKUP(D1331,Acero!$A$12:$AB$209,15,FALSE))</f>
        <v>----</v>
      </c>
      <c r="R1331" s="335" t="str">
        <f>IF(L1331="x",VLOOKUP(D1331,Acero!$A$12:$AB$209,16,FALSE),"--")</f>
        <v>--</v>
      </c>
      <c r="S1331" s="335" t="str">
        <f>IF(L1331="x",VLOOKUP(D1331,Acero!$A$12:$AB$209,17,FALSE),"--")</f>
        <v>--</v>
      </c>
      <c r="T1331" s="335">
        <f>VLOOKUP(D1331,Acero!$A$12:$AB$209,18,FALSE)</f>
        <v>0.5</v>
      </c>
      <c r="U1331" s="308" t="str">
        <f>VLOOKUP(D1331,Acero!$A$12:$AB$209,19,FALSE)</f>
        <v>----</v>
      </c>
      <c r="V1331" s="318"/>
      <c r="W1331" s="318"/>
      <c r="X1331" s="322"/>
      <c r="Y1331" s="334" t="e">
        <f t="shared" si="545"/>
        <v>#DIV/0!</v>
      </c>
      <c r="Z1331">
        <f t="shared" si="549"/>
        <v>16773867.166666616</v>
      </c>
      <c r="AG1331" s="345">
        <v>43662</v>
      </c>
      <c r="AH1331" s="149"/>
      <c r="AI1331" s="149"/>
      <c r="AJ1331" s="149"/>
      <c r="AK1331" s="149"/>
      <c r="AL1331" s="343" t="e">
        <f t="shared" si="546"/>
        <v>#DIV/0!</v>
      </c>
      <c r="AM1331" s="149"/>
      <c r="AN1331" s="149"/>
      <c r="AO1331" s="343" t="e">
        <f t="shared" si="547"/>
        <v>#DIV/0!</v>
      </c>
      <c r="AP1331" s="149"/>
      <c r="AQ1331" s="149"/>
      <c r="AR1331" s="343" t="e">
        <f t="shared" si="548"/>
        <v>#DIV/0!</v>
      </c>
    </row>
    <row r="1332" spans="1:44" ht="30.75" hidden="1" thickBot="1">
      <c r="A1332" s="309"/>
      <c r="B1332" s="308">
        <v>1206</v>
      </c>
      <c r="C1332" s="239" t="str">
        <f>VLOOKUP($A$18,Piezas!$A$10:$F$604,2,FALSE)</f>
        <v xml:space="preserve">Gabinete lateral derecho </v>
      </c>
      <c r="D1332" s="317" t="s">
        <v>1229</v>
      </c>
      <c r="E1332" s="322"/>
      <c r="F1332" s="308">
        <f>VLOOKUP(D1332,Acero!$A$12:$AB$209,4,FALSE)</f>
        <v>0</v>
      </c>
      <c r="G1332" s="317"/>
      <c r="H1332" s="317"/>
      <c r="I1332" s="317"/>
      <c r="J1332" s="311"/>
      <c r="L1332" s="322"/>
      <c r="M1332" s="308" t="str">
        <f>VLOOKUP(D1332,Acero!$A$12:$AB$209,13,FALSE)</f>
        <v>---------------</v>
      </c>
      <c r="N1332" s="308" t="str">
        <f>IF(L1332="x",VLOOKUP(D1332,Acero!$A$12:$AB$209,6,FALSE),"--")</f>
        <v>--</v>
      </c>
      <c r="O1332" s="324" t="str">
        <f>IF(L1332="x",VLOOKUP(D1332,Acero!$A$12:$AB$209,7,FALSE),"--")</f>
        <v>--</v>
      </c>
      <c r="P1332" s="335">
        <f>IF((M1332="Chapa negra doble recapado")*AND(L1332&lt;&gt;"x"),"--",VLOOKUP(D1332,Acero!$A$12:$AB$209,14,FALSE))</f>
        <v>22</v>
      </c>
      <c r="Q1332" s="335" t="str">
        <f>IF((M1332="Chapa negra doble recapado")*AND(L1332&lt;&gt;"x"),"--",VLOOKUP(D1332,Acero!$A$12:$AB$209,15,FALSE))</f>
        <v>----</v>
      </c>
      <c r="R1332" s="335" t="str">
        <f>IF(L1332="x",VLOOKUP(D1332,Acero!$A$12:$AB$209,16,FALSE),"--")</f>
        <v>--</v>
      </c>
      <c r="S1332" s="335" t="str">
        <f>IF(L1332="x",VLOOKUP(D1332,Acero!$A$12:$AB$209,17,FALSE),"--")</f>
        <v>--</v>
      </c>
      <c r="T1332" s="335">
        <f>VLOOKUP(D1332,Acero!$A$12:$AB$209,18,FALSE)</f>
        <v>0</v>
      </c>
      <c r="U1332" s="308" t="str">
        <f>VLOOKUP(D1332,Acero!$A$12:$AB$209,19,FALSE)</f>
        <v>----</v>
      </c>
      <c r="V1332" s="319"/>
      <c r="W1332" s="319"/>
      <c r="X1332" s="322"/>
      <c r="Y1332" s="334" t="e">
        <f t="shared" si="545"/>
        <v>#DIV/0!</v>
      </c>
      <c r="Z1332">
        <f t="shared" si="549"/>
        <v>16773867.166666616</v>
      </c>
      <c r="AG1332" s="345">
        <v>43663</v>
      </c>
      <c r="AH1332" s="149"/>
      <c r="AI1332" s="149"/>
      <c r="AJ1332" s="149"/>
      <c r="AK1332" s="149"/>
      <c r="AL1332" s="343" t="e">
        <f t="shared" si="546"/>
        <v>#DIV/0!</v>
      </c>
      <c r="AM1332" s="149"/>
      <c r="AN1332" s="149"/>
      <c r="AO1332" s="343" t="e">
        <f t="shared" si="547"/>
        <v>#DIV/0!</v>
      </c>
      <c r="AP1332" s="149"/>
      <c r="AQ1332" s="149"/>
      <c r="AR1332" s="343" t="e">
        <f t="shared" si="548"/>
        <v>#DIV/0!</v>
      </c>
    </row>
    <row r="1333" spans="1:44" ht="30.75" hidden="1" thickBot="1">
      <c r="A1333" s="309"/>
      <c r="B1333" s="308">
        <v>1207</v>
      </c>
      <c r="C1333" s="239" t="str">
        <f>VLOOKUP($A$18,Piezas!$A$10:$F$604,2,FALSE)</f>
        <v xml:space="preserve">Gabinete lateral derecho </v>
      </c>
      <c r="D1333" s="317" t="s">
        <v>1230</v>
      </c>
      <c r="E1333" s="322"/>
      <c r="F1333" s="308">
        <f>VLOOKUP(D1333,Acero!$A$12:$AB$209,4,FALSE)</f>
        <v>0</v>
      </c>
      <c r="G1333" s="317"/>
      <c r="H1333" s="317"/>
      <c r="I1333" s="317"/>
      <c r="J1333" s="311"/>
      <c r="L1333" s="322"/>
      <c r="M1333" s="308" t="str">
        <f>VLOOKUP(D1333,Acero!$A$12:$AB$209,13,FALSE)</f>
        <v>---------------</v>
      </c>
      <c r="N1333" s="308" t="str">
        <f>IF(L1333="x",VLOOKUP(D1333,Acero!$A$12:$AB$209,6,FALSE),"--")</f>
        <v>--</v>
      </c>
      <c r="O1333" s="324" t="str">
        <f>IF(L1333="x",VLOOKUP(D1333,Acero!$A$12:$AB$209,7,FALSE),"--")</f>
        <v>--</v>
      </c>
      <c r="P1333" s="335">
        <f>IF((M1333="Chapa negra doble recapado")*AND(L1333&lt;&gt;"x"),"--",VLOOKUP(D1333,Acero!$A$12:$AB$209,14,FALSE))</f>
        <v>12.7</v>
      </c>
      <c r="Q1333" s="335" t="str">
        <f>IF((M1333="Chapa negra doble recapado")*AND(L1333&lt;&gt;"x"),"--",VLOOKUP(D1333,Acero!$A$12:$AB$209,15,FALSE))</f>
        <v>----</v>
      </c>
      <c r="R1333" s="335" t="str">
        <f>IF(L1333="x",VLOOKUP(D1333,Acero!$A$12:$AB$209,16,FALSE),"--")</f>
        <v>--</v>
      </c>
      <c r="S1333" s="335" t="str">
        <f>IF(L1333="x",VLOOKUP(D1333,Acero!$A$12:$AB$209,17,FALSE),"--")</f>
        <v>--</v>
      </c>
      <c r="T1333" s="335">
        <f>VLOOKUP(D1333,Acero!$A$12:$AB$209,18,FALSE)</f>
        <v>0</v>
      </c>
      <c r="U1333" s="308" t="str">
        <f>VLOOKUP(D1333,Acero!$A$12:$AB$209,19,FALSE)</f>
        <v>----</v>
      </c>
      <c r="V1333" s="318"/>
      <c r="W1333" s="318"/>
      <c r="X1333" s="322"/>
      <c r="Y1333" s="334" t="e">
        <f t="shared" si="545"/>
        <v>#DIV/0!</v>
      </c>
      <c r="Z1333">
        <f t="shared" si="549"/>
        <v>16773867.166666616</v>
      </c>
      <c r="AG1333" s="345">
        <v>43664</v>
      </c>
      <c r="AH1333" s="149"/>
      <c r="AI1333" s="149"/>
      <c r="AJ1333" s="149"/>
      <c r="AK1333" s="149"/>
      <c r="AL1333" s="343" t="e">
        <f t="shared" si="546"/>
        <v>#DIV/0!</v>
      </c>
      <c r="AM1333" s="149"/>
      <c r="AN1333" s="149"/>
      <c r="AO1333" s="343" t="e">
        <f t="shared" si="547"/>
        <v>#DIV/0!</v>
      </c>
      <c r="AP1333" s="149"/>
      <c r="AQ1333" s="149"/>
      <c r="AR1333" s="343" t="e">
        <f t="shared" si="548"/>
        <v>#DIV/0!</v>
      </c>
    </row>
    <row r="1334" spans="1:44" ht="30.75" hidden="1" thickBot="1">
      <c r="A1334" s="309"/>
      <c r="B1334" s="308">
        <v>1208</v>
      </c>
      <c r="C1334" s="239" t="str">
        <f>VLOOKUP($A$18,Piezas!$A$10:$F$604,2,FALSE)</f>
        <v xml:space="preserve">Gabinete lateral derecho </v>
      </c>
      <c r="D1334" s="317"/>
      <c r="E1334" s="322"/>
      <c r="F1334" s="308" t="e">
        <f>VLOOKUP(D1334,Acero!$A$12:$AB$209,4,FALSE)</f>
        <v>#N/A</v>
      </c>
      <c r="G1334" s="317"/>
      <c r="H1334" s="317"/>
      <c r="I1334" s="317"/>
      <c r="J1334" s="311"/>
      <c r="L1334" s="322"/>
      <c r="M1334" s="308" t="e">
        <f>VLOOKUP(D1334,Acero!$A$12:$AB$209,13,FALSE)</f>
        <v>#N/A</v>
      </c>
      <c r="N1334" s="308" t="str">
        <f>IF(L1334="x",VLOOKUP(D1334,Acero!$A$12:$AB$209,6,FALSE),"--")</f>
        <v>--</v>
      </c>
      <c r="O1334" s="324" t="str">
        <f>IF(L1334="x",VLOOKUP(D1334,Acero!$A$12:$AB$209,7,FALSE),"--")</f>
        <v>--</v>
      </c>
      <c r="P1334" s="335" t="e">
        <f>IF((M1334="Chapa negra doble recapado")*AND(L1334&lt;&gt;"x"),"--",VLOOKUP(D1334,Acero!$A$12:$AB$209,14,FALSE))</f>
        <v>#N/A</v>
      </c>
      <c r="Q1334" s="335" t="e">
        <f>IF((M1334="Chapa negra doble recapado")*AND(L1334&lt;&gt;"x"),"--",VLOOKUP(D1334,Acero!$A$12:$AB$209,15,FALSE))</f>
        <v>#N/A</v>
      </c>
      <c r="R1334" s="335" t="str">
        <f>IF(L1334="x",VLOOKUP(D1334,Acero!$A$12:$AB$209,16,FALSE),"--")</f>
        <v>--</v>
      </c>
      <c r="S1334" s="335" t="str">
        <f>IF(L1334="x",VLOOKUP(D1334,Acero!$A$12:$AB$209,17,FALSE),"--")</f>
        <v>--</v>
      </c>
      <c r="T1334" s="335" t="e">
        <f>VLOOKUP(D1334,Acero!$A$12:$AB$209,18,FALSE)</f>
        <v>#N/A</v>
      </c>
      <c r="U1334" s="308" t="e">
        <f>VLOOKUP(D1334,Acero!$A$12:$AB$209,19,FALSE)</f>
        <v>#N/A</v>
      </c>
      <c r="V1334" s="319"/>
      <c r="W1334" s="319"/>
      <c r="X1334" s="322"/>
      <c r="Y1334" s="334" t="e">
        <f t="shared" si="545"/>
        <v>#DIV/0!</v>
      </c>
      <c r="Z1334">
        <f t="shared" si="549"/>
        <v>16773867.166666616</v>
      </c>
      <c r="AG1334" s="345">
        <v>43665</v>
      </c>
      <c r="AH1334" s="149"/>
      <c r="AI1334" s="149"/>
      <c r="AJ1334" s="149"/>
      <c r="AK1334" s="149"/>
      <c r="AL1334" s="343" t="e">
        <f t="shared" si="546"/>
        <v>#DIV/0!</v>
      </c>
      <c r="AM1334" s="149"/>
      <c r="AN1334" s="149"/>
      <c r="AO1334" s="343" t="e">
        <f t="shared" si="547"/>
        <v>#DIV/0!</v>
      </c>
      <c r="AP1334" s="149"/>
      <c r="AQ1334" s="149"/>
      <c r="AR1334" s="343" t="e">
        <f t="shared" si="548"/>
        <v>#DIV/0!</v>
      </c>
    </row>
    <row r="1335" spans="1:44" ht="30.75" hidden="1" thickBot="1">
      <c r="A1335" s="309"/>
      <c r="B1335" s="308">
        <v>1209</v>
      </c>
      <c r="C1335" s="239" t="str">
        <f>VLOOKUP($A$18,Piezas!$A$10:$F$604,2,FALSE)</f>
        <v xml:space="preserve">Gabinete lateral derecho </v>
      </c>
      <c r="D1335" s="320"/>
      <c r="E1335" s="322"/>
      <c r="F1335" s="308" t="e">
        <f>VLOOKUP(D1335,Acero!$A$12:$AB$209,4,FALSE)</f>
        <v>#N/A</v>
      </c>
      <c r="G1335" s="317"/>
      <c r="H1335" s="317"/>
      <c r="I1335" s="317"/>
      <c r="J1335" s="311"/>
      <c r="L1335" s="322"/>
      <c r="M1335" s="308" t="e">
        <f>VLOOKUP(D1335,Acero!$A$12:$AB$209,13,FALSE)</f>
        <v>#N/A</v>
      </c>
      <c r="N1335" s="308" t="str">
        <f>IF(L1335="x",VLOOKUP(D1335,Acero!$A$12:$AB$209,6,FALSE),"--")</f>
        <v>--</v>
      </c>
      <c r="O1335" s="324" t="str">
        <f>IF(L1335="x",VLOOKUP(D1335,Acero!$A$12:$AB$209,7,FALSE),"--")</f>
        <v>--</v>
      </c>
      <c r="P1335" s="335" t="e">
        <f>IF((M1335="Chapa negra doble recapado")*AND(L1335&lt;&gt;"x"),"--",VLOOKUP(D1335,Acero!$A$12:$AB$209,14,FALSE))</f>
        <v>#N/A</v>
      </c>
      <c r="Q1335" s="335" t="e">
        <f>IF((M1335="Chapa negra doble recapado")*AND(L1335&lt;&gt;"x"),"--",VLOOKUP(D1335,Acero!$A$12:$AB$209,15,FALSE))</f>
        <v>#N/A</v>
      </c>
      <c r="R1335" s="335" t="str">
        <f>IF(L1335="x",VLOOKUP(D1335,Acero!$A$12:$AB$209,16,FALSE),"--")</f>
        <v>--</v>
      </c>
      <c r="S1335" s="335" t="str">
        <f>IF(L1335="x",VLOOKUP(D1335,Acero!$A$12:$AB$209,17,FALSE),"--")</f>
        <v>--</v>
      </c>
      <c r="T1335" s="335" t="e">
        <f>VLOOKUP(D1335,Acero!$A$12:$AB$209,18,FALSE)</f>
        <v>#N/A</v>
      </c>
      <c r="U1335" s="308" t="e">
        <f>VLOOKUP(D1335,Acero!$A$12:$AB$209,19,FALSE)</f>
        <v>#N/A</v>
      </c>
      <c r="V1335" s="318"/>
      <c r="W1335" s="318"/>
      <c r="X1335" s="322"/>
      <c r="Y1335" s="334" t="e">
        <f t="shared" si="545"/>
        <v>#DIV/0!</v>
      </c>
      <c r="Z1335">
        <f t="shared" si="549"/>
        <v>16773867.166666616</v>
      </c>
      <c r="AG1335" s="345">
        <v>43666</v>
      </c>
      <c r="AH1335" s="149"/>
      <c r="AI1335" s="149"/>
      <c r="AJ1335" s="149"/>
      <c r="AK1335" s="149"/>
      <c r="AL1335" s="343" t="e">
        <f t="shared" si="546"/>
        <v>#DIV/0!</v>
      </c>
      <c r="AM1335" s="149"/>
      <c r="AN1335" s="149"/>
      <c r="AO1335" s="343" t="e">
        <f t="shared" si="547"/>
        <v>#DIV/0!</v>
      </c>
      <c r="AP1335" s="149"/>
      <c r="AQ1335" s="149"/>
      <c r="AR1335" s="343" t="e">
        <f t="shared" si="548"/>
        <v>#DIV/0!</v>
      </c>
    </row>
    <row r="1336" spans="1:44" ht="30.75" hidden="1" thickBot="1">
      <c r="A1336" s="412"/>
      <c r="B1336" s="308">
        <v>1210</v>
      </c>
      <c r="C1336" s="239" t="str">
        <f>VLOOKUP($A$18,Piezas!$A$10:$F$604,2,FALSE)</f>
        <v xml:space="preserve">Gabinete lateral derecho </v>
      </c>
      <c r="D1336" s="321"/>
      <c r="E1336" s="322"/>
      <c r="F1336" s="308" t="e">
        <f>VLOOKUP(D1336,Acero!$A$12:$AB$209,4,FALSE)</f>
        <v>#N/A</v>
      </c>
      <c r="G1336" s="317"/>
      <c r="H1336" s="317"/>
      <c r="I1336" s="317"/>
      <c r="J1336" s="311"/>
      <c r="L1336" s="322"/>
      <c r="M1336" s="308" t="e">
        <f>VLOOKUP(D1336,Acero!$A$12:$AB$209,13,FALSE)</f>
        <v>#N/A</v>
      </c>
      <c r="N1336" s="308" t="str">
        <f>IF(L1336="x",VLOOKUP(D1336,Acero!$A$12:$AB$209,6,FALSE),"--")</f>
        <v>--</v>
      </c>
      <c r="O1336" s="324" t="str">
        <f>IF(L1336="x",VLOOKUP(D1336,Acero!$A$12:$AB$209,7,FALSE),"--")</f>
        <v>--</v>
      </c>
      <c r="P1336" s="335" t="e">
        <f>IF((M1336="Chapa negra doble recapado")*AND(L1336&lt;&gt;"x"),"--",VLOOKUP(D1336,Acero!$A$12:$AB$209,14,FALSE))</f>
        <v>#N/A</v>
      </c>
      <c r="Q1336" s="335" t="e">
        <f>IF((M1336="Chapa negra doble recapado")*AND(L1336&lt;&gt;"x"),"--",VLOOKUP(D1336,Acero!$A$12:$AB$209,15,FALSE))</f>
        <v>#N/A</v>
      </c>
      <c r="R1336" s="335" t="str">
        <f>IF(L1336="x",VLOOKUP(D1336,Acero!$A$12:$AB$209,16,FALSE),"--")</f>
        <v>--</v>
      </c>
      <c r="S1336" s="335" t="str">
        <f>IF(L1336="x",VLOOKUP(D1336,Acero!$A$12:$AB$209,17,FALSE),"--")</f>
        <v>--</v>
      </c>
      <c r="T1336" s="335" t="e">
        <f>VLOOKUP(D1336,Acero!$A$12:$AB$209,18,FALSE)</f>
        <v>#N/A</v>
      </c>
      <c r="U1336" s="308" t="e">
        <f>VLOOKUP(D1336,Acero!$A$12:$AB$209,19,FALSE)</f>
        <v>#N/A</v>
      </c>
      <c r="V1336" s="319"/>
      <c r="W1336" s="319"/>
      <c r="X1336" s="322"/>
      <c r="Y1336" s="334" t="e">
        <f t="shared" si="545"/>
        <v>#DIV/0!</v>
      </c>
      <c r="Z1336">
        <f t="shared" si="549"/>
        <v>16773867.166666616</v>
      </c>
      <c r="AG1336" s="345">
        <v>43667</v>
      </c>
      <c r="AH1336" s="149"/>
      <c r="AI1336" s="149"/>
      <c r="AJ1336" s="149"/>
      <c r="AK1336" s="149"/>
      <c r="AL1336" s="343" t="e">
        <f t="shared" si="546"/>
        <v>#DIV/0!</v>
      </c>
      <c r="AM1336" s="149"/>
      <c r="AN1336" s="149"/>
      <c r="AO1336" s="343" t="e">
        <f t="shared" si="547"/>
        <v>#DIV/0!</v>
      </c>
      <c r="AP1336" s="149"/>
      <c r="AQ1336" s="149"/>
      <c r="AR1336" s="343" t="e">
        <f t="shared" si="548"/>
        <v>#DIV/0!</v>
      </c>
    </row>
    <row r="1337" spans="1:44" ht="15.75" hidden="1" thickBot="1">
      <c r="A1337" s="410"/>
      <c r="B1337" s="336"/>
      <c r="C1337" s="337"/>
      <c r="D1337" s="338"/>
      <c r="E1337" s="339"/>
      <c r="F1337" s="340"/>
      <c r="G1337" s="336"/>
      <c r="H1337" s="336"/>
      <c r="I1337" s="338"/>
      <c r="J1337" s="339"/>
      <c r="K1337" s="341"/>
      <c r="L1337" s="339"/>
      <c r="M1337" s="338"/>
      <c r="N1337" s="338"/>
      <c r="O1337" s="342"/>
      <c r="P1337" s="340"/>
      <c r="Q1337" s="340"/>
      <c r="R1337" s="340"/>
      <c r="S1337" s="340"/>
      <c r="T1337" s="340"/>
      <c r="U1337" s="336"/>
      <c r="V1337" s="336"/>
      <c r="W1337" s="336"/>
      <c r="X1337" s="339"/>
      <c r="Y1337" s="339"/>
      <c r="Z1337" s="333"/>
      <c r="AA1337" s="333"/>
      <c r="AG1337" s="345"/>
      <c r="AL1337" s="344"/>
      <c r="AO1337" s="344"/>
      <c r="AR1337" s="344"/>
    </row>
    <row r="1338" spans="1:44" ht="31.5" hidden="1" thickTop="1" thickBot="1">
      <c r="A1338" s="411" t="s">
        <v>629</v>
      </c>
      <c r="B1338" s="308">
        <v>1211</v>
      </c>
      <c r="C1338" s="239" t="str">
        <f>VLOOKUP($A$18,Piezas!$A$10:$F$604,2,FALSE)</f>
        <v xml:space="preserve">Gabinete lateral derecho </v>
      </c>
      <c r="D1338" s="317" t="s">
        <v>1012</v>
      </c>
      <c r="E1338" s="331">
        <v>2638.3333333333298</v>
      </c>
      <c r="F1338" s="308" t="str">
        <f>VLOOKUP(D1338,Acero!$A$12:$AB$209,4,FALSE)</f>
        <v>Lateral</v>
      </c>
      <c r="G1338" s="317"/>
      <c r="H1338" s="317"/>
      <c r="I1338" s="317"/>
      <c r="J1338" s="310"/>
      <c r="K1338" s="149"/>
      <c r="L1338" s="331"/>
      <c r="M1338" s="308" t="str">
        <f>VLOOKUP(D1338,Acero!$A$12:$AB$209,13,FALSE)</f>
        <v>Chapa negra doble recapado</v>
      </c>
      <c r="N1338" s="308" t="str">
        <f>IF(L1338="x",VLOOKUP(D1338,Acero!$A$12:$AB$209,6,FALSE),"--")</f>
        <v>--</v>
      </c>
      <c r="O1338" s="324" t="str">
        <f>IF(L1338="x",VLOOKUP(D1338,Acero!$A$12:$AB$209,7,FALSE),"--")</f>
        <v>--</v>
      </c>
      <c r="P1338" s="335" t="str">
        <f>IF((M1338="Chapa negra doble recapado")*AND(L1338&lt;&gt;"x"),"--",VLOOKUP(D1338,Acero!$A$12:$AB$209,14,FALSE))</f>
        <v>--</v>
      </c>
      <c r="Q1338" s="335" t="str">
        <f>IF((M1338="Chapa negra doble recapado")*AND(L1338&lt;&gt;"x"),"--",VLOOKUP(D1338,Acero!$A$12:$AB$209,15,FALSE))</f>
        <v>--</v>
      </c>
      <c r="R1338" s="335" t="str">
        <f>IF(L1338="x",VLOOKUP(D1338,Acero!$A$12:$AB$209,16,FALSE),"--")</f>
        <v>--</v>
      </c>
      <c r="S1338" s="335" t="str">
        <f>IF(L1338="x",VLOOKUP(D1338,Acero!$A$12:$AB$209,17,FALSE),"--")</f>
        <v>--</v>
      </c>
      <c r="T1338" s="335">
        <f>VLOOKUP(D1338,Acero!$A$12:$AB$209,18,FALSE)</f>
        <v>1.2</v>
      </c>
      <c r="U1338" s="308" t="str">
        <f>VLOOKUP(D1338,Acero!$A$12:$AB$209,19,FALSE)</f>
        <v>mm</v>
      </c>
      <c r="V1338" s="317"/>
      <c r="W1338" s="317">
        <v>2144.8333333333298</v>
      </c>
      <c r="X1338" s="331">
        <v>2804.6666666666702</v>
      </c>
      <c r="Y1338" s="334">
        <f t="shared" ref="Y1338:Y1348" si="550">(X1338-W1338)/W1338</f>
        <v>0.3076385111508313</v>
      </c>
      <c r="Z1338" s="149">
        <f>(V1338+W1338)*E1338</f>
        <v>5658785.2777777612</v>
      </c>
      <c r="AA1338" s="149"/>
      <c r="AB1338" s="149"/>
      <c r="AC1338" s="149"/>
      <c r="AD1338" s="149"/>
      <c r="AE1338" s="149"/>
      <c r="AF1338" s="149"/>
      <c r="AG1338" s="345">
        <v>43668</v>
      </c>
      <c r="AH1338" s="149"/>
      <c r="AI1338" s="149"/>
      <c r="AJ1338" s="149"/>
      <c r="AK1338" s="149"/>
      <c r="AL1338" s="343" t="e">
        <f t="shared" ref="AL1338:AL1348" si="551">(AH1338-AK1338)/AH1338</f>
        <v>#DIV/0!</v>
      </c>
      <c r="AM1338" s="149"/>
      <c r="AN1338" s="149"/>
      <c r="AO1338" s="343" t="e">
        <f t="shared" ref="AO1338:AO1348" si="552">(AK1338-AN1338)/AK1338</f>
        <v>#DIV/0!</v>
      </c>
      <c r="AP1338" s="149"/>
      <c r="AQ1338" s="149"/>
      <c r="AR1338" s="343" t="e">
        <f t="shared" ref="AR1338:AR1348" si="553">(AN1338-AQ1338)/AN1338</f>
        <v>#DIV/0!</v>
      </c>
    </row>
    <row r="1339" spans="1:44" ht="30.75" hidden="1" thickBot="1">
      <c r="A1339" s="309"/>
      <c r="B1339" s="308">
        <v>1212</v>
      </c>
      <c r="C1339" s="239" t="str">
        <f>VLOOKUP($A$18,Piezas!$A$10:$F$604,2,FALSE)</f>
        <v xml:space="preserve">Gabinete lateral derecho </v>
      </c>
      <c r="D1339" s="317" t="s">
        <v>1211</v>
      </c>
      <c r="E1339" s="322">
        <v>2646.3333333333298</v>
      </c>
      <c r="F1339" s="308" t="str">
        <f>VLOOKUP(D1339,Acero!$A$12:$AB$209,4,FALSE)</f>
        <v xml:space="preserve">Lonja </v>
      </c>
      <c r="G1339" s="317"/>
      <c r="H1339" s="317"/>
      <c r="I1339" s="317"/>
      <c r="J1339" s="311"/>
      <c r="L1339" s="317"/>
      <c r="M1339" s="308" t="str">
        <f>VLOOKUP(D1339,Acero!$A$12:$AB$209,13,FALSE)</f>
        <v>Chapa negra doble recapado</v>
      </c>
      <c r="N1339" s="308" t="str">
        <f>IF(L1339="x",VLOOKUP(D1339,Acero!$A$12:$AB$209,6,FALSE),"--")</f>
        <v>--</v>
      </c>
      <c r="O1339" s="324" t="str">
        <f>IF(L1339="x",VLOOKUP(D1339,Acero!$A$12:$AB$209,7,FALSE),"--")</f>
        <v>--</v>
      </c>
      <c r="P1339" s="335" t="str">
        <f>IF((M1339="Chapa negra doble recapado")*AND(L1339&lt;&gt;"x"),"--",VLOOKUP(D1339,Acero!$A$12:$AB$209,14,FALSE))</f>
        <v>--</v>
      </c>
      <c r="Q1339" s="335" t="str">
        <f>IF((M1339="Chapa negra doble recapado")*AND(L1339&lt;&gt;"x"),"--",VLOOKUP(D1339,Acero!$A$12:$AB$209,15,FALSE))</f>
        <v>--</v>
      </c>
      <c r="R1339" s="335" t="str">
        <f>IF(L1339="x",VLOOKUP(D1339,Acero!$A$12:$AB$209,16,FALSE),"--")</f>
        <v>--</v>
      </c>
      <c r="S1339" s="335" t="str">
        <f>IF(L1339="x",VLOOKUP(D1339,Acero!$A$12:$AB$209,17,FALSE),"--")</f>
        <v>--</v>
      </c>
      <c r="T1339" s="335">
        <f>VLOOKUP(D1339,Acero!$A$12:$AB$209,18,FALSE)</f>
        <v>1.2</v>
      </c>
      <c r="U1339" s="308" t="str">
        <f>VLOOKUP(D1339,Acero!$A$12:$AB$209,19,FALSE)</f>
        <v>mm</v>
      </c>
      <c r="V1339" s="317"/>
      <c r="W1339" s="317">
        <v>2151.3333333333298</v>
      </c>
      <c r="X1339" s="322">
        <v>2813.1666666666702</v>
      </c>
      <c r="Y1339" s="334">
        <f t="shared" si="550"/>
        <v>0.30763867369073816</v>
      </c>
      <c r="Z1339">
        <f t="shared" ref="Z1339:Z1348" si="554">(V1339+W1339)*E1339+Z1338</f>
        <v>11351930.388888855</v>
      </c>
      <c r="AG1339" s="345">
        <v>43669</v>
      </c>
      <c r="AH1339" s="149"/>
      <c r="AI1339" s="149"/>
      <c r="AJ1339" s="149"/>
      <c r="AK1339" s="149"/>
      <c r="AL1339" s="343" t="e">
        <f t="shared" si="551"/>
        <v>#DIV/0!</v>
      </c>
      <c r="AM1339" s="149"/>
      <c r="AN1339" s="149"/>
      <c r="AO1339" s="343" t="e">
        <f t="shared" si="552"/>
        <v>#DIV/0!</v>
      </c>
      <c r="AP1339" s="149"/>
      <c r="AQ1339" s="149"/>
      <c r="AR1339" s="343" t="e">
        <f t="shared" si="553"/>
        <v>#DIV/0!</v>
      </c>
    </row>
    <row r="1340" spans="1:44" ht="30.75" hidden="1" thickBot="1">
      <c r="A1340" s="309"/>
      <c r="B1340" s="308">
        <v>1213</v>
      </c>
      <c r="C1340" s="239" t="str">
        <f>VLOOKUP($A$18,Piezas!$A$10:$F$604,2,FALSE)</f>
        <v xml:space="preserve">Gabinete lateral derecho </v>
      </c>
      <c r="D1340" s="317" t="s">
        <v>1014</v>
      </c>
      <c r="E1340" s="322">
        <v>2654.3333333333298</v>
      </c>
      <c r="F1340" s="308" t="str">
        <f>VLOOKUP(D1340,Acero!$A$12:$AB$209,4,FALSE)</f>
        <v>orejas</v>
      </c>
      <c r="G1340" s="317"/>
      <c r="H1340" s="317"/>
      <c r="I1340" s="317"/>
      <c r="J1340" s="311" t="s">
        <v>1580</v>
      </c>
      <c r="L1340" s="322"/>
      <c r="M1340" s="308" t="str">
        <f>VLOOKUP(D1340,Acero!$A$12:$AB$209,13,FALSE)</f>
        <v>Chapa negra doble recapado</v>
      </c>
      <c r="N1340" s="308" t="str">
        <f>IF(L1340="x",VLOOKUP(D1340,Acero!$A$12:$AB$209,6,FALSE),"--")</f>
        <v>--</v>
      </c>
      <c r="O1340" s="324" t="str">
        <f>IF(L1340="x",VLOOKUP(D1340,Acero!$A$12:$AB$209,7,FALSE),"--")</f>
        <v>--</v>
      </c>
      <c r="P1340" s="335" t="str">
        <f>IF((M1340="Chapa negra doble recapado")*AND(L1340&lt;&gt;"x"),"--",VLOOKUP(D1340,Acero!$A$12:$AB$209,14,FALSE))</f>
        <v>--</v>
      </c>
      <c r="Q1340" s="335" t="str">
        <f>IF((M1340="Chapa negra doble recapado")*AND(L1340&lt;&gt;"x"),"--",VLOOKUP(D1340,Acero!$A$12:$AB$209,15,FALSE))</f>
        <v>--</v>
      </c>
      <c r="R1340" s="335" t="str">
        <f>IF(L1340="x",VLOOKUP(D1340,Acero!$A$12:$AB$209,16,FALSE),"--")</f>
        <v>--</v>
      </c>
      <c r="S1340" s="335" t="str">
        <f>IF(L1340="x",VLOOKUP(D1340,Acero!$A$12:$AB$209,17,FALSE),"--")</f>
        <v>--</v>
      </c>
      <c r="T1340" s="335">
        <f>VLOOKUP(D1340,Acero!$A$12:$AB$209,18,FALSE)</f>
        <v>1.2</v>
      </c>
      <c r="U1340" s="308" t="str">
        <f>VLOOKUP(D1340,Acero!$A$12:$AB$209,19,FALSE)</f>
        <v>mm</v>
      </c>
      <c r="V1340" s="318">
        <v>1</v>
      </c>
      <c r="W1340" s="318">
        <v>2157.8333333333298</v>
      </c>
      <c r="X1340" s="322">
        <v>2821.6666666666702</v>
      </c>
      <c r="Y1340" s="334">
        <f t="shared" si="550"/>
        <v>0.30763883525141333</v>
      </c>
      <c r="Z1340">
        <f t="shared" si="554"/>
        <v>17082193.666666616</v>
      </c>
      <c r="AG1340" s="345">
        <v>43670</v>
      </c>
      <c r="AH1340" s="149"/>
      <c r="AI1340" s="149"/>
      <c r="AJ1340" s="149"/>
      <c r="AK1340" s="149"/>
      <c r="AL1340" s="343" t="e">
        <f t="shared" si="551"/>
        <v>#DIV/0!</v>
      </c>
      <c r="AM1340" s="149"/>
      <c r="AN1340" s="149"/>
      <c r="AO1340" s="343" t="e">
        <f t="shared" si="552"/>
        <v>#DIV/0!</v>
      </c>
      <c r="AP1340" s="149"/>
      <c r="AQ1340" s="149"/>
      <c r="AR1340" s="343" t="e">
        <f t="shared" si="553"/>
        <v>#DIV/0!</v>
      </c>
    </row>
    <row r="1341" spans="1:44" ht="30.75" hidden="1" thickBot="1">
      <c r="A1341" s="309"/>
      <c r="B1341" s="308">
        <v>1214</v>
      </c>
      <c r="C1341" s="239" t="str">
        <f>VLOOKUP($A$18,Piezas!$A$10:$F$604,2,FALSE)</f>
        <v xml:space="preserve">Gabinete lateral derecho </v>
      </c>
      <c r="D1341" s="317" t="s">
        <v>1015</v>
      </c>
      <c r="E1341" s="322"/>
      <c r="F1341" s="308">
        <f>VLOOKUP(D1341,Acero!$A$12:$AB$209,4,FALSE)</f>
        <v>0</v>
      </c>
      <c r="G1341" s="317"/>
      <c r="H1341" s="317"/>
      <c r="I1341" s="317"/>
      <c r="J1341" s="311"/>
      <c r="L1341" s="322"/>
      <c r="M1341" s="308">
        <f>VLOOKUP(D1341,Acero!$A$12:$AB$209,13,FALSE)</f>
        <v>0</v>
      </c>
      <c r="N1341" s="308" t="str">
        <f>IF(L1341="x",VLOOKUP(D1341,Acero!$A$12:$AB$209,6,FALSE),"--")</f>
        <v>--</v>
      </c>
      <c r="O1341" s="324" t="str">
        <f>IF(L1341="x",VLOOKUP(D1341,Acero!$A$12:$AB$209,7,FALSE),"--")</f>
        <v>--</v>
      </c>
      <c r="P1341" s="335">
        <f>IF((M1341="Chapa negra doble recapado")*AND(L1341&lt;&gt;"x"),"--",VLOOKUP(D1341,Acero!$A$12:$AB$209,14,FALSE))</f>
        <v>0</v>
      </c>
      <c r="Q1341" s="335">
        <f>IF((M1341="Chapa negra doble recapado")*AND(L1341&lt;&gt;"x"),"--",VLOOKUP(D1341,Acero!$A$12:$AB$209,15,FALSE))</f>
        <v>0</v>
      </c>
      <c r="R1341" s="335" t="str">
        <f>IF(L1341="x",VLOOKUP(D1341,Acero!$A$12:$AB$209,16,FALSE),"--")</f>
        <v>--</v>
      </c>
      <c r="S1341" s="335" t="str">
        <f>IF(L1341="x",VLOOKUP(D1341,Acero!$A$12:$AB$209,17,FALSE),"--")</f>
        <v>--</v>
      </c>
      <c r="T1341" s="335">
        <f>VLOOKUP(D1341,Acero!$A$12:$AB$209,18,FALSE)</f>
        <v>0</v>
      </c>
      <c r="U1341" s="308" t="str">
        <f>VLOOKUP(D1341,Acero!$A$12:$AB$209,19,FALSE)</f>
        <v>-----</v>
      </c>
      <c r="V1341" s="319"/>
      <c r="W1341" s="319"/>
      <c r="X1341" s="322"/>
      <c r="Y1341" s="334" t="e">
        <f t="shared" si="550"/>
        <v>#DIV/0!</v>
      </c>
      <c r="Z1341">
        <f t="shared" si="554"/>
        <v>17082193.666666616</v>
      </c>
      <c r="AG1341" s="345">
        <v>43671</v>
      </c>
      <c r="AH1341" s="149"/>
      <c r="AI1341" s="149"/>
      <c r="AJ1341" s="149"/>
      <c r="AK1341" s="149"/>
      <c r="AL1341" s="343" t="e">
        <f t="shared" si="551"/>
        <v>#DIV/0!</v>
      </c>
      <c r="AM1341" s="149"/>
      <c r="AN1341" s="149"/>
      <c r="AO1341" s="343" t="e">
        <f t="shared" si="552"/>
        <v>#DIV/0!</v>
      </c>
      <c r="AP1341" s="149"/>
      <c r="AQ1341" s="149"/>
      <c r="AR1341" s="343" t="e">
        <f t="shared" si="553"/>
        <v>#DIV/0!</v>
      </c>
    </row>
    <row r="1342" spans="1:44" ht="30.75" hidden="1" thickBot="1">
      <c r="A1342" s="309"/>
      <c r="B1342" s="308">
        <v>1215</v>
      </c>
      <c r="C1342" s="239" t="str">
        <f>VLOOKUP($A$18,Piezas!$A$10:$F$604,2,FALSE)</f>
        <v xml:space="preserve">Gabinete lateral derecho </v>
      </c>
      <c r="D1342" s="317" t="s">
        <v>1060</v>
      </c>
      <c r="E1342" s="322"/>
      <c r="F1342" s="308">
        <f>VLOOKUP(D1342,Acero!$A$12:$AB$209,4,FALSE)</f>
        <v>0</v>
      </c>
      <c r="G1342" s="317"/>
      <c r="H1342" s="317"/>
      <c r="I1342" s="317"/>
      <c r="J1342" s="311"/>
      <c r="L1342" s="322"/>
      <c r="M1342" s="308" t="str">
        <f>VLOOKUP(D1342,Acero!$A$12:$AB$209,13,FALSE)</f>
        <v>---------------</v>
      </c>
      <c r="N1342" s="308" t="str">
        <f>IF(L1342="x",VLOOKUP(D1342,Acero!$A$12:$AB$209,6,FALSE),"--")</f>
        <v>--</v>
      </c>
      <c r="O1342" s="324" t="str">
        <f>IF(L1342="x",VLOOKUP(D1342,Acero!$A$12:$AB$209,7,FALSE),"--")</f>
        <v>--</v>
      </c>
      <c r="P1342" s="335">
        <f>IF((M1342="Chapa negra doble recapado")*AND(L1342&lt;&gt;"x"),"--",VLOOKUP(D1342,Acero!$A$12:$AB$209,14,FALSE))</f>
        <v>28</v>
      </c>
      <c r="Q1342" s="335" t="str">
        <f>IF((M1342="Chapa negra doble recapado")*AND(L1342&lt;&gt;"x"),"--",VLOOKUP(D1342,Acero!$A$12:$AB$209,15,FALSE))</f>
        <v>----</v>
      </c>
      <c r="R1342" s="335" t="str">
        <f>IF(L1342="x",VLOOKUP(D1342,Acero!$A$12:$AB$209,16,FALSE),"--")</f>
        <v>--</v>
      </c>
      <c r="S1342" s="335" t="str">
        <f>IF(L1342="x",VLOOKUP(D1342,Acero!$A$12:$AB$209,17,FALSE),"--")</f>
        <v>--</v>
      </c>
      <c r="T1342" s="335">
        <f>VLOOKUP(D1342,Acero!$A$12:$AB$209,18,FALSE)</f>
        <v>0</v>
      </c>
      <c r="U1342" s="308" t="str">
        <f>VLOOKUP(D1342,Acero!$A$12:$AB$209,19,FALSE)</f>
        <v>----</v>
      </c>
      <c r="V1342" s="318"/>
      <c r="W1342" s="318"/>
      <c r="X1342" s="322"/>
      <c r="Y1342" s="334" t="e">
        <f t="shared" si="550"/>
        <v>#DIV/0!</v>
      </c>
      <c r="Z1342">
        <f t="shared" si="554"/>
        <v>17082193.666666616</v>
      </c>
      <c r="AG1342" s="345">
        <v>43672</v>
      </c>
      <c r="AH1342" s="149"/>
      <c r="AI1342" s="149"/>
      <c r="AJ1342" s="149"/>
      <c r="AK1342" s="149"/>
      <c r="AL1342" s="343" t="e">
        <f t="shared" si="551"/>
        <v>#DIV/0!</v>
      </c>
      <c r="AM1342" s="149"/>
      <c r="AN1342" s="149"/>
      <c r="AO1342" s="343" t="e">
        <f t="shared" si="552"/>
        <v>#DIV/0!</v>
      </c>
      <c r="AP1342" s="149"/>
      <c r="AQ1342" s="149"/>
      <c r="AR1342" s="343" t="e">
        <f t="shared" si="553"/>
        <v>#DIV/0!</v>
      </c>
    </row>
    <row r="1343" spans="1:44" ht="30.75" hidden="1" thickBot="1">
      <c r="A1343" s="309"/>
      <c r="B1343" s="308">
        <v>1216</v>
      </c>
      <c r="C1343" s="239" t="str">
        <f>VLOOKUP($A$18,Piezas!$A$10:$F$604,2,FALSE)</f>
        <v xml:space="preserve">Gabinete lateral derecho </v>
      </c>
      <c r="D1343" s="317" t="s">
        <v>1228</v>
      </c>
      <c r="E1343" s="322"/>
      <c r="F1343" s="308">
        <f>VLOOKUP(D1343,Acero!$A$12:$AB$209,4,FALSE)</f>
        <v>0</v>
      </c>
      <c r="G1343" s="317"/>
      <c r="H1343" s="317"/>
      <c r="I1343" s="317"/>
      <c r="J1343" s="311"/>
      <c r="L1343" s="322"/>
      <c r="M1343" s="308" t="str">
        <f>VLOOKUP(D1343,Acero!$A$12:$AB$209,13,FALSE)</f>
        <v>---------------</v>
      </c>
      <c r="N1343" s="308" t="str">
        <f>IF(L1343="x",VLOOKUP(D1343,Acero!$A$12:$AB$209,6,FALSE),"--")</f>
        <v>--</v>
      </c>
      <c r="O1343" s="324" t="str">
        <f>IF(L1343="x",VLOOKUP(D1343,Acero!$A$12:$AB$209,7,FALSE),"--")</f>
        <v>--</v>
      </c>
      <c r="P1343" s="335">
        <f>IF((M1343="Chapa negra doble recapado")*AND(L1343&lt;&gt;"x"),"--",VLOOKUP(D1343,Acero!$A$12:$AB$209,14,FALSE))</f>
        <v>0.42</v>
      </c>
      <c r="Q1343" s="335" t="str">
        <f>IF((M1343="Chapa negra doble recapado")*AND(L1343&lt;&gt;"x"),"--",VLOOKUP(D1343,Acero!$A$12:$AB$209,15,FALSE))</f>
        <v>----</v>
      </c>
      <c r="R1343" s="335" t="str">
        <f>IF(L1343="x",VLOOKUP(D1343,Acero!$A$12:$AB$209,16,FALSE),"--")</f>
        <v>--</v>
      </c>
      <c r="S1343" s="335" t="str">
        <f>IF(L1343="x",VLOOKUP(D1343,Acero!$A$12:$AB$209,17,FALSE),"--")</f>
        <v>--</v>
      </c>
      <c r="T1343" s="335">
        <f>VLOOKUP(D1343,Acero!$A$12:$AB$209,18,FALSE)</f>
        <v>0.5</v>
      </c>
      <c r="U1343" s="308" t="str">
        <f>VLOOKUP(D1343,Acero!$A$12:$AB$209,19,FALSE)</f>
        <v>----</v>
      </c>
      <c r="V1343" s="318"/>
      <c r="W1343" s="318"/>
      <c r="X1343" s="322"/>
      <c r="Y1343" s="334" t="e">
        <f t="shared" si="550"/>
        <v>#DIV/0!</v>
      </c>
      <c r="Z1343">
        <f t="shared" si="554"/>
        <v>17082193.666666616</v>
      </c>
      <c r="AG1343" s="345">
        <v>43673</v>
      </c>
      <c r="AH1343" s="149"/>
      <c r="AI1343" s="149"/>
      <c r="AJ1343" s="149"/>
      <c r="AK1343" s="149"/>
      <c r="AL1343" s="343" t="e">
        <f t="shared" si="551"/>
        <v>#DIV/0!</v>
      </c>
      <c r="AM1343" s="149"/>
      <c r="AN1343" s="149"/>
      <c r="AO1343" s="343" t="e">
        <f t="shared" si="552"/>
        <v>#DIV/0!</v>
      </c>
      <c r="AP1343" s="149"/>
      <c r="AQ1343" s="149"/>
      <c r="AR1343" s="343" t="e">
        <f t="shared" si="553"/>
        <v>#DIV/0!</v>
      </c>
    </row>
    <row r="1344" spans="1:44" ht="30.75" hidden="1" thickBot="1">
      <c r="A1344" s="309"/>
      <c r="B1344" s="308">
        <v>1217</v>
      </c>
      <c r="C1344" s="239" t="str">
        <f>VLOOKUP($A$18,Piezas!$A$10:$F$604,2,FALSE)</f>
        <v xml:space="preserve">Gabinete lateral derecho </v>
      </c>
      <c r="D1344" s="317" t="s">
        <v>1229</v>
      </c>
      <c r="E1344" s="322"/>
      <c r="F1344" s="308">
        <f>VLOOKUP(D1344,Acero!$A$12:$AB$209,4,FALSE)</f>
        <v>0</v>
      </c>
      <c r="G1344" s="317"/>
      <c r="H1344" s="317"/>
      <c r="I1344" s="317"/>
      <c r="J1344" s="311"/>
      <c r="L1344" s="322"/>
      <c r="M1344" s="308" t="str">
        <f>VLOOKUP(D1344,Acero!$A$12:$AB$209,13,FALSE)</f>
        <v>---------------</v>
      </c>
      <c r="N1344" s="308" t="str">
        <f>IF(L1344="x",VLOOKUP(D1344,Acero!$A$12:$AB$209,6,FALSE),"--")</f>
        <v>--</v>
      </c>
      <c r="O1344" s="324" t="str">
        <f>IF(L1344="x",VLOOKUP(D1344,Acero!$A$12:$AB$209,7,FALSE),"--")</f>
        <v>--</v>
      </c>
      <c r="P1344" s="335">
        <f>IF((M1344="Chapa negra doble recapado")*AND(L1344&lt;&gt;"x"),"--",VLOOKUP(D1344,Acero!$A$12:$AB$209,14,FALSE))</f>
        <v>22</v>
      </c>
      <c r="Q1344" s="335" t="str">
        <f>IF((M1344="Chapa negra doble recapado")*AND(L1344&lt;&gt;"x"),"--",VLOOKUP(D1344,Acero!$A$12:$AB$209,15,FALSE))</f>
        <v>----</v>
      </c>
      <c r="R1344" s="335" t="str">
        <f>IF(L1344="x",VLOOKUP(D1344,Acero!$A$12:$AB$209,16,FALSE),"--")</f>
        <v>--</v>
      </c>
      <c r="S1344" s="335" t="str">
        <f>IF(L1344="x",VLOOKUP(D1344,Acero!$A$12:$AB$209,17,FALSE),"--")</f>
        <v>--</v>
      </c>
      <c r="T1344" s="335">
        <f>VLOOKUP(D1344,Acero!$A$12:$AB$209,18,FALSE)</f>
        <v>0</v>
      </c>
      <c r="U1344" s="308" t="str">
        <f>VLOOKUP(D1344,Acero!$A$12:$AB$209,19,FALSE)</f>
        <v>----</v>
      </c>
      <c r="V1344" s="319"/>
      <c r="W1344" s="319"/>
      <c r="X1344" s="322"/>
      <c r="Y1344" s="334" t="e">
        <f t="shared" si="550"/>
        <v>#DIV/0!</v>
      </c>
      <c r="Z1344">
        <f t="shared" si="554"/>
        <v>17082193.666666616</v>
      </c>
      <c r="AG1344" s="345">
        <v>43674</v>
      </c>
      <c r="AH1344" s="149"/>
      <c r="AI1344" s="149"/>
      <c r="AJ1344" s="149"/>
      <c r="AK1344" s="149"/>
      <c r="AL1344" s="343" t="e">
        <f t="shared" si="551"/>
        <v>#DIV/0!</v>
      </c>
      <c r="AM1344" s="149"/>
      <c r="AN1344" s="149"/>
      <c r="AO1344" s="343" t="e">
        <f t="shared" si="552"/>
        <v>#DIV/0!</v>
      </c>
      <c r="AP1344" s="149"/>
      <c r="AQ1344" s="149"/>
      <c r="AR1344" s="343" t="e">
        <f t="shared" si="553"/>
        <v>#DIV/0!</v>
      </c>
    </row>
    <row r="1345" spans="1:44" ht="30.75" hidden="1" thickBot="1">
      <c r="A1345" s="309"/>
      <c r="B1345" s="308">
        <v>1218</v>
      </c>
      <c r="C1345" s="239" t="str">
        <f>VLOOKUP($A$18,Piezas!$A$10:$F$604,2,FALSE)</f>
        <v xml:space="preserve">Gabinete lateral derecho </v>
      </c>
      <c r="D1345" s="317" t="s">
        <v>1230</v>
      </c>
      <c r="E1345" s="322"/>
      <c r="F1345" s="308">
        <f>VLOOKUP(D1345,Acero!$A$12:$AB$209,4,FALSE)</f>
        <v>0</v>
      </c>
      <c r="G1345" s="317"/>
      <c r="H1345" s="317"/>
      <c r="I1345" s="317"/>
      <c r="J1345" s="311"/>
      <c r="L1345" s="322"/>
      <c r="M1345" s="308" t="str">
        <f>VLOOKUP(D1345,Acero!$A$12:$AB$209,13,FALSE)</f>
        <v>---------------</v>
      </c>
      <c r="N1345" s="308" t="str">
        <f>IF(L1345="x",VLOOKUP(D1345,Acero!$A$12:$AB$209,6,FALSE),"--")</f>
        <v>--</v>
      </c>
      <c r="O1345" s="324" t="str">
        <f>IF(L1345="x",VLOOKUP(D1345,Acero!$A$12:$AB$209,7,FALSE),"--")</f>
        <v>--</v>
      </c>
      <c r="P1345" s="335">
        <f>IF((M1345="Chapa negra doble recapado")*AND(L1345&lt;&gt;"x"),"--",VLOOKUP(D1345,Acero!$A$12:$AB$209,14,FALSE))</f>
        <v>12.7</v>
      </c>
      <c r="Q1345" s="335" t="str">
        <f>IF((M1345="Chapa negra doble recapado")*AND(L1345&lt;&gt;"x"),"--",VLOOKUP(D1345,Acero!$A$12:$AB$209,15,FALSE))</f>
        <v>----</v>
      </c>
      <c r="R1345" s="335" t="str">
        <f>IF(L1345="x",VLOOKUP(D1345,Acero!$A$12:$AB$209,16,FALSE),"--")</f>
        <v>--</v>
      </c>
      <c r="S1345" s="335" t="str">
        <f>IF(L1345="x",VLOOKUP(D1345,Acero!$A$12:$AB$209,17,FALSE),"--")</f>
        <v>--</v>
      </c>
      <c r="T1345" s="335">
        <f>VLOOKUP(D1345,Acero!$A$12:$AB$209,18,FALSE)</f>
        <v>0</v>
      </c>
      <c r="U1345" s="308" t="str">
        <f>VLOOKUP(D1345,Acero!$A$12:$AB$209,19,FALSE)</f>
        <v>----</v>
      </c>
      <c r="V1345" s="318"/>
      <c r="W1345" s="318"/>
      <c r="X1345" s="322"/>
      <c r="Y1345" s="334" t="e">
        <f t="shared" si="550"/>
        <v>#DIV/0!</v>
      </c>
      <c r="Z1345">
        <f t="shared" si="554"/>
        <v>17082193.666666616</v>
      </c>
      <c r="AG1345" s="345">
        <v>43675</v>
      </c>
      <c r="AH1345" s="149"/>
      <c r="AI1345" s="149"/>
      <c r="AJ1345" s="149"/>
      <c r="AK1345" s="149"/>
      <c r="AL1345" s="343" t="e">
        <f t="shared" si="551"/>
        <v>#DIV/0!</v>
      </c>
      <c r="AM1345" s="149"/>
      <c r="AN1345" s="149"/>
      <c r="AO1345" s="343" t="e">
        <f t="shared" si="552"/>
        <v>#DIV/0!</v>
      </c>
      <c r="AP1345" s="149"/>
      <c r="AQ1345" s="149"/>
      <c r="AR1345" s="343" t="e">
        <f t="shared" si="553"/>
        <v>#DIV/0!</v>
      </c>
    </row>
    <row r="1346" spans="1:44" ht="30.75" hidden="1" thickBot="1">
      <c r="A1346" s="309"/>
      <c r="B1346" s="308">
        <v>1219</v>
      </c>
      <c r="C1346" s="239" t="str">
        <f>VLOOKUP($A$18,Piezas!$A$10:$F$604,2,FALSE)</f>
        <v xml:space="preserve">Gabinete lateral derecho </v>
      </c>
      <c r="D1346" s="317"/>
      <c r="E1346" s="322"/>
      <c r="F1346" s="308" t="e">
        <f>VLOOKUP(D1346,Acero!$A$12:$AB$209,4,FALSE)</f>
        <v>#N/A</v>
      </c>
      <c r="G1346" s="317"/>
      <c r="H1346" s="317"/>
      <c r="I1346" s="317"/>
      <c r="J1346" s="311"/>
      <c r="L1346" s="322"/>
      <c r="M1346" s="308" t="e">
        <f>VLOOKUP(D1346,Acero!$A$12:$AB$209,13,FALSE)</f>
        <v>#N/A</v>
      </c>
      <c r="N1346" s="308" t="str">
        <f>IF(L1346="x",VLOOKUP(D1346,Acero!$A$12:$AB$209,6,FALSE),"--")</f>
        <v>--</v>
      </c>
      <c r="O1346" s="324" t="str">
        <f>IF(L1346="x",VLOOKUP(D1346,Acero!$A$12:$AB$209,7,FALSE),"--")</f>
        <v>--</v>
      </c>
      <c r="P1346" s="335" t="e">
        <f>IF((M1346="Chapa negra doble recapado")*AND(L1346&lt;&gt;"x"),"--",VLOOKUP(D1346,Acero!$A$12:$AB$209,14,FALSE))</f>
        <v>#N/A</v>
      </c>
      <c r="Q1346" s="335" t="e">
        <f>IF((M1346="Chapa negra doble recapado")*AND(L1346&lt;&gt;"x"),"--",VLOOKUP(D1346,Acero!$A$12:$AB$209,15,FALSE))</f>
        <v>#N/A</v>
      </c>
      <c r="R1346" s="335" t="str">
        <f>IF(L1346="x",VLOOKUP(D1346,Acero!$A$12:$AB$209,16,FALSE),"--")</f>
        <v>--</v>
      </c>
      <c r="S1346" s="335" t="str">
        <f>IF(L1346="x",VLOOKUP(D1346,Acero!$A$12:$AB$209,17,FALSE),"--")</f>
        <v>--</v>
      </c>
      <c r="T1346" s="335" t="e">
        <f>VLOOKUP(D1346,Acero!$A$12:$AB$209,18,FALSE)</f>
        <v>#N/A</v>
      </c>
      <c r="U1346" s="308" t="e">
        <f>VLOOKUP(D1346,Acero!$A$12:$AB$209,19,FALSE)</f>
        <v>#N/A</v>
      </c>
      <c r="V1346" s="319"/>
      <c r="W1346" s="319"/>
      <c r="X1346" s="322"/>
      <c r="Y1346" s="334" t="e">
        <f t="shared" si="550"/>
        <v>#DIV/0!</v>
      </c>
      <c r="Z1346">
        <f t="shared" si="554"/>
        <v>17082193.666666616</v>
      </c>
      <c r="AG1346" s="345">
        <v>43676</v>
      </c>
      <c r="AH1346" s="149"/>
      <c r="AI1346" s="149"/>
      <c r="AJ1346" s="149"/>
      <c r="AK1346" s="149"/>
      <c r="AL1346" s="343" t="e">
        <f t="shared" si="551"/>
        <v>#DIV/0!</v>
      </c>
      <c r="AM1346" s="149"/>
      <c r="AN1346" s="149"/>
      <c r="AO1346" s="343" t="e">
        <f t="shared" si="552"/>
        <v>#DIV/0!</v>
      </c>
      <c r="AP1346" s="149"/>
      <c r="AQ1346" s="149"/>
      <c r="AR1346" s="343" t="e">
        <f t="shared" si="553"/>
        <v>#DIV/0!</v>
      </c>
    </row>
    <row r="1347" spans="1:44" ht="30.75" hidden="1" thickBot="1">
      <c r="A1347" s="309"/>
      <c r="B1347" s="308">
        <v>1220</v>
      </c>
      <c r="C1347" s="239" t="str">
        <f>VLOOKUP($A$18,Piezas!$A$10:$F$604,2,FALSE)</f>
        <v xml:space="preserve">Gabinete lateral derecho </v>
      </c>
      <c r="D1347" s="320"/>
      <c r="E1347" s="322"/>
      <c r="F1347" s="308" t="e">
        <f>VLOOKUP(D1347,Acero!$A$12:$AB$209,4,FALSE)</f>
        <v>#N/A</v>
      </c>
      <c r="G1347" s="317"/>
      <c r="H1347" s="317"/>
      <c r="I1347" s="317"/>
      <c r="J1347" s="311"/>
      <c r="L1347" s="322"/>
      <c r="M1347" s="308" t="e">
        <f>VLOOKUP(D1347,Acero!$A$12:$AB$209,13,FALSE)</f>
        <v>#N/A</v>
      </c>
      <c r="N1347" s="308" t="str">
        <f>IF(L1347="x",VLOOKUP(D1347,Acero!$A$12:$AB$209,6,FALSE),"--")</f>
        <v>--</v>
      </c>
      <c r="O1347" s="324" t="str">
        <f>IF(L1347="x",VLOOKUP(D1347,Acero!$A$12:$AB$209,7,FALSE),"--")</f>
        <v>--</v>
      </c>
      <c r="P1347" s="335" t="e">
        <f>IF((M1347="Chapa negra doble recapado")*AND(L1347&lt;&gt;"x"),"--",VLOOKUP(D1347,Acero!$A$12:$AB$209,14,FALSE))</f>
        <v>#N/A</v>
      </c>
      <c r="Q1347" s="335" t="e">
        <f>IF((M1347="Chapa negra doble recapado")*AND(L1347&lt;&gt;"x"),"--",VLOOKUP(D1347,Acero!$A$12:$AB$209,15,FALSE))</f>
        <v>#N/A</v>
      </c>
      <c r="R1347" s="335" t="str">
        <f>IF(L1347="x",VLOOKUP(D1347,Acero!$A$12:$AB$209,16,FALSE),"--")</f>
        <v>--</v>
      </c>
      <c r="S1347" s="335" t="str">
        <f>IF(L1347="x",VLOOKUP(D1347,Acero!$A$12:$AB$209,17,FALSE),"--")</f>
        <v>--</v>
      </c>
      <c r="T1347" s="335" t="e">
        <f>VLOOKUP(D1347,Acero!$A$12:$AB$209,18,FALSE)</f>
        <v>#N/A</v>
      </c>
      <c r="U1347" s="308" t="e">
        <f>VLOOKUP(D1347,Acero!$A$12:$AB$209,19,FALSE)</f>
        <v>#N/A</v>
      </c>
      <c r="V1347" s="318"/>
      <c r="W1347" s="318"/>
      <c r="X1347" s="322"/>
      <c r="Y1347" s="334" t="e">
        <f t="shared" si="550"/>
        <v>#DIV/0!</v>
      </c>
      <c r="Z1347">
        <f t="shared" si="554"/>
        <v>17082193.666666616</v>
      </c>
      <c r="AG1347" s="345">
        <v>43677</v>
      </c>
      <c r="AH1347" s="149"/>
      <c r="AI1347" s="149"/>
      <c r="AJ1347" s="149"/>
      <c r="AK1347" s="149"/>
      <c r="AL1347" s="343" t="e">
        <f t="shared" si="551"/>
        <v>#DIV/0!</v>
      </c>
      <c r="AM1347" s="149"/>
      <c r="AN1347" s="149"/>
      <c r="AO1347" s="343" t="e">
        <f t="shared" si="552"/>
        <v>#DIV/0!</v>
      </c>
      <c r="AP1347" s="149"/>
      <c r="AQ1347" s="149"/>
      <c r="AR1347" s="343" t="e">
        <f t="shared" si="553"/>
        <v>#DIV/0!</v>
      </c>
    </row>
    <row r="1348" spans="1:44" ht="30.75" hidden="1" thickBot="1">
      <c r="A1348" s="412"/>
      <c r="B1348" s="308">
        <v>1221</v>
      </c>
      <c r="C1348" s="239" t="str">
        <f>VLOOKUP($A$18,Piezas!$A$10:$F$604,2,FALSE)</f>
        <v xml:space="preserve">Gabinete lateral derecho </v>
      </c>
      <c r="D1348" s="321"/>
      <c r="E1348" s="322"/>
      <c r="F1348" s="308" t="e">
        <f>VLOOKUP(D1348,Acero!$A$12:$AB$209,4,FALSE)</f>
        <v>#N/A</v>
      </c>
      <c r="G1348" s="317"/>
      <c r="H1348" s="317"/>
      <c r="I1348" s="317"/>
      <c r="J1348" s="311"/>
      <c r="L1348" s="322"/>
      <c r="M1348" s="308" t="e">
        <f>VLOOKUP(D1348,Acero!$A$12:$AB$209,13,FALSE)</f>
        <v>#N/A</v>
      </c>
      <c r="N1348" s="308" t="str">
        <f>IF(L1348="x",VLOOKUP(D1348,Acero!$A$12:$AB$209,6,FALSE),"--")</f>
        <v>--</v>
      </c>
      <c r="O1348" s="324" t="str">
        <f>IF(L1348="x",VLOOKUP(D1348,Acero!$A$12:$AB$209,7,FALSE),"--")</f>
        <v>--</v>
      </c>
      <c r="P1348" s="335" t="e">
        <f>IF((M1348="Chapa negra doble recapado")*AND(L1348&lt;&gt;"x"),"--",VLOOKUP(D1348,Acero!$A$12:$AB$209,14,FALSE))</f>
        <v>#N/A</v>
      </c>
      <c r="Q1348" s="335" t="e">
        <f>IF((M1348="Chapa negra doble recapado")*AND(L1348&lt;&gt;"x"),"--",VLOOKUP(D1348,Acero!$A$12:$AB$209,15,FALSE))</f>
        <v>#N/A</v>
      </c>
      <c r="R1348" s="335" t="str">
        <f>IF(L1348="x",VLOOKUP(D1348,Acero!$A$12:$AB$209,16,FALSE),"--")</f>
        <v>--</v>
      </c>
      <c r="S1348" s="335" t="str">
        <f>IF(L1348="x",VLOOKUP(D1348,Acero!$A$12:$AB$209,17,FALSE),"--")</f>
        <v>--</v>
      </c>
      <c r="T1348" s="335" t="e">
        <f>VLOOKUP(D1348,Acero!$A$12:$AB$209,18,FALSE)</f>
        <v>#N/A</v>
      </c>
      <c r="U1348" s="308" t="e">
        <f>VLOOKUP(D1348,Acero!$A$12:$AB$209,19,FALSE)</f>
        <v>#N/A</v>
      </c>
      <c r="V1348" s="319"/>
      <c r="W1348" s="319"/>
      <c r="X1348" s="322"/>
      <c r="Y1348" s="334" t="e">
        <f t="shared" si="550"/>
        <v>#DIV/0!</v>
      </c>
      <c r="Z1348">
        <f t="shared" si="554"/>
        <v>17082193.666666616</v>
      </c>
      <c r="AG1348" s="345">
        <v>43678</v>
      </c>
      <c r="AH1348" s="149"/>
      <c r="AI1348" s="149"/>
      <c r="AJ1348" s="149"/>
      <c r="AK1348" s="149"/>
      <c r="AL1348" s="343" t="e">
        <f t="shared" si="551"/>
        <v>#DIV/0!</v>
      </c>
      <c r="AM1348" s="149"/>
      <c r="AN1348" s="149"/>
      <c r="AO1348" s="343" t="e">
        <f t="shared" si="552"/>
        <v>#DIV/0!</v>
      </c>
      <c r="AP1348" s="149"/>
      <c r="AQ1348" s="149"/>
      <c r="AR1348" s="343" t="e">
        <f t="shared" si="553"/>
        <v>#DIV/0!</v>
      </c>
    </row>
    <row r="1349" spans="1:44" ht="15.75" hidden="1" thickBot="1">
      <c r="A1349" s="410"/>
      <c r="B1349" s="336"/>
      <c r="C1349" s="337"/>
      <c r="D1349" s="338"/>
      <c r="E1349" s="339"/>
      <c r="F1349" s="340"/>
      <c r="G1349" s="336"/>
      <c r="H1349" s="336"/>
      <c r="I1349" s="338"/>
      <c r="J1349" s="339"/>
      <c r="K1349" s="341"/>
      <c r="L1349" s="339"/>
      <c r="M1349" s="338"/>
      <c r="N1349" s="338"/>
      <c r="O1349" s="342"/>
      <c r="P1349" s="340"/>
      <c r="Q1349" s="340"/>
      <c r="R1349" s="340"/>
      <c r="S1349" s="340"/>
      <c r="T1349" s="340"/>
      <c r="U1349" s="336"/>
      <c r="V1349" s="336"/>
      <c r="W1349" s="336"/>
      <c r="X1349" s="339"/>
      <c r="Y1349" s="339"/>
      <c r="Z1349" s="333"/>
      <c r="AA1349" s="333"/>
      <c r="AG1349" s="345"/>
      <c r="AL1349" s="344"/>
      <c r="AO1349" s="344"/>
      <c r="AR1349" s="344"/>
    </row>
    <row r="1350" spans="1:44" ht="31.5" hidden="1" thickTop="1" thickBot="1">
      <c r="A1350" s="411" t="s">
        <v>630</v>
      </c>
      <c r="B1350" s="308">
        <v>1222</v>
      </c>
      <c r="C1350" s="239" t="str">
        <f>VLOOKUP($A$18,Piezas!$A$10:$F$604,2,FALSE)</f>
        <v xml:space="preserve">Gabinete lateral derecho </v>
      </c>
      <c r="D1350" s="317" t="s">
        <v>1012</v>
      </c>
      <c r="E1350" s="331">
        <v>2662.3333333333298</v>
      </c>
      <c r="F1350" s="308" t="str">
        <f>VLOOKUP(D1350,Acero!$A$12:$AB$209,4,FALSE)</f>
        <v>Lateral</v>
      </c>
      <c r="G1350" s="317"/>
      <c r="H1350" s="317"/>
      <c r="I1350" s="317"/>
      <c r="J1350" s="310"/>
      <c r="K1350" s="149"/>
      <c r="L1350" s="331"/>
      <c r="M1350" s="308" t="str">
        <f>VLOOKUP(D1350,Acero!$A$12:$AB$209,13,FALSE)</f>
        <v>Chapa negra doble recapado</v>
      </c>
      <c r="N1350" s="308" t="str">
        <f>IF(L1350="x",VLOOKUP(D1350,Acero!$A$12:$AB$209,6,FALSE),"--")</f>
        <v>--</v>
      </c>
      <c r="O1350" s="324" t="str">
        <f>IF(L1350="x",VLOOKUP(D1350,Acero!$A$12:$AB$209,7,FALSE),"--")</f>
        <v>--</v>
      </c>
      <c r="P1350" s="335" t="str">
        <f>IF((M1350="Chapa negra doble recapado")*AND(L1350&lt;&gt;"x"),"--",VLOOKUP(D1350,Acero!$A$12:$AB$209,14,FALSE))</f>
        <v>--</v>
      </c>
      <c r="Q1350" s="335" t="str">
        <f>IF((M1350="Chapa negra doble recapado")*AND(L1350&lt;&gt;"x"),"--",VLOOKUP(D1350,Acero!$A$12:$AB$209,15,FALSE))</f>
        <v>--</v>
      </c>
      <c r="R1350" s="335" t="str">
        <f>IF(L1350="x",VLOOKUP(D1350,Acero!$A$12:$AB$209,16,FALSE),"--")</f>
        <v>--</v>
      </c>
      <c r="S1350" s="335" t="str">
        <f>IF(L1350="x",VLOOKUP(D1350,Acero!$A$12:$AB$209,17,FALSE),"--")</f>
        <v>--</v>
      </c>
      <c r="T1350" s="335">
        <f>VLOOKUP(D1350,Acero!$A$12:$AB$209,18,FALSE)</f>
        <v>1.2</v>
      </c>
      <c r="U1350" s="308" t="str">
        <f>VLOOKUP(D1350,Acero!$A$12:$AB$209,19,FALSE)</f>
        <v>mm</v>
      </c>
      <c r="V1350" s="317"/>
      <c r="W1350" s="317">
        <v>2164.3333333333298</v>
      </c>
      <c r="X1350" s="331">
        <v>2830.1666666666702</v>
      </c>
      <c r="Y1350" s="334">
        <f t="shared" ref="Y1350:Y1360" si="555">(X1350-W1350)/W1350</f>
        <v>0.30763899584167936</v>
      </c>
      <c r="Z1350" s="149">
        <f>(V1350+W1350)*E1350</f>
        <v>5762176.7777777612</v>
      </c>
      <c r="AA1350" s="149"/>
      <c r="AB1350" s="149"/>
      <c r="AC1350" s="149"/>
      <c r="AD1350" s="149"/>
      <c r="AE1350" s="149"/>
      <c r="AF1350" s="149"/>
      <c r="AG1350" s="345">
        <v>43679</v>
      </c>
      <c r="AH1350" s="149"/>
      <c r="AI1350" s="149"/>
      <c r="AJ1350" s="149"/>
      <c r="AK1350" s="149"/>
      <c r="AL1350" s="343" t="e">
        <f t="shared" ref="AL1350:AL1360" si="556">(AH1350-AK1350)/AH1350</f>
        <v>#DIV/0!</v>
      </c>
      <c r="AM1350" s="149"/>
      <c r="AN1350" s="149"/>
      <c r="AO1350" s="343" t="e">
        <f t="shared" ref="AO1350:AO1360" si="557">(AK1350-AN1350)/AK1350</f>
        <v>#DIV/0!</v>
      </c>
      <c r="AP1350" s="149"/>
      <c r="AQ1350" s="149"/>
      <c r="AR1350" s="343" t="e">
        <f t="shared" ref="AR1350:AR1360" si="558">(AN1350-AQ1350)/AN1350</f>
        <v>#DIV/0!</v>
      </c>
    </row>
    <row r="1351" spans="1:44" ht="30.75" hidden="1" thickBot="1">
      <c r="A1351" s="309"/>
      <c r="B1351" s="308">
        <v>1223</v>
      </c>
      <c r="C1351" s="239" t="str">
        <f>VLOOKUP($A$18,Piezas!$A$10:$F$604,2,FALSE)</f>
        <v xml:space="preserve">Gabinete lateral derecho </v>
      </c>
      <c r="D1351" s="317" t="s">
        <v>1211</v>
      </c>
      <c r="E1351" s="322">
        <v>2670.3333333333298</v>
      </c>
      <c r="F1351" s="308" t="str">
        <f>VLOOKUP(D1351,Acero!$A$12:$AB$209,4,FALSE)</f>
        <v xml:space="preserve">Lonja </v>
      </c>
      <c r="G1351" s="317"/>
      <c r="H1351" s="317"/>
      <c r="I1351" s="317"/>
      <c r="J1351" s="311"/>
      <c r="L1351" s="317"/>
      <c r="M1351" s="308" t="str">
        <f>VLOOKUP(D1351,Acero!$A$12:$AB$209,13,FALSE)</f>
        <v>Chapa negra doble recapado</v>
      </c>
      <c r="N1351" s="308" t="str">
        <f>IF(L1351="x",VLOOKUP(D1351,Acero!$A$12:$AB$209,6,FALSE),"--")</f>
        <v>--</v>
      </c>
      <c r="O1351" s="324" t="str">
        <f>IF(L1351="x",VLOOKUP(D1351,Acero!$A$12:$AB$209,7,FALSE),"--")</f>
        <v>--</v>
      </c>
      <c r="P1351" s="335" t="str">
        <f>IF((M1351="Chapa negra doble recapado")*AND(L1351&lt;&gt;"x"),"--",VLOOKUP(D1351,Acero!$A$12:$AB$209,14,FALSE))</f>
        <v>--</v>
      </c>
      <c r="Q1351" s="335" t="str">
        <f>IF((M1351="Chapa negra doble recapado")*AND(L1351&lt;&gt;"x"),"--",VLOOKUP(D1351,Acero!$A$12:$AB$209,15,FALSE))</f>
        <v>--</v>
      </c>
      <c r="R1351" s="335" t="str">
        <f>IF(L1351="x",VLOOKUP(D1351,Acero!$A$12:$AB$209,16,FALSE),"--")</f>
        <v>--</v>
      </c>
      <c r="S1351" s="335" t="str">
        <f>IF(L1351="x",VLOOKUP(D1351,Acero!$A$12:$AB$209,17,FALSE),"--")</f>
        <v>--</v>
      </c>
      <c r="T1351" s="335">
        <f>VLOOKUP(D1351,Acero!$A$12:$AB$209,18,FALSE)</f>
        <v>1.2</v>
      </c>
      <c r="U1351" s="308" t="str">
        <f>VLOOKUP(D1351,Acero!$A$12:$AB$209,19,FALSE)</f>
        <v>mm</v>
      </c>
      <c r="V1351" s="317"/>
      <c r="W1351" s="317">
        <v>2170.8333333333298</v>
      </c>
      <c r="X1351" s="322">
        <v>2838.6666666666702</v>
      </c>
      <c r="Y1351" s="334">
        <f t="shared" si="555"/>
        <v>0.30763915547025322</v>
      </c>
      <c r="Z1351">
        <f t="shared" ref="Z1351:Z1360" si="559">(V1351+W1351)*E1351+Z1350</f>
        <v>11559025.388888855</v>
      </c>
      <c r="AG1351" s="345">
        <v>43680</v>
      </c>
      <c r="AH1351" s="149"/>
      <c r="AI1351" s="149"/>
      <c r="AJ1351" s="149"/>
      <c r="AK1351" s="149"/>
      <c r="AL1351" s="343" t="e">
        <f t="shared" si="556"/>
        <v>#DIV/0!</v>
      </c>
      <c r="AM1351" s="149"/>
      <c r="AN1351" s="149"/>
      <c r="AO1351" s="343" t="e">
        <f t="shared" si="557"/>
        <v>#DIV/0!</v>
      </c>
      <c r="AP1351" s="149"/>
      <c r="AQ1351" s="149"/>
      <c r="AR1351" s="343" t="e">
        <f t="shared" si="558"/>
        <v>#DIV/0!</v>
      </c>
    </row>
    <row r="1352" spans="1:44" ht="30.75" hidden="1" thickBot="1">
      <c r="A1352" s="309"/>
      <c r="B1352" s="308">
        <v>1224</v>
      </c>
      <c r="C1352" s="239" t="str">
        <f>VLOOKUP($A$18,Piezas!$A$10:$F$604,2,FALSE)</f>
        <v xml:space="preserve">Gabinete lateral derecho </v>
      </c>
      <c r="D1352" s="317" t="s">
        <v>1014</v>
      </c>
      <c r="E1352" s="322">
        <v>2678.3333333333298</v>
      </c>
      <c r="F1352" s="308" t="str">
        <f>VLOOKUP(D1352,Acero!$A$12:$AB$209,4,FALSE)</f>
        <v>orejas</v>
      </c>
      <c r="G1352" s="317"/>
      <c r="H1352" s="317"/>
      <c r="I1352" s="317"/>
      <c r="J1352" s="311" t="s">
        <v>1581</v>
      </c>
      <c r="L1352" s="322"/>
      <c r="M1352" s="308" t="str">
        <f>VLOOKUP(D1352,Acero!$A$12:$AB$209,13,FALSE)</f>
        <v>Chapa negra doble recapado</v>
      </c>
      <c r="N1352" s="308" t="str">
        <f>IF(L1352="x",VLOOKUP(D1352,Acero!$A$12:$AB$209,6,FALSE),"--")</f>
        <v>--</v>
      </c>
      <c r="O1352" s="324" t="str">
        <f>IF(L1352="x",VLOOKUP(D1352,Acero!$A$12:$AB$209,7,FALSE),"--")</f>
        <v>--</v>
      </c>
      <c r="P1352" s="335" t="str">
        <f>IF((M1352="Chapa negra doble recapado")*AND(L1352&lt;&gt;"x"),"--",VLOOKUP(D1352,Acero!$A$12:$AB$209,14,FALSE))</f>
        <v>--</v>
      </c>
      <c r="Q1352" s="335" t="str">
        <f>IF((M1352="Chapa negra doble recapado")*AND(L1352&lt;&gt;"x"),"--",VLOOKUP(D1352,Acero!$A$12:$AB$209,15,FALSE))</f>
        <v>--</v>
      </c>
      <c r="R1352" s="335" t="str">
        <f>IF(L1352="x",VLOOKUP(D1352,Acero!$A$12:$AB$209,16,FALSE),"--")</f>
        <v>--</v>
      </c>
      <c r="S1352" s="335" t="str">
        <f>IF(L1352="x",VLOOKUP(D1352,Acero!$A$12:$AB$209,17,FALSE),"--")</f>
        <v>--</v>
      </c>
      <c r="T1352" s="335">
        <f>VLOOKUP(D1352,Acero!$A$12:$AB$209,18,FALSE)</f>
        <v>1.2</v>
      </c>
      <c r="U1352" s="308" t="str">
        <f>VLOOKUP(D1352,Acero!$A$12:$AB$209,19,FALSE)</f>
        <v>mm</v>
      </c>
      <c r="V1352" s="318">
        <v>1</v>
      </c>
      <c r="W1352" s="318">
        <v>2177.3333333333298</v>
      </c>
      <c r="X1352" s="322">
        <v>2847.1666666666702</v>
      </c>
      <c r="Y1352" s="334">
        <f t="shared" si="555"/>
        <v>0.30763931414574774</v>
      </c>
      <c r="Z1352">
        <f t="shared" si="559"/>
        <v>17393328.166666616</v>
      </c>
      <c r="AG1352" s="345">
        <v>43681</v>
      </c>
      <c r="AH1352" s="149"/>
      <c r="AI1352" s="149"/>
      <c r="AJ1352" s="149"/>
      <c r="AK1352" s="149"/>
      <c r="AL1352" s="343" t="e">
        <f t="shared" si="556"/>
        <v>#DIV/0!</v>
      </c>
      <c r="AM1352" s="149"/>
      <c r="AN1352" s="149"/>
      <c r="AO1352" s="343" t="e">
        <f t="shared" si="557"/>
        <v>#DIV/0!</v>
      </c>
      <c r="AP1352" s="149"/>
      <c r="AQ1352" s="149"/>
      <c r="AR1352" s="343" t="e">
        <f t="shared" si="558"/>
        <v>#DIV/0!</v>
      </c>
    </row>
    <row r="1353" spans="1:44" ht="30.75" hidden="1" thickBot="1">
      <c r="A1353" s="309"/>
      <c r="B1353" s="308">
        <v>1225</v>
      </c>
      <c r="C1353" s="239" t="str">
        <f>VLOOKUP($A$18,Piezas!$A$10:$F$604,2,FALSE)</f>
        <v xml:space="preserve">Gabinete lateral derecho </v>
      </c>
      <c r="D1353" s="317" t="s">
        <v>1015</v>
      </c>
      <c r="E1353" s="322"/>
      <c r="F1353" s="308">
        <f>VLOOKUP(D1353,Acero!$A$12:$AB$209,4,FALSE)</f>
        <v>0</v>
      </c>
      <c r="G1353" s="317"/>
      <c r="H1353" s="317"/>
      <c r="I1353" s="317"/>
      <c r="J1353" s="311"/>
      <c r="L1353" s="322"/>
      <c r="M1353" s="308">
        <f>VLOOKUP(D1353,Acero!$A$12:$AB$209,13,FALSE)</f>
        <v>0</v>
      </c>
      <c r="N1353" s="308" t="str">
        <f>IF(L1353="x",VLOOKUP(D1353,Acero!$A$12:$AB$209,6,FALSE),"--")</f>
        <v>--</v>
      </c>
      <c r="O1353" s="324" t="str">
        <f>IF(L1353="x",VLOOKUP(D1353,Acero!$A$12:$AB$209,7,FALSE),"--")</f>
        <v>--</v>
      </c>
      <c r="P1353" s="335">
        <f>IF((M1353="Chapa negra doble recapado")*AND(L1353&lt;&gt;"x"),"--",VLOOKUP(D1353,Acero!$A$12:$AB$209,14,FALSE))</f>
        <v>0</v>
      </c>
      <c r="Q1353" s="335">
        <f>IF((M1353="Chapa negra doble recapado")*AND(L1353&lt;&gt;"x"),"--",VLOOKUP(D1353,Acero!$A$12:$AB$209,15,FALSE))</f>
        <v>0</v>
      </c>
      <c r="R1353" s="335" t="str">
        <f>IF(L1353="x",VLOOKUP(D1353,Acero!$A$12:$AB$209,16,FALSE),"--")</f>
        <v>--</v>
      </c>
      <c r="S1353" s="335" t="str">
        <f>IF(L1353="x",VLOOKUP(D1353,Acero!$A$12:$AB$209,17,FALSE),"--")</f>
        <v>--</v>
      </c>
      <c r="T1353" s="335">
        <f>VLOOKUP(D1353,Acero!$A$12:$AB$209,18,FALSE)</f>
        <v>0</v>
      </c>
      <c r="U1353" s="308" t="str">
        <f>VLOOKUP(D1353,Acero!$A$12:$AB$209,19,FALSE)</f>
        <v>-----</v>
      </c>
      <c r="V1353" s="319"/>
      <c r="W1353" s="319"/>
      <c r="X1353" s="322"/>
      <c r="Y1353" s="334" t="e">
        <f t="shared" si="555"/>
        <v>#DIV/0!</v>
      </c>
      <c r="Z1353">
        <f t="shared" si="559"/>
        <v>17393328.166666616</v>
      </c>
      <c r="AG1353" s="345">
        <v>43682</v>
      </c>
      <c r="AH1353" s="149"/>
      <c r="AI1353" s="149"/>
      <c r="AJ1353" s="149"/>
      <c r="AK1353" s="149"/>
      <c r="AL1353" s="343" t="e">
        <f t="shared" si="556"/>
        <v>#DIV/0!</v>
      </c>
      <c r="AM1353" s="149"/>
      <c r="AN1353" s="149"/>
      <c r="AO1353" s="343" t="e">
        <f t="shared" si="557"/>
        <v>#DIV/0!</v>
      </c>
      <c r="AP1353" s="149"/>
      <c r="AQ1353" s="149"/>
      <c r="AR1353" s="343" t="e">
        <f t="shared" si="558"/>
        <v>#DIV/0!</v>
      </c>
    </row>
    <row r="1354" spans="1:44" ht="30.75" hidden="1" thickBot="1">
      <c r="A1354" s="309"/>
      <c r="B1354" s="308">
        <v>1226</v>
      </c>
      <c r="C1354" s="239" t="str">
        <f>VLOOKUP($A$18,Piezas!$A$10:$F$604,2,FALSE)</f>
        <v xml:space="preserve">Gabinete lateral derecho </v>
      </c>
      <c r="D1354" s="317" t="s">
        <v>1060</v>
      </c>
      <c r="E1354" s="322"/>
      <c r="F1354" s="308">
        <f>VLOOKUP(D1354,Acero!$A$12:$AB$209,4,FALSE)</f>
        <v>0</v>
      </c>
      <c r="G1354" s="317"/>
      <c r="H1354" s="317"/>
      <c r="I1354" s="317"/>
      <c r="J1354" s="311"/>
      <c r="L1354" s="322"/>
      <c r="M1354" s="308" t="str">
        <f>VLOOKUP(D1354,Acero!$A$12:$AB$209,13,FALSE)</f>
        <v>---------------</v>
      </c>
      <c r="N1354" s="308" t="str">
        <f>IF(L1354="x",VLOOKUP(D1354,Acero!$A$12:$AB$209,6,FALSE),"--")</f>
        <v>--</v>
      </c>
      <c r="O1354" s="324" t="str">
        <f>IF(L1354="x",VLOOKUP(D1354,Acero!$A$12:$AB$209,7,FALSE),"--")</f>
        <v>--</v>
      </c>
      <c r="P1354" s="335">
        <f>IF((M1354="Chapa negra doble recapado")*AND(L1354&lt;&gt;"x"),"--",VLOOKUP(D1354,Acero!$A$12:$AB$209,14,FALSE))</f>
        <v>28</v>
      </c>
      <c r="Q1354" s="335" t="str">
        <f>IF((M1354="Chapa negra doble recapado")*AND(L1354&lt;&gt;"x"),"--",VLOOKUP(D1354,Acero!$A$12:$AB$209,15,FALSE))</f>
        <v>----</v>
      </c>
      <c r="R1354" s="335" t="str">
        <f>IF(L1354="x",VLOOKUP(D1354,Acero!$A$12:$AB$209,16,FALSE),"--")</f>
        <v>--</v>
      </c>
      <c r="S1354" s="335" t="str">
        <f>IF(L1354="x",VLOOKUP(D1354,Acero!$A$12:$AB$209,17,FALSE),"--")</f>
        <v>--</v>
      </c>
      <c r="T1354" s="335">
        <f>VLOOKUP(D1354,Acero!$A$12:$AB$209,18,FALSE)</f>
        <v>0</v>
      </c>
      <c r="U1354" s="308" t="str">
        <f>VLOOKUP(D1354,Acero!$A$12:$AB$209,19,FALSE)</f>
        <v>----</v>
      </c>
      <c r="V1354" s="318"/>
      <c r="W1354" s="318"/>
      <c r="X1354" s="322"/>
      <c r="Y1354" s="334" t="e">
        <f t="shared" si="555"/>
        <v>#DIV/0!</v>
      </c>
      <c r="Z1354">
        <f t="shared" si="559"/>
        <v>17393328.166666616</v>
      </c>
      <c r="AG1354" s="345">
        <v>43683</v>
      </c>
      <c r="AH1354" s="149"/>
      <c r="AI1354" s="149"/>
      <c r="AJ1354" s="149"/>
      <c r="AK1354" s="149"/>
      <c r="AL1354" s="343" t="e">
        <f t="shared" si="556"/>
        <v>#DIV/0!</v>
      </c>
      <c r="AM1354" s="149"/>
      <c r="AN1354" s="149"/>
      <c r="AO1354" s="343" t="e">
        <f t="shared" si="557"/>
        <v>#DIV/0!</v>
      </c>
      <c r="AP1354" s="149"/>
      <c r="AQ1354" s="149"/>
      <c r="AR1354" s="343" t="e">
        <f t="shared" si="558"/>
        <v>#DIV/0!</v>
      </c>
    </row>
    <row r="1355" spans="1:44" ht="30.75" hidden="1" thickBot="1">
      <c r="A1355" s="309"/>
      <c r="B1355" s="308">
        <v>1227</v>
      </c>
      <c r="C1355" s="239" t="str">
        <f>VLOOKUP($A$18,Piezas!$A$10:$F$604,2,FALSE)</f>
        <v xml:space="preserve">Gabinete lateral derecho </v>
      </c>
      <c r="D1355" s="317" t="s">
        <v>1228</v>
      </c>
      <c r="E1355" s="322"/>
      <c r="F1355" s="308">
        <f>VLOOKUP(D1355,Acero!$A$12:$AB$209,4,FALSE)</f>
        <v>0</v>
      </c>
      <c r="G1355" s="317"/>
      <c r="H1355" s="317"/>
      <c r="I1355" s="317"/>
      <c r="J1355" s="311"/>
      <c r="L1355" s="322"/>
      <c r="M1355" s="308" t="str">
        <f>VLOOKUP(D1355,Acero!$A$12:$AB$209,13,FALSE)</f>
        <v>---------------</v>
      </c>
      <c r="N1355" s="308" t="str">
        <f>IF(L1355="x",VLOOKUP(D1355,Acero!$A$12:$AB$209,6,FALSE),"--")</f>
        <v>--</v>
      </c>
      <c r="O1355" s="324" t="str">
        <f>IF(L1355="x",VLOOKUP(D1355,Acero!$A$12:$AB$209,7,FALSE),"--")</f>
        <v>--</v>
      </c>
      <c r="P1355" s="335">
        <f>IF((M1355="Chapa negra doble recapado")*AND(L1355&lt;&gt;"x"),"--",VLOOKUP(D1355,Acero!$A$12:$AB$209,14,FALSE))</f>
        <v>0.42</v>
      </c>
      <c r="Q1355" s="335" t="str">
        <f>IF((M1355="Chapa negra doble recapado")*AND(L1355&lt;&gt;"x"),"--",VLOOKUP(D1355,Acero!$A$12:$AB$209,15,FALSE))</f>
        <v>----</v>
      </c>
      <c r="R1355" s="335" t="str">
        <f>IF(L1355="x",VLOOKUP(D1355,Acero!$A$12:$AB$209,16,FALSE),"--")</f>
        <v>--</v>
      </c>
      <c r="S1355" s="335" t="str">
        <f>IF(L1355="x",VLOOKUP(D1355,Acero!$A$12:$AB$209,17,FALSE),"--")</f>
        <v>--</v>
      </c>
      <c r="T1355" s="335">
        <f>VLOOKUP(D1355,Acero!$A$12:$AB$209,18,FALSE)</f>
        <v>0.5</v>
      </c>
      <c r="U1355" s="308" t="str">
        <f>VLOOKUP(D1355,Acero!$A$12:$AB$209,19,FALSE)</f>
        <v>----</v>
      </c>
      <c r="V1355" s="318"/>
      <c r="W1355" s="318"/>
      <c r="X1355" s="322"/>
      <c r="Y1355" s="334" t="e">
        <f t="shared" si="555"/>
        <v>#DIV/0!</v>
      </c>
      <c r="Z1355">
        <f t="shared" si="559"/>
        <v>17393328.166666616</v>
      </c>
      <c r="AG1355" s="345">
        <v>43684</v>
      </c>
      <c r="AH1355" s="149"/>
      <c r="AI1355" s="149"/>
      <c r="AJ1355" s="149"/>
      <c r="AK1355" s="149"/>
      <c r="AL1355" s="343" t="e">
        <f t="shared" si="556"/>
        <v>#DIV/0!</v>
      </c>
      <c r="AM1355" s="149"/>
      <c r="AN1355" s="149"/>
      <c r="AO1355" s="343" t="e">
        <f t="shared" si="557"/>
        <v>#DIV/0!</v>
      </c>
      <c r="AP1355" s="149"/>
      <c r="AQ1355" s="149"/>
      <c r="AR1355" s="343" t="e">
        <f t="shared" si="558"/>
        <v>#DIV/0!</v>
      </c>
    </row>
    <row r="1356" spans="1:44" ht="30.75" hidden="1" thickBot="1">
      <c r="A1356" s="309"/>
      <c r="B1356" s="308">
        <v>1228</v>
      </c>
      <c r="C1356" s="239" t="str">
        <f>VLOOKUP($A$18,Piezas!$A$10:$F$604,2,FALSE)</f>
        <v xml:space="preserve">Gabinete lateral derecho </v>
      </c>
      <c r="D1356" s="317" t="s">
        <v>1229</v>
      </c>
      <c r="E1356" s="322"/>
      <c r="F1356" s="308">
        <f>VLOOKUP(D1356,Acero!$A$12:$AB$209,4,FALSE)</f>
        <v>0</v>
      </c>
      <c r="G1356" s="317"/>
      <c r="H1356" s="317"/>
      <c r="I1356" s="317"/>
      <c r="J1356" s="311"/>
      <c r="L1356" s="322"/>
      <c r="M1356" s="308" t="str">
        <f>VLOOKUP(D1356,Acero!$A$12:$AB$209,13,FALSE)</f>
        <v>---------------</v>
      </c>
      <c r="N1356" s="308" t="str">
        <f>IF(L1356="x",VLOOKUP(D1356,Acero!$A$12:$AB$209,6,FALSE),"--")</f>
        <v>--</v>
      </c>
      <c r="O1356" s="324" t="str">
        <f>IF(L1356="x",VLOOKUP(D1356,Acero!$A$12:$AB$209,7,FALSE),"--")</f>
        <v>--</v>
      </c>
      <c r="P1356" s="335">
        <f>IF((M1356="Chapa negra doble recapado")*AND(L1356&lt;&gt;"x"),"--",VLOOKUP(D1356,Acero!$A$12:$AB$209,14,FALSE))</f>
        <v>22</v>
      </c>
      <c r="Q1356" s="335" t="str">
        <f>IF((M1356="Chapa negra doble recapado")*AND(L1356&lt;&gt;"x"),"--",VLOOKUP(D1356,Acero!$A$12:$AB$209,15,FALSE))</f>
        <v>----</v>
      </c>
      <c r="R1356" s="335" t="str">
        <f>IF(L1356="x",VLOOKUP(D1356,Acero!$A$12:$AB$209,16,FALSE),"--")</f>
        <v>--</v>
      </c>
      <c r="S1356" s="335" t="str">
        <f>IF(L1356="x",VLOOKUP(D1356,Acero!$A$12:$AB$209,17,FALSE),"--")</f>
        <v>--</v>
      </c>
      <c r="T1356" s="335">
        <f>VLOOKUP(D1356,Acero!$A$12:$AB$209,18,FALSE)</f>
        <v>0</v>
      </c>
      <c r="U1356" s="308" t="str">
        <f>VLOOKUP(D1356,Acero!$A$12:$AB$209,19,FALSE)</f>
        <v>----</v>
      </c>
      <c r="V1356" s="319"/>
      <c r="W1356" s="319"/>
      <c r="X1356" s="322"/>
      <c r="Y1356" s="334" t="e">
        <f t="shared" si="555"/>
        <v>#DIV/0!</v>
      </c>
      <c r="Z1356">
        <f t="shared" si="559"/>
        <v>17393328.166666616</v>
      </c>
      <c r="AG1356" s="345">
        <v>43685</v>
      </c>
      <c r="AH1356" s="149"/>
      <c r="AI1356" s="149"/>
      <c r="AJ1356" s="149"/>
      <c r="AK1356" s="149"/>
      <c r="AL1356" s="343" t="e">
        <f t="shared" si="556"/>
        <v>#DIV/0!</v>
      </c>
      <c r="AM1356" s="149"/>
      <c r="AN1356" s="149"/>
      <c r="AO1356" s="343" t="e">
        <f t="shared" si="557"/>
        <v>#DIV/0!</v>
      </c>
      <c r="AP1356" s="149"/>
      <c r="AQ1356" s="149"/>
      <c r="AR1356" s="343" t="e">
        <f t="shared" si="558"/>
        <v>#DIV/0!</v>
      </c>
    </row>
    <row r="1357" spans="1:44" ht="30.75" hidden="1" thickBot="1">
      <c r="A1357" s="309"/>
      <c r="B1357" s="308">
        <v>1229</v>
      </c>
      <c r="C1357" s="239" t="str">
        <f>VLOOKUP($A$18,Piezas!$A$10:$F$604,2,FALSE)</f>
        <v xml:space="preserve">Gabinete lateral derecho </v>
      </c>
      <c r="D1357" s="317" t="s">
        <v>1230</v>
      </c>
      <c r="E1357" s="322"/>
      <c r="F1357" s="308">
        <f>VLOOKUP(D1357,Acero!$A$12:$AB$209,4,FALSE)</f>
        <v>0</v>
      </c>
      <c r="G1357" s="317"/>
      <c r="H1357" s="317"/>
      <c r="I1357" s="317"/>
      <c r="J1357" s="311"/>
      <c r="L1357" s="322"/>
      <c r="M1357" s="308" t="str">
        <f>VLOOKUP(D1357,Acero!$A$12:$AB$209,13,FALSE)</f>
        <v>---------------</v>
      </c>
      <c r="N1357" s="308" t="str">
        <f>IF(L1357="x",VLOOKUP(D1357,Acero!$A$12:$AB$209,6,FALSE),"--")</f>
        <v>--</v>
      </c>
      <c r="O1357" s="324" t="str">
        <f>IF(L1357="x",VLOOKUP(D1357,Acero!$A$12:$AB$209,7,FALSE),"--")</f>
        <v>--</v>
      </c>
      <c r="P1357" s="335">
        <f>IF((M1357="Chapa negra doble recapado")*AND(L1357&lt;&gt;"x"),"--",VLOOKUP(D1357,Acero!$A$12:$AB$209,14,FALSE))</f>
        <v>12.7</v>
      </c>
      <c r="Q1357" s="335" t="str">
        <f>IF((M1357="Chapa negra doble recapado")*AND(L1357&lt;&gt;"x"),"--",VLOOKUP(D1357,Acero!$A$12:$AB$209,15,FALSE))</f>
        <v>----</v>
      </c>
      <c r="R1357" s="335" t="str">
        <f>IF(L1357="x",VLOOKUP(D1357,Acero!$A$12:$AB$209,16,FALSE),"--")</f>
        <v>--</v>
      </c>
      <c r="S1357" s="335" t="str">
        <f>IF(L1357="x",VLOOKUP(D1357,Acero!$A$12:$AB$209,17,FALSE),"--")</f>
        <v>--</v>
      </c>
      <c r="T1357" s="335">
        <f>VLOOKUP(D1357,Acero!$A$12:$AB$209,18,FALSE)</f>
        <v>0</v>
      </c>
      <c r="U1357" s="308" t="str">
        <f>VLOOKUP(D1357,Acero!$A$12:$AB$209,19,FALSE)</f>
        <v>----</v>
      </c>
      <c r="V1357" s="318"/>
      <c r="W1357" s="318"/>
      <c r="X1357" s="322"/>
      <c r="Y1357" s="334" t="e">
        <f t="shared" si="555"/>
        <v>#DIV/0!</v>
      </c>
      <c r="Z1357">
        <f t="shared" si="559"/>
        <v>17393328.166666616</v>
      </c>
      <c r="AG1357" s="345">
        <v>43686</v>
      </c>
      <c r="AH1357" s="149"/>
      <c r="AI1357" s="149"/>
      <c r="AJ1357" s="149"/>
      <c r="AK1357" s="149"/>
      <c r="AL1357" s="343" t="e">
        <f t="shared" si="556"/>
        <v>#DIV/0!</v>
      </c>
      <c r="AM1357" s="149"/>
      <c r="AN1357" s="149"/>
      <c r="AO1357" s="343" t="e">
        <f t="shared" si="557"/>
        <v>#DIV/0!</v>
      </c>
      <c r="AP1357" s="149"/>
      <c r="AQ1357" s="149"/>
      <c r="AR1357" s="343" t="e">
        <f t="shared" si="558"/>
        <v>#DIV/0!</v>
      </c>
    </row>
    <row r="1358" spans="1:44" ht="30.75" hidden="1" thickBot="1">
      <c r="A1358" s="309"/>
      <c r="B1358" s="308">
        <v>1230</v>
      </c>
      <c r="C1358" s="239" t="str">
        <f>VLOOKUP($A$18,Piezas!$A$10:$F$604,2,FALSE)</f>
        <v xml:space="preserve">Gabinete lateral derecho </v>
      </c>
      <c r="D1358" s="317"/>
      <c r="E1358" s="322"/>
      <c r="F1358" s="308" t="e">
        <f>VLOOKUP(D1358,Acero!$A$12:$AB$209,4,FALSE)</f>
        <v>#N/A</v>
      </c>
      <c r="G1358" s="317"/>
      <c r="H1358" s="317"/>
      <c r="I1358" s="317"/>
      <c r="J1358" s="311"/>
      <c r="L1358" s="322"/>
      <c r="M1358" s="308" t="e">
        <f>VLOOKUP(D1358,Acero!$A$12:$AB$209,13,FALSE)</f>
        <v>#N/A</v>
      </c>
      <c r="N1358" s="308" t="str">
        <f>IF(L1358="x",VLOOKUP(D1358,Acero!$A$12:$AB$209,6,FALSE),"--")</f>
        <v>--</v>
      </c>
      <c r="O1358" s="324" t="str">
        <f>IF(L1358="x",VLOOKUP(D1358,Acero!$A$12:$AB$209,7,FALSE),"--")</f>
        <v>--</v>
      </c>
      <c r="P1358" s="335" t="e">
        <f>IF((M1358="Chapa negra doble recapado")*AND(L1358&lt;&gt;"x"),"--",VLOOKUP(D1358,Acero!$A$12:$AB$209,14,FALSE))</f>
        <v>#N/A</v>
      </c>
      <c r="Q1358" s="335" t="e">
        <f>IF((M1358="Chapa negra doble recapado")*AND(L1358&lt;&gt;"x"),"--",VLOOKUP(D1358,Acero!$A$12:$AB$209,15,FALSE))</f>
        <v>#N/A</v>
      </c>
      <c r="R1358" s="335" t="str">
        <f>IF(L1358="x",VLOOKUP(D1358,Acero!$A$12:$AB$209,16,FALSE),"--")</f>
        <v>--</v>
      </c>
      <c r="S1358" s="335" t="str">
        <f>IF(L1358="x",VLOOKUP(D1358,Acero!$A$12:$AB$209,17,FALSE),"--")</f>
        <v>--</v>
      </c>
      <c r="T1358" s="335" t="e">
        <f>VLOOKUP(D1358,Acero!$A$12:$AB$209,18,FALSE)</f>
        <v>#N/A</v>
      </c>
      <c r="U1358" s="308" t="e">
        <f>VLOOKUP(D1358,Acero!$A$12:$AB$209,19,FALSE)</f>
        <v>#N/A</v>
      </c>
      <c r="V1358" s="319"/>
      <c r="W1358" s="319"/>
      <c r="X1358" s="322"/>
      <c r="Y1358" s="334" t="e">
        <f t="shared" si="555"/>
        <v>#DIV/0!</v>
      </c>
      <c r="Z1358">
        <f t="shared" si="559"/>
        <v>17393328.166666616</v>
      </c>
      <c r="AG1358" s="345">
        <v>43687</v>
      </c>
      <c r="AH1358" s="149"/>
      <c r="AI1358" s="149"/>
      <c r="AJ1358" s="149"/>
      <c r="AK1358" s="149"/>
      <c r="AL1358" s="343" t="e">
        <f t="shared" si="556"/>
        <v>#DIV/0!</v>
      </c>
      <c r="AM1358" s="149"/>
      <c r="AN1358" s="149"/>
      <c r="AO1358" s="343" t="e">
        <f t="shared" si="557"/>
        <v>#DIV/0!</v>
      </c>
      <c r="AP1358" s="149"/>
      <c r="AQ1358" s="149"/>
      <c r="AR1358" s="343" t="e">
        <f t="shared" si="558"/>
        <v>#DIV/0!</v>
      </c>
    </row>
    <row r="1359" spans="1:44" ht="30.75" hidden="1" thickBot="1">
      <c r="A1359" s="309"/>
      <c r="B1359" s="308">
        <v>1231</v>
      </c>
      <c r="C1359" s="239" t="str">
        <f>VLOOKUP($A$18,Piezas!$A$10:$F$604,2,FALSE)</f>
        <v xml:space="preserve">Gabinete lateral derecho </v>
      </c>
      <c r="D1359" s="320"/>
      <c r="E1359" s="322"/>
      <c r="F1359" s="308" t="e">
        <f>VLOOKUP(D1359,Acero!$A$12:$AB$209,4,FALSE)</f>
        <v>#N/A</v>
      </c>
      <c r="G1359" s="317"/>
      <c r="H1359" s="317"/>
      <c r="I1359" s="317"/>
      <c r="J1359" s="311"/>
      <c r="L1359" s="322"/>
      <c r="M1359" s="308" t="e">
        <f>VLOOKUP(D1359,Acero!$A$12:$AB$209,13,FALSE)</f>
        <v>#N/A</v>
      </c>
      <c r="N1359" s="308" t="str">
        <f>IF(L1359="x",VLOOKUP(D1359,Acero!$A$12:$AB$209,6,FALSE),"--")</f>
        <v>--</v>
      </c>
      <c r="O1359" s="324" t="str">
        <f>IF(L1359="x",VLOOKUP(D1359,Acero!$A$12:$AB$209,7,FALSE),"--")</f>
        <v>--</v>
      </c>
      <c r="P1359" s="335" t="e">
        <f>IF((M1359="Chapa negra doble recapado")*AND(L1359&lt;&gt;"x"),"--",VLOOKUP(D1359,Acero!$A$12:$AB$209,14,FALSE))</f>
        <v>#N/A</v>
      </c>
      <c r="Q1359" s="335" t="e">
        <f>IF((M1359="Chapa negra doble recapado")*AND(L1359&lt;&gt;"x"),"--",VLOOKUP(D1359,Acero!$A$12:$AB$209,15,FALSE))</f>
        <v>#N/A</v>
      </c>
      <c r="R1359" s="335" t="str">
        <f>IF(L1359="x",VLOOKUP(D1359,Acero!$A$12:$AB$209,16,FALSE),"--")</f>
        <v>--</v>
      </c>
      <c r="S1359" s="335" t="str">
        <f>IF(L1359="x",VLOOKUP(D1359,Acero!$A$12:$AB$209,17,FALSE),"--")</f>
        <v>--</v>
      </c>
      <c r="T1359" s="335" t="e">
        <f>VLOOKUP(D1359,Acero!$A$12:$AB$209,18,FALSE)</f>
        <v>#N/A</v>
      </c>
      <c r="U1359" s="308" t="e">
        <f>VLOOKUP(D1359,Acero!$A$12:$AB$209,19,FALSE)</f>
        <v>#N/A</v>
      </c>
      <c r="V1359" s="318"/>
      <c r="W1359" s="318"/>
      <c r="X1359" s="322"/>
      <c r="Y1359" s="334" t="e">
        <f t="shared" si="555"/>
        <v>#DIV/0!</v>
      </c>
      <c r="Z1359">
        <f t="shared" si="559"/>
        <v>17393328.166666616</v>
      </c>
      <c r="AG1359" s="345">
        <v>43688</v>
      </c>
      <c r="AH1359" s="149"/>
      <c r="AI1359" s="149"/>
      <c r="AJ1359" s="149"/>
      <c r="AK1359" s="149"/>
      <c r="AL1359" s="343" t="e">
        <f t="shared" si="556"/>
        <v>#DIV/0!</v>
      </c>
      <c r="AM1359" s="149"/>
      <c r="AN1359" s="149"/>
      <c r="AO1359" s="343" t="e">
        <f t="shared" si="557"/>
        <v>#DIV/0!</v>
      </c>
      <c r="AP1359" s="149"/>
      <c r="AQ1359" s="149"/>
      <c r="AR1359" s="343" t="e">
        <f t="shared" si="558"/>
        <v>#DIV/0!</v>
      </c>
    </row>
    <row r="1360" spans="1:44" ht="30.75" hidden="1" thickBot="1">
      <c r="A1360" s="412"/>
      <c r="B1360" s="308">
        <v>1232</v>
      </c>
      <c r="C1360" s="239" t="str">
        <f>VLOOKUP($A$18,Piezas!$A$10:$F$604,2,FALSE)</f>
        <v xml:space="preserve">Gabinete lateral derecho </v>
      </c>
      <c r="D1360" s="321"/>
      <c r="E1360" s="322"/>
      <c r="F1360" s="308" t="e">
        <f>VLOOKUP(D1360,Acero!$A$12:$AB$209,4,FALSE)</f>
        <v>#N/A</v>
      </c>
      <c r="G1360" s="317"/>
      <c r="H1360" s="317"/>
      <c r="I1360" s="317"/>
      <c r="J1360" s="311"/>
      <c r="L1360" s="322"/>
      <c r="M1360" s="308" t="e">
        <f>VLOOKUP(D1360,Acero!$A$12:$AB$209,13,FALSE)</f>
        <v>#N/A</v>
      </c>
      <c r="N1360" s="308" t="str">
        <f>IF(L1360="x",VLOOKUP(D1360,Acero!$A$12:$AB$209,6,FALSE),"--")</f>
        <v>--</v>
      </c>
      <c r="O1360" s="324" t="str">
        <f>IF(L1360="x",VLOOKUP(D1360,Acero!$A$12:$AB$209,7,FALSE),"--")</f>
        <v>--</v>
      </c>
      <c r="P1360" s="335" t="e">
        <f>IF((M1360="Chapa negra doble recapado")*AND(L1360&lt;&gt;"x"),"--",VLOOKUP(D1360,Acero!$A$12:$AB$209,14,FALSE))</f>
        <v>#N/A</v>
      </c>
      <c r="Q1360" s="335" t="e">
        <f>IF((M1360="Chapa negra doble recapado")*AND(L1360&lt;&gt;"x"),"--",VLOOKUP(D1360,Acero!$A$12:$AB$209,15,FALSE))</f>
        <v>#N/A</v>
      </c>
      <c r="R1360" s="335" t="str">
        <f>IF(L1360="x",VLOOKUP(D1360,Acero!$A$12:$AB$209,16,FALSE),"--")</f>
        <v>--</v>
      </c>
      <c r="S1360" s="335" t="str">
        <f>IF(L1360="x",VLOOKUP(D1360,Acero!$A$12:$AB$209,17,FALSE),"--")</f>
        <v>--</v>
      </c>
      <c r="T1360" s="335" t="e">
        <f>VLOOKUP(D1360,Acero!$A$12:$AB$209,18,FALSE)</f>
        <v>#N/A</v>
      </c>
      <c r="U1360" s="308" t="e">
        <f>VLOOKUP(D1360,Acero!$A$12:$AB$209,19,FALSE)</f>
        <v>#N/A</v>
      </c>
      <c r="V1360" s="319"/>
      <c r="W1360" s="319"/>
      <c r="X1360" s="322"/>
      <c r="Y1360" s="334" t="e">
        <f t="shared" si="555"/>
        <v>#DIV/0!</v>
      </c>
      <c r="Z1360">
        <f t="shared" si="559"/>
        <v>17393328.166666616</v>
      </c>
      <c r="AG1360" s="345">
        <v>43689</v>
      </c>
      <c r="AH1360" s="149"/>
      <c r="AI1360" s="149"/>
      <c r="AJ1360" s="149"/>
      <c r="AK1360" s="149"/>
      <c r="AL1360" s="343" t="e">
        <f t="shared" si="556"/>
        <v>#DIV/0!</v>
      </c>
      <c r="AM1360" s="149"/>
      <c r="AN1360" s="149"/>
      <c r="AO1360" s="343" t="e">
        <f t="shared" si="557"/>
        <v>#DIV/0!</v>
      </c>
      <c r="AP1360" s="149"/>
      <c r="AQ1360" s="149"/>
      <c r="AR1360" s="343" t="e">
        <f t="shared" si="558"/>
        <v>#DIV/0!</v>
      </c>
    </row>
    <row r="1361" spans="1:44" ht="15.75" hidden="1" thickBot="1">
      <c r="A1361" s="410"/>
      <c r="B1361" s="336"/>
      <c r="C1361" s="337"/>
      <c r="D1361" s="338"/>
      <c r="E1361" s="339"/>
      <c r="F1361" s="340"/>
      <c r="G1361" s="336"/>
      <c r="H1361" s="336"/>
      <c r="I1361" s="338"/>
      <c r="J1361" s="339"/>
      <c r="K1361" s="341"/>
      <c r="L1361" s="339"/>
      <c r="M1361" s="338"/>
      <c r="N1361" s="338"/>
      <c r="O1361" s="342"/>
      <c r="P1361" s="340"/>
      <c r="Q1361" s="340"/>
      <c r="R1361" s="340"/>
      <c r="S1361" s="340"/>
      <c r="T1361" s="340"/>
      <c r="U1361" s="336"/>
      <c r="V1361" s="336"/>
      <c r="W1361" s="336"/>
      <c r="X1361" s="339"/>
      <c r="Y1361" s="339"/>
      <c r="Z1361" s="333"/>
      <c r="AA1361" s="333"/>
      <c r="AG1361" s="345"/>
      <c r="AL1361" s="344"/>
      <c r="AO1361" s="344"/>
      <c r="AR1361" s="344"/>
    </row>
    <row r="1362" spans="1:44" ht="31.5" hidden="1" thickTop="1" thickBot="1">
      <c r="A1362" s="411" t="s">
        <v>631</v>
      </c>
      <c r="B1362" s="308">
        <v>1233</v>
      </c>
      <c r="C1362" s="239" t="str">
        <f>VLOOKUP($A$18,Piezas!$A$10:$F$604,2,FALSE)</f>
        <v xml:space="preserve">Gabinete lateral derecho </v>
      </c>
      <c r="D1362" s="317" t="s">
        <v>1012</v>
      </c>
      <c r="E1362" s="331">
        <v>2686.3333333333298</v>
      </c>
      <c r="F1362" s="308" t="str">
        <f>VLOOKUP(D1362,Acero!$A$12:$AB$209,4,FALSE)</f>
        <v>Lateral</v>
      </c>
      <c r="G1362" s="317"/>
      <c r="H1362" s="317"/>
      <c r="I1362" s="317"/>
      <c r="J1362" s="310"/>
      <c r="K1362" s="149"/>
      <c r="L1362" s="331"/>
      <c r="M1362" s="308" t="str">
        <f>VLOOKUP(D1362,Acero!$A$12:$AB$209,13,FALSE)</f>
        <v>Chapa negra doble recapado</v>
      </c>
      <c r="N1362" s="308" t="str">
        <f>IF(L1362="x",VLOOKUP(D1362,Acero!$A$12:$AB$209,6,FALSE),"--")</f>
        <v>--</v>
      </c>
      <c r="O1362" s="324" t="str">
        <f>IF(L1362="x",VLOOKUP(D1362,Acero!$A$12:$AB$209,7,FALSE),"--")</f>
        <v>--</v>
      </c>
      <c r="P1362" s="335" t="str">
        <f>IF((M1362="Chapa negra doble recapado")*AND(L1362&lt;&gt;"x"),"--",VLOOKUP(D1362,Acero!$A$12:$AB$209,14,FALSE))</f>
        <v>--</v>
      </c>
      <c r="Q1362" s="335" t="str">
        <f>IF((M1362="Chapa negra doble recapado")*AND(L1362&lt;&gt;"x"),"--",VLOOKUP(D1362,Acero!$A$12:$AB$209,15,FALSE))</f>
        <v>--</v>
      </c>
      <c r="R1362" s="335" t="str">
        <f>IF(L1362="x",VLOOKUP(D1362,Acero!$A$12:$AB$209,16,FALSE),"--")</f>
        <v>--</v>
      </c>
      <c r="S1362" s="335" t="str">
        <f>IF(L1362="x",VLOOKUP(D1362,Acero!$A$12:$AB$209,17,FALSE),"--")</f>
        <v>--</v>
      </c>
      <c r="T1362" s="335">
        <f>VLOOKUP(D1362,Acero!$A$12:$AB$209,18,FALSE)</f>
        <v>1.2</v>
      </c>
      <c r="U1362" s="308" t="str">
        <f>VLOOKUP(D1362,Acero!$A$12:$AB$209,19,FALSE)</f>
        <v>mm</v>
      </c>
      <c r="V1362" s="317"/>
      <c r="W1362" s="317">
        <v>2183.8333333333298</v>
      </c>
      <c r="X1362" s="331">
        <v>2855.6666666666702</v>
      </c>
      <c r="Y1362" s="334">
        <f t="shared" ref="Y1362:Y1372" si="560">(X1362-W1362)/W1362</f>
        <v>0.30763947187667318</v>
      </c>
      <c r="Z1362" s="149">
        <f>(V1362+W1362)*E1362</f>
        <v>5866504.2777777612</v>
      </c>
      <c r="AA1362" s="149"/>
      <c r="AB1362" s="149"/>
      <c r="AC1362" s="149"/>
      <c r="AD1362" s="149"/>
      <c r="AE1362" s="149"/>
      <c r="AF1362" s="149"/>
      <c r="AG1362" s="345">
        <v>43690</v>
      </c>
      <c r="AH1362" s="149"/>
      <c r="AI1362" s="149"/>
      <c r="AJ1362" s="149"/>
      <c r="AK1362" s="149"/>
      <c r="AL1362" s="343" t="e">
        <f t="shared" ref="AL1362:AL1372" si="561">(AH1362-AK1362)/AH1362</f>
        <v>#DIV/0!</v>
      </c>
      <c r="AM1362" s="149"/>
      <c r="AN1362" s="149"/>
      <c r="AO1362" s="343" t="e">
        <f t="shared" ref="AO1362:AO1372" si="562">(AK1362-AN1362)/AK1362</f>
        <v>#DIV/0!</v>
      </c>
      <c r="AP1362" s="149"/>
      <c r="AQ1362" s="149"/>
      <c r="AR1362" s="343" t="e">
        <f t="shared" ref="AR1362:AR1372" si="563">(AN1362-AQ1362)/AN1362</f>
        <v>#DIV/0!</v>
      </c>
    </row>
    <row r="1363" spans="1:44" ht="30.75" hidden="1" thickBot="1">
      <c r="A1363" s="309"/>
      <c r="B1363" s="308">
        <v>1234</v>
      </c>
      <c r="C1363" s="239" t="str">
        <f>VLOOKUP($A$18,Piezas!$A$10:$F$604,2,FALSE)</f>
        <v xml:space="preserve">Gabinete lateral derecho </v>
      </c>
      <c r="D1363" s="317" t="s">
        <v>1211</v>
      </c>
      <c r="E1363" s="322">
        <v>2694.3333333333298</v>
      </c>
      <c r="F1363" s="308" t="str">
        <f>VLOOKUP(D1363,Acero!$A$12:$AB$209,4,FALSE)</f>
        <v xml:space="preserve">Lonja </v>
      </c>
      <c r="G1363" s="317"/>
      <c r="H1363" s="317"/>
      <c r="I1363" s="317"/>
      <c r="J1363" s="311"/>
      <c r="L1363" s="317"/>
      <c r="M1363" s="308" t="str">
        <f>VLOOKUP(D1363,Acero!$A$12:$AB$209,13,FALSE)</f>
        <v>Chapa negra doble recapado</v>
      </c>
      <c r="N1363" s="308" t="str">
        <f>IF(L1363="x",VLOOKUP(D1363,Acero!$A$12:$AB$209,6,FALSE),"--")</f>
        <v>--</v>
      </c>
      <c r="O1363" s="324" t="str">
        <f>IF(L1363="x",VLOOKUP(D1363,Acero!$A$12:$AB$209,7,FALSE),"--")</f>
        <v>--</v>
      </c>
      <c r="P1363" s="335" t="str">
        <f>IF((M1363="Chapa negra doble recapado")*AND(L1363&lt;&gt;"x"),"--",VLOOKUP(D1363,Acero!$A$12:$AB$209,14,FALSE))</f>
        <v>--</v>
      </c>
      <c r="Q1363" s="335" t="str">
        <f>IF((M1363="Chapa negra doble recapado")*AND(L1363&lt;&gt;"x"),"--",VLOOKUP(D1363,Acero!$A$12:$AB$209,15,FALSE))</f>
        <v>--</v>
      </c>
      <c r="R1363" s="335" t="str">
        <f>IF(L1363="x",VLOOKUP(D1363,Acero!$A$12:$AB$209,16,FALSE),"--")</f>
        <v>--</v>
      </c>
      <c r="S1363" s="335" t="str">
        <f>IF(L1363="x",VLOOKUP(D1363,Acero!$A$12:$AB$209,17,FALSE),"--")</f>
        <v>--</v>
      </c>
      <c r="T1363" s="335">
        <f>VLOOKUP(D1363,Acero!$A$12:$AB$209,18,FALSE)</f>
        <v>1.2</v>
      </c>
      <c r="U1363" s="308" t="str">
        <f>VLOOKUP(D1363,Acero!$A$12:$AB$209,19,FALSE)</f>
        <v>mm</v>
      </c>
      <c r="V1363" s="317"/>
      <c r="W1363" s="317">
        <v>2190.3333333333298</v>
      </c>
      <c r="X1363" s="322">
        <v>2864.1666666666702</v>
      </c>
      <c r="Y1363" s="334">
        <f t="shared" si="560"/>
        <v>0.30763962867143879</v>
      </c>
      <c r="Z1363">
        <f t="shared" ref="Z1363:Z1372" si="564">(V1363+W1363)*E1363+Z1362</f>
        <v>11767992.388888855</v>
      </c>
      <c r="AG1363" s="345">
        <v>43691</v>
      </c>
      <c r="AH1363" s="149"/>
      <c r="AI1363" s="149"/>
      <c r="AJ1363" s="149"/>
      <c r="AK1363" s="149"/>
      <c r="AL1363" s="343" t="e">
        <f t="shared" si="561"/>
        <v>#DIV/0!</v>
      </c>
      <c r="AM1363" s="149"/>
      <c r="AN1363" s="149"/>
      <c r="AO1363" s="343" t="e">
        <f t="shared" si="562"/>
        <v>#DIV/0!</v>
      </c>
      <c r="AP1363" s="149"/>
      <c r="AQ1363" s="149"/>
      <c r="AR1363" s="343" t="e">
        <f t="shared" si="563"/>
        <v>#DIV/0!</v>
      </c>
    </row>
    <row r="1364" spans="1:44" ht="30.75" hidden="1" thickBot="1">
      <c r="A1364" s="309"/>
      <c r="B1364" s="308">
        <v>1235</v>
      </c>
      <c r="C1364" s="239" t="str">
        <f>VLOOKUP($A$18,Piezas!$A$10:$F$604,2,FALSE)</f>
        <v xml:space="preserve">Gabinete lateral derecho </v>
      </c>
      <c r="D1364" s="317" t="s">
        <v>1014</v>
      </c>
      <c r="E1364" s="322">
        <v>2702.3333333333298</v>
      </c>
      <c r="F1364" s="308" t="str">
        <f>VLOOKUP(D1364,Acero!$A$12:$AB$209,4,FALSE)</f>
        <v>orejas</v>
      </c>
      <c r="G1364" s="317"/>
      <c r="H1364" s="317"/>
      <c r="I1364" s="317"/>
      <c r="J1364" s="311" t="s">
        <v>1582</v>
      </c>
      <c r="L1364" s="322"/>
      <c r="M1364" s="308" t="str">
        <f>VLOOKUP(D1364,Acero!$A$12:$AB$209,13,FALSE)</f>
        <v>Chapa negra doble recapado</v>
      </c>
      <c r="N1364" s="308" t="str">
        <f>IF(L1364="x",VLOOKUP(D1364,Acero!$A$12:$AB$209,6,FALSE),"--")</f>
        <v>--</v>
      </c>
      <c r="O1364" s="324" t="str">
        <f>IF(L1364="x",VLOOKUP(D1364,Acero!$A$12:$AB$209,7,FALSE),"--")</f>
        <v>--</v>
      </c>
      <c r="P1364" s="335" t="str">
        <f>IF((M1364="Chapa negra doble recapado")*AND(L1364&lt;&gt;"x"),"--",VLOOKUP(D1364,Acero!$A$12:$AB$209,14,FALSE))</f>
        <v>--</v>
      </c>
      <c r="Q1364" s="335" t="str">
        <f>IF((M1364="Chapa negra doble recapado")*AND(L1364&lt;&gt;"x"),"--",VLOOKUP(D1364,Acero!$A$12:$AB$209,15,FALSE))</f>
        <v>--</v>
      </c>
      <c r="R1364" s="335" t="str">
        <f>IF(L1364="x",VLOOKUP(D1364,Acero!$A$12:$AB$209,16,FALSE),"--")</f>
        <v>--</v>
      </c>
      <c r="S1364" s="335" t="str">
        <f>IF(L1364="x",VLOOKUP(D1364,Acero!$A$12:$AB$209,17,FALSE),"--")</f>
        <v>--</v>
      </c>
      <c r="T1364" s="335">
        <f>VLOOKUP(D1364,Acero!$A$12:$AB$209,18,FALSE)</f>
        <v>1.2</v>
      </c>
      <c r="U1364" s="308" t="str">
        <f>VLOOKUP(D1364,Acero!$A$12:$AB$209,19,FALSE)</f>
        <v>mm</v>
      </c>
      <c r="V1364" s="318">
        <v>1</v>
      </c>
      <c r="W1364" s="318">
        <v>2196.8333333333298</v>
      </c>
      <c r="X1364" s="322">
        <v>2872.6666666666702</v>
      </c>
      <c r="Y1364" s="334">
        <f t="shared" si="560"/>
        <v>0.30763978453835433</v>
      </c>
      <c r="Z1364">
        <f t="shared" si="564"/>
        <v>17707270.666666616</v>
      </c>
      <c r="AG1364" s="345">
        <v>43692</v>
      </c>
      <c r="AH1364" s="149"/>
      <c r="AI1364" s="149"/>
      <c r="AJ1364" s="149"/>
      <c r="AK1364" s="149"/>
      <c r="AL1364" s="343" t="e">
        <f t="shared" si="561"/>
        <v>#DIV/0!</v>
      </c>
      <c r="AM1364" s="149"/>
      <c r="AN1364" s="149"/>
      <c r="AO1364" s="343" t="e">
        <f t="shared" si="562"/>
        <v>#DIV/0!</v>
      </c>
      <c r="AP1364" s="149"/>
      <c r="AQ1364" s="149"/>
      <c r="AR1364" s="343" t="e">
        <f t="shared" si="563"/>
        <v>#DIV/0!</v>
      </c>
    </row>
    <row r="1365" spans="1:44" ht="30.75" hidden="1" thickBot="1">
      <c r="A1365" s="309"/>
      <c r="B1365" s="308">
        <v>1236</v>
      </c>
      <c r="C1365" s="239" t="str">
        <f>VLOOKUP($A$18,Piezas!$A$10:$F$604,2,FALSE)</f>
        <v xml:space="preserve">Gabinete lateral derecho </v>
      </c>
      <c r="D1365" s="317" t="s">
        <v>1015</v>
      </c>
      <c r="E1365" s="322"/>
      <c r="F1365" s="308">
        <f>VLOOKUP(D1365,Acero!$A$12:$AB$209,4,FALSE)</f>
        <v>0</v>
      </c>
      <c r="G1365" s="317"/>
      <c r="H1365" s="317"/>
      <c r="I1365" s="317"/>
      <c r="J1365" s="311"/>
      <c r="L1365" s="322"/>
      <c r="M1365" s="308">
        <f>VLOOKUP(D1365,Acero!$A$12:$AB$209,13,FALSE)</f>
        <v>0</v>
      </c>
      <c r="N1365" s="308" t="str">
        <f>IF(L1365="x",VLOOKUP(D1365,Acero!$A$12:$AB$209,6,FALSE),"--")</f>
        <v>--</v>
      </c>
      <c r="O1365" s="324" t="str">
        <f>IF(L1365="x",VLOOKUP(D1365,Acero!$A$12:$AB$209,7,FALSE),"--")</f>
        <v>--</v>
      </c>
      <c r="P1365" s="335">
        <f>IF((M1365="Chapa negra doble recapado")*AND(L1365&lt;&gt;"x"),"--",VLOOKUP(D1365,Acero!$A$12:$AB$209,14,FALSE))</f>
        <v>0</v>
      </c>
      <c r="Q1365" s="335">
        <f>IF((M1365="Chapa negra doble recapado")*AND(L1365&lt;&gt;"x"),"--",VLOOKUP(D1365,Acero!$A$12:$AB$209,15,FALSE))</f>
        <v>0</v>
      </c>
      <c r="R1365" s="335" t="str">
        <f>IF(L1365="x",VLOOKUP(D1365,Acero!$A$12:$AB$209,16,FALSE),"--")</f>
        <v>--</v>
      </c>
      <c r="S1365" s="335" t="str">
        <f>IF(L1365="x",VLOOKUP(D1365,Acero!$A$12:$AB$209,17,FALSE),"--")</f>
        <v>--</v>
      </c>
      <c r="T1365" s="335">
        <f>VLOOKUP(D1365,Acero!$A$12:$AB$209,18,FALSE)</f>
        <v>0</v>
      </c>
      <c r="U1365" s="308" t="str">
        <f>VLOOKUP(D1365,Acero!$A$12:$AB$209,19,FALSE)</f>
        <v>-----</v>
      </c>
      <c r="V1365" s="319"/>
      <c r="W1365" s="319"/>
      <c r="X1365" s="322"/>
      <c r="Y1365" s="334" t="e">
        <f t="shared" si="560"/>
        <v>#DIV/0!</v>
      </c>
      <c r="Z1365">
        <f t="shared" si="564"/>
        <v>17707270.666666616</v>
      </c>
      <c r="AG1365" s="345">
        <v>43693</v>
      </c>
      <c r="AH1365" s="149"/>
      <c r="AI1365" s="149"/>
      <c r="AJ1365" s="149"/>
      <c r="AK1365" s="149"/>
      <c r="AL1365" s="343" t="e">
        <f t="shared" si="561"/>
        <v>#DIV/0!</v>
      </c>
      <c r="AM1365" s="149"/>
      <c r="AN1365" s="149"/>
      <c r="AO1365" s="343" t="e">
        <f t="shared" si="562"/>
        <v>#DIV/0!</v>
      </c>
      <c r="AP1365" s="149"/>
      <c r="AQ1365" s="149"/>
      <c r="AR1365" s="343" t="e">
        <f t="shared" si="563"/>
        <v>#DIV/0!</v>
      </c>
    </row>
    <row r="1366" spans="1:44" ht="30.75" hidden="1" thickBot="1">
      <c r="A1366" s="309"/>
      <c r="B1366" s="308">
        <v>1237</v>
      </c>
      <c r="C1366" s="239" t="str">
        <f>VLOOKUP($A$18,Piezas!$A$10:$F$604,2,FALSE)</f>
        <v xml:space="preserve">Gabinete lateral derecho </v>
      </c>
      <c r="D1366" s="317" t="s">
        <v>1060</v>
      </c>
      <c r="E1366" s="322"/>
      <c r="F1366" s="308">
        <f>VLOOKUP(D1366,Acero!$A$12:$AB$209,4,FALSE)</f>
        <v>0</v>
      </c>
      <c r="G1366" s="317"/>
      <c r="H1366" s="317"/>
      <c r="I1366" s="317"/>
      <c r="J1366" s="311"/>
      <c r="L1366" s="322"/>
      <c r="M1366" s="308" t="str">
        <f>VLOOKUP(D1366,Acero!$A$12:$AB$209,13,FALSE)</f>
        <v>---------------</v>
      </c>
      <c r="N1366" s="308" t="str">
        <f>IF(L1366="x",VLOOKUP(D1366,Acero!$A$12:$AB$209,6,FALSE),"--")</f>
        <v>--</v>
      </c>
      <c r="O1366" s="324" t="str">
        <f>IF(L1366="x",VLOOKUP(D1366,Acero!$A$12:$AB$209,7,FALSE),"--")</f>
        <v>--</v>
      </c>
      <c r="P1366" s="335">
        <f>IF((M1366="Chapa negra doble recapado")*AND(L1366&lt;&gt;"x"),"--",VLOOKUP(D1366,Acero!$A$12:$AB$209,14,FALSE))</f>
        <v>28</v>
      </c>
      <c r="Q1366" s="335" t="str">
        <f>IF((M1366="Chapa negra doble recapado")*AND(L1366&lt;&gt;"x"),"--",VLOOKUP(D1366,Acero!$A$12:$AB$209,15,FALSE))</f>
        <v>----</v>
      </c>
      <c r="R1366" s="335" t="str">
        <f>IF(L1366="x",VLOOKUP(D1366,Acero!$A$12:$AB$209,16,FALSE),"--")</f>
        <v>--</v>
      </c>
      <c r="S1366" s="335" t="str">
        <f>IF(L1366="x",VLOOKUP(D1366,Acero!$A$12:$AB$209,17,FALSE),"--")</f>
        <v>--</v>
      </c>
      <c r="T1366" s="335">
        <f>VLOOKUP(D1366,Acero!$A$12:$AB$209,18,FALSE)</f>
        <v>0</v>
      </c>
      <c r="U1366" s="308" t="str">
        <f>VLOOKUP(D1366,Acero!$A$12:$AB$209,19,FALSE)</f>
        <v>----</v>
      </c>
      <c r="V1366" s="318"/>
      <c r="W1366" s="318"/>
      <c r="X1366" s="322"/>
      <c r="Y1366" s="334" t="e">
        <f t="shared" si="560"/>
        <v>#DIV/0!</v>
      </c>
      <c r="Z1366">
        <f t="shared" si="564"/>
        <v>17707270.666666616</v>
      </c>
      <c r="AG1366" s="345">
        <v>43694</v>
      </c>
      <c r="AH1366" s="149"/>
      <c r="AI1366" s="149"/>
      <c r="AJ1366" s="149"/>
      <c r="AK1366" s="149"/>
      <c r="AL1366" s="343" t="e">
        <f t="shared" si="561"/>
        <v>#DIV/0!</v>
      </c>
      <c r="AM1366" s="149"/>
      <c r="AN1366" s="149"/>
      <c r="AO1366" s="343" t="e">
        <f t="shared" si="562"/>
        <v>#DIV/0!</v>
      </c>
      <c r="AP1366" s="149"/>
      <c r="AQ1366" s="149"/>
      <c r="AR1366" s="343" t="e">
        <f t="shared" si="563"/>
        <v>#DIV/0!</v>
      </c>
    </row>
    <row r="1367" spans="1:44" ht="30.75" hidden="1" thickBot="1">
      <c r="A1367" s="309"/>
      <c r="B1367" s="308">
        <v>1238</v>
      </c>
      <c r="C1367" s="239" t="str">
        <f>VLOOKUP($A$18,Piezas!$A$10:$F$604,2,FALSE)</f>
        <v xml:space="preserve">Gabinete lateral derecho </v>
      </c>
      <c r="D1367" s="317" t="s">
        <v>1228</v>
      </c>
      <c r="E1367" s="322"/>
      <c r="F1367" s="308">
        <f>VLOOKUP(D1367,Acero!$A$12:$AB$209,4,FALSE)</f>
        <v>0</v>
      </c>
      <c r="G1367" s="317"/>
      <c r="H1367" s="317"/>
      <c r="I1367" s="317"/>
      <c r="J1367" s="311"/>
      <c r="L1367" s="322"/>
      <c r="M1367" s="308" t="str">
        <f>VLOOKUP(D1367,Acero!$A$12:$AB$209,13,FALSE)</f>
        <v>---------------</v>
      </c>
      <c r="N1367" s="308" t="str">
        <f>IF(L1367="x",VLOOKUP(D1367,Acero!$A$12:$AB$209,6,FALSE),"--")</f>
        <v>--</v>
      </c>
      <c r="O1367" s="324" t="str">
        <f>IF(L1367="x",VLOOKUP(D1367,Acero!$A$12:$AB$209,7,FALSE),"--")</f>
        <v>--</v>
      </c>
      <c r="P1367" s="335">
        <f>IF((M1367="Chapa negra doble recapado")*AND(L1367&lt;&gt;"x"),"--",VLOOKUP(D1367,Acero!$A$12:$AB$209,14,FALSE))</f>
        <v>0.42</v>
      </c>
      <c r="Q1367" s="335" t="str">
        <f>IF((M1367="Chapa negra doble recapado")*AND(L1367&lt;&gt;"x"),"--",VLOOKUP(D1367,Acero!$A$12:$AB$209,15,FALSE))</f>
        <v>----</v>
      </c>
      <c r="R1367" s="335" t="str">
        <f>IF(L1367="x",VLOOKUP(D1367,Acero!$A$12:$AB$209,16,FALSE),"--")</f>
        <v>--</v>
      </c>
      <c r="S1367" s="335" t="str">
        <f>IF(L1367="x",VLOOKUP(D1367,Acero!$A$12:$AB$209,17,FALSE),"--")</f>
        <v>--</v>
      </c>
      <c r="T1367" s="335">
        <f>VLOOKUP(D1367,Acero!$A$12:$AB$209,18,FALSE)</f>
        <v>0.5</v>
      </c>
      <c r="U1367" s="308" t="str">
        <f>VLOOKUP(D1367,Acero!$A$12:$AB$209,19,FALSE)</f>
        <v>----</v>
      </c>
      <c r="V1367" s="318"/>
      <c r="W1367" s="318"/>
      <c r="X1367" s="322"/>
      <c r="Y1367" s="334" t="e">
        <f t="shared" si="560"/>
        <v>#DIV/0!</v>
      </c>
      <c r="Z1367">
        <f t="shared" si="564"/>
        <v>17707270.666666616</v>
      </c>
      <c r="AG1367" s="345">
        <v>43695</v>
      </c>
      <c r="AH1367" s="149"/>
      <c r="AI1367" s="149"/>
      <c r="AJ1367" s="149"/>
      <c r="AK1367" s="149"/>
      <c r="AL1367" s="343" t="e">
        <f t="shared" si="561"/>
        <v>#DIV/0!</v>
      </c>
      <c r="AM1367" s="149"/>
      <c r="AN1367" s="149"/>
      <c r="AO1367" s="343" t="e">
        <f t="shared" si="562"/>
        <v>#DIV/0!</v>
      </c>
      <c r="AP1367" s="149"/>
      <c r="AQ1367" s="149"/>
      <c r="AR1367" s="343" t="e">
        <f t="shared" si="563"/>
        <v>#DIV/0!</v>
      </c>
    </row>
    <row r="1368" spans="1:44" ht="30.75" hidden="1" thickBot="1">
      <c r="A1368" s="309"/>
      <c r="B1368" s="308">
        <v>1239</v>
      </c>
      <c r="C1368" s="239" t="str">
        <f>VLOOKUP($A$18,Piezas!$A$10:$F$604,2,FALSE)</f>
        <v xml:space="preserve">Gabinete lateral derecho </v>
      </c>
      <c r="D1368" s="317" t="s">
        <v>1229</v>
      </c>
      <c r="E1368" s="322"/>
      <c r="F1368" s="308">
        <f>VLOOKUP(D1368,Acero!$A$12:$AB$209,4,FALSE)</f>
        <v>0</v>
      </c>
      <c r="G1368" s="317"/>
      <c r="H1368" s="317"/>
      <c r="I1368" s="317"/>
      <c r="J1368" s="311"/>
      <c r="L1368" s="322"/>
      <c r="M1368" s="308" t="str">
        <f>VLOOKUP(D1368,Acero!$A$12:$AB$209,13,FALSE)</f>
        <v>---------------</v>
      </c>
      <c r="N1368" s="308" t="str">
        <f>IF(L1368="x",VLOOKUP(D1368,Acero!$A$12:$AB$209,6,FALSE),"--")</f>
        <v>--</v>
      </c>
      <c r="O1368" s="324" t="str">
        <f>IF(L1368="x",VLOOKUP(D1368,Acero!$A$12:$AB$209,7,FALSE),"--")</f>
        <v>--</v>
      </c>
      <c r="P1368" s="335">
        <f>IF((M1368="Chapa negra doble recapado")*AND(L1368&lt;&gt;"x"),"--",VLOOKUP(D1368,Acero!$A$12:$AB$209,14,FALSE))</f>
        <v>22</v>
      </c>
      <c r="Q1368" s="335" t="str">
        <f>IF((M1368="Chapa negra doble recapado")*AND(L1368&lt;&gt;"x"),"--",VLOOKUP(D1368,Acero!$A$12:$AB$209,15,FALSE))</f>
        <v>----</v>
      </c>
      <c r="R1368" s="335" t="str">
        <f>IF(L1368="x",VLOOKUP(D1368,Acero!$A$12:$AB$209,16,FALSE),"--")</f>
        <v>--</v>
      </c>
      <c r="S1368" s="335" t="str">
        <f>IF(L1368="x",VLOOKUP(D1368,Acero!$A$12:$AB$209,17,FALSE),"--")</f>
        <v>--</v>
      </c>
      <c r="T1368" s="335">
        <f>VLOOKUP(D1368,Acero!$A$12:$AB$209,18,FALSE)</f>
        <v>0</v>
      </c>
      <c r="U1368" s="308" t="str">
        <f>VLOOKUP(D1368,Acero!$A$12:$AB$209,19,FALSE)</f>
        <v>----</v>
      </c>
      <c r="V1368" s="319"/>
      <c r="W1368" s="319"/>
      <c r="X1368" s="322"/>
      <c r="Y1368" s="334" t="e">
        <f t="shared" si="560"/>
        <v>#DIV/0!</v>
      </c>
      <c r="Z1368">
        <f t="shared" si="564"/>
        <v>17707270.666666616</v>
      </c>
      <c r="AG1368" s="345">
        <v>43696</v>
      </c>
      <c r="AH1368" s="149"/>
      <c r="AI1368" s="149"/>
      <c r="AJ1368" s="149"/>
      <c r="AK1368" s="149"/>
      <c r="AL1368" s="343" t="e">
        <f t="shared" si="561"/>
        <v>#DIV/0!</v>
      </c>
      <c r="AM1368" s="149"/>
      <c r="AN1368" s="149"/>
      <c r="AO1368" s="343" t="e">
        <f t="shared" si="562"/>
        <v>#DIV/0!</v>
      </c>
      <c r="AP1368" s="149"/>
      <c r="AQ1368" s="149"/>
      <c r="AR1368" s="343" t="e">
        <f t="shared" si="563"/>
        <v>#DIV/0!</v>
      </c>
    </row>
    <row r="1369" spans="1:44" ht="30.75" hidden="1" thickBot="1">
      <c r="A1369" s="309"/>
      <c r="B1369" s="308">
        <v>1240</v>
      </c>
      <c r="C1369" s="239" t="str">
        <f>VLOOKUP($A$18,Piezas!$A$10:$F$604,2,FALSE)</f>
        <v xml:space="preserve">Gabinete lateral derecho </v>
      </c>
      <c r="D1369" s="317" t="s">
        <v>1230</v>
      </c>
      <c r="E1369" s="322"/>
      <c r="F1369" s="308">
        <f>VLOOKUP(D1369,Acero!$A$12:$AB$209,4,FALSE)</f>
        <v>0</v>
      </c>
      <c r="G1369" s="317"/>
      <c r="H1369" s="317"/>
      <c r="I1369" s="317"/>
      <c r="J1369" s="311"/>
      <c r="L1369" s="322"/>
      <c r="M1369" s="308" t="str">
        <f>VLOOKUP(D1369,Acero!$A$12:$AB$209,13,FALSE)</f>
        <v>---------------</v>
      </c>
      <c r="N1369" s="308" t="str">
        <f>IF(L1369="x",VLOOKUP(D1369,Acero!$A$12:$AB$209,6,FALSE),"--")</f>
        <v>--</v>
      </c>
      <c r="O1369" s="324" t="str">
        <f>IF(L1369="x",VLOOKUP(D1369,Acero!$A$12:$AB$209,7,FALSE),"--")</f>
        <v>--</v>
      </c>
      <c r="P1369" s="335">
        <f>IF((M1369="Chapa negra doble recapado")*AND(L1369&lt;&gt;"x"),"--",VLOOKUP(D1369,Acero!$A$12:$AB$209,14,FALSE))</f>
        <v>12.7</v>
      </c>
      <c r="Q1369" s="335" t="str">
        <f>IF((M1369="Chapa negra doble recapado")*AND(L1369&lt;&gt;"x"),"--",VLOOKUP(D1369,Acero!$A$12:$AB$209,15,FALSE))</f>
        <v>----</v>
      </c>
      <c r="R1369" s="335" t="str">
        <f>IF(L1369="x",VLOOKUP(D1369,Acero!$A$12:$AB$209,16,FALSE),"--")</f>
        <v>--</v>
      </c>
      <c r="S1369" s="335" t="str">
        <f>IF(L1369="x",VLOOKUP(D1369,Acero!$A$12:$AB$209,17,FALSE),"--")</f>
        <v>--</v>
      </c>
      <c r="T1369" s="335">
        <f>VLOOKUP(D1369,Acero!$A$12:$AB$209,18,FALSE)</f>
        <v>0</v>
      </c>
      <c r="U1369" s="308" t="str">
        <f>VLOOKUP(D1369,Acero!$A$12:$AB$209,19,FALSE)</f>
        <v>----</v>
      </c>
      <c r="V1369" s="318"/>
      <c r="W1369" s="318"/>
      <c r="X1369" s="322"/>
      <c r="Y1369" s="334" t="e">
        <f t="shared" si="560"/>
        <v>#DIV/0!</v>
      </c>
      <c r="Z1369">
        <f t="shared" si="564"/>
        <v>17707270.666666616</v>
      </c>
      <c r="AG1369" s="345">
        <v>43697</v>
      </c>
      <c r="AH1369" s="149"/>
      <c r="AI1369" s="149"/>
      <c r="AJ1369" s="149"/>
      <c r="AK1369" s="149"/>
      <c r="AL1369" s="343" t="e">
        <f t="shared" si="561"/>
        <v>#DIV/0!</v>
      </c>
      <c r="AM1369" s="149"/>
      <c r="AN1369" s="149"/>
      <c r="AO1369" s="343" t="e">
        <f t="shared" si="562"/>
        <v>#DIV/0!</v>
      </c>
      <c r="AP1369" s="149"/>
      <c r="AQ1369" s="149"/>
      <c r="AR1369" s="343" t="e">
        <f t="shared" si="563"/>
        <v>#DIV/0!</v>
      </c>
    </row>
    <row r="1370" spans="1:44" ht="30.75" hidden="1" thickBot="1">
      <c r="A1370" s="309"/>
      <c r="B1370" s="308">
        <v>1241</v>
      </c>
      <c r="C1370" s="239" t="str">
        <f>VLOOKUP($A$18,Piezas!$A$10:$F$604,2,FALSE)</f>
        <v xml:space="preserve">Gabinete lateral derecho </v>
      </c>
      <c r="D1370" s="317"/>
      <c r="E1370" s="322"/>
      <c r="F1370" s="308" t="e">
        <f>VLOOKUP(D1370,Acero!$A$12:$AB$209,4,FALSE)</f>
        <v>#N/A</v>
      </c>
      <c r="G1370" s="317"/>
      <c r="H1370" s="317"/>
      <c r="I1370" s="317"/>
      <c r="J1370" s="311"/>
      <c r="L1370" s="322"/>
      <c r="M1370" s="308" t="e">
        <f>VLOOKUP(D1370,Acero!$A$12:$AB$209,13,FALSE)</f>
        <v>#N/A</v>
      </c>
      <c r="N1370" s="308" t="str">
        <f>IF(L1370="x",VLOOKUP(D1370,Acero!$A$12:$AB$209,6,FALSE),"--")</f>
        <v>--</v>
      </c>
      <c r="O1370" s="324" t="str">
        <f>IF(L1370="x",VLOOKUP(D1370,Acero!$A$12:$AB$209,7,FALSE),"--")</f>
        <v>--</v>
      </c>
      <c r="P1370" s="335" t="e">
        <f>IF((M1370="Chapa negra doble recapado")*AND(L1370&lt;&gt;"x"),"--",VLOOKUP(D1370,Acero!$A$12:$AB$209,14,FALSE))</f>
        <v>#N/A</v>
      </c>
      <c r="Q1370" s="335" t="e">
        <f>IF((M1370="Chapa negra doble recapado")*AND(L1370&lt;&gt;"x"),"--",VLOOKUP(D1370,Acero!$A$12:$AB$209,15,FALSE))</f>
        <v>#N/A</v>
      </c>
      <c r="R1370" s="335" t="str">
        <f>IF(L1370="x",VLOOKUP(D1370,Acero!$A$12:$AB$209,16,FALSE),"--")</f>
        <v>--</v>
      </c>
      <c r="S1370" s="335" t="str">
        <f>IF(L1370="x",VLOOKUP(D1370,Acero!$A$12:$AB$209,17,FALSE),"--")</f>
        <v>--</v>
      </c>
      <c r="T1370" s="335" t="e">
        <f>VLOOKUP(D1370,Acero!$A$12:$AB$209,18,FALSE)</f>
        <v>#N/A</v>
      </c>
      <c r="U1370" s="308" t="e">
        <f>VLOOKUP(D1370,Acero!$A$12:$AB$209,19,FALSE)</f>
        <v>#N/A</v>
      </c>
      <c r="V1370" s="319"/>
      <c r="W1370" s="319"/>
      <c r="X1370" s="322"/>
      <c r="Y1370" s="334" t="e">
        <f t="shared" si="560"/>
        <v>#DIV/0!</v>
      </c>
      <c r="Z1370">
        <f t="shared" si="564"/>
        <v>17707270.666666616</v>
      </c>
      <c r="AG1370" s="345">
        <v>43698</v>
      </c>
      <c r="AH1370" s="149"/>
      <c r="AI1370" s="149"/>
      <c r="AJ1370" s="149"/>
      <c r="AK1370" s="149"/>
      <c r="AL1370" s="343" t="e">
        <f t="shared" si="561"/>
        <v>#DIV/0!</v>
      </c>
      <c r="AM1370" s="149"/>
      <c r="AN1370" s="149"/>
      <c r="AO1370" s="343" t="e">
        <f t="shared" si="562"/>
        <v>#DIV/0!</v>
      </c>
      <c r="AP1370" s="149"/>
      <c r="AQ1370" s="149"/>
      <c r="AR1370" s="343" t="e">
        <f t="shared" si="563"/>
        <v>#DIV/0!</v>
      </c>
    </row>
    <row r="1371" spans="1:44" ht="30.75" hidden="1" thickBot="1">
      <c r="A1371" s="309"/>
      <c r="B1371" s="308">
        <v>1242</v>
      </c>
      <c r="C1371" s="239" t="str">
        <f>VLOOKUP($A$18,Piezas!$A$10:$F$604,2,FALSE)</f>
        <v xml:space="preserve">Gabinete lateral derecho </v>
      </c>
      <c r="D1371" s="320"/>
      <c r="E1371" s="322"/>
      <c r="F1371" s="308" t="e">
        <f>VLOOKUP(D1371,Acero!$A$12:$AB$209,4,FALSE)</f>
        <v>#N/A</v>
      </c>
      <c r="G1371" s="317"/>
      <c r="H1371" s="317"/>
      <c r="I1371" s="317"/>
      <c r="J1371" s="311"/>
      <c r="L1371" s="322"/>
      <c r="M1371" s="308" t="e">
        <f>VLOOKUP(D1371,Acero!$A$12:$AB$209,13,FALSE)</f>
        <v>#N/A</v>
      </c>
      <c r="N1371" s="308" t="str">
        <f>IF(L1371="x",VLOOKUP(D1371,Acero!$A$12:$AB$209,6,FALSE),"--")</f>
        <v>--</v>
      </c>
      <c r="O1371" s="324" t="str">
        <f>IF(L1371="x",VLOOKUP(D1371,Acero!$A$12:$AB$209,7,FALSE),"--")</f>
        <v>--</v>
      </c>
      <c r="P1371" s="335" t="e">
        <f>IF((M1371="Chapa negra doble recapado")*AND(L1371&lt;&gt;"x"),"--",VLOOKUP(D1371,Acero!$A$12:$AB$209,14,FALSE))</f>
        <v>#N/A</v>
      </c>
      <c r="Q1371" s="335" t="e">
        <f>IF((M1371="Chapa negra doble recapado")*AND(L1371&lt;&gt;"x"),"--",VLOOKUP(D1371,Acero!$A$12:$AB$209,15,FALSE))</f>
        <v>#N/A</v>
      </c>
      <c r="R1371" s="335" t="str">
        <f>IF(L1371="x",VLOOKUP(D1371,Acero!$A$12:$AB$209,16,FALSE),"--")</f>
        <v>--</v>
      </c>
      <c r="S1371" s="335" t="str">
        <f>IF(L1371="x",VLOOKUP(D1371,Acero!$A$12:$AB$209,17,FALSE),"--")</f>
        <v>--</v>
      </c>
      <c r="T1371" s="335" t="e">
        <f>VLOOKUP(D1371,Acero!$A$12:$AB$209,18,FALSE)</f>
        <v>#N/A</v>
      </c>
      <c r="U1371" s="308" t="e">
        <f>VLOOKUP(D1371,Acero!$A$12:$AB$209,19,FALSE)</f>
        <v>#N/A</v>
      </c>
      <c r="V1371" s="318"/>
      <c r="W1371" s="318"/>
      <c r="X1371" s="322"/>
      <c r="Y1371" s="334" t="e">
        <f t="shared" si="560"/>
        <v>#DIV/0!</v>
      </c>
      <c r="Z1371">
        <f t="shared" si="564"/>
        <v>17707270.666666616</v>
      </c>
      <c r="AG1371" s="345">
        <v>43699</v>
      </c>
      <c r="AH1371" s="149"/>
      <c r="AI1371" s="149"/>
      <c r="AJ1371" s="149"/>
      <c r="AK1371" s="149"/>
      <c r="AL1371" s="343" t="e">
        <f t="shared" si="561"/>
        <v>#DIV/0!</v>
      </c>
      <c r="AM1371" s="149"/>
      <c r="AN1371" s="149"/>
      <c r="AO1371" s="343" t="e">
        <f t="shared" si="562"/>
        <v>#DIV/0!</v>
      </c>
      <c r="AP1371" s="149"/>
      <c r="AQ1371" s="149"/>
      <c r="AR1371" s="343" t="e">
        <f t="shared" si="563"/>
        <v>#DIV/0!</v>
      </c>
    </row>
    <row r="1372" spans="1:44" ht="30.75" hidden="1" thickBot="1">
      <c r="A1372" s="412"/>
      <c r="B1372" s="308">
        <v>1243</v>
      </c>
      <c r="C1372" s="239" t="str">
        <f>VLOOKUP($A$18,Piezas!$A$10:$F$604,2,FALSE)</f>
        <v xml:space="preserve">Gabinete lateral derecho </v>
      </c>
      <c r="D1372" s="321"/>
      <c r="E1372" s="322"/>
      <c r="F1372" s="308" t="e">
        <f>VLOOKUP(D1372,Acero!$A$12:$AB$209,4,FALSE)</f>
        <v>#N/A</v>
      </c>
      <c r="G1372" s="317"/>
      <c r="H1372" s="317"/>
      <c r="I1372" s="317"/>
      <c r="J1372" s="311"/>
      <c r="L1372" s="322"/>
      <c r="M1372" s="308" t="e">
        <f>VLOOKUP(D1372,Acero!$A$12:$AB$209,13,FALSE)</f>
        <v>#N/A</v>
      </c>
      <c r="N1372" s="308" t="str">
        <f>IF(L1372="x",VLOOKUP(D1372,Acero!$A$12:$AB$209,6,FALSE),"--")</f>
        <v>--</v>
      </c>
      <c r="O1372" s="324" t="str">
        <f>IF(L1372="x",VLOOKUP(D1372,Acero!$A$12:$AB$209,7,FALSE),"--")</f>
        <v>--</v>
      </c>
      <c r="P1372" s="335" t="e">
        <f>IF((M1372="Chapa negra doble recapado")*AND(L1372&lt;&gt;"x"),"--",VLOOKUP(D1372,Acero!$A$12:$AB$209,14,FALSE))</f>
        <v>#N/A</v>
      </c>
      <c r="Q1372" s="335" t="e">
        <f>IF((M1372="Chapa negra doble recapado")*AND(L1372&lt;&gt;"x"),"--",VLOOKUP(D1372,Acero!$A$12:$AB$209,15,FALSE))</f>
        <v>#N/A</v>
      </c>
      <c r="R1372" s="335" t="str">
        <f>IF(L1372="x",VLOOKUP(D1372,Acero!$A$12:$AB$209,16,FALSE),"--")</f>
        <v>--</v>
      </c>
      <c r="S1372" s="335" t="str">
        <f>IF(L1372="x",VLOOKUP(D1372,Acero!$A$12:$AB$209,17,FALSE),"--")</f>
        <v>--</v>
      </c>
      <c r="T1372" s="335" t="e">
        <f>VLOOKUP(D1372,Acero!$A$12:$AB$209,18,FALSE)</f>
        <v>#N/A</v>
      </c>
      <c r="U1372" s="308" t="e">
        <f>VLOOKUP(D1372,Acero!$A$12:$AB$209,19,FALSE)</f>
        <v>#N/A</v>
      </c>
      <c r="V1372" s="319"/>
      <c r="W1372" s="319"/>
      <c r="X1372" s="322"/>
      <c r="Y1372" s="334" t="e">
        <f t="shared" si="560"/>
        <v>#DIV/0!</v>
      </c>
      <c r="Z1372">
        <f t="shared" si="564"/>
        <v>17707270.666666616</v>
      </c>
      <c r="AG1372" s="345">
        <v>43700</v>
      </c>
      <c r="AH1372" s="149"/>
      <c r="AI1372" s="149"/>
      <c r="AJ1372" s="149"/>
      <c r="AK1372" s="149"/>
      <c r="AL1372" s="343" t="e">
        <f t="shared" si="561"/>
        <v>#DIV/0!</v>
      </c>
      <c r="AM1372" s="149"/>
      <c r="AN1372" s="149"/>
      <c r="AO1372" s="343" t="e">
        <f t="shared" si="562"/>
        <v>#DIV/0!</v>
      </c>
      <c r="AP1372" s="149"/>
      <c r="AQ1372" s="149"/>
      <c r="AR1372" s="343" t="e">
        <f t="shared" si="563"/>
        <v>#DIV/0!</v>
      </c>
    </row>
    <row r="1373" spans="1:44" ht="15.75" hidden="1" thickBot="1">
      <c r="A1373" s="410"/>
      <c r="B1373" s="336"/>
      <c r="C1373" s="337"/>
      <c r="D1373" s="338"/>
      <c r="E1373" s="339"/>
      <c r="F1373" s="340"/>
      <c r="G1373" s="336"/>
      <c r="H1373" s="336"/>
      <c r="I1373" s="338"/>
      <c r="J1373" s="339"/>
      <c r="K1373" s="341"/>
      <c r="L1373" s="339"/>
      <c r="M1373" s="338"/>
      <c r="N1373" s="338"/>
      <c r="O1373" s="342"/>
      <c r="P1373" s="340"/>
      <c r="Q1373" s="340"/>
      <c r="R1373" s="340"/>
      <c r="S1373" s="340"/>
      <c r="T1373" s="340"/>
      <c r="U1373" s="336"/>
      <c r="V1373" s="336"/>
      <c r="W1373" s="336"/>
      <c r="X1373" s="339"/>
      <c r="Y1373" s="339"/>
      <c r="Z1373" s="333"/>
      <c r="AA1373" s="333"/>
      <c r="AG1373" s="345"/>
      <c r="AL1373" s="344"/>
      <c r="AO1373" s="344"/>
      <c r="AR1373" s="344"/>
    </row>
    <row r="1374" spans="1:44" ht="31.5" hidden="1" thickTop="1" thickBot="1">
      <c r="A1374" s="411" t="s">
        <v>632</v>
      </c>
      <c r="B1374" s="308">
        <v>1244</v>
      </c>
      <c r="C1374" s="239" t="str">
        <f>VLOOKUP($A$18,Piezas!$A$10:$F$604,2,FALSE)</f>
        <v xml:space="preserve">Gabinete lateral derecho </v>
      </c>
      <c r="D1374" s="317" t="s">
        <v>1012</v>
      </c>
      <c r="E1374" s="331">
        <v>2710.3333333333298</v>
      </c>
      <c r="F1374" s="308" t="str">
        <f>VLOOKUP(D1374,Acero!$A$12:$AB$209,4,FALSE)</f>
        <v>Lateral</v>
      </c>
      <c r="G1374" s="317"/>
      <c r="H1374" s="317"/>
      <c r="I1374" s="317"/>
      <c r="J1374" s="310"/>
      <c r="K1374" s="149"/>
      <c r="L1374" s="331"/>
      <c r="M1374" s="308" t="str">
        <f>VLOOKUP(D1374,Acero!$A$12:$AB$209,13,FALSE)</f>
        <v>Chapa negra doble recapado</v>
      </c>
      <c r="N1374" s="308" t="str">
        <f>IF(L1374="x",VLOOKUP(D1374,Acero!$A$12:$AB$209,6,FALSE),"--")</f>
        <v>--</v>
      </c>
      <c r="O1374" s="324" t="str">
        <f>IF(L1374="x",VLOOKUP(D1374,Acero!$A$12:$AB$209,7,FALSE),"--")</f>
        <v>--</v>
      </c>
      <c r="P1374" s="335" t="str">
        <f>IF((M1374="Chapa negra doble recapado")*AND(L1374&lt;&gt;"x"),"--",VLOOKUP(D1374,Acero!$A$12:$AB$209,14,FALSE))</f>
        <v>--</v>
      </c>
      <c r="Q1374" s="335" t="str">
        <f>IF((M1374="Chapa negra doble recapado")*AND(L1374&lt;&gt;"x"),"--",VLOOKUP(D1374,Acero!$A$12:$AB$209,15,FALSE))</f>
        <v>--</v>
      </c>
      <c r="R1374" s="335" t="str">
        <f>IF(L1374="x",VLOOKUP(D1374,Acero!$A$12:$AB$209,16,FALSE),"--")</f>
        <v>--</v>
      </c>
      <c r="S1374" s="335" t="str">
        <f>IF(L1374="x",VLOOKUP(D1374,Acero!$A$12:$AB$209,17,FALSE),"--")</f>
        <v>--</v>
      </c>
      <c r="T1374" s="335">
        <f>VLOOKUP(D1374,Acero!$A$12:$AB$209,18,FALSE)</f>
        <v>1.2</v>
      </c>
      <c r="U1374" s="308" t="str">
        <f>VLOOKUP(D1374,Acero!$A$12:$AB$209,19,FALSE)</f>
        <v>mm</v>
      </c>
      <c r="V1374" s="317"/>
      <c r="W1374" s="317">
        <v>2203.3333333333298</v>
      </c>
      <c r="X1374" s="331">
        <v>2881.1666666666702</v>
      </c>
      <c r="Y1374" s="334">
        <f t="shared" ref="Y1374:Y1384" si="565">(X1374-W1374)/W1374</f>
        <v>0.30763993948563151</v>
      </c>
      <c r="Z1374" s="149">
        <f>(V1374+W1374)*E1374</f>
        <v>5971767.7777777603</v>
      </c>
      <c r="AA1374" s="149"/>
      <c r="AB1374" s="149"/>
      <c r="AC1374" s="149"/>
      <c r="AD1374" s="149"/>
      <c r="AE1374" s="149"/>
      <c r="AF1374" s="149"/>
      <c r="AG1374" s="345">
        <v>43701</v>
      </c>
      <c r="AH1374" s="149"/>
      <c r="AI1374" s="149"/>
      <c r="AJ1374" s="149"/>
      <c r="AK1374" s="149"/>
      <c r="AL1374" s="343" t="e">
        <f t="shared" ref="AL1374:AL1384" si="566">(AH1374-AK1374)/AH1374</f>
        <v>#DIV/0!</v>
      </c>
      <c r="AM1374" s="149"/>
      <c r="AN1374" s="149"/>
      <c r="AO1374" s="343" t="e">
        <f t="shared" ref="AO1374:AO1384" si="567">(AK1374-AN1374)/AK1374</f>
        <v>#DIV/0!</v>
      </c>
      <c r="AP1374" s="149"/>
      <c r="AQ1374" s="149"/>
      <c r="AR1374" s="343" t="e">
        <f t="shared" ref="AR1374:AR1384" si="568">(AN1374-AQ1374)/AN1374</f>
        <v>#DIV/0!</v>
      </c>
    </row>
    <row r="1375" spans="1:44" ht="30.75" hidden="1" thickBot="1">
      <c r="A1375" s="309"/>
      <c r="B1375" s="308">
        <v>1245</v>
      </c>
      <c r="C1375" s="239" t="str">
        <f>VLOOKUP($A$18,Piezas!$A$10:$F$604,2,FALSE)</f>
        <v xml:space="preserve">Gabinete lateral derecho </v>
      </c>
      <c r="D1375" s="317" t="s">
        <v>1211</v>
      </c>
      <c r="E1375" s="322">
        <v>2718.3333333333298</v>
      </c>
      <c r="F1375" s="308" t="str">
        <f>VLOOKUP(D1375,Acero!$A$12:$AB$209,4,FALSE)</f>
        <v xml:space="preserve">Lonja </v>
      </c>
      <c r="G1375" s="317"/>
      <c r="H1375" s="317"/>
      <c r="I1375" s="317"/>
      <c r="J1375" s="311"/>
      <c r="L1375" s="317"/>
      <c r="M1375" s="308" t="str">
        <f>VLOOKUP(D1375,Acero!$A$12:$AB$209,13,FALSE)</f>
        <v>Chapa negra doble recapado</v>
      </c>
      <c r="N1375" s="308" t="str">
        <f>IF(L1375="x",VLOOKUP(D1375,Acero!$A$12:$AB$209,6,FALSE),"--")</f>
        <v>--</v>
      </c>
      <c r="O1375" s="324" t="str">
        <f>IF(L1375="x",VLOOKUP(D1375,Acero!$A$12:$AB$209,7,FALSE),"--")</f>
        <v>--</v>
      </c>
      <c r="P1375" s="335" t="str">
        <f>IF((M1375="Chapa negra doble recapado")*AND(L1375&lt;&gt;"x"),"--",VLOOKUP(D1375,Acero!$A$12:$AB$209,14,FALSE))</f>
        <v>--</v>
      </c>
      <c r="Q1375" s="335" t="str">
        <f>IF((M1375="Chapa negra doble recapado")*AND(L1375&lt;&gt;"x"),"--",VLOOKUP(D1375,Acero!$A$12:$AB$209,15,FALSE))</f>
        <v>--</v>
      </c>
      <c r="R1375" s="335" t="str">
        <f>IF(L1375="x",VLOOKUP(D1375,Acero!$A$12:$AB$209,16,FALSE),"--")</f>
        <v>--</v>
      </c>
      <c r="S1375" s="335" t="str">
        <f>IF(L1375="x",VLOOKUP(D1375,Acero!$A$12:$AB$209,17,FALSE),"--")</f>
        <v>--</v>
      </c>
      <c r="T1375" s="335">
        <f>VLOOKUP(D1375,Acero!$A$12:$AB$209,18,FALSE)</f>
        <v>1.2</v>
      </c>
      <c r="U1375" s="308" t="str">
        <f>VLOOKUP(D1375,Acero!$A$12:$AB$209,19,FALSE)</f>
        <v>mm</v>
      </c>
      <c r="V1375" s="317"/>
      <c r="W1375" s="317">
        <v>2209.8333333333298</v>
      </c>
      <c r="X1375" s="322">
        <v>2889.6666666666702</v>
      </c>
      <c r="Y1375" s="334">
        <f t="shared" si="565"/>
        <v>0.30764009352138533</v>
      </c>
      <c r="Z1375">
        <f t="shared" ref="Z1375:Z1384" si="569">(V1375+W1375)*E1375+Z1374</f>
        <v>11978831.388888855</v>
      </c>
      <c r="AG1375" s="345">
        <v>43702</v>
      </c>
      <c r="AH1375" s="149"/>
      <c r="AI1375" s="149"/>
      <c r="AJ1375" s="149"/>
      <c r="AK1375" s="149"/>
      <c r="AL1375" s="343" t="e">
        <f t="shared" si="566"/>
        <v>#DIV/0!</v>
      </c>
      <c r="AM1375" s="149"/>
      <c r="AN1375" s="149"/>
      <c r="AO1375" s="343" t="e">
        <f t="shared" si="567"/>
        <v>#DIV/0!</v>
      </c>
      <c r="AP1375" s="149"/>
      <c r="AQ1375" s="149"/>
      <c r="AR1375" s="343" t="e">
        <f t="shared" si="568"/>
        <v>#DIV/0!</v>
      </c>
    </row>
    <row r="1376" spans="1:44" ht="30.75" hidden="1" thickBot="1">
      <c r="A1376" s="309"/>
      <c r="B1376" s="308">
        <v>1246</v>
      </c>
      <c r="C1376" s="239" t="str">
        <f>VLOOKUP($A$18,Piezas!$A$10:$F$604,2,FALSE)</f>
        <v xml:space="preserve">Gabinete lateral derecho </v>
      </c>
      <c r="D1376" s="317" t="s">
        <v>1014</v>
      </c>
      <c r="E1376" s="322">
        <v>2726.3333333333298</v>
      </c>
      <c r="F1376" s="308" t="str">
        <f>VLOOKUP(D1376,Acero!$A$12:$AB$209,4,FALSE)</f>
        <v>orejas</v>
      </c>
      <c r="G1376" s="317"/>
      <c r="H1376" s="317"/>
      <c r="I1376" s="317"/>
      <c r="J1376" s="311" t="s">
        <v>1583</v>
      </c>
      <c r="L1376" s="322"/>
      <c r="M1376" s="308" t="str">
        <f>VLOOKUP(D1376,Acero!$A$12:$AB$209,13,FALSE)</f>
        <v>Chapa negra doble recapado</v>
      </c>
      <c r="N1376" s="308" t="str">
        <f>IF(L1376="x",VLOOKUP(D1376,Acero!$A$12:$AB$209,6,FALSE),"--")</f>
        <v>--</v>
      </c>
      <c r="O1376" s="324" t="str">
        <f>IF(L1376="x",VLOOKUP(D1376,Acero!$A$12:$AB$209,7,FALSE),"--")</f>
        <v>--</v>
      </c>
      <c r="P1376" s="335" t="str">
        <f>IF((M1376="Chapa negra doble recapado")*AND(L1376&lt;&gt;"x"),"--",VLOOKUP(D1376,Acero!$A$12:$AB$209,14,FALSE))</f>
        <v>--</v>
      </c>
      <c r="Q1376" s="335" t="str">
        <f>IF((M1376="Chapa negra doble recapado")*AND(L1376&lt;&gt;"x"),"--",VLOOKUP(D1376,Acero!$A$12:$AB$209,15,FALSE))</f>
        <v>--</v>
      </c>
      <c r="R1376" s="335" t="str">
        <f>IF(L1376="x",VLOOKUP(D1376,Acero!$A$12:$AB$209,16,FALSE),"--")</f>
        <v>--</v>
      </c>
      <c r="S1376" s="335" t="str">
        <f>IF(L1376="x",VLOOKUP(D1376,Acero!$A$12:$AB$209,17,FALSE),"--")</f>
        <v>--</v>
      </c>
      <c r="T1376" s="335">
        <f>VLOOKUP(D1376,Acero!$A$12:$AB$209,18,FALSE)</f>
        <v>1.2</v>
      </c>
      <c r="U1376" s="308" t="str">
        <f>VLOOKUP(D1376,Acero!$A$12:$AB$209,19,FALSE)</f>
        <v>mm</v>
      </c>
      <c r="V1376" s="318">
        <v>1</v>
      </c>
      <c r="W1376" s="318">
        <v>2216.3333333333298</v>
      </c>
      <c r="X1376" s="322">
        <v>2898.1666666666702</v>
      </c>
      <c r="Y1376" s="334">
        <f t="shared" si="565"/>
        <v>0.30764024665363576</v>
      </c>
      <c r="Z1376">
        <f t="shared" si="569"/>
        <v>18024021.166666616</v>
      </c>
      <c r="AG1376" s="345">
        <v>43703</v>
      </c>
      <c r="AH1376" s="149"/>
      <c r="AI1376" s="149"/>
      <c r="AJ1376" s="149"/>
      <c r="AK1376" s="149"/>
      <c r="AL1376" s="343" t="e">
        <f t="shared" si="566"/>
        <v>#DIV/0!</v>
      </c>
      <c r="AM1376" s="149"/>
      <c r="AN1376" s="149"/>
      <c r="AO1376" s="343" t="e">
        <f t="shared" si="567"/>
        <v>#DIV/0!</v>
      </c>
      <c r="AP1376" s="149"/>
      <c r="AQ1376" s="149"/>
      <c r="AR1376" s="343" t="e">
        <f t="shared" si="568"/>
        <v>#DIV/0!</v>
      </c>
    </row>
    <row r="1377" spans="1:44" ht="30.75" hidden="1" thickBot="1">
      <c r="A1377" s="309"/>
      <c r="B1377" s="308">
        <v>1247</v>
      </c>
      <c r="C1377" s="239" t="str">
        <f>VLOOKUP($A$18,Piezas!$A$10:$F$604,2,FALSE)</f>
        <v xml:space="preserve">Gabinete lateral derecho </v>
      </c>
      <c r="D1377" s="317" t="s">
        <v>1015</v>
      </c>
      <c r="E1377" s="322"/>
      <c r="F1377" s="308">
        <f>VLOOKUP(D1377,Acero!$A$12:$AB$209,4,FALSE)</f>
        <v>0</v>
      </c>
      <c r="G1377" s="317"/>
      <c r="H1377" s="317"/>
      <c r="I1377" s="317"/>
      <c r="J1377" s="311"/>
      <c r="L1377" s="322"/>
      <c r="M1377" s="308">
        <f>VLOOKUP(D1377,Acero!$A$12:$AB$209,13,FALSE)</f>
        <v>0</v>
      </c>
      <c r="N1377" s="308" t="str">
        <f>IF(L1377="x",VLOOKUP(D1377,Acero!$A$12:$AB$209,6,FALSE),"--")</f>
        <v>--</v>
      </c>
      <c r="O1377" s="324" t="str">
        <f>IF(L1377="x",VLOOKUP(D1377,Acero!$A$12:$AB$209,7,FALSE),"--")</f>
        <v>--</v>
      </c>
      <c r="P1377" s="335">
        <f>IF((M1377="Chapa negra doble recapado")*AND(L1377&lt;&gt;"x"),"--",VLOOKUP(D1377,Acero!$A$12:$AB$209,14,FALSE))</f>
        <v>0</v>
      </c>
      <c r="Q1377" s="335">
        <f>IF((M1377="Chapa negra doble recapado")*AND(L1377&lt;&gt;"x"),"--",VLOOKUP(D1377,Acero!$A$12:$AB$209,15,FALSE))</f>
        <v>0</v>
      </c>
      <c r="R1377" s="335" t="str">
        <f>IF(L1377="x",VLOOKUP(D1377,Acero!$A$12:$AB$209,16,FALSE),"--")</f>
        <v>--</v>
      </c>
      <c r="S1377" s="335" t="str">
        <f>IF(L1377="x",VLOOKUP(D1377,Acero!$A$12:$AB$209,17,FALSE),"--")</f>
        <v>--</v>
      </c>
      <c r="T1377" s="335">
        <f>VLOOKUP(D1377,Acero!$A$12:$AB$209,18,FALSE)</f>
        <v>0</v>
      </c>
      <c r="U1377" s="308" t="str">
        <f>VLOOKUP(D1377,Acero!$A$12:$AB$209,19,FALSE)</f>
        <v>-----</v>
      </c>
      <c r="V1377" s="319"/>
      <c r="W1377" s="319"/>
      <c r="X1377" s="322"/>
      <c r="Y1377" s="334" t="e">
        <f t="shared" si="565"/>
        <v>#DIV/0!</v>
      </c>
      <c r="Z1377">
        <f t="shared" si="569"/>
        <v>18024021.166666616</v>
      </c>
      <c r="AG1377" s="345">
        <v>43704</v>
      </c>
      <c r="AH1377" s="149"/>
      <c r="AI1377" s="149"/>
      <c r="AJ1377" s="149"/>
      <c r="AK1377" s="149"/>
      <c r="AL1377" s="343" t="e">
        <f t="shared" si="566"/>
        <v>#DIV/0!</v>
      </c>
      <c r="AM1377" s="149"/>
      <c r="AN1377" s="149"/>
      <c r="AO1377" s="343" t="e">
        <f t="shared" si="567"/>
        <v>#DIV/0!</v>
      </c>
      <c r="AP1377" s="149"/>
      <c r="AQ1377" s="149"/>
      <c r="AR1377" s="343" t="e">
        <f t="shared" si="568"/>
        <v>#DIV/0!</v>
      </c>
    </row>
    <row r="1378" spans="1:44" ht="30.75" hidden="1" thickBot="1">
      <c r="A1378" s="309"/>
      <c r="B1378" s="308">
        <v>1248</v>
      </c>
      <c r="C1378" s="239" t="str">
        <f>VLOOKUP($A$18,Piezas!$A$10:$F$604,2,FALSE)</f>
        <v xml:space="preserve">Gabinete lateral derecho </v>
      </c>
      <c r="D1378" s="317" t="s">
        <v>1060</v>
      </c>
      <c r="E1378" s="322"/>
      <c r="F1378" s="308">
        <f>VLOOKUP(D1378,Acero!$A$12:$AB$209,4,FALSE)</f>
        <v>0</v>
      </c>
      <c r="G1378" s="317"/>
      <c r="H1378" s="317"/>
      <c r="I1378" s="317"/>
      <c r="J1378" s="311"/>
      <c r="L1378" s="322"/>
      <c r="M1378" s="308" t="str">
        <f>VLOOKUP(D1378,Acero!$A$12:$AB$209,13,FALSE)</f>
        <v>---------------</v>
      </c>
      <c r="N1378" s="308" t="str">
        <f>IF(L1378="x",VLOOKUP(D1378,Acero!$A$12:$AB$209,6,FALSE),"--")</f>
        <v>--</v>
      </c>
      <c r="O1378" s="324" t="str">
        <f>IF(L1378="x",VLOOKUP(D1378,Acero!$A$12:$AB$209,7,FALSE),"--")</f>
        <v>--</v>
      </c>
      <c r="P1378" s="335">
        <f>IF((M1378="Chapa negra doble recapado")*AND(L1378&lt;&gt;"x"),"--",VLOOKUP(D1378,Acero!$A$12:$AB$209,14,FALSE))</f>
        <v>28</v>
      </c>
      <c r="Q1378" s="335" t="str">
        <f>IF((M1378="Chapa negra doble recapado")*AND(L1378&lt;&gt;"x"),"--",VLOOKUP(D1378,Acero!$A$12:$AB$209,15,FALSE))</f>
        <v>----</v>
      </c>
      <c r="R1378" s="335" t="str">
        <f>IF(L1378="x",VLOOKUP(D1378,Acero!$A$12:$AB$209,16,FALSE),"--")</f>
        <v>--</v>
      </c>
      <c r="S1378" s="335" t="str">
        <f>IF(L1378="x",VLOOKUP(D1378,Acero!$A$12:$AB$209,17,FALSE),"--")</f>
        <v>--</v>
      </c>
      <c r="T1378" s="335">
        <f>VLOOKUP(D1378,Acero!$A$12:$AB$209,18,FALSE)</f>
        <v>0</v>
      </c>
      <c r="U1378" s="308" t="str">
        <f>VLOOKUP(D1378,Acero!$A$12:$AB$209,19,FALSE)</f>
        <v>----</v>
      </c>
      <c r="V1378" s="318"/>
      <c r="W1378" s="318"/>
      <c r="X1378" s="322"/>
      <c r="Y1378" s="334" t="e">
        <f t="shared" si="565"/>
        <v>#DIV/0!</v>
      </c>
      <c r="Z1378">
        <f t="shared" si="569"/>
        <v>18024021.166666616</v>
      </c>
      <c r="AG1378" s="345">
        <v>43705</v>
      </c>
      <c r="AH1378" s="149"/>
      <c r="AI1378" s="149"/>
      <c r="AJ1378" s="149"/>
      <c r="AK1378" s="149"/>
      <c r="AL1378" s="343" t="e">
        <f t="shared" si="566"/>
        <v>#DIV/0!</v>
      </c>
      <c r="AM1378" s="149"/>
      <c r="AN1378" s="149"/>
      <c r="AO1378" s="343" t="e">
        <f t="shared" si="567"/>
        <v>#DIV/0!</v>
      </c>
      <c r="AP1378" s="149"/>
      <c r="AQ1378" s="149"/>
      <c r="AR1378" s="343" t="e">
        <f t="shared" si="568"/>
        <v>#DIV/0!</v>
      </c>
    </row>
    <row r="1379" spans="1:44" ht="30.75" hidden="1" thickBot="1">
      <c r="A1379" s="309"/>
      <c r="B1379" s="308">
        <v>1249</v>
      </c>
      <c r="C1379" s="239" t="str">
        <f>VLOOKUP($A$18,Piezas!$A$10:$F$604,2,FALSE)</f>
        <v xml:space="preserve">Gabinete lateral derecho </v>
      </c>
      <c r="D1379" s="317" t="s">
        <v>1228</v>
      </c>
      <c r="E1379" s="322"/>
      <c r="F1379" s="308">
        <f>VLOOKUP(D1379,Acero!$A$12:$AB$209,4,FALSE)</f>
        <v>0</v>
      </c>
      <c r="G1379" s="317"/>
      <c r="H1379" s="317"/>
      <c r="I1379" s="317"/>
      <c r="J1379" s="311"/>
      <c r="L1379" s="322"/>
      <c r="M1379" s="308" t="str">
        <f>VLOOKUP(D1379,Acero!$A$12:$AB$209,13,FALSE)</f>
        <v>---------------</v>
      </c>
      <c r="N1379" s="308" t="str">
        <f>IF(L1379="x",VLOOKUP(D1379,Acero!$A$12:$AB$209,6,FALSE),"--")</f>
        <v>--</v>
      </c>
      <c r="O1379" s="324" t="str">
        <f>IF(L1379="x",VLOOKUP(D1379,Acero!$A$12:$AB$209,7,FALSE),"--")</f>
        <v>--</v>
      </c>
      <c r="P1379" s="335">
        <f>IF((M1379="Chapa negra doble recapado")*AND(L1379&lt;&gt;"x"),"--",VLOOKUP(D1379,Acero!$A$12:$AB$209,14,FALSE))</f>
        <v>0.42</v>
      </c>
      <c r="Q1379" s="335" t="str">
        <f>IF((M1379="Chapa negra doble recapado")*AND(L1379&lt;&gt;"x"),"--",VLOOKUP(D1379,Acero!$A$12:$AB$209,15,FALSE))</f>
        <v>----</v>
      </c>
      <c r="R1379" s="335" t="str">
        <f>IF(L1379="x",VLOOKUP(D1379,Acero!$A$12:$AB$209,16,FALSE),"--")</f>
        <v>--</v>
      </c>
      <c r="S1379" s="335" t="str">
        <f>IF(L1379="x",VLOOKUP(D1379,Acero!$A$12:$AB$209,17,FALSE),"--")</f>
        <v>--</v>
      </c>
      <c r="T1379" s="335">
        <f>VLOOKUP(D1379,Acero!$A$12:$AB$209,18,FALSE)</f>
        <v>0.5</v>
      </c>
      <c r="U1379" s="308" t="str">
        <f>VLOOKUP(D1379,Acero!$A$12:$AB$209,19,FALSE)</f>
        <v>----</v>
      </c>
      <c r="V1379" s="318"/>
      <c r="W1379" s="318"/>
      <c r="X1379" s="322"/>
      <c r="Y1379" s="334" t="e">
        <f t="shared" si="565"/>
        <v>#DIV/0!</v>
      </c>
      <c r="Z1379">
        <f t="shared" si="569"/>
        <v>18024021.166666616</v>
      </c>
      <c r="AG1379" s="345">
        <v>43706</v>
      </c>
      <c r="AH1379" s="149"/>
      <c r="AI1379" s="149"/>
      <c r="AJ1379" s="149"/>
      <c r="AK1379" s="149"/>
      <c r="AL1379" s="343" t="e">
        <f t="shared" si="566"/>
        <v>#DIV/0!</v>
      </c>
      <c r="AM1379" s="149"/>
      <c r="AN1379" s="149"/>
      <c r="AO1379" s="343" t="e">
        <f t="shared" si="567"/>
        <v>#DIV/0!</v>
      </c>
      <c r="AP1379" s="149"/>
      <c r="AQ1379" s="149"/>
      <c r="AR1379" s="343" t="e">
        <f t="shared" si="568"/>
        <v>#DIV/0!</v>
      </c>
    </row>
    <row r="1380" spans="1:44" ht="30.75" hidden="1" thickBot="1">
      <c r="A1380" s="309"/>
      <c r="B1380" s="308">
        <v>1250</v>
      </c>
      <c r="C1380" s="239" t="str">
        <f>VLOOKUP($A$18,Piezas!$A$10:$F$604,2,FALSE)</f>
        <v xml:space="preserve">Gabinete lateral derecho </v>
      </c>
      <c r="D1380" s="317" t="s">
        <v>1229</v>
      </c>
      <c r="E1380" s="322"/>
      <c r="F1380" s="308">
        <f>VLOOKUP(D1380,Acero!$A$12:$AB$209,4,FALSE)</f>
        <v>0</v>
      </c>
      <c r="G1380" s="317"/>
      <c r="H1380" s="317"/>
      <c r="I1380" s="317"/>
      <c r="J1380" s="311"/>
      <c r="L1380" s="322"/>
      <c r="M1380" s="308" t="str">
        <f>VLOOKUP(D1380,Acero!$A$12:$AB$209,13,FALSE)</f>
        <v>---------------</v>
      </c>
      <c r="N1380" s="308" t="str">
        <f>IF(L1380="x",VLOOKUP(D1380,Acero!$A$12:$AB$209,6,FALSE),"--")</f>
        <v>--</v>
      </c>
      <c r="O1380" s="324" t="str">
        <f>IF(L1380="x",VLOOKUP(D1380,Acero!$A$12:$AB$209,7,FALSE),"--")</f>
        <v>--</v>
      </c>
      <c r="P1380" s="335">
        <f>IF((M1380="Chapa negra doble recapado")*AND(L1380&lt;&gt;"x"),"--",VLOOKUP(D1380,Acero!$A$12:$AB$209,14,FALSE))</f>
        <v>22</v>
      </c>
      <c r="Q1380" s="335" t="str">
        <f>IF((M1380="Chapa negra doble recapado")*AND(L1380&lt;&gt;"x"),"--",VLOOKUP(D1380,Acero!$A$12:$AB$209,15,FALSE))</f>
        <v>----</v>
      </c>
      <c r="R1380" s="335" t="str">
        <f>IF(L1380="x",VLOOKUP(D1380,Acero!$A$12:$AB$209,16,FALSE),"--")</f>
        <v>--</v>
      </c>
      <c r="S1380" s="335" t="str">
        <f>IF(L1380="x",VLOOKUP(D1380,Acero!$A$12:$AB$209,17,FALSE),"--")</f>
        <v>--</v>
      </c>
      <c r="T1380" s="335">
        <f>VLOOKUP(D1380,Acero!$A$12:$AB$209,18,FALSE)</f>
        <v>0</v>
      </c>
      <c r="U1380" s="308" t="str">
        <f>VLOOKUP(D1380,Acero!$A$12:$AB$209,19,FALSE)</f>
        <v>----</v>
      </c>
      <c r="V1380" s="319"/>
      <c r="W1380" s="319"/>
      <c r="X1380" s="322"/>
      <c r="Y1380" s="334" t="e">
        <f t="shared" si="565"/>
        <v>#DIV/0!</v>
      </c>
      <c r="Z1380">
        <f t="shared" si="569"/>
        <v>18024021.166666616</v>
      </c>
      <c r="AG1380" s="345">
        <v>43707</v>
      </c>
      <c r="AH1380" s="149"/>
      <c r="AI1380" s="149"/>
      <c r="AJ1380" s="149"/>
      <c r="AK1380" s="149"/>
      <c r="AL1380" s="343" t="e">
        <f t="shared" si="566"/>
        <v>#DIV/0!</v>
      </c>
      <c r="AM1380" s="149"/>
      <c r="AN1380" s="149"/>
      <c r="AO1380" s="343" t="e">
        <f t="shared" si="567"/>
        <v>#DIV/0!</v>
      </c>
      <c r="AP1380" s="149"/>
      <c r="AQ1380" s="149"/>
      <c r="AR1380" s="343" t="e">
        <f t="shared" si="568"/>
        <v>#DIV/0!</v>
      </c>
    </row>
    <row r="1381" spans="1:44" ht="30.75" hidden="1" thickBot="1">
      <c r="A1381" s="309"/>
      <c r="B1381" s="308">
        <v>1251</v>
      </c>
      <c r="C1381" s="239" t="str">
        <f>VLOOKUP($A$18,Piezas!$A$10:$F$604,2,FALSE)</f>
        <v xml:space="preserve">Gabinete lateral derecho </v>
      </c>
      <c r="D1381" s="317" t="s">
        <v>1230</v>
      </c>
      <c r="E1381" s="322"/>
      <c r="F1381" s="308">
        <f>VLOOKUP(D1381,Acero!$A$12:$AB$209,4,FALSE)</f>
        <v>0</v>
      </c>
      <c r="G1381" s="317"/>
      <c r="H1381" s="317"/>
      <c r="I1381" s="317"/>
      <c r="J1381" s="311"/>
      <c r="L1381" s="322"/>
      <c r="M1381" s="308" t="str">
        <f>VLOOKUP(D1381,Acero!$A$12:$AB$209,13,FALSE)</f>
        <v>---------------</v>
      </c>
      <c r="N1381" s="308" t="str">
        <f>IF(L1381="x",VLOOKUP(D1381,Acero!$A$12:$AB$209,6,FALSE),"--")</f>
        <v>--</v>
      </c>
      <c r="O1381" s="324" t="str">
        <f>IF(L1381="x",VLOOKUP(D1381,Acero!$A$12:$AB$209,7,FALSE),"--")</f>
        <v>--</v>
      </c>
      <c r="P1381" s="335">
        <f>IF((M1381="Chapa negra doble recapado")*AND(L1381&lt;&gt;"x"),"--",VLOOKUP(D1381,Acero!$A$12:$AB$209,14,FALSE))</f>
        <v>12.7</v>
      </c>
      <c r="Q1381" s="335" t="str">
        <f>IF((M1381="Chapa negra doble recapado")*AND(L1381&lt;&gt;"x"),"--",VLOOKUP(D1381,Acero!$A$12:$AB$209,15,FALSE))</f>
        <v>----</v>
      </c>
      <c r="R1381" s="335" t="str">
        <f>IF(L1381="x",VLOOKUP(D1381,Acero!$A$12:$AB$209,16,FALSE),"--")</f>
        <v>--</v>
      </c>
      <c r="S1381" s="335" t="str">
        <f>IF(L1381="x",VLOOKUP(D1381,Acero!$A$12:$AB$209,17,FALSE),"--")</f>
        <v>--</v>
      </c>
      <c r="T1381" s="335">
        <f>VLOOKUP(D1381,Acero!$A$12:$AB$209,18,FALSE)</f>
        <v>0</v>
      </c>
      <c r="U1381" s="308" t="str">
        <f>VLOOKUP(D1381,Acero!$A$12:$AB$209,19,FALSE)</f>
        <v>----</v>
      </c>
      <c r="V1381" s="318"/>
      <c r="W1381" s="318"/>
      <c r="X1381" s="322"/>
      <c r="Y1381" s="334" t="e">
        <f t="shared" si="565"/>
        <v>#DIV/0!</v>
      </c>
      <c r="Z1381">
        <f t="shared" si="569"/>
        <v>18024021.166666616</v>
      </c>
      <c r="AG1381" s="345">
        <v>43708</v>
      </c>
      <c r="AH1381" s="149"/>
      <c r="AI1381" s="149"/>
      <c r="AJ1381" s="149"/>
      <c r="AK1381" s="149"/>
      <c r="AL1381" s="343" t="e">
        <f t="shared" si="566"/>
        <v>#DIV/0!</v>
      </c>
      <c r="AM1381" s="149"/>
      <c r="AN1381" s="149"/>
      <c r="AO1381" s="343" t="e">
        <f t="shared" si="567"/>
        <v>#DIV/0!</v>
      </c>
      <c r="AP1381" s="149"/>
      <c r="AQ1381" s="149"/>
      <c r="AR1381" s="343" t="e">
        <f t="shared" si="568"/>
        <v>#DIV/0!</v>
      </c>
    </row>
    <row r="1382" spans="1:44" ht="30.75" hidden="1" thickBot="1">
      <c r="A1382" s="309"/>
      <c r="B1382" s="308">
        <v>1252</v>
      </c>
      <c r="C1382" s="239" t="str">
        <f>VLOOKUP($A$18,Piezas!$A$10:$F$604,2,FALSE)</f>
        <v xml:space="preserve">Gabinete lateral derecho </v>
      </c>
      <c r="D1382" s="317"/>
      <c r="E1382" s="322"/>
      <c r="F1382" s="308" t="e">
        <f>VLOOKUP(D1382,Acero!$A$12:$AB$209,4,FALSE)</f>
        <v>#N/A</v>
      </c>
      <c r="G1382" s="317"/>
      <c r="H1382" s="317"/>
      <c r="I1382" s="317"/>
      <c r="J1382" s="311"/>
      <c r="L1382" s="322"/>
      <c r="M1382" s="308" t="e">
        <f>VLOOKUP(D1382,Acero!$A$12:$AB$209,13,FALSE)</f>
        <v>#N/A</v>
      </c>
      <c r="N1382" s="308" t="str">
        <f>IF(L1382="x",VLOOKUP(D1382,Acero!$A$12:$AB$209,6,FALSE),"--")</f>
        <v>--</v>
      </c>
      <c r="O1382" s="324" t="str">
        <f>IF(L1382="x",VLOOKUP(D1382,Acero!$A$12:$AB$209,7,FALSE),"--")</f>
        <v>--</v>
      </c>
      <c r="P1382" s="335" t="e">
        <f>IF((M1382="Chapa negra doble recapado")*AND(L1382&lt;&gt;"x"),"--",VLOOKUP(D1382,Acero!$A$12:$AB$209,14,FALSE))</f>
        <v>#N/A</v>
      </c>
      <c r="Q1382" s="335" t="e">
        <f>IF((M1382="Chapa negra doble recapado")*AND(L1382&lt;&gt;"x"),"--",VLOOKUP(D1382,Acero!$A$12:$AB$209,15,FALSE))</f>
        <v>#N/A</v>
      </c>
      <c r="R1382" s="335" t="str">
        <f>IF(L1382="x",VLOOKUP(D1382,Acero!$A$12:$AB$209,16,FALSE),"--")</f>
        <v>--</v>
      </c>
      <c r="S1382" s="335" t="str">
        <f>IF(L1382="x",VLOOKUP(D1382,Acero!$A$12:$AB$209,17,FALSE),"--")</f>
        <v>--</v>
      </c>
      <c r="T1382" s="335" t="e">
        <f>VLOOKUP(D1382,Acero!$A$12:$AB$209,18,FALSE)</f>
        <v>#N/A</v>
      </c>
      <c r="U1382" s="308" t="e">
        <f>VLOOKUP(D1382,Acero!$A$12:$AB$209,19,FALSE)</f>
        <v>#N/A</v>
      </c>
      <c r="V1382" s="319"/>
      <c r="W1382" s="319"/>
      <c r="X1382" s="322"/>
      <c r="Y1382" s="334" t="e">
        <f t="shared" si="565"/>
        <v>#DIV/0!</v>
      </c>
      <c r="Z1382">
        <f t="shared" si="569"/>
        <v>18024021.166666616</v>
      </c>
      <c r="AG1382" s="345">
        <v>43709</v>
      </c>
      <c r="AH1382" s="149"/>
      <c r="AI1382" s="149"/>
      <c r="AJ1382" s="149"/>
      <c r="AK1382" s="149"/>
      <c r="AL1382" s="343" t="e">
        <f t="shared" si="566"/>
        <v>#DIV/0!</v>
      </c>
      <c r="AM1382" s="149"/>
      <c r="AN1382" s="149"/>
      <c r="AO1382" s="343" t="e">
        <f t="shared" si="567"/>
        <v>#DIV/0!</v>
      </c>
      <c r="AP1382" s="149"/>
      <c r="AQ1382" s="149"/>
      <c r="AR1382" s="343" t="e">
        <f t="shared" si="568"/>
        <v>#DIV/0!</v>
      </c>
    </row>
    <row r="1383" spans="1:44" ht="30.75" hidden="1" thickBot="1">
      <c r="A1383" s="309"/>
      <c r="B1383" s="308">
        <v>1253</v>
      </c>
      <c r="C1383" s="239" t="str">
        <f>VLOOKUP($A$18,Piezas!$A$10:$F$604,2,FALSE)</f>
        <v xml:space="preserve">Gabinete lateral derecho </v>
      </c>
      <c r="D1383" s="320"/>
      <c r="E1383" s="322"/>
      <c r="F1383" s="308" t="e">
        <f>VLOOKUP(D1383,Acero!$A$12:$AB$209,4,FALSE)</f>
        <v>#N/A</v>
      </c>
      <c r="G1383" s="317"/>
      <c r="H1383" s="317"/>
      <c r="I1383" s="317"/>
      <c r="J1383" s="311"/>
      <c r="L1383" s="322"/>
      <c r="M1383" s="308" t="e">
        <f>VLOOKUP(D1383,Acero!$A$12:$AB$209,13,FALSE)</f>
        <v>#N/A</v>
      </c>
      <c r="N1383" s="308" t="str">
        <f>IF(L1383="x",VLOOKUP(D1383,Acero!$A$12:$AB$209,6,FALSE),"--")</f>
        <v>--</v>
      </c>
      <c r="O1383" s="324" t="str">
        <f>IF(L1383="x",VLOOKUP(D1383,Acero!$A$12:$AB$209,7,FALSE),"--")</f>
        <v>--</v>
      </c>
      <c r="P1383" s="335" t="e">
        <f>IF((M1383="Chapa negra doble recapado")*AND(L1383&lt;&gt;"x"),"--",VLOOKUP(D1383,Acero!$A$12:$AB$209,14,FALSE))</f>
        <v>#N/A</v>
      </c>
      <c r="Q1383" s="335" t="e">
        <f>IF((M1383="Chapa negra doble recapado")*AND(L1383&lt;&gt;"x"),"--",VLOOKUP(D1383,Acero!$A$12:$AB$209,15,FALSE))</f>
        <v>#N/A</v>
      </c>
      <c r="R1383" s="335" t="str">
        <f>IF(L1383="x",VLOOKUP(D1383,Acero!$A$12:$AB$209,16,FALSE),"--")</f>
        <v>--</v>
      </c>
      <c r="S1383" s="335" t="str">
        <f>IF(L1383="x",VLOOKUP(D1383,Acero!$A$12:$AB$209,17,FALSE),"--")</f>
        <v>--</v>
      </c>
      <c r="T1383" s="335" t="e">
        <f>VLOOKUP(D1383,Acero!$A$12:$AB$209,18,FALSE)</f>
        <v>#N/A</v>
      </c>
      <c r="U1383" s="308" t="e">
        <f>VLOOKUP(D1383,Acero!$A$12:$AB$209,19,FALSE)</f>
        <v>#N/A</v>
      </c>
      <c r="V1383" s="318"/>
      <c r="W1383" s="318"/>
      <c r="X1383" s="322"/>
      <c r="Y1383" s="334" t="e">
        <f t="shared" si="565"/>
        <v>#DIV/0!</v>
      </c>
      <c r="Z1383">
        <f t="shared" si="569"/>
        <v>18024021.166666616</v>
      </c>
      <c r="AG1383" s="345">
        <v>43710</v>
      </c>
      <c r="AH1383" s="149"/>
      <c r="AI1383" s="149"/>
      <c r="AJ1383" s="149"/>
      <c r="AK1383" s="149"/>
      <c r="AL1383" s="343" t="e">
        <f t="shared" si="566"/>
        <v>#DIV/0!</v>
      </c>
      <c r="AM1383" s="149"/>
      <c r="AN1383" s="149"/>
      <c r="AO1383" s="343" t="e">
        <f t="shared" si="567"/>
        <v>#DIV/0!</v>
      </c>
      <c r="AP1383" s="149"/>
      <c r="AQ1383" s="149"/>
      <c r="AR1383" s="343" t="e">
        <f t="shared" si="568"/>
        <v>#DIV/0!</v>
      </c>
    </row>
    <row r="1384" spans="1:44" ht="30.75" hidden="1" thickBot="1">
      <c r="A1384" s="412"/>
      <c r="B1384" s="308">
        <v>1254</v>
      </c>
      <c r="C1384" s="239" t="str">
        <f>VLOOKUP($A$18,Piezas!$A$10:$F$604,2,FALSE)</f>
        <v xml:space="preserve">Gabinete lateral derecho </v>
      </c>
      <c r="D1384" s="321"/>
      <c r="E1384" s="322"/>
      <c r="F1384" s="308" t="e">
        <f>VLOOKUP(D1384,Acero!$A$12:$AB$209,4,FALSE)</f>
        <v>#N/A</v>
      </c>
      <c r="G1384" s="317"/>
      <c r="H1384" s="317"/>
      <c r="I1384" s="317"/>
      <c r="J1384" s="311"/>
      <c r="L1384" s="322"/>
      <c r="M1384" s="308" t="e">
        <f>VLOOKUP(D1384,Acero!$A$12:$AB$209,13,FALSE)</f>
        <v>#N/A</v>
      </c>
      <c r="N1384" s="308" t="str">
        <f>IF(L1384="x",VLOOKUP(D1384,Acero!$A$12:$AB$209,6,FALSE),"--")</f>
        <v>--</v>
      </c>
      <c r="O1384" s="324" t="str">
        <f>IF(L1384="x",VLOOKUP(D1384,Acero!$A$12:$AB$209,7,FALSE),"--")</f>
        <v>--</v>
      </c>
      <c r="P1384" s="335" t="e">
        <f>IF((M1384="Chapa negra doble recapado")*AND(L1384&lt;&gt;"x"),"--",VLOOKUP(D1384,Acero!$A$12:$AB$209,14,FALSE))</f>
        <v>#N/A</v>
      </c>
      <c r="Q1384" s="335" t="e">
        <f>IF((M1384="Chapa negra doble recapado")*AND(L1384&lt;&gt;"x"),"--",VLOOKUP(D1384,Acero!$A$12:$AB$209,15,FALSE))</f>
        <v>#N/A</v>
      </c>
      <c r="R1384" s="335" t="str">
        <f>IF(L1384="x",VLOOKUP(D1384,Acero!$A$12:$AB$209,16,FALSE),"--")</f>
        <v>--</v>
      </c>
      <c r="S1384" s="335" t="str">
        <f>IF(L1384="x",VLOOKUP(D1384,Acero!$A$12:$AB$209,17,FALSE),"--")</f>
        <v>--</v>
      </c>
      <c r="T1384" s="335" t="e">
        <f>VLOOKUP(D1384,Acero!$A$12:$AB$209,18,FALSE)</f>
        <v>#N/A</v>
      </c>
      <c r="U1384" s="308" t="e">
        <f>VLOOKUP(D1384,Acero!$A$12:$AB$209,19,FALSE)</f>
        <v>#N/A</v>
      </c>
      <c r="V1384" s="319"/>
      <c r="W1384" s="319"/>
      <c r="X1384" s="322"/>
      <c r="Y1384" s="334" t="e">
        <f t="shared" si="565"/>
        <v>#DIV/0!</v>
      </c>
      <c r="Z1384">
        <f t="shared" si="569"/>
        <v>18024021.166666616</v>
      </c>
      <c r="AG1384" s="345">
        <v>43711</v>
      </c>
      <c r="AH1384" s="149"/>
      <c r="AI1384" s="149"/>
      <c r="AJ1384" s="149"/>
      <c r="AK1384" s="149"/>
      <c r="AL1384" s="343" t="e">
        <f t="shared" si="566"/>
        <v>#DIV/0!</v>
      </c>
      <c r="AM1384" s="149"/>
      <c r="AN1384" s="149"/>
      <c r="AO1384" s="343" t="e">
        <f t="shared" si="567"/>
        <v>#DIV/0!</v>
      </c>
      <c r="AP1384" s="149"/>
      <c r="AQ1384" s="149"/>
      <c r="AR1384" s="343" t="e">
        <f t="shared" si="568"/>
        <v>#DIV/0!</v>
      </c>
    </row>
    <row r="1385" spans="1:44" ht="15.75" hidden="1" thickBot="1">
      <c r="A1385" s="410"/>
      <c r="B1385" s="336"/>
      <c r="C1385" s="337"/>
      <c r="D1385" s="338"/>
      <c r="E1385" s="339"/>
      <c r="F1385" s="340"/>
      <c r="G1385" s="336"/>
      <c r="H1385" s="336"/>
      <c r="I1385" s="338"/>
      <c r="J1385" s="339"/>
      <c r="K1385" s="341"/>
      <c r="L1385" s="339"/>
      <c r="M1385" s="338"/>
      <c r="N1385" s="338"/>
      <c r="O1385" s="342"/>
      <c r="P1385" s="340"/>
      <c r="Q1385" s="340"/>
      <c r="R1385" s="340"/>
      <c r="S1385" s="340"/>
      <c r="T1385" s="340"/>
      <c r="U1385" s="336"/>
      <c r="V1385" s="336"/>
      <c r="W1385" s="336"/>
      <c r="X1385" s="339"/>
      <c r="Y1385" s="339"/>
      <c r="Z1385" s="333"/>
      <c r="AA1385" s="333"/>
      <c r="AG1385" s="345"/>
      <c r="AL1385" s="344"/>
      <c r="AO1385" s="344"/>
      <c r="AR1385" s="344"/>
    </row>
    <row r="1386" spans="1:44" ht="31.5" hidden="1" thickTop="1" thickBot="1">
      <c r="A1386" s="411" t="s">
        <v>633</v>
      </c>
      <c r="B1386" s="308">
        <v>1255</v>
      </c>
      <c r="C1386" s="239" t="str">
        <f>VLOOKUP($A$18,Piezas!$A$10:$F$604,2,FALSE)</f>
        <v xml:space="preserve">Gabinete lateral derecho </v>
      </c>
      <c r="D1386" s="317" t="s">
        <v>1012</v>
      </c>
      <c r="E1386" s="331">
        <v>2734.3333333333298</v>
      </c>
      <c r="F1386" s="308" t="str">
        <f>VLOOKUP(D1386,Acero!$A$12:$AB$209,4,FALSE)</f>
        <v>Lateral</v>
      </c>
      <c r="G1386" s="317"/>
      <c r="H1386" s="317"/>
      <c r="I1386" s="317"/>
      <c r="J1386" s="310"/>
      <c r="K1386" s="149"/>
      <c r="L1386" s="331"/>
      <c r="M1386" s="308" t="str">
        <f>VLOOKUP(D1386,Acero!$A$12:$AB$209,13,FALSE)</f>
        <v>Chapa negra doble recapado</v>
      </c>
      <c r="N1386" s="308" t="str">
        <f>IF(L1386="x",VLOOKUP(D1386,Acero!$A$12:$AB$209,6,FALSE),"--")</f>
        <v>--</v>
      </c>
      <c r="O1386" s="324" t="str">
        <f>IF(L1386="x",VLOOKUP(D1386,Acero!$A$12:$AB$209,7,FALSE),"--")</f>
        <v>--</v>
      </c>
      <c r="P1386" s="335" t="str">
        <f>IF((M1386="Chapa negra doble recapado")*AND(L1386&lt;&gt;"x"),"--",VLOOKUP(D1386,Acero!$A$12:$AB$209,14,FALSE))</f>
        <v>--</v>
      </c>
      <c r="Q1386" s="335" t="str">
        <f>IF((M1386="Chapa negra doble recapado")*AND(L1386&lt;&gt;"x"),"--",VLOOKUP(D1386,Acero!$A$12:$AB$209,15,FALSE))</f>
        <v>--</v>
      </c>
      <c r="R1386" s="335" t="str">
        <f>IF(L1386="x",VLOOKUP(D1386,Acero!$A$12:$AB$209,16,FALSE),"--")</f>
        <v>--</v>
      </c>
      <c r="S1386" s="335" t="str">
        <f>IF(L1386="x",VLOOKUP(D1386,Acero!$A$12:$AB$209,17,FALSE),"--")</f>
        <v>--</v>
      </c>
      <c r="T1386" s="335">
        <f>VLOOKUP(D1386,Acero!$A$12:$AB$209,18,FALSE)</f>
        <v>1.2</v>
      </c>
      <c r="U1386" s="308" t="str">
        <f>VLOOKUP(D1386,Acero!$A$12:$AB$209,19,FALSE)</f>
        <v>mm</v>
      </c>
      <c r="V1386" s="317"/>
      <c r="W1386" s="317">
        <v>2222.8333333333298</v>
      </c>
      <c r="X1386" s="331">
        <v>2906.6666666666702</v>
      </c>
      <c r="Y1386" s="334">
        <f t="shared" ref="Y1386:Y1396" si="570">(X1386-W1386)/W1386</f>
        <v>0.30764039889030881</v>
      </c>
      <c r="Z1386" s="149">
        <f>(V1386+W1386)*E1386</f>
        <v>6077967.2777777603</v>
      </c>
      <c r="AA1386" s="149"/>
      <c r="AB1386" s="149"/>
      <c r="AC1386" s="149"/>
      <c r="AD1386" s="149"/>
      <c r="AE1386" s="149"/>
      <c r="AF1386" s="149"/>
      <c r="AG1386" s="345">
        <v>43712</v>
      </c>
      <c r="AH1386" s="149"/>
      <c r="AI1386" s="149"/>
      <c r="AJ1386" s="149"/>
      <c r="AK1386" s="149"/>
      <c r="AL1386" s="343" t="e">
        <f t="shared" ref="AL1386:AL1396" si="571">(AH1386-AK1386)/AH1386</f>
        <v>#DIV/0!</v>
      </c>
      <c r="AM1386" s="149"/>
      <c r="AN1386" s="149"/>
      <c r="AO1386" s="343" t="e">
        <f t="shared" ref="AO1386:AO1396" si="572">(AK1386-AN1386)/AK1386</f>
        <v>#DIV/0!</v>
      </c>
      <c r="AP1386" s="149"/>
      <c r="AQ1386" s="149"/>
      <c r="AR1386" s="343" t="e">
        <f t="shared" ref="AR1386:AR1396" si="573">(AN1386-AQ1386)/AN1386</f>
        <v>#DIV/0!</v>
      </c>
    </row>
    <row r="1387" spans="1:44" ht="30.75" hidden="1" thickBot="1">
      <c r="A1387" s="309"/>
      <c r="B1387" s="308">
        <v>1256</v>
      </c>
      <c r="C1387" s="239" t="str">
        <f>VLOOKUP($A$18,Piezas!$A$10:$F$604,2,FALSE)</f>
        <v xml:space="preserve">Gabinete lateral derecho </v>
      </c>
      <c r="D1387" s="317" t="s">
        <v>1211</v>
      </c>
      <c r="E1387" s="322">
        <v>2742.3333333333298</v>
      </c>
      <c r="F1387" s="308" t="str">
        <f>VLOOKUP(D1387,Acero!$A$12:$AB$209,4,FALSE)</f>
        <v xml:space="preserve">Lonja </v>
      </c>
      <c r="G1387" s="317"/>
      <c r="H1387" s="317"/>
      <c r="I1387" s="317"/>
      <c r="J1387" s="311"/>
      <c r="L1387" s="317"/>
      <c r="M1387" s="308" t="str">
        <f>VLOOKUP(D1387,Acero!$A$12:$AB$209,13,FALSE)</f>
        <v>Chapa negra doble recapado</v>
      </c>
      <c r="N1387" s="308" t="str">
        <f>IF(L1387="x",VLOOKUP(D1387,Acero!$A$12:$AB$209,6,FALSE),"--")</f>
        <v>--</v>
      </c>
      <c r="O1387" s="324" t="str">
        <f>IF(L1387="x",VLOOKUP(D1387,Acero!$A$12:$AB$209,7,FALSE),"--")</f>
        <v>--</v>
      </c>
      <c r="P1387" s="335" t="str">
        <f>IF((M1387="Chapa negra doble recapado")*AND(L1387&lt;&gt;"x"),"--",VLOOKUP(D1387,Acero!$A$12:$AB$209,14,FALSE))</f>
        <v>--</v>
      </c>
      <c r="Q1387" s="335" t="str">
        <f>IF((M1387="Chapa negra doble recapado")*AND(L1387&lt;&gt;"x"),"--",VLOOKUP(D1387,Acero!$A$12:$AB$209,15,FALSE))</f>
        <v>--</v>
      </c>
      <c r="R1387" s="335" t="str">
        <f>IF(L1387="x",VLOOKUP(D1387,Acero!$A$12:$AB$209,16,FALSE),"--")</f>
        <v>--</v>
      </c>
      <c r="S1387" s="335" t="str">
        <f>IF(L1387="x",VLOOKUP(D1387,Acero!$A$12:$AB$209,17,FALSE),"--")</f>
        <v>--</v>
      </c>
      <c r="T1387" s="335">
        <f>VLOOKUP(D1387,Acero!$A$12:$AB$209,18,FALSE)</f>
        <v>1.2</v>
      </c>
      <c r="U1387" s="308" t="str">
        <f>VLOOKUP(D1387,Acero!$A$12:$AB$209,19,FALSE)</f>
        <v>mm</v>
      </c>
      <c r="V1387" s="317"/>
      <c r="W1387" s="317">
        <v>2229.3333333333298</v>
      </c>
      <c r="X1387" s="322">
        <v>2915.1666666666702</v>
      </c>
      <c r="Y1387" s="334">
        <f t="shared" si="570"/>
        <v>0.30764055023923803</v>
      </c>
      <c r="Z1387">
        <f t="shared" ref="Z1387:Z1396" si="574">(V1387+W1387)*E1387+Z1386</f>
        <v>12191542.388888855</v>
      </c>
      <c r="AG1387" s="345">
        <v>43713</v>
      </c>
      <c r="AH1387" s="149"/>
      <c r="AI1387" s="149"/>
      <c r="AJ1387" s="149"/>
      <c r="AK1387" s="149"/>
      <c r="AL1387" s="343" t="e">
        <f t="shared" si="571"/>
        <v>#DIV/0!</v>
      </c>
      <c r="AM1387" s="149"/>
      <c r="AN1387" s="149"/>
      <c r="AO1387" s="343" t="e">
        <f t="shared" si="572"/>
        <v>#DIV/0!</v>
      </c>
      <c r="AP1387" s="149"/>
      <c r="AQ1387" s="149"/>
      <c r="AR1387" s="343" t="e">
        <f t="shared" si="573"/>
        <v>#DIV/0!</v>
      </c>
    </row>
    <row r="1388" spans="1:44" ht="30.75" hidden="1" thickBot="1">
      <c r="A1388" s="309"/>
      <c r="B1388" s="308">
        <v>1257</v>
      </c>
      <c r="C1388" s="239" t="str">
        <f>VLOOKUP($A$18,Piezas!$A$10:$F$604,2,FALSE)</f>
        <v xml:space="preserve">Gabinete lateral derecho </v>
      </c>
      <c r="D1388" s="317" t="s">
        <v>1014</v>
      </c>
      <c r="E1388" s="322">
        <v>2750.3333333333298</v>
      </c>
      <c r="F1388" s="308" t="str">
        <f>VLOOKUP(D1388,Acero!$A$12:$AB$209,4,FALSE)</f>
        <v>orejas</v>
      </c>
      <c r="G1388" s="317"/>
      <c r="H1388" s="317"/>
      <c r="I1388" s="317"/>
      <c r="J1388" s="311" t="s">
        <v>1584</v>
      </c>
      <c r="L1388" s="322"/>
      <c r="M1388" s="308" t="str">
        <f>VLOOKUP(D1388,Acero!$A$12:$AB$209,13,FALSE)</f>
        <v>Chapa negra doble recapado</v>
      </c>
      <c r="N1388" s="308" t="str">
        <f>IF(L1388="x",VLOOKUP(D1388,Acero!$A$12:$AB$209,6,FALSE),"--")</f>
        <v>--</v>
      </c>
      <c r="O1388" s="324" t="str">
        <f>IF(L1388="x",VLOOKUP(D1388,Acero!$A$12:$AB$209,7,FALSE),"--")</f>
        <v>--</v>
      </c>
      <c r="P1388" s="335" t="str">
        <f>IF((M1388="Chapa negra doble recapado")*AND(L1388&lt;&gt;"x"),"--",VLOOKUP(D1388,Acero!$A$12:$AB$209,14,FALSE))</f>
        <v>--</v>
      </c>
      <c r="Q1388" s="335" t="str">
        <f>IF((M1388="Chapa negra doble recapado")*AND(L1388&lt;&gt;"x"),"--",VLOOKUP(D1388,Acero!$A$12:$AB$209,15,FALSE))</f>
        <v>--</v>
      </c>
      <c r="R1388" s="335" t="str">
        <f>IF(L1388="x",VLOOKUP(D1388,Acero!$A$12:$AB$209,16,FALSE),"--")</f>
        <v>--</v>
      </c>
      <c r="S1388" s="335" t="str">
        <f>IF(L1388="x",VLOOKUP(D1388,Acero!$A$12:$AB$209,17,FALSE),"--")</f>
        <v>--</v>
      </c>
      <c r="T1388" s="335">
        <f>VLOOKUP(D1388,Acero!$A$12:$AB$209,18,FALSE)</f>
        <v>1.2</v>
      </c>
      <c r="U1388" s="308" t="str">
        <f>VLOOKUP(D1388,Acero!$A$12:$AB$209,19,FALSE)</f>
        <v>mm</v>
      </c>
      <c r="V1388" s="318">
        <v>1</v>
      </c>
      <c r="W1388" s="318">
        <v>2235.8333333333298</v>
      </c>
      <c r="X1388" s="322">
        <v>2923.6666666666702</v>
      </c>
      <c r="Y1388" s="334">
        <f t="shared" si="570"/>
        <v>0.30764070070816613</v>
      </c>
      <c r="Z1388">
        <f t="shared" si="574"/>
        <v>18343579.666666616</v>
      </c>
      <c r="AG1388" s="345">
        <v>43714</v>
      </c>
      <c r="AH1388" s="149"/>
      <c r="AI1388" s="149"/>
      <c r="AJ1388" s="149"/>
      <c r="AK1388" s="149"/>
      <c r="AL1388" s="343" t="e">
        <f t="shared" si="571"/>
        <v>#DIV/0!</v>
      </c>
      <c r="AM1388" s="149"/>
      <c r="AN1388" s="149"/>
      <c r="AO1388" s="343" t="e">
        <f t="shared" si="572"/>
        <v>#DIV/0!</v>
      </c>
      <c r="AP1388" s="149"/>
      <c r="AQ1388" s="149"/>
      <c r="AR1388" s="343" t="e">
        <f t="shared" si="573"/>
        <v>#DIV/0!</v>
      </c>
    </row>
    <row r="1389" spans="1:44" ht="30.75" hidden="1" thickBot="1">
      <c r="A1389" s="309"/>
      <c r="B1389" s="308">
        <v>1258</v>
      </c>
      <c r="C1389" s="239" t="str">
        <f>VLOOKUP($A$18,Piezas!$A$10:$F$604,2,FALSE)</f>
        <v xml:space="preserve">Gabinete lateral derecho </v>
      </c>
      <c r="D1389" s="317" t="s">
        <v>1015</v>
      </c>
      <c r="E1389" s="322"/>
      <c r="F1389" s="308">
        <f>VLOOKUP(D1389,Acero!$A$12:$AB$209,4,FALSE)</f>
        <v>0</v>
      </c>
      <c r="G1389" s="317"/>
      <c r="H1389" s="317"/>
      <c r="I1389" s="317"/>
      <c r="J1389" s="311"/>
      <c r="L1389" s="322"/>
      <c r="M1389" s="308">
        <f>VLOOKUP(D1389,Acero!$A$12:$AB$209,13,FALSE)</f>
        <v>0</v>
      </c>
      <c r="N1389" s="308" t="str">
        <f>IF(L1389="x",VLOOKUP(D1389,Acero!$A$12:$AB$209,6,FALSE),"--")</f>
        <v>--</v>
      </c>
      <c r="O1389" s="324" t="str">
        <f>IF(L1389="x",VLOOKUP(D1389,Acero!$A$12:$AB$209,7,FALSE),"--")</f>
        <v>--</v>
      </c>
      <c r="P1389" s="335">
        <f>IF((M1389="Chapa negra doble recapado")*AND(L1389&lt;&gt;"x"),"--",VLOOKUP(D1389,Acero!$A$12:$AB$209,14,FALSE))</f>
        <v>0</v>
      </c>
      <c r="Q1389" s="335">
        <f>IF((M1389="Chapa negra doble recapado")*AND(L1389&lt;&gt;"x"),"--",VLOOKUP(D1389,Acero!$A$12:$AB$209,15,FALSE))</f>
        <v>0</v>
      </c>
      <c r="R1389" s="335" t="str">
        <f>IF(L1389="x",VLOOKUP(D1389,Acero!$A$12:$AB$209,16,FALSE),"--")</f>
        <v>--</v>
      </c>
      <c r="S1389" s="335" t="str">
        <f>IF(L1389="x",VLOOKUP(D1389,Acero!$A$12:$AB$209,17,FALSE),"--")</f>
        <v>--</v>
      </c>
      <c r="T1389" s="335">
        <f>VLOOKUP(D1389,Acero!$A$12:$AB$209,18,FALSE)</f>
        <v>0</v>
      </c>
      <c r="U1389" s="308" t="str">
        <f>VLOOKUP(D1389,Acero!$A$12:$AB$209,19,FALSE)</f>
        <v>-----</v>
      </c>
      <c r="V1389" s="319"/>
      <c r="W1389" s="319"/>
      <c r="X1389" s="322"/>
      <c r="Y1389" s="334" t="e">
        <f t="shared" si="570"/>
        <v>#DIV/0!</v>
      </c>
      <c r="Z1389">
        <f t="shared" si="574"/>
        <v>18343579.666666616</v>
      </c>
      <c r="AG1389" s="345">
        <v>43715</v>
      </c>
      <c r="AH1389" s="149"/>
      <c r="AI1389" s="149"/>
      <c r="AJ1389" s="149"/>
      <c r="AK1389" s="149"/>
      <c r="AL1389" s="343" t="e">
        <f t="shared" si="571"/>
        <v>#DIV/0!</v>
      </c>
      <c r="AM1389" s="149"/>
      <c r="AN1389" s="149"/>
      <c r="AO1389" s="343" t="e">
        <f t="shared" si="572"/>
        <v>#DIV/0!</v>
      </c>
      <c r="AP1389" s="149"/>
      <c r="AQ1389" s="149"/>
      <c r="AR1389" s="343" t="e">
        <f t="shared" si="573"/>
        <v>#DIV/0!</v>
      </c>
    </row>
    <row r="1390" spans="1:44" ht="30.75" hidden="1" thickBot="1">
      <c r="A1390" s="309"/>
      <c r="B1390" s="308">
        <v>1259</v>
      </c>
      <c r="C1390" s="239" t="str">
        <f>VLOOKUP($A$18,Piezas!$A$10:$F$604,2,FALSE)</f>
        <v xml:space="preserve">Gabinete lateral derecho </v>
      </c>
      <c r="D1390" s="317" t="s">
        <v>1060</v>
      </c>
      <c r="E1390" s="322"/>
      <c r="F1390" s="308">
        <f>VLOOKUP(D1390,Acero!$A$12:$AB$209,4,FALSE)</f>
        <v>0</v>
      </c>
      <c r="G1390" s="317"/>
      <c r="H1390" s="317"/>
      <c r="I1390" s="317"/>
      <c r="J1390" s="311"/>
      <c r="L1390" s="322"/>
      <c r="M1390" s="308" t="str">
        <f>VLOOKUP(D1390,Acero!$A$12:$AB$209,13,FALSE)</f>
        <v>---------------</v>
      </c>
      <c r="N1390" s="308" t="str">
        <f>IF(L1390="x",VLOOKUP(D1390,Acero!$A$12:$AB$209,6,FALSE),"--")</f>
        <v>--</v>
      </c>
      <c r="O1390" s="324" t="str">
        <f>IF(L1390="x",VLOOKUP(D1390,Acero!$A$12:$AB$209,7,FALSE),"--")</f>
        <v>--</v>
      </c>
      <c r="P1390" s="335">
        <f>IF((M1390="Chapa negra doble recapado")*AND(L1390&lt;&gt;"x"),"--",VLOOKUP(D1390,Acero!$A$12:$AB$209,14,FALSE))</f>
        <v>28</v>
      </c>
      <c r="Q1390" s="335" t="str">
        <f>IF((M1390="Chapa negra doble recapado")*AND(L1390&lt;&gt;"x"),"--",VLOOKUP(D1390,Acero!$A$12:$AB$209,15,FALSE))</f>
        <v>----</v>
      </c>
      <c r="R1390" s="335" t="str">
        <f>IF(L1390="x",VLOOKUP(D1390,Acero!$A$12:$AB$209,16,FALSE),"--")</f>
        <v>--</v>
      </c>
      <c r="S1390" s="335" t="str">
        <f>IF(L1390="x",VLOOKUP(D1390,Acero!$A$12:$AB$209,17,FALSE),"--")</f>
        <v>--</v>
      </c>
      <c r="T1390" s="335">
        <f>VLOOKUP(D1390,Acero!$A$12:$AB$209,18,FALSE)</f>
        <v>0</v>
      </c>
      <c r="U1390" s="308" t="str">
        <f>VLOOKUP(D1390,Acero!$A$12:$AB$209,19,FALSE)</f>
        <v>----</v>
      </c>
      <c r="V1390" s="318"/>
      <c r="W1390" s="318"/>
      <c r="X1390" s="322"/>
      <c r="Y1390" s="334" t="e">
        <f t="shared" si="570"/>
        <v>#DIV/0!</v>
      </c>
      <c r="Z1390">
        <f t="shared" si="574"/>
        <v>18343579.666666616</v>
      </c>
      <c r="AG1390" s="345">
        <v>43716</v>
      </c>
      <c r="AH1390" s="149"/>
      <c r="AI1390" s="149"/>
      <c r="AJ1390" s="149"/>
      <c r="AK1390" s="149"/>
      <c r="AL1390" s="343" t="e">
        <f t="shared" si="571"/>
        <v>#DIV/0!</v>
      </c>
      <c r="AM1390" s="149"/>
      <c r="AN1390" s="149"/>
      <c r="AO1390" s="343" t="e">
        <f t="shared" si="572"/>
        <v>#DIV/0!</v>
      </c>
      <c r="AP1390" s="149"/>
      <c r="AQ1390" s="149"/>
      <c r="AR1390" s="343" t="e">
        <f t="shared" si="573"/>
        <v>#DIV/0!</v>
      </c>
    </row>
    <row r="1391" spans="1:44" ht="30.75" hidden="1" thickBot="1">
      <c r="A1391" s="309"/>
      <c r="B1391" s="308">
        <v>1260</v>
      </c>
      <c r="C1391" s="239" t="str">
        <f>VLOOKUP($A$18,Piezas!$A$10:$F$604,2,FALSE)</f>
        <v xml:space="preserve">Gabinete lateral derecho </v>
      </c>
      <c r="D1391" s="317" t="s">
        <v>1228</v>
      </c>
      <c r="E1391" s="322"/>
      <c r="F1391" s="308">
        <f>VLOOKUP(D1391,Acero!$A$12:$AB$209,4,FALSE)</f>
        <v>0</v>
      </c>
      <c r="G1391" s="317"/>
      <c r="H1391" s="317"/>
      <c r="I1391" s="317"/>
      <c r="J1391" s="311"/>
      <c r="L1391" s="322"/>
      <c r="M1391" s="308" t="str">
        <f>VLOOKUP(D1391,Acero!$A$12:$AB$209,13,FALSE)</f>
        <v>---------------</v>
      </c>
      <c r="N1391" s="308" t="str">
        <f>IF(L1391="x",VLOOKUP(D1391,Acero!$A$12:$AB$209,6,FALSE),"--")</f>
        <v>--</v>
      </c>
      <c r="O1391" s="324" t="str">
        <f>IF(L1391="x",VLOOKUP(D1391,Acero!$A$12:$AB$209,7,FALSE),"--")</f>
        <v>--</v>
      </c>
      <c r="P1391" s="335">
        <f>IF((M1391="Chapa negra doble recapado")*AND(L1391&lt;&gt;"x"),"--",VLOOKUP(D1391,Acero!$A$12:$AB$209,14,FALSE))</f>
        <v>0.42</v>
      </c>
      <c r="Q1391" s="335" t="str">
        <f>IF((M1391="Chapa negra doble recapado")*AND(L1391&lt;&gt;"x"),"--",VLOOKUP(D1391,Acero!$A$12:$AB$209,15,FALSE))</f>
        <v>----</v>
      </c>
      <c r="R1391" s="335" t="str">
        <f>IF(L1391="x",VLOOKUP(D1391,Acero!$A$12:$AB$209,16,FALSE),"--")</f>
        <v>--</v>
      </c>
      <c r="S1391" s="335" t="str">
        <f>IF(L1391="x",VLOOKUP(D1391,Acero!$A$12:$AB$209,17,FALSE),"--")</f>
        <v>--</v>
      </c>
      <c r="T1391" s="335">
        <f>VLOOKUP(D1391,Acero!$A$12:$AB$209,18,FALSE)</f>
        <v>0.5</v>
      </c>
      <c r="U1391" s="308" t="str">
        <f>VLOOKUP(D1391,Acero!$A$12:$AB$209,19,FALSE)</f>
        <v>----</v>
      </c>
      <c r="V1391" s="318"/>
      <c r="W1391" s="318"/>
      <c r="X1391" s="322"/>
      <c r="Y1391" s="334" t="e">
        <f t="shared" si="570"/>
        <v>#DIV/0!</v>
      </c>
      <c r="Z1391">
        <f t="shared" si="574"/>
        <v>18343579.666666616</v>
      </c>
      <c r="AG1391" s="345">
        <v>43717</v>
      </c>
      <c r="AH1391" s="149"/>
      <c r="AI1391" s="149"/>
      <c r="AJ1391" s="149"/>
      <c r="AK1391" s="149"/>
      <c r="AL1391" s="343" t="e">
        <f t="shared" si="571"/>
        <v>#DIV/0!</v>
      </c>
      <c r="AM1391" s="149"/>
      <c r="AN1391" s="149"/>
      <c r="AO1391" s="343" t="e">
        <f t="shared" si="572"/>
        <v>#DIV/0!</v>
      </c>
      <c r="AP1391" s="149"/>
      <c r="AQ1391" s="149"/>
      <c r="AR1391" s="343" t="e">
        <f t="shared" si="573"/>
        <v>#DIV/0!</v>
      </c>
    </row>
    <row r="1392" spans="1:44" ht="30.75" hidden="1" thickBot="1">
      <c r="A1392" s="309"/>
      <c r="B1392" s="308">
        <v>1261</v>
      </c>
      <c r="C1392" s="239" t="str">
        <f>VLOOKUP($A$18,Piezas!$A$10:$F$604,2,FALSE)</f>
        <v xml:space="preserve">Gabinete lateral derecho </v>
      </c>
      <c r="D1392" s="317" t="s">
        <v>1229</v>
      </c>
      <c r="E1392" s="322"/>
      <c r="F1392" s="308">
        <f>VLOOKUP(D1392,Acero!$A$12:$AB$209,4,FALSE)</f>
        <v>0</v>
      </c>
      <c r="G1392" s="317"/>
      <c r="H1392" s="317"/>
      <c r="I1392" s="317"/>
      <c r="J1392" s="311"/>
      <c r="L1392" s="322"/>
      <c r="M1392" s="308" t="str">
        <f>VLOOKUP(D1392,Acero!$A$12:$AB$209,13,FALSE)</f>
        <v>---------------</v>
      </c>
      <c r="N1392" s="308" t="str">
        <f>IF(L1392="x",VLOOKUP(D1392,Acero!$A$12:$AB$209,6,FALSE),"--")</f>
        <v>--</v>
      </c>
      <c r="O1392" s="324" t="str">
        <f>IF(L1392="x",VLOOKUP(D1392,Acero!$A$12:$AB$209,7,FALSE),"--")</f>
        <v>--</v>
      </c>
      <c r="P1392" s="335">
        <f>IF((M1392="Chapa negra doble recapado")*AND(L1392&lt;&gt;"x"),"--",VLOOKUP(D1392,Acero!$A$12:$AB$209,14,FALSE))</f>
        <v>22</v>
      </c>
      <c r="Q1392" s="335" t="str">
        <f>IF((M1392="Chapa negra doble recapado")*AND(L1392&lt;&gt;"x"),"--",VLOOKUP(D1392,Acero!$A$12:$AB$209,15,FALSE))</f>
        <v>----</v>
      </c>
      <c r="R1392" s="335" t="str">
        <f>IF(L1392="x",VLOOKUP(D1392,Acero!$A$12:$AB$209,16,FALSE),"--")</f>
        <v>--</v>
      </c>
      <c r="S1392" s="335" t="str">
        <f>IF(L1392="x",VLOOKUP(D1392,Acero!$A$12:$AB$209,17,FALSE),"--")</f>
        <v>--</v>
      </c>
      <c r="T1392" s="335">
        <f>VLOOKUP(D1392,Acero!$A$12:$AB$209,18,FALSE)</f>
        <v>0</v>
      </c>
      <c r="U1392" s="308" t="str">
        <f>VLOOKUP(D1392,Acero!$A$12:$AB$209,19,FALSE)</f>
        <v>----</v>
      </c>
      <c r="V1392" s="319"/>
      <c r="W1392" s="319"/>
      <c r="X1392" s="322"/>
      <c r="Y1392" s="334" t="e">
        <f t="shared" si="570"/>
        <v>#DIV/0!</v>
      </c>
      <c r="Z1392">
        <f t="shared" si="574"/>
        <v>18343579.666666616</v>
      </c>
      <c r="AG1392" s="345">
        <v>43718</v>
      </c>
      <c r="AH1392" s="149"/>
      <c r="AI1392" s="149"/>
      <c r="AJ1392" s="149"/>
      <c r="AK1392" s="149"/>
      <c r="AL1392" s="343" t="e">
        <f t="shared" si="571"/>
        <v>#DIV/0!</v>
      </c>
      <c r="AM1392" s="149"/>
      <c r="AN1392" s="149"/>
      <c r="AO1392" s="343" t="e">
        <f t="shared" si="572"/>
        <v>#DIV/0!</v>
      </c>
      <c r="AP1392" s="149"/>
      <c r="AQ1392" s="149"/>
      <c r="AR1392" s="343" t="e">
        <f t="shared" si="573"/>
        <v>#DIV/0!</v>
      </c>
    </row>
    <row r="1393" spans="1:44" ht="30.75" hidden="1" thickBot="1">
      <c r="A1393" s="309"/>
      <c r="B1393" s="308">
        <v>1262</v>
      </c>
      <c r="C1393" s="239" t="str">
        <f>VLOOKUP($A$18,Piezas!$A$10:$F$604,2,FALSE)</f>
        <v xml:space="preserve">Gabinete lateral derecho </v>
      </c>
      <c r="D1393" s="317" t="s">
        <v>1230</v>
      </c>
      <c r="E1393" s="322"/>
      <c r="F1393" s="308">
        <f>VLOOKUP(D1393,Acero!$A$12:$AB$209,4,FALSE)</f>
        <v>0</v>
      </c>
      <c r="G1393" s="317"/>
      <c r="H1393" s="317"/>
      <c r="I1393" s="317"/>
      <c r="J1393" s="311"/>
      <c r="L1393" s="322"/>
      <c r="M1393" s="308" t="str">
        <f>VLOOKUP(D1393,Acero!$A$12:$AB$209,13,FALSE)</f>
        <v>---------------</v>
      </c>
      <c r="N1393" s="308" t="str">
        <f>IF(L1393="x",VLOOKUP(D1393,Acero!$A$12:$AB$209,6,FALSE),"--")</f>
        <v>--</v>
      </c>
      <c r="O1393" s="324" t="str">
        <f>IF(L1393="x",VLOOKUP(D1393,Acero!$A$12:$AB$209,7,FALSE),"--")</f>
        <v>--</v>
      </c>
      <c r="P1393" s="335">
        <f>IF((M1393="Chapa negra doble recapado")*AND(L1393&lt;&gt;"x"),"--",VLOOKUP(D1393,Acero!$A$12:$AB$209,14,FALSE))</f>
        <v>12.7</v>
      </c>
      <c r="Q1393" s="335" t="str">
        <f>IF((M1393="Chapa negra doble recapado")*AND(L1393&lt;&gt;"x"),"--",VLOOKUP(D1393,Acero!$A$12:$AB$209,15,FALSE))</f>
        <v>----</v>
      </c>
      <c r="R1393" s="335" t="str">
        <f>IF(L1393="x",VLOOKUP(D1393,Acero!$A$12:$AB$209,16,FALSE),"--")</f>
        <v>--</v>
      </c>
      <c r="S1393" s="335" t="str">
        <f>IF(L1393="x",VLOOKUP(D1393,Acero!$A$12:$AB$209,17,FALSE),"--")</f>
        <v>--</v>
      </c>
      <c r="T1393" s="335">
        <f>VLOOKUP(D1393,Acero!$A$12:$AB$209,18,FALSE)</f>
        <v>0</v>
      </c>
      <c r="U1393" s="308" t="str">
        <f>VLOOKUP(D1393,Acero!$A$12:$AB$209,19,FALSE)</f>
        <v>----</v>
      </c>
      <c r="V1393" s="318"/>
      <c r="W1393" s="318"/>
      <c r="X1393" s="322"/>
      <c r="Y1393" s="334" t="e">
        <f t="shared" si="570"/>
        <v>#DIV/0!</v>
      </c>
      <c r="Z1393">
        <f t="shared" si="574"/>
        <v>18343579.666666616</v>
      </c>
      <c r="AG1393" s="345">
        <v>43719</v>
      </c>
      <c r="AH1393" s="149"/>
      <c r="AI1393" s="149"/>
      <c r="AJ1393" s="149"/>
      <c r="AK1393" s="149"/>
      <c r="AL1393" s="343" t="e">
        <f t="shared" si="571"/>
        <v>#DIV/0!</v>
      </c>
      <c r="AM1393" s="149"/>
      <c r="AN1393" s="149"/>
      <c r="AO1393" s="343" t="e">
        <f t="shared" si="572"/>
        <v>#DIV/0!</v>
      </c>
      <c r="AP1393" s="149"/>
      <c r="AQ1393" s="149"/>
      <c r="AR1393" s="343" t="e">
        <f t="shared" si="573"/>
        <v>#DIV/0!</v>
      </c>
    </row>
    <row r="1394" spans="1:44" ht="30.75" hidden="1" thickBot="1">
      <c r="A1394" s="309"/>
      <c r="B1394" s="308">
        <v>1263</v>
      </c>
      <c r="C1394" s="239" t="str">
        <f>VLOOKUP($A$18,Piezas!$A$10:$F$604,2,FALSE)</f>
        <v xml:space="preserve">Gabinete lateral derecho </v>
      </c>
      <c r="D1394" s="317"/>
      <c r="E1394" s="322"/>
      <c r="F1394" s="308" t="e">
        <f>VLOOKUP(D1394,Acero!$A$12:$AB$209,4,FALSE)</f>
        <v>#N/A</v>
      </c>
      <c r="G1394" s="317"/>
      <c r="H1394" s="317"/>
      <c r="I1394" s="317"/>
      <c r="J1394" s="311"/>
      <c r="L1394" s="322"/>
      <c r="M1394" s="308" t="e">
        <f>VLOOKUP(D1394,Acero!$A$12:$AB$209,13,FALSE)</f>
        <v>#N/A</v>
      </c>
      <c r="N1394" s="308" t="str">
        <f>IF(L1394="x",VLOOKUP(D1394,Acero!$A$12:$AB$209,6,FALSE),"--")</f>
        <v>--</v>
      </c>
      <c r="O1394" s="324" t="str">
        <f>IF(L1394="x",VLOOKUP(D1394,Acero!$A$12:$AB$209,7,FALSE),"--")</f>
        <v>--</v>
      </c>
      <c r="P1394" s="335" t="e">
        <f>IF((M1394="Chapa negra doble recapado")*AND(L1394&lt;&gt;"x"),"--",VLOOKUP(D1394,Acero!$A$12:$AB$209,14,FALSE))</f>
        <v>#N/A</v>
      </c>
      <c r="Q1394" s="335" t="e">
        <f>IF((M1394="Chapa negra doble recapado")*AND(L1394&lt;&gt;"x"),"--",VLOOKUP(D1394,Acero!$A$12:$AB$209,15,FALSE))</f>
        <v>#N/A</v>
      </c>
      <c r="R1394" s="335" t="str">
        <f>IF(L1394="x",VLOOKUP(D1394,Acero!$A$12:$AB$209,16,FALSE),"--")</f>
        <v>--</v>
      </c>
      <c r="S1394" s="335" t="str">
        <f>IF(L1394="x",VLOOKUP(D1394,Acero!$A$12:$AB$209,17,FALSE),"--")</f>
        <v>--</v>
      </c>
      <c r="T1394" s="335" t="e">
        <f>VLOOKUP(D1394,Acero!$A$12:$AB$209,18,FALSE)</f>
        <v>#N/A</v>
      </c>
      <c r="U1394" s="308" t="e">
        <f>VLOOKUP(D1394,Acero!$A$12:$AB$209,19,FALSE)</f>
        <v>#N/A</v>
      </c>
      <c r="V1394" s="319"/>
      <c r="W1394" s="319"/>
      <c r="X1394" s="322"/>
      <c r="Y1394" s="334" t="e">
        <f t="shared" si="570"/>
        <v>#DIV/0!</v>
      </c>
      <c r="Z1394">
        <f t="shared" si="574"/>
        <v>18343579.666666616</v>
      </c>
      <c r="AG1394" s="345">
        <v>43720</v>
      </c>
      <c r="AH1394" s="149"/>
      <c r="AI1394" s="149"/>
      <c r="AJ1394" s="149"/>
      <c r="AK1394" s="149"/>
      <c r="AL1394" s="343" t="e">
        <f t="shared" si="571"/>
        <v>#DIV/0!</v>
      </c>
      <c r="AM1394" s="149"/>
      <c r="AN1394" s="149"/>
      <c r="AO1394" s="343" t="e">
        <f t="shared" si="572"/>
        <v>#DIV/0!</v>
      </c>
      <c r="AP1394" s="149"/>
      <c r="AQ1394" s="149"/>
      <c r="AR1394" s="343" t="e">
        <f t="shared" si="573"/>
        <v>#DIV/0!</v>
      </c>
    </row>
    <row r="1395" spans="1:44" ht="30.75" hidden="1" thickBot="1">
      <c r="A1395" s="309"/>
      <c r="B1395" s="308">
        <v>1264</v>
      </c>
      <c r="C1395" s="239" t="str">
        <f>VLOOKUP($A$18,Piezas!$A$10:$F$604,2,FALSE)</f>
        <v xml:space="preserve">Gabinete lateral derecho </v>
      </c>
      <c r="D1395" s="320"/>
      <c r="E1395" s="322"/>
      <c r="F1395" s="308" t="e">
        <f>VLOOKUP(D1395,Acero!$A$12:$AB$209,4,FALSE)</f>
        <v>#N/A</v>
      </c>
      <c r="G1395" s="317"/>
      <c r="H1395" s="317"/>
      <c r="I1395" s="317"/>
      <c r="J1395" s="311"/>
      <c r="L1395" s="322"/>
      <c r="M1395" s="308" t="e">
        <f>VLOOKUP(D1395,Acero!$A$12:$AB$209,13,FALSE)</f>
        <v>#N/A</v>
      </c>
      <c r="N1395" s="308" t="str">
        <f>IF(L1395="x",VLOOKUP(D1395,Acero!$A$12:$AB$209,6,FALSE),"--")</f>
        <v>--</v>
      </c>
      <c r="O1395" s="324" t="str">
        <f>IF(L1395="x",VLOOKUP(D1395,Acero!$A$12:$AB$209,7,FALSE),"--")</f>
        <v>--</v>
      </c>
      <c r="P1395" s="335" t="e">
        <f>IF((M1395="Chapa negra doble recapado")*AND(L1395&lt;&gt;"x"),"--",VLOOKUP(D1395,Acero!$A$12:$AB$209,14,FALSE))</f>
        <v>#N/A</v>
      </c>
      <c r="Q1395" s="335" t="e">
        <f>IF((M1395="Chapa negra doble recapado")*AND(L1395&lt;&gt;"x"),"--",VLOOKUP(D1395,Acero!$A$12:$AB$209,15,FALSE))</f>
        <v>#N/A</v>
      </c>
      <c r="R1395" s="335" t="str">
        <f>IF(L1395="x",VLOOKUP(D1395,Acero!$A$12:$AB$209,16,FALSE),"--")</f>
        <v>--</v>
      </c>
      <c r="S1395" s="335" t="str">
        <f>IF(L1395="x",VLOOKUP(D1395,Acero!$A$12:$AB$209,17,FALSE),"--")</f>
        <v>--</v>
      </c>
      <c r="T1395" s="335" t="e">
        <f>VLOOKUP(D1395,Acero!$A$12:$AB$209,18,FALSE)</f>
        <v>#N/A</v>
      </c>
      <c r="U1395" s="308" t="e">
        <f>VLOOKUP(D1395,Acero!$A$12:$AB$209,19,FALSE)</f>
        <v>#N/A</v>
      </c>
      <c r="V1395" s="318"/>
      <c r="W1395" s="318"/>
      <c r="X1395" s="322"/>
      <c r="Y1395" s="334" t="e">
        <f t="shared" si="570"/>
        <v>#DIV/0!</v>
      </c>
      <c r="Z1395">
        <f t="shared" si="574"/>
        <v>18343579.666666616</v>
      </c>
      <c r="AG1395" s="345">
        <v>43721</v>
      </c>
      <c r="AH1395" s="149"/>
      <c r="AI1395" s="149"/>
      <c r="AJ1395" s="149"/>
      <c r="AK1395" s="149"/>
      <c r="AL1395" s="343" t="e">
        <f t="shared" si="571"/>
        <v>#DIV/0!</v>
      </c>
      <c r="AM1395" s="149"/>
      <c r="AN1395" s="149"/>
      <c r="AO1395" s="343" t="e">
        <f t="shared" si="572"/>
        <v>#DIV/0!</v>
      </c>
      <c r="AP1395" s="149"/>
      <c r="AQ1395" s="149"/>
      <c r="AR1395" s="343" t="e">
        <f t="shared" si="573"/>
        <v>#DIV/0!</v>
      </c>
    </row>
    <row r="1396" spans="1:44" ht="30.75" hidden="1" thickBot="1">
      <c r="A1396" s="412"/>
      <c r="B1396" s="308">
        <v>1265</v>
      </c>
      <c r="C1396" s="239" t="str">
        <f>VLOOKUP($A$18,Piezas!$A$10:$F$604,2,FALSE)</f>
        <v xml:space="preserve">Gabinete lateral derecho </v>
      </c>
      <c r="D1396" s="321"/>
      <c r="E1396" s="322"/>
      <c r="F1396" s="308" t="e">
        <f>VLOOKUP(D1396,Acero!$A$12:$AB$209,4,FALSE)</f>
        <v>#N/A</v>
      </c>
      <c r="G1396" s="317"/>
      <c r="H1396" s="317"/>
      <c r="I1396" s="317"/>
      <c r="J1396" s="311"/>
      <c r="L1396" s="322"/>
      <c r="M1396" s="308" t="e">
        <f>VLOOKUP(D1396,Acero!$A$12:$AB$209,13,FALSE)</f>
        <v>#N/A</v>
      </c>
      <c r="N1396" s="308" t="str">
        <f>IF(L1396="x",VLOOKUP(D1396,Acero!$A$12:$AB$209,6,FALSE),"--")</f>
        <v>--</v>
      </c>
      <c r="O1396" s="324" t="str">
        <f>IF(L1396="x",VLOOKUP(D1396,Acero!$A$12:$AB$209,7,FALSE),"--")</f>
        <v>--</v>
      </c>
      <c r="P1396" s="335" t="e">
        <f>IF((M1396="Chapa negra doble recapado")*AND(L1396&lt;&gt;"x"),"--",VLOOKUP(D1396,Acero!$A$12:$AB$209,14,FALSE))</f>
        <v>#N/A</v>
      </c>
      <c r="Q1396" s="335" t="e">
        <f>IF((M1396="Chapa negra doble recapado")*AND(L1396&lt;&gt;"x"),"--",VLOOKUP(D1396,Acero!$A$12:$AB$209,15,FALSE))</f>
        <v>#N/A</v>
      </c>
      <c r="R1396" s="335" t="str">
        <f>IF(L1396="x",VLOOKUP(D1396,Acero!$A$12:$AB$209,16,FALSE),"--")</f>
        <v>--</v>
      </c>
      <c r="S1396" s="335" t="str">
        <f>IF(L1396="x",VLOOKUP(D1396,Acero!$A$12:$AB$209,17,FALSE),"--")</f>
        <v>--</v>
      </c>
      <c r="T1396" s="335" t="e">
        <f>VLOOKUP(D1396,Acero!$A$12:$AB$209,18,FALSE)</f>
        <v>#N/A</v>
      </c>
      <c r="U1396" s="308" t="e">
        <f>VLOOKUP(D1396,Acero!$A$12:$AB$209,19,FALSE)</f>
        <v>#N/A</v>
      </c>
      <c r="V1396" s="319"/>
      <c r="W1396" s="319"/>
      <c r="X1396" s="322"/>
      <c r="Y1396" s="334" t="e">
        <f t="shared" si="570"/>
        <v>#DIV/0!</v>
      </c>
      <c r="Z1396">
        <f t="shared" si="574"/>
        <v>18343579.666666616</v>
      </c>
      <c r="AG1396" s="345">
        <v>43722</v>
      </c>
      <c r="AH1396" s="149"/>
      <c r="AI1396" s="149"/>
      <c r="AJ1396" s="149"/>
      <c r="AK1396" s="149"/>
      <c r="AL1396" s="343" t="e">
        <f t="shared" si="571"/>
        <v>#DIV/0!</v>
      </c>
      <c r="AM1396" s="149"/>
      <c r="AN1396" s="149"/>
      <c r="AO1396" s="343" t="e">
        <f t="shared" si="572"/>
        <v>#DIV/0!</v>
      </c>
      <c r="AP1396" s="149"/>
      <c r="AQ1396" s="149"/>
      <c r="AR1396" s="343" t="e">
        <f t="shared" si="573"/>
        <v>#DIV/0!</v>
      </c>
    </row>
    <row r="1397" spans="1:44" ht="15.75" hidden="1" thickBot="1">
      <c r="A1397" s="410"/>
      <c r="B1397" s="336"/>
      <c r="C1397" s="337"/>
      <c r="D1397" s="338"/>
      <c r="E1397" s="339"/>
      <c r="F1397" s="340"/>
      <c r="G1397" s="336"/>
      <c r="H1397" s="336"/>
      <c r="I1397" s="338"/>
      <c r="J1397" s="339"/>
      <c r="K1397" s="341"/>
      <c r="L1397" s="339"/>
      <c r="M1397" s="338"/>
      <c r="N1397" s="338"/>
      <c r="O1397" s="342"/>
      <c r="P1397" s="340"/>
      <c r="Q1397" s="340"/>
      <c r="R1397" s="340"/>
      <c r="S1397" s="340"/>
      <c r="T1397" s="340"/>
      <c r="U1397" s="336"/>
      <c r="V1397" s="336"/>
      <c r="W1397" s="336"/>
      <c r="X1397" s="339"/>
      <c r="Y1397" s="339"/>
      <c r="Z1397" s="333"/>
      <c r="AA1397" s="333"/>
      <c r="AG1397" s="345"/>
      <c r="AL1397" s="344"/>
      <c r="AO1397" s="344"/>
      <c r="AR1397" s="344"/>
    </row>
    <row r="1398" spans="1:44" ht="31.5" hidden="1" thickTop="1" thickBot="1">
      <c r="A1398" s="411" t="s">
        <v>634</v>
      </c>
      <c r="B1398" s="308">
        <v>1266</v>
      </c>
      <c r="C1398" s="239" t="str">
        <f>VLOOKUP($A$18,Piezas!$A$10:$F$604,2,FALSE)</f>
        <v xml:space="preserve">Gabinete lateral derecho </v>
      </c>
      <c r="D1398" s="317" t="s">
        <v>1012</v>
      </c>
      <c r="E1398" s="331">
        <v>2758.3333333333298</v>
      </c>
      <c r="F1398" s="308" t="str">
        <f>VLOOKUP(D1398,Acero!$A$12:$AB$209,4,FALSE)</f>
        <v>Lateral</v>
      </c>
      <c r="G1398" s="317"/>
      <c r="H1398" s="317"/>
      <c r="I1398" s="317"/>
      <c r="J1398" s="310"/>
      <c r="K1398" s="149"/>
      <c r="L1398" s="331"/>
      <c r="M1398" s="308" t="str">
        <f>VLOOKUP(D1398,Acero!$A$12:$AB$209,13,FALSE)</f>
        <v>Chapa negra doble recapado</v>
      </c>
      <c r="N1398" s="308" t="str">
        <f>IF(L1398="x",VLOOKUP(D1398,Acero!$A$12:$AB$209,6,FALSE),"--")</f>
        <v>--</v>
      </c>
      <c r="O1398" s="324" t="str">
        <f>IF(L1398="x",VLOOKUP(D1398,Acero!$A$12:$AB$209,7,FALSE),"--")</f>
        <v>--</v>
      </c>
      <c r="P1398" s="335" t="str">
        <f>IF((M1398="Chapa negra doble recapado")*AND(L1398&lt;&gt;"x"),"--",VLOOKUP(D1398,Acero!$A$12:$AB$209,14,FALSE))</f>
        <v>--</v>
      </c>
      <c r="Q1398" s="335" t="str">
        <f>IF((M1398="Chapa negra doble recapado")*AND(L1398&lt;&gt;"x"),"--",VLOOKUP(D1398,Acero!$A$12:$AB$209,15,FALSE))</f>
        <v>--</v>
      </c>
      <c r="R1398" s="335" t="str">
        <f>IF(L1398="x",VLOOKUP(D1398,Acero!$A$12:$AB$209,16,FALSE),"--")</f>
        <v>--</v>
      </c>
      <c r="S1398" s="335" t="str">
        <f>IF(L1398="x",VLOOKUP(D1398,Acero!$A$12:$AB$209,17,FALSE),"--")</f>
        <v>--</v>
      </c>
      <c r="T1398" s="335">
        <f>VLOOKUP(D1398,Acero!$A$12:$AB$209,18,FALSE)</f>
        <v>1.2</v>
      </c>
      <c r="U1398" s="308" t="str">
        <f>VLOOKUP(D1398,Acero!$A$12:$AB$209,19,FALSE)</f>
        <v>mm</v>
      </c>
      <c r="V1398" s="317"/>
      <c r="W1398" s="317">
        <v>2242.3333333333298</v>
      </c>
      <c r="X1398" s="331">
        <v>2932.1666666666702</v>
      </c>
      <c r="Y1398" s="334">
        <f t="shared" ref="Y1398:Y1408" si="575">(X1398-W1398)/W1398</f>
        <v>0.30764085030474569</v>
      </c>
      <c r="Z1398" s="149">
        <f>(V1398+W1398)*E1398</f>
        <v>6185102.7777777603</v>
      </c>
      <c r="AA1398" s="149"/>
      <c r="AB1398" s="149"/>
      <c r="AC1398" s="149"/>
      <c r="AD1398" s="149"/>
      <c r="AE1398" s="149"/>
      <c r="AF1398" s="149"/>
      <c r="AG1398" s="345">
        <v>43723</v>
      </c>
      <c r="AH1398" s="149"/>
      <c r="AI1398" s="149"/>
      <c r="AJ1398" s="149"/>
      <c r="AK1398" s="149"/>
      <c r="AL1398" s="343" t="e">
        <f t="shared" ref="AL1398:AL1408" si="576">(AH1398-AK1398)/AH1398</f>
        <v>#DIV/0!</v>
      </c>
      <c r="AM1398" s="149"/>
      <c r="AN1398" s="149"/>
      <c r="AO1398" s="343" t="e">
        <f t="shared" ref="AO1398:AO1408" si="577">(AK1398-AN1398)/AK1398</f>
        <v>#DIV/0!</v>
      </c>
      <c r="AP1398" s="149"/>
      <c r="AQ1398" s="149"/>
      <c r="AR1398" s="343" t="e">
        <f t="shared" ref="AR1398:AR1408" si="578">(AN1398-AQ1398)/AN1398</f>
        <v>#DIV/0!</v>
      </c>
    </row>
    <row r="1399" spans="1:44" ht="30.75" hidden="1" thickBot="1">
      <c r="A1399" s="309"/>
      <c r="B1399" s="308">
        <v>1267</v>
      </c>
      <c r="C1399" s="239" t="str">
        <f>VLOOKUP($A$18,Piezas!$A$10:$F$604,2,FALSE)</f>
        <v xml:space="preserve">Gabinete lateral derecho </v>
      </c>
      <c r="D1399" s="317" t="s">
        <v>1211</v>
      </c>
      <c r="E1399" s="322">
        <v>2766.3333333333298</v>
      </c>
      <c r="F1399" s="308" t="str">
        <f>VLOOKUP(D1399,Acero!$A$12:$AB$209,4,FALSE)</f>
        <v xml:space="preserve">Lonja </v>
      </c>
      <c r="G1399" s="317"/>
      <c r="H1399" s="317"/>
      <c r="I1399" s="317"/>
      <c r="J1399" s="311"/>
      <c r="L1399" s="317"/>
      <c r="M1399" s="308" t="str">
        <f>VLOOKUP(D1399,Acero!$A$12:$AB$209,13,FALSE)</f>
        <v>Chapa negra doble recapado</v>
      </c>
      <c r="N1399" s="308" t="str">
        <f>IF(L1399="x",VLOOKUP(D1399,Acero!$A$12:$AB$209,6,FALSE),"--")</f>
        <v>--</v>
      </c>
      <c r="O1399" s="324" t="str">
        <f>IF(L1399="x",VLOOKUP(D1399,Acero!$A$12:$AB$209,7,FALSE),"--")</f>
        <v>--</v>
      </c>
      <c r="P1399" s="335" t="str">
        <f>IF((M1399="Chapa negra doble recapado")*AND(L1399&lt;&gt;"x"),"--",VLOOKUP(D1399,Acero!$A$12:$AB$209,14,FALSE))</f>
        <v>--</v>
      </c>
      <c r="Q1399" s="335" t="str">
        <f>IF((M1399="Chapa negra doble recapado")*AND(L1399&lt;&gt;"x"),"--",VLOOKUP(D1399,Acero!$A$12:$AB$209,15,FALSE))</f>
        <v>--</v>
      </c>
      <c r="R1399" s="335" t="str">
        <f>IF(L1399="x",VLOOKUP(D1399,Acero!$A$12:$AB$209,16,FALSE),"--")</f>
        <v>--</v>
      </c>
      <c r="S1399" s="335" t="str">
        <f>IF(L1399="x",VLOOKUP(D1399,Acero!$A$12:$AB$209,17,FALSE),"--")</f>
        <v>--</v>
      </c>
      <c r="T1399" s="335">
        <f>VLOOKUP(D1399,Acero!$A$12:$AB$209,18,FALSE)</f>
        <v>1.2</v>
      </c>
      <c r="U1399" s="308" t="str">
        <f>VLOOKUP(D1399,Acero!$A$12:$AB$209,19,FALSE)</f>
        <v>mm</v>
      </c>
      <c r="V1399" s="317"/>
      <c r="W1399" s="317">
        <v>2248.8333333333298</v>
      </c>
      <c r="X1399" s="322">
        <v>2940.6666666666702</v>
      </c>
      <c r="Y1399" s="334">
        <f t="shared" si="575"/>
        <v>0.30764099903654102</v>
      </c>
      <c r="Z1399">
        <f t="shared" ref="Z1399:Z1408" si="579">(V1399+W1399)*E1399+Z1398</f>
        <v>12406125.388888855</v>
      </c>
      <c r="AG1399" s="345">
        <v>43724</v>
      </c>
      <c r="AH1399" s="149"/>
      <c r="AI1399" s="149"/>
      <c r="AJ1399" s="149"/>
      <c r="AK1399" s="149"/>
      <c r="AL1399" s="343" t="e">
        <f t="shared" si="576"/>
        <v>#DIV/0!</v>
      </c>
      <c r="AM1399" s="149"/>
      <c r="AN1399" s="149"/>
      <c r="AO1399" s="343" t="e">
        <f t="shared" si="577"/>
        <v>#DIV/0!</v>
      </c>
      <c r="AP1399" s="149"/>
      <c r="AQ1399" s="149"/>
      <c r="AR1399" s="343" t="e">
        <f t="shared" si="578"/>
        <v>#DIV/0!</v>
      </c>
    </row>
    <row r="1400" spans="1:44" ht="30.75" hidden="1" thickBot="1">
      <c r="A1400" s="309"/>
      <c r="B1400" s="308">
        <v>1268</v>
      </c>
      <c r="C1400" s="239" t="str">
        <f>VLOOKUP($A$18,Piezas!$A$10:$F$604,2,FALSE)</f>
        <v xml:space="preserve">Gabinete lateral derecho </v>
      </c>
      <c r="D1400" s="317" t="s">
        <v>1014</v>
      </c>
      <c r="E1400" s="322">
        <v>2774.3333333333298</v>
      </c>
      <c r="F1400" s="308" t="str">
        <f>VLOOKUP(D1400,Acero!$A$12:$AB$209,4,FALSE)</f>
        <v>orejas</v>
      </c>
      <c r="G1400" s="317"/>
      <c r="H1400" s="317"/>
      <c r="I1400" s="317"/>
      <c r="J1400" s="311" t="s">
        <v>1585</v>
      </c>
      <c r="L1400" s="322"/>
      <c r="M1400" s="308" t="str">
        <f>VLOOKUP(D1400,Acero!$A$12:$AB$209,13,FALSE)</f>
        <v>Chapa negra doble recapado</v>
      </c>
      <c r="N1400" s="308" t="str">
        <f>IF(L1400="x",VLOOKUP(D1400,Acero!$A$12:$AB$209,6,FALSE),"--")</f>
        <v>--</v>
      </c>
      <c r="O1400" s="324" t="str">
        <f>IF(L1400="x",VLOOKUP(D1400,Acero!$A$12:$AB$209,7,FALSE),"--")</f>
        <v>--</v>
      </c>
      <c r="P1400" s="335" t="str">
        <f>IF((M1400="Chapa negra doble recapado")*AND(L1400&lt;&gt;"x"),"--",VLOOKUP(D1400,Acero!$A$12:$AB$209,14,FALSE))</f>
        <v>--</v>
      </c>
      <c r="Q1400" s="335" t="str">
        <f>IF((M1400="Chapa negra doble recapado")*AND(L1400&lt;&gt;"x"),"--",VLOOKUP(D1400,Acero!$A$12:$AB$209,15,FALSE))</f>
        <v>--</v>
      </c>
      <c r="R1400" s="335" t="str">
        <f>IF(L1400="x",VLOOKUP(D1400,Acero!$A$12:$AB$209,16,FALSE),"--")</f>
        <v>--</v>
      </c>
      <c r="S1400" s="335" t="str">
        <f>IF(L1400="x",VLOOKUP(D1400,Acero!$A$12:$AB$209,17,FALSE),"--")</f>
        <v>--</v>
      </c>
      <c r="T1400" s="335">
        <f>VLOOKUP(D1400,Acero!$A$12:$AB$209,18,FALSE)</f>
        <v>1.2</v>
      </c>
      <c r="U1400" s="308" t="str">
        <f>VLOOKUP(D1400,Acero!$A$12:$AB$209,19,FALSE)</f>
        <v>mm</v>
      </c>
      <c r="V1400" s="318">
        <v>1</v>
      </c>
      <c r="W1400" s="318">
        <v>2255.3333333333298</v>
      </c>
      <c r="X1400" s="322">
        <v>2949.1666666666702</v>
      </c>
      <c r="Y1400" s="334">
        <f t="shared" si="575"/>
        <v>0.30764114691102928</v>
      </c>
      <c r="Z1400">
        <f t="shared" si="579"/>
        <v>18665946.166666616</v>
      </c>
      <c r="AG1400" s="345">
        <v>43725</v>
      </c>
      <c r="AH1400" s="149"/>
      <c r="AI1400" s="149"/>
      <c r="AJ1400" s="149"/>
      <c r="AK1400" s="149"/>
      <c r="AL1400" s="343" t="e">
        <f t="shared" si="576"/>
        <v>#DIV/0!</v>
      </c>
      <c r="AM1400" s="149"/>
      <c r="AN1400" s="149"/>
      <c r="AO1400" s="343" t="e">
        <f t="shared" si="577"/>
        <v>#DIV/0!</v>
      </c>
      <c r="AP1400" s="149"/>
      <c r="AQ1400" s="149"/>
      <c r="AR1400" s="343" t="e">
        <f t="shared" si="578"/>
        <v>#DIV/0!</v>
      </c>
    </row>
    <row r="1401" spans="1:44" ht="30.75" hidden="1" thickBot="1">
      <c r="A1401" s="309"/>
      <c r="B1401" s="308">
        <v>1269</v>
      </c>
      <c r="C1401" s="239" t="str">
        <f>VLOOKUP($A$18,Piezas!$A$10:$F$604,2,FALSE)</f>
        <v xml:space="preserve">Gabinete lateral derecho </v>
      </c>
      <c r="D1401" s="317" t="s">
        <v>1015</v>
      </c>
      <c r="E1401" s="322"/>
      <c r="F1401" s="308">
        <f>VLOOKUP(D1401,Acero!$A$12:$AB$209,4,FALSE)</f>
        <v>0</v>
      </c>
      <c r="G1401" s="317"/>
      <c r="H1401" s="317"/>
      <c r="I1401" s="317"/>
      <c r="J1401" s="311"/>
      <c r="L1401" s="322"/>
      <c r="M1401" s="308">
        <f>VLOOKUP(D1401,Acero!$A$12:$AB$209,13,FALSE)</f>
        <v>0</v>
      </c>
      <c r="N1401" s="308" t="str">
        <f>IF(L1401="x",VLOOKUP(D1401,Acero!$A$12:$AB$209,6,FALSE),"--")</f>
        <v>--</v>
      </c>
      <c r="O1401" s="324" t="str">
        <f>IF(L1401="x",VLOOKUP(D1401,Acero!$A$12:$AB$209,7,FALSE),"--")</f>
        <v>--</v>
      </c>
      <c r="P1401" s="335">
        <f>IF((M1401="Chapa negra doble recapado")*AND(L1401&lt;&gt;"x"),"--",VLOOKUP(D1401,Acero!$A$12:$AB$209,14,FALSE))</f>
        <v>0</v>
      </c>
      <c r="Q1401" s="335">
        <f>IF((M1401="Chapa negra doble recapado")*AND(L1401&lt;&gt;"x"),"--",VLOOKUP(D1401,Acero!$A$12:$AB$209,15,FALSE))</f>
        <v>0</v>
      </c>
      <c r="R1401" s="335" t="str">
        <f>IF(L1401="x",VLOOKUP(D1401,Acero!$A$12:$AB$209,16,FALSE),"--")</f>
        <v>--</v>
      </c>
      <c r="S1401" s="335" t="str">
        <f>IF(L1401="x",VLOOKUP(D1401,Acero!$A$12:$AB$209,17,FALSE),"--")</f>
        <v>--</v>
      </c>
      <c r="T1401" s="335">
        <f>VLOOKUP(D1401,Acero!$A$12:$AB$209,18,FALSE)</f>
        <v>0</v>
      </c>
      <c r="U1401" s="308" t="str">
        <f>VLOOKUP(D1401,Acero!$A$12:$AB$209,19,FALSE)</f>
        <v>-----</v>
      </c>
      <c r="V1401" s="319"/>
      <c r="W1401" s="319"/>
      <c r="X1401" s="322"/>
      <c r="Y1401" s="334" t="e">
        <f t="shared" si="575"/>
        <v>#DIV/0!</v>
      </c>
      <c r="Z1401">
        <f t="shared" si="579"/>
        <v>18665946.166666616</v>
      </c>
      <c r="AG1401" s="345">
        <v>43726</v>
      </c>
      <c r="AH1401" s="149"/>
      <c r="AI1401" s="149"/>
      <c r="AJ1401" s="149"/>
      <c r="AK1401" s="149"/>
      <c r="AL1401" s="343" t="e">
        <f t="shared" si="576"/>
        <v>#DIV/0!</v>
      </c>
      <c r="AM1401" s="149"/>
      <c r="AN1401" s="149"/>
      <c r="AO1401" s="343" t="e">
        <f t="shared" si="577"/>
        <v>#DIV/0!</v>
      </c>
      <c r="AP1401" s="149"/>
      <c r="AQ1401" s="149"/>
      <c r="AR1401" s="343" t="e">
        <f t="shared" si="578"/>
        <v>#DIV/0!</v>
      </c>
    </row>
    <row r="1402" spans="1:44" ht="30.75" hidden="1" thickBot="1">
      <c r="A1402" s="309"/>
      <c r="B1402" s="308">
        <v>1270</v>
      </c>
      <c r="C1402" s="239" t="str">
        <f>VLOOKUP($A$18,Piezas!$A$10:$F$604,2,FALSE)</f>
        <v xml:space="preserve">Gabinete lateral derecho </v>
      </c>
      <c r="D1402" s="317" t="s">
        <v>1060</v>
      </c>
      <c r="E1402" s="322"/>
      <c r="F1402" s="308">
        <f>VLOOKUP(D1402,Acero!$A$12:$AB$209,4,FALSE)</f>
        <v>0</v>
      </c>
      <c r="G1402" s="317"/>
      <c r="H1402" s="317"/>
      <c r="I1402" s="317"/>
      <c r="J1402" s="311"/>
      <c r="L1402" s="322"/>
      <c r="M1402" s="308" t="str">
        <f>VLOOKUP(D1402,Acero!$A$12:$AB$209,13,FALSE)</f>
        <v>---------------</v>
      </c>
      <c r="N1402" s="308" t="str">
        <f>IF(L1402="x",VLOOKUP(D1402,Acero!$A$12:$AB$209,6,FALSE),"--")</f>
        <v>--</v>
      </c>
      <c r="O1402" s="324" t="str">
        <f>IF(L1402="x",VLOOKUP(D1402,Acero!$A$12:$AB$209,7,FALSE),"--")</f>
        <v>--</v>
      </c>
      <c r="P1402" s="335">
        <f>IF((M1402="Chapa negra doble recapado")*AND(L1402&lt;&gt;"x"),"--",VLOOKUP(D1402,Acero!$A$12:$AB$209,14,FALSE))</f>
        <v>28</v>
      </c>
      <c r="Q1402" s="335" t="str">
        <f>IF((M1402="Chapa negra doble recapado")*AND(L1402&lt;&gt;"x"),"--",VLOOKUP(D1402,Acero!$A$12:$AB$209,15,FALSE))</f>
        <v>----</v>
      </c>
      <c r="R1402" s="335" t="str">
        <f>IF(L1402="x",VLOOKUP(D1402,Acero!$A$12:$AB$209,16,FALSE),"--")</f>
        <v>--</v>
      </c>
      <c r="S1402" s="335" t="str">
        <f>IF(L1402="x",VLOOKUP(D1402,Acero!$A$12:$AB$209,17,FALSE),"--")</f>
        <v>--</v>
      </c>
      <c r="T1402" s="335">
        <f>VLOOKUP(D1402,Acero!$A$12:$AB$209,18,FALSE)</f>
        <v>0</v>
      </c>
      <c r="U1402" s="308" t="str">
        <f>VLOOKUP(D1402,Acero!$A$12:$AB$209,19,FALSE)</f>
        <v>----</v>
      </c>
      <c r="V1402" s="318"/>
      <c r="W1402" s="318"/>
      <c r="X1402" s="322"/>
      <c r="Y1402" s="334" t="e">
        <f t="shared" si="575"/>
        <v>#DIV/0!</v>
      </c>
      <c r="Z1402">
        <f t="shared" si="579"/>
        <v>18665946.166666616</v>
      </c>
      <c r="AG1402" s="345">
        <v>43727</v>
      </c>
      <c r="AH1402" s="149"/>
      <c r="AI1402" s="149"/>
      <c r="AJ1402" s="149"/>
      <c r="AK1402" s="149"/>
      <c r="AL1402" s="343" t="e">
        <f t="shared" si="576"/>
        <v>#DIV/0!</v>
      </c>
      <c r="AM1402" s="149"/>
      <c r="AN1402" s="149"/>
      <c r="AO1402" s="343" t="e">
        <f t="shared" si="577"/>
        <v>#DIV/0!</v>
      </c>
      <c r="AP1402" s="149"/>
      <c r="AQ1402" s="149"/>
      <c r="AR1402" s="343" t="e">
        <f t="shared" si="578"/>
        <v>#DIV/0!</v>
      </c>
    </row>
    <row r="1403" spans="1:44" ht="30.75" hidden="1" thickBot="1">
      <c r="A1403" s="309"/>
      <c r="B1403" s="308">
        <v>1271</v>
      </c>
      <c r="C1403" s="239" t="str">
        <f>VLOOKUP($A$18,Piezas!$A$10:$F$604,2,FALSE)</f>
        <v xml:space="preserve">Gabinete lateral derecho </v>
      </c>
      <c r="D1403" s="317" t="s">
        <v>1228</v>
      </c>
      <c r="E1403" s="322"/>
      <c r="F1403" s="308">
        <f>VLOOKUP(D1403,Acero!$A$12:$AB$209,4,FALSE)</f>
        <v>0</v>
      </c>
      <c r="G1403" s="317"/>
      <c r="H1403" s="317"/>
      <c r="I1403" s="317"/>
      <c r="J1403" s="311"/>
      <c r="L1403" s="322"/>
      <c r="M1403" s="308" t="str">
        <f>VLOOKUP(D1403,Acero!$A$12:$AB$209,13,FALSE)</f>
        <v>---------------</v>
      </c>
      <c r="N1403" s="308" t="str">
        <f>IF(L1403="x",VLOOKUP(D1403,Acero!$A$12:$AB$209,6,FALSE),"--")</f>
        <v>--</v>
      </c>
      <c r="O1403" s="324" t="str">
        <f>IF(L1403="x",VLOOKUP(D1403,Acero!$A$12:$AB$209,7,FALSE),"--")</f>
        <v>--</v>
      </c>
      <c r="P1403" s="335">
        <f>IF((M1403="Chapa negra doble recapado")*AND(L1403&lt;&gt;"x"),"--",VLOOKUP(D1403,Acero!$A$12:$AB$209,14,FALSE))</f>
        <v>0.42</v>
      </c>
      <c r="Q1403" s="335" t="str">
        <f>IF((M1403="Chapa negra doble recapado")*AND(L1403&lt;&gt;"x"),"--",VLOOKUP(D1403,Acero!$A$12:$AB$209,15,FALSE))</f>
        <v>----</v>
      </c>
      <c r="R1403" s="335" t="str">
        <f>IF(L1403="x",VLOOKUP(D1403,Acero!$A$12:$AB$209,16,FALSE),"--")</f>
        <v>--</v>
      </c>
      <c r="S1403" s="335" t="str">
        <f>IF(L1403="x",VLOOKUP(D1403,Acero!$A$12:$AB$209,17,FALSE),"--")</f>
        <v>--</v>
      </c>
      <c r="T1403" s="335">
        <f>VLOOKUP(D1403,Acero!$A$12:$AB$209,18,FALSE)</f>
        <v>0.5</v>
      </c>
      <c r="U1403" s="308" t="str">
        <f>VLOOKUP(D1403,Acero!$A$12:$AB$209,19,FALSE)</f>
        <v>----</v>
      </c>
      <c r="V1403" s="318"/>
      <c r="W1403" s="318"/>
      <c r="X1403" s="322"/>
      <c r="Y1403" s="334" t="e">
        <f t="shared" si="575"/>
        <v>#DIV/0!</v>
      </c>
      <c r="Z1403">
        <f t="shared" si="579"/>
        <v>18665946.166666616</v>
      </c>
      <c r="AG1403" s="345">
        <v>43728</v>
      </c>
      <c r="AH1403" s="149"/>
      <c r="AI1403" s="149"/>
      <c r="AJ1403" s="149"/>
      <c r="AK1403" s="149"/>
      <c r="AL1403" s="343" t="e">
        <f t="shared" si="576"/>
        <v>#DIV/0!</v>
      </c>
      <c r="AM1403" s="149"/>
      <c r="AN1403" s="149"/>
      <c r="AO1403" s="343" t="e">
        <f t="shared" si="577"/>
        <v>#DIV/0!</v>
      </c>
      <c r="AP1403" s="149"/>
      <c r="AQ1403" s="149"/>
      <c r="AR1403" s="343" t="e">
        <f t="shared" si="578"/>
        <v>#DIV/0!</v>
      </c>
    </row>
    <row r="1404" spans="1:44" ht="30.75" hidden="1" thickBot="1">
      <c r="A1404" s="309"/>
      <c r="B1404" s="308">
        <v>1272</v>
      </c>
      <c r="C1404" s="239" t="str">
        <f>VLOOKUP($A$18,Piezas!$A$10:$F$604,2,FALSE)</f>
        <v xml:space="preserve">Gabinete lateral derecho </v>
      </c>
      <c r="D1404" s="317" t="s">
        <v>1229</v>
      </c>
      <c r="E1404" s="322"/>
      <c r="F1404" s="308">
        <f>VLOOKUP(D1404,Acero!$A$12:$AB$209,4,FALSE)</f>
        <v>0</v>
      </c>
      <c r="G1404" s="317"/>
      <c r="H1404" s="317"/>
      <c r="I1404" s="317"/>
      <c r="J1404" s="311"/>
      <c r="L1404" s="322"/>
      <c r="M1404" s="308" t="str">
        <f>VLOOKUP(D1404,Acero!$A$12:$AB$209,13,FALSE)</f>
        <v>---------------</v>
      </c>
      <c r="N1404" s="308" t="str">
        <f>IF(L1404="x",VLOOKUP(D1404,Acero!$A$12:$AB$209,6,FALSE),"--")</f>
        <v>--</v>
      </c>
      <c r="O1404" s="324" t="str">
        <f>IF(L1404="x",VLOOKUP(D1404,Acero!$A$12:$AB$209,7,FALSE),"--")</f>
        <v>--</v>
      </c>
      <c r="P1404" s="335">
        <f>IF((M1404="Chapa negra doble recapado")*AND(L1404&lt;&gt;"x"),"--",VLOOKUP(D1404,Acero!$A$12:$AB$209,14,FALSE))</f>
        <v>22</v>
      </c>
      <c r="Q1404" s="335" t="str">
        <f>IF((M1404="Chapa negra doble recapado")*AND(L1404&lt;&gt;"x"),"--",VLOOKUP(D1404,Acero!$A$12:$AB$209,15,FALSE))</f>
        <v>----</v>
      </c>
      <c r="R1404" s="335" t="str">
        <f>IF(L1404="x",VLOOKUP(D1404,Acero!$A$12:$AB$209,16,FALSE),"--")</f>
        <v>--</v>
      </c>
      <c r="S1404" s="335" t="str">
        <f>IF(L1404="x",VLOOKUP(D1404,Acero!$A$12:$AB$209,17,FALSE),"--")</f>
        <v>--</v>
      </c>
      <c r="T1404" s="335">
        <f>VLOOKUP(D1404,Acero!$A$12:$AB$209,18,FALSE)</f>
        <v>0</v>
      </c>
      <c r="U1404" s="308" t="str">
        <f>VLOOKUP(D1404,Acero!$A$12:$AB$209,19,FALSE)</f>
        <v>----</v>
      </c>
      <c r="V1404" s="319"/>
      <c r="W1404" s="319"/>
      <c r="X1404" s="322"/>
      <c r="Y1404" s="334" t="e">
        <f t="shared" si="575"/>
        <v>#DIV/0!</v>
      </c>
      <c r="Z1404">
        <f t="shared" si="579"/>
        <v>18665946.166666616</v>
      </c>
      <c r="AG1404" s="345">
        <v>43729</v>
      </c>
      <c r="AH1404" s="149"/>
      <c r="AI1404" s="149"/>
      <c r="AJ1404" s="149"/>
      <c r="AK1404" s="149"/>
      <c r="AL1404" s="343" t="e">
        <f t="shared" si="576"/>
        <v>#DIV/0!</v>
      </c>
      <c r="AM1404" s="149"/>
      <c r="AN1404" s="149"/>
      <c r="AO1404" s="343" t="e">
        <f t="shared" si="577"/>
        <v>#DIV/0!</v>
      </c>
      <c r="AP1404" s="149"/>
      <c r="AQ1404" s="149"/>
      <c r="AR1404" s="343" t="e">
        <f t="shared" si="578"/>
        <v>#DIV/0!</v>
      </c>
    </row>
    <row r="1405" spans="1:44" ht="30.75" hidden="1" thickBot="1">
      <c r="A1405" s="309"/>
      <c r="B1405" s="308">
        <v>1273</v>
      </c>
      <c r="C1405" s="239" t="str">
        <f>VLOOKUP($A$18,Piezas!$A$10:$F$604,2,FALSE)</f>
        <v xml:space="preserve">Gabinete lateral derecho </v>
      </c>
      <c r="D1405" s="317" t="s">
        <v>1230</v>
      </c>
      <c r="E1405" s="322"/>
      <c r="F1405" s="308">
        <f>VLOOKUP(D1405,Acero!$A$12:$AB$209,4,FALSE)</f>
        <v>0</v>
      </c>
      <c r="G1405" s="317"/>
      <c r="H1405" s="317"/>
      <c r="I1405" s="317"/>
      <c r="J1405" s="311"/>
      <c r="L1405" s="322"/>
      <c r="M1405" s="308" t="str">
        <f>VLOOKUP(D1405,Acero!$A$12:$AB$209,13,FALSE)</f>
        <v>---------------</v>
      </c>
      <c r="N1405" s="308" t="str">
        <f>IF(L1405="x",VLOOKUP(D1405,Acero!$A$12:$AB$209,6,FALSE),"--")</f>
        <v>--</v>
      </c>
      <c r="O1405" s="324" t="str">
        <f>IF(L1405="x",VLOOKUP(D1405,Acero!$A$12:$AB$209,7,FALSE),"--")</f>
        <v>--</v>
      </c>
      <c r="P1405" s="335">
        <f>IF((M1405="Chapa negra doble recapado")*AND(L1405&lt;&gt;"x"),"--",VLOOKUP(D1405,Acero!$A$12:$AB$209,14,FALSE))</f>
        <v>12.7</v>
      </c>
      <c r="Q1405" s="335" t="str">
        <f>IF((M1405="Chapa negra doble recapado")*AND(L1405&lt;&gt;"x"),"--",VLOOKUP(D1405,Acero!$A$12:$AB$209,15,FALSE))</f>
        <v>----</v>
      </c>
      <c r="R1405" s="335" t="str">
        <f>IF(L1405="x",VLOOKUP(D1405,Acero!$A$12:$AB$209,16,FALSE),"--")</f>
        <v>--</v>
      </c>
      <c r="S1405" s="335" t="str">
        <f>IF(L1405="x",VLOOKUP(D1405,Acero!$A$12:$AB$209,17,FALSE),"--")</f>
        <v>--</v>
      </c>
      <c r="T1405" s="335">
        <f>VLOOKUP(D1405,Acero!$A$12:$AB$209,18,FALSE)</f>
        <v>0</v>
      </c>
      <c r="U1405" s="308" t="str">
        <f>VLOOKUP(D1405,Acero!$A$12:$AB$209,19,FALSE)</f>
        <v>----</v>
      </c>
      <c r="V1405" s="318"/>
      <c r="W1405" s="318"/>
      <c r="X1405" s="322"/>
      <c r="Y1405" s="334" t="e">
        <f t="shared" si="575"/>
        <v>#DIV/0!</v>
      </c>
      <c r="Z1405">
        <f t="shared" si="579"/>
        <v>18665946.166666616</v>
      </c>
      <c r="AG1405" s="345">
        <v>43730</v>
      </c>
      <c r="AH1405" s="149"/>
      <c r="AI1405" s="149"/>
      <c r="AJ1405" s="149"/>
      <c r="AK1405" s="149"/>
      <c r="AL1405" s="343" t="e">
        <f t="shared" si="576"/>
        <v>#DIV/0!</v>
      </c>
      <c r="AM1405" s="149"/>
      <c r="AN1405" s="149"/>
      <c r="AO1405" s="343" t="e">
        <f t="shared" si="577"/>
        <v>#DIV/0!</v>
      </c>
      <c r="AP1405" s="149"/>
      <c r="AQ1405" s="149"/>
      <c r="AR1405" s="343" t="e">
        <f t="shared" si="578"/>
        <v>#DIV/0!</v>
      </c>
    </row>
    <row r="1406" spans="1:44" ht="30.75" hidden="1" thickBot="1">
      <c r="A1406" s="309"/>
      <c r="B1406" s="308">
        <v>1274</v>
      </c>
      <c r="C1406" s="239" t="str">
        <f>VLOOKUP($A$18,Piezas!$A$10:$F$604,2,FALSE)</f>
        <v xml:space="preserve">Gabinete lateral derecho </v>
      </c>
      <c r="D1406" s="317"/>
      <c r="E1406" s="322"/>
      <c r="F1406" s="308" t="e">
        <f>VLOOKUP(D1406,Acero!$A$12:$AB$209,4,FALSE)</f>
        <v>#N/A</v>
      </c>
      <c r="G1406" s="317"/>
      <c r="H1406" s="317"/>
      <c r="I1406" s="317"/>
      <c r="J1406" s="311"/>
      <c r="L1406" s="322"/>
      <c r="M1406" s="308" t="e">
        <f>VLOOKUP(D1406,Acero!$A$12:$AB$209,13,FALSE)</f>
        <v>#N/A</v>
      </c>
      <c r="N1406" s="308" t="str">
        <f>IF(L1406="x",VLOOKUP(D1406,Acero!$A$12:$AB$209,6,FALSE),"--")</f>
        <v>--</v>
      </c>
      <c r="O1406" s="324" t="str">
        <f>IF(L1406="x",VLOOKUP(D1406,Acero!$A$12:$AB$209,7,FALSE),"--")</f>
        <v>--</v>
      </c>
      <c r="P1406" s="335" t="e">
        <f>IF((M1406="Chapa negra doble recapado")*AND(L1406&lt;&gt;"x"),"--",VLOOKUP(D1406,Acero!$A$12:$AB$209,14,FALSE))</f>
        <v>#N/A</v>
      </c>
      <c r="Q1406" s="335" t="e">
        <f>IF((M1406="Chapa negra doble recapado")*AND(L1406&lt;&gt;"x"),"--",VLOOKUP(D1406,Acero!$A$12:$AB$209,15,FALSE))</f>
        <v>#N/A</v>
      </c>
      <c r="R1406" s="335" t="str">
        <f>IF(L1406="x",VLOOKUP(D1406,Acero!$A$12:$AB$209,16,FALSE),"--")</f>
        <v>--</v>
      </c>
      <c r="S1406" s="335" t="str">
        <f>IF(L1406="x",VLOOKUP(D1406,Acero!$A$12:$AB$209,17,FALSE),"--")</f>
        <v>--</v>
      </c>
      <c r="T1406" s="335" t="e">
        <f>VLOOKUP(D1406,Acero!$A$12:$AB$209,18,FALSE)</f>
        <v>#N/A</v>
      </c>
      <c r="U1406" s="308" t="e">
        <f>VLOOKUP(D1406,Acero!$A$12:$AB$209,19,FALSE)</f>
        <v>#N/A</v>
      </c>
      <c r="V1406" s="319"/>
      <c r="W1406" s="319"/>
      <c r="X1406" s="322"/>
      <c r="Y1406" s="334" t="e">
        <f t="shared" si="575"/>
        <v>#DIV/0!</v>
      </c>
      <c r="Z1406">
        <f t="shared" si="579"/>
        <v>18665946.166666616</v>
      </c>
      <c r="AG1406" s="345">
        <v>43731</v>
      </c>
      <c r="AH1406" s="149"/>
      <c r="AI1406" s="149"/>
      <c r="AJ1406" s="149"/>
      <c r="AK1406" s="149"/>
      <c r="AL1406" s="343" t="e">
        <f t="shared" si="576"/>
        <v>#DIV/0!</v>
      </c>
      <c r="AM1406" s="149"/>
      <c r="AN1406" s="149"/>
      <c r="AO1406" s="343" t="e">
        <f t="shared" si="577"/>
        <v>#DIV/0!</v>
      </c>
      <c r="AP1406" s="149"/>
      <c r="AQ1406" s="149"/>
      <c r="AR1406" s="343" t="e">
        <f t="shared" si="578"/>
        <v>#DIV/0!</v>
      </c>
    </row>
    <row r="1407" spans="1:44" ht="30.75" hidden="1" thickBot="1">
      <c r="A1407" s="309"/>
      <c r="B1407" s="308">
        <v>1275</v>
      </c>
      <c r="C1407" s="239" t="str">
        <f>VLOOKUP($A$18,Piezas!$A$10:$F$604,2,FALSE)</f>
        <v xml:space="preserve">Gabinete lateral derecho </v>
      </c>
      <c r="D1407" s="320"/>
      <c r="E1407" s="322"/>
      <c r="F1407" s="308" t="e">
        <f>VLOOKUP(D1407,Acero!$A$12:$AB$209,4,FALSE)</f>
        <v>#N/A</v>
      </c>
      <c r="G1407" s="317"/>
      <c r="H1407" s="317"/>
      <c r="I1407" s="317"/>
      <c r="J1407" s="311"/>
      <c r="L1407" s="322"/>
      <c r="M1407" s="308" t="e">
        <f>VLOOKUP(D1407,Acero!$A$12:$AB$209,13,FALSE)</f>
        <v>#N/A</v>
      </c>
      <c r="N1407" s="308" t="str">
        <f>IF(L1407="x",VLOOKUP(D1407,Acero!$A$12:$AB$209,6,FALSE),"--")</f>
        <v>--</v>
      </c>
      <c r="O1407" s="324" t="str">
        <f>IF(L1407="x",VLOOKUP(D1407,Acero!$A$12:$AB$209,7,FALSE),"--")</f>
        <v>--</v>
      </c>
      <c r="P1407" s="335" t="e">
        <f>IF((M1407="Chapa negra doble recapado")*AND(L1407&lt;&gt;"x"),"--",VLOOKUP(D1407,Acero!$A$12:$AB$209,14,FALSE))</f>
        <v>#N/A</v>
      </c>
      <c r="Q1407" s="335" t="e">
        <f>IF((M1407="Chapa negra doble recapado")*AND(L1407&lt;&gt;"x"),"--",VLOOKUP(D1407,Acero!$A$12:$AB$209,15,FALSE))</f>
        <v>#N/A</v>
      </c>
      <c r="R1407" s="335" t="str">
        <f>IF(L1407="x",VLOOKUP(D1407,Acero!$A$12:$AB$209,16,FALSE),"--")</f>
        <v>--</v>
      </c>
      <c r="S1407" s="335" t="str">
        <f>IF(L1407="x",VLOOKUP(D1407,Acero!$A$12:$AB$209,17,FALSE),"--")</f>
        <v>--</v>
      </c>
      <c r="T1407" s="335" t="e">
        <f>VLOOKUP(D1407,Acero!$A$12:$AB$209,18,FALSE)</f>
        <v>#N/A</v>
      </c>
      <c r="U1407" s="308" t="e">
        <f>VLOOKUP(D1407,Acero!$A$12:$AB$209,19,FALSE)</f>
        <v>#N/A</v>
      </c>
      <c r="V1407" s="318"/>
      <c r="W1407" s="318"/>
      <c r="X1407" s="322"/>
      <c r="Y1407" s="334" t="e">
        <f t="shared" si="575"/>
        <v>#DIV/0!</v>
      </c>
      <c r="Z1407">
        <f t="shared" si="579"/>
        <v>18665946.166666616</v>
      </c>
      <c r="AG1407" s="345">
        <v>43732</v>
      </c>
      <c r="AH1407" s="149"/>
      <c r="AI1407" s="149"/>
      <c r="AJ1407" s="149"/>
      <c r="AK1407" s="149"/>
      <c r="AL1407" s="343" t="e">
        <f t="shared" si="576"/>
        <v>#DIV/0!</v>
      </c>
      <c r="AM1407" s="149"/>
      <c r="AN1407" s="149"/>
      <c r="AO1407" s="343" t="e">
        <f t="shared" si="577"/>
        <v>#DIV/0!</v>
      </c>
      <c r="AP1407" s="149"/>
      <c r="AQ1407" s="149"/>
      <c r="AR1407" s="343" t="e">
        <f t="shared" si="578"/>
        <v>#DIV/0!</v>
      </c>
    </row>
    <row r="1408" spans="1:44" ht="30.75" hidden="1" thickBot="1">
      <c r="A1408" s="412"/>
      <c r="B1408" s="308">
        <v>1276</v>
      </c>
      <c r="C1408" s="239" t="str">
        <f>VLOOKUP($A$18,Piezas!$A$10:$F$604,2,FALSE)</f>
        <v xml:space="preserve">Gabinete lateral derecho </v>
      </c>
      <c r="D1408" s="321"/>
      <c r="E1408" s="322"/>
      <c r="F1408" s="308" t="e">
        <f>VLOOKUP(D1408,Acero!$A$12:$AB$209,4,FALSE)</f>
        <v>#N/A</v>
      </c>
      <c r="G1408" s="317"/>
      <c r="H1408" s="317"/>
      <c r="I1408" s="317"/>
      <c r="J1408" s="311"/>
      <c r="L1408" s="322"/>
      <c r="M1408" s="308" t="e">
        <f>VLOOKUP(D1408,Acero!$A$12:$AB$209,13,FALSE)</f>
        <v>#N/A</v>
      </c>
      <c r="N1408" s="308" t="str">
        <f>IF(L1408="x",VLOOKUP(D1408,Acero!$A$12:$AB$209,6,FALSE),"--")</f>
        <v>--</v>
      </c>
      <c r="O1408" s="324" t="str">
        <f>IF(L1408="x",VLOOKUP(D1408,Acero!$A$12:$AB$209,7,FALSE),"--")</f>
        <v>--</v>
      </c>
      <c r="P1408" s="335" t="e">
        <f>IF((M1408="Chapa negra doble recapado")*AND(L1408&lt;&gt;"x"),"--",VLOOKUP(D1408,Acero!$A$12:$AB$209,14,FALSE))</f>
        <v>#N/A</v>
      </c>
      <c r="Q1408" s="335" t="e">
        <f>IF((M1408="Chapa negra doble recapado")*AND(L1408&lt;&gt;"x"),"--",VLOOKUP(D1408,Acero!$A$12:$AB$209,15,FALSE))</f>
        <v>#N/A</v>
      </c>
      <c r="R1408" s="335" t="str">
        <f>IF(L1408="x",VLOOKUP(D1408,Acero!$A$12:$AB$209,16,FALSE),"--")</f>
        <v>--</v>
      </c>
      <c r="S1408" s="335" t="str">
        <f>IF(L1408="x",VLOOKUP(D1408,Acero!$A$12:$AB$209,17,FALSE),"--")</f>
        <v>--</v>
      </c>
      <c r="T1408" s="335" t="e">
        <f>VLOOKUP(D1408,Acero!$A$12:$AB$209,18,FALSE)</f>
        <v>#N/A</v>
      </c>
      <c r="U1408" s="308" t="e">
        <f>VLOOKUP(D1408,Acero!$A$12:$AB$209,19,FALSE)</f>
        <v>#N/A</v>
      </c>
      <c r="V1408" s="319"/>
      <c r="W1408" s="319"/>
      <c r="X1408" s="322"/>
      <c r="Y1408" s="334" t="e">
        <f t="shared" si="575"/>
        <v>#DIV/0!</v>
      </c>
      <c r="Z1408">
        <f t="shared" si="579"/>
        <v>18665946.166666616</v>
      </c>
      <c r="AG1408" s="345">
        <v>43733</v>
      </c>
      <c r="AH1408" s="149"/>
      <c r="AI1408" s="149"/>
      <c r="AJ1408" s="149"/>
      <c r="AK1408" s="149"/>
      <c r="AL1408" s="343" t="e">
        <f t="shared" si="576"/>
        <v>#DIV/0!</v>
      </c>
      <c r="AM1408" s="149"/>
      <c r="AN1408" s="149"/>
      <c r="AO1408" s="343" t="e">
        <f t="shared" si="577"/>
        <v>#DIV/0!</v>
      </c>
      <c r="AP1408" s="149"/>
      <c r="AQ1408" s="149"/>
      <c r="AR1408" s="343" t="e">
        <f t="shared" si="578"/>
        <v>#DIV/0!</v>
      </c>
    </row>
    <row r="1409" spans="1:44" ht="15.75" hidden="1" thickBot="1">
      <c r="A1409" s="410"/>
      <c r="B1409" s="336"/>
      <c r="C1409" s="337"/>
      <c r="D1409" s="338"/>
      <c r="E1409" s="339"/>
      <c r="F1409" s="340"/>
      <c r="G1409" s="336"/>
      <c r="H1409" s="336"/>
      <c r="I1409" s="338"/>
      <c r="J1409" s="339"/>
      <c r="K1409" s="341"/>
      <c r="L1409" s="339"/>
      <c r="M1409" s="338"/>
      <c r="N1409" s="338"/>
      <c r="O1409" s="342"/>
      <c r="P1409" s="340"/>
      <c r="Q1409" s="340"/>
      <c r="R1409" s="340"/>
      <c r="S1409" s="340"/>
      <c r="T1409" s="340"/>
      <c r="U1409" s="336"/>
      <c r="V1409" s="336"/>
      <c r="W1409" s="336"/>
      <c r="X1409" s="339"/>
      <c r="Y1409" s="339"/>
      <c r="Z1409" s="333"/>
      <c r="AA1409" s="333"/>
      <c r="AG1409" s="345"/>
      <c r="AL1409" s="344"/>
      <c r="AO1409" s="344"/>
      <c r="AR1409" s="344"/>
    </row>
    <row r="1410" spans="1:44" ht="31.5" hidden="1" thickTop="1" thickBot="1">
      <c r="A1410" s="411" t="s">
        <v>635</v>
      </c>
      <c r="B1410" s="308">
        <v>1277</v>
      </c>
      <c r="C1410" s="239" t="str">
        <f>VLOOKUP($A$18,Piezas!$A$10:$F$604,2,FALSE)</f>
        <v xml:space="preserve">Gabinete lateral derecho </v>
      </c>
      <c r="D1410" s="317" t="s">
        <v>1012</v>
      </c>
      <c r="E1410" s="331">
        <v>2782.3333333333298</v>
      </c>
      <c r="F1410" s="308" t="str">
        <f>VLOOKUP(D1410,Acero!$A$12:$AB$209,4,FALSE)</f>
        <v>Lateral</v>
      </c>
      <c r="G1410" s="317"/>
      <c r="H1410" s="317"/>
      <c r="I1410" s="317"/>
      <c r="J1410" s="310"/>
      <c r="K1410" s="149"/>
      <c r="L1410" s="331"/>
      <c r="M1410" s="308" t="str">
        <f>VLOOKUP(D1410,Acero!$A$12:$AB$209,13,FALSE)</f>
        <v>Chapa negra doble recapado</v>
      </c>
      <c r="N1410" s="308" t="str">
        <f>IF(L1410="x",VLOOKUP(D1410,Acero!$A$12:$AB$209,6,FALSE),"--")</f>
        <v>--</v>
      </c>
      <c r="O1410" s="324" t="str">
        <f>IF(L1410="x",VLOOKUP(D1410,Acero!$A$12:$AB$209,7,FALSE),"--")</f>
        <v>--</v>
      </c>
      <c r="P1410" s="335" t="str">
        <f>IF((M1410="Chapa negra doble recapado")*AND(L1410&lt;&gt;"x"),"--",VLOOKUP(D1410,Acero!$A$12:$AB$209,14,FALSE))</f>
        <v>--</v>
      </c>
      <c r="Q1410" s="335" t="str">
        <f>IF((M1410="Chapa negra doble recapado")*AND(L1410&lt;&gt;"x"),"--",VLOOKUP(D1410,Acero!$A$12:$AB$209,15,FALSE))</f>
        <v>--</v>
      </c>
      <c r="R1410" s="335" t="str">
        <f>IF(L1410="x",VLOOKUP(D1410,Acero!$A$12:$AB$209,16,FALSE),"--")</f>
        <v>--</v>
      </c>
      <c r="S1410" s="335" t="str">
        <f>IF(L1410="x",VLOOKUP(D1410,Acero!$A$12:$AB$209,17,FALSE),"--")</f>
        <v>--</v>
      </c>
      <c r="T1410" s="335">
        <f>VLOOKUP(D1410,Acero!$A$12:$AB$209,18,FALSE)</f>
        <v>1.2</v>
      </c>
      <c r="U1410" s="308" t="str">
        <f>VLOOKUP(D1410,Acero!$A$12:$AB$209,19,FALSE)</f>
        <v>mm</v>
      </c>
      <c r="V1410" s="317"/>
      <c r="W1410" s="317">
        <v>2261.8333333333298</v>
      </c>
      <c r="X1410" s="331">
        <v>2957.6666666666702</v>
      </c>
      <c r="Y1410" s="334">
        <f t="shared" ref="Y1410:Y1420" si="580">(X1410-W1410)/W1410</f>
        <v>0.30764129393560152</v>
      </c>
      <c r="Z1410" s="149">
        <f>(V1410+W1410)*E1410</f>
        <v>6293174.2777777603</v>
      </c>
      <c r="AA1410" s="149"/>
      <c r="AB1410" s="149"/>
      <c r="AC1410" s="149"/>
      <c r="AD1410" s="149"/>
      <c r="AE1410" s="149"/>
      <c r="AF1410" s="149"/>
      <c r="AG1410" s="345">
        <v>43734</v>
      </c>
      <c r="AH1410" s="149"/>
      <c r="AI1410" s="149"/>
      <c r="AJ1410" s="149"/>
      <c r="AK1410" s="149"/>
      <c r="AL1410" s="343" t="e">
        <f t="shared" ref="AL1410:AL1420" si="581">(AH1410-AK1410)/AH1410</f>
        <v>#DIV/0!</v>
      </c>
      <c r="AM1410" s="149"/>
      <c r="AN1410" s="149"/>
      <c r="AO1410" s="343" t="e">
        <f t="shared" ref="AO1410:AO1420" si="582">(AK1410-AN1410)/AK1410</f>
        <v>#DIV/0!</v>
      </c>
      <c r="AP1410" s="149"/>
      <c r="AQ1410" s="149"/>
      <c r="AR1410" s="343" t="e">
        <f t="shared" ref="AR1410:AR1420" si="583">(AN1410-AQ1410)/AN1410</f>
        <v>#DIV/0!</v>
      </c>
    </row>
    <row r="1411" spans="1:44" ht="30.75" hidden="1" thickBot="1">
      <c r="A1411" s="309"/>
      <c r="B1411" s="308">
        <v>1278</v>
      </c>
      <c r="C1411" s="239" t="str">
        <f>VLOOKUP($A$18,Piezas!$A$10:$F$604,2,FALSE)</f>
        <v xml:space="preserve">Gabinete lateral derecho </v>
      </c>
      <c r="D1411" s="317" t="s">
        <v>1211</v>
      </c>
      <c r="E1411" s="322">
        <v>2790.3333333333298</v>
      </c>
      <c r="F1411" s="308" t="str">
        <f>VLOOKUP(D1411,Acero!$A$12:$AB$209,4,FALSE)</f>
        <v xml:space="preserve">Lonja </v>
      </c>
      <c r="G1411" s="317"/>
      <c r="H1411" s="317"/>
      <c r="I1411" s="317"/>
      <c r="J1411" s="311"/>
      <c r="L1411" s="317"/>
      <c r="M1411" s="308" t="str">
        <f>VLOOKUP(D1411,Acero!$A$12:$AB$209,13,FALSE)</f>
        <v>Chapa negra doble recapado</v>
      </c>
      <c r="N1411" s="308" t="str">
        <f>IF(L1411="x",VLOOKUP(D1411,Acero!$A$12:$AB$209,6,FALSE),"--")</f>
        <v>--</v>
      </c>
      <c r="O1411" s="324" t="str">
        <f>IF(L1411="x",VLOOKUP(D1411,Acero!$A$12:$AB$209,7,FALSE),"--")</f>
        <v>--</v>
      </c>
      <c r="P1411" s="335" t="str">
        <f>IF((M1411="Chapa negra doble recapado")*AND(L1411&lt;&gt;"x"),"--",VLOOKUP(D1411,Acero!$A$12:$AB$209,14,FALSE))</f>
        <v>--</v>
      </c>
      <c r="Q1411" s="335" t="str">
        <f>IF((M1411="Chapa negra doble recapado")*AND(L1411&lt;&gt;"x"),"--",VLOOKUP(D1411,Acero!$A$12:$AB$209,15,FALSE))</f>
        <v>--</v>
      </c>
      <c r="R1411" s="335" t="str">
        <f>IF(L1411="x",VLOOKUP(D1411,Acero!$A$12:$AB$209,16,FALSE),"--")</f>
        <v>--</v>
      </c>
      <c r="S1411" s="335" t="str">
        <f>IF(L1411="x",VLOOKUP(D1411,Acero!$A$12:$AB$209,17,FALSE),"--")</f>
        <v>--</v>
      </c>
      <c r="T1411" s="335">
        <f>VLOOKUP(D1411,Acero!$A$12:$AB$209,18,FALSE)</f>
        <v>1.2</v>
      </c>
      <c r="U1411" s="308" t="str">
        <f>VLOOKUP(D1411,Acero!$A$12:$AB$209,19,FALSE)</f>
        <v>mm</v>
      </c>
      <c r="V1411" s="317"/>
      <c r="W1411" s="317">
        <v>2268.3333333333298</v>
      </c>
      <c r="X1411" s="322">
        <v>2966.1666666666702</v>
      </c>
      <c r="Y1411" s="334">
        <f t="shared" si="580"/>
        <v>0.30764144011756417</v>
      </c>
      <c r="Z1411">
        <f t="shared" ref="Z1411:Z1420" si="584">(V1411+W1411)*E1411+Z1410</f>
        <v>12622580.388888855</v>
      </c>
      <c r="AG1411" s="345">
        <v>43735</v>
      </c>
      <c r="AH1411" s="149"/>
      <c r="AI1411" s="149"/>
      <c r="AJ1411" s="149"/>
      <c r="AK1411" s="149"/>
      <c r="AL1411" s="343" t="e">
        <f t="shared" si="581"/>
        <v>#DIV/0!</v>
      </c>
      <c r="AM1411" s="149"/>
      <c r="AN1411" s="149"/>
      <c r="AO1411" s="343" t="e">
        <f t="shared" si="582"/>
        <v>#DIV/0!</v>
      </c>
      <c r="AP1411" s="149"/>
      <c r="AQ1411" s="149"/>
      <c r="AR1411" s="343" t="e">
        <f t="shared" si="583"/>
        <v>#DIV/0!</v>
      </c>
    </row>
    <row r="1412" spans="1:44" ht="30.75" hidden="1" thickBot="1">
      <c r="A1412" s="309"/>
      <c r="B1412" s="308">
        <v>1279</v>
      </c>
      <c r="C1412" s="239" t="str">
        <f>VLOOKUP($A$18,Piezas!$A$10:$F$604,2,FALSE)</f>
        <v xml:space="preserve">Gabinete lateral derecho </v>
      </c>
      <c r="D1412" s="317" t="s">
        <v>1014</v>
      </c>
      <c r="E1412" s="322">
        <v>2798.3333333333298</v>
      </c>
      <c r="F1412" s="308" t="str">
        <f>VLOOKUP(D1412,Acero!$A$12:$AB$209,4,FALSE)</f>
        <v>orejas</v>
      </c>
      <c r="G1412" s="317"/>
      <c r="H1412" s="317"/>
      <c r="I1412" s="317"/>
      <c r="J1412" s="311" t="s">
        <v>1586</v>
      </c>
      <c r="L1412" s="322"/>
      <c r="M1412" s="308" t="str">
        <f>VLOOKUP(D1412,Acero!$A$12:$AB$209,13,FALSE)</f>
        <v>Chapa negra doble recapado</v>
      </c>
      <c r="N1412" s="308" t="str">
        <f>IF(L1412="x",VLOOKUP(D1412,Acero!$A$12:$AB$209,6,FALSE),"--")</f>
        <v>--</v>
      </c>
      <c r="O1412" s="324" t="str">
        <f>IF(L1412="x",VLOOKUP(D1412,Acero!$A$12:$AB$209,7,FALSE),"--")</f>
        <v>--</v>
      </c>
      <c r="P1412" s="335" t="str">
        <f>IF((M1412="Chapa negra doble recapado")*AND(L1412&lt;&gt;"x"),"--",VLOOKUP(D1412,Acero!$A$12:$AB$209,14,FALSE))</f>
        <v>--</v>
      </c>
      <c r="Q1412" s="335" t="str">
        <f>IF((M1412="Chapa negra doble recapado")*AND(L1412&lt;&gt;"x"),"--",VLOOKUP(D1412,Acero!$A$12:$AB$209,15,FALSE))</f>
        <v>--</v>
      </c>
      <c r="R1412" s="335" t="str">
        <f>IF(L1412="x",VLOOKUP(D1412,Acero!$A$12:$AB$209,16,FALSE),"--")</f>
        <v>--</v>
      </c>
      <c r="S1412" s="335" t="str">
        <f>IF(L1412="x",VLOOKUP(D1412,Acero!$A$12:$AB$209,17,FALSE),"--")</f>
        <v>--</v>
      </c>
      <c r="T1412" s="335">
        <f>VLOOKUP(D1412,Acero!$A$12:$AB$209,18,FALSE)</f>
        <v>1.2</v>
      </c>
      <c r="U1412" s="308" t="str">
        <f>VLOOKUP(D1412,Acero!$A$12:$AB$209,19,FALSE)</f>
        <v>mm</v>
      </c>
      <c r="V1412" s="318">
        <v>1</v>
      </c>
      <c r="W1412" s="318">
        <v>2274.8333333333298</v>
      </c>
      <c r="X1412" s="322">
        <v>2974.6666666666702</v>
      </c>
      <c r="Y1412" s="334">
        <f t="shared" si="580"/>
        <v>0.30764158546414011</v>
      </c>
      <c r="Z1412">
        <f t="shared" si="584"/>
        <v>18991120.666666616</v>
      </c>
      <c r="AG1412" s="345">
        <v>43736</v>
      </c>
      <c r="AH1412" s="149"/>
      <c r="AI1412" s="149"/>
      <c r="AJ1412" s="149"/>
      <c r="AK1412" s="149"/>
      <c r="AL1412" s="343" t="e">
        <f t="shared" si="581"/>
        <v>#DIV/0!</v>
      </c>
      <c r="AM1412" s="149"/>
      <c r="AN1412" s="149"/>
      <c r="AO1412" s="343" t="e">
        <f t="shared" si="582"/>
        <v>#DIV/0!</v>
      </c>
      <c r="AP1412" s="149"/>
      <c r="AQ1412" s="149"/>
      <c r="AR1412" s="343" t="e">
        <f t="shared" si="583"/>
        <v>#DIV/0!</v>
      </c>
    </row>
    <row r="1413" spans="1:44" ht="30.75" hidden="1" thickBot="1">
      <c r="A1413" s="309"/>
      <c r="B1413" s="308">
        <v>1280</v>
      </c>
      <c r="C1413" s="239" t="str">
        <f>VLOOKUP($A$18,Piezas!$A$10:$F$604,2,FALSE)</f>
        <v xml:space="preserve">Gabinete lateral derecho </v>
      </c>
      <c r="D1413" s="317" t="s">
        <v>1015</v>
      </c>
      <c r="E1413" s="322"/>
      <c r="F1413" s="308">
        <f>VLOOKUP(D1413,Acero!$A$12:$AB$209,4,FALSE)</f>
        <v>0</v>
      </c>
      <c r="G1413" s="317"/>
      <c r="H1413" s="317"/>
      <c r="I1413" s="317"/>
      <c r="J1413" s="311"/>
      <c r="L1413" s="322"/>
      <c r="M1413" s="308">
        <f>VLOOKUP(D1413,Acero!$A$12:$AB$209,13,FALSE)</f>
        <v>0</v>
      </c>
      <c r="N1413" s="308" t="str">
        <f>IF(L1413="x",VLOOKUP(D1413,Acero!$A$12:$AB$209,6,FALSE),"--")</f>
        <v>--</v>
      </c>
      <c r="O1413" s="324" t="str">
        <f>IF(L1413="x",VLOOKUP(D1413,Acero!$A$12:$AB$209,7,FALSE),"--")</f>
        <v>--</v>
      </c>
      <c r="P1413" s="335">
        <f>IF((M1413="Chapa negra doble recapado")*AND(L1413&lt;&gt;"x"),"--",VLOOKUP(D1413,Acero!$A$12:$AB$209,14,FALSE))</f>
        <v>0</v>
      </c>
      <c r="Q1413" s="335">
        <f>IF((M1413="Chapa negra doble recapado")*AND(L1413&lt;&gt;"x"),"--",VLOOKUP(D1413,Acero!$A$12:$AB$209,15,FALSE))</f>
        <v>0</v>
      </c>
      <c r="R1413" s="335" t="str">
        <f>IF(L1413="x",VLOOKUP(D1413,Acero!$A$12:$AB$209,16,FALSE),"--")</f>
        <v>--</v>
      </c>
      <c r="S1413" s="335" t="str">
        <f>IF(L1413="x",VLOOKUP(D1413,Acero!$A$12:$AB$209,17,FALSE),"--")</f>
        <v>--</v>
      </c>
      <c r="T1413" s="335">
        <f>VLOOKUP(D1413,Acero!$A$12:$AB$209,18,FALSE)</f>
        <v>0</v>
      </c>
      <c r="U1413" s="308" t="str">
        <f>VLOOKUP(D1413,Acero!$A$12:$AB$209,19,FALSE)</f>
        <v>-----</v>
      </c>
      <c r="V1413" s="319"/>
      <c r="W1413" s="319"/>
      <c r="X1413" s="322"/>
      <c r="Y1413" s="334" t="e">
        <f t="shared" si="580"/>
        <v>#DIV/0!</v>
      </c>
      <c r="Z1413">
        <f t="shared" si="584"/>
        <v>18991120.666666616</v>
      </c>
      <c r="AG1413" s="345">
        <v>43737</v>
      </c>
      <c r="AH1413" s="149"/>
      <c r="AI1413" s="149"/>
      <c r="AJ1413" s="149"/>
      <c r="AK1413" s="149"/>
      <c r="AL1413" s="343" t="e">
        <f t="shared" si="581"/>
        <v>#DIV/0!</v>
      </c>
      <c r="AM1413" s="149"/>
      <c r="AN1413" s="149"/>
      <c r="AO1413" s="343" t="e">
        <f t="shared" si="582"/>
        <v>#DIV/0!</v>
      </c>
      <c r="AP1413" s="149"/>
      <c r="AQ1413" s="149"/>
      <c r="AR1413" s="343" t="e">
        <f t="shared" si="583"/>
        <v>#DIV/0!</v>
      </c>
    </row>
    <row r="1414" spans="1:44" ht="30.75" hidden="1" thickBot="1">
      <c r="A1414" s="309"/>
      <c r="B1414" s="308">
        <v>1281</v>
      </c>
      <c r="C1414" s="239" t="str">
        <f>VLOOKUP($A$18,Piezas!$A$10:$F$604,2,FALSE)</f>
        <v xml:space="preserve">Gabinete lateral derecho </v>
      </c>
      <c r="D1414" s="317" t="s">
        <v>1060</v>
      </c>
      <c r="E1414" s="322"/>
      <c r="F1414" s="308">
        <f>VLOOKUP(D1414,Acero!$A$12:$AB$209,4,FALSE)</f>
        <v>0</v>
      </c>
      <c r="G1414" s="317"/>
      <c r="H1414" s="317"/>
      <c r="I1414" s="317"/>
      <c r="J1414" s="311"/>
      <c r="L1414" s="322"/>
      <c r="M1414" s="308" t="str">
        <f>VLOOKUP(D1414,Acero!$A$12:$AB$209,13,FALSE)</f>
        <v>---------------</v>
      </c>
      <c r="N1414" s="308" t="str">
        <f>IF(L1414="x",VLOOKUP(D1414,Acero!$A$12:$AB$209,6,FALSE),"--")</f>
        <v>--</v>
      </c>
      <c r="O1414" s="324" t="str">
        <f>IF(L1414="x",VLOOKUP(D1414,Acero!$A$12:$AB$209,7,FALSE),"--")</f>
        <v>--</v>
      </c>
      <c r="P1414" s="335">
        <f>IF((M1414="Chapa negra doble recapado")*AND(L1414&lt;&gt;"x"),"--",VLOOKUP(D1414,Acero!$A$12:$AB$209,14,FALSE))</f>
        <v>28</v>
      </c>
      <c r="Q1414" s="335" t="str">
        <f>IF((M1414="Chapa negra doble recapado")*AND(L1414&lt;&gt;"x"),"--",VLOOKUP(D1414,Acero!$A$12:$AB$209,15,FALSE))</f>
        <v>----</v>
      </c>
      <c r="R1414" s="335" t="str">
        <f>IF(L1414="x",VLOOKUP(D1414,Acero!$A$12:$AB$209,16,FALSE),"--")</f>
        <v>--</v>
      </c>
      <c r="S1414" s="335" t="str">
        <f>IF(L1414="x",VLOOKUP(D1414,Acero!$A$12:$AB$209,17,FALSE),"--")</f>
        <v>--</v>
      </c>
      <c r="T1414" s="335">
        <f>VLOOKUP(D1414,Acero!$A$12:$AB$209,18,FALSE)</f>
        <v>0</v>
      </c>
      <c r="U1414" s="308" t="str">
        <f>VLOOKUP(D1414,Acero!$A$12:$AB$209,19,FALSE)</f>
        <v>----</v>
      </c>
      <c r="V1414" s="318"/>
      <c r="W1414" s="318"/>
      <c r="X1414" s="322"/>
      <c r="Y1414" s="334" t="e">
        <f t="shared" si="580"/>
        <v>#DIV/0!</v>
      </c>
      <c r="Z1414">
        <f t="shared" si="584"/>
        <v>18991120.666666616</v>
      </c>
      <c r="AG1414" s="345">
        <v>43738</v>
      </c>
      <c r="AH1414" s="149"/>
      <c r="AI1414" s="149"/>
      <c r="AJ1414" s="149"/>
      <c r="AK1414" s="149"/>
      <c r="AL1414" s="343" t="e">
        <f t="shared" si="581"/>
        <v>#DIV/0!</v>
      </c>
      <c r="AM1414" s="149"/>
      <c r="AN1414" s="149"/>
      <c r="AO1414" s="343" t="e">
        <f t="shared" si="582"/>
        <v>#DIV/0!</v>
      </c>
      <c r="AP1414" s="149"/>
      <c r="AQ1414" s="149"/>
      <c r="AR1414" s="343" t="e">
        <f t="shared" si="583"/>
        <v>#DIV/0!</v>
      </c>
    </row>
    <row r="1415" spans="1:44" ht="30.75" hidden="1" thickBot="1">
      <c r="A1415" s="309"/>
      <c r="B1415" s="308">
        <v>1282</v>
      </c>
      <c r="C1415" s="239" t="str">
        <f>VLOOKUP($A$18,Piezas!$A$10:$F$604,2,FALSE)</f>
        <v xml:space="preserve">Gabinete lateral derecho </v>
      </c>
      <c r="D1415" s="317" t="s">
        <v>1228</v>
      </c>
      <c r="E1415" s="322"/>
      <c r="F1415" s="308">
        <f>VLOOKUP(D1415,Acero!$A$12:$AB$209,4,FALSE)</f>
        <v>0</v>
      </c>
      <c r="G1415" s="317"/>
      <c r="H1415" s="317"/>
      <c r="I1415" s="317"/>
      <c r="J1415" s="311"/>
      <c r="L1415" s="322"/>
      <c r="M1415" s="308" t="str">
        <f>VLOOKUP(D1415,Acero!$A$12:$AB$209,13,FALSE)</f>
        <v>---------------</v>
      </c>
      <c r="N1415" s="308" t="str">
        <f>IF(L1415="x",VLOOKUP(D1415,Acero!$A$12:$AB$209,6,FALSE),"--")</f>
        <v>--</v>
      </c>
      <c r="O1415" s="324" t="str">
        <f>IF(L1415="x",VLOOKUP(D1415,Acero!$A$12:$AB$209,7,FALSE),"--")</f>
        <v>--</v>
      </c>
      <c r="P1415" s="335">
        <f>IF((M1415="Chapa negra doble recapado")*AND(L1415&lt;&gt;"x"),"--",VLOOKUP(D1415,Acero!$A$12:$AB$209,14,FALSE))</f>
        <v>0.42</v>
      </c>
      <c r="Q1415" s="335" t="str">
        <f>IF((M1415="Chapa negra doble recapado")*AND(L1415&lt;&gt;"x"),"--",VLOOKUP(D1415,Acero!$A$12:$AB$209,15,FALSE))</f>
        <v>----</v>
      </c>
      <c r="R1415" s="335" t="str">
        <f>IF(L1415="x",VLOOKUP(D1415,Acero!$A$12:$AB$209,16,FALSE),"--")</f>
        <v>--</v>
      </c>
      <c r="S1415" s="335" t="str">
        <f>IF(L1415="x",VLOOKUP(D1415,Acero!$A$12:$AB$209,17,FALSE),"--")</f>
        <v>--</v>
      </c>
      <c r="T1415" s="335">
        <f>VLOOKUP(D1415,Acero!$A$12:$AB$209,18,FALSE)</f>
        <v>0.5</v>
      </c>
      <c r="U1415" s="308" t="str">
        <f>VLOOKUP(D1415,Acero!$A$12:$AB$209,19,FALSE)</f>
        <v>----</v>
      </c>
      <c r="V1415" s="318"/>
      <c r="W1415" s="318"/>
      <c r="X1415" s="322"/>
      <c r="Y1415" s="334" t="e">
        <f t="shared" si="580"/>
        <v>#DIV/0!</v>
      </c>
      <c r="Z1415">
        <f t="shared" si="584"/>
        <v>18991120.666666616</v>
      </c>
      <c r="AG1415" s="345">
        <v>43739</v>
      </c>
      <c r="AH1415" s="149"/>
      <c r="AI1415" s="149"/>
      <c r="AJ1415" s="149"/>
      <c r="AK1415" s="149"/>
      <c r="AL1415" s="343" t="e">
        <f t="shared" si="581"/>
        <v>#DIV/0!</v>
      </c>
      <c r="AM1415" s="149"/>
      <c r="AN1415" s="149"/>
      <c r="AO1415" s="343" t="e">
        <f t="shared" si="582"/>
        <v>#DIV/0!</v>
      </c>
      <c r="AP1415" s="149"/>
      <c r="AQ1415" s="149"/>
      <c r="AR1415" s="343" t="e">
        <f t="shared" si="583"/>
        <v>#DIV/0!</v>
      </c>
    </row>
    <row r="1416" spans="1:44" ht="30.75" hidden="1" thickBot="1">
      <c r="A1416" s="309"/>
      <c r="B1416" s="308">
        <v>1283</v>
      </c>
      <c r="C1416" s="239" t="str">
        <f>VLOOKUP($A$18,Piezas!$A$10:$F$604,2,FALSE)</f>
        <v xml:space="preserve">Gabinete lateral derecho </v>
      </c>
      <c r="D1416" s="317" t="s">
        <v>1229</v>
      </c>
      <c r="E1416" s="322"/>
      <c r="F1416" s="308">
        <f>VLOOKUP(D1416,Acero!$A$12:$AB$209,4,FALSE)</f>
        <v>0</v>
      </c>
      <c r="G1416" s="317"/>
      <c r="H1416" s="317"/>
      <c r="I1416" s="317"/>
      <c r="J1416" s="311"/>
      <c r="L1416" s="322"/>
      <c r="M1416" s="308" t="str">
        <f>VLOOKUP(D1416,Acero!$A$12:$AB$209,13,FALSE)</f>
        <v>---------------</v>
      </c>
      <c r="N1416" s="308" t="str">
        <f>IF(L1416="x",VLOOKUP(D1416,Acero!$A$12:$AB$209,6,FALSE),"--")</f>
        <v>--</v>
      </c>
      <c r="O1416" s="324" t="str">
        <f>IF(L1416="x",VLOOKUP(D1416,Acero!$A$12:$AB$209,7,FALSE),"--")</f>
        <v>--</v>
      </c>
      <c r="P1416" s="335">
        <f>IF((M1416="Chapa negra doble recapado")*AND(L1416&lt;&gt;"x"),"--",VLOOKUP(D1416,Acero!$A$12:$AB$209,14,FALSE))</f>
        <v>22</v>
      </c>
      <c r="Q1416" s="335" t="str">
        <f>IF((M1416="Chapa negra doble recapado")*AND(L1416&lt;&gt;"x"),"--",VLOOKUP(D1416,Acero!$A$12:$AB$209,15,FALSE))</f>
        <v>----</v>
      </c>
      <c r="R1416" s="335" t="str">
        <f>IF(L1416="x",VLOOKUP(D1416,Acero!$A$12:$AB$209,16,FALSE),"--")</f>
        <v>--</v>
      </c>
      <c r="S1416" s="335" t="str">
        <f>IF(L1416="x",VLOOKUP(D1416,Acero!$A$12:$AB$209,17,FALSE),"--")</f>
        <v>--</v>
      </c>
      <c r="T1416" s="335">
        <f>VLOOKUP(D1416,Acero!$A$12:$AB$209,18,FALSE)</f>
        <v>0</v>
      </c>
      <c r="U1416" s="308" t="str">
        <f>VLOOKUP(D1416,Acero!$A$12:$AB$209,19,FALSE)</f>
        <v>----</v>
      </c>
      <c r="V1416" s="319"/>
      <c r="W1416" s="319"/>
      <c r="X1416" s="322"/>
      <c r="Y1416" s="334" t="e">
        <f t="shared" si="580"/>
        <v>#DIV/0!</v>
      </c>
      <c r="Z1416">
        <f t="shared" si="584"/>
        <v>18991120.666666616</v>
      </c>
      <c r="AG1416" s="345">
        <v>43740</v>
      </c>
      <c r="AH1416" s="149"/>
      <c r="AI1416" s="149"/>
      <c r="AJ1416" s="149"/>
      <c r="AK1416" s="149"/>
      <c r="AL1416" s="343" t="e">
        <f t="shared" si="581"/>
        <v>#DIV/0!</v>
      </c>
      <c r="AM1416" s="149"/>
      <c r="AN1416" s="149"/>
      <c r="AO1416" s="343" t="e">
        <f t="shared" si="582"/>
        <v>#DIV/0!</v>
      </c>
      <c r="AP1416" s="149"/>
      <c r="AQ1416" s="149"/>
      <c r="AR1416" s="343" t="e">
        <f t="shared" si="583"/>
        <v>#DIV/0!</v>
      </c>
    </row>
    <row r="1417" spans="1:44" ht="30.75" hidden="1" thickBot="1">
      <c r="A1417" s="309"/>
      <c r="B1417" s="308">
        <v>1284</v>
      </c>
      <c r="C1417" s="239" t="str">
        <f>VLOOKUP($A$18,Piezas!$A$10:$F$604,2,FALSE)</f>
        <v xml:space="preserve">Gabinete lateral derecho </v>
      </c>
      <c r="D1417" s="317" t="s">
        <v>1230</v>
      </c>
      <c r="E1417" s="322"/>
      <c r="F1417" s="308">
        <f>VLOOKUP(D1417,Acero!$A$12:$AB$209,4,FALSE)</f>
        <v>0</v>
      </c>
      <c r="G1417" s="317"/>
      <c r="H1417" s="317"/>
      <c r="I1417" s="317"/>
      <c r="J1417" s="311"/>
      <c r="L1417" s="322"/>
      <c r="M1417" s="308" t="str">
        <f>VLOOKUP(D1417,Acero!$A$12:$AB$209,13,FALSE)</f>
        <v>---------------</v>
      </c>
      <c r="N1417" s="308" t="str">
        <f>IF(L1417="x",VLOOKUP(D1417,Acero!$A$12:$AB$209,6,FALSE),"--")</f>
        <v>--</v>
      </c>
      <c r="O1417" s="324" t="str">
        <f>IF(L1417="x",VLOOKUP(D1417,Acero!$A$12:$AB$209,7,FALSE),"--")</f>
        <v>--</v>
      </c>
      <c r="P1417" s="335">
        <f>IF((M1417="Chapa negra doble recapado")*AND(L1417&lt;&gt;"x"),"--",VLOOKUP(D1417,Acero!$A$12:$AB$209,14,FALSE))</f>
        <v>12.7</v>
      </c>
      <c r="Q1417" s="335" t="str">
        <f>IF((M1417="Chapa negra doble recapado")*AND(L1417&lt;&gt;"x"),"--",VLOOKUP(D1417,Acero!$A$12:$AB$209,15,FALSE))</f>
        <v>----</v>
      </c>
      <c r="R1417" s="335" t="str">
        <f>IF(L1417="x",VLOOKUP(D1417,Acero!$A$12:$AB$209,16,FALSE),"--")</f>
        <v>--</v>
      </c>
      <c r="S1417" s="335" t="str">
        <f>IF(L1417="x",VLOOKUP(D1417,Acero!$A$12:$AB$209,17,FALSE),"--")</f>
        <v>--</v>
      </c>
      <c r="T1417" s="335">
        <f>VLOOKUP(D1417,Acero!$A$12:$AB$209,18,FALSE)</f>
        <v>0</v>
      </c>
      <c r="U1417" s="308" t="str">
        <f>VLOOKUP(D1417,Acero!$A$12:$AB$209,19,FALSE)</f>
        <v>----</v>
      </c>
      <c r="V1417" s="318"/>
      <c r="W1417" s="318"/>
      <c r="X1417" s="322"/>
      <c r="Y1417" s="334" t="e">
        <f t="shared" si="580"/>
        <v>#DIV/0!</v>
      </c>
      <c r="Z1417">
        <f t="shared" si="584"/>
        <v>18991120.666666616</v>
      </c>
      <c r="AG1417" s="345">
        <v>43741</v>
      </c>
      <c r="AH1417" s="149"/>
      <c r="AI1417" s="149"/>
      <c r="AJ1417" s="149"/>
      <c r="AK1417" s="149"/>
      <c r="AL1417" s="343" t="e">
        <f t="shared" si="581"/>
        <v>#DIV/0!</v>
      </c>
      <c r="AM1417" s="149"/>
      <c r="AN1417" s="149"/>
      <c r="AO1417" s="343" t="e">
        <f t="shared" si="582"/>
        <v>#DIV/0!</v>
      </c>
      <c r="AP1417" s="149"/>
      <c r="AQ1417" s="149"/>
      <c r="AR1417" s="343" t="e">
        <f t="shared" si="583"/>
        <v>#DIV/0!</v>
      </c>
    </row>
    <row r="1418" spans="1:44" ht="30.75" hidden="1" thickBot="1">
      <c r="A1418" s="309"/>
      <c r="B1418" s="308">
        <v>1285</v>
      </c>
      <c r="C1418" s="239" t="str">
        <f>VLOOKUP($A$18,Piezas!$A$10:$F$604,2,FALSE)</f>
        <v xml:space="preserve">Gabinete lateral derecho </v>
      </c>
      <c r="D1418" s="317"/>
      <c r="E1418" s="322"/>
      <c r="F1418" s="308" t="e">
        <f>VLOOKUP(D1418,Acero!$A$12:$AB$209,4,FALSE)</f>
        <v>#N/A</v>
      </c>
      <c r="G1418" s="317"/>
      <c r="H1418" s="317"/>
      <c r="I1418" s="317"/>
      <c r="J1418" s="311"/>
      <c r="L1418" s="322"/>
      <c r="M1418" s="308" t="e">
        <f>VLOOKUP(D1418,Acero!$A$12:$AB$209,13,FALSE)</f>
        <v>#N/A</v>
      </c>
      <c r="N1418" s="308" t="str">
        <f>IF(L1418="x",VLOOKUP(D1418,Acero!$A$12:$AB$209,6,FALSE),"--")</f>
        <v>--</v>
      </c>
      <c r="O1418" s="324" t="str">
        <f>IF(L1418="x",VLOOKUP(D1418,Acero!$A$12:$AB$209,7,FALSE),"--")</f>
        <v>--</v>
      </c>
      <c r="P1418" s="335" t="e">
        <f>IF((M1418="Chapa negra doble recapado")*AND(L1418&lt;&gt;"x"),"--",VLOOKUP(D1418,Acero!$A$12:$AB$209,14,FALSE))</f>
        <v>#N/A</v>
      </c>
      <c r="Q1418" s="335" t="e">
        <f>IF((M1418="Chapa negra doble recapado")*AND(L1418&lt;&gt;"x"),"--",VLOOKUP(D1418,Acero!$A$12:$AB$209,15,FALSE))</f>
        <v>#N/A</v>
      </c>
      <c r="R1418" s="335" t="str">
        <f>IF(L1418="x",VLOOKUP(D1418,Acero!$A$12:$AB$209,16,FALSE),"--")</f>
        <v>--</v>
      </c>
      <c r="S1418" s="335" t="str">
        <f>IF(L1418="x",VLOOKUP(D1418,Acero!$A$12:$AB$209,17,FALSE),"--")</f>
        <v>--</v>
      </c>
      <c r="T1418" s="335" t="e">
        <f>VLOOKUP(D1418,Acero!$A$12:$AB$209,18,FALSE)</f>
        <v>#N/A</v>
      </c>
      <c r="U1418" s="308" t="e">
        <f>VLOOKUP(D1418,Acero!$A$12:$AB$209,19,FALSE)</f>
        <v>#N/A</v>
      </c>
      <c r="V1418" s="319"/>
      <c r="W1418" s="319"/>
      <c r="X1418" s="322"/>
      <c r="Y1418" s="334" t="e">
        <f t="shared" si="580"/>
        <v>#DIV/0!</v>
      </c>
      <c r="Z1418">
        <f t="shared" si="584"/>
        <v>18991120.666666616</v>
      </c>
      <c r="AG1418" s="345">
        <v>43742</v>
      </c>
      <c r="AH1418" s="149"/>
      <c r="AI1418" s="149"/>
      <c r="AJ1418" s="149"/>
      <c r="AK1418" s="149"/>
      <c r="AL1418" s="343" t="e">
        <f t="shared" si="581"/>
        <v>#DIV/0!</v>
      </c>
      <c r="AM1418" s="149"/>
      <c r="AN1418" s="149"/>
      <c r="AO1418" s="343" t="e">
        <f t="shared" si="582"/>
        <v>#DIV/0!</v>
      </c>
      <c r="AP1418" s="149"/>
      <c r="AQ1418" s="149"/>
      <c r="AR1418" s="343" t="e">
        <f t="shared" si="583"/>
        <v>#DIV/0!</v>
      </c>
    </row>
    <row r="1419" spans="1:44" ht="30.75" hidden="1" thickBot="1">
      <c r="A1419" s="309"/>
      <c r="B1419" s="308">
        <v>1286</v>
      </c>
      <c r="C1419" s="239" t="str">
        <f>VLOOKUP($A$18,Piezas!$A$10:$F$604,2,FALSE)</f>
        <v xml:space="preserve">Gabinete lateral derecho </v>
      </c>
      <c r="D1419" s="320"/>
      <c r="E1419" s="322"/>
      <c r="F1419" s="308" t="e">
        <f>VLOOKUP(D1419,Acero!$A$12:$AB$209,4,FALSE)</f>
        <v>#N/A</v>
      </c>
      <c r="G1419" s="317"/>
      <c r="H1419" s="317"/>
      <c r="I1419" s="317"/>
      <c r="J1419" s="311"/>
      <c r="L1419" s="322"/>
      <c r="M1419" s="308" t="e">
        <f>VLOOKUP(D1419,Acero!$A$12:$AB$209,13,FALSE)</f>
        <v>#N/A</v>
      </c>
      <c r="N1419" s="308" t="str">
        <f>IF(L1419="x",VLOOKUP(D1419,Acero!$A$12:$AB$209,6,FALSE),"--")</f>
        <v>--</v>
      </c>
      <c r="O1419" s="324" t="str">
        <f>IF(L1419="x",VLOOKUP(D1419,Acero!$A$12:$AB$209,7,FALSE),"--")</f>
        <v>--</v>
      </c>
      <c r="P1419" s="335" t="e">
        <f>IF((M1419="Chapa negra doble recapado")*AND(L1419&lt;&gt;"x"),"--",VLOOKUP(D1419,Acero!$A$12:$AB$209,14,FALSE))</f>
        <v>#N/A</v>
      </c>
      <c r="Q1419" s="335" t="e">
        <f>IF((M1419="Chapa negra doble recapado")*AND(L1419&lt;&gt;"x"),"--",VLOOKUP(D1419,Acero!$A$12:$AB$209,15,FALSE))</f>
        <v>#N/A</v>
      </c>
      <c r="R1419" s="335" t="str">
        <f>IF(L1419="x",VLOOKUP(D1419,Acero!$A$12:$AB$209,16,FALSE),"--")</f>
        <v>--</v>
      </c>
      <c r="S1419" s="335" t="str">
        <f>IF(L1419="x",VLOOKUP(D1419,Acero!$A$12:$AB$209,17,FALSE),"--")</f>
        <v>--</v>
      </c>
      <c r="T1419" s="335" t="e">
        <f>VLOOKUP(D1419,Acero!$A$12:$AB$209,18,FALSE)</f>
        <v>#N/A</v>
      </c>
      <c r="U1419" s="308" t="e">
        <f>VLOOKUP(D1419,Acero!$A$12:$AB$209,19,FALSE)</f>
        <v>#N/A</v>
      </c>
      <c r="V1419" s="318"/>
      <c r="W1419" s="318"/>
      <c r="X1419" s="322"/>
      <c r="Y1419" s="334" t="e">
        <f t="shared" si="580"/>
        <v>#DIV/0!</v>
      </c>
      <c r="Z1419">
        <f t="shared" si="584"/>
        <v>18991120.666666616</v>
      </c>
      <c r="AG1419" s="345">
        <v>43743</v>
      </c>
      <c r="AH1419" s="149"/>
      <c r="AI1419" s="149"/>
      <c r="AJ1419" s="149"/>
      <c r="AK1419" s="149"/>
      <c r="AL1419" s="343" t="e">
        <f t="shared" si="581"/>
        <v>#DIV/0!</v>
      </c>
      <c r="AM1419" s="149"/>
      <c r="AN1419" s="149"/>
      <c r="AO1419" s="343" t="e">
        <f t="shared" si="582"/>
        <v>#DIV/0!</v>
      </c>
      <c r="AP1419" s="149"/>
      <c r="AQ1419" s="149"/>
      <c r="AR1419" s="343" t="e">
        <f t="shared" si="583"/>
        <v>#DIV/0!</v>
      </c>
    </row>
    <row r="1420" spans="1:44" ht="30.75" hidden="1" thickBot="1">
      <c r="A1420" s="412"/>
      <c r="B1420" s="308">
        <v>1287</v>
      </c>
      <c r="C1420" s="239" t="str">
        <f>VLOOKUP($A$18,Piezas!$A$10:$F$604,2,FALSE)</f>
        <v xml:space="preserve">Gabinete lateral derecho </v>
      </c>
      <c r="D1420" s="321"/>
      <c r="E1420" s="322"/>
      <c r="F1420" s="308" t="e">
        <f>VLOOKUP(D1420,Acero!$A$12:$AB$209,4,FALSE)</f>
        <v>#N/A</v>
      </c>
      <c r="G1420" s="317"/>
      <c r="H1420" s="317"/>
      <c r="I1420" s="317"/>
      <c r="J1420" s="311"/>
      <c r="L1420" s="322"/>
      <c r="M1420" s="308" t="e">
        <f>VLOOKUP(D1420,Acero!$A$12:$AB$209,13,FALSE)</f>
        <v>#N/A</v>
      </c>
      <c r="N1420" s="308" t="str">
        <f>IF(L1420="x",VLOOKUP(D1420,Acero!$A$12:$AB$209,6,FALSE),"--")</f>
        <v>--</v>
      </c>
      <c r="O1420" s="324" t="str">
        <f>IF(L1420="x",VLOOKUP(D1420,Acero!$A$12:$AB$209,7,FALSE),"--")</f>
        <v>--</v>
      </c>
      <c r="P1420" s="335" t="e">
        <f>IF((M1420="Chapa negra doble recapado")*AND(L1420&lt;&gt;"x"),"--",VLOOKUP(D1420,Acero!$A$12:$AB$209,14,FALSE))</f>
        <v>#N/A</v>
      </c>
      <c r="Q1420" s="335" t="e">
        <f>IF((M1420="Chapa negra doble recapado")*AND(L1420&lt;&gt;"x"),"--",VLOOKUP(D1420,Acero!$A$12:$AB$209,15,FALSE))</f>
        <v>#N/A</v>
      </c>
      <c r="R1420" s="335" t="str">
        <f>IF(L1420="x",VLOOKUP(D1420,Acero!$A$12:$AB$209,16,FALSE),"--")</f>
        <v>--</v>
      </c>
      <c r="S1420" s="335" t="str">
        <f>IF(L1420="x",VLOOKUP(D1420,Acero!$A$12:$AB$209,17,FALSE),"--")</f>
        <v>--</v>
      </c>
      <c r="T1420" s="335" t="e">
        <f>VLOOKUP(D1420,Acero!$A$12:$AB$209,18,FALSE)</f>
        <v>#N/A</v>
      </c>
      <c r="U1420" s="308" t="e">
        <f>VLOOKUP(D1420,Acero!$A$12:$AB$209,19,FALSE)</f>
        <v>#N/A</v>
      </c>
      <c r="V1420" s="319"/>
      <c r="W1420" s="319"/>
      <c r="X1420" s="322"/>
      <c r="Y1420" s="334" t="e">
        <f t="shared" si="580"/>
        <v>#DIV/0!</v>
      </c>
      <c r="Z1420">
        <f t="shared" si="584"/>
        <v>18991120.666666616</v>
      </c>
      <c r="AG1420" s="345">
        <v>43744</v>
      </c>
      <c r="AH1420" s="149"/>
      <c r="AI1420" s="149"/>
      <c r="AJ1420" s="149"/>
      <c r="AK1420" s="149"/>
      <c r="AL1420" s="343" t="e">
        <f t="shared" si="581"/>
        <v>#DIV/0!</v>
      </c>
      <c r="AM1420" s="149"/>
      <c r="AN1420" s="149"/>
      <c r="AO1420" s="343" t="e">
        <f t="shared" si="582"/>
        <v>#DIV/0!</v>
      </c>
      <c r="AP1420" s="149"/>
      <c r="AQ1420" s="149"/>
      <c r="AR1420" s="343" t="e">
        <f t="shared" si="583"/>
        <v>#DIV/0!</v>
      </c>
    </row>
    <row r="1421" spans="1:44" ht="15.75" hidden="1" thickBot="1">
      <c r="A1421" s="410"/>
      <c r="B1421" s="336"/>
      <c r="C1421" s="337"/>
      <c r="D1421" s="338"/>
      <c r="E1421" s="339"/>
      <c r="F1421" s="340"/>
      <c r="G1421" s="336"/>
      <c r="H1421" s="336"/>
      <c r="I1421" s="338"/>
      <c r="J1421" s="339"/>
      <c r="K1421" s="341"/>
      <c r="L1421" s="339"/>
      <c r="M1421" s="338"/>
      <c r="N1421" s="338"/>
      <c r="O1421" s="342"/>
      <c r="P1421" s="340"/>
      <c r="Q1421" s="340"/>
      <c r="R1421" s="340"/>
      <c r="S1421" s="340"/>
      <c r="T1421" s="340"/>
      <c r="U1421" s="336"/>
      <c r="V1421" s="336"/>
      <c r="W1421" s="336"/>
      <c r="X1421" s="339"/>
      <c r="Y1421" s="339"/>
      <c r="Z1421" s="333"/>
      <c r="AA1421" s="333"/>
      <c r="AG1421" s="345"/>
      <c r="AL1421" s="344"/>
      <c r="AO1421" s="344"/>
      <c r="AR1421" s="344"/>
    </row>
    <row r="1422" spans="1:44" ht="31.5" hidden="1" thickTop="1" thickBot="1">
      <c r="A1422" s="411" t="s">
        <v>636</v>
      </c>
      <c r="B1422" s="308">
        <v>1288</v>
      </c>
      <c r="C1422" s="239" t="str">
        <f>VLOOKUP($A$18,Piezas!$A$10:$F$604,2,FALSE)</f>
        <v xml:space="preserve">Gabinete lateral derecho </v>
      </c>
      <c r="D1422" s="317" t="s">
        <v>1012</v>
      </c>
      <c r="E1422" s="331">
        <v>2806.3333333333298</v>
      </c>
      <c r="F1422" s="308" t="str">
        <f>VLOOKUP(D1422,Acero!$A$12:$AB$209,4,FALSE)</f>
        <v>Lateral</v>
      </c>
      <c r="G1422" s="317"/>
      <c r="H1422" s="317"/>
      <c r="I1422" s="317"/>
      <c r="J1422" s="310"/>
      <c r="K1422" s="149"/>
      <c r="L1422" s="331"/>
      <c r="M1422" s="308" t="str">
        <f>VLOOKUP(D1422,Acero!$A$12:$AB$209,13,FALSE)</f>
        <v>Chapa negra doble recapado</v>
      </c>
      <c r="N1422" s="308" t="str">
        <f>IF(L1422="x",VLOOKUP(D1422,Acero!$A$12:$AB$209,6,FALSE),"--")</f>
        <v>--</v>
      </c>
      <c r="O1422" s="324" t="str">
        <f>IF(L1422="x",VLOOKUP(D1422,Acero!$A$12:$AB$209,7,FALSE),"--")</f>
        <v>--</v>
      </c>
      <c r="P1422" s="335" t="str">
        <f>IF((M1422="Chapa negra doble recapado")*AND(L1422&lt;&gt;"x"),"--",VLOOKUP(D1422,Acero!$A$12:$AB$209,14,FALSE))</f>
        <v>--</v>
      </c>
      <c r="Q1422" s="335" t="str">
        <f>IF((M1422="Chapa negra doble recapado")*AND(L1422&lt;&gt;"x"),"--",VLOOKUP(D1422,Acero!$A$12:$AB$209,15,FALSE))</f>
        <v>--</v>
      </c>
      <c r="R1422" s="335" t="str">
        <f>IF(L1422="x",VLOOKUP(D1422,Acero!$A$12:$AB$209,16,FALSE),"--")</f>
        <v>--</v>
      </c>
      <c r="S1422" s="335" t="str">
        <f>IF(L1422="x",VLOOKUP(D1422,Acero!$A$12:$AB$209,17,FALSE),"--")</f>
        <v>--</v>
      </c>
      <c r="T1422" s="335">
        <f>VLOOKUP(D1422,Acero!$A$12:$AB$209,18,FALSE)</f>
        <v>1.2</v>
      </c>
      <c r="U1422" s="308" t="str">
        <f>VLOOKUP(D1422,Acero!$A$12:$AB$209,19,FALSE)</f>
        <v>mm</v>
      </c>
      <c r="V1422" s="317"/>
      <c r="W1422" s="317">
        <v>2281.3333333333298</v>
      </c>
      <c r="X1422" s="331">
        <v>2983.1666666666702</v>
      </c>
      <c r="Y1422" s="334">
        <f t="shared" ref="Y1422:Y1432" si="585">(X1422-W1422)/W1422</f>
        <v>0.30764172998246991</v>
      </c>
      <c r="Z1422" s="149">
        <f>(V1422+W1422)*E1422</f>
        <v>6402181.7777777603</v>
      </c>
      <c r="AA1422" s="149"/>
      <c r="AB1422" s="149"/>
      <c r="AC1422" s="149"/>
      <c r="AD1422" s="149"/>
      <c r="AE1422" s="149"/>
      <c r="AF1422" s="149"/>
      <c r="AG1422" s="345">
        <v>43745</v>
      </c>
      <c r="AH1422" s="149"/>
      <c r="AI1422" s="149"/>
      <c r="AJ1422" s="149"/>
      <c r="AK1422" s="149"/>
      <c r="AL1422" s="343" t="e">
        <f t="shared" ref="AL1422:AL1432" si="586">(AH1422-AK1422)/AH1422</f>
        <v>#DIV/0!</v>
      </c>
      <c r="AM1422" s="149"/>
      <c r="AN1422" s="149"/>
      <c r="AO1422" s="343" t="e">
        <f t="shared" ref="AO1422:AO1432" si="587">(AK1422-AN1422)/AK1422</f>
        <v>#DIV/0!</v>
      </c>
      <c r="AP1422" s="149"/>
      <c r="AQ1422" s="149"/>
      <c r="AR1422" s="343" t="e">
        <f t="shared" ref="AR1422:AR1432" si="588">(AN1422-AQ1422)/AN1422</f>
        <v>#DIV/0!</v>
      </c>
    </row>
    <row r="1423" spans="1:44" ht="30.75" hidden="1" thickBot="1">
      <c r="A1423" s="309"/>
      <c r="B1423" s="308">
        <v>1289</v>
      </c>
      <c r="C1423" s="239" t="str">
        <f>VLOOKUP($A$18,Piezas!$A$10:$F$604,2,FALSE)</f>
        <v xml:space="preserve">Gabinete lateral derecho </v>
      </c>
      <c r="D1423" s="317" t="s">
        <v>1211</v>
      </c>
      <c r="E1423" s="322">
        <v>2814.3333333333298</v>
      </c>
      <c r="F1423" s="308" t="str">
        <f>VLOOKUP(D1423,Acero!$A$12:$AB$209,4,FALSE)</f>
        <v xml:space="preserve">Lonja </v>
      </c>
      <c r="G1423" s="317"/>
      <c r="H1423" s="317"/>
      <c r="I1423" s="317"/>
      <c r="J1423" s="311"/>
      <c r="L1423" s="317"/>
      <c r="M1423" s="308" t="str">
        <f>VLOOKUP(D1423,Acero!$A$12:$AB$209,13,FALSE)</f>
        <v>Chapa negra doble recapado</v>
      </c>
      <c r="N1423" s="308" t="str">
        <f>IF(L1423="x",VLOOKUP(D1423,Acero!$A$12:$AB$209,6,FALSE),"--")</f>
        <v>--</v>
      </c>
      <c r="O1423" s="324" t="str">
        <f>IF(L1423="x",VLOOKUP(D1423,Acero!$A$12:$AB$209,7,FALSE),"--")</f>
        <v>--</v>
      </c>
      <c r="P1423" s="335" t="str">
        <f>IF((M1423="Chapa negra doble recapado")*AND(L1423&lt;&gt;"x"),"--",VLOOKUP(D1423,Acero!$A$12:$AB$209,14,FALSE))</f>
        <v>--</v>
      </c>
      <c r="Q1423" s="335" t="str">
        <f>IF((M1423="Chapa negra doble recapado")*AND(L1423&lt;&gt;"x"),"--",VLOOKUP(D1423,Acero!$A$12:$AB$209,15,FALSE))</f>
        <v>--</v>
      </c>
      <c r="R1423" s="335" t="str">
        <f>IF(L1423="x",VLOOKUP(D1423,Acero!$A$12:$AB$209,16,FALSE),"--")</f>
        <v>--</v>
      </c>
      <c r="S1423" s="335" t="str">
        <f>IF(L1423="x",VLOOKUP(D1423,Acero!$A$12:$AB$209,17,FALSE),"--")</f>
        <v>--</v>
      </c>
      <c r="T1423" s="335">
        <f>VLOOKUP(D1423,Acero!$A$12:$AB$209,18,FALSE)</f>
        <v>1.2</v>
      </c>
      <c r="U1423" s="308" t="str">
        <f>VLOOKUP(D1423,Acero!$A$12:$AB$209,19,FALSE)</f>
        <v>mm</v>
      </c>
      <c r="V1423" s="317"/>
      <c r="W1423" s="317">
        <v>2287.8333333333298</v>
      </c>
      <c r="X1423" s="322">
        <v>2991.6666666666702</v>
      </c>
      <c r="Y1423" s="334">
        <f t="shared" si="585"/>
        <v>0.30764187367961304</v>
      </c>
      <c r="Z1423">
        <f t="shared" ref="Z1423:Z1432" si="589">(V1423+W1423)*E1423+Z1422</f>
        <v>12840907.388888855</v>
      </c>
      <c r="AG1423" s="345">
        <v>43746</v>
      </c>
      <c r="AH1423" s="149"/>
      <c r="AI1423" s="149"/>
      <c r="AJ1423" s="149"/>
      <c r="AK1423" s="149"/>
      <c r="AL1423" s="343" t="e">
        <f t="shared" si="586"/>
        <v>#DIV/0!</v>
      </c>
      <c r="AM1423" s="149"/>
      <c r="AN1423" s="149"/>
      <c r="AO1423" s="343" t="e">
        <f t="shared" si="587"/>
        <v>#DIV/0!</v>
      </c>
      <c r="AP1423" s="149"/>
      <c r="AQ1423" s="149"/>
      <c r="AR1423" s="343" t="e">
        <f t="shared" si="588"/>
        <v>#DIV/0!</v>
      </c>
    </row>
    <row r="1424" spans="1:44" ht="30.75" hidden="1" thickBot="1">
      <c r="A1424" s="309"/>
      <c r="B1424" s="308">
        <v>1290</v>
      </c>
      <c r="C1424" s="239" t="str">
        <f>VLOOKUP($A$18,Piezas!$A$10:$F$604,2,FALSE)</f>
        <v xml:space="preserve">Gabinete lateral derecho </v>
      </c>
      <c r="D1424" s="317" t="s">
        <v>1014</v>
      </c>
      <c r="E1424" s="322">
        <v>2822.3333333333298</v>
      </c>
      <c r="F1424" s="308" t="str">
        <f>VLOOKUP(D1424,Acero!$A$12:$AB$209,4,FALSE)</f>
        <v>orejas</v>
      </c>
      <c r="G1424" s="317"/>
      <c r="H1424" s="317"/>
      <c r="I1424" s="317"/>
      <c r="J1424" s="311" t="s">
        <v>1587</v>
      </c>
      <c r="L1424" s="322"/>
      <c r="M1424" s="308" t="str">
        <f>VLOOKUP(D1424,Acero!$A$12:$AB$209,13,FALSE)</f>
        <v>Chapa negra doble recapado</v>
      </c>
      <c r="N1424" s="308" t="str">
        <f>IF(L1424="x",VLOOKUP(D1424,Acero!$A$12:$AB$209,6,FALSE),"--")</f>
        <v>--</v>
      </c>
      <c r="O1424" s="324" t="str">
        <f>IF(L1424="x",VLOOKUP(D1424,Acero!$A$12:$AB$209,7,FALSE),"--")</f>
        <v>--</v>
      </c>
      <c r="P1424" s="335" t="str">
        <f>IF((M1424="Chapa negra doble recapado")*AND(L1424&lt;&gt;"x"),"--",VLOOKUP(D1424,Acero!$A$12:$AB$209,14,FALSE))</f>
        <v>--</v>
      </c>
      <c r="Q1424" s="335" t="str">
        <f>IF((M1424="Chapa negra doble recapado")*AND(L1424&lt;&gt;"x"),"--",VLOOKUP(D1424,Acero!$A$12:$AB$209,15,FALSE))</f>
        <v>--</v>
      </c>
      <c r="R1424" s="335" t="str">
        <f>IF(L1424="x",VLOOKUP(D1424,Acero!$A$12:$AB$209,16,FALSE),"--")</f>
        <v>--</v>
      </c>
      <c r="S1424" s="335" t="str">
        <f>IF(L1424="x",VLOOKUP(D1424,Acero!$A$12:$AB$209,17,FALSE),"--")</f>
        <v>--</v>
      </c>
      <c r="T1424" s="335">
        <f>VLOOKUP(D1424,Acero!$A$12:$AB$209,18,FALSE)</f>
        <v>1.2</v>
      </c>
      <c r="U1424" s="308" t="str">
        <f>VLOOKUP(D1424,Acero!$A$12:$AB$209,19,FALSE)</f>
        <v>mm</v>
      </c>
      <c r="V1424" s="318">
        <v>1</v>
      </c>
      <c r="W1424" s="318">
        <v>2294.3333333333298</v>
      </c>
      <c r="X1424" s="322">
        <v>3000.1666666666702</v>
      </c>
      <c r="Y1424" s="334">
        <f t="shared" si="585"/>
        <v>0.30764201656254891</v>
      </c>
      <c r="Z1424">
        <f t="shared" si="589"/>
        <v>19319103.166666616</v>
      </c>
      <c r="AG1424" s="345">
        <v>43747</v>
      </c>
      <c r="AH1424" s="149"/>
      <c r="AI1424" s="149"/>
      <c r="AJ1424" s="149"/>
      <c r="AK1424" s="149"/>
      <c r="AL1424" s="343" t="e">
        <f t="shared" si="586"/>
        <v>#DIV/0!</v>
      </c>
      <c r="AM1424" s="149"/>
      <c r="AN1424" s="149"/>
      <c r="AO1424" s="343" t="e">
        <f t="shared" si="587"/>
        <v>#DIV/0!</v>
      </c>
      <c r="AP1424" s="149"/>
      <c r="AQ1424" s="149"/>
      <c r="AR1424" s="343" t="e">
        <f t="shared" si="588"/>
        <v>#DIV/0!</v>
      </c>
    </row>
    <row r="1425" spans="1:44" ht="30.75" hidden="1" thickBot="1">
      <c r="A1425" s="309"/>
      <c r="B1425" s="308">
        <v>1291</v>
      </c>
      <c r="C1425" s="239" t="str">
        <f>VLOOKUP($A$18,Piezas!$A$10:$F$604,2,FALSE)</f>
        <v xml:space="preserve">Gabinete lateral derecho </v>
      </c>
      <c r="D1425" s="317" t="s">
        <v>1015</v>
      </c>
      <c r="E1425" s="322"/>
      <c r="F1425" s="308">
        <f>VLOOKUP(D1425,Acero!$A$12:$AB$209,4,FALSE)</f>
        <v>0</v>
      </c>
      <c r="G1425" s="317"/>
      <c r="H1425" s="317"/>
      <c r="I1425" s="317"/>
      <c r="J1425" s="311"/>
      <c r="L1425" s="322"/>
      <c r="M1425" s="308">
        <f>VLOOKUP(D1425,Acero!$A$12:$AB$209,13,FALSE)</f>
        <v>0</v>
      </c>
      <c r="N1425" s="308" t="str">
        <f>IF(L1425="x",VLOOKUP(D1425,Acero!$A$12:$AB$209,6,FALSE),"--")</f>
        <v>--</v>
      </c>
      <c r="O1425" s="324" t="str">
        <f>IF(L1425="x",VLOOKUP(D1425,Acero!$A$12:$AB$209,7,FALSE),"--")</f>
        <v>--</v>
      </c>
      <c r="P1425" s="335">
        <f>IF((M1425="Chapa negra doble recapado")*AND(L1425&lt;&gt;"x"),"--",VLOOKUP(D1425,Acero!$A$12:$AB$209,14,FALSE))</f>
        <v>0</v>
      </c>
      <c r="Q1425" s="335">
        <f>IF((M1425="Chapa negra doble recapado")*AND(L1425&lt;&gt;"x"),"--",VLOOKUP(D1425,Acero!$A$12:$AB$209,15,FALSE))</f>
        <v>0</v>
      </c>
      <c r="R1425" s="335" t="str">
        <f>IF(L1425="x",VLOOKUP(D1425,Acero!$A$12:$AB$209,16,FALSE),"--")</f>
        <v>--</v>
      </c>
      <c r="S1425" s="335" t="str">
        <f>IF(L1425="x",VLOOKUP(D1425,Acero!$A$12:$AB$209,17,FALSE),"--")</f>
        <v>--</v>
      </c>
      <c r="T1425" s="335">
        <f>VLOOKUP(D1425,Acero!$A$12:$AB$209,18,FALSE)</f>
        <v>0</v>
      </c>
      <c r="U1425" s="308" t="str">
        <f>VLOOKUP(D1425,Acero!$A$12:$AB$209,19,FALSE)</f>
        <v>-----</v>
      </c>
      <c r="V1425" s="319"/>
      <c r="W1425" s="319"/>
      <c r="X1425" s="322"/>
      <c r="Y1425" s="334" t="e">
        <f t="shared" si="585"/>
        <v>#DIV/0!</v>
      </c>
      <c r="Z1425">
        <f t="shared" si="589"/>
        <v>19319103.166666616</v>
      </c>
      <c r="AG1425" s="345">
        <v>43748</v>
      </c>
      <c r="AH1425" s="149"/>
      <c r="AI1425" s="149"/>
      <c r="AJ1425" s="149"/>
      <c r="AK1425" s="149"/>
      <c r="AL1425" s="343" t="e">
        <f t="shared" si="586"/>
        <v>#DIV/0!</v>
      </c>
      <c r="AM1425" s="149"/>
      <c r="AN1425" s="149"/>
      <c r="AO1425" s="343" t="e">
        <f t="shared" si="587"/>
        <v>#DIV/0!</v>
      </c>
      <c r="AP1425" s="149"/>
      <c r="AQ1425" s="149"/>
      <c r="AR1425" s="343" t="e">
        <f t="shared" si="588"/>
        <v>#DIV/0!</v>
      </c>
    </row>
    <row r="1426" spans="1:44" ht="30.75" hidden="1" thickBot="1">
      <c r="A1426" s="309"/>
      <c r="B1426" s="308">
        <v>1292</v>
      </c>
      <c r="C1426" s="239" t="str">
        <f>VLOOKUP($A$18,Piezas!$A$10:$F$604,2,FALSE)</f>
        <v xml:space="preserve">Gabinete lateral derecho </v>
      </c>
      <c r="D1426" s="317" t="s">
        <v>1060</v>
      </c>
      <c r="E1426" s="322"/>
      <c r="F1426" s="308">
        <f>VLOOKUP(D1426,Acero!$A$12:$AB$209,4,FALSE)</f>
        <v>0</v>
      </c>
      <c r="G1426" s="317"/>
      <c r="H1426" s="317"/>
      <c r="I1426" s="317"/>
      <c r="J1426" s="311"/>
      <c r="L1426" s="322"/>
      <c r="M1426" s="308" t="str">
        <f>VLOOKUP(D1426,Acero!$A$12:$AB$209,13,FALSE)</f>
        <v>---------------</v>
      </c>
      <c r="N1426" s="308" t="str">
        <f>IF(L1426="x",VLOOKUP(D1426,Acero!$A$12:$AB$209,6,FALSE),"--")</f>
        <v>--</v>
      </c>
      <c r="O1426" s="324" t="str">
        <f>IF(L1426="x",VLOOKUP(D1426,Acero!$A$12:$AB$209,7,FALSE),"--")</f>
        <v>--</v>
      </c>
      <c r="P1426" s="335">
        <f>IF((M1426="Chapa negra doble recapado")*AND(L1426&lt;&gt;"x"),"--",VLOOKUP(D1426,Acero!$A$12:$AB$209,14,FALSE))</f>
        <v>28</v>
      </c>
      <c r="Q1426" s="335" t="str">
        <f>IF((M1426="Chapa negra doble recapado")*AND(L1426&lt;&gt;"x"),"--",VLOOKUP(D1426,Acero!$A$12:$AB$209,15,FALSE))</f>
        <v>----</v>
      </c>
      <c r="R1426" s="335" t="str">
        <f>IF(L1426="x",VLOOKUP(D1426,Acero!$A$12:$AB$209,16,FALSE),"--")</f>
        <v>--</v>
      </c>
      <c r="S1426" s="335" t="str">
        <f>IF(L1426="x",VLOOKUP(D1426,Acero!$A$12:$AB$209,17,FALSE),"--")</f>
        <v>--</v>
      </c>
      <c r="T1426" s="335">
        <f>VLOOKUP(D1426,Acero!$A$12:$AB$209,18,FALSE)</f>
        <v>0</v>
      </c>
      <c r="U1426" s="308" t="str">
        <f>VLOOKUP(D1426,Acero!$A$12:$AB$209,19,FALSE)</f>
        <v>----</v>
      </c>
      <c r="V1426" s="318"/>
      <c r="W1426" s="318"/>
      <c r="X1426" s="322"/>
      <c r="Y1426" s="334" t="e">
        <f t="shared" si="585"/>
        <v>#DIV/0!</v>
      </c>
      <c r="Z1426">
        <f t="shared" si="589"/>
        <v>19319103.166666616</v>
      </c>
      <c r="AG1426" s="345">
        <v>43749</v>
      </c>
      <c r="AH1426" s="149"/>
      <c r="AI1426" s="149"/>
      <c r="AJ1426" s="149"/>
      <c r="AK1426" s="149"/>
      <c r="AL1426" s="343" t="e">
        <f t="shared" si="586"/>
        <v>#DIV/0!</v>
      </c>
      <c r="AM1426" s="149"/>
      <c r="AN1426" s="149"/>
      <c r="AO1426" s="343" t="e">
        <f t="shared" si="587"/>
        <v>#DIV/0!</v>
      </c>
      <c r="AP1426" s="149"/>
      <c r="AQ1426" s="149"/>
      <c r="AR1426" s="343" t="e">
        <f t="shared" si="588"/>
        <v>#DIV/0!</v>
      </c>
    </row>
    <row r="1427" spans="1:44" ht="30.75" hidden="1" thickBot="1">
      <c r="A1427" s="309"/>
      <c r="B1427" s="308">
        <v>1293</v>
      </c>
      <c r="C1427" s="239" t="str">
        <f>VLOOKUP($A$18,Piezas!$A$10:$F$604,2,FALSE)</f>
        <v xml:space="preserve">Gabinete lateral derecho </v>
      </c>
      <c r="D1427" s="317" t="s">
        <v>1228</v>
      </c>
      <c r="E1427" s="322"/>
      <c r="F1427" s="308">
        <f>VLOOKUP(D1427,Acero!$A$12:$AB$209,4,FALSE)</f>
        <v>0</v>
      </c>
      <c r="G1427" s="317"/>
      <c r="H1427" s="317"/>
      <c r="I1427" s="317"/>
      <c r="J1427" s="311"/>
      <c r="L1427" s="322"/>
      <c r="M1427" s="308" t="str">
        <f>VLOOKUP(D1427,Acero!$A$12:$AB$209,13,FALSE)</f>
        <v>---------------</v>
      </c>
      <c r="N1427" s="308" t="str">
        <f>IF(L1427="x",VLOOKUP(D1427,Acero!$A$12:$AB$209,6,FALSE),"--")</f>
        <v>--</v>
      </c>
      <c r="O1427" s="324" t="str">
        <f>IF(L1427="x",VLOOKUP(D1427,Acero!$A$12:$AB$209,7,FALSE),"--")</f>
        <v>--</v>
      </c>
      <c r="P1427" s="335">
        <f>IF((M1427="Chapa negra doble recapado")*AND(L1427&lt;&gt;"x"),"--",VLOOKUP(D1427,Acero!$A$12:$AB$209,14,FALSE))</f>
        <v>0.42</v>
      </c>
      <c r="Q1427" s="335" t="str">
        <f>IF((M1427="Chapa negra doble recapado")*AND(L1427&lt;&gt;"x"),"--",VLOOKUP(D1427,Acero!$A$12:$AB$209,15,FALSE))</f>
        <v>----</v>
      </c>
      <c r="R1427" s="335" t="str">
        <f>IF(L1427="x",VLOOKUP(D1427,Acero!$A$12:$AB$209,16,FALSE),"--")</f>
        <v>--</v>
      </c>
      <c r="S1427" s="335" t="str">
        <f>IF(L1427="x",VLOOKUP(D1427,Acero!$A$12:$AB$209,17,FALSE),"--")</f>
        <v>--</v>
      </c>
      <c r="T1427" s="335">
        <f>VLOOKUP(D1427,Acero!$A$12:$AB$209,18,FALSE)</f>
        <v>0.5</v>
      </c>
      <c r="U1427" s="308" t="str">
        <f>VLOOKUP(D1427,Acero!$A$12:$AB$209,19,FALSE)</f>
        <v>----</v>
      </c>
      <c r="V1427" s="318"/>
      <c r="W1427" s="318"/>
      <c r="X1427" s="322"/>
      <c r="Y1427" s="334" t="e">
        <f t="shared" si="585"/>
        <v>#DIV/0!</v>
      </c>
      <c r="Z1427">
        <f t="shared" si="589"/>
        <v>19319103.166666616</v>
      </c>
      <c r="AG1427" s="345">
        <v>43750</v>
      </c>
      <c r="AH1427" s="149"/>
      <c r="AI1427" s="149"/>
      <c r="AJ1427" s="149"/>
      <c r="AK1427" s="149"/>
      <c r="AL1427" s="343" t="e">
        <f t="shared" si="586"/>
        <v>#DIV/0!</v>
      </c>
      <c r="AM1427" s="149"/>
      <c r="AN1427" s="149"/>
      <c r="AO1427" s="343" t="e">
        <f t="shared" si="587"/>
        <v>#DIV/0!</v>
      </c>
      <c r="AP1427" s="149"/>
      <c r="AQ1427" s="149"/>
      <c r="AR1427" s="343" t="e">
        <f t="shared" si="588"/>
        <v>#DIV/0!</v>
      </c>
    </row>
    <row r="1428" spans="1:44" ht="30.75" hidden="1" thickBot="1">
      <c r="A1428" s="309"/>
      <c r="B1428" s="308">
        <v>1294</v>
      </c>
      <c r="C1428" s="239" t="str">
        <f>VLOOKUP($A$18,Piezas!$A$10:$F$604,2,FALSE)</f>
        <v xml:space="preserve">Gabinete lateral derecho </v>
      </c>
      <c r="D1428" s="317" t="s">
        <v>1229</v>
      </c>
      <c r="E1428" s="322"/>
      <c r="F1428" s="308">
        <f>VLOOKUP(D1428,Acero!$A$12:$AB$209,4,FALSE)</f>
        <v>0</v>
      </c>
      <c r="G1428" s="317"/>
      <c r="H1428" s="317"/>
      <c r="I1428" s="317"/>
      <c r="J1428" s="311"/>
      <c r="L1428" s="322"/>
      <c r="M1428" s="308" t="str">
        <f>VLOOKUP(D1428,Acero!$A$12:$AB$209,13,FALSE)</f>
        <v>---------------</v>
      </c>
      <c r="N1428" s="308" t="str">
        <f>IF(L1428="x",VLOOKUP(D1428,Acero!$A$12:$AB$209,6,FALSE),"--")</f>
        <v>--</v>
      </c>
      <c r="O1428" s="324" t="str">
        <f>IF(L1428="x",VLOOKUP(D1428,Acero!$A$12:$AB$209,7,FALSE),"--")</f>
        <v>--</v>
      </c>
      <c r="P1428" s="335">
        <f>IF((M1428="Chapa negra doble recapado")*AND(L1428&lt;&gt;"x"),"--",VLOOKUP(D1428,Acero!$A$12:$AB$209,14,FALSE))</f>
        <v>22</v>
      </c>
      <c r="Q1428" s="335" t="str">
        <f>IF((M1428="Chapa negra doble recapado")*AND(L1428&lt;&gt;"x"),"--",VLOOKUP(D1428,Acero!$A$12:$AB$209,15,FALSE))</f>
        <v>----</v>
      </c>
      <c r="R1428" s="335" t="str">
        <f>IF(L1428="x",VLOOKUP(D1428,Acero!$A$12:$AB$209,16,FALSE),"--")</f>
        <v>--</v>
      </c>
      <c r="S1428" s="335" t="str">
        <f>IF(L1428="x",VLOOKUP(D1428,Acero!$A$12:$AB$209,17,FALSE),"--")</f>
        <v>--</v>
      </c>
      <c r="T1428" s="335">
        <f>VLOOKUP(D1428,Acero!$A$12:$AB$209,18,FALSE)</f>
        <v>0</v>
      </c>
      <c r="U1428" s="308" t="str">
        <f>VLOOKUP(D1428,Acero!$A$12:$AB$209,19,FALSE)</f>
        <v>----</v>
      </c>
      <c r="V1428" s="319"/>
      <c r="W1428" s="319"/>
      <c r="X1428" s="322"/>
      <c r="Y1428" s="334" t="e">
        <f t="shared" si="585"/>
        <v>#DIV/0!</v>
      </c>
      <c r="Z1428">
        <f t="shared" si="589"/>
        <v>19319103.166666616</v>
      </c>
      <c r="AG1428" s="345">
        <v>43751</v>
      </c>
      <c r="AH1428" s="149"/>
      <c r="AI1428" s="149"/>
      <c r="AJ1428" s="149"/>
      <c r="AK1428" s="149"/>
      <c r="AL1428" s="343" t="e">
        <f t="shared" si="586"/>
        <v>#DIV/0!</v>
      </c>
      <c r="AM1428" s="149"/>
      <c r="AN1428" s="149"/>
      <c r="AO1428" s="343" t="e">
        <f t="shared" si="587"/>
        <v>#DIV/0!</v>
      </c>
      <c r="AP1428" s="149"/>
      <c r="AQ1428" s="149"/>
      <c r="AR1428" s="343" t="e">
        <f t="shared" si="588"/>
        <v>#DIV/0!</v>
      </c>
    </row>
    <row r="1429" spans="1:44" ht="30.75" hidden="1" thickBot="1">
      <c r="A1429" s="309"/>
      <c r="B1429" s="308">
        <v>1295</v>
      </c>
      <c r="C1429" s="239" t="str">
        <f>VLOOKUP($A$18,Piezas!$A$10:$F$604,2,FALSE)</f>
        <v xml:space="preserve">Gabinete lateral derecho </v>
      </c>
      <c r="D1429" s="317" t="s">
        <v>1230</v>
      </c>
      <c r="E1429" s="322"/>
      <c r="F1429" s="308">
        <f>VLOOKUP(D1429,Acero!$A$12:$AB$209,4,FALSE)</f>
        <v>0</v>
      </c>
      <c r="G1429" s="317"/>
      <c r="H1429" s="317"/>
      <c r="I1429" s="317"/>
      <c r="J1429" s="311"/>
      <c r="L1429" s="322"/>
      <c r="M1429" s="308" t="str">
        <f>VLOOKUP(D1429,Acero!$A$12:$AB$209,13,FALSE)</f>
        <v>---------------</v>
      </c>
      <c r="N1429" s="308" t="str">
        <f>IF(L1429="x",VLOOKUP(D1429,Acero!$A$12:$AB$209,6,FALSE),"--")</f>
        <v>--</v>
      </c>
      <c r="O1429" s="324" t="str">
        <f>IF(L1429="x",VLOOKUP(D1429,Acero!$A$12:$AB$209,7,FALSE),"--")</f>
        <v>--</v>
      </c>
      <c r="P1429" s="335">
        <f>IF((M1429="Chapa negra doble recapado")*AND(L1429&lt;&gt;"x"),"--",VLOOKUP(D1429,Acero!$A$12:$AB$209,14,FALSE))</f>
        <v>12.7</v>
      </c>
      <c r="Q1429" s="335" t="str">
        <f>IF((M1429="Chapa negra doble recapado")*AND(L1429&lt;&gt;"x"),"--",VLOOKUP(D1429,Acero!$A$12:$AB$209,15,FALSE))</f>
        <v>----</v>
      </c>
      <c r="R1429" s="335" t="str">
        <f>IF(L1429="x",VLOOKUP(D1429,Acero!$A$12:$AB$209,16,FALSE),"--")</f>
        <v>--</v>
      </c>
      <c r="S1429" s="335" t="str">
        <f>IF(L1429="x",VLOOKUP(D1429,Acero!$A$12:$AB$209,17,FALSE),"--")</f>
        <v>--</v>
      </c>
      <c r="T1429" s="335">
        <f>VLOOKUP(D1429,Acero!$A$12:$AB$209,18,FALSE)</f>
        <v>0</v>
      </c>
      <c r="U1429" s="308" t="str">
        <f>VLOOKUP(D1429,Acero!$A$12:$AB$209,19,FALSE)</f>
        <v>----</v>
      </c>
      <c r="V1429" s="318"/>
      <c r="W1429" s="318"/>
      <c r="X1429" s="322"/>
      <c r="Y1429" s="334" t="e">
        <f t="shared" si="585"/>
        <v>#DIV/0!</v>
      </c>
      <c r="Z1429">
        <f t="shared" si="589"/>
        <v>19319103.166666616</v>
      </c>
      <c r="AG1429" s="345">
        <v>43752</v>
      </c>
      <c r="AH1429" s="149"/>
      <c r="AI1429" s="149"/>
      <c r="AJ1429" s="149"/>
      <c r="AK1429" s="149"/>
      <c r="AL1429" s="343" t="e">
        <f t="shared" si="586"/>
        <v>#DIV/0!</v>
      </c>
      <c r="AM1429" s="149"/>
      <c r="AN1429" s="149"/>
      <c r="AO1429" s="343" t="e">
        <f t="shared" si="587"/>
        <v>#DIV/0!</v>
      </c>
      <c r="AP1429" s="149"/>
      <c r="AQ1429" s="149"/>
      <c r="AR1429" s="343" t="e">
        <f t="shared" si="588"/>
        <v>#DIV/0!</v>
      </c>
    </row>
    <row r="1430" spans="1:44" ht="30.75" hidden="1" thickBot="1">
      <c r="A1430" s="309"/>
      <c r="B1430" s="308">
        <v>1296</v>
      </c>
      <c r="C1430" s="239" t="str">
        <f>VLOOKUP($A$18,Piezas!$A$10:$F$604,2,FALSE)</f>
        <v xml:space="preserve">Gabinete lateral derecho </v>
      </c>
      <c r="D1430" s="317"/>
      <c r="E1430" s="322"/>
      <c r="F1430" s="308" t="e">
        <f>VLOOKUP(D1430,Acero!$A$12:$AB$209,4,FALSE)</f>
        <v>#N/A</v>
      </c>
      <c r="G1430" s="317"/>
      <c r="H1430" s="317"/>
      <c r="I1430" s="317"/>
      <c r="J1430" s="311"/>
      <c r="L1430" s="322"/>
      <c r="M1430" s="308" t="e">
        <f>VLOOKUP(D1430,Acero!$A$12:$AB$209,13,FALSE)</f>
        <v>#N/A</v>
      </c>
      <c r="N1430" s="308" t="str">
        <f>IF(L1430="x",VLOOKUP(D1430,Acero!$A$12:$AB$209,6,FALSE),"--")</f>
        <v>--</v>
      </c>
      <c r="O1430" s="324" t="str">
        <f>IF(L1430="x",VLOOKUP(D1430,Acero!$A$12:$AB$209,7,FALSE),"--")</f>
        <v>--</v>
      </c>
      <c r="P1430" s="335" t="e">
        <f>IF((M1430="Chapa negra doble recapado")*AND(L1430&lt;&gt;"x"),"--",VLOOKUP(D1430,Acero!$A$12:$AB$209,14,FALSE))</f>
        <v>#N/A</v>
      </c>
      <c r="Q1430" s="335" t="e">
        <f>IF((M1430="Chapa negra doble recapado")*AND(L1430&lt;&gt;"x"),"--",VLOOKUP(D1430,Acero!$A$12:$AB$209,15,FALSE))</f>
        <v>#N/A</v>
      </c>
      <c r="R1430" s="335" t="str">
        <f>IF(L1430="x",VLOOKUP(D1430,Acero!$A$12:$AB$209,16,FALSE),"--")</f>
        <v>--</v>
      </c>
      <c r="S1430" s="335" t="str">
        <f>IF(L1430="x",VLOOKUP(D1430,Acero!$A$12:$AB$209,17,FALSE),"--")</f>
        <v>--</v>
      </c>
      <c r="T1430" s="335" t="e">
        <f>VLOOKUP(D1430,Acero!$A$12:$AB$209,18,FALSE)</f>
        <v>#N/A</v>
      </c>
      <c r="U1430" s="308" t="e">
        <f>VLOOKUP(D1430,Acero!$A$12:$AB$209,19,FALSE)</f>
        <v>#N/A</v>
      </c>
      <c r="V1430" s="319"/>
      <c r="W1430" s="319"/>
      <c r="X1430" s="322"/>
      <c r="Y1430" s="334" t="e">
        <f t="shared" si="585"/>
        <v>#DIV/0!</v>
      </c>
      <c r="Z1430">
        <f t="shared" si="589"/>
        <v>19319103.166666616</v>
      </c>
      <c r="AG1430" s="345">
        <v>43753</v>
      </c>
      <c r="AH1430" s="149"/>
      <c r="AI1430" s="149"/>
      <c r="AJ1430" s="149"/>
      <c r="AK1430" s="149"/>
      <c r="AL1430" s="343" t="e">
        <f t="shared" si="586"/>
        <v>#DIV/0!</v>
      </c>
      <c r="AM1430" s="149"/>
      <c r="AN1430" s="149"/>
      <c r="AO1430" s="343" t="e">
        <f t="shared" si="587"/>
        <v>#DIV/0!</v>
      </c>
      <c r="AP1430" s="149"/>
      <c r="AQ1430" s="149"/>
      <c r="AR1430" s="343" t="e">
        <f t="shared" si="588"/>
        <v>#DIV/0!</v>
      </c>
    </row>
    <row r="1431" spans="1:44" ht="30.75" hidden="1" thickBot="1">
      <c r="A1431" s="309"/>
      <c r="B1431" s="308">
        <v>1297</v>
      </c>
      <c r="C1431" s="239" t="str">
        <f>VLOOKUP($A$18,Piezas!$A$10:$F$604,2,FALSE)</f>
        <v xml:space="preserve">Gabinete lateral derecho </v>
      </c>
      <c r="D1431" s="320"/>
      <c r="E1431" s="322"/>
      <c r="F1431" s="308" t="e">
        <f>VLOOKUP(D1431,Acero!$A$12:$AB$209,4,FALSE)</f>
        <v>#N/A</v>
      </c>
      <c r="G1431" s="317"/>
      <c r="H1431" s="317"/>
      <c r="I1431" s="317"/>
      <c r="J1431" s="311"/>
      <c r="L1431" s="322"/>
      <c r="M1431" s="308" t="e">
        <f>VLOOKUP(D1431,Acero!$A$12:$AB$209,13,FALSE)</f>
        <v>#N/A</v>
      </c>
      <c r="N1431" s="308" t="str">
        <f>IF(L1431="x",VLOOKUP(D1431,Acero!$A$12:$AB$209,6,FALSE),"--")</f>
        <v>--</v>
      </c>
      <c r="O1431" s="324" t="str">
        <f>IF(L1431="x",VLOOKUP(D1431,Acero!$A$12:$AB$209,7,FALSE),"--")</f>
        <v>--</v>
      </c>
      <c r="P1431" s="335" t="e">
        <f>IF((M1431="Chapa negra doble recapado")*AND(L1431&lt;&gt;"x"),"--",VLOOKUP(D1431,Acero!$A$12:$AB$209,14,FALSE))</f>
        <v>#N/A</v>
      </c>
      <c r="Q1431" s="335" t="e">
        <f>IF((M1431="Chapa negra doble recapado")*AND(L1431&lt;&gt;"x"),"--",VLOOKUP(D1431,Acero!$A$12:$AB$209,15,FALSE))</f>
        <v>#N/A</v>
      </c>
      <c r="R1431" s="335" t="str">
        <f>IF(L1431="x",VLOOKUP(D1431,Acero!$A$12:$AB$209,16,FALSE),"--")</f>
        <v>--</v>
      </c>
      <c r="S1431" s="335" t="str">
        <f>IF(L1431="x",VLOOKUP(D1431,Acero!$A$12:$AB$209,17,FALSE),"--")</f>
        <v>--</v>
      </c>
      <c r="T1431" s="335" t="e">
        <f>VLOOKUP(D1431,Acero!$A$12:$AB$209,18,FALSE)</f>
        <v>#N/A</v>
      </c>
      <c r="U1431" s="308" t="e">
        <f>VLOOKUP(D1431,Acero!$A$12:$AB$209,19,FALSE)</f>
        <v>#N/A</v>
      </c>
      <c r="V1431" s="318"/>
      <c r="W1431" s="318"/>
      <c r="X1431" s="322"/>
      <c r="Y1431" s="334" t="e">
        <f t="shared" si="585"/>
        <v>#DIV/0!</v>
      </c>
      <c r="Z1431">
        <f t="shared" si="589"/>
        <v>19319103.166666616</v>
      </c>
      <c r="AG1431" s="345">
        <v>43754</v>
      </c>
      <c r="AH1431" s="149"/>
      <c r="AI1431" s="149"/>
      <c r="AJ1431" s="149"/>
      <c r="AK1431" s="149"/>
      <c r="AL1431" s="343" t="e">
        <f t="shared" si="586"/>
        <v>#DIV/0!</v>
      </c>
      <c r="AM1431" s="149"/>
      <c r="AN1431" s="149"/>
      <c r="AO1431" s="343" t="e">
        <f t="shared" si="587"/>
        <v>#DIV/0!</v>
      </c>
      <c r="AP1431" s="149"/>
      <c r="AQ1431" s="149"/>
      <c r="AR1431" s="343" t="e">
        <f t="shared" si="588"/>
        <v>#DIV/0!</v>
      </c>
    </row>
    <row r="1432" spans="1:44" ht="30.75" hidden="1" thickBot="1">
      <c r="A1432" s="412"/>
      <c r="B1432" s="308">
        <v>1298</v>
      </c>
      <c r="C1432" s="239" t="str">
        <f>VLOOKUP($A$18,Piezas!$A$10:$F$604,2,FALSE)</f>
        <v xml:space="preserve">Gabinete lateral derecho </v>
      </c>
      <c r="D1432" s="321"/>
      <c r="E1432" s="322"/>
      <c r="F1432" s="308" t="e">
        <f>VLOOKUP(D1432,Acero!$A$12:$AB$209,4,FALSE)</f>
        <v>#N/A</v>
      </c>
      <c r="G1432" s="317"/>
      <c r="H1432" s="317"/>
      <c r="I1432" s="317"/>
      <c r="J1432" s="311"/>
      <c r="L1432" s="322"/>
      <c r="M1432" s="308" t="e">
        <f>VLOOKUP(D1432,Acero!$A$12:$AB$209,13,FALSE)</f>
        <v>#N/A</v>
      </c>
      <c r="N1432" s="308" t="str">
        <f>IF(L1432="x",VLOOKUP(D1432,Acero!$A$12:$AB$209,6,FALSE),"--")</f>
        <v>--</v>
      </c>
      <c r="O1432" s="324" t="str">
        <f>IF(L1432="x",VLOOKUP(D1432,Acero!$A$12:$AB$209,7,FALSE),"--")</f>
        <v>--</v>
      </c>
      <c r="P1432" s="335" t="e">
        <f>IF((M1432="Chapa negra doble recapado")*AND(L1432&lt;&gt;"x"),"--",VLOOKUP(D1432,Acero!$A$12:$AB$209,14,FALSE))</f>
        <v>#N/A</v>
      </c>
      <c r="Q1432" s="335" t="e">
        <f>IF((M1432="Chapa negra doble recapado")*AND(L1432&lt;&gt;"x"),"--",VLOOKUP(D1432,Acero!$A$12:$AB$209,15,FALSE))</f>
        <v>#N/A</v>
      </c>
      <c r="R1432" s="335" t="str">
        <f>IF(L1432="x",VLOOKUP(D1432,Acero!$A$12:$AB$209,16,FALSE),"--")</f>
        <v>--</v>
      </c>
      <c r="S1432" s="335" t="str">
        <f>IF(L1432="x",VLOOKUP(D1432,Acero!$A$12:$AB$209,17,FALSE),"--")</f>
        <v>--</v>
      </c>
      <c r="T1432" s="335" t="e">
        <f>VLOOKUP(D1432,Acero!$A$12:$AB$209,18,FALSE)</f>
        <v>#N/A</v>
      </c>
      <c r="U1432" s="308" t="e">
        <f>VLOOKUP(D1432,Acero!$A$12:$AB$209,19,FALSE)</f>
        <v>#N/A</v>
      </c>
      <c r="V1432" s="319"/>
      <c r="W1432" s="319"/>
      <c r="X1432" s="322"/>
      <c r="Y1432" s="334" t="e">
        <f t="shared" si="585"/>
        <v>#DIV/0!</v>
      </c>
      <c r="Z1432">
        <f t="shared" si="589"/>
        <v>19319103.166666616</v>
      </c>
      <c r="AG1432" s="345">
        <v>43755</v>
      </c>
      <c r="AH1432" s="149"/>
      <c r="AI1432" s="149"/>
      <c r="AJ1432" s="149"/>
      <c r="AK1432" s="149"/>
      <c r="AL1432" s="343" t="e">
        <f t="shared" si="586"/>
        <v>#DIV/0!</v>
      </c>
      <c r="AM1432" s="149"/>
      <c r="AN1432" s="149"/>
      <c r="AO1432" s="343" t="e">
        <f t="shared" si="587"/>
        <v>#DIV/0!</v>
      </c>
      <c r="AP1432" s="149"/>
      <c r="AQ1432" s="149"/>
      <c r="AR1432" s="343" t="e">
        <f t="shared" si="588"/>
        <v>#DIV/0!</v>
      </c>
    </row>
    <row r="1433" spans="1:44" ht="15.75" hidden="1" thickBot="1">
      <c r="A1433" s="410"/>
      <c r="B1433" s="336"/>
      <c r="C1433" s="337"/>
      <c r="D1433" s="338"/>
      <c r="E1433" s="339"/>
      <c r="F1433" s="340"/>
      <c r="G1433" s="336"/>
      <c r="H1433" s="336"/>
      <c r="I1433" s="338"/>
      <c r="J1433" s="339"/>
      <c r="K1433" s="341"/>
      <c r="L1433" s="339"/>
      <c r="M1433" s="338"/>
      <c r="N1433" s="338"/>
      <c r="O1433" s="342"/>
      <c r="P1433" s="340"/>
      <c r="Q1433" s="340"/>
      <c r="R1433" s="340"/>
      <c r="S1433" s="340"/>
      <c r="T1433" s="340"/>
      <c r="U1433" s="336"/>
      <c r="V1433" s="336"/>
      <c r="W1433" s="336"/>
      <c r="X1433" s="339"/>
      <c r="Y1433" s="339"/>
      <c r="Z1433" s="333"/>
      <c r="AA1433" s="333"/>
      <c r="AG1433" s="345"/>
      <c r="AL1433" s="344"/>
      <c r="AO1433" s="344"/>
      <c r="AR1433" s="344"/>
    </row>
    <row r="1434" spans="1:44" ht="31.5" hidden="1" thickTop="1" thickBot="1">
      <c r="A1434" s="411" t="s">
        <v>637</v>
      </c>
      <c r="B1434" s="308">
        <v>1299</v>
      </c>
      <c r="C1434" s="239" t="str">
        <f>VLOOKUP($A$18,Piezas!$A$10:$F$604,2,FALSE)</f>
        <v xml:space="preserve">Gabinete lateral derecho </v>
      </c>
      <c r="D1434" s="317" t="s">
        <v>1012</v>
      </c>
      <c r="E1434" s="331">
        <v>2830.3333333333298</v>
      </c>
      <c r="F1434" s="308" t="str">
        <f>VLOOKUP(D1434,Acero!$A$12:$AB$209,4,FALSE)</f>
        <v>Lateral</v>
      </c>
      <c r="G1434" s="317"/>
      <c r="H1434" s="317"/>
      <c r="I1434" s="317"/>
      <c r="J1434" s="310"/>
      <c r="K1434" s="149"/>
      <c r="L1434" s="331"/>
      <c r="M1434" s="308" t="str">
        <f>VLOOKUP(D1434,Acero!$A$12:$AB$209,13,FALSE)</f>
        <v>Chapa negra doble recapado</v>
      </c>
      <c r="N1434" s="308" t="str">
        <f>IF(L1434="x",VLOOKUP(D1434,Acero!$A$12:$AB$209,6,FALSE),"--")</f>
        <v>--</v>
      </c>
      <c r="O1434" s="324" t="str">
        <f>IF(L1434="x",VLOOKUP(D1434,Acero!$A$12:$AB$209,7,FALSE),"--")</f>
        <v>--</v>
      </c>
      <c r="P1434" s="335" t="str">
        <f>IF((M1434="Chapa negra doble recapado")*AND(L1434&lt;&gt;"x"),"--",VLOOKUP(D1434,Acero!$A$12:$AB$209,14,FALSE))</f>
        <v>--</v>
      </c>
      <c r="Q1434" s="335" t="str">
        <f>IF((M1434="Chapa negra doble recapado")*AND(L1434&lt;&gt;"x"),"--",VLOOKUP(D1434,Acero!$A$12:$AB$209,15,FALSE))</f>
        <v>--</v>
      </c>
      <c r="R1434" s="335" t="str">
        <f>IF(L1434="x",VLOOKUP(D1434,Acero!$A$12:$AB$209,16,FALSE),"--")</f>
        <v>--</v>
      </c>
      <c r="S1434" s="335" t="str">
        <f>IF(L1434="x",VLOOKUP(D1434,Acero!$A$12:$AB$209,17,FALSE),"--")</f>
        <v>--</v>
      </c>
      <c r="T1434" s="335">
        <f>VLOOKUP(D1434,Acero!$A$12:$AB$209,18,FALSE)</f>
        <v>1.2</v>
      </c>
      <c r="U1434" s="308" t="str">
        <f>VLOOKUP(D1434,Acero!$A$12:$AB$209,19,FALSE)</f>
        <v>mm</v>
      </c>
      <c r="V1434" s="317"/>
      <c r="W1434" s="317">
        <v>2300.8333333333298</v>
      </c>
      <c r="X1434" s="331">
        <v>3008.6666666666702</v>
      </c>
      <c r="Y1434" s="334">
        <f t="shared" ref="Y1434:Y1444" si="590">(X1434-W1434)/W1434</f>
        <v>0.30764215863817806</v>
      </c>
      <c r="Z1434" s="149">
        <f>(V1434+W1434)*E1434</f>
        <v>6512125.2777777603</v>
      </c>
      <c r="AA1434" s="149"/>
      <c r="AB1434" s="149"/>
      <c r="AC1434" s="149"/>
      <c r="AD1434" s="149"/>
      <c r="AE1434" s="149"/>
      <c r="AF1434" s="149"/>
      <c r="AG1434" s="345">
        <v>43756</v>
      </c>
      <c r="AH1434" s="149"/>
      <c r="AI1434" s="149"/>
      <c r="AJ1434" s="149"/>
      <c r="AK1434" s="149"/>
      <c r="AL1434" s="343" t="e">
        <f t="shared" ref="AL1434:AL1444" si="591">(AH1434-AK1434)/AH1434</f>
        <v>#DIV/0!</v>
      </c>
      <c r="AM1434" s="149"/>
      <c r="AN1434" s="149"/>
      <c r="AO1434" s="343" t="e">
        <f t="shared" ref="AO1434:AO1444" si="592">(AK1434-AN1434)/AK1434</f>
        <v>#DIV/0!</v>
      </c>
      <c r="AP1434" s="149"/>
      <c r="AQ1434" s="149"/>
      <c r="AR1434" s="343" t="e">
        <f t="shared" ref="AR1434:AR1444" si="593">(AN1434-AQ1434)/AN1434</f>
        <v>#DIV/0!</v>
      </c>
    </row>
    <row r="1435" spans="1:44" ht="30.75" hidden="1" thickBot="1">
      <c r="A1435" s="309"/>
      <c r="B1435" s="308">
        <v>1300</v>
      </c>
      <c r="C1435" s="239" t="str">
        <f>VLOOKUP($A$18,Piezas!$A$10:$F$604,2,FALSE)</f>
        <v xml:space="preserve">Gabinete lateral derecho </v>
      </c>
      <c r="D1435" s="317" t="s">
        <v>1211</v>
      </c>
      <c r="E1435" s="322">
        <v>2838.3333333333298</v>
      </c>
      <c r="F1435" s="308" t="str">
        <f>VLOOKUP(D1435,Acero!$A$12:$AB$209,4,FALSE)</f>
        <v xml:space="preserve">Lonja </v>
      </c>
      <c r="G1435" s="317"/>
      <c r="H1435" s="317"/>
      <c r="I1435" s="317"/>
      <c r="J1435" s="311"/>
      <c r="L1435" s="317"/>
      <c r="M1435" s="308" t="str">
        <f>VLOOKUP(D1435,Acero!$A$12:$AB$209,13,FALSE)</f>
        <v>Chapa negra doble recapado</v>
      </c>
      <c r="N1435" s="308" t="str">
        <f>IF(L1435="x",VLOOKUP(D1435,Acero!$A$12:$AB$209,6,FALSE),"--")</f>
        <v>--</v>
      </c>
      <c r="O1435" s="324" t="str">
        <f>IF(L1435="x",VLOOKUP(D1435,Acero!$A$12:$AB$209,7,FALSE),"--")</f>
        <v>--</v>
      </c>
      <c r="P1435" s="335" t="str">
        <f>IF((M1435="Chapa negra doble recapado")*AND(L1435&lt;&gt;"x"),"--",VLOOKUP(D1435,Acero!$A$12:$AB$209,14,FALSE))</f>
        <v>--</v>
      </c>
      <c r="Q1435" s="335" t="str">
        <f>IF((M1435="Chapa negra doble recapado")*AND(L1435&lt;&gt;"x"),"--",VLOOKUP(D1435,Acero!$A$12:$AB$209,15,FALSE))</f>
        <v>--</v>
      </c>
      <c r="R1435" s="335" t="str">
        <f>IF(L1435="x",VLOOKUP(D1435,Acero!$A$12:$AB$209,16,FALSE),"--")</f>
        <v>--</v>
      </c>
      <c r="S1435" s="335" t="str">
        <f>IF(L1435="x",VLOOKUP(D1435,Acero!$A$12:$AB$209,17,FALSE),"--")</f>
        <v>--</v>
      </c>
      <c r="T1435" s="335">
        <f>VLOOKUP(D1435,Acero!$A$12:$AB$209,18,FALSE)</f>
        <v>1.2</v>
      </c>
      <c r="U1435" s="308" t="str">
        <f>VLOOKUP(D1435,Acero!$A$12:$AB$209,19,FALSE)</f>
        <v>mm</v>
      </c>
      <c r="V1435" s="317"/>
      <c r="W1435" s="317">
        <v>2307.3333333333298</v>
      </c>
      <c r="X1435" s="322">
        <v>3017.1666666666702</v>
      </c>
      <c r="Y1435" s="334">
        <f t="shared" si="590"/>
        <v>0.30764229991332331</v>
      </c>
      <c r="Z1435">
        <f t="shared" ref="Z1435:Z1444" si="594">(V1435+W1435)*E1435+Z1434</f>
        <v>13061106.388888855</v>
      </c>
      <c r="AG1435" s="345">
        <v>43757</v>
      </c>
      <c r="AH1435" s="149"/>
      <c r="AI1435" s="149"/>
      <c r="AJ1435" s="149"/>
      <c r="AK1435" s="149"/>
      <c r="AL1435" s="343" t="e">
        <f t="shared" si="591"/>
        <v>#DIV/0!</v>
      </c>
      <c r="AM1435" s="149"/>
      <c r="AN1435" s="149"/>
      <c r="AO1435" s="343" t="e">
        <f t="shared" si="592"/>
        <v>#DIV/0!</v>
      </c>
      <c r="AP1435" s="149"/>
      <c r="AQ1435" s="149"/>
      <c r="AR1435" s="343" t="e">
        <f t="shared" si="593"/>
        <v>#DIV/0!</v>
      </c>
    </row>
    <row r="1436" spans="1:44" ht="30.75" hidden="1" thickBot="1">
      <c r="A1436" s="309"/>
      <c r="B1436" s="308">
        <v>1301</v>
      </c>
      <c r="C1436" s="239" t="str">
        <f>VLOOKUP($A$18,Piezas!$A$10:$F$604,2,FALSE)</f>
        <v xml:space="preserve">Gabinete lateral derecho </v>
      </c>
      <c r="D1436" s="317" t="s">
        <v>1014</v>
      </c>
      <c r="E1436" s="322">
        <v>2846.3333333333298</v>
      </c>
      <c r="F1436" s="308" t="str">
        <f>VLOOKUP(D1436,Acero!$A$12:$AB$209,4,FALSE)</f>
        <v>orejas</v>
      </c>
      <c r="G1436" s="317"/>
      <c r="H1436" s="317"/>
      <c r="I1436" s="317"/>
      <c r="J1436" s="311" t="s">
        <v>1588</v>
      </c>
      <c r="L1436" s="322"/>
      <c r="M1436" s="308" t="str">
        <f>VLOOKUP(D1436,Acero!$A$12:$AB$209,13,FALSE)</f>
        <v>Chapa negra doble recapado</v>
      </c>
      <c r="N1436" s="308" t="str">
        <f>IF(L1436="x",VLOOKUP(D1436,Acero!$A$12:$AB$209,6,FALSE),"--")</f>
        <v>--</v>
      </c>
      <c r="O1436" s="324" t="str">
        <f>IF(L1436="x",VLOOKUP(D1436,Acero!$A$12:$AB$209,7,FALSE),"--")</f>
        <v>--</v>
      </c>
      <c r="P1436" s="335" t="str">
        <f>IF((M1436="Chapa negra doble recapado")*AND(L1436&lt;&gt;"x"),"--",VLOOKUP(D1436,Acero!$A$12:$AB$209,14,FALSE))</f>
        <v>--</v>
      </c>
      <c r="Q1436" s="335" t="str">
        <f>IF((M1436="Chapa negra doble recapado")*AND(L1436&lt;&gt;"x"),"--",VLOOKUP(D1436,Acero!$A$12:$AB$209,15,FALSE))</f>
        <v>--</v>
      </c>
      <c r="R1436" s="335" t="str">
        <f>IF(L1436="x",VLOOKUP(D1436,Acero!$A$12:$AB$209,16,FALSE),"--")</f>
        <v>--</v>
      </c>
      <c r="S1436" s="335" t="str">
        <f>IF(L1436="x",VLOOKUP(D1436,Acero!$A$12:$AB$209,17,FALSE),"--")</f>
        <v>--</v>
      </c>
      <c r="T1436" s="335">
        <f>VLOOKUP(D1436,Acero!$A$12:$AB$209,18,FALSE)</f>
        <v>1.2</v>
      </c>
      <c r="U1436" s="308" t="str">
        <f>VLOOKUP(D1436,Acero!$A$12:$AB$209,19,FALSE)</f>
        <v>mm</v>
      </c>
      <c r="V1436" s="318">
        <v>1</v>
      </c>
      <c r="W1436" s="318">
        <v>2313.8333333333298</v>
      </c>
      <c r="X1436" s="322">
        <v>3025.6666666666702</v>
      </c>
      <c r="Y1436" s="334">
        <f t="shared" si="590"/>
        <v>0.30764244039473082</v>
      </c>
      <c r="Z1436">
        <f t="shared" si="594"/>
        <v>19649893.666666612</v>
      </c>
      <c r="AG1436" s="345">
        <v>43758</v>
      </c>
      <c r="AH1436" s="149"/>
      <c r="AI1436" s="149"/>
      <c r="AJ1436" s="149"/>
      <c r="AK1436" s="149"/>
      <c r="AL1436" s="343" t="e">
        <f t="shared" si="591"/>
        <v>#DIV/0!</v>
      </c>
      <c r="AM1436" s="149"/>
      <c r="AN1436" s="149"/>
      <c r="AO1436" s="343" t="e">
        <f t="shared" si="592"/>
        <v>#DIV/0!</v>
      </c>
      <c r="AP1436" s="149"/>
      <c r="AQ1436" s="149"/>
      <c r="AR1436" s="343" t="e">
        <f t="shared" si="593"/>
        <v>#DIV/0!</v>
      </c>
    </row>
    <row r="1437" spans="1:44" ht="30.75" hidden="1" thickBot="1">
      <c r="A1437" s="309"/>
      <c r="B1437" s="308">
        <v>1302</v>
      </c>
      <c r="C1437" s="239" t="str">
        <f>VLOOKUP($A$18,Piezas!$A$10:$F$604,2,FALSE)</f>
        <v xml:space="preserve">Gabinete lateral derecho </v>
      </c>
      <c r="D1437" s="317" t="s">
        <v>1015</v>
      </c>
      <c r="E1437" s="322"/>
      <c r="F1437" s="308">
        <f>VLOOKUP(D1437,Acero!$A$12:$AB$209,4,FALSE)</f>
        <v>0</v>
      </c>
      <c r="G1437" s="317"/>
      <c r="H1437" s="317"/>
      <c r="I1437" s="317"/>
      <c r="J1437" s="311"/>
      <c r="L1437" s="322"/>
      <c r="M1437" s="308">
        <f>VLOOKUP(D1437,Acero!$A$12:$AB$209,13,FALSE)</f>
        <v>0</v>
      </c>
      <c r="N1437" s="308" t="str">
        <f>IF(L1437="x",VLOOKUP(D1437,Acero!$A$12:$AB$209,6,FALSE),"--")</f>
        <v>--</v>
      </c>
      <c r="O1437" s="324" t="str">
        <f>IF(L1437="x",VLOOKUP(D1437,Acero!$A$12:$AB$209,7,FALSE),"--")</f>
        <v>--</v>
      </c>
      <c r="P1437" s="335">
        <f>IF((M1437="Chapa negra doble recapado")*AND(L1437&lt;&gt;"x"),"--",VLOOKUP(D1437,Acero!$A$12:$AB$209,14,FALSE))</f>
        <v>0</v>
      </c>
      <c r="Q1437" s="335">
        <f>IF((M1437="Chapa negra doble recapado")*AND(L1437&lt;&gt;"x"),"--",VLOOKUP(D1437,Acero!$A$12:$AB$209,15,FALSE))</f>
        <v>0</v>
      </c>
      <c r="R1437" s="335" t="str">
        <f>IF(L1437="x",VLOOKUP(D1437,Acero!$A$12:$AB$209,16,FALSE),"--")</f>
        <v>--</v>
      </c>
      <c r="S1437" s="335" t="str">
        <f>IF(L1437="x",VLOOKUP(D1437,Acero!$A$12:$AB$209,17,FALSE),"--")</f>
        <v>--</v>
      </c>
      <c r="T1437" s="335">
        <f>VLOOKUP(D1437,Acero!$A$12:$AB$209,18,FALSE)</f>
        <v>0</v>
      </c>
      <c r="U1437" s="308" t="str">
        <f>VLOOKUP(D1437,Acero!$A$12:$AB$209,19,FALSE)</f>
        <v>-----</v>
      </c>
      <c r="V1437" s="319"/>
      <c r="W1437" s="319"/>
      <c r="X1437" s="322"/>
      <c r="Y1437" s="334" t="e">
        <f t="shared" si="590"/>
        <v>#DIV/0!</v>
      </c>
      <c r="Z1437">
        <f t="shared" si="594"/>
        <v>19649893.666666612</v>
      </c>
      <c r="AG1437" s="345">
        <v>43759</v>
      </c>
      <c r="AH1437" s="149"/>
      <c r="AI1437" s="149"/>
      <c r="AJ1437" s="149"/>
      <c r="AK1437" s="149"/>
      <c r="AL1437" s="343" t="e">
        <f t="shared" si="591"/>
        <v>#DIV/0!</v>
      </c>
      <c r="AM1437" s="149"/>
      <c r="AN1437" s="149"/>
      <c r="AO1437" s="343" t="e">
        <f t="shared" si="592"/>
        <v>#DIV/0!</v>
      </c>
      <c r="AP1437" s="149"/>
      <c r="AQ1437" s="149"/>
      <c r="AR1437" s="343" t="e">
        <f t="shared" si="593"/>
        <v>#DIV/0!</v>
      </c>
    </row>
    <row r="1438" spans="1:44" ht="30.75" hidden="1" thickBot="1">
      <c r="A1438" s="309"/>
      <c r="B1438" s="308">
        <v>1303</v>
      </c>
      <c r="C1438" s="239" t="str">
        <f>VLOOKUP($A$18,Piezas!$A$10:$F$604,2,FALSE)</f>
        <v xml:space="preserve">Gabinete lateral derecho </v>
      </c>
      <c r="D1438" s="317" t="s">
        <v>1060</v>
      </c>
      <c r="E1438" s="322"/>
      <c r="F1438" s="308">
        <f>VLOOKUP(D1438,Acero!$A$12:$AB$209,4,FALSE)</f>
        <v>0</v>
      </c>
      <c r="G1438" s="317"/>
      <c r="H1438" s="317"/>
      <c r="I1438" s="317"/>
      <c r="J1438" s="311"/>
      <c r="L1438" s="322"/>
      <c r="M1438" s="308" t="str">
        <f>VLOOKUP(D1438,Acero!$A$12:$AB$209,13,FALSE)</f>
        <v>---------------</v>
      </c>
      <c r="N1438" s="308" t="str">
        <f>IF(L1438="x",VLOOKUP(D1438,Acero!$A$12:$AB$209,6,FALSE),"--")</f>
        <v>--</v>
      </c>
      <c r="O1438" s="324" t="str">
        <f>IF(L1438="x",VLOOKUP(D1438,Acero!$A$12:$AB$209,7,FALSE),"--")</f>
        <v>--</v>
      </c>
      <c r="P1438" s="335">
        <f>IF((M1438="Chapa negra doble recapado")*AND(L1438&lt;&gt;"x"),"--",VLOOKUP(D1438,Acero!$A$12:$AB$209,14,FALSE))</f>
        <v>28</v>
      </c>
      <c r="Q1438" s="335" t="str">
        <f>IF((M1438="Chapa negra doble recapado")*AND(L1438&lt;&gt;"x"),"--",VLOOKUP(D1438,Acero!$A$12:$AB$209,15,FALSE))</f>
        <v>----</v>
      </c>
      <c r="R1438" s="335" t="str">
        <f>IF(L1438="x",VLOOKUP(D1438,Acero!$A$12:$AB$209,16,FALSE),"--")</f>
        <v>--</v>
      </c>
      <c r="S1438" s="335" t="str">
        <f>IF(L1438="x",VLOOKUP(D1438,Acero!$A$12:$AB$209,17,FALSE),"--")</f>
        <v>--</v>
      </c>
      <c r="T1438" s="335">
        <f>VLOOKUP(D1438,Acero!$A$12:$AB$209,18,FALSE)</f>
        <v>0</v>
      </c>
      <c r="U1438" s="308" t="str">
        <f>VLOOKUP(D1438,Acero!$A$12:$AB$209,19,FALSE)</f>
        <v>----</v>
      </c>
      <c r="V1438" s="318"/>
      <c r="W1438" s="318"/>
      <c r="X1438" s="322"/>
      <c r="Y1438" s="334" t="e">
        <f t="shared" si="590"/>
        <v>#DIV/0!</v>
      </c>
      <c r="Z1438">
        <f t="shared" si="594"/>
        <v>19649893.666666612</v>
      </c>
      <c r="AG1438" s="345">
        <v>43760</v>
      </c>
      <c r="AH1438" s="149"/>
      <c r="AI1438" s="149"/>
      <c r="AJ1438" s="149"/>
      <c r="AK1438" s="149"/>
      <c r="AL1438" s="343" t="e">
        <f t="shared" si="591"/>
        <v>#DIV/0!</v>
      </c>
      <c r="AM1438" s="149"/>
      <c r="AN1438" s="149"/>
      <c r="AO1438" s="343" t="e">
        <f t="shared" si="592"/>
        <v>#DIV/0!</v>
      </c>
      <c r="AP1438" s="149"/>
      <c r="AQ1438" s="149"/>
      <c r="AR1438" s="343" t="e">
        <f t="shared" si="593"/>
        <v>#DIV/0!</v>
      </c>
    </row>
    <row r="1439" spans="1:44" ht="30.75" hidden="1" thickBot="1">
      <c r="A1439" s="309"/>
      <c r="B1439" s="308">
        <v>1304</v>
      </c>
      <c r="C1439" s="239" t="str">
        <f>VLOOKUP($A$18,Piezas!$A$10:$F$604,2,FALSE)</f>
        <v xml:space="preserve">Gabinete lateral derecho </v>
      </c>
      <c r="D1439" s="317" t="s">
        <v>1228</v>
      </c>
      <c r="E1439" s="322"/>
      <c r="F1439" s="308">
        <f>VLOOKUP(D1439,Acero!$A$12:$AB$209,4,FALSE)</f>
        <v>0</v>
      </c>
      <c r="G1439" s="317"/>
      <c r="H1439" s="317"/>
      <c r="I1439" s="317"/>
      <c r="J1439" s="311"/>
      <c r="L1439" s="322"/>
      <c r="M1439" s="308" t="str">
        <f>VLOOKUP(D1439,Acero!$A$12:$AB$209,13,FALSE)</f>
        <v>---------------</v>
      </c>
      <c r="N1439" s="308" t="str">
        <f>IF(L1439="x",VLOOKUP(D1439,Acero!$A$12:$AB$209,6,FALSE),"--")</f>
        <v>--</v>
      </c>
      <c r="O1439" s="324" t="str">
        <f>IF(L1439="x",VLOOKUP(D1439,Acero!$A$12:$AB$209,7,FALSE),"--")</f>
        <v>--</v>
      </c>
      <c r="P1439" s="335">
        <f>IF((M1439="Chapa negra doble recapado")*AND(L1439&lt;&gt;"x"),"--",VLOOKUP(D1439,Acero!$A$12:$AB$209,14,FALSE))</f>
        <v>0.42</v>
      </c>
      <c r="Q1439" s="335" t="str">
        <f>IF((M1439="Chapa negra doble recapado")*AND(L1439&lt;&gt;"x"),"--",VLOOKUP(D1439,Acero!$A$12:$AB$209,15,FALSE))</f>
        <v>----</v>
      </c>
      <c r="R1439" s="335" t="str">
        <f>IF(L1439="x",VLOOKUP(D1439,Acero!$A$12:$AB$209,16,FALSE),"--")</f>
        <v>--</v>
      </c>
      <c r="S1439" s="335" t="str">
        <f>IF(L1439="x",VLOOKUP(D1439,Acero!$A$12:$AB$209,17,FALSE),"--")</f>
        <v>--</v>
      </c>
      <c r="T1439" s="335">
        <f>VLOOKUP(D1439,Acero!$A$12:$AB$209,18,FALSE)</f>
        <v>0.5</v>
      </c>
      <c r="U1439" s="308" t="str">
        <f>VLOOKUP(D1439,Acero!$A$12:$AB$209,19,FALSE)</f>
        <v>----</v>
      </c>
      <c r="V1439" s="318"/>
      <c r="W1439" s="318"/>
      <c r="X1439" s="322"/>
      <c r="Y1439" s="334" t="e">
        <f t="shared" si="590"/>
        <v>#DIV/0!</v>
      </c>
      <c r="Z1439">
        <f t="shared" si="594"/>
        <v>19649893.666666612</v>
      </c>
      <c r="AG1439" s="345">
        <v>43761</v>
      </c>
      <c r="AH1439" s="149"/>
      <c r="AI1439" s="149"/>
      <c r="AJ1439" s="149"/>
      <c r="AK1439" s="149"/>
      <c r="AL1439" s="343" t="e">
        <f t="shared" si="591"/>
        <v>#DIV/0!</v>
      </c>
      <c r="AM1439" s="149"/>
      <c r="AN1439" s="149"/>
      <c r="AO1439" s="343" t="e">
        <f t="shared" si="592"/>
        <v>#DIV/0!</v>
      </c>
      <c r="AP1439" s="149"/>
      <c r="AQ1439" s="149"/>
      <c r="AR1439" s="343" t="e">
        <f t="shared" si="593"/>
        <v>#DIV/0!</v>
      </c>
    </row>
    <row r="1440" spans="1:44" ht="30.75" hidden="1" thickBot="1">
      <c r="A1440" s="309"/>
      <c r="B1440" s="308">
        <v>1305</v>
      </c>
      <c r="C1440" s="239" t="str">
        <f>VLOOKUP($A$18,Piezas!$A$10:$F$604,2,FALSE)</f>
        <v xml:space="preserve">Gabinete lateral derecho </v>
      </c>
      <c r="D1440" s="317" t="s">
        <v>1229</v>
      </c>
      <c r="E1440" s="322"/>
      <c r="F1440" s="308">
        <f>VLOOKUP(D1440,Acero!$A$12:$AB$209,4,FALSE)</f>
        <v>0</v>
      </c>
      <c r="G1440" s="317"/>
      <c r="H1440" s="317"/>
      <c r="I1440" s="317"/>
      <c r="J1440" s="311"/>
      <c r="L1440" s="322"/>
      <c r="M1440" s="308" t="str">
        <f>VLOOKUP(D1440,Acero!$A$12:$AB$209,13,FALSE)</f>
        <v>---------------</v>
      </c>
      <c r="N1440" s="308" t="str">
        <f>IF(L1440="x",VLOOKUP(D1440,Acero!$A$12:$AB$209,6,FALSE),"--")</f>
        <v>--</v>
      </c>
      <c r="O1440" s="324" t="str">
        <f>IF(L1440="x",VLOOKUP(D1440,Acero!$A$12:$AB$209,7,FALSE),"--")</f>
        <v>--</v>
      </c>
      <c r="P1440" s="335">
        <f>IF((M1440="Chapa negra doble recapado")*AND(L1440&lt;&gt;"x"),"--",VLOOKUP(D1440,Acero!$A$12:$AB$209,14,FALSE))</f>
        <v>22</v>
      </c>
      <c r="Q1440" s="335" t="str">
        <f>IF((M1440="Chapa negra doble recapado")*AND(L1440&lt;&gt;"x"),"--",VLOOKUP(D1440,Acero!$A$12:$AB$209,15,FALSE))</f>
        <v>----</v>
      </c>
      <c r="R1440" s="335" t="str">
        <f>IF(L1440="x",VLOOKUP(D1440,Acero!$A$12:$AB$209,16,FALSE),"--")</f>
        <v>--</v>
      </c>
      <c r="S1440" s="335" t="str">
        <f>IF(L1440="x",VLOOKUP(D1440,Acero!$A$12:$AB$209,17,FALSE),"--")</f>
        <v>--</v>
      </c>
      <c r="T1440" s="335">
        <f>VLOOKUP(D1440,Acero!$A$12:$AB$209,18,FALSE)</f>
        <v>0</v>
      </c>
      <c r="U1440" s="308" t="str">
        <f>VLOOKUP(D1440,Acero!$A$12:$AB$209,19,FALSE)</f>
        <v>----</v>
      </c>
      <c r="V1440" s="319"/>
      <c r="W1440" s="319"/>
      <c r="X1440" s="322"/>
      <c r="Y1440" s="334" t="e">
        <f t="shared" si="590"/>
        <v>#DIV/0!</v>
      </c>
      <c r="Z1440">
        <f t="shared" si="594"/>
        <v>19649893.666666612</v>
      </c>
      <c r="AG1440" s="345">
        <v>43762</v>
      </c>
      <c r="AH1440" s="149"/>
      <c r="AI1440" s="149"/>
      <c r="AJ1440" s="149"/>
      <c r="AK1440" s="149"/>
      <c r="AL1440" s="343" t="e">
        <f t="shared" si="591"/>
        <v>#DIV/0!</v>
      </c>
      <c r="AM1440" s="149"/>
      <c r="AN1440" s="149"/>
      <c r="AO1440" s="343" t="e">
        <f t="shared" si="592"/>
        <v>#DIV/0!</v>
      </c>
      <c r="AP1440" s="149"/>
      <c r="AQ1440" s="149"/>
      <c r="AR1440" s="343" t="e">
        <f t="shared" si="593"/>
        <v>#DIV/0!</v>
      </c>
    </row>
    <row r="1441" spans="1:44" ht="30.75" hidden="1" thickBot="1">
      <c r="A1441" s="309"/>
      <c r="B1441" s="308">
        <v>1306</v>
      </c>
      <c r="C1441" s="239" t="str">
        <f>VLOOKUP($A$18,Piezas!$A$10:$F$604,2,FALSE)</f>
        <v xml:space="preserve">Gabinete lateral derecho </v>
      </c>
      <c r="D1441" s="317" t="s">
        <v>1230</v>
      </c>
      <c r="E1441" s="322"/>
      <c r="F1441" s="308">
        <f>VLOOKUP(D1441,Acero!$A$12:$AB$209,4,FALSE)</f>
        <v>0</v>
      </c>
      <c r="G1441" s="317"/>
      <c r="H1441" s="317"/>
      <c r="I1441" s="317"/>
      <c r="J1441" s="311"/>
      <c r="L1441" s="322"/>
      <c r="M1441" s="308" t="str">
        <f>VLOOKUP(D1441,Acero!$A$12:$AB$209,13,FALSE)</f>
        <v>---------------</v>
      </c>
      <c r="N1441" s="308" t="str">
        <f>IF(L1441="x",VLOOKUP(D1441,Acero!$A$12:$AB$209,6,FALSE),"--")</f>
        <v>--</v>
      </c>
      <c r="O1441" s="324" t="str">
        <f>IF(L1441="x",VLOOKUP(D1441,Acero!$A$12:$AB$209,7,FALSE),"--")</f>
        <v>--</v>
      </c>
      <c r="P1441" s="335">
        <f>IF((M1441="Chapa negra doble recapado")*AND(L1441&lt;&gt;"x"),"--",VLOOKUP(D1441,Acero!$A$12:$AB$209,14,FALSE))</f>
        <v>12.7</v>
      </c>
      <c r="Q1441" s="335" t="str">
        <f>IF((M1441="Chapa negra doble recapado")*AND(L1441&lt;&gt;"x"),"--",VLOOKUP(D1441,Acero!$A$12:$AB$209,15,FALSE))</f>
        <v>----</v>
      </c>
      <c r="R1441" s="335" t="str">
        <f>IF(L1441="x",VLOOKUP(D1441,Acero!$A$12:$AB$209,16,FALSE),"--")</f>
        <v>--</v>
      </c>
      <c r="S1441" s="335" t="str">
        <f>IF(L1441="x",VLOOKUP(D1441,Acero!$A$12:$AB$209,17,FALSE),"--")</f>
        <v>--</v>
      </c>
      <c r="T1441" s="335">
        <f>VLOOKUP(D1441,Acero!$A$12:$AB$209,18,FALSE)</f>
        <v>0</v>
      </c>
      <c r="U1441" s="308" t="str">
        <f>VLOOKUP(D1441,Acero!$A$12:$AB$209,19,FALSE)</f>
        <v>----</v>
      </c>
      <c r="V1441" s="318"/>
      <c r="W1441" s="318"/>
      <c r="X1441" s="322"/>
      <c r="Y1441" s="334" t="e">
        <f t="shared" si="590"/>
        <v>#DIV/0!</v>
      </c>
      <c r="Z1441">
        <f t="shared" si="594"/>
        <v>19649893.666666612</v>
      </c>
      <c r="AG1441" s="345">
        <v>43763</v>
      </c>
      <c r="AH1441" s="149"/>
      <c r="AI1441" s="149"/>
      <c r="AJ1441" s="149"/>
      <c r="AK1441" s="149"/>
      <c r="AL1441" s="343" t="e">
        <f t="shared" si="591"/>
        <v>#DIV/0!</v>
      </c>
      <c r="AM1441" s="149"/>
      <c r="AN1441" s="149"/>
      <c r="AO1441" s="343" t="e">
        <f t="shared" si="592"/>
        <v>#DIV/0!</v>
      </c>
      <c r="AP1441" s="149"/>
      <c r="AQ1441" s="149"/>
      <c r="AR1441" s="343" t="e">
        <f t="shared" si="593"/>
        <v>#DIV/0!</v>
      </c>
    </row>
    <row r="1442" spans="1:44" ht="30.75" hidden="1" thickBot="1">
      <c r="A1442" s="309"/>
      <c r="B1442" s="308">
        <v>1307</v>
      </c>
      <c r="C1442" s="239" t="str">
        <f>VLOOKUP($A$18,Piezas!$A$10:$F$604,2,FALSE)</f>
        <v xml:space="preserve">Gabinete lateral derecho </v>
      </c>
      <c r="D1442" s="317"/>
      <c r="E1442" s="322"/>
      <c r="F1442" s="308" t="e">
        <f>VLOOKUP(D1442,Acero!$A$12:$AB$209,4,FALSE)</f>
        <v>#N/A</v>
      </c>
      <c r="G1442" s="317"/>
      <c r="H1442" s="317"/>
      <c r="I1442" s="317"/>
      <c r="J1442" s="311"/>
      <c r="L1442" s="322"/>
      <c r="M1442" s="308" t="e">
        <f>VLOOKUP(D1442,Acero!$A$12:$AB$209,13,FALSE)</f>
        <v>#N/A</v>
      </c>
      <c r="N1442" s="308" t="str">
        <f>IF(L1442="x",VLOOKUP(D1442,Acero!$A$12:$AB$209,6,FALSE),"--")</f>
        <v>--</v>
      </c>
      <c r="O1442" s="324" t="str">
        <f>IF(L1442="x",VLOOKUP(D1442,Acero!$A$12:$AB$209,7,FALSE),"--")</f>
        <v>--</v>
      </c>
      <c r="P1442" s="335" t="e">
        <f>IF((M1442="Chapa negra doble recapado")*AND(L1442&lt;&gt;"x"),"--",VLOOKUP(D1442,Acero!$A$12:$AB$209,14,FALSE))</f>
        <v>#N/A</v>
      </c>
      <c r="Q1442" s="335" t="e">
        <f>IF((M1442="Chapa negra doble recapado")*AND(L1442&lt;&gt;"x"),"--",VLOOKUP(D1442,Acero!$A$12:$AB$209,15,FALSE))</f>
        <v>#N/A</v>
      </c>
      <c r="R1442" s="335" t="str">
        <f>IF(L1442="x",VLOOKUP(D1442,Acero!$A$12:$AB$209,16,FALSE),"--")</f>
        <v>--</v>
      </c>
      <c r="S1442" s="335" t="str">
        <f>IF(L1442="x",VLOOKUP(D1442,Acero!$A$12:$AB$209,17,FALSE),"--")</f>
        <v>--</v>
      </c>
      <c r="T1442" s="335" t="e">
        <f>VLOOKUP(D1442,Acero!$A$12:$AB$209,18,FALSE)</f>
        <v>#N/A</v>
      </c>
      <c r="U1442" s="308" t="e">
        <f>VLOOKUP(D1442,Acero!$A$12:$AB$209,19,FALSE)</f>
        <v>#N/A</v>
      </c>
      <c r="V1442" s="319"/>
      <c r="W1442" s="319"/>
      <c r="X1442" s="322"/>
      <c r="Y1442" s="334" t="e">
        <f t="shared" si="590"/>
        <v>#DIV/0!</v>
      </c>
      <c r="Z1442">
        <f t="shared" si="594"/>
        <v>19649893.666666612</v>
      </c>
      <c r="AG1442" s="345">
        <v>43764</v>
      </c>
      <c r="AH1442" s="149"/>
      <c r="AI1442" s="149"/>
      <c r="AJ1442" s="149"/>
      <c r="AK1442" s="149"/>
      <c r="AL1442" s="343" t="e">
        <f t="shared" si="591"/>
        <v>#DIV/0!</v>
      </c>
      <c r="AM1442" s="149"/>
      <c r="AN1442" s="149"/>
      <c r="AO1442" s="343" t="e">
        <f t="shared" si="592"/>
        <v>#DIV/0!</v>
      </c>
      <c r="AP1442" s="149"/>
      <c r="AQ1442" s="149"/>
      <c r="AR1442" s="343" t="e">
        <f t="shared" si="593"/>
        <v>#DIV/0!</v>
      </c>
    </row>
    <row r="1443" spans="1:44" ht="30.75" hidden="1" thickBot="1">
      <c r="A1443" s="309"/>
      <c r="B1443" s="308">
        <v>1308</v>
      </c>
      <c r="C1443" s="239" t="str">
        <f>VLOOKUP($A$18,Piezas!$A$10:$F$604,2,FALSE)</f>
        <v xml:space="preserve">Gabinete lateral derecho </v>
      </c>
      <c r="D1443" s="320"/>
      <c r="E1443" s="322"/>
      <c r="F1443" s="308" t="e">
        <f>VLOOKUP(D1443,Acero!$A$12:$AB$209,4,FALSE)</f>
        <v>#N/A</v>
      </c>
      <c r="G1443" s="317"/>
      <c r="H1443" s="317"/>
      <c r="I1443" s="317"/>
      <c r="J1443" s="311"/>
      <c r="L1443" s="322"/>
      <c r="M1443" s="308" t="e">
        <f>VLOOKUP(D1443,Acero!$A$12:$AB$209,13,FALSE)</f>
        <v>#N/A</v>
      </c>
      <c r="N1443" s="308" t="str">
        <f>IF(L1443="x",VLOOKUP(D1443,Acero!$A$12:$AB$209,6,FALSE),"--")</f>
        <v>--</v>
      </c>
      <c r="O1443" s="324" t="str">
        <f>IF(L1443="x",VLOOKUP(D1443,Acero!$A$12:$AB$209,7,FALSE),"--")</f>
        <v>--</v>
      </c>
      <c r="P1443" s="335" t="e">
        <f>IF((M1443="Chapa negra doble recapado")*AND(L1443&lt;&gt;"x"),"--",VLOOKUP(D1443,Acero!$A$12:$AB$209,14,FALSE))</f>
        <v>#N/A</v>
      </c>
      <c r="Q1443" s="335" t="e">
        <f>IF((M1443="Chapa negra doble recapado")*AND(L1443&lt;&gt;"x"),"--",VLOOKUP(D1443,Acero!$A$12:$AB$209,15,FALSE))</f>
        <v>#N/A</v>
      </c>
      <c r="R1443" s="335" t="str">
        <f>IF(L1443="x",VLOOKUP(D1443,Acero!$A$12:$AB$209,16,FALSE),"--")</f>
        <v>--</v>
      </c>
      <c r="S1443" s="335" t="str">
        <f>IF(L1443="x",VLOOKUP(D1443,Acero!$A$12:$AB$209,17,FALSE),"--")</f>
        <v>--</v>
      </c>
      <c r="T1443" s="335" t="e">
        <f>VLOOKUP(D1443,Acero!$A$12:$AB$209,18,FALSE)</f>
        <v>#N/A</v>
      </c>
      <c r="U1443" s="308" t="e">
        <f>VLOOKUP(D1443,Acero!$A$12:$AB$209,19,FALSE)</f>
        <v>#N/A</v>
      </c>
      <c r="V1443" s="318"/>
      <c r="W1443" s="318"/>
      <c r="X1443" s="322"/>
      <c r="Y1443" s="334" t="e">
        <f t="shared" si="590"/>
        <v>#DIV/0!</v>
      </c>
      <c r="Z1443">
        <f t="shared" si="594"/>
        <v>19649893.666666612</v>
      </c>
      <c r="AG1443" s="345">
        <v>43765</v>
      </c>
      <c r="AH1443" s="149"/>
      <c r="AI1443" s="149"/>
      <c r="AJ1443" s="149"/>
      <c r="AK1443" s="149"/>
      <c r="AL1443" s="343" t="e">
        <f t="shared" si="591"/>
        <v>#DIV/0!</v>
      </c>
      <c r="AM1443" s="149"/>
      <c r="AN1443" s="149"/>
      <c r="AO1443" s="343" t="e">
        <f t="shared" si="592"/>
        <v>#DIV/0!</v>
      </c>
      <c r="AP1443" s="149"/>
      <c r="AQ1443" s="149"/>
      <c r="AR1443" s="343" t="e">
        <f t="shared" si="593"/>
        <v>#DIV/0!</v>
      </c>
    </row>
    <row r="1444" spans="1:44" ht="30.75" hidden="1" thickBot="1">
      <c r="A1444" s="412"/>
      <c r="B1444" s="308">
        <v>1309</v>
      </c>
      <c r="C1444" s="239" t="str">
        <f>VLOOKUP($A$18,Piezas!$A$10:$F$604,2,FALSE)</f>
        <v xml:space="preserve">Gabinete lateral derecho </v>
      </c>
      <c r="D1444" s="321"/>
      <c r="E1444" s="322"/>
      <c r="F1444" s="308" t="e">
        <f>VLOOKUP(D1444,Acero!$A$12:$AB$209,4,FALSE)</f>
        <v>#N/A</v>
      </c>
      <c r="G1444" s="317"/>
      <c r="H1444" s="317"/>
      <c r="I1444" s="317"/>
      <c r="J1444" s="311"/>
      <c r="L1444" s="322"/>
      <c r="M1444" s="308" t="e">
        <f>VLOOKUP(D1444,Acero!$A$12:$AB$209,13,FALSE)</f>
        <v>#N/A</v>
      </c>
      <c r="N1444" s="308" t="str">
        <f>IF(L1444="x",VLOOKUP(D1444,Acero!$A$12:$AB$209,6,FALSE),"--")</f>
        <v>--</v>
      </c>
      <c r="O1444" s="324" t="str">
        <f>IF(L1444="x",VLOOKUP(D1444,Acero!$A$12:$AB$209,7,FALSE),"--")</f>
        <v>--</v>
      </c>
      <c r="P1444" s="335" t="e">
        <f>IF((M1444="Chapa negra doble recapado")*AND(L1444&lt;&gt;"x"),"--",VLOOKUP(D1444,Acero!$A$12:$AB$209,14,FALSE))</f>
        <v>#N/A</v>
      </c>
      <c r="Q1444" s="335" t="e">
        <f>IF((M1444="Chapa negra doble recapado")*AND(L1444&lt;&gt;"x"),"--",VLOOKUP(D1444,Acero!$A$12:$AB$209,15,FALSE))</f>
        <v>#N/A</v>
      </c>
      <c r="R1444" s="335" t="str">
        <f>IF(L1444="x",VLOOKUP(D1444,Acero!$A$12:$AB$209,16,FALSE),"--")</f>
        <v>--</v>
      </c>
      <c r="S1444" s="335" t="str">
        <f>IF(L1444="x",VLOOKUP(D1444,Acero!$A$12:$AB$209,17,FALSE),"--")</f>
        <v>--</v>
      </c>
      <c r="T1444" s="335" t="e">
        <f>VLOOKUP(D1444,Acero!$A$12:$AB$209,18,FALSE)</f>
        <v>#N/A</v>
      </c>
      <c r="U1444" s="308" t="e">
        <f>VLOOKUP(D1444,Acero!$A$12:$AB$209,19,FALSE)</f>
        <v>#N/A</v>
      </c>
      <c r="V1444" s="319"/>
      <c r="W1444" s="319"/>
      <c r="X1444" s="322"/>
      <c r="Y1444" s="334" t="e">
        <f t="shared" si="590"/>
        <v>#DIV/0!</v>
      </c>
      <c r="Z1444">
        <f t="shared" si="594"/>
        <v>19649893.666666612</v>
      </c>
      <c r="AG1444" s="345">
        <v>43766</v>
      </c>
      <c r="AH1444" s="149"/>
      <c r="AI1444" s="149"/>
      <c r="AJ1444" s="149"/>
      <c r="AK1444" s="149"/>
      <c r="AL1444" s="343" t="e">
        <f t="shared" si="591"/>
        <v>#DIV/0!</v>
      </c>
      <c r="AM1444" s="149"/>
      <c r="AN1444" s="149"/>
      <c r="AO1444" s="343" t="e">
        <f t="shared" si="592"/>
        <v>#DIV/0!</v>
      </c>
      <c r="AP1444" s="149"/>
      <c r="AQ1444" s="149"/>
      <c r="AR1444" s="343" t="e">
        <f t="shared" si="593"/>
        <v>#DIV/0!</v>
      </c>
    </row>
    <row r="1445" spans="1:44" ht="15.75" hidden="1" thickBot="1">
      <c r="A1445" s="410"/>
      <c r="B1445" s="336"/>
      <c r="C1445" s="337"/>
      <c r="D1445" s="338"/>
      <c r="E1445" s="339"/>
      <c r="F1445" s="340"/>
      <c r="G1445" s="336"/>
      <c r="H1445" s="336"/>
      <c r="I1445" s="338"/>
      <c r="J1445" s="339"/>
      <c r="K1445" s="341"/>
      <c r="L1445" s="339"/>
      <c r="M1445" s="338"/>
      <c r="N1445" s="338"/>
      <c r="O1445" s="342"/>
      <c r="P1445" s="340"/>
      <c r="Q1445" s="340"/>
      <c r="R1445" s="340"/>
      <c r="S1445" s="340"/>
      <c r="T1445" s="340"/>
      <c r="U1445" s="336"/>
      <c r="V1445" s="336"/>
      <c r="W1445" s="336"/>
      <c r="X1445" s="339"/>
      <c r="Y1445" s="339"/>
      <c r="Z1445" s="333"/>
      <c r="AA1445" s="333"/>
      <c r="AG1445" s="345"/>
      <c r="AL1445" s="344"/>
      <c r="AO1445" s="344"/>
      <c r="AR1445" s="344"/>
    </row>
    <row r="1446" spans="1:44" ht="31.5" hidden="1" thickTop="1" thickBot="1">
      <c r="A1446" s="411" t="s">
        <v>638</v>
      </c>
      <c r="B1446" s="308">
        <v>1310</v>
      </c>
      <c r="C1446" s="239" t="str">
        <f>VLOOKUP($A$18,Piezas!$A$10:$F$604,2,FALSE)</f>
        <v xml:space="preserve">Gabinete lateral derecho </v>
      </c>
      <c r="D1446" s="317" t="s">
        <v>1012</v>
      </c>
      <c r="E1446" s="331">
        <v>2854.3333333333298</v>
      </c>
      <c r="F1446" s="308" t="str">
        <f>VLOOKUP(D1446,Acero!$A$12:$AB$209,4,FALSE)</f>
        <v>Lateral</v>
      </c>
      <c r="G1446" s="317"/>
      <c r="H1446" s="317"/>
      <c r="I1446" s="317"/>
      <c r="J1446" s="310"/>
      <c r="K1446" s="149"/>
      <c r="L1446" s="331"/>
      <c r="M1446" s="308" t="str">
        <f>VLOOKUP(D1446,Acero!$A$12:$AB$209,13,FALSE)</f>
        <v>Chapa negra doble recapado</v>
      </c>
      <c r="N1446" s="308" t="str">
        <f>IF(L1446="x",VLOOKUP(D1446,Acero!$A$12:$AB$209,6,FALSE),"--")</f>
        <v>--</v>
      </c>
      <c r="O1446" s="324" t="str">
        <f>IF(L1446="x",VLOOKUP(D1446,Acero!$A$12:$AB$209,7,FALSE),"--")</f>
        <v>--</v>
      </c>
      <c r="P1446" s="335" t="str">
        <f>IF((M1446="Chapa negra doble recapado")*AND(L1446&lt;&gt;"x"),"--",VLOOKUP(D1446,Acero!$A$12:$AB$209,14,FALSE))</f>
        <v>--</v>
      </c>
      <c r="Q1446" s="335" t="str">
        <f>IF((M1446="Chapa negra doble recapado")*AND(L1446&lt;&gt;"x"),"--",VLOOKUP(D1446,Acero!$A$12:$AB$209,15,FALSE))</f>
        <v>--</v>
      </c>
      <c r="R1446" s="335" t="str">
        <f>IF(L1446="x",VLOOKUP(D1446,Acero!$A$12:$AB$209,16,FALSE),"--")</f>
        <v>--</v>
      </c>
      <c r="S1446" s="335" t="str">
        <f>IF(L1446="x",VLOOKUP(D1446,Acero!$A$12:$AB$209,17,FALSE),"--")</f>
        <v>--</v>
      </c>
      <c r="T1446" s="335">
        <f>VLOOKUP(D1446,Acero!$A$12:$AB$209,18,FALSE)</f>
        <v>1.2</v>
      </c>
      <c r="U1446" s="308" t="str">
        <f>VLOOKUP(D1446,Acero!$A$12:$AB$209,19,FALSE)</f>
        <v>mm</v>
      </c>
      <c r="V1446" s="317"/>
      <c r="W1446" s="317">
        <v>2320.3333333333298</v>
      </c>
      <c r="X1446" s="331">
        <v>3034.1666666666702</v>
      </c>
      <c r="Y1446" s="334">
        <f t="shared" ref="Y1446:Y1456" si="595">(X1446-W1446)/W1446</f>
        <v>0.30764258008907114</v>
      </c>
      <c r="Z1446" s="149">
        <f>(V1446+W1446)*E1446</f>
        <v>6623004.7777777594</v>
      </c>
      <c r="AA1446" s="149"/>
      <c r="AB1446" s="149"/>
      <c r="AC1446" s="149"/>
      <c r="AD1446" s="149"/>
      <c r="AE1446" s="149"/>
      <c r="AF1446" s="149"/>
      <c r="AG1446" s="345">
        <v>43767</v>
      </c>
      <c r="AH1446" s="149"/>
      <c r="AI1446" s="149"/>
      <c r="AJ1446" s="149"/>
      <c r="AK1446" s="149"/>
      <c r="AL1446" s="343" t="e">
        <f t="shared" ref="AL1446:AL1456" si="596">(AH1446-AK1446)/AH1446</f>
        <v>#DIV/0!</v>
      </c>
      <c r="AM1446" s="149"/>
      <c r="AN1446" s="149"/>
      <c r="AO1446" s="343" t="e">
        <f t="shared" ref="AO1446:AO1456" si="597">(AK1446-AN1446)/AK1446</f>
        <v>#DIV/0!</v>
      </c>
      <c r="AP1446" s="149"/>
      <c r="AQ1446" s="149"/>
      <c r="AR1446" s="343" t="e">
        <f t="shared" ref="AR1446:AR1456" si="598">(AN1446-AQ1446)/AN1446</f>
        <v>#DIV/0!</v>
      </c>
    </row>
    <row r="1447" spans="1:44" ht="30.75" hidden="1" thickBot="1">
      <c r="A1447" s="309"/>
      <c r="B1447" s="308">
        <v>1311</v>
      </c>
      <c r="C1447" s="239" t="str">
        <f>VLOOKUP($A$18,Piezas!$A$10:$F$604,2,FALSE)</f>
        <v xml:space="preserve">Gabinete lateral derecho </v>
      </c>
      <c r="D1447" s="317" t="s">
        <v>1211</v>
      </c>
      <c r="E1447" s="322">
        <v>2862.3333333333298</v>
      </c>
      <c r="F1447" s="308" t="str">
        <f>VLOOKUP(D1447,Acero!$A$12:$AB$209,4,FALSE)</f>
        <v xml:space="preserve">Lonja </v>
      </c>
      <c r="G1447" s="317"/>
      <c r="H1447" s="317"/>
      <c r="I1447" s="317"/>
      <c r="J1447" s="311"/>
      <c r="L1447" s="317"/>
      <c r="M1447" s="308" t="str">
        <f>VLOOKUP(D1447,Acero!$A$12:$AB$209,13,FALSE)</f>
        <v>Chapa negra doble recapado</v>
      </c>
      <c r="N1447" s="308" t="str">
        <f>IF(L1447="x",VLOOKUP(D1447,Acero!$A$12:$AB$209,6,FALSE),"--")</f>
        <v>--</v>
      </c>
      <c r="O1447" s="324" t="str">
        <f>IF(L1447="x",VLOOKUP(D1447,Acero!$A$12:$AB$209,7,FALSE),"--")</f>
        <v>--</v>
      </c>
      <c r="P1447" s="335" t="str">
        <f>IF((M1447="Chapa negra doble recapado")*AND(L1447&lt;&gt;"x"),"--",VLOOKUP(D1447,Acero!$A$12:$AB$209,14,FALSE))</f>
        <v>--</v>
      </c>
      <c r="Q1447" s="335" t="str">
        <f>IF((M1447="Chapa negra doble recapado")*AND(L1447&lt;&gt;"x"),"--",VLOOKUP(D1447,Acero!$A$12:$AB$209,15,FALSE))</f>
        <v>--</v>
      </c>
      <c r="R1447" s="335" t="str">
        <f>IF(L1447="x",VLOOKUP(D1447,Acero!$A$12:$AB$209,16,FALSE),"--")</f>
        <v>--</v>
      </c>
      <c r="S1447" s="335" t="str">
        <f>IF(L1447="x",VLOOKUP(D1447,Acero!$A$12:$AB$209,17,FALSE),"--")</f>
        <v>--</v>
      </c>
      <c r="T1447" s="335">
        <f>VLOOKUP(D1447,Acero!$A$12:$AB$209,18,FALSE)</f>
        <v>1.2</v>
      </c>
      <c r="U1447" s="308" t="str">
        <f>VLOOKUP(D1447,Acero!$A$12:$AB$209,19,FALSE)</f>
        <v>mm</v>
      </c>
      <c r="V1447" s="317"/>
      <c r="W1447" s="317">
        <v>2326.8333333333298</v>
      </c>
      <c r="X1447" s="322">
        <v>3042.6666666666702</v>
      </c>
      <c r="Y1447" s="334">
        <f t="shared" si="595"/>
        <v>0.30764271900294021</v>
      </c>
      <c r="Z1447">
        <f t="shared" ref="Z1447:Z1456" si="599">(V1447+W1447)*E1447+Z1446</f>
        <v>13283177.388888853</v>
      </c>
      <c r="AG1447" s="345">
        <v>43768</v>
      </c>
      <c r="AH1447" s="149"/>
      <c r="AI1447" s="149"/>
      <c r="AJ1447" s="149"/>
      <c r="AK1447" s="149"/>
      <c r="AL1447" s="343" t="e">
        <f t="shared" si="596"/>
        <v>#DIV/0!</v>
      </c>
      <c r="AM1447" s="149"/>
      <c r="AN1447" s="149"/>
      <c r="AO1447" s="343" t="e">
        <f t="shared" si="597"/>
        <v>#DIV/0!</v>
      </c>
      <c r="AP1447" s="149"/>
      <c r="AQ1447" s="149"/>
      <c r="AR1447" s="343" t="e">
        <f t="shared" si="598"/>
        <v>#DIV/0!</v>
      </c>
    </row>
    <row r="1448" spans="1:44" ht="30.75" hidden="1" thickBot="1">
      <c r="A1448" s="309"/>
      <c r="B1448" s="308">
        <v>1312</v>
      </c>
      <c r="C1448" s="239" t="str">
        <f>VLOOKUP($A$18,Piezas!$A$10:$F$604,2,FALSE)</f>
        <v xml:space="preserve">Gabinete lateral derecho </v>
      </c>
      <c r="D1448" s="317" t="s">
        <v>1014</v>
      </c>
      <c r="E1448" s="322">
        <v>2870.3333333333298</v>
      </c>
      <c r="F1448" s="308" t="str">
        <f>VLOOKUP(D1448,Acero!$A$12:$AB$209,4,FALSE)</f>
        <v>orejas</v>
      </c>
      <c r="G1448" s="317"/>
      <c r="H1448" s="317"/>
      <c r="I1448" s="317"/>
      <c r="J1448" s="311" t="s">
        <v>1589</v>
      </c>
      <c r="L1448" s="322"/>
      <c r="M1448" s="308" t="str">
        <f>VLOOKUP(D1448,Acero!$A$12:$AB$209,13,FALSE)</f>
        <v>Chapa negra doble recapado</v>
      </c>
      <c r="N1448" s="308" t="str">
        <f>IF(L1448="x",VLOOKUP(D1448,Acero!$A$12:$AB$209,6,FALSE),"--")</f>
        <v>--</v>
      </c>
      <c r="O1448" s="324" t="str">
        <f>IF(L1448="x",VLOOKUP(D1448,Acero!$A$12:$AB$209,7,FALSE),"--")</f>
        <v>--</v>
      </c>
      <c r="P1448" s="335" t="str">
        <f>IF((M1448="Chapa negra doble recapado")*AND(L1448&lt;&gt;"x"),"--",VLOOKUP(D1448,Acero!$A$12:$AB$209,14,FALSE))</f>
        <v>--</v>
      </c>
      <c r="Q1448" s="335" t="str">
        <f>IF((M1448="Chapa negra doble recapado")*AND(L1448&lt;&gt;"x"),"--",VLOOKUP(D1448,Acero!$A$12:$AB$209,15,FALSE))</f>
        <v>--</v>
      </c>
      <c r="R1448" s="335" t="str">
        <f>IF(L1448="x",VLOOKUP(D1448,Acero!$A$12:$AB$209,16,FALSE),"--")</f>
        <v>--</v>
      </c>
      <c r="S1448" s="335" t="str">
        <f>IF(L1448="x",VLOOKUP(D1448,Acero!$A$12:$AB$209,17,FALSE),"--")</f>
        <v>--</v>
      </c>
      <c r="T1448" s="335">
        <f>VLOOKUP(D1448,Acero!$A$12:$AB$209,18,FALSE)</f>
        <v>1.2</v>
      </c>
      <c r="U1448" s="308" t="str">
        <f>VLOOKUP(D1448,Acero!$A$12:$AB$209,19,FALSE)</f>
        <v>mm</v>
      </c>
      <c r="V1448" s="318">
        <v>1</v>
      </c>
      <c r="W1448" s="318">
        <v>2333.3333333333298</v>
      </c>
      <c r="X1448" s="322">
        <v>3051.1666666666702</v>
      </c>
      <c r="Y1448" s="334">
        <f t="shared" si="595"/>
        <v>0.3076428571428606</v>
      </c>
      <c r="Z1448">
        <f t="shared" si="599"/>
        <v>19983492.166666612</v>
      </c>
      <c r="AG1448" s="345">
        <v>43769</v>
      </c>
      <c r="AH1448" s="149"/>
      <c r="AI1448" s="149"/>
      <c r="AJ1448" s="149"/>
      <c r="AK1448" s="149"/>
      <c r="AL1448" s="343" t="e">
        <f t="shared" si="596"/>
        <v>#DIV/0!</v>
      </c>
      <c r="AM1448" s="149"/>
      <c r="AN1448" s="149"/>
      <c r="AO1448" s="343" t="e">
        <f t="shared" si="597"/>
        <v>#DIV/0!</v>
      </c>
      <c r="AP1448" s="149"/>
      <c r="AQ1448" s="149"/>
      <c r="AR1448" s="343" t="e">
        <f t="shared" si="598"/>
        <v>#DIV/0!</v>
      </c>
    </row>
    <row r="1449" spans="1:44" ht="30.75" hidden="1" thickBot="1">
      <c r="A1449" s="309"/>
      <c r="B1449" s="308">
        <v>1313</v>
      </c>
      <c r="C1449" s="239" t="str">
        <f>VLOOKUP($A$18,Piezas!$A$10:$F$604,2,FALSE)</f>
        <v xml:space="preserve">Gabinete lateral derecho </v>
      </c>
      <c r="D1449" s="317" t="s">
        <v>1015</v>
      </c>
      <c r="E1449" s="322"/>
      <c r="F1449" s="308">
        <f>VLOOKUP(D1449,Acero!$A$12:$AB$209,4,FALSE)</f>
        <v>0</v>
      </c>
      <c r="G1449" s="317"/>
      <c r="H1449" s="317"/>
      <c r="I1449" s="317"/>
      <c r="J1449" s="311"/>
      <c r="L1449" s="322"/>
      <c r="M1449" s="308">
        <f>VLOOKUP(D1449,Acero!$A$12:$AB$209,13,FALSE)</f>
        <v>0</v>
      </c>
      <c r="N1449" s="308" t="str">
        <f>IF(L1449="x",VLOOKUP(D1449,Acero!$A$12:$AB$209,6,FALSE),"--")</f>
        <v>--</v>
      </c>
      <c r="O1449" s="324" t="str">
        <f>IF(L1449="x",VLOOKUP(D1449,Acero!$A$12:$AB$209,7,FALSE),"--")</f>
        <v>--</v>
      </c>
      <c r="P1449" s="335">
        <f>IF((M1449="Chapa negra doble recapado")*AND(L1449&lt;&gt;"x"),"--",VLOOKUP(D1449,Acero!$A$12:$AB$209,14,FALSE))</f>
        <v>0</v>
      </c>
      <c r="Q1449" s="335">
        <f>IF((M1449="Chapa negra doble recapado")*AND(L1449&lt;&gt;"x"),"--",VLOOKUP(D1449,Acero!$A$12:$AB$209,15,FALSE))</f>
        <v>0</v>
      </c>
      <c r="R1449" s="335" t="str">
        <f>IF(L1449="x",VLOOKUP(D1449,Acero!$A$12:$AB$209,16,FALSE),"--")</f>
        <v>--</v>
      </c>
      <c r="S1449" s="335" t="str">
        <f>IF(L1449="x",VLOOKUP(D1449,Acero!$A$12:$AB$209,17,FALSE),"--")</f>
        <v>--</v>
      </c>
      <c r="T1449" s="335">
        <f>VLOOKUP(D1449,Acero!$A$12:$AB$209,18,FALSE)</f>
        <v>0</v>
      </c>
      <c r="U1449" s="308" t="str">
        <f>VLOOKUP(D1449,Acero!$A$12:$AB$209,19,FALSE)</f>
        <v>-----</v>
      </c>
      <c r="V1449" s="319"/>
      <c r="W1449" s="319"/>
      <c r="X1449" s="322"/>
      <c r="Y1449" s="334" t="e">
        <f t="shared" si="595"/>
        <v>#DIV/0!</v>
      </c>
      <c r="Z1449">
        <f t="shared" si="599"/>
        <v>19983492.166666612</v>
      </c>
      <c r="AG1449" s="345">
        <v>43770</v>
      </c>
      <c r="AH1449" s="149"/>
      <c r="AI1449" s="149"/>
      <c r="AJ1449" s="149"/>
      <c r="AK1449" s="149"/>
      <c r="AL1449" s="343" t="e">
        <f t="shared" si="596"/>
        <v>#DIV/0!</v>
      </c>
      <c r="AM1449" s="149"/>
      <c r="AN1449" s="149"/>
      <c r="AO1449" s="343" t="e">
        <f t="shared" si="597"/>
        <v>#DIV/0!</v>
      </c>
      <c r="AP1449" s="149"/>
      <c r="AQ1449" s="149"/>
      <c r="AR1449" s="343" t="e">
        <f t="shared" si="598"/>
        <v>#DIV/0!</v>
      </c>
    </row>
    <row r="1450" spans="1:44" ht="30.75" hidden="1" thickBot="1">
      <c r="A1450" s="309"/>
      <c r="B1450" s="308">
        <v>1314</v>
      </c>
      <c r="C1450" s="239" t="str">
        <f>VLOOKUP($A$18,Piezas!$A$10:$F$604,2,FALSE)</f>
        <v xml:space="preserve">Gabinete lateral derecho </v>
      </c>
      <c r="D1450" s="317" t="s">
        <v>1060</v>
      </c>
      <c r="E1450" s="322"/>
      <c r="F1450" s="308">
        <f>VLOOKUP(D1450,Acero!$A$12:$AB$209,4,FALSE)</f>
        <v>0</v>
      </c>
      <c r="G1450" s="317"/>
      <c r="H1450" s="317"/>
      <c r="I1450" s="317"/>
      <c r="J1450" s="311"/>
      <c r="L1450" s="322"/>
      <c r="M1450" s="308" t="str">
        <f>VLOOKUP(D1450,Acero!$A$12:$AB$209,13,FALSE)</f>
        <v>---------------</v>
      </c>
      <c r="N1450" s="308" t="str">
        <f>IF(L1450="x",VLOOKUP(D1450,Acero!$A$12:$AB$209,6,FALSE),"--")</f>
        <v>--</v>
      </c>
      <c r="O1450" s="324" t="str">
        <f>IF(L1450="x",VLOOKUP(D1450,Acero!$A$12:$AB$209,7,FALSE),"--")</f>
        <v>--</v>
      </c>
      <c r="P1450" s="335">
        <f>IF((M1450="Chapa negra doble recapado")*AND(L1450&lt;&gt;"x"),"--",VLOOKUP(D1450,Acero!$A$12:$AB$209,14,FALSE))</f>
        <v>28</v>
      </c>
      <c r="Q1450" s="335" t="str">
        <f>IF((M1450="Chapa negra doble recapado")*AND(L1450&lt;&gt;"x"),"--",VLOOKUP(D1450,Acero!$A$12:$AB$209,15,FALSE))</f>
        <v>----</v>
      </c>
      <c r="R1450" s="335" t="str">
        <f>IF(L1450="x",VLOOKUP(D1450,Acero!$A$12:$AB$209,16,FALSE),"--")</f>
        <v>--</v>
      </c>
      <c r="S1450" s="335" t="str">
        <f>IF(L1450="x",VLOOKUP(D1450,Acero!$A$12:$AB$209,17,FALSE),"--")</f>
        <v>--</v>
      </c>
      <c r="T1450" s="335">
        <f>VLOOKUP(D1450,Acero!$A$12:$AB$209,18,FALSE)</f>
        <v>0</v>
      </c>
      <c r="U1450" s="308" t="str">
        <f>VLOOKUP(D1450,Acero!$A$12:$AB$209,19,FALSE)</f>
        <v>----</v>
      </c>
      <c r="V1450" s="318"/>
      <c r="W1450" s="318"/>
      <c r="X1450" s="322"/>
      <c r="Y1450" s="334" t="e">
        <f t="shared" si="595"/>
        <v>#DIV/0!</v>
      </c>
      <c r="Z1450">
        <f t="shared" si="599"/>
        <v>19983492.166666612</v>
      </c>
      <c r="AG1450" s="345">
        <v>43771</v>
      </c>
      <c r="AH1450" s="149"/>
      <c r="AI1450" s="149"/>
      <c r="AJ1450" s="149"/>
      <c r="AK1450" s="149"/>
      <c r="AL1450" s="343" t="e">
        <f t="shared" si="596"/>
        <v>#DIV/0!</v>
      </c>
      <c r="AM1450" s="149"/>
      <c r="AN1450" s="149"/>
      <c r="AO1450" s="343" t="e">
        <f t="shared" si="597"/>
        <v>#DIV/0!</v>
      </c>
      <c r="AP1450" s="149"/>
      <c r="AQ1450" s="149"/>
      <c r="AR1450" s="343" t="e">
        <f t="shared" si="598"/>
        <v>#DIV/0!</v>
      </c>
    </row>
    <row r="1451" spans="1:44" ht="30.75" hidden="1" thickBot="1">
      <c r="A1451" s="309"/>
      <c r="B1451" s="308">
        <v>1315</v>
      </c>
      <c r="C1451" s="239" t="str">
        <f>VLOOKUP($A$18,Piezas!$A$10:$F$604,2,FALSE)</f>
        <v xml:space="preserve">Gabinete lateral derecho </v>
      </c>
      <c r="D1451" s="317" t="s">
        <v>1228</v>
      </c>
      <c r="E1451" s="322"/>
      <c r="F1451" s="308">
        <f>VLOOKUP(D1451,Acero!$A$12:$AB$209,4,FALSE)</f>
        <v>0</v>
      </c>
      <c r="G1451" s="317"/>
      <c r="H1451" s="317"/>
      <c r="I1451" s="317"/>
      <c r="J1451" s="311"/>
      <c r="L1451" s="322"/>
      <c r="M1451" s="308" t="str">
        <f>VLOOKUP(D1451,Acero!$A$12:$AB$209,13,FALSE)</f>
        <v>---------------</v>
      </c>
      <c r="N1451" s="308" t="str">
        <f>IF(L1451="x",VLOOKUP(D1451,Acero!$A$12:$AB$209,6,FALSE),"--")</f>
        <v>--</v>
      </c>
      <c r="O1451" s="324" t="str">
        <f>IF(L1451="x",VLOOKUP(D1451,Acero!$A$12:$AB$209,7,FALSE),"--")</f>
        <v>--</v>
      </c>
      <c r="P1451" s="335">
        <f>IF((M1451="Chapa negra doble recapado")*AND(L1451&lt;&gt;"x"),"--",VLOOKUP(D1451,Acero!$A$12:$AB$209,14,FALSE))</f>
        <v>0.42</v>
      </c>
      <c r="Q1451" s="335" t="str">
        <f>IF((M1451="Chapa negra doble recapado")*AND(L1451&lt;&gt;"x"),"--",VLOOKUP(D1451,Acero!$A$12:$AB$209,15,FALSE))</f>
        <v>----</v>
      </c>
      <c r="R1451" s="335" t="str">
        <f>IF(L1451="x",VLOOKUP(D1451,Acero!$A$12:$AB$209,16,FALSE),"--")</f>
        <v>--</v>
      </c>
      <c r="S1451" s="335" t="str">
        <f>IF(L1451="x",VLOOKUP(D1451,Acero!$A$12:$AB$209,17,FALSE),"--")</f>
        <v>--</v>
      </c>
      <c r="T1451" s="335">
        <f>VLOOKUP(D1451,Acero!$A$12:$AB$209,18,FALSE)</f>
        <v>0.5</v>
      </c>
      <c r="U1451" s="308" t="str">
        <f>VLOOKUP(D1451,Acero!$A$12:$AB$209,19,FALSE)</f>
        <v>----</v>
      </c>
      <c r="V1451" s="318"/>
      <c r="W1451" s="318"/>
      <c r="X1451" s="322"/>
      <c r="Y1451" s="334" t="e">
        <f t="shared" si="595"/>
        <v>#DIV/0!</v>
      </c>
      <c r="Z1451">
        <f t="shared" si="599"/>
        <v>19983492.166666612</v>
      </c>
      <c r="AG1451" s="345">
        <v>43772</v>
      </c>
      <c r="AH1451" s="149"/>
      <c r="AI1451" s="149"/>
      <c r="AJ1451" s="149"/>
      <c r="AK1451" s="149"/>
      <c r="AL1451" s="343" t="e">
        <f t="shared" si="596"/>
        <v>#DIV/0!</v>
      </c>
      <c r="AM1451" s="149"/>
      <c r="AN1451" s="149"/>
      <c r="AO1451" s="343" t="e">
        <f t="shared" si="597"/>
        <v>#DIV/0!</v>
      </c>
      <c r="AP1451" s="149"/>
      <c r="AQ1451" s="149"/>
      <c r="AR1451" s="343" t="e">
        <f t="shared" si="598"/>
        <v>#DIV/0!</v>
      </c>
    </row>
    <row r="1452" spans="1:44" ht="30.75" hidden="1" thickBot="1">
      <c r="A1452" s="309"/>
      <c r="B1452" s="308">
        <v>1316</v>
      </c>
      <c r="C1452" s="239" t="str">
        <f>VLOOKUP($A$18,Piezas!$A$10:$F$604,2,FALSE)</f>
        <v xml:space="preserve">Gabinete lateral derecho </v>
      </c>
      <c r="D1452" s="317" t="s">
        <v>1229</v>
      </c>
      <c r="E1452" s="322"/>
      <c r="F1452" s="308">
        <f>VLOOKUP(D1452,Acero!$A$12:$AB$209,4,FALSE)</f>
        <v>0</v>
      </c>
      <c r="G1452" s="317"/>
      <c r="H1452" s="317"/>
      <c r="I1452" s="317"/>
      <c r="J1452" s="311"/>
      <c r="L1452" s="322"/>
      <c r="M1452" s="308" t="str">
        <f>VLOOKUP(D1452,Acero!$A$12:$AB$209,13,FALSE)</f>
        <v>---------------</v>
      </c>
      <c r="N1452" s="308" t="str">
        <f>IF(L1452="x",VLOOKUP(D1452,Acero!$A$12:$AB$209,6,FALSE),"--")</f>
        <v>--</v>
      </c>
      <c r="O1452" s="324" t="str">
        <f>IF(L1452="x",VLOOKUP(D1452,Acero!$A$12:$AB$209,7,FALSE),"--")</f>
        <v>--</v>
      </c>
      <c r="P1452" s="335">
        <f>IF((M1452="Chapa negra doble recapado")*AND(L1452&lt;&gt;"x"),"--",VLOOKUP(D1452,Acero!$A$12:$AB$209,14,FALSE))</f>
        <v>22</v>
      </c>
      <c r="Q1452" s="335" t="str">
        <f>IF((M1452="Chapa negra doble recapado")*AND(L1452&lt;&gt;"x"),"--",VLOOKUP(D1452,Acero!$A$12:$AB$209,15,FALSE))</f>
        <v>----</v>
      </c>
      <c r="R1452" s="335" t="str">
        <f>IF(L1452="x",VLOOKUP(D1452,Acero!$A$12:$AB$209,16,FALSE),"--")</f>
        <v>--</v>
      </c>
      <c r="S1452" s="335" t="str">
        <f>IF(L1452="x",VLOOKUP(D1452,Acero!$A$12:$AB$209,17,FALSE),"--")</f>
        <v>--</v>
      </c>
      <c r="T1452" s="335">
        <f>VLOOKUP(D1452,Acero!$A$12:$AB$209,18,FALSE)</f>
        <v>0</v>
      </c>
      <c r="U1452" s="308" t="str">
        <f>VLOOKUP(D1452,Acero!$A$12:$AB$209,19,FALSE)</f>
        <v>----</v>
      </c>
      <c r="V1452" s="319"/>
      <c r="W1452" s="319"/>
      <c r="X1452" s="322"/>
      <c r="Y1452" s="334" t="e">
        <f t="shared" si="595"/>
        <v>#DIV/0!</v>
      </c>
      <c r="Z1452">
        <f t="shared" si="599"/>
        <v>19983492.166666612</v>
      </c>
      <c r="AG1452" s="345">
        <v>43773</v>
      </c>
      <c r="AH1452" s="149"/>
      <c r="AI1452" s="149"/>
      <c r="AJ1452" s="149"/>
      <c r="AK1452" s="149"/>
      <c r="AL1452" s="343" t="e">
        <f t="shared" si="596"/>
        <v>#DIV/0!</v>
      </c>
      <c r="AM1452" s="149"/>
      <c r="AN1452" s="149"/>
      <c r="AO1452" s="343" t="e">
        <f t="shared" si="597"/>
        <v>#DIV/0!</v>
      </c>
      <c r="AP1452" s="149"/>
      <c r="AQ1452" s="149"/>
      <c r="AR1452" s="343" t="e">
        <f t="shared" si="598"/>
        <v>#DIV/0!</v>
      </c>
    </row>
    <row r="1453" spans="1:44" ht="30.75" hidden="1" thickBot="1">
      <c r="A1453" s="309"/>
      <c r="B1453" s="308">
        <v>1317</v>
      </c>
      <c r="C1453" s="239" t="str">
        <f>VLOOKUP($A$18,Piezas!$A$10:$F$604,2,FALSE)</f>
        <v xml:space="preserve">Gabinete lateral derecho </v>
      </c>
      <c r="D1453" s="317" t="s">
        <v>1230</v>
      </c>
      <c r="E1453" s="322"/>
      <c r="F1453" s="308">
        <f>VLOOKUP(D1453,Acero!$A$12:$AB$209,4,FALSE)</f>
        <v>0</v>
      </c>
      <c r="G1453" s="317"/>
      <c r="H1453" s="317"/>
      <c r="I1453" s="317"/>
      <c r="J1453" s="311"/>
      <c r="L1453" s="322"/>
      <c r="M1453" s="308" t="str">
        <f>VLOOKUP(D1453,Acero!$A$12:$AB$209,13,FALSE)</f>
        <v>---------------</v>
      </c>
      <c r="N1453" s="308" t="str">
        <f>IF(L1453="x",VLOOKUP(D1453,Acero!$A$12:$AB$209,6,FALSE),"--")</f>
        <v>--</v>
      </c>
      <c r="O1453" s="324" t="str">
        <f>IF(L1453="x",VLOOKUP(D1453,Acero!$A$12:$AB$209,7,FALSE),"--")</f>
        <v>--</v>
      </c>
      <c r="P1453" s="335">
        <f>IF((M1453="Chapa negra doble recapado")*AND(L1453&lt;&gt;"x"),"--",VLOOKUP(D1453,Acero!$A$12:$AB$209,14,FALSE))</f>
        <v>12.7</v>
      </c>
      <c r="Q1453" s="335" t="str">
        <f>IF((M1453="Chapa negra doble recapado")*AND(L1453&lt;&gt;"x"),"--",VLOOKUP(D1453,Acero!$A$12:$AB$209,15,FALSE))</f>
        <v>----</v>
      </c>
      <c r="R1453" s="335" t="str">
        <f>IF(L1453="x",VLOOKUP(D1453,Acero!$A$12:$AB$209,16,FALSE),"--")</f>
        <v>--</v>
      </c>
      <c r="S1453" s="335" t="str">
        <f>IF(L1453="x",VLOOKUP(D1453,Acero!$A$12:$AB$209,17,FALSE),"--")</f>
        <v>--</v>
      </c>
      <c r="T1453" s="335">
        <f>VLOOKUP(D1453,Acero!$A$12:$AB$209,18,FALSE)</f>
        <v>0</v>
      </c>
      <c r="U1453" s="308" t="str">
        <f>VLOOKUP(D1453,Acero!$A$12:$AB$209,19,FALSE)</f>
        <v>----</v>
      </c>
      <c r="V1453" s="318"/>
      <c r="W1453" s="318"/>
      <c r="X1453" s="322"/>
      <c r="Y1453" s="334" t="e">
        <f t="shared" si="595"/>
        <v>#DIV/0!</v>
      </c>
      <c r="Z1453">
        <f t="shared" si="599"/>
        <v>19983492.166666612</v>
      </c>
      <c r="AG1453" s="345">
        <v>43774</v>
      </c>
      <c r="AH1453" s="149"/>
      <c r="AI1453" s="149"/>
      <c r="AJ1453" s="149"/>
      <c r="AK1453" s="149"/>
      <c r="AL1453" s="343" t="e">
        <f t="shared" si="596"/>
        <v>#DIV/0!</v>
      </c>
      <c r="AM1453" s="149"/>
      <c r="AN1453" s="149"/>
      <c r="AO1453" s="343" t="e">
        <f t="shared" si="597"/>
        <v>#DIV/0!</v>
      </c>
      <c r="AP1453" s="149"/>
      <c r="AQ1453" s="149"/>
      <c r="AR1453" s="343" t="e">
        <f t="shared" si="598"/>
        <v>#DIV/0!</v>
      </c>
    </row>
    <row r="1454" spans="1:44" ht="30.75" hidden="1" thickBot="1">
      <c r="A1454" s="309"/>
      <c r="B1454" s="308">
        <v>1318</v>
      </c>
      <c r="C1454" s="239" t="str">
        <f>VLOOKUP($A$18,Piezas!$A$10:$F$604,2,FALSE)</f>
        <v xml:space="preserve">Gabinete lateral derecho </v>
      </c>
      <c r="D1454" s="317"/>
      <c r="E1454" s="322"/>
      <c r="F1454" s="308" t="e">
        <f>VLOOKUP(D1454,Acero!$A$12:$AB$209,4,FALSE)</f>
        <v>#N/A</v>
      </c>
      <c r="G1454" s="317"/>
      <c r="H1454" s="317"/>
      <c r="I1454" s="317"/>
      <c r="J1454" s="311"/>
      <c r="L1454" s="322"/>
      <c r="M1454" s="308" t="e">
        <f>VLOOKUP(D1454,Acero!$A$12:$AB$209,13,FALSE)</f>
        <v>#N/A</v>
      </c>
      <c r="N1454" s="308" t="str">
        <f>IF(L1454="x",VLOOKUP(D1454,Acero!$A$12:$AB$209,6,FALSE),"--")</f>
        <v>--</v>
      </c>
      <c r="O1454" s="324" t="str">
        <f>IF(L1454="x",VLOOKUP(D1454,Acero!$A$12:$AB$209,7,FALSE),"--")</f>
        <v>--</v>
      </c>
      <c r="P1454" s="335" t="e">
        <f>IF((M1454="Chapa negra doble recapado")*AND(L1454&lt;&gt;"x"),"--",VLOOKUP(D1454,Acero!$A$12:$AB$209,14,FALSE))</f>
        <v>#N/A</v>
      </c>
      <c r="Q1454" s="335" t="e">
        <f>IF((M1454="Chapa negra doble recapado")*AND(L1454&lt;&gt;"x"),"--",VLOOKUP(D1454,Acero!$A$12:$AB$209,15,FALSE))</f>
        <v>#N/A</v>
      </c>
      <c r="R1454" s="335" t="str">
        <f>IF(L1454="x",VLOOKUP(D1454,Acero!$A$12:$AB$209,16,FALSE),"--")</f>
        <v>--</v>
      </c>
      <c r="S1454" s="335" t="str">
        <f>IF(L1454="x",VLOOKUP(D1454,Acero!$A$12:$AB$209,17,FALSE),"--")</f>
        <v>--</v>
      </c>
      <c r="T1454" s="335" t="e">
        <f>VLOOKUP(D1454,Acero!$A$12:$AB$209,18,FALSE)</f>
        <v>#N/A</v>
      </c>
      <c r="U1454" s="308" t="e">
        <f>VLOOKUP(D1454,Acero!$A$12:$AB$209,19,FALSE)</f>
        <v>#N/A</v>
      </c>
      <c r="V1454" s="319"/>
      <c r="W1454" s="319"/>
      <c r="X1454" s="322"/>
      <c r="Y1454" s="334" t="e">
        <f t="shared" si="595"/>
        <v>#DIV/0!</v>
      </c>
      <c r="Z1454">
        <f t="shared" si="599"/>
        <v>19983492.166666612</v>
      </c>
      <c r="AG1454" s="345">
        <v>43775</v>
      </c>
      <c r="AH1454" s="149"/>
      <c r="AI1454" s="149"/>
      <c r="AJ1454" s="149"/>
      <c r="AK1454" s="149"/>
      <c r="AL1454" s="343" t="e">
        <f t="shared" si="596"/>
        <v>#DIV/0!</v>
      </c>
      <c r="AM1454" s="149"/>
      <c r="AN1454" s="149"/>
      <c r="AO1454" s="343" t="e">
        <f t="shared" si="597"/>
        <v>#DIV/0!</v>
      </c>
      <c r="AP1454" s="149"/>
      <c r="AQ1454" s="149"/>
      <c r="AR1454" s="343" t="e">
        <f t="shared" si="598"/>
        <v>#DIV/0!</v>
      </c>
    </row>
    <row r="1455" spans="1:44" ht="30.75" hidden="1" thickBot="1">
      <c r="A1455" s="309"/>
      <c r="B1455" s="308">
        <v>1319</v>
      </c>
      <c r="C1455" s="239" t="str">
        <f>VLOOKUP($A$18,Piezas!$A$10:$F$604,2,FALSE)</f>
        <v xml:space="preserve">Gabinete lateral derecho </v>
      </c>
      <c r="D1455" s="320"/>
      <c r="E1455" s="322"/>
      <c r="F1455" s="308" t="e">
        <f>VLOOKUP(D1455,Acero!$A$12:$AB$209,4,FALSE)</f>
        <v>#N/A</v>
      </c>
      <c r="G1455" s="317"/>
      <c r="H1455" s="317"/>
      <c r="I1455" s="317"/>
      <c r="J1455" s="311"/>
      <c r="L1455" s="322"/>
      <c r="M1455" s="308" t="e">
        <f>VLOOKUP(D1455,Acero!$A$12:$AB$209,13,FALSE)</f>
        <v>#N/A</v>
      </c>
      <c r="N1455" s="308" t="str">
        <f>IF(L1455="x",VLOOKUP(D1455,Acero!$A$12:$AB$209,6,FALSE),"--")</f>
        <v>--</v>
      </c>
      <c r="O1455" s="324" t="str">
        <f>IF(L1455="x",VLOOKUP(D1455,Acero!$A$12:$AB$209,7,FALSE),"--")</f>
        <v>--</v>
      </c>
      <c r="P1455" s="335" t="e">
        <f>IF((M1455="Chapa negra doble recapado")*AND(L1455&lt;&gt;"x"),"--",VLOOKUP(D1455,Acero!$A$12:$AB$209,14,FALSE))</f>
        <v>#N/A</v>
      </c>
      <c r="Q1455" s="335" t="e">
        <f>IF((M1455="Chapa negra doble recapado")*AND(L1455&lt;&gt;"x"),"--",VLOOKUP(D1455,Acero!$A$12:$AB$209,15,FALSE))</f>
        <v>#N/A</v>
      </c>
      <c r="R1455" s="335" t="str">
        <f>IF(L1455="x",VLOOKUP(D1455,Acero!$A$12:$AB$209,16,FALSE),"--")</f>
        <v>--</v>
      </c>
      <c r="S1455" s="335" t="str">
        <f>IF(L1455="x",VLOOKUP(D1455,Acero!$A$12:$AB$209,17,FALSE),"--")</f>
        <v>--</v>
      </c>
      <c r="T1455" s="335" t="e">
        <f>VLOOKUP(D1455,Acero!$A$12:$AB$209,18,FALSE)</f>
        <v>#N/A</v>
      </c>
      <c r="U1455" s="308" t="e">
        <f>VLOOKUP(D1455,Acero!$A$12:$AB$209,19,FALSE)</f>
        <v>#N/A</v>
      </c>
      <c r="V1455" s="318"/>
      <c r="W1455" s="318"/>
      <c r="X1455" s="322"/>
      <c r="Y1455" s="334" t="e">
        <f t="shared" si="595"/>
        <v>#DIV/0!</v>
      </c>
      <c r="Z1455">
        <f t="shared" si="599"/>
        <v>19983492.166666612</v>
      </c>
      <c r="AG1455" s="345">
        <v>43776</v>
      </c>
      <c r="AH1455" s="149"/>
      <c r="AI1455" s="149"/>
      <c r="AJ1455" s="149"/>
      <c r="AK1455" s="149"/>
      <c r="AL1455" s="343" t="e">
        <f t="shared" si="596"/>
        <v>#DIV/0!</v>
      </c>
      <c r="AM1455" s="149"/>
      <c r="AN1455" s="149"/>
      <c r="AO1455" s="343" t="e">
        <f t="shared" si="597"/>
        <v>#DIV/0!</v>
      </c>
      <c r="AP1455" s="149"/>
      <c r="AQ1455" s="149"/>
      <c r="AR1455" s="343" t="e">
        <f t="shared" si="598"/>
        <v>#DIV/0!</v>
      </c>
    </row>
    <row r="1456" spans="1:44" ht="30.75" hidden="1" thickBot="1">
      <c r="A1456" s="412"/>
      <c r="B1456" s="308">
        <v>1320</v>
      </c>
      <c r="C1456" s="239" t="str">
        <f>VLOOKUP($A$18,Piezas!$A$10:$F$604,2,FALSE)</f>
        <v xml:space="preserve">Gabinete lateral derecho </v>
      </c>
      <c r="D1456" s="321"/>
      <c r="E1456" s="322"/>
      <c r="F1456" s="308" t="e">
        <f>VLOOKUP(D1456,Acero!$A$12:$AB$209,4,FALSE)</f>
        <v>#N/A</v>
      </c>
      <c r="G1456" s="317"/>
      <c r="H1456" s="317"/>
      <c r="I1456" s="317"/>
      <c r="J1456" s="311"/>
      <c r="L1456" s="322"/>
      <c r="M1456" s="308" t="e">
        <f>VLOOKUP(D1456,Acero!$A$12:$AB$209,13,FALSE)</f>
        <v>#N/A</v>
      </c>
      <c r="N1456" s="308" t="str">
        <f>IF(L1456="x",VLOOKUP(D1456,Acero!$A$12:$AB$209,6,FALSE),"--")</f>
        <v>--</v>
      </c>
      <c r="O1456" s="324" t="str">
        <f>IF(L1456="x",VLOOKUP(D1456,Acero!$A$12:$AB$209,7,FALSE),"--")</f>
        <v>--</v>
      </c>
      <c r="P1456" s="335" t="e">
        <f>IF((M1456="Chapa negra doble recapado")*AND(L1456&lt;&gt;"x"),"--",VLOOKUP(D1456,Acero!$A$12:$AB$209,14,FALSE))</f>
        <v>#N/A</v>
      </c>
      <c r="Q1456" s="335" t="e">
        <f>IF((M1456="Chapa negra doble recapado")*AND(L1456&lt;&gt;"x"),"--",VLOOKUP(D1456,Acero!$A$12:$AB$209,15,FALSE))</f>
        <v>#N/A</v>
      </c>
      <c r="R1456" s="335" t="str">
        <f>IF(L1456="x",VLOOKUP(D1456,Acero!$A$12:$AB$209,16,FALSE),"--")</f>
        <v>--</v>
      </c>
      <c r="S1456" s="335" t="str">
        <f>IF(L1456="x",VLOOKUP(D1456,Acero!$A$12:$AB$209,17,FALSE),"--")</f>
        <v>--</v>
      </c>
      <c r="T1456" s="335" t="e">
        <f>VLOOKUP(D1456,Acero!$A$12:$AB$209,18,FALSE)</f>
        <v>#N/A</v>
      </c>
      <c r="U1456" s="308" t="e">
        <f>VLOOKUP(D1456,Acero!$A$12:$AB$209,19,FALSE)</f>
        <v>#N/A</v>
      </c>
      <c r="V1456" s="319"/>
      <c r="W1456" s="319"/>
      <c r="X1456" s="322"/>
      <c r="Y1456" s="334" t="e">
        <f t="shared" si="595"/>
        <v>#DIV/0!</v>
      </c>
      <c r="Z1456">
        <f t="shared" si="599"/>
        <v>19983492.166666612</v>
      </c>
      <c r="AG1456" s="345">
        <v>43777</v>
      </c>
      <c r="AH1456" s="149"/>
      <c r="AI1456" s="149"/>
      <c r="AJ1456" s="149"/>
      <c r="AK1456" s="149"/>
      <c r="AL1456" s="343" t="e">
        <f t="shared" si="596"/>
        <v>#DIV/0!</v>
      </c>
      <c r="AM1456" s="149"/>
      <c r="AN1456" s="149"/>
      <c r="AO1456" s="343" t="e">
        <f t="shared" si="597"/>
        <v>#DIV/0!</v>
      </c>
      <c r="AP1456" s="149"/>
      <c r="AQ1456" s="149"/>
      <c r="AR1456" s="343" t="e">
        <f t="shared" si="598"/>
        <v>#DIV/0!</v>
      </c>
    </row>
    <row r="1457" spans="1:44" ht="15.75" hidden="1" thickBot="1">
      <c r="A1457" s="410"/>
      <c r="B1457" s="336"/>
      <c r="C1457" s="337"/>
      <c r="D1457" s="338"/>
      <c r="E1457" s="339"/>
      <c r="F1457" s="340"/>
      <c r="G1457" s="336"/>
      <c r="H1457" s="336"/>
      <c r="I1457" s="338"/>
      <c r="J1457" s="339"/>
      <c r="K1457" s="341"/>
      <c r="L1457" s="339"/>
      <c r="M1457" s="338"/>
      <c r="N1457" s="338"/>
      <c r="O1457" s="342"/>
      <c r="P1457" s="340"/>
      <c r="Q1457" s="340"/>
      <c r="R1457" s="340"/>
      <c r="S1457" s="340"/>
      <c r="T1457" s="340"/>
      <c r="U1457" s="336"/>
      <c r="V1457" s="336"/>
      <c r="W1457" s="336"/>
      <c r="X1457" s="339"/>
      <c r="Y1457" s="339"/>
      <c r="Z1457" s="333"/>
      <c r="AA1457" s="333"/>
      <c r="AG1457" s="345"/>
      <c r="AL1457" s="344"/>
      <c r="AO1457" s="344"/>
      <c r="AR1457" s="344"/>
    </row>
    <row r="1458" spans="1:44" ht="31.5" hidden="1" thickTop="1" thickBot="1">
      <c r="A1458" s="411" t="s">
        <v>639</v>
      </c>
      <c r="B1458" s="308">
        <v>1321</v>
      </c>
      <c r="C1458" s="239" t="str">
        <f>VLOOKUP($A$18,Piezas!$A$10:$F$604,2,FALSE)</f>
        <v xml:space="preserve">Gabinete lateral derecho </v>
      </c>
      <c r="D1458" s="317" t="s">
        <v>1012</v>
      </c>
      <c r="E1458" s="331">
        <v>2878.3333333333298</v>
      </c>
      <c r="F1458" s="308" t="str">
        <f>VLOOKUP(D1458,Acero!$A$12:$AB$209,4,FALSE)</f>
        <v>Lateral</v>
      </c>
      <c r="G1458" s="317"/>
      <c r="H1458" s="317"/>
      <c r="I1458" s="317"/>
      <c r="J1458" s="310"/>
      <c r="K1458" s="149"/>
      <c r="L1458" s="331"/>
      <c r="M1458" s="308" t="str">
        <f>VLOOKUP(D1458,Acero!$A$12:$AB$209,13,FALSE)</f>
        <v>Chapa negra doble recapado</v>
      </c>
      <c r="N1458" s="308" t="str">
        <f>IF(L1458="x",VLOOKUP(D1458,Acero!$A$12:$AB$209,6,FALSE),"--")</f>
        <v>--</v>
      </c>
      <c r="O1458" s="324" t="str">
        <f>IF(L1458="x",VLOOKUP(D1458,Acero!$A$12:$AB$209,7,FALSE),"--")</f>
        <v>--</v>
      </c>
      <c r="P1458" s="335" t="str">
        <f>IF((M1458="Chapa negra doble recapado")*AND(L1458&lt;&gt;"x"),"--",VLOOKUP(D1458,Acero!$A$12:$AB$209,14,FALSE))</f>
        <v>--</v>
      </c>
      <c r="Q1458" s="335" t="str">
        <f>IF((M1458="Chapa negra doble recapado")*AND(L1458&lt;&gt;"x"),"--",VLOOKUP(D1458,Acero!$A$12:$AB$209,15,FALSE))</f>
        <v>--</v>
      </c>
      <c r="R1458" s="335" t="str">
        <f>IF(L1458="x",VLOOKUP(D1458,Acero!$A$12:$AB$209,16,FALSE),"--")</f>
        <v>--</v>
      </c>
      <c r="S1458" s="335" t="str">
        <f>IF(L1458="x",VLOOKUP(D1458,Acero!$A$12:$AB$209,17,FALSE),"--")</f>
        <v>--</v>
      </c>
      <c r="T1458" s="335">
        <f>VLOOKUP(D1458,Acero!$A$12:$AB$209,18,FALSE)</f>
        <v>1.2</v>
      </c>
      <c r="U1458" s="308" t="str">
        <f>VLOOKUP(D1458,Acero!$A$12:$AB$209,19,FALSE)</f>
        <v>mm</v>
      </c>
      <c r="V1458" s="317"/>
      <c r="W1458" s="317">
        <v>2339.8333333333298</v>
      </c>
      <c r="X1458" s="331">
        <v>3059.6666666666702</v>
      </c>
      <c r="Y1458" s="334">
        <f t="shared" ref="Y1458:Y1468" si="600">(X1458-W1458)/W1458</f>
        <v>0.30764299451528232</v>
      </c>
      <c r="Z1458" s="149">
        <f>(V1458+W1458)*E1458</f>
        <v>6734820.2777777594</v>
      </c>
      <c r="AA1458" s="149"/>
      <c r="AB1458" s="149"/>
      <c r="AC1458" s="149"/>
      <c r="AD1458" s="149"/>
      <c r="AE1458" s="149"/>
      <c r="AF1458" s="149"/>
      <c r="AG1458" s="345">
        <v>43778</v>
      </c>
      <c r="AH1458" s="149"/>
      <c r="AI1458" s="149"/>
      <c r="AJ1458" s="149"/>
      <c r="AK1458" s="149"/>
      <c r="AL1458" s="343" t="e">
        <f t="shared" ref="AL1458:AL1468" si="601">(AH1458-AK1458)/AH1458</f>
        <v>#DIV/0!</v>
      </c>
      <c r="AM1458" s="149"/>
      <c r="AN1458" s="149"/>
      <c r="AO1458" s="343" t="e">
        <f t="shared" ref="AO1458:AO1468" si="602">(AK1458-AN1458)/AK1458</f>
        <v>#DIV/0!</v>
      </c>
      <c r="AP1458" s="149"/>
      <c r="AQ1458" s="149"/>
      <c r="AR1458" s="343" t="e">
        <f t="shared" ref="AR1458:AR1468" si="603">(AN1458-AQ1458)/AN1458</f>
        <v>#DIV/0!</v>
      </c>
    </row>
    <row r="1459" spans="1:44" ht="30.75" hidden="1" thickBot="1">
      <c r="A1459" s="309"/>
      <c r="B1459" s="308">
        <v>1322</v>
      </c>
      <c r="C1459" s="239" t="str">
        <f>VLOOKUP($A$18,Piezas!$A$10:$F$604,2,FALSE)</f>
        <v xml:space="preserve">Gabinete lateral derecho </v>
      </c>
      <c r="D1459" s="317" t="s">
        <v>1211</v>
      </c>
      <c r="E1459" s="322">
        <v>2886.3333333333298</v>
      </c>
      <c r="F1459" s="308" t="str">
        <f>VLOOKUP(D1459,Acero!$A$12:$AB$209,4,FALSE)</f>
        <v xml:space="preserve">Lonja </v>
      </c>
      <c r="G1459" s="317"/>
      <c r="H1459" s="317"/>
      <c r="I1459" s="317"/>
      <c r="J1459" s="311"/>
      <c r="L1459" s="317"/>
      <c r="M1459" s="308" t="str">
        <f>VLOOKUP(D1459,Acero!$A$12:$AB$209,13,FALSE)</f>
        <v>Chapa negra doble recapado</v>
      </c>
      <c r="N1459" s="308" t="str">
        <f>IF(L1459="x",VLOOKUP(D1459,Acero!$A$12:$AB$209,6,FALSE),"--")</f>
        <v>--</v>
      </c>
      <c r="O1459" s="324" t="str">
        <f>IF(L1459="x",VLOOKUP(D1459,Acero!$A$12:$AB$209,7,FALSE),"--")</f>
        <v>--</v>
      </c>
      <c r="P1459" s="335" t="str">
        <f>IF((M1459="Chapa negra doble recapado")*AND(L1459&lt;&gt;"x"),"--",VLOOKUP(D1459,Acero!$A$12:$AB$209,14,FALSE))</f>
        <v>--</v>
      </c>
      <c r="Q1459" s="335" t="str">
        <f>IF((M1459="Chapa negra doble recapado")*AND(L1459&lt;&gt;"x"),"--",VLOOKUP(D1459,Acero!$A$12:$AB$209,15,FALSE))</f>
        <v>--</v>
      </c>
      <c r="R1459" s="335" t="str">
        <f>IF(L1459="x",VLOOKUP(D1459,Acero!$A$12:$AB$209,16,FALSE),"--")</f>
        <v>--</v>
      </c>
      <c r="S1459" s="335" t="str">
        <f>IF(L1459="x",VLOOKUP(D1459,Acero!$A$12:$AB$209,17,FALSE),"--")</f>
        <v>--</v>
      </c>
      <c r="T1459" s="335">
        <f>VLOOKUP(D1459,Acero!$A$12:$AB$209,18,FALSE)</f>
        <v>1.2</v>
      </c>
      <c r="U1459" s="308" t="str">
        <f>VLOOKUP(D1459,Acero!$A$12:$AB$209,19,FALSE)</f>
        <v>mm</v>
      </c>
      <c r="V1459" s="317"/>
      <c r="W1459" s="317">
        <v>2346.3333333333298</v>
      </c>
      <c r="X1459" s="322">
        <v>3068.1666666666702</v>
      </c>
      <c r="Y1459" s="334">
        <f t="shared" si="600"/>
        <v>0.30764313112658392</v>
      </c>
      <c r="Z1459">
        <f t="shared" ref="Z1459:Z1468" si="604">(V1459+W1459)*E1459+Z1458</f>
        <v>13507120.388888853</v>
      </c>
      <c r="AG1459" s="345">
        <v>43779</v>
      </c>
      <c r="AH1459" s="149"/>
      <c r="AI1459" s="149"/>
      <c r="AJ1459" s="149"/>
      <c r="AK1459" s="149"/>
      <c r="AL1459" s="343" t="e">
        <f t="shared" si="601"/>
        <v>#DIV/0!</v>
      </c>
      <c r="AM1459" s="149"/>
      <c r="AN1459" s="149"/>
      <c r="AO1459" s="343" t="e">
        <f t="shared" si="602"/>
        <v>#DIV/0!</v>
      </c>
      <c r="AP1459" s="149"/>
      <c r="AQ1459" s="149"/>
      <c r="AR1459" s="343" t="e">
        <f t="shared" si="603"/>
        <v>#DIV/0!</v>
      </c>
    </row>
    <row r="1460" spans="1:44" ht="30.75" hidden="1" thickBot="1">
      <c r="A1460" s="309"/>
      <c r="B1460" s="308">
        <v>1323</v>
      </c>
      <c r="C1460" s="239" t="str">
        <f>VLOOKUP($A$18,Piezas!$A$10:$F$604,2,FALSE)</f>
        <v xml:space="preserve">Gabinete lateral derecho </v>
      </c>
      <c r="D1460" s="317" t="s">
        <v>1014</v>
      </c>
      <c r="E1460" s="322">
        <v>2894.3333333333298</v>
      </c>
      <c r="F1460" s="308" t="str">
        <f>VLOOKUP(D1460,Acero!$A$12:$AB$209,4,FALSE)</f>
        <v>orejas</v>
      </c>
      <c r="G1460" s="317"/>
      <c r="H1460" s="317"/>
      <c r="I1460" s="317"/>
      <c r="J1460" s="311" t="s">
        <v>1590</v>
      </c>
      <c r="L1460" s="322"/>
      <c r="M1460" s="308" t="str">
        <f>VLOOKUP(D1460,Acero!$A$12:$AB$209,13,FALSE)</f>
        <v>Chapa negra doble recapado</v>
      </c>
      <c r="N1460" s="308" t="str">
        <f>IF(L1460="x",VLOOKUP(D1460,Acero!$A$12:$AB$209,6,FALSE),"--")</f>
        <v>--</v>
      </c>
      <c r="O1460" s="324" t="str">
        <f>IF(L1460="x",VLOOKUP(D1460,Acero!$A$12:$AB$209,7,FALSE),"--")</f>
        <v>--</v>
      </c>
      <c r="P1460" s="335" t="str">
        <f>IF((M1460="Chapa negra doble recapado")*AND(L1460&lt;&gt;"x"),"--",VLOOKUP(D1460,Acero!$A$12:$AB$209,14,FALSE))</f>
        <v>--</v>
      </c>
      <c r="Q1460" s="335" t="str">
        <f>IF((M1460="Chapa negra doble recapado")*AND(L1460&lt;&gt;"x"),"--",VLOOKUP(D1460,Acero!$A$12:$AB$209,15,FALSE))</f>
        <v>--</v>
      </c>
      <c r="R1460" s="335" t="str">
        <f>IF(L1460="x",VLOOKUP(D1460,Acero!$A$12:$AB$209,16,FALSE),"--")</f>
        <v>--</v>
      </c>
      <c r="S1460" s="335" t="str">
        <f>IF(L1460="x",VLOOKUP(D1460,Acero!$A$12:$AB$209,17,FALSE),"--")</f>
        <v>--</v>
      </c>
      <c r="T1460" s="335">
        <f>VLOOKUP(D1460,Acero!$A$12:$AB$209,18,FALSE)</f>
        <v>1.2</v>
      </c>
      <c r="U1460" s="308" t="str">
        <f>VLOOKUP(D1460,Acero!$A$12:$AB$209,19,FALSE)</f>
        <v>mm</v>
      </c>
      <c r="V1460" s="318">
        <v>1</v>
      </c>
      <c r="W1460" s="318">
        <v>2352.8333333333298</v>
      </c>
      <c r="X1460" s="322">
        <v>3076.6666666666702</v>
      </c>
      <c r="Y1460" s="334">
        <f t="shared" si="600"/>
        <v>0.30764326698307348</v>
      </c>
      <c r="Z1460">
        <f t="shared" si="604"/>
        <v>20319898.666666612</v>
      </c>
      <c r="AG1460" s="345">
        <v>43780</v>
      </c>
      <c r="AH1460" s="149"/>
      <c r="AI1460" s="149"/>
      <c r="AJ1460" s="149"/>
      <c r="AK1460" s="149"/>
      <c r="AL1460" s="343" t="e">
        <f t="shared" si="601"/>
        <v>#DIV/0!</v>
      </c>
      <c r="AM1460" s="149"/>
      <c r="AN1460" s="149"/>
      <c r="AO1460" s="343" t="e">
        <f t="shared" si="602"/>
        <v>#DIV/0!</v>
      </c>
      <c r="AP1460" s="149"/>
      <c r="AQ1460" s="149"/>
      <c r="AR1460" s="343" t="e">
        <f t="shared" si="603"/>
        <v>#DIV/0!</v>
      </c>
    </row>
    <row r="1461" spans="1:44" ht="30.75" hidden="1" thickBot="1">
      <c r="A1461" s="309"/>
      <c r="B1461" s="308">
        <v>1324</v>
      </c>
      <c r="C1461" s="239" t="str">
        <f>VLOOKUP($A$18,Piezas!$A$10:$F$604,2,FALSE)</f>
        <v xml:space="preserve">Gabinete lateral derecho </v>
      </c>
      <c r="D1461" s="317" t="s">
        <v>1015</v>
      </c>
      <c r="E1461" s="322"/>
      <c r="F1461" s="308">
        <f>VLOOKUP(D1461,Acero!$A$12:$AB$209,4,FALSE)</f>
        <v>0</v>
      </c>
      <c r="G1461" s="317"/>
      <c r="H1461" s="317"/>
      <c r="I1461" s="317"/>
      <c r="J1461" s="311"/>
      <c r="L1461" s="322"/>
      <c r="M1461" s="308">
        <f>VLOOKUP(D1461,Acero!$A$12:$AB$209,13,FALSE)</f>
        <v>0</v>
      </c>
      <c r="N1461" s="308" t="str">
        <f>IF(L1461="x",VLOOKUP(D1461,Acero!$A$12:$AB$209,6,FALSE),"--")</f>
        <v>--</v>
      </c>
      <c r="O1461" s="324" t="str">
        <f>IF(L1461="x",VLOOKUP(D1461,Acero!$A$12:$AB$209,7,FALSE),"--")</f>
        <v>--</v>
      </c>
      <c r="P1461" s="335">
        <f>IF((M1461="Chapa negra doble recapado")*AND(L1461&lt;&gt;"x"),"--",VLOOKUP(D1461,Acero!$A$12:$AB$209,14,FALSE))</f>
        <v>0</v>
      </c>
      <c r="Q1461" s="335">
        <f>IF((M1461="Chapa negra doble recapado")*AND(L1461&lt;&gt;"x"),"--",VLOOKUP(D1461,Acero!$A$12:$AB$209,15,FALSE))</f>
        <v>0</v>
      </c>
      <c r="R1461" s="335" t="str">
        <f>IF(L1461="x",VLOOKUP(D1461,Acero!$A$12:$AB$209,16,FALSE),"--")</f>
        <v>--</v>
      </c>
      <c r="S1461" s="335" t="str">
        <f>IF(L1461="x",VLOOKUP(D1461,Acero!$A$12:$AB$209,17,FALSE),"--")</f>
        <v>--</v>
      </c>
      <c r="T1461" s="335">
        <f>VLOOKUP(D1461,Acero!$A$12:$AB$209,18,FALSE)</f>
        <v>0</v>
      </c>
      <c r="U1461" s="308" t="str">
        <f>VLOOKUP(D1461,Acero!$A$12:$AB$209,19,FALSE)</f>
        <v>-----</v>
      </c>
      <c r="V1461" s="319"/>
      <c r="W1461" s="319"/>
      <c r="X1461" s="322"/>
      <c r="Y1461" s="334" t="e">
        <f t="shared" si="600"/>
        <v>#DIV/0!</v>
      </c>
      <c r="Z1461">
        <f t="shared" si="604"/>
        <v>20319898.666666612</v>
      </c>
      <c r="AG1461" s="345">
        <v>43781</v>
      </c>
      <c r="AH1461" s="149"/>
      <c r="AI1461" s="149"/>
      <c r="AJ1461" s="149"/>
      <c r="AK1461" s="149"/>
      <c r="AL1461" s="343" t="e">
        <f t="shared" si="601"/>
        <v>#DIV/0!</v>
      </c>
      <c r="AM1461" s="149"/>
      <c r="AN1461" s="149"/>
      <c r="AO1461" s="343" t="e">
        <f t="shared" si="602"/>
        <v>#DIV/0!</v>
      </c>
      <c r="AP1461" s="149"/>
      <c r="AQ1461" s="149"/>
      <c r="AR1461" s="343" t="e">
        <f t="shared" si="603"/>
        <v>#DIV/0!</v>
      </c>
    </row>
    <row r="1462" spans="1:44" ht="30.75" hidden="1" thickBot="1">
      <c r="A1462" s="309"/>
      <c r="B1462" s="308">
        <v>1325</v>
      </c>
      <c r="C1462" s="239" t="str">
        <f>VLOOKUP($A$18,Piezas!$A$10:$F$604,2,FALSE)</f>
        <v xml:space="preserve">Gabinete lateral derecho </v>
      </c>
      <c r="D1462" s="317" t="s">
        <v>1060</v>
      </c>
      <c r="E1462" s="322"/>
      <c r="F1462" s="308">
        <f>VLOOKUP(D1462,Acero!$A$12:$AB$209,4,FALSE)</f>
        <v>0</v>
      </c>
      <c r="G1462" s="317"/>
      <c r="H1462" s="317"/>
      <c r="I1462" s="317"/>
      <c r="J1462" s="311"/>
      <c r="L1462" s="322"/>
      <c r="M1462" s="308" t="str">
        <f>VLOOKUP(D1462,Acero!$A$12:$AB$209,13,FALSE)</f>
        <v>---------------</v>
      </c>
      <c r="N1462" s="308" t="str">
        <f>IF(L1462="x",VLOOKUP(D1462,Acero!$A$12:$AB$209,6,FALSE),"--")</f>
        <v>--</v>
      </c>
      <c r="O1462" s="324" t="str">
        <f>IF(L1462="x",VLOOKUP(D1462,Acero!$A$12:$AB$209,7,FALSE),"--")</f>
        <v>--</v>
      </c>
      <c r="P1462" s="335">
        <f>IF((M1462="Chapa negra doble recapado")*AND(L1462&lt;&gt;"x"),"--",VLOOKUP(D1462,Acero!$A$12:$AB$209,14,FALSE))</f>
        <v>28</v>
      </c>
      <c r="Q1462" s="335" t="str">
        <f>IF((M1462="Chapa negra doble recapado")*AND(L1462&lt;&gt;"x"),"--",VLOOKUP(D1462,Acero!$A$12:$AB$209,15,FALSE))</f>
        <v>----</v>
      </c>
      <c r="R1462" s="335" t="str">
        <f>IF(L1462="x",VLOOKUP(D1462,Acero!$A$12:$AB$209,16,FALSE),"--")</f>
        <v>--</v>
      </c>
      <c r="S1462" s="335" t="str">
        <f>IF(L1462="x",VLOOKUP(D1462,Acero!$A$12:$AB$209,17,FALSE),"--")</f>
        <v>--</v>
      </c>
      <c r="T1462" s="335">
        <f>VLOOKUP(D1462,Acero!$A$12:$AB$209,18,FALSE)</f>
        <v>0</v>
      </c>
      <c r="U1462" s="308" t="str">
        <f>VLOOKUP(D1462,Acero!$A$12:$AB$209,19,FALSE)</f>
        <v>----</v>
      </c>
      <c r="V1462" s="318"/>
      <c r="W1462" s="318"/>
      <c r="X1462" s="322"/>
      <c r="Y1462" s="334" t="e">
        <f t="shared" si="600"/>
        <v>#DIV/0!</v>
      </c>
      <c r="Z1462">
        <f t="shared" si="604"/>
        <v>20319898.666666612</v>
      </c>
      <c r="AG1462" s="345">
        <v>43782</v>
      </c>
      <c r="AH1462" s="149"/>
      <c r="AI1462" s="149"/>
      <c r="AJ1462" s="149"/>
      <c r="AK1462" s="149"/>
      <c r="AL1462" s="343" t="e">
        <f t="shared" si="601"/>
        <v>#DIV/0!</v>
      </c>
      <c r="AM1462" s="149"/>
      <c r="AN1462" s="149"/>
      <c r="AO1462" s="343" t="e">
        <f t="shared" si="602"/>
        <v>#DIV/0!</v>
      </c>
      <c r="AP1462" s="149"/>
      <c r="AQ1462" s="149"/>
      <c r="AR1462" s="343" t="e">
        <f t="shared" si="603"/>
        <v>#DIV/0!</v>
      </c>
    </row>
    <row r="1463" spans="1:44" ht="30.75" hidden="1" thickBot="1">
      <c r="A1463" s="309"/>
      <c r="B1463" s="308">
        <v>1326</v>
      </c>
      <c r="C1463" s="239" t="str">
        <f>VLOOKUP($A$18,Piezas!$A$10:$F$604,2,FALSE)</f>
        <v xml:space="preserve">Gabinete lateral derecho </v>
      </c>
      <c r="D1463" s="317" t="s">
        <v>1228</v>
      </c>
      <c r="E1463" s="322"/>
      <c r="F1463" s="308">
        <f>VLOOKUP(D1463,Acero!$A$12:$AB$209,4,FALSE)</f>
        <v>0</v>
      </c>
      <c r="G1463" s="317"/>
      <c r="H1463" s="317"/>
      <c r="I1463" s="317"/>
      <c r="J1463" s="311"/>
      <c r="L1463" s="322"/>
      <c r="M1463" s="308" t="str">
        <f>VLOOKUP(D1463,Acero!$A$12:$AB$209,13,FALSE)</f>
        <v>---------------</v>
      </c>
      <c r="N1463" s="308" t="str">
        <f>IF(L1463="x",VLOOKUP(D1463,Acero!$A$12:$AB$209,6,FALSE),"--")</f>
        <v>--</v>
      </c>
      <c r="O1463" s="324" t="str">
        <f>IF(L1463="x",VLOOKUP(D1463,Acero!$A$12:$AB$209,7,FALSE),"--")</f>
        <v>--</v>
      </c>
      <c r="P1463" s="335">
        <f>IF((M1463="Chapa negra doble recapado")*AND(L1463&lt;&gt;"x"),"--",VLOOKUP(D1463,Acero!$A$12:$AB$209,14,FALSE))</f>
        <v>0.42</v>
      </c>
      <c r="Q1463" s="335" t="str">
        <f>IF((M1463="Chapa negra doble recapado")*AND(L1463&lt;&gt;"x"),"--",VLOOKUP(D1463,Acero!$A$12:$AB$209,15,FALSE))</f>
        <v>----</v>
      </c>
      <c r="R1463" s="335" t="str">
        <f>IF(L1463="x",VLOOKUP(D1463,Acero!$A$12:$AB$209,16,FALSE),"--")</f>
        <v>--</v>
      </c>
      <c r="S1463" s="335" t="str">
        <f>IF(L1463="x",VLOOKUP(D1463,Acero!$A$12:$AB$209,17,FALSE),"--")</f>
        <v>--</v>
      </c>
      <c r="T1463" s="335">
        <f>VLOOKUP(D1463,Acero!$A$12:$AB$209,18,FALSE)</f>
        <v>0.5</v>
      </c>
      <c r="U1463" s="308" t="str">
        <f>VLOOKUP(D1463,Acero!$A$12:$AB$209,19,FALSE)</f>
        <v>----</v>
      </c>
      <c r="V1463" s="318"/>
      <c r="W1463" s="318"/>
      <c r="X1463" s="322"/>
      <c r="Y1463" s="334" t="e">
        <f t="shared" si="600"/>
        <v>#DIV/0!</v>
      </c>
      <c r="Z1463">
        <f t="shared" si="604"/>
        <v>20319898.666666612</v>
      </c>
      <c r="AG1463" s="345">
        <v>43783</v>
      </c>
      <c r="AH1463" s="149"/>
      <c r="AI1463" s="149"/>
      <c r="AJ1463" s="149"/>
      <c r="AK1463" s="149"/>
      <c r="AL1463" s="343" t="e">
        <f t="shared" si="601"/>
        <v>#DIV/0!</v>
      </c>
      <c r="AM1463" s="149"/>
      <c r="AN1463" s="149"/>
      <c r="AO1463" s="343" t="e">
        <f t="shared" si="602"/>
        <v>#DIV/0!</v>
      </c>
      <c r="AP1463" s="149"/>
      <c r="AQ1463" s="149"/>
      <c r="AR1463" s="343" t="e">
        <f t="shared" si="603"/>
        <v>#DIV/0!</v>
      </c>
    </row>
    <row r="1464" spans="1:44" ht="30.75" hidden="1" thickBot="1">
      <c r="A1464" s="309"/>
      <c r="B1464" s="308">
        <v>1327</v>
      </c>
      <c r="C1464" s="239" t="str">
        <f>VLOOKUP($A$18,Piezas!$A$10:$F$604,2,FALSE)</f>
        <v xml:space="preserve">Gabinete lateral derecho </v>
      </c>
      <c r="D1464" s="317" t="s">
        <v>1229</v>
      </c>
      <c r="E1464" s="322"/>
      <c r="F1464" s="308">
        <f>VLOOKUP(D1464,Acero!$A$12:$AB$209,4,FALSE)</f>
        <v>0</v>
      </c>
      <c r="G1464" s="317"/>
      <c r="H1464" s="317"/>
      <c r="I1464" s="317"/>
      <c r="J1464" s="311"/>
      <c r="L1464" s="322"/>
      <c r="M1464" s="308" t="str">
        <f>VLOOKUP(D1464,Acero!$A$12:$AB$209,13,FALSE)</f>
        <v>---------------</v>
      </c>
      <c r="N1464" s="308" t="str">
        <f>IF(L1464="x",VLOOKUP(D1464,Acero!$A$12:$AB$209,6,FALSE),"--")</f>
        <v>--</v>
      </c>
      <c r="O1464" s="324" t="str">
        <f>IF(L1464="x",VLOOKUP(D1464,Acero!$A$12:$AB$209,7,FALSE),"--")</f>
        <v>--</v>
      </c>
      <c r="P1464" s="335">
        <f>IF((M1464="Chapa negra doble recapado")*AND(L1464&lt;&gt;"x"),"--",VLOOKUP(D1464,Acero!$A$12:$AB$209,14,FALSE))</f>
        <v>22</v>
      </c>
      <c r="Q1464" s="335" t="str">
        <f>IF((M1464="Chapa negra doble recapado")*AND(L1464&lt;&gt;"x"),"--",VLOOKUP(D1464,Acero!$A$12:$AB$209,15,FALSE))</f>
        <v>----</v>
      </c>
      <c r="R1464" s="335" t="str">
        <f>IF(L1464="x",VLOOKUP(D1464,Acero!$A$12:$AB$209,16,FALSE),"--")</f>
        <v>--</v>
      </c>
      <c r="S1464" s="335" t="str">
        <f>IF(L1464="x",VLOOKUP(D1464,Acero!$A$12:$AB$209,17,FALSE),"--")</f>
        <v>--</v>
      </c>
      <c r="T1464" s="335">
        <f>VLOOKUP(D1464,Acero!$A$12:$AB$209,18,FALSE)</f>
        <v>0</v>
      </c>
      <c r="U1464" s="308" t="str">
        <f>VLOOKUP(D1464,Acero!$A$12:$AB$209,19,FALSE)</f>
        <v>----</v>
      </c>
      <c r="V1464" s="319"/>
      <c r="W1464" s="319"/>
      <c r="X1464" s="322"/>
      <c r="Y1464" s="334" t="e">
        <f t="shared" si="600"/>
        <v>#DIV/0!</v>
      </c>
      <c r="Z1464">
        <f t="shared" si="604"/>
        <v>20319898.666666612</v>
      </c>
      <c r="AG1464" s="345">
        <v>43784</v>
      </c>
      <c r="AH1464" s="149"/>
      <c r="AI1464" s="149"/>
      <c r="AJ1464" s="149"/>
      <c r="AK1464" s="149"/>
      <c r="AL1464" s="343" t="e">
        <f t="shared" si="601"/>
        <v>#DIV/0!</v>
      </c>
      <c r="AM1464" s="149"/>
      <c r="AN1464" s="149"/>
      <c r="AO1464" s="343" t="e">
        <f t="shared" si="602"/>
        <v>#DIV/0!</v>
      </c>
      <c r="AP1464" s="149"/>
      <c r="AQ1464" s="149"/>
      <c r="AR1464" s="343" t="e">
        <f t="shared" si="603"/>
        <v>#DIV/0!</v>
      </c>
    </row>
    <row r="1465" spans="1:44" ht="30.75" hidden="1" thickBot="1">
      <c r="A1465" s="309"/>
      <c r="B1465" s="308">
        <v>1328</v>
      </c>
      <c r="C1465" s="239" t="str">
        <f>VLOOKUP($A$18,Piezas!$A$10:$F$604,2,FALSE)</f>
        <v xml:space="preserve">Gabinete lateral derecho </v>
      </c>
      <c r="D1465" s="317" t="s">
        <v>1230</v>
      </c>
      <c r="E1465" s="322"/>
      <c r="F1465" s="308">
        <f>VLOOKUP(D1465,Acero!$A$12:$AB$209,4,FALSE)</f>
        <v>0</v>
      </c>
      <c r="G1465" s="317"/>
      <c r="H1465" s="317"/>
      <c r="I1465" s="317"/>
      <c r="J1465" s="311"/>
      <c r="L1465" s="322"/>
      <c r="M1465" s="308" t="str">
        <f>VLOOKUP(D1465,Acero!$A$12:$AB$209,13,FALSE)</f>
        <v>---------------</v>
      </c>
      <c r="N1465" s="308" t="str">
        <f>IF(L1465="x",VLOOKUP(D1465,Acero!$A$12:$AB$209,6,FALSE),"--")</f>
        <v>--</v>
      </c>
      <c r="O1465" s="324" t="str">
        <f>IF(L1465="x",VLOOKUP(D1465,Acero!$A$12:$AB$209,7,FALSE),"--")</f>
        <v>--</v>
      </c>
      <c r="P1465" s="335">
        <f>IF((M1465="Chapa negra doble recapado")*AND(L1465&lt;&gt;"x"),"--",VLOOKUP(D1465,Acero!$A$12:$AB$209,14,FALSE))</f>
        <v>12.7</v>
      </c>
      <c r="Q1465" s="335" t="str">
        <f>IF((M1465="Chapa negra doble recapado")*AND(L1465&lt;&gt;"x"),"--",VLOOKUP(D1465,Acero!$A$12:$AB$209,15,FALSE))</f>
        <v>----</v>
      </c>
      <c r="R1465" s="335" t="str">
        <f>IF(L1465="x",VLOOKUP(D1465,Acero!$A$12:$AB$209,16,FALSE),"--")</f>
        <v>--</v>
      </c>
      <c r="S1465" s="335" t="str">
        <f>IF(L1465="x",VLOOKUP(D1465,Acero!$A$12:$AB$209,17,FALSE),"--")</f>
        <v>--</v>
      </c>
      <c r="T1465" s="335">
        <f>VLOOKUP(D1465,Acero!$A$12:$AB$209,18,FALSE)</f>
        <v>0</v>
      </c>
      <c r="U1465" s="308" t="str">
        <f>VLOOKUP(D1465,Acero!$A$12:$AB$209,19,FALSE)</f>
        <v>----</v>
      </c>
      <c r="V1465" s="318"/>
      <c r="W1465" s="318"/>
      <c r="X1465" s="322"/>
      <c r="Y1465" s="334" t="e">
        <f t="shared" si="600"/>
        <v>#DIV/0!</v>
      </c>
      <c r="Z1465">
        <f t="shared" si="604"/>
        <v>20319898.666666612</v>
      </c>
      <c r="AG1465" s="345">
        <v>43785</v>
      </c>
      <c r="AH1465" s="149"/>
      <c r="AI1465" s="149"/>
      <c r="AJ1465" s="149"/>
      <c r="AK1465" s="149"/>
      <c r="AL1465" s="343" t="e">
        <f t="shared" si="601"/>
        <v>#DIV/0!</v>
      </c>
      <c r="AM1465" s="149"/>
      <c r="AN1465" s="149"/>
      <c r="AO1465" s="343" t="e">
        <f t="shared" si="602"/>
        <v>#DIV/0!</v>
      </c>
      <c r="AP1465" s="149"/>
      <c r="AQ1465" s="149"/>
      <c r="AR1465" s="343" t="e">
        <f t="shared" si="603"/>
        <v>#DIV/0!</v>
      </c>
    </row>
    <row r="1466" spans="1:44" ht="30.75" hidden="1" thickBot="1">
      <c r="A1466" s="309"/>
      <c r="B1466" s="308">
        <v>1329</v>
      </c>
      <c r="C1466" s="239" t="str">
        <f>VLOOKUP($A$18,Piezas!$A$10:$F$604,2,FALSE)</f>
        <v xml:space="preserve">Gabinete lateral derecho </v>
      </c>
      <c r="D1466" s="317"/>
      <c r="E1466" s="322"/>
      <c r="F1466" s="308" t="e">
        <f>VLOOKUP(D1466,Acero!$A$12:$AB$209,4,FALSE)</f>
        <v>#N/A</v>
      </c>
      <c r="G1466" s="317"/>
      <c r="H1466" s="317"/>
      <c r="I1466" s="317"/>
      <c r="J1466" s="311"/>
      <c r="L1466" s="322"/>
      <c r="M1466" s="308" t="e">
        <f>VLOOKUP(D1466,Acero!$A$12:$AB$209,13,FALSE)</f>
        <v>#N/A</v>
      </c>
      <c r="N1466" s="308" t="str">
        <f>IF(L1466="x",VLOOKUP(D1466,Acero!$A$12:$AB$209,6,FALSE),"--")</f>
        <v>--</v>
      </c>
      <c r="O1466" s="324" t="str">
        <f>IF(L1466="x",VLOOKUP(D1466,Acero!$A$12:$AB$209,7,FALSE),"--")</f>
        <v>--</v>
      </c>
      <c r="P1466" s="335" t="e">
        <f>IF((M1466="Chapa negra doble recapado")*AND(L1466&lt;&gt;"x"),"--",VLOOKUP(D1466,Acero!$A$12:$AB$209,14,FALSE))</f>
        <v>#N/A</v>
      </c>
      <c r="Q1466" s="335" t="e">
        <f>IF((M1466="Chapa negra doble recapado")*AND(L1466&lt;&gt;"x"),"--",VLOOKUP(D1466,Acero!$A$12:$AB$209,15,FALSE))</f>
        <v>#N/A</v>
      </c>
      <c r="R1466" s="335" t="str">
        <f>IF(L1466="x",VLOOKUP(D1466,Acero!$A$12:$AB$209,16,FALSE),"--")</f>
        <v>--</v>
      </c>
      <c r="S1466" s="335" t="str">
        <f>IF(L1466="x",VLOOKUP(D1466,Acero!$A$12:$AB$209,17,FALSE),"--")</f>
        <v>--</v>
      </c>
      <c r="T1466" s="335" t="e">
        <f>VLOOKUP(D1466,Acero!$A$12:$AB$209,18,FALSE)</f>
        <v>#N/A</v>
      </c>
      <c r="U1466" s="308" t="e">
        <f>VLOOKUP(D1466,Acero!$A$12:$AB$209,19,FALSE)</f>
        <v>#N/A</v>
      </c>
      <c r="V1466" s="319"/>
      <c r="W1466" s="319"/>
      <c r="X1466" s="322"/>
      <c r="Y1466" s="334" t="e">
        <f t="shared" si="600"/>
        <v>#DIV/0!</v>
      </c>
      <c r="Z1466">
        <f t="shared" si="604"/>
        <v>20319898.666666612</v>
      </c>
      <c r="AG1466" s="345">
        <v>43786</v>
      </c>
      <c r="AH1466" s="149"/>
      <c r="AI1466" s="149"/>
      <c r="AJ1466" s="149"/>
      <c r="AK1466" s="149"/>
      <c r="AL1466" s="343" t="e">
        <f t="shared" si="601"/>
        <v>#DIV/0!</v>
      </c>
      <c r="AM1466" s="149"/>
      <c r="AN1466" s="149"/>
      <c r="AO1466" s="343" t="e">
        <f t="shared" si="602"/>
        <v>#DIV/0!</v>
      </c>
      <c r="AP1466" s="149"/>
      <c r="AQ1466" s="149"/>
      <c r="AR1466" s="343" t="e">
        <f t="shared" si="603"/>
        <v>#DIV/0!</v>
      </c>
    </row>
    <row r="1467" spans="1:44" ht="30.75" hidden="1" thickBot="1">
      <c r="A1467" s="309"/>
      <c r="B1467" s="308">
        <v>1330</v>
      </c>
      <c r="C1467" s="239" t="str">
        <f>VLOOKUP($A$18,Piezas!$A$10:$F$604,2,FALSE)</f>
        <v xml:space="preserve">Gabinete lateral derecho </v>
      </c>
      <c r="D1467" s="320"/>
      <c r="E1467" s="322"/>
      <c r="F1467" s="308" t="e">
        <f>VLOOKUP(D1467,Acero!$A$12:$AB$209,4,FALSE)</f>
        <v>#N/A</v>
      </c>
      <c r="G1467" s="317"/>
      <c r="H1467" s="317"/>
      <c r="I1467" s="317"/>
      <c r="J1467" s="311"/>
      <c r="L1467" s="322"/>
      <c r="M1467" s="308" t="e">
        <f>VLOOKUP(D1467,Acero!$A$12:$AB$209,13,FALSE)</f>
        <v>#N/A</v>
      </c>
      <c r="N1467" s="308" t="str">
        <f>IF(L1467="x",VLOOKUP(D1467,Acero!$A$12:$AB$209,6,FALSE),"--")</f>
        <v>--</v>
      </c>
      <c r="O1467" s="324" t="str">
        <f>IF(L1467="x",VLOOKUP(D1467,Acero!$A$12:$AB$209,7,FALSE),"--")</f>
        <v>--</v>
      </c>
      <c r="P1467" s="335" t="e">
        <f>IF((M1467="Chapa negra doble recapado")*AND(L1467&lt;&gt;"x"),"--",VLOOKUP(D1467,Acero!$A$12:$AB$209,14,FALSE))</f>
        <v>#N/A</v>
      </c>
      <c r="Q1467" s="335" t="e">
        <f>IF((M1467="Chapa negra doble recapado")*AND(L1467&lt;&gt;"x"),"--",VLOOKUP(D1467,Acero!$A$12:$AB$209,15,FALSE))</f>
        <v>#N/A</v>
      </c>
      <c r="R1467" s="335" t="str">
        <f>IF(L1467="x",VLOOKUP(D1467,Acero!$A$12:$AB$209,16,FALSE),"--")</f>
        <v>--</v>
      </c>
      <c r="S1467" s="335" t="str">
        <f>IF(L1467="x",VLOOKUP(D1467,Acero!$A$12:$AB$209,17,FALSE),"--")</f>
        <v>--</v>
      </c>
      <c r="T1467" s="335" t="e">
        <f>VLOOKUP(D1467,Acero!$A$12:$AB$209,18,FALSE)</f>
        <v>#N/A</v>
      </c>
      <c r="U1467" s="308" t="e">
        <f>VLOOKUP(D1467,Acero!$A$12:$AB$209,19,FALSE)</f>
        <v>#N/A</v>
      </c>
      <c r="V1467" s="318"/>
      <c r="W1467" s="318"/>
      <c r="X1467" s="322"/>
      <c r="Y1467" s="334" t="e">
        <f t="shared" si="600"/>
        <v>#DIV/0!</v>
      </c>
      <c r="Z1467">
        <f t="shared" si="604"/>
        <v>20319898.666666612</v>
      </c>
      <c r="AG1467" s="345">
        <v>43787</v>
      </c>
      <c r="AH1467" s="149"/>
      <c r="AI1467" s="149"/>
      <c r="AJ1467" s="149"/>
      <c r="AK1467" s="149"/>
      <c r="AL1467" s="343" t="e">
        <f t="shared" si="601"/>
        <v>#DIV/0!</v>
      </c>
      <c r="AM1467" s="149"/>
      <c r="AN1467" s="149"/>
      <c r="AO1467" s="343" t="e">
        <f t="shared" si="602"/>
        <v>#DIV/0!</v>
      </c>
      <c r="AP1467" s="149"/>
      <c r="AQ1467" s="149"/>
      <c r="AR1467" s="343" t="e">
        <f t="shared" si="603"/>
        <v>#DIV/0!</v>
      </c>
    </row>
    <row r="1468" spans="1:44" ht="30.75" hidden="1" thickBot="1">
      <c r="A1468" s="412"/>
      <c r="B1468" s="308">
        <v>1331</v>
      </c>
      <c r="C1468" s="239" t="str">
        <f>VLOOKUP($A$18,Piezas!$A$10:$F$604,2,FALSE)</f>
        <v xml:space="preserve">Gabinete lateral derecho </v>
      </c>
      <c r="D1468" s="321"/>
      <c r="E1468" s="322"/>
      <c r="F1468" s="308" t="e">
        <f>VLOOKUP(D1468,Acero!$A$12:$AB$209,4,FALSE)</f>
        <v>#N/A</v>
      </c>
      <c r="G1468" s="317"/>
      <c r="H1468" s="317"/>
      <c r="I1468" s="317"/>
      <c r="J1468" s="311"/>
      <c r="L1468" s="322"/>
      <c r="M1468" s="308" t="e">
        <f>VLOOKUP(D1468,Acero!$A$12:$AB$209,13,FALSE)</f>
        <v>#N/A</v>
      </c>
      <c r="N1468" s="308" t="str">
        <f>IF(L1468="x",VLOOKUP(D1468,Acero!$A$12:$AB$209,6,FALSE),"--")</f>
        <v>--</v>
      </c>
      <c r="O1468" s="324" t="str">
        <f>IF(L1468="x",VLOOKUP(D1468,Acero!$A$12:$AB$209,7,FALSE),"--")</f>
        <v>--</v>
      </c>
      <c r="P1468" s="335" t="e">
        <f>IF((M1468="Chapa negra doble recapado")*AND(L1468&lt;&gt;"x"),"--",VLOOKUP(D1468,Acero!$A$12:$AB$209,14,FALSE))</f>
        <v>#N/A</v>
      </c>
      <c r="Q1468" s="335" t="e">
        <f>IF((M1468="Chapa negra doble recapado")*AND(L1468&lt;&gt;"x"),"--",VLOOKUP(D1468,Acero!$A$12:$AB$209,15,FALSE))</f>
        <v>#N/A</v>
      </c>
      <c r="R1468" s="335" t="str">
        <f>IF(L1468="x",VLOOKUP(D1468,Acero!$A$12:$AB$209,16,FALSE),"--")</f>
        <v>--</v>
      </c>
      <c r="S1468" s="335" t="str">
        <f>IF(L1468="x",VLOOKUP(D1468,Acero!$A$12:$AB$209,17,FALSE),"--")</f>
        <v>--</v>
      </c>
      <c r="T1468" s="335" t="e">
        <f>VLOOKUP(D1468,Acero!$A$12:$AB$209,18,FALSE)</f>
        <v>#N/A</v>
      </c>
      <c r="U1468" s="308" t="e">
        <f>VLOOKUP(D1468,Acero!$A$12:$AB$209,19,FALSE)</f>
        <v>#N/A</v>
      </c>
      <c r="V1468" s="319"/>
      <c r="W1468" s="319"/>
      <c r="X1468" s="322"/>
      <c r="Y1468" s="334" t="e">
        <f t="shared" si="600"/>
        <v>#DIV/0!</v>
      </c>
      <c r="Z1468">
        <f t="shared" si="604"/>
        <v>20319898.666666612</v>
      </c>
      <c r="AG1468" s="345">
        <v>43788</v>
      </c>
      <c r="AH1468" s="149"/>
      <c r="AI1468" s="149"/>
      <c r="AJ1468" s="149"/>
      <c r="AK1468" s="149"/>
      <c r="AL1468" s="343" t="e">
        <f t="shared" si="601"/>
        <v>#DIV/0!</v>
      </c>
      <c r="AM1468" s="149"/>
      <c r="AN1468" s="149"/>
      <c r="AO1468" s="343" t="e">
        <f t="shared" si="602"/>
        <v>#DIV/0!</v>
      </c>
      <c r="AP1468" s="149"/>
      <c r="AQ1468" s="149"/>
      <c r="AR1468" s="343" t="e">
        <f t="shared" si="603"/>
        <v>#DIV/0!</v>
      </c>
    </row>
    <row r="1469" spans="1:44" ht="15.75" hidden="1" thickBot="1">
      <c r="A1469" s="410"/>
      <c r="B1469" s="336"/>
      <c r="C1469" s="337"/>
      <c r="D1469" s="338"/>
      <c r="E1469" s="339"/>
      <c r="F1469" s="340"/>
      <c r="G1469" s="336"/>
      <c r="H1469" s="336"/>
      <c r="I1469" s="338"/>
      <c r="J1469" s="339"/>
      <c r="K1469" s="341"/>
      <c r="L1469" s="339"/>
      <c r="M1469" s="338"/>
      <c r="N1469" s="338"/>
      <c r="O1469" s="342"/>
      <c r="P1469" s="340"/>
      <c r="Q1469" s="340"/>
      <c r="R1469" s="340"/>
      <c r="S1469" s="340"/>
      <c r="T1469" s="340"/>
      <c r="U1469" s="336"/>
      <c r="V1469" s="336"/>
      <c r="W1469" s="336"/>
      <c r="X1469" s="339"/>
      <c r="Y1469" s="339"/>
      <c r="Z1469" s="333"/>
      <c r="AA1469" s="333"/>
      <c r="AG1469" s="345"/>
      <c r="AL1469" s="344"/>
      <c r="AO1469" s="344"/>
      <c r="AR1469" s="344"/>
    </row>
    <row r="1470" spans="1:44" ht="31.5" hidden="1" thickTop="1" thickBot="1">
      <c r="A1470" s="411" t="s">
        <v>640</v>
      </c>
      <c r="B1470" s="308">
        <v>1332</v>
      </c>
      <c r="C1470" s="239" t="str">
        <f>VLOOKUP($A$18,Piezas!$A$10:$F$604,2,FALSE)</f>
        <v xml:space="preserve">Gabinete lateral derecho </v>
      </c>
      <c r="D1470" s="317" t="s">
        <v>1012</v>
      </c>
      <c r="E1470" s="331">
        <v>2902.3333333333298</v>
      </c>
      <c r="F1470" s="308" t="str">
        <f>VLOOKUP(D1470,Acero!$A$12:$AB$209,4,FALSE)</f>
        <v>Lateral</v>
      </c>
      <c r="G1470" s="317"/>
      <c r="H1470" s="317"/>
      <c r="I1470" s="317"/>
      <c r="J1470" s="310"/>
      <c r="K1470" s="149"/>
      <c r="L1470" s="331"/>
      <c r="M1470" s="308" t="str">
        <f>VLOOKUP(D1470,Acero!$A$12:$AB$209,13,FALSE)</f>
        <v>Chapa negra doble recapado</v>
      </c>
      <c r="N1470" s="308" t="str">
        <f>IF(L1470="x",VLOOKUP(D1470,Acero!$A$12:$AB$209,6,FALSE),"--")</f>
        <v>--</v>
      </c>
      <c r="O1470" s="324" t="str">
        <f>IF(L1470="x",VLOOKUP(D1470,Acero!$A$12:$AB$209,7,FALSE),"--")</f>
        <v>--</v>
      </c>
      <c r="P1470" s="335" t="str">
        <f>IF((M1470="Chapa negra doble recapado")*AND(L1470&lt;&gt;"x"),"--",VLOOKUP(D1470,Acero!$A$12:$AB$209,14,FALSE))</f>
        <v>--</v>
      </c>
      <c r="Q1470" s="335" t="str">
        <f>IF((M1470="Chapa negra doble recapado")*AND(L1470&lt;&gt;"x"),"--",VLOOKUP(D1470,Acero!$A$12:$AB$209,15,FALSE))</f>
        <v>--</v>
      </c>
      <c r="R1470" s="335" t="str">
        <f>IF(L1470="x",VLOOKUP(D1470,Acero!$A$12:$AB$209,16,FALSE),"--")</f>
        <v>--</v>
      </c>
      <c r="S1470" s="335" t="str">
        <f>IF(L1470="x",VLOOKUP(D1470,Acero!$A$12:$AB$209,17,FALSE),"--")</f>
        <v>--</v>
      </c>
      <c r="T1470" s="335">
        <f>VLOOKUP(D1470,Acero!$A$12:$AB$209,18,FALSE)</f>
        <v>1.2</v>
      </c>
      <c r="U1470" s="308" t="str">
        <f>VLOOKUP(D1470,Acero!$A$12:$AB$209,19,FALSE)</f>
        <v>mm</v>
      </c>
      <c r="V1470" s="317"/>
      <c r="W1470" s="317">
        <v>2359.3333333333298</v>
      </c>
      <c r="X1470" s="331">
        <v>3085.1666666666702</v>
      </c>
      <c r="Y1470" s="334">
        <f t="shared" ref="Y1470:Y1480" si="605">(X1470-W1470)/W1470</f>
        <v>0.30764340209098956</v>
      </c>
      <c r="Z1470" s="149">
        <f>(V1470+W1470)*E1470</f>
        <v>6847571.7777777594</v>
      </c>
      <c r="AA1470" s="149"/>
      <c r="AB1470" s="149"/>
      <c r="AC1470" s="149"/>
      <c r="AD1470" s="149"/>
      <c r="AE1470" s="149"/>
      <c r="AF1470" s="149"/>
      <c r="AG1470" s="345">
        <v>43789</v>
      </c>
      <c r="AH1470" s="149"/>
      <c r="AI1470" s="149"/>
      <c r="AJ1470" s="149"/>
      <c r="AK1470" s="149"/>
      <c r="AL1470" s="343" t="e">
        <f t="shared" ref="AL1470:AL1480" si="606">(AH1470-AK1470)/AH1470</f>
        <v>#DIV/0!</v>
      </c>
      <c r="AM1470" s="149"/>
      <c r="AN1470" s="149"/>
      <c r="AO1470" s="343" t="e">
        <f t="shared" ref="AO1470:AO1480" si="607">(AK1470-AN1470)/AK1470</f>
        <v>#DIV/0!</v>
      </c>
      <c r="AP1470" s="149"/>
      <c r="AQ1470" s="149"/>
      <c r="AR1470" s="343" t="e">
        <f t="shared" ref="AR1470:AR1480" si="608">(AN1470-AQ1470)/AN1470</f>
        <v>#DIV/0!</v>
      </c>
    </row>
    <row r="1471" spans="1:44" ht="30.75" hidden="1" thickBot="1">
      <c r="A1471" s="309"/>
      <c r="B1471" s="308">
        <v>1333</v>
      </c>
      <c r="C1471" s="239" t="str">
        <f>VLOOKUP($A$18,Piezas!$A$10:$F$604,2,FALSE)</f>
        <v xml:space="preserve">Gabinete lateral derecho </v>
      </c>
      <c r="D1471" s="317" t="s">
        <v>1211</v>
      </c>
      <c r="E1471" s="322">
        <v>2910.3333333333298</v>
      </c>
      <c r="F1471" s="308" t="str">
        <f>VLOOKUP(D1471,Acero!$A$12:$AB$209,4,FALSE)</f>
        <v xml:space="preserve">Lonja </v>
      </c>
      <c r="G1471" s="317"/>
      <c r="H1471" s="317"/>
      <c r="I1471" s="317"/>
      <c r="J1471" s="311"/>
      <c r="L1471" s="317"/>
      <c r="M1471" s="308" t="str">
        <f>VLOOKUP(D1471,Acero!$A$12:$AB$209,13,FALSE)</f>
        <v>Chapa negra doble recapado</v>
      </c>
      <c r="N1471" s="308" t="str">
        <f>IF(L1471="x",VLOOKUP(D1471,Acero!$A$12:$AB$209,6,FALSE),"--")</f>
        <v>--</v>
      </c>
      <c r="O1471" s="324" t="str">
        <f>IF(L1471="x",VLOOKUP(D1471,Acero!$A$12:$AB$209,7,FALSE),"--")</f>
        <v>--</v>
      </c>
      <c r="P1471" s="335" t="str">
        <f>IF((M1471="Chapa negra doble recapado")*AND(L1471&lt;&gt;"x"),"--",VLOOKUP(D1471,Acero!$A$12:$AB$209,14,FALSE))</f>
        <v>--</v>
      </c>
      <c r="Q1471" s="335" t="str">
        <f>IF((M1471="Chapa negra doble recapado")*AND(L1471&lt;&gt;"x"),"--",VLOOKUP(D1471,Acero!$A$12:$AB$209,15,FALSE))</f>
        <v>--</v>
      </c>
      <c r="R1471" s="335" t="str">
        <f>IF(L1471="x",VLOOKUP(D1471,Acero!$A$12:$AB$209,16,FALSE),"--")</f>
        <v>--</v>
      </c>
      <c r="S1471" s="335" t="str">
        <f>IF(L1471="x",VLOOKUP(D1471,Acero!$A$12:$AB$209,17,FALSE),"--")</f>
        <v>--</v>
      </c>
      <c r="T1471" s="335">
        <f>VLOOKUP(D1471,Acero!$A$12:$AB$209,18,FALSE)</f>
        <v>1.2</v>
      </c>
      <c r="U1471" s="308" t="str">
        <f>VLOOKUP(D1471,Acero!$A$12:$AB$209,19,FALSE)</f>
        <v>mm</v>
      </c>
      <c r="V1471" s="317"/>
      <c r="W1471" s="317">
        <v>2365.8333333333298</v>
      </c>
      <c r="X1471" s="322">
        <v>3093.6666666666702</v>
      </c>
      <c r="Y1471" s="334">
        <f t="shared" si="605"/>
        <v>0.30764353645650216</v>
      </c>
      <c r="Z1471">
        <f t="shared" ref="Z1471:Z1480" si="609">(V1471+W1471)*E1471+Z1470</f>
        <v>13732935.388888851</v>
      </c>
      <c r="AG1471" s="345">
        <v>43790</v>
      </c>
      <c r="AH1471" s="149"/>
      <c r="AI1471" s="149"/>
      <c r="AJ1471" s="149"/>
      <c r="AK1471" s="149"/>
      <c r="AL1471" s="343" t="e">
        <f t="shared" si="606"/>
        <v>#DIV/0!</v>
      </c>
      <c r="AM1471" s="149"/>
      <c r="AN1471" s="149"/>
      <c r="AO1471" s="343" t="e">
        <f t="shared" si="607"/>
        <v>#DIV/0!</v>
      </c>
      <c r="AP1471" s="149"/>
      <c r="AQ1471" s="149"/>
      <c r="AR1471" s="343" t="e">
        <f t="shared" si="608"/>
        <v>#DIV/0!</v>
      </c>
    </row>
    <row r="1472" spans="1:44" ht="30.75" hidden="1" thickBot="1">
      <c r="A1472" s="309"/>
      <c r="B1472" s="308">
        <v>1334</v>
      </c>
      <c r="C1472" s="239" t="str">
        <f>VLOOKUP($A$18,Piezas!$A$10:$F$604,2,FALSE)</f>
        <v xml:space="preserve">Gabinete lateral derecho </v>
      </c>
      <c r="D1472" s="317" t="s">
        <v>1014</v>
      </c>
      <c r="E1472" s="322">
        <v>2918.3333333333298</v>
      </c>
      <c r="F1472" s="308" t="str">
        <f>VLOOKUP(D1472,Acero!$A$12:$AB$209,4,FALSE)</f>
        <v>orejas</v>
      </c>
      <c r="G1472" s="317"/>
      <c r="H1472" s="317"/>
      <c r="I1472" s="317"/>
      <c r="J1472" s="311" t="s">
        <v>1591</v>
      </c>
      <c r="L1472" s="322"/>
      <c r="M1472" s="308" t="str">
        <f>VLOOKUP(D1472,Acero!$A$12:$AB$209,13,FALSE)</f>
        <v>Chapa negra doble recapado</v>
      </c>
      <c r="N1472" s="308" t="str">
        <f>IF(L1472="x",VLOOKUP(D1472,Acero!$A$12:$AB$209,6,FALSE),"--")</f>
        <v>--</v>
      </c>
      <c r="O1472" s="324" t="str">
        <f>IF(L1472="x",VLOOKUP(D1472,Acero!$A$12:$AB$209,7,FALSE),"--")</f>
        <v>--</v>
      </c>
      <c r="P1472" s="335" t="str">
        <f>IF((M1472="Chapa negra doble recapado")*AND(L1472&lt;&gt;"x"),"--",VLOOKUP(D1472,Acero!$A$12:$AB$209,14,FALSE))</f>
        <v>--</v>
      </c>
      <c r="Q1472" s="335" t="str">
        <f>IF((M1472="Chapa negra doble recapado")*AND(L1472&lt;&gt;"x"),"--",VLOOKUP(D1472,Acero!$A$12:$AB$209,15,FALSE))</f>
        <v>--</v>
      </c>
      <c r="R1472" s="335" t="str">
        <f>IF(L1472="x",VLOOKUP(D1472,Acero!$A$12:$AB$209,16,FALSE),"--")</f>
        <v>--</v>
      </c>
      <c r="S1472" s="335" t="str">
        <f>IF(L1472="x",VLOOKUP(D1472,Acero!$A$12:$AB$209,17,FALSE),"--")</f>
        <v>--</v>
      </c>
      <c r="T1472" s="335">
        <f>VLOOKUP(D1472,Acero!$A$12:$AB$209,18,FALSE)</f>
        <v>1.2</v>
      </c>
      <c r="U1472" s="308" t="str">
        <f>VLOOKUP(D1472,Acero!$A$12:$AB$209,19,FALSE)</f>
        <v>mm</v>
      </c>
      <c r="V1472" s="318">
        <v>1</v>
      </c>
      <c r="W1472" s="318">
        <v>2372.3333333333298</v>
      </c>
      <c r="X1472" s="322">
        <v>3102.1666666666702</v>
      </c>
      <c r="Y1472" s="334">
        <f t="shared" si="605"/>
        <v>0.30764367008571364</v>
      </c>
      <c r="Z1472">
        <f t="shared" si="609"/>
        <v>20659113.166666612</v>
      </c>
      <c r="AG1472" s="345">
        <v>43791</v>
      </c>
      <c r="AH1472" s="149"/>
      <c r="AI1472" s="149"/>
      <c r="AJ1472" s="149"/>
      <c r="AK1472" s="149"/>
      <c r="AL1472" s="343" t="e">
        <f t="shared" si="606"/>
        <v>#DIV/0!</v>
      </c>
      <c r="AM1472" s="149"/>
      <c r="AN1472" s="149"/>
      <c r="AO1472" s="343" t="e">
        <f t="shared" si="607"/>
        <v>#DIV/0!</v>
      </c>
      <c r="AP1472" s="149"/>
      <c r="AQ1472" s="149"/>
      <c r="AR1472" s="343" t="e">
        <f t="shared" si="608"/>
        <v>#DIV/0!</v>
      </c>
    </row>
    <row r="1473" spans="1:44" ht="30.75" hidden="1" thickBot="1">
      <c r="A1473" s="309"/>
      <c r="B1473" s="308">
        <v>1335</v>
      </c>
      <c r="C1473" s="239" t="str">
        <f>VLOOKUP($A$18,Piezas!$A$10:$F$604,2,FALSE)</f>
        <v xml:space="preserve">Gabinete lateral derecho </v>
      </c>
      <c r="D1473" s="317" t="s">
        <v>1015</v>
      </c>
      <c r="E1473" s="322"/>
      <c r="F1473" s="308">
        <f>VLOOKUP(D1473,Acero!$A$12:$AB$209,4,FALSE)</f>
        <v>0</v>
      </c>
      <c r="G1473" s="317"/>
      <c r="H1473" s="317"/>
      <c r="I1473" s="317"/>
      <c r="J1473" s="311"/>
      <c r="L1473" s="322"/>
      <c r="M1473" s="308">
        <f>VLOOKUP(D1473,Acero!$A$12:$AB$209,13,FALSE)</f>
        <v>0</v>
      </c>
      <c r="N1473" s="308" t="str">
        <f>IF(L1473="x",VLOOKUP(D1473,Acero!$A$12:$AB$209,6,FALSE),"--")</f>
        <v>--</v>
      </c>
      <c r="O1473" s="324" t="str">
        <f>IF(L1473="x",VLOOKUP(D1473,Acero!$A$12:$AB$209,7,FALSE),"--")</f>
        <v>--</v>
      </c>
      <c r="P1473" s="335">
        <f>IF((M1473="Chapa negra doble recapado")*AND(L1473&lt;&gt;"x"),"--",VLOOKUP(D1473,Acero!$A$12:$AB$209,14,FALSE))</f>
        <v>0</v>
      </c>
      <c r="Q1473" s="335">
        <f>IF((M1473="Chapa negra doble recapado")*AND(L1473&lt;&gt;"x"),"--",VLOOKUP(D1473,Acero!$A$12:$AB$209,15,FALSE))</f>
        <v>0</v>
      </c>
      <c r="R1473" s="335" t="str">
        <f>IF(L1473="x",VLOOKUP(D1473,Acero!$A$12:$AB$209,16,FALSE),"--")</f>
        <v>--</v>
      </c>
      <c r="S1473" s="335" t="str">
        <f>IF(L1473="x",VLOOKUP(D1473,Acero!$A$12:$AB$209,17,FALSE),"--")</f>
        <v>--</v>
      </c>
      <c r="T1473" s="335">
        <f>VLOOKUP(D1473,Acero!$A$12:$AB$209,18,FALSE)</f>
        <v>0</v>
      </c>
      <c r="U1473" s="308" t="str">
        <f>VLOOKUP(D1473,Acero!$A$12:$AB$209,19,FALSE)</f>
        <v>-----</v>
      </c>
      <c r="V1473" s="319"/>
      <c r="W1473" s="319"/>
      <c r="X1473" s="322"/>
      <c r="Y1473" s="334" t="e">
        <f t="shared" si="605"/>
        <v>#DIV/0!</v>
      </c>
      <c r="Z1473">
        <f t="shared" si="609"/>
        <v>20659113.166666612</v>
      </c>
      <c r="AG1473" s="345">
        <v>43792</v>
      </c>
      <c r="AH1473" s="149"/>
      <c r="AI1473" s="149"/>
      <c r="AJ1473" s="149"/>
      <c r="AK1473" s="149"/>
      <c r="AL1473" s="343" t="e">
        <f t="shared" si="606"/>
        <v>#DIV/0!</v>
      </c>
      <c r="AM1473" s="149"/>
      <c r="AN1473" s="149"/>
      <c r="AO1473" s="343" t="e">
        <f t="shared" si="607"/>
        <v>#DIV/0!</v>
      </c>
      <c r="AP1473" s="149"/>
      <c r="AQ1473" s="149"/>
      <c r="AR1473" s="343" t="e">
        <f t="shared" si="608"/>
        <v>#DIV/0!</v>
      </c>
    </row>
    <row r="1474" spans="1:44" ht="30.75" hidden="1" thickBot="1">
      <c r="A1474" s="309"/>
      <c r="B1474" s="308">
        <v>1336</v>
      </c>
      <c r="C1474" s="239" t="str">
        <f>VLOOKUP($A$18,Piezas!$A$10:$F$604,2,FALSE)</f>
        <v xml:space="preserve">Gabinete lateral derecho </v>
      </c>
      <c r="D1474" s="317" t="s">
        <v>1060</v>
      </c>
      <c r="E1474" s="322"/>
      <c r="F1474" s="308">
        <f>VLOOKUP(D1474,Acero!$A$12:$AB$209,4,FALSE)</f>
        <v>0</v>
      </c>
      <c r="G1474" s="317"/>
      <c r="H1474" s="317"/>
      <c r="I1474" s="317"/>
      <c r="J1474" s="311"/>
      <c r="L1474" s="322"/>
      <c r="M1474" s="308" t="str">
        <f>VLOOKUP(D1474,Acero!$A$12:$AB$209,13,FALSE)</f>
        <v>---------------</v>
      </c>
      <c r="N1474" s="308" t="str">
        <f>IF(L1474="x",VLOOKUP(D1474,Acero!$A$12:$AB$209,6,FALSE),"--")</f>
        <v>--</v>
      </c>
      <c r="O1474" s="324" t="str">
        <f>IF(L1474="x",VLOOKUP(D1474,Acero!$A$12:$AB$209,7,FALSE),"--")</f>
        <v>--</v>
      </c>
      <c r="P1474" s="335">
        <f>IF((M1474="Chapa negra doble recapado")*AND(L1474&lt;&gt;"x"),"--",VLOOKUP(D1474,Acero!$A$12:$AB$209,14,FALSE))</f>
        <v>28</v>
      </c>
      <c r="Q1474" s="335" t="str">
        <f>IF((M1474="Chapa negra doble recapado")*AND(L1474&lt;&gt;"x"),"--",VLOOKUP(D1474,Acero!$A$12:$AB$209,15,FALSE))</f>
        <v>----</v>
      </c>
      <c r="R1474" s="335" t="str">
        <f>IF(L1474="x",VLOOKUP(D1474,Acero!$A$12:$AB$209,16,FALSE),"--")</f>
        <v>--</v>
      </c>
      <c r="S1474" s="335" t="str">
        <f>IF(L1474="x",VLOOKUP(D1474,Acero!$A$12:$AB$209,17,FALSE),"--")</f>
        <v>--</v>
      </c>
      <c r="T1474" s="335">
        <f>VLOOKUP(D1474,Acero!$A$12:$AB$209,18,FALSE)</f>
        <v>0</v>
      </c>
      <c r="U1474" s="308" t="str">
        <f>VLOOKUP(D1474,Acero!$A$12:$AB$209,19,FALSE)</f>
        <v>----</v>
      </c>
      <c r="V1474" s="318"/>
      <c r="W1474" s="318"/>
      <c r="X1474" s="322"/>
      <c r="Y1474" s="334" t="e">
        <f t="shared" si="605"/>
        <v>#DIV/0!</v>
      </c>
      <c r="Z1474">
        <f t="shared" si="609"/>
        <v>20659113.166666612</v>
      </c>
      <c r="AG1474" s="345">
        <v>43793</v>
      </c>
      <c r="AH1474" s="149"/>
      <c r="AI1474" s="149"/>
      <c r="AJ1474" s="149"/>
      <c r="AK1474" s="149"/>
      <c r="AL1474" s="343" t="e">
        <f t="shared" si="606"/>
        <v>#DIV/0!</v>
      </c>
      <c r="AM1474" s="149"/>
      <c r="AN1474" s="149"/>
      <c r="AO1474" s="343" t="e">
        <f t="shared" si="607"/>
        <v>#DIV/0!</v>
      </c>
      <c r="AP1474" s="149"/>
      <c r="AQ1474" s="149"/>
      <c r="AR1474" s="343" t="e">
        <f t="shared" si="608"/>
        <v>#DIV/0!</v>
      </c>
    </row>
    <row r="1475" spans="1:44" ht="30.75" hidden="1" thickBot="1">
      <c r="A1475" s="309"/>
      <c r="B1475" s="308">
        <v>1337</v>
      </c>
      <c r="C1475" s="239" t="str">
        <f>VLOOKUP($A$18,Piezas!$A$10:$F$604,2,FALSE)</f>
        <v xml:space="preserve">Gabinete lateral derecho </v>
      </c>
      <c r="D1475" s="317" t="s">
        <v>1228</v>
      </c>
      <c r="E1475" s="322"/>
      <c r="F1475" s="308">
        <f>VLOOKUP(D1475,Acero!$A$12:$AB$209,4,FALSE)</f>
        <v>0</v>
      </c>
      <c r="G1475" s="317"/>
      <c r="H1475" s="317"/>
      <c r="I1475" s="317"/>
      <c r="J1475" s="311"/>
      <c r="L1475" s="322"/>
      <c r="M1475" s="308" t="str">
        <f>VLOOKUP(D1475,Acero!$A$12:$AB$209,13,FALSE)</f>
        <v>---------------</v>
      </c>
      <c r="N1475" s="308" t="str">
        <f>IF(L1475="x",VLOOKUP(D1475,Acero!$A$12:$AB$209,6,FALSE),"--")</f>
        <v>--</v>
      </c>
      <c r="O1475" s="324" t="str">
        <f>IF(L1475="x",VLOOKUP(D1475,Acero!$A$12:$AB$209,7,FALSE),"--")</f>
        <v>--</v>
      </c>
      <c r="P1475" s="335">
        <f>IF((M1475="Chapa negra doble recapado")*AND(L1475&lt;&gt;"x"),"--",VLOOKUP(D1475,Acero!$A$12:$AB$209,14,FALSE))</f>
        <v>0.42</v>
      </c>
      <c r="Q1475" s="335" t="str">
        <f>IF((M1475="Chapa negra doble recapado")*AND(L1475&lt;&gt;"x"),"--",VLOOKUP(D1475,Acero!$A$12:$AB$209,15,FALSE))</f>
        <v>----</v>
      </c>
      <c r="R1475" s="335" t="str">
        <f>IF(L1475="x",VLOOKUP(D1475,Acero!$A$12:$AB$209,16,FALSE),"--")</f>
        <v>--</v>
      </c>
      <c r="S1475" s="335" t="str">
        <f>IF(L1475="x",VLOOKUP(D1475,Acero!$A$12:$AB$209,17,FALSE),"--")</f>
        <v>--</v>
      </c>
      <c r="T1475" s="335">
        <f>VLOOKUP(D1475,Acero!$A$12:$AB$209,18,FALSE)</f>
        <v>0.5</v>
      </c>
      <c r="U1475" s="308" t="str">
        <f>VLOOKUP(D1475,Acero!$A$12:$AB$209,19,FALSE)</f>
        <v>----</v>
      </c>
      <c r="V1475" s="318"/>
      <c r="W1475" s="318"/>
      <c r="X1475" s="322"/>
      <c r="Y1475" s="334" t="e">
        <f t="shared" si="605"/>
        <v>#DIV/0!</v>
      </c>
      <c r="Z1475">
        <f t="shared" si="609"/>
        <v>20659113.166666612</v>
      </c>
      <c r="AG1475" s="345">
        <v>43794</v>
      </c>
      <c r="AH1475" s="149"/>
      <c r="AI1475" s="149"/>
      <c r="AJ1475" s="149"/>
      <c r="AK1475" s="149"/>
      <c r="AL1475" s="343" t="e">
        <f t="shared" si="606"/>
        <v>#DIV/0!</v>
      </c>
      <c r="AM1475" s="149"/>
      <c r="AN1475" s="149"/>
      <c r="AO1475" s="343" t="e">
        <f t="shared" si="607"/>
        <v>#DIV/0!</v>
      </c>
      <c r="AP1475" s="149"/>
      <c r="AQ1475" s="149"/>
      <c r="AR1475" s="343" t="e">
        <f t="shared" si="608"/>
        <v>#DIV/0!</v>
      </c>
    </row>
    <row r="1476" spans="1:44" ht="30.75" hidden="1" thickBot="1">
      <c r="A1476" s="309"/>
      <c r="B1476" s="308">
        <v>1338</v>
      </c>
      <c r="C1476" s="239" t="str">
        <f>VLOOKUP($A$18,Piezas!$A$10:$F$604,2,FALSE)</f>
        <v xml:space="preserve">Gabinete lateral derecho </v>
      </c>
      <c r="D1476" s="317" t="s">
        <v>1229</v>
      </c>
      <c r="E1476" s="322"/>
      <c r="F1476" s="308">
        <f>VLOOKUP(D1476,Acero!$A$12:$AB$209,4,FALSE)</f>
        <v>0</v>
      </c>
      <c r="G1476" s="317"/>
      <c r="H1476" s="317"/>
      <c r="I1476" s="317"/>
      <c r="J1476" s="311"/>
      <c r="L1476" s="322"/>
      <c r="M1476" s="308" t="str">
        <f>VLOOKUP(D1476,Acero!$A$12:$AB$209,13,FALSE)</f>
        <v>---------------</v>
      </c>
      <c r="N1476" s="308" t="str">
        <f>IF(L1476="x",VLOOKUP(D1476,Acero!$A$12:$AB$209,6,FALSE),"--")</f>
        <v>--</v>
      </c>
      <c r="O1476" s="324" t="str">
        <f>IF(L1476="x",VLOOKUP(D1476,Acero!$A$12:$AB$209,7,FALSE),"--")</f>
        <v>--</v>
      </c>
      <c r="P1476" s="335">
        <f>IF((M1476="Chapa negra doble recapado")*AND(L1476&lt;&gt;"x"),"--",VLOOKUP(D1476,Acero!$A$12:$AB$209,14,FALSE))</f>
        <v>22</v>
      </c>
      <c r="Q1476" s="335" t="str">
        <f>IF((M1476="Chapa negra doble recapado")*AND(L1476&lt;&gt;"x"),"--",VLOOKUP(D1476,Acero!$A$12:$AB$209,15,FALSE))</f>
        <v>----</v>
      </c>
      <c r="R1476" s="335" t="str">
        <f>IF(L1476="x",VLOOKUP(D1476,Acero!$A$12:$AB$209,16,FALSE),"--")</f>
        <v>--</v>
      </c>
      <c r="S1476" s="335" t="str">
        <f>IF(L1476="x",VLOOKUP(D1476,Acero!$A$12:$AB$209,17,FALSE),"--")</f>
        <v>--</v>
      </c>
      <c r="T1476" s="335">
        <f>VLOOKUP(D1476,Acero!$A$12:$AB$209,18,FALSE)</f>
        <v>0</v>
      </c>
      <c r="U1476" s="308" t="str">
        <f>VLOOKUP(D1476,Acero!$A$12:$AB$209,19,FALSE)</f>
        <v>----</v>
      </c>
      <c r="V1476" s="319"/>
      <c r="W1476" s="319"/>
      <c r="X1476" s="322"/>
      <c r="Y1476" s="334" t="e">
        <f t="shared" si="605"/>
        <v>#DIV/0!</v>
      </c>
      <c r="Z1476">
        <f t="shared" si="609"/>
        <v>20659113.166666612</v>
      </c>
      <c r="AG1476" s="345">
        <v>43795</v>
      </c>
      <c r="AH1476" s="149"/>
      <c r="AI1476" s="149"/>
      <c r="AJ1476" s="149"/>
      <c r="AK1476" s="149"/>
      <c r="AL1476" s="343" t="e">
        <f t="shared" si="606"/>
        <v>#DIV/0!</v>
      </c>
      <c r="AM1476" s="149"/>
      <c r="AN1476" s="149"/>
      <c r="AO1476" s="343" t="e">
        <f t="shared" si="607"/>
        <v>#DIV/0!</v>
      </c>
      <c r="AP1476" s="149"/>
      <c r="AQ1476" s="149"/>
      <c r="AR1476" s="343" t="e">
        <f t="shared" si="608"/>
        <v>#DIV/0!</v>
      </c>
    </row>
    <row r="1477" spans="1:44" ht="30.75" hidden="1" thickBot="1">
      <c r="A1477" s="309"/>
      <c r="B1477" s="308">
        <v>1339</v>
      </c>
      <c r="C1477" s="239" t="str">
        <f>VLOOKUP($A$18,Piezas!$A$10:$F$604,2,FALSE)</f>
        <v xml:space="preserve">Gabinete lateral derecho </v>
      </c>
      <c r="D1477" s="317" t="s">
        <v>1230</v>
      </c>
      <c r="E1477" s="322"/>
      <c r="F1477" s="308">
        <f>VLOOKUP(D1477,Acero!$A$12:$AB$209,4,FALSE)</f>
        <v>0</v>
      </c>
      <c r="G1477" s="317"/>
      <c r="H1477" s="317"/>
      <c r="I1477" s="317"/>
      <c r="J1477" s="311"/>
      <c r="L1477" s="322"/>
      <c r="M1477" s="308" t="str">
        <f>VLOOKUP(D1477,Acero!$A$12:$AB$209,13,FALSE)</f>
        <v>---------------</v>
      </c>
      <c r="N1477" s="308" t="str">
        <f>IF(L1477="x",VLOOKUP(D1477,Acero!$A$12:$AB$209,6,FALSE),"--")</f>
        <v>--</v>
      </c>
      <c r="O1477" s="324" t="str">
        <f>IF(L1477="x",VLOOKUP(D1477,Acero!$A$12:$AB$209,7,FALSE),"--")</f>
        <v>--</v>
      </c>
      <c r="P1477" s="335">
        <f>IF((M1477="Chapa negra doble recapado")*AND(L1477&lt;&gt;"x"),"--",VLOOKUP(D1477,Acero!$A$12:$AB$209,14,FALSE))</f>
        <v>12.7</v>
      </c>
      <c r="Q1477" s="335" t="str">
        <f>IF((M1477="Chapa negra doble recapado")*AND(L1477&lt;&gt;"x"),"--",VLOOKUP(D1477,Acero!$A$12:$AB$209,15,FALSE))</f>
        <v>----</v>
      </c>
      <c r="R1477" s="335" t="str">
        <f>IF(L1477="x",VLOOKUP(D1477,Acero!$A$12:$AB$209,16,FALSE),"--")</f>
        <v>--</v>
      </c>
      <c r="S1477" s="335" t="str">
        <f>IF(L1477="x",VLOOKUP(D1477,Acero!$A$12:$AB$209,17,FALSE),"--")</f>
        <v>--</v>
      </c>
      <c r="T1477" s="335">
        <f>VLOOKUP(D1477,Acero!$A$12:$AB$209,18,FALSE)</f>
        <v>0</v>
      </c>
      <c r="U1477" s="308" t="str">
        <f>VLOOKUP(D1477,Acero!$A$12:$AB$209,19,FALSE)</f>
        <v>----</v>
      </c>
      <c r="V1477" s="318"/>
      <c r="W1477" s="318"/>
      <c r="X1477" s="322"/>
      <c r="Y1477" s="334" t="e">
        <f t="shared" si="605"/>
        <v>#DIV/0!</v>
      </c>
      <c r="Z1477">
        <f t="shared" si="609"/>
        <v>20659113.166666612</v>
      </c>
      <c r="AG1477" s="345">
        <v>43796</v>
      </c>
      <c r="AH1477" s="149"/>
      <c r="AI1477" s="149"/>
      <c r="AJ1477" s="149"/>
      <c r="AK1477" s="149"/>
      <c r="AL1477" s="343" t="e">
        <f t="shared" si="606"/>
        <v>#DIV/0!</v>
      </c>
      <c r="AM1477" s="149"/>
      <c r="AN1477" s="149"/>
      <c r="AO1477" s="343" t="e">
        <f t="shared" si="607"/>
        <v>#DIV/0!</v>
      </c>
      <c r="AP1477" s="149"/>
      <c r="AQ1477" s="149"/>
      <c r="AR1477" s="343" t="e">
        <f t="shared" si="608"/>
        <v>#DIV/0!</v>
      </c>
    </row>
    <row r="1478" spans="1:44" ht="30.75" hidden="1" thickBot="1">
      <c r="A1478" s="309"/>
      <c r="B1478" s="308">
        <v>1340</v>
      </c>
      <c r="C1478" s="239" t="str">
        <f>VLOOKUP($A$18,Piezas!$A$10:$F$604,2,FALSE)</f>
        <v xml:space="preserve">Gabinete lateral derecho </v>
      </c>
      <c r="D1478" s="317"/>
      <c r="E1478" s="322"/>
      <c r="F1478" s="308" t="e">
        <f>VLOOKUP(D1478,Acero!$A$12:$AB$209,4,FALSE)</f>
        <v>#N/A</v>
      </c>
      <c r="G1478" s="317"/>
      <c r="H1478" s="317"/>
      <c r="I1478" s="317"/>
      <c r="J1478" s="311"/>
      <c r="L1478" s="322"/>
      <c r="M1478" s="308" t="e">
        <f>VLOOKUP(D1478,Acero!$A$12:$AB$209,13,FALSE)</f>
        <v>#N/A</v>
      </c>
      <c r="N1478" s="308" t="str">
        <f>IF(L1478="x",VLOOKUP(D1478,Acero!$A$12:$AB$209,6,FALSE),"--")</f>
        <v>--</v>
      </c>
      <c r="O1478" s="324" t="str">
        <f>IF(L1478="x",VLOOKUP(D1478,Acero!$A$12:$AB$209,7,FALSE),"--")</f>
        <v>--</v>
      </c>
      <c r="P1478" s="335" t="e">
        <f>IF((M1478="Chapa negra doble recapado")*AND(L1478&lt;&gt;"x"),"--",VLOOKUP(D1478,Acero!$A$12:$AB$209,14,FALSE))</f>
        <v>#N/A</v>
      </c>
      <c r="Q1478" s="335" t="e">
        <f>IF((M1478="Chapa negra doble recapado")*AND(L1478&lt;&gt;"x"),"--",VLOOKUP(D1478,Acero!$A$12:$AB$209,15,FALSE))</f>
        <v>#N/A</v>
      </c>
      <c r="R1478" s="335" t="str">
        <f>IF(L1478="x",VLOOKUP(D1478,Acero!$A$12:$AB$209,16,FALSE),"--")</f>
        <v>--</v>
      </c>
      <c r="S1478" s="335" t="str">
        <f>IF(L1478="x",VLOOKUP(D1478,Acero!$A$12:$AB$209,17,FALSE),"--")</f>
        <v>--</v>
      </c>
      <c r="T1478" s="335" t="e">
        <f>VLOOKUP(D1478,Acero!$A$12:$AB$209,18,FALSE)</f>
        <v>#N/A</v>
      </c>
      <c r="U1478" s="308" t="e">
        <f>VLOOKUP(D1478,Acero!$A$12:$AB$209,19,FALSE)</f>
        <v>#N/A</v>
      </c>
      <c r="V1478" s="319"/>
      <c r="W1478" s="319"/>
      <c r="X1478" s="322"/>
      <c r="Y1478" s="334" t="e">
        <f t="shared" si="605"/>
        <v>#DIV/0!</v>
      </c>
      <c r="Z1478">
        <f t="shared" si="609"/>
        <v>20659113.166666612</v>
      </c>
      <c r="AG1478" s="345">
        <v>43797</v>
      </c>
      <c r="AH1478" s="149"/>
      <c r="AI1478" s="149"/>
      <c r="AJ1478" s="149"/>
      <c r="AK1478" s="149"/>
      <c r="AL1478" s="343" t="e">
        <f t="shared" si="606"/>
        <v>#DIV/0!</v>
      </c>
      <c r="AM1478" s="149"/>
      <c r="AN1478" s="149"/>
      <c r="AO1478" s="343" t="e">
        <f t="shared" si="607"/>
        <v>#DIV/0!</v>
      </c>
      <c r="AP1478" s="149"/>
      <c r="AQ1478" s="149"/>
      <c r="AR1478" s="343" t="e">
        <f t="shared" si="608"/>
        <v>#DIV/0!</v>
      </c>
    </row>
    <row r="1479" spans="1:44" ht="30.75" hidden="1" thickBot="1">
      <c r="A1479" s="309"/>
      <c r="B1479" s="308">
        <v>1341</v>
      </c>
      <c r="C1479" s="239" t="str">
        <f>VLOOKUP($A$18,Piezas!$A$10:$F$604,2,FALSE)</f>
        <v xml:space="preserve">Gabinete lateral derecho </v>
      </c>
      <c r="D1479" s="320"/>
      <c r="E1479" s="322"/>
      <c r="F1479" s="308" t="e">
        <f>VLOOKUP(D1479,Acero!$A$12:$AB$209,4,FALSE)</f>
        <v>#N/A</v>
      </c>
      <c r="G1479" s="317"/>
      <c r="H1479" s="317"/>
      <c r="I1479" s="317"/>
      <c r="J1479" s="311"/>
      <c r="L1479" s="322"/>
      <c r="M1479" s="308" t="e">
        <f>VLOOKUP(D1479,Acero!$A$12:$AB$209,13,FALSE)</f>
        <v>#N/A</v>
      </c>
      <c r="N1479" s="308" t="str">
        <f>IF(L1479="x",VLOOKUP(D1479,Acero!$A$12:$AB$209,6,FALSE),"--")</f>
        <v>--</v>
      </c>
      <c r="O1479" s="324" t="str">
        <f>IF(L1479="x",VLOOKUP(D1479,Acero!$A$12:$AB$209,7,FALSE),"--")</f>
        <v>--</v>
      </c>
      <c r="P1479" s="335" t="e">
        <f>IF((M1479="Chapa negra doble recapado")*AND(L1479&lt;&gt;"x"),"--",VLOOKUP(D1479,Acero!$A$12:$AB$209,14,FALSE))</f>
        <v>#N/A</v>
      </c>
      <c r="Q1479" s="335" t="e">
        <f>IF((M1479="Chapa negra doble recapado")*AND(L1479&lt;&gt;"x"),"--",VLOOKUP(D1479,Acero!$A$12:$AB$209,15,FALSE))</f>
        <v>#N/A</v>
      </c>
      <c r="R1479" s="335" t="str">
        <f>IF(L1479="x",VLOOKUP(D1479,Acero!$A$12:$AB$209,16,FALSE),"--")</f>
        <v>--</v>
      </c>
      <c r="S1479" s="335" t="str">
        <f>IF(L1479="x",VLOOKUP(D1479,Acero!$A$12:$AB$209,17,FALSE),"--")</f>
        <v>--</v>
      </c>
      <c r="T1479" s="335" t="e">
        <f>VLOOKUP(D1479,Acero!$A$12:$AB$209,18,FALSE)</f>
        <v>#N/A</v>
      </c>
      <c r="U1479" s="308" t="e">
        <f>VLOOKUP(D1479,Acero!$A$12:$AB$209,19,FALSE)</f>
        <v>#N/A</v>
      </c>
      <c r="V1479" s="318"/>
      <c r="W1479" s="318"/>
      <c r="X1479" s="322"/>
      <c r="Y1479" s="334" t="e">
        <f t="shared" si="605"/>
        <v>#DIV/0!</v>
      </c>
      <c r="Z1479">
        <f t="shared" si="609"/>
        <v>20659113.166666612</v>
      </c>
      <c r="AG1479" s="345">
        <v>43798</v>
      </c>
      <c r="AH1479" s="149"/>
      <c r="AI1479" s="149"/>
      <c r="AJ1479" s="149"/>
      <c r="AK1479" s="149"/>
      <c r="AL1479" s="343" t="e">
        <f t="shared" si="606"/>
        <v>#DIV/0!</v>
      </c>
      <c r="AM1479" s="149"/>
      <c r="AN1479" s="149"/>
      <c r="AO1479" s="343" t="e">
        <f t="shared" si="607"/>
        <v>#DIV/0!</v>
      </c>
      <c r="AP1479" s="149"/>
      <c r="AQ1479" s="149"/>
      <c r="AR1479" s="343" t="e">
        <f t="shared" si="608"/>
        <v>#DIV/0!</v>
      </c>
    </row>
    <row r="1480" spans="1:44" ht="30.75" hidden="1" thickBot="1">
      <c r="A1480" s="412"/>
      <c r="B1480" s="308">
        <v>1342</v>
      </c>
      <c r="C1480" s="239" t="str">
        <f>VLOOKUP($A$18,Piezas!$A$10:$F$604,2,FALSE)</f>
        <v xml:space="preserve">Gabinete lateral derecho </v>
      </c>
      <c r="D1480" s="321"/>
      <c r="E1480" s="322"/>
      <c r="F1480" s="308" t="e">
        <f>VLOOKUP(D1480,Acero!$A$12:$AB$209,4,FALSE)</f>
        <v>#N/A</v>
      </c>
      <c r="G1480" s="317"/>
      <c r="H1480" s="317"/>
      <c r="I1480" s="317"/>
      <c r="J1480" s="311"/>
      <c r="L1480" s="322"/>
      <c r="M1480" s="308" t="e">
        <f>VLOOKUP(D1480,Acero!$A$12:$AB$209,13,FALSE)</f>
        <v>#N/A</v>
      </c>
      <c r="N1480" s="308" t="str">
        <f>IF(L1480="x",VLOOKUP(D1480,Acero!$A$12:$AB$209,6,FALSE),"--")</f>
        <v>--</v>
      </c>
      <c r="O1480" s="324" t="str">
        <f>IF(L1480="x",VLOOKUP(D1480,Acero!$A$12:$AB$209,7,FALSE),"--")</f>
        <v>--</v>
      </c>
      <c r="P1480" s="335" t="e">
        <f>IF((M1480="Chapa negra doble recapado")*AND(L1480&lt;&gt;"x"),"--",VLOOKUP(D1480,Acero!$A$12:$AB$209,14,FALSE))</f>
        <v>#N/A</v>
      </c>
      <c r="Q1480" s="335" t="e">
        <f>IF((M1480="Chapa negra doble recapado")*AND(L1480&lt;&gt;"x"),"--",VLOOKUP(D1480,Acero!$A$12:$AB$209,15,FALSE))</f>
        <v>#N/A</v>
      </c>
      <c r="R1480" s="335" t="str">
        <f>IF(L1480="x",VLOOKUP(D1480,Acero!$A$12:$AB$209,16,FALSE),"--")</f>
        <v>--</v>
      </c>
      <c r="S1480" s="335" t="str">
        <f>IF(L1480="x",VLOOKUP(D1480,Acero!$A$12:$AB$209,17,FALSE),"--")</f>
        <v>--</v>
      </c>
      <c r="T1480" s="335" t="e">
        <f>VLOOKUP(D1480,Acero!$A$12:$AB$209,18,FALSE)</f>
        <v>#N/A</v>
      </c>
      <c r="U1480" s="308" t="e">
        <f>VLOOKUP(D1480,Acero!$A$12:$AB$209,19,FALSE)</f>
        <v>#N/A</v>
      </c>
      <c r="V1480" s="319"/>
      <c r="W1480" s="319"/>
      <c r="X1480" s="322"/>
      <c r="Y1480" s="334" t="e">
        <f t="shared" si="605"/>
        <v>#DIV/0!</v>
      </c>
      <c r="Z1480">
        <f t="shared" si="609"/>
        <v>20659113.166666612</v>
      </c>
      <c r="AG1480" s="345">
        <v>43799</v>
      </c>
      <c r="AH1480" s="149"/>
      <c r="AI1480" s="149"/>
      <c r="AJ1480" s="149"/>
      <c r="AK1480" s="149"/>
      <c r="AL1480" s="343" t="e">
        <f t="shared" si="606"/>
        <v>#DIV/0!</v>
      </c>
      <c r="AM1480" s="149"/>
      <c r="AN1480" s="149"/>
      <c r="AO1480" s="343" t="e">
        <f t="shared" si="607"/>
        <v>#DIV/0!</v>
      </c>
      <c r="AP1480" s="149"/>
      <c r="AQ1480" s="149"/>
      <c r="AR1480" s="343" t="e">
        <f t="shared" si="608"/>
        <v>#DIV/0!</v>
      </c>
    </row>
    <row r="1481" spans="1:44" ht="15.75" hidden="1" thickBot="1">
      <c r="A1481" s="410"/>
      <c r="B1481" s="336"/>
      <c r="C1481" s="337"/>
      <c r="D1481" s="338"/>
      <c r="E1481" s="339"/>
      <c r="F1481" s="340"/>
      <c r="G1481" s="336"/>
      <c r="H1481" s="336"/>
      <c r="I1481" s="338"/>
      <c r="J1481" s="339"/>
      <c r="K1481" s="341"/>
      <c r="L1481" s="339"/>
      <c r="M1481" s="338"/>
      <c r="N1481" s="338"/>
      <c r="O1481" s="342"/>
      <c r="P1481" s="340"/>
      <c r="Q1481" s="340"/>
      <c r="R1481" s="340"/>
      <c r="S1481" s="340"/>
      <c r="T1481" s="340"/>
      <c r="U1481" s="336"/>
      <c r="V1481" s="336"/>
      <c r="W1481" s="336"/>
      <c r="X1481" s="339"/>
      <c r="Y1481" s="339"/>
      <c r="Z1481" s="333"/>
      <c r="AA1481" s="333"/>
      <c r="AG1481" s="345"/>
      <c r="AL1481" s="344"/>
      <c r="AO1481" s="344"/>
      <c r="AR1481" s="344"/>
    </row>
    <row r="1482" spans="1:44" ht="31.5" hidden="1" thickTop="1" thickBot="1">
      <c r="A1482" s="411" t="s">
        <v>641</v>
      </c>
      <c r="B1482" s="308">
        <v>1343</v>
      </c>
      <c r="C1482" s="239" t="str">
        <f>VLOOKUP($A$18,Piezas!$A$10:$F$604,2,FALSE)</f>
        <v xml:space="preserve">Gabinete lateral derecho </v>
      </c>
      <c r="D1482" s="317" t="s">
        <v>1012</v>
      </c>
      <c r="E1482" s="331">
        <v>2926.3333333333298</v>
      </c>
      <c r="F1482" s="308" t="str">
        <f>VLOOKUP(D1482,Acero!$A$12:$AB$209,4,FALSE)</f>
        <v>Lateral</v>
      </c>
      <c r="G1482" s="317"/>
      <c r="H1482" s="317"/>
      <c r="I1482" s="317"/>
      <c r="J1482" s="310"/>
      <c r="K1482" s="149"/>
      <c r="L1482" s="331"/>
      <c r="M1482" s="308" t="str">
        <f>VLOOKUP(D1482,Acero!$A$12:$AB$209,13,FALSE)</f>
        <v>Chapa negra doble recapado</v>
      </c>
      <c r="N1482" s="308" t="str">
        <f>IF(L1482="x",VLOOKUP(D1482,Acero!$A$12:$AB$209,6,FALSE),"--")</f>
        <v>--</v>
      </c>
      <c r="O1482" s="324" t="str">
        <f>IF(L1482="x",VLOOKUP(D1482,Acero!$A$12:$AB$209,7,FALSE),"--")</f>
        <v>--</v>
      </c>
      <c r="P1482" s="335" t="str">
        <f>IF((M1482="Chapa negra doble recapado")*AND(L1482&lt;&gt;"x"),"--",VLOOKUP(D1482,Acero!$A$12:$AB$209,14,FALSE))</f>
        <v>--</v>
      </c>
      <c r="Q1482" s="335" t="str">
        <f>IF((M1482="Chapa negra doble recapado")*AND(L1482&lt;&gt;"x"),"--",VLOOKUP(D1482,Acero!$A$12:$AB$209,15,FALSE))</f>
        <v>--</v>
      </c>
      <c r="R1482" s="335" t="str">
        <f>IF(L1482="x",VLOOKUP(D1482,Acero!$A$12:$AB$209,16,FALSE),"--")</f>
        <v>--</v>
      </c>
      <c r="S1482" s="335" t="str">
        <f>IF(L1482="x",VLOOKUP(D1482,Acero!$A$12:$AB$209,17,FALSE),"--")</f>
        <v>--</v>
      </c>
      <c r="T1482" s="335">
        <f>VLOOKUP(D1482,Acero!$A$12:$AB$209,18,FALSE)</f>
        <v>1.2</v>
      </c>
      <c r="U1482" s="308" t="str">
        <f>VLOOKUP(D1482,Acero!$A$12:$AB$209,19,FALSE)</f>
        <v>mm</v>
      </c>
      <c r="V1482" s="317"/>
      <c r="W1482" s="317">
        <v>2378.8333333333298</v>
      </c>
      <c r="X1482" s="331">
        <v>3110.6666666666702</v>
      </c>
      <c r="Y1482" s="334">
        <f t="shared" ref="Y1482:Y1492" si="610">(X1482-W1482)/W1482</f>
        <v>0.30764380298465971</v>
      </c>
      <c r="Z1482" s="149">
        <f>(V1482+W1482)*E1482</f>
        <v>6961259.2777777594</v>
      </c>
      <c r="AA1482" s="149"/>
      <c r="AB1482" s="149"/>
      <c r="AC1482" s="149"/>
      <c r="AD1482" s="149"/>
      <c r="AE1482" s="149"/>
      <c r="AF1482" s="149"/>
      <c r="AG1482" s="345">
        <v>43800</v>
      </c>
      <c r="AH1482" s="149"/>
      <c r="AI1482" s="149"/>
      <c r="AJ1482" s="149"/>
      <c r="AK1482" s="149"/>
      <c r="AL1482" s="343" t="e">
        <f t="shared" ref="AL1482:AL1492" si="611">(AH1482-AK1482)/AH1482</f>
        <v>#DIV/0!</v>
      </c>
      <c r="AM1482" s="149"/>
      <c r="AN1482" s="149"/>
      <c r="AO1482" s="343" t="e">
        <f t="shared" ref="AO1482:AO1492" si="612">(AK1482-AN1482)/AK1482</f>
        <v>#DIV/0!</v>
      </c>
      <c r="AP1482" s="149"/>
      <c r="AQ1482" s="149"/>
      <c r="AR1482" s="343" t="e">
        <f t="shared" ref="AR1482:AR1492" si="613">(AN1482-AQ1482)/AN1482</f>
        <v>#DIV/0!</v>
      </c>
    </row>
    <row r="1483" spans="1:44" ht="30.75" hidden="1" thickBot="1">
      <c r="A1483" s="309"/>
      <c r="B1483" s="308">
        <v>1344</v>
      </c>
      <c r="C1483" s="239" t="str">
        <f>VLOOKUP($A$18,Piezas!$A$10:$F$604,2,FALSE)</f>
        <v xml:space="preserve">Gabinete lateral derecho </v>
      </c>
      <c r="D1483" s="317" t="s">
        <v>1211</v>
      </c>
      <c r="E1483" s="322">
        <v>2934.3333333333298</v>
      </c>
      <c r="F1483" s="308" t="str">
        <f>VLOOKUP(D1483,Acero!$A$12:$AB$209,4,FALSE)</f>
        <v xml:space="preserve">Lonja </v>
      </c>
      <c r="G1483" s="317"/>
      <c r="H1483" s="317"/>
      <c r="I1483" s="317"/>
      <c r="J1483" s="311"/>
      <c r="L1483" s="317"/>
      <c r="M1483" s="308" t="str">
        <f>VLOOKUP(D1483,Acero!$A$12:$AB$209,13,FALSE)</f>
        <v>Chapa negra doble recapado</v>
      </c>
      <c r="N1483" s="308" t="str">
        <f>IF(L1483="x",VLOOKUP(D1483,Acero!$A$12:$AB$209,6,FALSE),"--")</f>
        <v>--</v>
      </c>
      <c r="O1483" s="324" t="str">
        <f>IF(L1483="x",VLOOKUP(D1483,Acero!$A$12:$AB$209,7,FALSE),"--")</f>
        <v>--</v>
      </c>
      <c r="P1483" s="335" t="str">
        <f>IF((M1483="Chapa negra doble recapado")*AND(L1483&lt;&gt;"x"),"--",VLOOKUP(D1483,Acero!$A$12:$AB$209,14,FALSE))</f>
        <v>--</v>
      </c>
      <c r="Q1483" s="335" t="str">
        <f>IF((M1483="Chapa negra doble recapado")*AND(L1483&lt;&gt;"x"),"--",VLOOKUP(D1483,Acero!$A$12:$AB$209,15,FALSE))</f>
        <v>--</v>
      </c>
      <c r="R1483" s="335" t="str">
        <f>IF(L1483="x",VLOOKUP(D1483,Acero!$A$12:$AB$209,16,FALSE),"--")</f>
        <v>--</v>
      </c>
      <c r="S1483" s="335" t="str">
        <f>IF(L1483="x",VLOOKUP(D1483,Acero!$A$12:$AB$209,17,FALSE),"--")</f>
        <v>--</v>
      </c>
      <c r="T1483" s="335">
        <f>VLOOKUP(D1483,Acero!$A$12:$AB$209,18,FALSE)</f>
        <v>1.2</v>
      </c>
      <c r="U1483" s="308" t="str">
        <f>VLOOKUP(D1483,Acero!$A$12:$AB$209,19,FALSE)</f>
        <v>mm</v>
      </c>
      <c r="V1483" s="317"/>
      <c r="W1483" s="317">
        <v>2385.3333333333298</v>
      </c>
      <c r="X1483" s="322">
        <v>3119.1666666666702</v>
      </c>
      <c r="Y1483" s="334">
        <f t="shared" si="610"/>
        <v>0.30764393515931027</v>
      </c>
      <c r="Z1483">
        <f t="shared" ref="Z1483:Z1492" si="614">(V1483+W1483)*E1483+Z1482</f>
        <v>13960622.388888851</v>
      </c>
      <c r="AG1483" s="345">
        <v>43801</v>
      </c>
      <c r="AH1483" s="149"/>
      <c r="AI1483" s="149"/>
      <c r="AJ1483" s="149"/>
      <c r="AK1483" s="149"/>
      <c r="AL1483" s="343" t="e">
        <f t="shared" si="611"/>
        <v>#DIV/0!</v>
      </c>
      <c r="AM1483" s="149"/>
      <c r="AN1483" s="149"/>
      <c r="AO1483" s="343" t="e">
        <f t="shared" si="612"/>
        <v>#DIV/0!</v>
      </c>
      <c r="AP1483" s="149"/>
      <c r="AQ1483" s="149"/>
      <c r="AR1483" s="343" t="e">
        <f t="shared" si="613"/>
        <v>#DIV/0!</v>
      </c>
    </row>
    <row r="1484" spans="1:44" ht="30.75" hidden="1" thickBot="1">
      <c r="A1484" s="309"/>
      <c r="B1484" s="308">
        <v>1345</v>
      </c>
      <c r="C1484" s="239" t="str">
        <f>VLOOKUP($A$18,Piezas!$A$10:$F$604,2,FALSE)</f>
        <v xml:space="preserve">Gabinete lateral derecho </v>
      </c>
      <c r="D1484" s="317" t="s">
        <v>1014</v>
      </c>
      <c r="E1484" s="322">
        <v>2942.3333333333298</v>
      </c>
      <c r="F1484" s="308" t="str">
        <f>VLOOKUP(D1484,Acero!$A$12:$AB$209,4,FALSE)</f>
        <v>orejas</v>
      </c>
      <c r="G1484" s="317"/>
      <c r="H1484" s="317"/>
      <c r="I1484" s="317"/>
      <c r="J1484" s="311" t="s">
        <v>1592</v>
      </c>
      <c r="L1484" s="322"/>
      <c r="M1484" s="308" t="str">
        <f>VLOOKUP(D1484,Acero!$A$12:$AB$209,13,FALSE)</f>
        <v>Chapa negra doble recapado</v>
      </c>
      <c r="N1484" s="308" t="str">
        <f>IF(L1484="x",VLOOKUP(D1484,Acero!$A$12:$AB$209,6,FALSE),"--")</f>
        <v>--</v>
      </c>
      <c r="O1484" s="324" t="str">
        <f>IF(L1484="x",VLOOKUP(D1484,Acero!$A$12:$AB$209,7,FALSE),"--")</f>
        <v>--</v>
      </c>
      <c r="P1484" s="335" t="str">
        <f>IF((M1484="Chapa negra doble recapado")*AND(L1484&lt;&gt;"x"),"--",VLOOKUP(D1484,Acero!$A$12:$AB$209,14,FALSE))</f>
        <v>--</v>
      </c>
      <c r="Q1484" s="335" t="str">
        <f>IF((M1484="Chapa negra doble recapado")*AND(L1484&lt;&gt;"x"),"--",VLOOKUP(D1484,Acero!$A$12:$AB$209,15,FALSE))</f>
        <v>--</v>
      </c>
      <c r="R1484" s="335" t="str">
        <f>IF(L1484="x",VLOOKUP(D1484,Acero!$A$12:$AB$209,16,FALSE),"--")</f>
        <v>--</v>
      </c>
      <c r="S1484" s="335" t="str">
        <f>IF(L1484="x",VLOOKUP(D1484,Acero!$A$12:$AB$209,17,FALSE),"--")</f>
        <v>--</v>
      </c>
      <c r="T1484" s="335">
        <f>VLOOKUP(D1484,Acero!$A$12:$AB$209,18,FALSE)</f>
        <v>1.2</v>
      </c>
      <c r="U1484" s="308" t="str">
        <f>VLOOKUP(D1484,Acero!$A$12:$AB$209,19,FALSE)</f>
        <v>mm</v>
      </c>
      <c r="V1484" s="318">
        <v>1</v>
      </c>
      <c r="W1484" s="318">
        <v>2391.8333333333298</v>
      </c>
      <c r="X1484" s="322">
        <v>3127.6666666666702</v>
      </c>
      <c r="Y1484" s="334">
        <f t="shared" si="610"/>
        <v>0.3076440666155702</v>
      </c>
      <c r="Z1484">
        <f t="shared" si="614"/>
        <v>21001135.666666612</v>
      </c>
      <c r="AG1484" s="345">
        <v>43802</v>
      </c>
      <c r="AH1484" s="149"/>
      <c r="AI1484" s="149"/>
      <c r="AJ1484" s="149"/>
      <c r="AK1484" s="149"/>
      <c r="AL1484" s="343" t="e">
        <f t="shared" si="611"/>
        <v>#DIV/0!</v>
      </c>
      <c r="AM1484" s="149"/>
      <c r="AN1484" s="149"/>
      <c r="AO1484" s="343" t="e">
        <f t="shared" si="612"/>
        <v>#DIV/0!</v>
      </c>
      <c r="AP1484" s="149"/>
      <c r="AQ1484" s="149"/>
      <c r="AR1484" s="343" t="e">
        <f t="shared" si="613"/>
        <v>#DIV/0!</v>
      </c>
    </row>
    <row r="1485" spans="1:44" ht="30.75" hidden="1" thickBot="1">
      <c r="A1485" s="309"/>
      <c r="B1485" s="308">
        <v>1346</v>
      </c>
      <c r="C1485" s="239" t="str">
        <f>VLOOKUP($A$18,Piezas!$A$10:$F$604,2,FALSE)</f>
        <v xml:space="preserve">Gabinete lateral derecho </v>
      </c>
      <c r="D1485" s="317" t="s">
        <v>1015</v>
      </c>
      <c r="E1485" s="322"/>
      <c r="F1485" s="308">
        <f>VLOOKUP(D1485,Acero!$A$12:$AB$209,4,FALSE)</f>
        <v>0</v>
      </c>
      <c r="G1485" s="317"/>
      <c r="H1485" s="317"/>
      <c r="I1485" s="317"/>
      <c r="J1485" s="311"/>
      <c r="L1485" s="322"/>
      <c r="M1485" s="308">
        <f>VLOOKUP(D1485,Acero!$A$12:$AB$209,13,FALSE)</f>
        <v>0</v>
      </c>
      <c r="N1485" s="308" t="str">
        <f>IF(L1485="x",VLOOKUP(D1485,Acero!$A$12:$AB$209,6,FALSE),"--")</f>
        <v>--</v>
      </c>
      <c r="O1485" s="324" t="str">
        <f>IF(L1485="x",VLOOKUP(D1485,Acero!$A$12:$AB$209,7,FALSE),"--")</f>
        <v>--</v>
      </c>
      <c r="P1485" s="335">
        <f>IF((M1485="Chapa negra doble recapado")*AND(L1485&lt;&gt;"x"),"--",VLOOKUP(D1485,Acero!$A$12:$AB$209,14,FALSE))</f>
        <v>0</v>
      </c>
      <c r="Q1485" s="335">
        <f>IF((M1485="Chapa negra doble recapado")*AND(L1485&lt;&gt;"x"),"--",VLOOKUP(D1485,Acero!$A$12:$AB$209,15,FALSE))</f>
        <v>0</v>
      </c>
      <c r="R1485" s="335" t="str">
        <f>IF(L1485="x",VLOOKUP(D1485,Acero!$A$12:$AB$209,16,FALSE),"--")</f>
        <v>--</v>
      </c>
      <c r="S1485" s="335" t="str">
        <f>IF(L1485="x",VLOOKUP(D1485,Acero!$A$12:$AB$209,17,FALSE),"--")</f>
        <v>--</v>
      </c>
      <c r="T1485" s="335">
        <f>VLOOKUP(D1485,Acero!$A$12:$AB$209,18,FALSE)</f>
        <v>0</v>
      </c>
      <c r="U1485" s="308" t="str">
        <f>VLOOKUP(D1485,Acero!$A$12:$AB$209,19,FALSE)</f>
        <v>-----</v>
      </c>
      <c r="V1485" s="319"/>
      <c r="W1485" s="319"/>
      <c r="X1485" s="322"/>
      <c r="Y1485" s="334" t="e">
        <f t="shared" si="610"/>
        <v>#DIV/0!</v>
      </c>
      <c r="Z1485">
        <f t="shared" si="614"/>
        <v>21001135.666666612</v>
      </c>
      <c r="AG1485" s="345">
        <v>43803</v>
      </c>
      <c r="AH1485" s="149"/>
      <c r="AI1485" s="149"/>
      <c r="AJ1485" s="149"/>
      <c r="AK1485" s="149"/>
      <c r="AL1485" s="343" t="e">
        <f t="shared" si="611"/>
        <v>#DIV/0!</v>
      </c>
      <c r="AM1485" s="149"/>
      <c r="AN1485" s="149"/>
      <c r="AO1485" s="343" t="e">
        <f t="shared" si="612"/>
        <v>#DIV/0!</v>
      </c>
      <c r="AP1485" s="149"/>
      <c r="AQ1485" s="149"/>
      <c r="AR1485" s="343" t="e">
        <f t="shared" si="613"/>
        <v>#DIV/0!</v>
      </c>
    </row>
    <row r="1486" spans="1:44" ht="30.75" hidden="1" thickBot="1">
      <c r="A1486" s="309"/>
      <c r="B1486" s="308">
        <v>1347</v>
      </c>
      <c r="C1486" s="239" t="str">
        <f>VLOOKUP($A$18,Piezas!$A$10:$F$604,2,FALSE)</f>
        <v xml:space="preserve">Gabinete lateral derecho </v>
      </c>
      <c r="D1486" s="317" t="s">
        <v>1060</v>
      </c>
      <c r="E1486" s="322"/>
      <c r="F1486" s="308">
        <f>VLOOKUP(D1486,Acero!$A$12:$AB$209,4,FALSE)</f>
        <v>0</v>
      </c>
      <c r="G1486" s="317"/>
      <c r="H1486" s="317"/>
      <c r="I1486" s="317"/>
      <c r="J1486" s="311"/>
      <c r="L1486" s="322"/>
      <c r="M1486" s="308" t="str">
        <f>VLOOKUP(D1486,Acero!$A$12:$AB$209,13,FALSE)</f>
        <v>---------------</v>
      </c>
      <c r="N1486" s="308" t="str">
        <f>IF(L1486="x",VLOOKUP(D1486,Acero!$A$12:$AB$209,6,FALSE),"--")</f>
        <v>--</v>
      </c>
      <c r="O1486" s="324" t="str">
        <f>IF(L1486="x",VLOOKUP(D1486,Acero!$A$12:$AB$209,7,FALSE),"--")</f>
        <v>--</v>
      </c>
      <c r="P1486" s="335">
        <f>IF((M1486="Chapa negra doble recapado")*AND(L1486&lt;&gt;"x"),"--",VLOOKUP(D1486,Acero!$A$12:$AB$209,14,FALSE))</f>
        <v>28</v>
      </c>
      <c r="Q1486" s="335" t="str">
        <f>IF((M1486="Chapa negra doble recapado")*AND(L1486&lt;&gt;"x"),"--",VLOOKUP(D1486,Acero!$A$12:$AB$209,15,FALSE))</f>
        <v>----</v>
      </c>
      <c r="R1486" s="335" t="str">
        <f>IF(L1486="x",VLOOKUP(D1486,Acero!$A$12:$AB$209,16,FALSE),"--")</f>
        <v>--</v>
      </c>
      <c r="S1486" s="335" t="str">
        <f>IF(L1486="x",VLOOKUP(D1486,Acero!$A$12:$AB$209,17,FALSE),"--")</f>
        <v>--</v>
      </c>
      <c r="T1486" s="335">
        <f>VLOOKUP(D1486,Acero!$A$12:$AB$209,18,FALSE)</f>
        <v>0</v>
      </c>
      <c r="U1486" s="308" t="str">
        <f>VLOOKUP(D1486,Acero!$A$12:$AB$209,19,FALSE)</f>
        <v>----</v>
      </c>
      <c r="V1486" s="318"/>
      <c r="W1486" s="318"/>
      <c r="X1486" s="322"/>
      <c r="Y1486" s="334" t="e">
        <f t="shared" si="610"/>
        <v>#DIV/0!</v>
      </c>
      <c r="Z1486">
        <f t="shared" si="614"/>
        <v>21001135.666666612</v>
      </c>
      <c r="AG1486" s="345">
        <v>43804</v>
      </c>
      <c r="AH1486" s="149"/>
      <c r="AI1486" s="149"/>
      <c r="AJ1486" s="149"/>
      <c r="AK1486" s="149"/>
      <c r="AL1486" s="343" t="e">
        <f t="shared" si="611"/>
        <v>#DIV/0!</v>
      </c>
      <c r="AM1486" s="149"/>
      <c r="AN1486" s="149"/>
      <c r="AO1486" s="343" t="e">
        <f t="shared" si="612"/>
        <v>#DIV/0!</v>
      </c>
      <c r="AP1486" s="149"/>
      <c r="AQ1486" s="149"/>
      <c r="AR1486" s="343" t="e">
        <f t="shared" si="613"/>
        <v>#DIV/0!</v>
      </c>
    </row>
    <row r="1487" spans="1:44" ht="30.75" hidden="1" thickBot="1">
      <c r="A1487" s="309"/>
      <c r="B1487" s="308">
        <v>1348</v>
      </c>
      <c r="C1487" s="239" t="str">
        <f>VLOOKUP($A$18,Piezas!$A$10:$F$604,2,FALSE)</f>
        <v xml:space="preserve">Gabinete lateral derecho </v>
      </c>
      <c r="D1487" s="317" t="s">
        <v>1228</v>
      </c>
      <c r="E1487" s="322"/>
      <c r="F1487" s="308">
        <f>VLOOKUP(D1487,Acero!$A$12:$AB$209,4,FALSE)</f>
        <v>0</v>
      </c>
      <c r="G1487" s="317"/>
      <c r="H1487" s="317"/>
      <c r="I1487" s="317"/>
      <c r="J1487" s="311"/>
      <c r="L1487" s="322"/>
      <c r="M1487" s="308" t="str">
        <f>VLOOKUP(D1487,Acero!$A$12:$AB$209,13,FALSE)</f>
        <v>---------------</v>
      </c>
      <c r="N1487" s="308" t="str">
        <f>IF(L1487="x",VLOOKUP(D1487,Acero!$A$12:$AB$209,6,FALSE),"--")</f>
        <v>--</v>
      </c>
      <c r="O1487" s="324" t="str">
        <f>IF(L1487="x",VLOOKUP(D1487,Acero!$A$12:$AB$209,7,FALSE),"--")</f>
        <v>--</v>
      </c>
      <c r="P1487" s="335">
        <f>IF((M1487="Chapa negra doble recapado")*AND(L1487&lt;&gt;"x"),"--",VLOOKUP(D1487,Acero!$A$12:$AB$209,14,FALSE))</f>
        <v>0.42</v>
      </c>
      <c r="Q1487" s="335" t="str">
        <f>IF((M1487="Chapa negra doble recapado")*AND(L1487&lt;&gt;"x"),"--",VLOOKUP(D1487,Acero!$A$12:$AB$209,15,FALSE))</f>
        <v>----</v>
      </c>
      <c r="R1487" s="335" t="str">
        <f>IF(L1487="x",VLOOKUP(D1487,Acero!$A$12:$AB$209,16,FALSE),"--")</f>
        <v>--</v>
      </c>
      <c r="S1487" s="335" t="str">
        <f>IF(L1487="x",VLOOKUP(D1487,Acero!$A$12:$AB$209,17,FALSE),"--")</f>
        <v>--</v>
      </c>
      <c r="T1487" s="335">
        <f>VLOOKUP(D1487,Acero!$A$12:$AB$209,18,FALSE)</f>
        <v>0.5</v>
      </c>
      <c r="U1487" s="308" t="str">
        <f>VLOOKUP(D1487,Acero!$A$12:$AB$209,19,FALSE)</f>
        <v>----</v>
      </c>
      <c r="V1487" s="318"/>
      <c r="W1487" s="318"/>
      <c r="X1487" s="322"/>
      <c r="Y1487" s="334" t="e">
        <f t="shared" si="610"/>
        <v>#DIV/0!</v>
      </c>
      <c r="Z1487">
        <f t="shared" si="614"/>
        <v>21001135.666666612</v>
      </c>
      <c r="AG1487" s="345">
        <v>43805</v>
      </c>
      <c r="AH1487" s="149"/>
      <c r="AI1487" s="149"/>
      <c r="AJ1487" s="149"/>
      <c r="AK1487" s="149"/>
      <c r="AL1487" s="343" t="e">
        <f t="shared" si="611"/>
        <v>#DIV/0!</v>
      </c>
      <c r="AM1487" s="149"/>
      <c r="AN1487" s="149"/>
      <c r="AO1487" s="343" t="e">
        <f t="shared" si="612"/>
        <v>#DIV/0!</v>
      </c>
      <c r="AP1487" s="149"/>
      <c r="AQ1487" s="149"/>
      <c r="AR1487" s="343" t="e">
        <f t="shared" si="613"/>
        <v>#DIV/0!</v>
      </c>
    </row>
    <row r="1488" spans="1:44" ht="30.75" hidden="1" thickBot="1">
      <c r="A1488" s="309"/>
      <c r="B1488" s="308">
        <v>1349</v>
      </c>
      <c r="C1488" s="239" t="str">
        <f>VLOOKUP($A$18,Piezas!$A$10:$F$604,2,FALSE)</f>
        <v xml:space="preserve">Gabinete lateral derecho </v>
      </c>
      <c r="D1488" s="317" t="s">
        <v>1229</v>
      </c>
      <c r="E1488" s="322"/>
      <c r="F1488" s="308">
        <f>VLOOKUP(D1488,Acero!$A$12:$AB$209,4,FALSE)</f>
        <v>0</v>
      </c>
      <c r="G1488" s="317"/>
      <c r="H1488" s="317"/>
      <c r="I1488" s="317"/>
      <c r="J1488" s="311"/>
      <c r="L1488" s="322"/>
      <c r="M1488" s="308" t="str">
        <f>VLOOKUP(D1488,Acero!$A$12:$AB$209,13,FALSE)</f>
        <v>---------------</v>
      </c>
      <c r="N1488" s="308" t="str">
        <f>IF(L1488="x",VLOOKUP(D1488,Acero!$A$12:$AB$209,6,FALSE),"--")</f>
        <v>--</v>
      </c>
      <c r="O1488" s="324" t="str">
        <f>IF(L1488="x",VLOOKUP(D1488,Acero!$A$12:$AB$209,7,FALSE),"--")</f>
        <v>--</v>
      </c>
      <c r="P1488" s="335">
        <f>IF((M1488="Chapa negra doble recapado")*AND(L1488&lt;&gt;"x"),"--",VLOOKUP(D1488,Acero!$A$12:$AB$209,14,FALSE))</f>
        <v>22</v>
      </c>
      <c r="Q1488" s="335" t="str">
        <f>IF((M1488="Chapa negra doble recapado")*AND(L1488&lt;&gt;"x"),"--",VLOOKUP(D1488,Acero!$A$12:$AB$209,15,FALSE))</f>
        <v>----</v>
      </c>
      <c r="R1488" s="335" t="str">
        <f>IF(L1488="x",VLOOKUP(D1488,Acero!$A$12:$AB$209,16,FALSE),"--")</f>
        <v>--</v>
      </c>
      <c r="S1488" s="335" t="str">
        <f>IF(L1488="x",VLOOKUP(D1488,Acero!$A$12:$AB$209,17,FALSE),"--")</f>
        <v>--</v>
      </c>
      <c r="T1488" s="335">
        <f>VLOOKUP(D1488,Acero!$A$12:$AB$209,18,FALSE)</f>
        <v>0</v>
      </c>
      <c r="U1488" s="308" t="str">
        <f>VLOOKUP(D1488,Acero!$A$12:$AB$209,19,FALSE)</f>
        <v>----</v>
      </c>
      <c r="V1488" s="319"/>
      <c r="W1488" s="319"/>
      <c r="X1488" s="322"/>
      <c r="Y1488" s="334" t="e">
        <f t="shared" si="610"/>
        <v>#DIV/0!</v>
      </c>
      <c r="Z1488">
        <f t="shared" si="614"/>
        <v>21001135.666666612</v>
      </c>
      <c r="AG1488" s="345">
        <v>43806</v>
      </c>
      <c r="AH1488" s="149"/>
      <c r="AI1488" s="149"/>
      <c r="AJ1488" s="149"/>
      <c r="AK1488" s="149"/>
      <c r="AL1488" s="343" t="e">
        <f t="shared" si="611"/>
        <v>#DIV/0!</v>
      </c>
      <c r="AM1488" s="149"/>
      <c r="AN1488" s="149"/>
      <c r="AO1488" s="343" t="e">
        <f t="shared" si="612"/>
        <v>#DIV/0!</v>
      </c>
      <c r="AP1488" s="149"/>
      <c r="AQ1488" s="149"/>
      <c r="AR1488" s="343" t="e">
        <f t="shared" si="613"/>
        <v>#DIV/0!</v>
      </c>
    </row>
    <row r="1489" spans="1:44" ht="30.75" hidden="1" thickBot="1">
      <c r="A1489" s="309"/>
      <c r="B1489" s="308">
        <v>1350</v>
      </c>
      <c r="C1489" s="239" t="str">
        <f>VLOOKUP($A$18,Piezas!$A$10:$F$604,2,FALSE)</f>
        <v xml:space="preserve">Gabinete lateral derecho </v>
      </c>
      <c r="D1489" s="317" t="s">
        <v>1230</v>
      </c>
      <c r="E1489" s="322"/>
      <c r="F1489" s="308">
        <f>VLOOKUP(D1489,Acero!$A$12:$AB$209,4,FALSE)</f>
        <v>0</v>
      </c>
      <c r="G1489" s="317"/>
      <c r="H1489" s="317"/>
      <c r="I1489" s="317"/>
      <c r="J1489" s="311"/>
      <c r="L1489" s="322"/>
      <c r="M1489" s="308" t="str">
        <f>VLOOKUP(D1489,Acero!$A$12:$AB$209,13,FALSE)</f>
        <v>---------------</v>
      </c>
      <c r="N1489" s="308" t="str">
        <f>IF(L1489="x",VLOOKUP(D1489,Acero!$A$12:$AB$209,6,FALSE),"--")</f>
        <v>--</v>
      </c>
      <c r="O1489" s="324" t="str">
        <f>IF(L1489="x",VLOOKUP(D1489,Acero!$A$12:$AB$209,7,FALSE),"--")</f>
        <v>--</v>
      </c>
      <c r="P1489" s="335">
        <f>IF((M1489="Chapa negra doble recapado")*AND(L1489&lt;&gt;"x"),"--",VLOOKUP(D1489,Acero!$A$12:$AB$209,14,FALSE))</f>
        <v>12.7</v>
      </c>
      <c r="Q1489" s="335" t="str">
        <f>IF((M1489="Chapa negra doble recapado")*AND(L1489&lt;&gt;"x"),"--",VLOOKUP(D1489,Acero!$A$12:$AB$209,15,FALSE))</f>
        <v>----</v>
      </c>
      <c r="R1489" s="335" t="str">
        <f>IF(L1489="x",VLOOKUP(D1489,Acero!$A$12:$AB$209,16,FALSE),"--")</f>
        <v>--</v>
      </c>
      <c r="S1489" s="335" t="str">
        <f>IF(L1489="x",VLOOKUP(D1489,Acero!$A$12:$AB$209,17,FALSE),"--")</f>
        <v>--</v>
      </c>
      <c r="T1489" s="335">
        <f>VLOOKUP(D1489,Acero!$A$12:$AB$209,18,FALSE)</f>
        <v>0</v>
      </c>
      <c r="U1489" s="308" t="str">
        <f>VLOOKUP(D1489,Acero!$A$12:$AB$209,19,FALSE)</f>
        <v>----</v>
      </c>
      <c r="V1489" s="318"/>
      <c r="W1489" s="318"/>
      <c r="X1489" s="322"/>
      <c r="Y1489" s="334" t="e">
        <f t="shared" si="610"/>
        <v>#DIV/0!</v>
      </c>
      <c r="Z1489">
        <f t="shared" si="614"/>
        <v>21001135.666666612</v>
      </c>
      <c r="AG1489" s="345">
        <v>43807</v>
      </c>
      <c r="AH1489" s="149"/>
      <c r="AI1489" s="149"/>
      <c r="AJ1489" s="149"/>
      <c r="AK1489" s="149"/>
      <c r="AL1489" s="343" t="e">
        <f t="shared" si="611"/>
        <v>#DIV/0!</v>
      </c>
      <c r="AM1489" s="149"/>
      <c r="AN1489" s="149"/>
      <c r="AO1489" s="343" t="e">
        <f t="shared" si="612"/>
        <v>#DIV/0!</v>
      </c>
      <c r="AP1489" s="149"/>
      <c r="AQ1489" s="149"/>
      <c r="AR1489" s="343" t="e">
        <f t="shared" si="613"/>
        <v>#DIV/0!</v>
      </c>
    </row>
    <row r="1490" spans="1:44" ht="30.75" hidden="1" thickBot="1">
      <c r="A1490" s="309"/>
      <c r="B1490" s="308">
        <v>1351</v>
      </c>
      <c r="C1490" s="239" t="str">
        <f>VLOOKUP($A$18,Piezas!$A$10:$F$604,2,FALSE)</f>
        <v xml:space="preserve">Gabinete lateral derecho </v>
      </c>
      <c r="D1490" s="317"/>
      <c r="E1490" s="322"/>
      <c r="F1490" s="308" t="e">
        <f>VLOOKUP(D1490,Acero!$A$12:$AB$209,4,FALSE)</f>
        <v>#N/A</v>
      </c>
      <c r="G1490" s="317"/>
      <c r="H1490" s="317"/>
      <c r="I1490" s="317"/>
      <c r="J1490" s="311"/>
      <c r="L1490" s="322"/>
      <c r="M1490" s="308" t="e">
        <f>VLOOKUP(D1490,Acero!$A$12:$AB$209,13,FALSE)</f>
        <v>#N/A</v>
      </c>
      <c r="N1490" s="308" t="str">
        <f>IF(L1490="x",VLOOKUP(D1490,Acero!$A$12:$AB$209,6,FALSE),"--")</f>
        <v>--</v>
      </c>
      <c r="O1490" s="324" t="str">
        <f>IF(L1490="x",VLOOKUP(D1490,Acero!$A$12:$AB$209,7,FALSE),"--")</f>
        <v>--</v>
      </c>
      <c r="P1490" s="335" t="e">
        <f>IF((M1490="Chapa negra doble recapado")*AND(L1490&lt;&gt;"x"),"--",VLOOKUP(D1490,Acero!$A$12:$AB$209,14,FALSE))</f>
        <v>#N/A</v>
      </c>
      <c r="Q1490" s="335" t="e">
        <f>IF((M1490="Chapa negra doble recapado")*AND(L1490&lt;&gt;"x"),"--",VLOOKUP(D1490,Acero!$A$12:$AB$209,15,FALSE))</f>
        <v>#N/A</v>
      </c>
      <c r="R1490" s="335" t="str">
        <f>IF(L1490="x",VLOOKUP(D1490,Acero!$A$12:$AB$209,16,FALSE),"--")</f>
        <v>--</v>
      </c>
      <c r="S1490" s="335" t="str">
        <f>IF(L1490="x",VLOOKUP(D1490,Acero!$A$12:$AB$209,17,FALSE),"--")</f>
        <v>--</v>
      </c>
      <c r="T1490" s="335" t="e">
        <f>VLOOKUP(D1490,Acero!$A$12:$AB$209,18,FALSE)</f>
        <v>#N/A</v>
      </c>
      <c r="U1490" s="308" t="e">
        <f>VLOOKUP(D1490,Acero!$A$12:$AB$209,19,FALSE)</f>
        <v>#N/A</v>
      </c>
      <c r="V1490" s="319"/>
      <c r="W1490" s="319"/>
      <c r="X1490" s="322"/>
      <c r="Y1490" s="334" t="e">
        <f t="shared" si="610"/>
        <v>#DIV/0!</v>
      </c>
      <c r="Z1490">
        <f t="shared" si="614"/>
        <v>21001135.666666612</v>
      </c>
      <c r="AG1490" s="345">
        <v>43808</v>
      </c>
      <c r="AH1490" s="149"/>
      <c r="AI1490" s="149"/>
      <c r="AJ1490" s="149"/>
      <c r="AK1490" s="149"/>
      <c r="AL1490" s="343" t="e">
        <f t="shared" si="611"/>
        <v>#DIV/0!</v>
      </c>
      <c r="AM1490" s="149"/>
      <c r="AN1490" s="149"/>
      <c r="AO1490" s="343" t="e">
        <f t="shared" si="612"/>
        <v>#DIV/0!</v>
      </c>
      <c r="AP1490" s="149"/>
      <c r="AQ1490" s="149"/>
      <c r="AR1490" s="343" t="e">
        <f t="shared" si="613"/>
        <v>#DIV/0!</v>
      </c>
    </row>
    <row r="1491" spans="1:44" ht="30.75" hidden="1" thickBot="1">
      <c r="A1491" s="309"/>
      <c r="B1491" s="308">
        <v>1352</v>
      </c>
      <c r="C1491" s="239" t="str">
        <f>VLOOKUP($A$18,Piezas!$A$10:$F$604,2,FALSE)</f>
        <v xml:space="preserve">Gabinete lateral derecho </v>
      </c>
      <c r="D1491" s="320"/>
      <c r="E1491" s="322"/>
      <c r="F1491" s="308" t="e">
        <f>VLOOKUP(D1491,Acero!$A$12:$AB$209,4,FALSE)</f>
        <v>#N/A</v>
      </c>
      <c r="G1491" s="317"/>
      <c r="H1491" s="317"/>
      <c r="I1491" s="317"/>
      <c r="J1491" s="311"/>
      <c r="L1491" s="322"/>
      <c r="M1491" s="308" t="e">
        <f>VLOOKUP(D1491,Acero!$A$12:$AB$209,13,FALSE)</f>
        <v>#N/A</v>
      </c>
      <c r="N1491" s="308" t="str">
        <f>IF(L1491="x",VLOOKUP(D1491,Acero!$A$12:$AB$209,6,FALSE),"--")</f>
        <v>--</v>
      </c>
      <c r="O1491" s="324" t="str">
        <f>IF(L1491="x",VLOOKUP(D1491,Acero!$A$12:$AB$209,7,FALSE),"--")</f>
        <v>--</v>
      </c>
      <c r="P1491" s="335" t="e">
        <f>IF((M1491="Chapa negra doble recapado")*AND(L1491&lt;&gt;"x"),"--",VLOOKUP(D1491,Acero!$A$12:$AB$209,14,FALSE))</f>
        <v>#N/A</v>
      </c>
      <c r="Q1491" s="335" t="e">
        <f>IF((M1491="Chapa negra doble recapado")*AND(L1491&lt;&gt;"x"),"--",VLOOKUP(D1491,Acero!$A$12:$AB$209,15,FALSE))</f>
        <v>#N/A</v>
      </c>
      <c r="R1491" s="335" t="str">
        <f>IF(L1491="x",VLOOKUP(D1491,Acero!$A$12:$AB$209,16,FALSE),"--")</f>
        <v>--</v>
      </c>
      <c r="S1491" s="335" t="str">
        <f>IF(L1491="x",VLOOKUP(D1491,Acero!$A$12:$AB$209,17,FALSE),"--")</f>
        <v>--</v>
      </c>
      <c r="T1491" s="335" t="e">
        <f>VLOOKUP(D1491,Acero!$A$12:$AB$209,18,FALSE)</f>
        <v>#N/A</v>
      </c>
      <c r="U1491" s="308" t="e">
        <f>VLOOKUP(D1491,Acero!$A$12:$AB$209,19,FALSE)</f>
        <v>#N/A</v>
      </c>
      <c r="V1491" s="318"/>
      <c r="W1491" s="318"/>
      <c r="X1491" s="322"/>
      <c r="Y1491" s="334" t="e">
        <f t="shared" si="610"/>
        <v>#DIV/0!</v>
      </c>
      <c r="Z1491">
        <f t="shared" si="614"/>
        <v>21001135.666666612</v>
      </c>
      <c r="AG1491" s="345">
        <v>43809</v>
      </c>
      <c r="AH1491" s="149"/>
      <c r="AI1491" s="149"/>
      <c r="AJ1491" s="149"/>
      <c r="AK1491" s="149"/>
      <c r="AL1491" s="343" t="e">
        <f t="shared" si="611"/>
        <v>#DIV/0!</v>
      </c>
      <c r="AM1491" s="149"/>
      <c r="AN1491" s="149"/>
      <c r="AO1491" s="343" t="e">
        <f t="shared" si="612"/>
        <v>#DIV/0!</v>
      </c>
      <c r="AP1491" s="149"/>
      <c r="AQ1491" s="149"/>
      <c r="AR1491" s="343" t="e">
        <f t="shared" si="613"/>
        <v>#DIV/0!</v>
      </c>
    </row>
    <row r="1492" spans="1:44" ht="30.75" hidden="1" thickBot="1">
      <c r="A1492" s="412"/>
      <c r="B1492" s="308">
        <v>1353</v>
      </c>
      <c r="C1492" s="239" t="str">
        <f>VLOOKUP($A$18,Piezas!$A$10:$F$604,2,FALSE)</f>
        <v xml:space="preserve">Gabinete lateral derecho </v>
      </c>
      <c r="D1492" s="321"/>
      <c r="E1492" s="322"/>
      <c r="F1492" s="308" t="e">
        <f>VLOOKUP(D1492,Acero!$A$12:$AB$209,4,FALSE)</f>
        <v>#N/A</v>
      </c>
      <c r="G1492" s="317"/>
      <c r="H1492" s="317"/>
      <c r="I1492" s="317"/>
      <c r="J1492" s="311"/>
      <c r="L1492" s="322"/>
      <c r="M1492" s="308" t="e">
        <f>VLOOKUP(D1492,Acero!$A$12:$AB$209,13,FALSE)</f>
        <v>#N/A</v>
      </c>
      <c r="N1492" s="308" t="str">
        <f>IF(L1492="x",VLOOKUP(D1492,Acero!$A$12:$AB$209,6,FALSE),"--")</f>
        <v>--</v>
      </c>
      <c r="O1492" s="324" t="str">
        <f>IF(L1492="x",VLOOKUP(D1492,Acero!$A$12:$AB$209,7,FALSE),"--")</f>
        <v>--</v>
      </c>
      <c r="P1492" s="335" t="e">
        <f>IF((M1492="Chapa negra doble recapado")*AND(L1492&lt;&gt;"x"),"--",VLOOKUP(D1492,Acero!$A$12:$AB$209,14,FALSE))</f>
        <v>#N/A</v>
      </c>
      <c r="Q1492" s="335" t="e">
        <f>IF((M1492="Chapa negra doble recapado")*AND(L1492&lt;&gt;"x"),"--",VLOOKUP(D1492,Acero!$A$12:$AB$209,15,FALSE))</f>
        <v>#N/A</v>
      </c>
      <c r="R1492" s="335" t="str">
        <f>IF(L1492="x",VLOOKUP(D1492,Acero!$A$12:$AB$209,16,FALSE),"--")</f>
        <v>--</v>
      </c>
      <c r="S1492" s="335" t="str">
        <f>IF(L1492="x",VLOOKUP(D1492,Acero!$A$12:$AB$209,17,FALSE),"--")</f>
        <v>--</v>
      </c>
      <c r="T1492" s="335" t="e">
        <f>VLOOKUP(D1492,Acero!$A$12:$AB$209,18,FALSE)</f>
        <v>#N/A</v>
      </c>
      <c r="U1492" s="308" t="e">
        <f>VLOOKUP(D1492,Acero!$A$12:$AB$209,19,FALSE)</f>
        <v>#N/A</v>
      </c>
      <c r="V1492" s="319"/>
      <c r="W1492" s="319"/>
      <c r="X1492" s="322"/>
      <c r="Y1492" s="334" t="e">
        <f t="shared" si="610"/>
        <v>#DIV/0!</v>
      </c>
      <c r="Z1492">
        <f t="shared" si="614"/>
        <v>21001135.666666612</v>
      </c>
      <c r="AG1492" s="345">
        <v>43810</v>
      </c>
      <c r="AH1492" s="149"/>
      <c r="AI1492" s="149"/>
      <c r="AJ1492" s="149"/>
      <c r="AK1492" s="149"/>
      <c r="AL1492" s="343" t="e">
        <f t="shared" si="611"/>
        <v>#DIV/0!</v>
      </c>
      <c r="AM1492" s="149"/>
      <c r="AN1492" s="149"/>
      <c r="AO1492" s="343" t="e">
        <f t="shared" si="612"/>
        <v>#DIV/0!</v>
      </c>
      <c r="AP1492" s="149"/>
      <c r="AQ1492" s="149"/>
      <c r="AR1492" s="343" t="e">
        <f t="shared" si="613"/>
        <v>#DIV/0!</v>
      </c>
    </row>
    <row r="1493" spans="1:44" ht="15.75" hidden="1" thickBot="1">
      <c r="A1493" s="410"/>
      <c r="B1493" s="336"/>
      <c r="C1493" s="337"/>
      <c r="D1493" s="338"/>
      <c r="E1493" s="339"/>
      <c r="F1493" s="340"/>
      <c r="G1493" s="336"/>
      <c r="H1493" s="336"/>
      <c r="I1493" s="338"/>
      <c r="J1493" s="339"/>
      <c r="K1493" s="341"/>
      <c r="L1493" s="339"/>
      <c r="M1493" s="338"/>
      <c r="N1493" s="338"/>
      <c r="O1493" s="342"/>
      <c r="P1493" s="340"/>
      <c r="Q1493" s="340"/>
      <c r="R1493" s="340"/>
      <c r="S1493" s="340"/>
      <c r="T1493" s="340"/>
      <c r="U1493" s="336"/>
      <c r="V1493" s="336"/>
      <c r="W1493" s="336"/>
      <c r="X1493" s="339"/>
      <c r="Y1493" s="339"/>
      <c r="Z1493" s="333"/>
      <c r="AA1493" s="333"/>
      <c r="AG1493" s="345"/>
      <c r="AL1493" s="344"/>
      <c r="AO1493" s="344"/>
      <c r="AR1493" s="344"/>
    </row>
    <row r="1494" spans="1:44" ht="31.5" hidden="1" thickTop="1" thickBot="1">
      <c r="A1494" s="411" t="s">
        <v>642</v>
      </c>
      <c r="B1494" s="308">
        <v>1354</v>
      </c>
      <c r="C1494" s="239" t="str">
        <f>VLOOKUP($A$18,Piezas!$A$10:$F$604,2,FALSE)</f>
        <v xml:space="preserve">Gabinete lateral derecho </v>
      </c>
      <c r="D1494" s="317" t="s">
        <v>1012</v>
      </c>
      <c r="E1494" s="331">
        <v>2950.3333333333298</v>
      </c>
      <c r="F1494" s="308" t="str">
        <f>VLOOKUP(D1494,Acero!$A$12:$AB$209,4,FALSE)</f>
        <v>Lateral</v>
      </c>
      <c r="G1494" s="317"/>
      <c r="H1494" s="317"/>
      <c r="I1494" s="317"/>
      <c r="J1494" s="310"/>
      <c r="K1494" s="149"/>
      <c r="L1494" s="331"/>
      <c r="M1494" s="308" t="str">
        <f>VLOOKUP(D1494,Acero!$A$12:$AB$209,13,FALSE)</f>
        <v>Chapa negra doble recapado</v>
      </c>
      <c r="N1494" s="308" t="str">
        <f>IF(L1494="x",VLOOKUP(D1494,Acero!$A$12:$AB$209,6,FALSE),"--")</f>
        <v>--</v>
      </c>
      <c r="O1494" s="324" t="str">
        <f>IF(L1494="x",VLOOKUP(D1494,Acero!$A$12:$AB$209,7,FALSE),"--")</f>
        <v>--</v>
      </c>
      <c r="P1494" s="335" t="str">
        <f>IF((M1494="Chapa negra doble recapado")*AND(L1494&lt;&gt;"x"),"--",VLOOKUP(D1494,Acero!$A$12:$AB$209,14,FALSE))</f>
        <v>--</v>
      </c>
      <c r="Q1494" s="335" t="str">
        <f>IF((M1494="Chapa negra doble recapado")*AND(L1494&lt;&gt;"x"),"--",VLOOKUP(D1494,Acero!$A$12:$AB$209,15,FALSE))</f>
        <v>--</v>
      </c>
      <c r="R1494" s="335" t="str">
        <f>IF(L1494="x",VLOOKUP(D1494,Acero!$A$12:$AB$209,16,FALSE),"--")</f>
        <v>--</v>
      </c>
      <c r="S1494" s="335" t="str">
        <f>IF(L1494="x",VLOOKUP(D1494,Acero!$A$12:$AB$209,17,FALSE),"--")</f>
        <v>--</v>
      </c>
      <c r="T1494" s="335">
        <f>VLOOKUP(D1494,Acero!$A$12:$AB$209,18,FALSE)</f>
        <v>1.2</v>
      </c>
      <c r="U1494" s="308" t="str">
        <f>VLOOKUP(D1494,Acero!$A$12:$AB$209,19,FALSE)</f>
        <v>mm</v>
      </c>
      <c r="V1494" s="317"/>
      <c r="W1494" s="317">
        <v>2398.3333333333298</v>
      </c>
      <c r="X1494" s="331">
        <v>3136.1666666666702</v>
      </c>
      <c r="Y1494" s="334">
        <f t="shared" ref="Y1494:Y1504" si="615">(X1494-W1494)/W1494</f>
        <v>0.30764419735928061</v>
      </c>
      <c r="Z1494" s="149">
        <f>(V1494+W1494)*E1494</f>
        <v>7075882.7777777594</v>
      </c>
      <c r="AA1494" s="149"/>
      <c r="AB1494" s="149"/>
      <c r="AC1494" s="149"/>
      <c r="AD1494" s="149"/>
      <c r="AE1494" s="149"/>
      <c r="AF1494" s="149"/>
      <c r="AG1494" s="345">
        <v>43811</v>
      </c>
      <c r="AH1494" s="149"/>
      <c r="AI1494" s="149"/>
      <c r="AJ1494" s="149"/>
      <c r="AK1494" s="149"/>
      <c r="AL1494" s="343" t="e">
        <f t="shared" ref="AL1494:AL1504" si="616">(AH1494-AK1494)/AH1494</f>
        <v>#DIV/0!</v>
      </c>
      <c r="AM1494" s="149"/>
      <c r="AN1494" s="149"/>
      <c r="AO1494" s="343" t="e">
        <f t="shared" ref="AO1494:AO1504" si="617">(AK1494-AN1494)/AK1494</f>
        <v>#DIV/0!</v>
      </c>
      <c r="AP1494" s="149"/>
      <c r="AQ1494" s="149"/>
      <c r="AR1494" s="343" t="e">
        <f t="shared" ref="AR1494:AR1504" si="618">(AN1494-AQ1494)/AN1494</f>
        <v>#DIV/0!</v>
      </c>
    </row>
    <row r="1495" spans="1:44" ht="30.75" hidden="1" thickBot="1">
      <c r="A1495" s="309"/>
      <c r="B1495" s="308">
        <v>1355</v>
      </c>
      <c r="C1495" s="239" t="str">
        <f>VLOOKUP($A$18,Piezas!$A$10:$F$604,2,FALSE)</f>
        <v xml:space="preserve">Gabinete lateral derecho </v>
      </c>
      <c r="D1495" s="317" t="s">
        <v>1211</v>
      </c>
      <c r="E1495" s="322">
        <v>2958.3333333333298</v>
      </c>
      <c r="F1495" s="308" t="str">
        <f>VLOOKUP(D1495,Acero!$A$12:$AB$209,4,FALSE)</f>
        <v xml:space="preserve">Lonja </v>
      </c>
      <c r="G1495" s="317"/>
      <c r="H1495" s="317"/>
      <c r="I1495" s="317"/>
      <c r="J1495" s="311"/>
      <c r="L1495" s="317"/>
      <c r="M1495" s="308" t="str">
        <f>VLOOKUP(D1495,Acero!$A$12:$AB$209,13,FALSE)</f>
        <v>Chapa negra doble recapado</v>
      </c>
      <c r="N1495" s="308" t="str">
        <f>IF(L1495="x",VLOOKUP(D1495,Acero!$A$12:$AB$209,6,FALSE),"--")</f>
        <v>--</v>
      </c>
      <c r="O1495" s="324" t="str">
        <f>IF(L1495="x",VLOOKUP(D1495,Acero!$A$12:$AB$209,7,FALSE),"--")</f>
        <v>--</v>
      </c>
      <c r="P1495" s="335" t="str">
        <f>IF((M1495="Chapa negra doble recapado")*AND(L1495&lt;&gt;"x"),"--",VLOOKUP(D1495,Acero!$A$12:$AB$209,14,FALSE))</f>
        <v>--</v>
      </c>
      <c r="Q1495" s="335" t="str">
        <f>IF((M1495="Chapa negra doble recapado")*AND(L1495&lt;&gt;"x"),"--",VLOOKUP(D1495,Acero!$A$12:$AB$209,15,FALSE))</f>
        <v>--</v>
      </c>
      <c r="R1495" s="335" t="str">
        <f>IF(L1495="x",VLOOKUP(D1495,Acero!$A$12:$AB$209,16,FALSE),"--")</f>
        <v>--</v>
      </c>
      <c r="S1495" s="335" t="str">
        <f>IF(L1495="x",VLOOKUP(D1495,Acero!$A$12:$AB$209,17,FALSE),"--")</f>
        <v>--</v>
      </c>
      <c r="T1495" s="335">
        <f>VLOOKUP(D1495,Acero!$A$12:$AB$209,18,FALSE)</f>
        <v>1.2</v>
      </c>
      <c r="U1495" s="308" t="str">
        <f>VLOOKUP(D1495,Acero!$A$12:$AB$209,19,FALSE)</f>
        <v>mm</v>
      </c>
      <c r="V1495" s="317"/>
      <c r="W1495" s="317">
        <v>2404.8333333333298</v>
      </c>
      <c r="X1495" s="322">
        <v>3144.6666666666702</v>
      </c>
      <c r="Y1495" s="334">
        <f t="shared" si="615"/>
        <v>0.30764432739621927</v>
      </c>
      <c r="Z1495">
        <f t="shared" ref="Z1495:Z1504" si="619">(V1495+W1495)*E1495+Z1494</f>
        <v>14190181.388888851</v>
      </c>
      <c r="AG1495" s="345">
        <v>43812</v>
      </c>
      <c r="AH1495" s="149"/>
      <c r="AI1495" s="149"/>
      <c r="AJ1495" s="149"/>
      <c r="AK1495" s="149"/>
      <c r="AL1495" s="343" t="e">
        <f t="shared" si="616"/>
        <v>#DIV/0!</v>
      </c>
      <c r="AM1495" s="149"/>
      <c r="AN1495" s="149"/>
      <c r="AO1495" s="343" t="e">
        <f t="shared" si="617"/>
        <v>#DIV/0!</v>
      </c>
      <c r="AP1495" s="149"/>
      <c r="AQ1495" s="149"/>
      <c r="AR1495" s="343" t="e">
        <f t="shared" si="618"/>
        <v>#DIV/0!</v>
      </c>
    </row>
    <row r="1496" spans="1:44" ht="30.75" hidden="1" thickBot="1">
      <c r="A1496" s="309"/>
      <c r="B1496" s="308">
        <v>1356</v>
      </c>
      <c r="C1496" s="239" t="str">
        <f>VLOOKUP($A$18,Piezas!$A$10:$F$604,2,FALSE)</f>
        <v xml:space="preserve">Gabinete lateral derecho </v>
      </c>
      <c r="D1496" s="317" t="s">
        <v>1014</v>
      </c>
      <c r="E1496" s="322">
        <v>2966.3333333333298</v>
      </c>
      <c r="F1496" s="308" t="str">
        <f>VLOOKUP(D1496,Acero!$A$12:$AB$209,4,FALSE)</f>
        <v>orejas</v>
      </c>
      <c r="G1496" s="317"/>
      <c r="H1496" s="317"/>
      <c r="I1496" s="317"/>
      <c r="J1496" s="311" t="s">
        <v>1593</v>
      </c>
      <c r="L1496" s="322"/>
      <c r="M1496" s="308" t="str">
        <f>VLOOKUP(D1496,Acero!$A$12:$AB$209,13,FALSE)</f>
        <v>Chapa negra doble recapado</v>
      </c>
      <c r="N1496" s="308" t="str">
        <f>IF(L1496="x",VLOOKUP(D1496,Acero!$A$12:$AB$209,6,FALSE),"--")</f>
        <v>--</v>
      </c>
      <c r="O1496" s="324" t="str">
        <f>IF(L1496="x",VLOOKUP(D1496,Acero!$A$12:$AB$209,7,FALSE),"--")</f>
        <v>--</v>
      </c>
      <c r="P1496" s="335" t="str">
        <f>IF((M1496="Chapa negra doble recapado")*AND(L1496&lt;&gt;"x"),"--",VLOOKUP(D1496,Acero!$A$12:$AB$209,14,FALSE))</f>
        <v>--</v>
      </c>
      <c r="Q1496" s="335" t="str">
        <f>IF((M1496="Chapa negra doble recapado")*AND(L1496&lt;&gt;"x"),"--",VLOOKUP(D1496,Acero!$A$12:$AB$209,15,FALSE))</f>
        <v>--</v>
      </c>
      <c r="R1496" s="335" t="str">
        <f>IF(L1496="x",VLOOKUP(D1496,Acero!$A$12:$AB$209,16,FALSE),"--")</f>
        <v>--</v>
      </c>
      <c r="S1496" s="335" t="str">
        <f>IF(L1496="x",VLOOKUP(D1496,Acero!$A$12:$AB$209,17,FALSE),"--")</f>
        <v>--</v>
      </c>
      <c r="T1496" s="335">
        <f>VLOOKUP(D1496,Acero!$A$12:$AB$209,18,FALSE)</f>
        <v>1.2</v>
      </c>
      <c r="U1496" s="308" t="str">
        <f>VLOOKUP(D1496,Acero!$A$12:$AB$209,19,FALSE)</f>
        <v>mm</v>
      </c>
      <c r="V1496" s="318">
        <v>1</v>
      </c>
      <c r="W1496" s="318">
        <v>2411.3333333333298</v>
      </c>
      <c r="X1496" s="322">
        <v>3153.1666666666702</v>
      </c>
      <c r="Y1496" s="334">
        <f t="shared" si="615"/>
        <v>0.30764445673210178</v>
      </c>
      <c r="Z1496">
        <f t="shared" si="619"/>
        <v>21345966.166666612</v>
      </c>
      <c r="AG1496" s="345">
        <v>43813</v>
      </c>
      <c r="AH1496" s="149"/>
      <c r="AI1496" s="149"/>
      <c r="AJ1496" s="149"/>
      <c r="AK1496" s="149"/>
      <c r="AL1496" s="343" t="e">
        <f t="shared" si="616"/>
        <v>#DIV/0!</v>
      </c>
      <c r="AM1496" s="149"/>
      <c r="AN1496" s="149"/>
      <c r="AO1496" s="343" t="e">
        <f t="shared" si="617"/>
        <v>#DIV/0!</v>
      </c>
      <c r="AP1496" s="149"/>
      <c r="AQ1496" s="149"/>
      <c r="AR1496" s="343" t="e">
        <f t="shared" si="618"/>
        <v>#DIV/0!</v>
      </c>
    </row>
    <row r="1497" spans="1:44" ht="30.75" hidden="1" thickBot="1">
      <c r="A1497" s="309"/>
      <c r="B1497" s="308">
        <v>1357</v>
      </c>
      <c r="C1497" s="239" t="str">
        <f>VLOOKUP($A$18,Piezas!$A$10:$F$604,2,FALSE)</f>
        <v xml:space="preserve">Gabinete lateral derecho </v>
      </c>
      <c r="D1497" s="317" t="s">
        <v>1015</v>
      </c>
      <c r="E1497" s="322"/>
      <c r="F1497" s="308">
        <f>VLOOKUP(D1497,Acero!$A$12:$AB$209,4,FALSE)</f>
        <v>0</v>
      </c>
      <c r="G1497" s="317"/>
      <c r="H1497" s="317"/>
      <c r="I1497" s="317"/>
      <c r="J1497" s="311"/>
      <c r="L1497" s="322"/>
      <c r="M1497" s="308">
        <f>VLOOKUP(D1497,Acero!$A$12:$AB$209,13,FALSE)</f>
        <v>0</v>
      </c>
      <c r="N1497" s="308" t="str">
        <f>IF(L1497="x",VLOOKUP(D1497,Acero!$A$12:$AB$209,6,FALSE),"--")</f>
        <v>--</v>
      </c>
      <c r="O1497" s="324" t="str">
        <f>IF(L1497="x",VLOOKUP(D1497,Acero!$A$12:$AB$209,7,FALSE),"--")</f>
        <v>--</v>
      </c>
      <c r="P1497" s="335">
        <f>IF((M1497="Chapa negra doble recapado")*AND(L1497&lt;&gt;"x"),"--",VLOOKUP(D1497,Acero!$A$12:$AB$209,14,FALSE))</f>
        <v>0</v>
      </c>
      <c r="Q1497" s="335">
        <f>IF((M1497="Chapa negra doble recapado")*AND(L1497&lt;&gt;"x"),"--",VLOOKUP(D1497,Acero!$A$12:$AB$209,15,FALSE))</f>
        <v>0</v>
      </c>
      <c r="R1497" s="335" t="str">
        <f>IF(L1497="x",VLOOKUP(D1497,Acero!$A$12:$AB$209,16,FALSE),"--")</f>
        <v>--</v>
      </c>
      <c r="S1497" s="335" t="str">
        <f>IF(L1497="x",VLOOKUP(D1497,Acero!$A$12:$AB$209,17,FALSE),"--")</f>
        <v>--</v>
      </c>
      <c r="T1497" s="335">
        <f>VLOOKUP(D1497,Acero!$A$12:$AB$209,18,FALSE)</f>
        <v>0</v>
      </c>
      <c r="U1497" s="308" t="str">
        <f>VLOOKUP(D1497,Acero!$A$12:$AB$209,19,FALSE)</f>
        <v>-----</v>
      </c>
      <c r="V1497" s="319"/>
      <c r="W1497" s="319"/>
      <c r="X1497" s="322"/>
      <c r="Y1497" s="334" t="e">
        <f t="shared" si="615"/>
        <v>#DIV/0!</v>
      </c>
      <c r="Z1497">
        <f t="shared" si="619"/>
        <v>21345966.166666612</v>
      </c>
      <c r="AG1497" s="345">
        <v>43814</v>
      </c>
      <c r="AH1497" s="149"/>
      <c r="AI1497" s="149"/>
      <c r="AJ1497" s="149"/>
      <c r="AK1497" s="149"/>
      <c r="AL1497" s="343" t="e">
        <f t="shared" si="616"/>
        <v>#DIV/0!</v>
      </c>
      <c r="AM1497" s="149"/>
      <c r="AN1497" s="149"/>
      <c r="AO1497" s="343" t="e">
        <f t="shared" si="617"/>
        <v>#DIV/0!</v>
      </c>
      <c r="AP1497" s="149"/>
      <c r="AQ1497" s="149"/>
      <c r="AR1497" s="343" t="e">
        <f t="shared" si="618"/>
        <v>#DIV/0!</v>
      </c>
    </row>
    <row r="1498" spans="1:44" ht="30.75" hidden="1" thickBot="1">
      <c r="A1498" s="309"/>
      <c r="B1498" s="308">
        <v>1358</v>
      </c>
      <c r="C1498" s="239" t="str">
        <f>VLOOKUP($A$18,Piezas!$A$10:$F$604,2,FALSE)</f>
        <v xml:space="preserve">Gabinete lateral derecho </v>
      </c>
      <c r="D1498" s="317" t="s">
        <v>1060</v>
      </c>
      <c r="E1498" s="322"/>
      <c r="F1498" s="308">
        <f>VLOOKUP(D1498,Acero!$A$12:$AB$209,4,FALSE)</f>
        <v>0</v>
      </c>
      <c r="G1498" s="317"/>
      <c r="H1498" s="317"/>
      <c r="I1498" s="317"/>
      <c r="J1498" s="311"/>
      <c r="L1498" s="322"/>
      <c r="M1498" s="308" t="str">
        <f>VLOOKUP(D1498,Acero!$A$12:$AB$209,13,FALSE)</f>
        <v>---------------</v>
      </c>
      <c r="N1498" s="308" t="str">
        <f>IF(L1498="x",VLOOKUP(D1498,Acero!$A$12:$AB$209,6,FALSE),"--")</f>
        <v>--</v>
      </c>
      <c r="O1498" s="324" t="str">
        <f>IF(L1498="x",VLOOKUP(D1498,Acero!$A$12:$AB$209,7,FALSE),"--")</f>
        <v>--</v>
      </c>
      <c r="P1498" s="335">
        <f>IF((M1498="Chapa negra doble recapado")*AND(L1498&lt;&gt;"x"),"--",VLOOKUP(D1498,Acero!$A$12:$AB$209,14,FALSE))</f>
        <v>28</v>
      </c>
      <c r="Q1498" s="335" t="str">
        <f>IF((M1498="Chapa negra doble recapado")*AND(L1498&lt;&gt;"x"),"--",VLOOKUP(D1498,Acero!$A$12:$AB$209,15,FALSE))</f>
        <v>----</v>
      </c>
      <c r="R1498" s="335" t="str">
        <f>IF(L1498="x",VLOOKUP(D1498,Acero!$A$12:$AB$209,16,FALSE),"--")</f>
        <v>--</v>
      </c>
      <c r="S1498" s="335" t="str">
        <f>IF(L1498="x",VLOOKUP(D1498,Acero!$A$12:$AB$209,17,FALSE),"--")</f>
        <v>--</v>
      </c>
      <c r="T1498" s="335">
        <f>VLOOKUP(D1498,Acero!$A$12:$AB$209,18,FALSE)</f>
        <v>0</v>
      </c>
      <c r="U1498" s="308" t="str">
        <f>VLOOKUP(D1498,Acero!$A$12:$AB$209,19,FALSE)</f>
        <v>----</v>
      </c>
      <c r="V1498" s="318"/>
      <c r="W1498" s="318"/>
      <c r="X1498" s="322"/>
      <c r="Y1498" s="334" t="e">
        <f t="shared" si="615"/>
        <v>#DIV/0!</v>
      </c>
      <c r="Z1498">
        <f t="shared" si="619"/>
        <v>21345966.166666612</v>
      </c>
      <c r="AG1498" s="345">
        <v>43815</v>
      </c>
      <c r="AH1498" s="149"/>
      <c r="AI1498" s="149"/>
      <c r="AJ1498" s="149"/>
      <c r="AK1498" s="149"/>
      <c r="AL1498" s="343" t="e">
        <f t="shared" si="616"/>
        <v>#DIV/0!</v>
      </c>
      <c r="AM1498" s="149"/>
      <c r="AN1498" s="149"/>
      <c r="AO1498" s="343" t="e">
        <f t="shared" si="617"/>
        <v>#DIV/0!</v>
      </c>
      <c r="AP1498" s="149"/>
      <c r="AQ1498" s="149"/>
      <c r="AR1498" s="343" t="e">
        <f t="shared" si="618"/>
        <v>#DIV/0!</v>
      </c>
    </row>
    <row r="1499" spans="1:44" ht="30.75" hidden="1" thickBot="1">
      <c r="A1499" s="309"/>
      <c r="B1499" s="308">
        <v>1359</v>
      </c>
      <c r="C1499" s="239" t="str">
        <f>VLOOKUP($A$18,Piezas!$A$10:$F$604,2,FALSE)</f>
        <v xml:space="preserve">Gabinete lateral derecho </v>
      </c>
      <c r="D1499" s="317" t="s">
        <v>1228</v>
      </c>
      <c r="E1499" s="322"/>
      <c r="F1499" s="308">
        <f>VLOOKUP(D1499,Acero!$A$12:$AB$209,4,FALSE)</f>
        <v>0</v>
      </c>
      <c r="G1499" s="317"/>
      <c r="H1499" s="317"/>
      <c r="I1499" s="317"/>
      <c r="J1499" s="311"/>
      <c r="L1499" s="322"/>
      <c r="M1499" s="308" t="str">
        <f>VLOOKUP(D1499,Acero!$A$12:$AB$209,13,FALSE)</f>
        <v>---------------</v>
      </c>
      <c r="N1499" s="308" t="str">
        <f>IF(L1499="x",VLOOKUP(D1499,Acero!$A$12:$AB$209,6,FALSE),"--")</f>
        <v>--</v>
      </c>
      <c r="O1499" s="324" t="str">
        <f>IF(L1499="x",VLOOKUP(D1499,Acero!$A$12:$AB$209,7,FALSE),"--")</f>
        <v>--</v>
      </c>
      <c r="P1499" s="335">
        <f>IF((M1499="Chapa negra doble recapado")*AND(L1499&lt;&gt;"x"),"--",VLOOKUP(D1499,Acero!$A$12:$AB$209,14,FALSE))</f>
        <v>0.42</v>
      </c>
      <c r="Q1499" s="335" t="str">
        <f>IF((M1499="Chapa negra doble recapado")*AND(L1499&lt;&gt;"x"),"--",VLOOKUP(D1499,Acero!$A$12:$AB$209,15,FALSE))</f>
        <v>----</v>
      </c>
      <c r="R1499" s="335" t="str">
        <f>IF(L1499="x",VLOOKUP(D1499,Acero!$A$12:$AB$209,16,FALSE),"--")</f>
        <v>--</v>
      </c>
      <c r="S1499" s="335" t="str">
        <f>IF(L1499="x",VLOOKUP(D1499,Acero!$A$12:$AB$209,17,FALSE),"--")</f>
        <v>--</v>
      </c>
      <c r="T1499" s="335">
        <f>VLOOKUP(D1499,Acero!$A$12:$AB$209,18,FALSE)</f>
        <v>0.5</v>
      </c>
      <c r="U1499" s="308" t="str">
        <f>VLOOKUP(D1499,Acero!$A$12:$AB$209,19,FALSE)</f>
        <v>----</v>
      </c>
      <c r="V1499" s="318"/>
      <c r="W1499" s="318"/>
      <c r="X1499" s="322"/>
      <c r="Y1499" s="334" t="e">
        <f t="shared" si="615"/>
        <v>#DIV/0!</v>
      </c>
      <c r="Z1499">
        <f t="shared" si="619"/>
        <v>21345966.166666612</v>
      </c>
      <c r="AG1499" s="345">
        <v>43816</v>
      </c>
      <c r="AH1499" s="149"/>
      <c r="AI1499" s="149"/>
      <c r="AJ1499" s="149"/>
      <c r="AK1499" s="149"/>
      <c r="AL1499" s="343" t="e">
        <f t="shared" si="616"/>
        <v>#DIV/0!</v>
      </c>
      <c r="AM1499" s="149"/>
      <c r="AN1499" s="149"/>
      <c r="AO1499" s="343" t="e">
        <f t="shared" si="617"/>
        <v>#DIV/0!</v>
      </c>
      <c r="AP1499" s="149"/>
      <c r="AQ1499" s="149"/>
      <c r="AR1499" s="343" t="e">
        <f t="shared" si="618"/>
        <v>#DIV/0!</v>
      </c>
    </row>
    <row r="1500" spans="1:44" ht="30.75" hidden="1" thickBot="1">
      <c r="A1500" s="309"/>
      <c r="B1500" s="308">
        <v>1360</v>
      </c>
      <c r="C1500" s="239" t="str">
        <f>VLOOKUP($A$18,Piezas!$A$10:$F$604,2,FALSE)</f>
        <v xml:space="preserve">Gabinete lateral derecho </v>
      </c>
      <c r="D1500" s="317" t="s">
        <v>1229</v>
      </c>
      <c r="E1500" s="322"/>
      <c r="F1500" s="308">
        <f>VLOOKUP(D1500,Acero!$A$12:$AB$209,4,FALSE)</f>
        <v>0</v>
      </c>
      <c r="G1500" s="317"/>
      <c r="H1500" s="317"/>
      <c r="I1500" s="317"/>
      <c r="J1500" s="311"/>
      <c r="L1500" s="322"/>
      <c r="M1500" s="308" t="str">
        <f>VLOOKUP(D1500,Acero!$A$12:$AB$209,13,FALSE)</f>
        <v>---------------</v>
      </c>
      <c r="N1500" s="308" t="str">
        <f>IF(L1500="x",VLOOKUP(D1500,Acero!$A$12:$AB$209,6,FALSE),"--")</f>
        <v>--</v>
      </c>
      <c r="O1500" s="324" t="str">
        <f>IF(L1500="x",VLOOKUP(D1500,Acero!$A$12:$AB$209,7,FALSE),"--")</f>
        <v>--</v>
      </c>
      <c r="P1500" s="335">
        <f>IF((M1500="Chapa negra doble recapado")*AND(L1500&lt;&gt;"x"),"--",VLOOKUP(D1500,Acero!$A$12:$AB$209,14,FALSE))</f>
        <v>22</v>
      </c>
      <c r="Q1500" s="335" t="str">
        <f>IF((M1500="Chapa negra doble recapado")*AND(L1500&lt;&gt;"x"),"--",VLOOKUP(D1500,Acero!$A$12:$AB$209,15,FALSE))</f>
        <v>----</v>
      </c>
      <c r="R1500" s="335" t="str">
        <f>IF(L1500="x",VLOOKUP(D1500,Acero!$A$12:$AB$209,16,FALSE),"--")</f>
        <v>--</v>
      </c>
      <c r="S1500" s="335" t="str">
        <f>IF(L1500="x",VLOOKUP(D1500,Acero!$A$12:$AB$209,17,FALSE),"--")</f>
        <v>--</v>
      </c>
      <c r="T1500" s="335">
        <f>VLOOKUP(D1500,Acero!$A$12:$AB$209,18,FALSE)</f>
        <v>0</v>
      </c>
      <c r="U1500" s="308" t="str">
        <f>VLOOKUP(D1500,Acero!$A$12:$AB$209,19,FALSE)</f>
        <v>----</v>
      </c>
      <c r="V1500" s="319"/>
      <c r="W1500" s="319"/>
      <c r="X1500" s="322"/>
      <c r="Y1500" s="334" t="e">
        <f t="shared" si="615"/>
        <v>#DIV/0!</v>
      </c>
      <c r="Z1500">
        <f t="shared" si="619"/>
        <v>21345966.166666612</v>
      </c>
      <c r="AG1500" s="345">
        <v>43817</v>
      </c>
      <c r="AH1500" s="149"/>
      <c r="AI1500" s="149"/>
      <c r="AJ1500" s="149"/>
      <c r="AK1500" s="149"/>
      <c r="AL1500" s="343" t="e">
        <f t="shared" si="616"/>
        <v>#DIV/0!</v>
      </c>
      <c r="AM1500" s="149"/>
      <c r="AN1500" s="149"/>
      <c r="AO1500" s="343" t="e">
        <f t="shared" si="617"/>
        <v>#DIV/0!</v>
      </c>
      <c r="AP1500" s="149"/>
      <c r="AQ1500" s="149"/>
      <c r="AR1500" s="343" t="e">
        <f t="shared" si="618"/>
        <v>#DIV/0!</v>
      </c>
    </row>
    <row r="1501" spans="1:44" ht="30.75" hidden="1" thickBot="1">
      <c r="A1501" s="309"/>
      <c r="B1501" s="308">
        <v>1361</v>
      </c>
      <c r="C1501" s="239" t="str">
        <f>VLOOKUP($A$18,Piezas!$A$10:$F$604,2,FALSE)</f>
        <v xml:space="preserve">Gabinete lateral derecho </v>
      </c>
      <c r="D1501" s="317" t="s">
        <v>1230</v>
      </c>
      <c r="E1501" s="322"/>
      <c r="F1501" s="308">
        <f>VLOOKUP(D1501,Acero!$A$12:$AB$209,4,FALSE)</f>
        <v>0</v>
      </c>
      <c r="G1501" s="317"/>
      <c r="H1501" s="317"/>
      <c r="I1501" s="317"/>
      <c r="J1501" s="311"/>
      <c r="L1501" s="322"/>
      <c r="M1501" s="308" t="str">
        <f>VLOOKUP(D1501,Acero!$A$12:$AB$209,13,FALSE)</f>
        <v>---------------</v>
      </c>
      <c r="N1501" s="308" t="str">
        <f>IF(L1501="x",VLOOKUP(D1501,Acero!$A$12:$AB$209,6,FALSE),"--")</f>
        <v>--</v>
      </c>
      <c r="O1501" s="324" t="str">
        <f>IF(L1501="x",VLOOKUP(D1501,Acero!$A$12:$AB$209,7,FALSE),"--")</f>
        <v>--</v>
      </c>
      <c r="P1501" s="335">
        <f>IF((M1501="Chapa negra doble recapado")*AND(L1501&lt;&gt;"x"),"--",VLOOKUP(D1501,Acero!$A$12:$AB$209,14,FALSE))</f>
        <v>12.7</v>
      </c>
      <c r="Q1501" s="335" t="str">
        <f>IF((M1501="Chapa negra doble recapado")*AND(L1501&lt;&gt;"x"),"--",VLOOKUP(D1501,Acero!$A$12:$AB$209,15,FALSE))</f>
        <v>----</v>
      </c>
      <c r="R1501" s="335" t="str">
        <f>IF(L1501="x",VLOOKUP(D1501,Acero!$A$12:$AB$209,16,FALSE),"--")</f>
        <v>--</v>
      </c>
      <c r="S1501" s="335" t="str">
        <f>IF(L1501="x",VLOOKUP(D1501,Acero!$A$12:$AB$209,17,FALSE),"--")</f>
        <v>--</v>
      </c>
      <c r="T1501" s="335">
        <f>VLOOKUP(D1501,Acero!$A$12:$AB$209,18,FALSE)</f>
        <v>0</v>
      </c>
      <c r="U1501" s="308" t="str">
        <f>VLOOKUP(D1501,Acero!$A$12:$AB$209,19,FALSE)</f>
        <v>----</v>
      </c>
      <c r="V1501" s="318"/>
      <c r="W1501" s="318"/>
      <c r="X1501" s="322"/>
      <c r="Y1501" s="334" t="e">
        <f t="shared" si="615"/>
        <v>#DIV/0!</v>
      </c>
      <c r="Z1501">
        <f t="shared" si="619"/>
        <v>21345966.166666612</v>
      </c>
      <c r="AG1501" s="345">
        <v>43818</v>
      </c>
      <c r="AH1501" s="149"/>
      <c r="AI1501" s="149"/>
      <c r="AJ1501" s="149"/>
      <c r="AK1501" s="149"/>
      <c r="AL1501" s="343" t="e">
        <f t="shared" si="616"/>
        <v>#DIV/0!</v>
      </c>
      <c r="AM1501" s="149"/>
      <c r="AN1501" s="149"/>
      <c r="AO1501" s="343" t="e">
        <f t="shared" si="617"/>
        <v>#DIV/0!</v>
      </c>
      <c r="AP1501" s="149"/>
      <c r="AQ1501" s="149"/>
      <c r="AR1501" s="343" t="e">
        <f t="shared" si="618"/>
        <v>#DIV/0!</v>
      </c>
    </row>
    <row r="1502" spans="1:44" ht="30.75" hidden="1" thickBot="1">
      <c r="A1502" s="309"/>
      <c r="B1502" s="308">
        <v>1362</v>
      </c>
      <c r="C1502" s="239" t="str">
        <f>VLOOKUP($A$18,Piezas!$A$10:$F$604,2,FALSE)</f>
        <v xml:space="preserve">Gabinete lateral derecho </v>
      </c>
      <c r="D1502" s="317"/>
      <c r="E1502" s="322"/>
      <c r="F1502" s="308" t="e">
        <f>VLOOKUP(D1502,Acero!$A$12:$AB$209,4,FALSE)</f>
        <v>#N/A</v>
      </c>
      <c r="G1502" s="317"/>
      <c r="H1502" s="317"/>
      <c r="I1502" s="317"/>
      <c r="J1502" s="311"/>
      <c r="L1502" s="322"/>
      <c r="M1502" s="308" t="e">
        <f>VLOOKUP(D1502,Acero!$A$12:$AB$209,13,FALSE)</f>
        <v>#N/A</v>
      </c>
      <c r="N1502" s="308" t="str">
        <f>IF(L1502="x",VLOOKUP(D1502,Acero!$A$12:$AB$209,6,FALSE),"--")</f>
        <v>--</v>
      </c>
      <c r="O1502" s="324" t="str">
        <f>IF(L1502="x",VLOOKUP(D1502,Acero!$A$12:$AB$209,7,FALSE),"--")</f>
        <v>--</v>
      </c>
      <c r="P1502" s="335" t="e">
        <f>IF((M1502="Chapa negra doble recapado")*AND(L1502&lt;&gt;"x"),"--",VLOOKUP(D1502,Acero!$A$12:$AB$209,14,FALSE))</f>
        <v>#N/A</v>
      </c>
      <c r="Q1502" s="335" t="e">
        <f>IF((M1502="Chapa negra doble recapado")*AND(L1502&lt;&gt;"x"),"--",VLOOKUP(D1502,Acero!$A$12:$AB$209,15,FALSE))</f>
        <v>#N/A</v>
      </c>
      <c r="R1502" s="335" t="str">
        <f>IF(L1502="x",VLOOKUP(D1502,Acero!$A$12:$AB$209,16,FALSE),"--")</f>
        <v>--</v>
      </c>
      <c r="S1502" s="335" t="str">
        <f>IF(L1502="x",VLOOKUP(D1502,Acero!$A$12:$AB$209,17,FALSE),"--")</f>
        <v>--</v>
      </c>
      <c r="T1502" s="335" t="e">
        <f>VLOOKUP(D1502,Acero!$A$12:$AB$209,18,FALSE)</f>
        <v>#N/A</v>
      </c>
      <c r="U1502" s="308" t="e">
        <f>VLOOKUP(D1502,Acero!$A$12:$AB$209,19,FALSE)</f>
        <v>#N/A</v>
      </c>
      <c r="V1502" s="319"/>
      <c r="W1502" s="319"/>
      <c r="X1502" s="322"/>
      <c r="Y1502" s="334" t="e">
        <f t="shared" si="615"/>
        <v>#DIV/0!</v>
      </c>
      <c r="Z1502">
        <f t="shared" si="619"/>
        <v>21345966.166666612</v>
      </c>
      <c r="AG1502" s="345">
        <v>43819</v>
      </c>
      <c r="AH1502" s="149"/>
      <c r="AI1502" s="149"/>
      <c r="AJ1502" s="149"/>
      <c r="AK1502" s="149"/>
      <c r="AL1502" s="343" t="e">
        <f t="shared" si="616"/>
        <v>#DIV/0!</v>
      </c>
      <c r="AM1502" s="149"/>
      <c r="AN1502" s="149"/>
      <c r="AO1502" s="343" t="e">
        <f t="shared" si="617"/>
        <v>#DIV/0!</v>
      </c>
      <c r="AP1502" s="149"/>
      <c r="AQ1502" s="149"/>
      <c r="AR1502" s="343" t="e">
        <f t="shared" si="618"/>
        <v>#DIV/0!</v>
      </c>
    </row>
    <row r="1503" spans="1:44" ht="30.75" hidden="1" thickBot="1">
      <c r="A1503" s="309"/>
      <c r="B1503" s="308">
        <v>1363</v>
      </c>
      <c r="C1503" s="239" t="str">
        <f>VLOOKUP($A$18,Piezas!$A$10:$F$604,2,FALSE)</f>
        <v xml:space="preserve">Gabinete lateral derecho </v>
      </c>
      <c r="D1503" s="320"/>
      <c r="E1503" s="322"/>
      <c r="F1503" s="308" t="e">
        <f>VLOOKUP(D1503,Acero!$A$12:$AB$209,4,FALSE)</f>
        <v>#N/A</v>
      </c>
      <c r="G1503" s="317"/>
      <c r="H1503" s="317"/>
      <c r="I1503" s="317"/>
      <c r="J1503" s="311"/>
      <c r="L1503" s="322"/>
      <c r="M1503" s="308" t="e">
        <f>VLOOKUP(D1503,Acero!$A$12:$AB$209,13,FALSE)</f>
        <v>#N/A</v>
      </c>
      <c r="N1503" s="308" t="str">
        <f>IF(L1503="x",VLOOKUP(D1503,Acero!$A$12:$AB$209,6,FALSE),"--")</f>
        <v>--</v>
      </c>
      <c r="O1503" s="324" t="str">
        <f>IF(L1503="x",VLOOKUP(D1503,Acero!$A$12:$AB$209,7,FALSE),"--")</f>
        <v>--</v>
      </c>
      <c r="P1503" s="335" t="e">
        <f>IF((M1503="Chapa negra doble recapado")*AND(L1503&lt;&gt;"x"),"--",VLOOKUP(D1503,Acero!$A$12:$AB$209,14,FALSE))</f>
        <v>#N/A</v>
      </c>
      <c r="Q1503" s="335" t="e">
        <f>IF((M1503="Chapa negra doble recapado")*AND(L1503&lt;&gt;"x"),"--",VLOOKUP(D1503,Acero!$A$12:$AB$209,15,FALSE))</f>
        <v>#N/A</v>
      </c>
      <c r="R1503" s="335" t="str">
        <f>IF(L1503="x",VLOOKUP(D1503,Acero!$A$12:$AB$209,16,FALSE),"--")</f>
        <v>--</v>
      </c>
      <c r="S1503" s="335" t="str">
        <f>IF(L1503="x",VLOOKUP(D1503,Acero!$A$12:$AB$209,17,FALSE),"--")</f>
        <v>--</v>
      </c>
      <c r="T1503" s="335" t="e">
        <f>VLOOKUP(D1503,Acero!$A$12:$AB$209,18,FALSE)</f>
        <v>#N/A</v>
      </c>
      <c r="U1503" s="308" t="e">
        <f>VLOOKUP(D1503,Acero!$A$12:$AB$209,19,FALSE)</f>
        <v>#N/A</v>
      </c>
      <c r="V1503" s="318"/>
      <c r="W1503" s="318"/>
      <c r="X1503" s="322"/>
      <c r="Y1503" s="334" t="e">
        <f t="shared" si="615"/>
        <v>#DIV/0!</v>
      </c>
      <c r="Z1503">
        <f t="shared" si="619"/>
        <v>21345966.166666612</v>
      </c>
      <c r="AG1503" s="345">
        <v>43820</v>
      </c>
      <c r="AH1503" s="149"/>
      <c r="AI1503" s="149"/>
      <c r="AJ1503" s="149"/>
      <c r="AK1503" s="149"/>
      <c r="AL1503" s="343" t="e">
        <f t="shared" si="616"/>
        <v>#DIV/0!</v>
      </c>
      <c r="AM1503" s="149"/>
      <c r="AN1503" s="149"/>
      <c r="AO1503" s="343" t="e">
        <f t="shared" si="617"/>
        <v>#DIV/0!</v>
      </c>
      <c r="AP1503" s="149"/>
      <c r="AQ1503" s="149"/>
      <c r="AR1503" s="343" t="e">
        <f t="shared" si="618"/>
        <v>#DIV/0!</v>
      </c>
    </row>
    <row r="1504" spans="1:44" ht="30.75" hidden="1" thickBot="1">
      <c r="A1504" s="412"/>
      <c r="B1504" s="308">
        <v>1364</v>
      </c>
      <c r="C1504" s="239" t="str">
        <f>VLOOKUP($A$18,Piezas!$A$10:$F$604,2,FALSE)</f>
        <v xml:space="preserve">Gabinete lateral derecho </v>
      </c>
      <c r="D1504" s="321"/>
      <c r="E1504" s="322"/>
      <c r="F1504" s="308" t="e">
        <f>VLOOKUP(D1504,Acero!$A$12:$AB$209,4,FALSE)</f>
        <v>#N/A</v>
      </c>
      <c r="G1504" s="317"/>
      <c r="H1504" s="317"/>
      <c r="I1504" s="317"/>
      <c r="J1504" s="311"/>
      <c r="L1504" s="322"/>
      <c r="M1504" s="308" t="e">
        <f>VLOOKUP(D1504,Acero!$A$12:$AB$209,13,FALSE)</f>
        <v>#N/A</v>
      </c>
      <c r="N1504" s="308" t="str">
        <f>IF(L1504="x",VLOOKUP(D1504,Acero!$A$12:$AB$209,6,FALSE),"--")</f>
        <v>--</v>
      </c>
      <c r="O1504" s="324" t="str">
        <f>IF(L1504="x",VLOOKUP(D1504,Acero!$A$12:$AB$209,7,FALSE),"--")</f>
        <v>--</v>
      </c>
      <c r="P1504" s="335" t="e">
        <f>IF((M1504="Chapa negra doble recapado")*AND(L1504&lt;&gt;"x"),"--",VLOOKUP(D1504,Acero!$A$12:$AB$209,14,FALSE))</f>
        <v>#N/A</v>
      </c>
      <c r="Q1504" s="335" t="e">
        <f>IF((M1504="Chapa negra doble recapado")*AND(L1504&lt;&gt;"x"),"--",VLOOKUP(D1504,Acero!$A$12:$AB$209,15,FALSE))</f>
        <v>#N/A</v>
      </c>
      <c r="R1504" s="335" t="str">
        <f>IF(L1504="x",VLOOKUP(D1504,Acero!$A$12:$AB$209,16,FALSE),"--")</f>
        <v>--</v>
      </c>
      <c r="S1504" s="335" t="str">
        <f>IF(L1504="x",VLOOKUP(D1504,Acero!$A$12:$AB$209,17,FALSE),"--")</f>
        <v>--</v>
      </c>
      <c r="T1504" s="335" t="e">
        <f>VLOOKUP(D1504,Acero!$A$12:$AB$209,18,FALSE)</f>
        <v>#N/A</v>
      </c>
      <c r="U1504" s="308" t="e">
        <f>VLOOKUP(D1504,Acero!$A$12:$AB$209,19,FALSE)</f>
        <v>#N/A</v>
      </c>
      <c r="V1504" s="319"/>
      <c r="W1504" s="319"/>
      <c r="X1504" s="322"/>
      <c r="Y1504" s="334" t="e">
        <f t="shared" si="615"/>
        <v>#DIV/0!</v>
      </c>
      <c r="Z1504">
        <f t="shared" si="619"/>
        <v>21345966.166666612</v>
      </c>
      <c r="AG1504" s="345">
        <v>43821</v>
      </c>
      <c r="AH1504" s="149"/>
      <c r="AI1504" s="149"/>
      <c r="AJ1504" s="149"/>
      <c r="AK1504" s="149"/>
      <c r="AL1504" s="343" t="e">
        <f t="shared" si="616"/>
        <v>#DIV/0!</v>
      </c>
      <c r="AM1504" s="149"/>
      <c r="AN1504" s="149"/>
      <c r="AO1504" s="343" t="e">
        <f t="shared" si="617"/>
        <v>#DIV/0!</v>
      </c>
      <c r="AP1504" s="149"/>
      <c r="AQ1504" s="149"/>
      <c r="AR1504" s="343" t="e">
        <f t="shared" si="618"/>
        <v>#DIV/0!</v>
      </c>
    </row>
    <row r="1505" spans="1:44" ht="15.75" hidden="1" thickBot="1">
      <c r="A1505" s="410"/>
      <c r="B1505" s="336"/>
      <c r="C1505" s="337"/>
      <c r="D1505" s="338"/>
      <c r="E1505" s="339"/>
      <c r="F1505" s="340"/>
      <c r="G1505" s="336"/>
      <c r="H1505" s="336"/>
      <c r="I1505" s="338"/>
      <c r="J1505" s="339"/>
      <c r="K1505" s="341"/>
      <c r="L1505" s="339"/>
      <c r="M1505" s="338"/>
      <c r="N1505" s="338"/>
      <c r="O1505" s="342"/>
      <c r="P1505" s="340"/>
      <c r="Q1505" s="340"/>
      <c r="R1505" s="340"/>
      <c r="S1505" s="340"/>
      <c r="T1505" s="340"/>
      <c r="U1505" s="336"/>
      <c r="V1505" s="336"/>
      <c r="W1505" s="336"/>
      <c r="X1505" s="339"/>
      <c r="Y1505" s="339"/>
      <c r="Z1505" s="333"/>
      <c r="AA1505" s="333"/>
      <c r="AG1505" s="345"/>
      <c r="AL1505" s="344"/>
      <c r="AO1505" s="344"/>
      <c r="AR1505" s="344"/>
    </row>
    <row r="1506" spans="1:44" ht="31.5" hidden="1" thickTop="1" thickBot="1">
      <c r="A1506" s="411" t="s">
        <v>643</v>
      </c>
      <c r="B1506" s="308">
        <v>1365</v>
      </c>
      <c r="C1506" s="239" t="str">
        <f>VLOOKUP($A$18,Piezas!$A$10:$F$604,2,FALSE)</f>
        <v xml:space="preserve">Gabinete lateral derecho </v>
      </c>
      <c r="D1506" s="317" t="s">
        <v>1012</v>
      </c>
      <c r="E1506" s="331">
        <v>2974.3333333333298</v>
      </c>
      <c r="F1506" s="308" t="str">
        <f>VLOOKUP(D1506,Acero!$A$12:$AB$209,4,FALSE)</f>
        <v>Lateral</v>
      </c>
      <c r="G1506" s="317"/>
      <c r="H1506" s="317"/>
      <c r="I1506" s="317"/>
      <c r="J1506" s="310"/>
      <c r="K1506" s="149"/>
      <c r="L1506" s="331"/>
      <c r="M1506" s="308" t="str">
        <f>VLOOKUP(D1506,Acero!$A$12:$AB$209,13,FALSE)</f>
        <v>Chapa negra doble recapado</v>
      </c>
      <c r="N1506" s="308" t="str">
        <f>IF(L1506="x",VLOOKUP(D1506,Acero!$A$12:$AB$209,6,FALSE),"--")</f>
        <v>--</v>
      </c>
      <c r="O1506" s="324" t="str">
        <f>IF(L1506="x",VLOOKUP(D1506,Acero!$A$12:$AB$209,7,FALSE),"--")</f>
        <v>--</v>
      </c>
      <c r="P1506" s="335" t="str">
        <f>IF((M1506="Chapa negra doble recapado")*AND(L1506&lt;&gt;"x"),"--",VLOOKUP(D1506,Acero!$A$12:$AB$209,14,FALSE))</f>
        <v>--</v>
      </c>
      <c r="Q1506" s="335" t="str">
        <f>IF((M1506="Chapa negra doble recapado")*AND(L1506&lt;&gt;"x"),"--",VLOOKUP(D1506,Acero!$A$12:$AB$209,15,FALSE))</f>
        <v>--</v>
      </c>
      <c r="R1506" s="335" t="str">
        <f>IF(L1506="x",VLOOKUP(D1506,Acero!$A$12:$AB$209,16,FALSE),"--")</f>
        <v>--</v>
      </c>
      <c r="S1506" s="335" t="str">
        <f>IF(L1506="x",VLOOKUP(D1506,Acero!$A$12:$AB$209,17,FALSE),"--")</f>
        <v>--</v>
      </c>
      <c r="T1506" s="335">
        <f>VLOOKUP(D1506,Acero!$A$12:$AB$209,18,FALSE)</f>
        <v>1.2</v>
      </c>
      <c r="U1506" s="308" t="str">
        <f>VLOOKUP(D1506,Acero!$A$12:$AB$209,19,FALSE)</f>
        <v>mm</v>
      </c>
      <c r="V1506" s="317"/>
      <c r="W1506" s="317">
        <v>2417.8333333333298</v>
      </c>
      <c r="X1506" s="331">
        <v>3161.6666666666702</v>
      </c>
      <c r="Y1506" s="334">
        <f t="shared" ref="Y1506:Y1516" si="620">(X1506-W1506)/W1506</f>
        <v>0.3076445853725821</v>
      </c>
      <c r="Z1506" s="149">
        <f>(V1506+W1506)*E1506</f>
        <v>7191442.2777777594</v>
      </c>
      <c r="AA1506" s="149"/>
      <c r="AB1506" s="149"/>
      <c r="AC1506" s="149"/>
      <c r="AD1506" s="149"/>
      <c r="AE1506" s="149"/>
      <c r="AF1506" s="149"/>
      <c r="AG1506" s="345">
        <v>43822</v>
      </c>
      <c r="AH1506" s="149"/>
      <c r="AI1506" s="149"/>
      <c r="AJ1506" s="149"/>
      <c r="AK1506" s="149"/>
      <c r="AL1506" s="343" t="e">
        <f t="shared" ref="AL1506:AL1516" si="621">(AH1506-AK1506)/AH1506</f>
        <v>#DIV/0!</v>
      </c>
      <c r="AM1506" s="149"/>
      <c r="AN1506" s="149"/>
      <c r="AO1506" s="343" t="e">
        <f t="shared" ref="AO1506:AO1516" si="622">(AK1506-AN1506)/AK1506</f>
        <v>#DIV/0!</v>
      </c>
      <c r="AP1506" s="149"/>
      <c r="AQ1506" s="149"/>
      <c r="AR1506" s="343" t="e">
        <f t="shared" ref="AR1506:AR1516" si="623">(AN1506-AQ1506)/AN1506</f>
        <v>#DIV/0!</v>
      </c>
    </row>
    <row r="1507" spans="1:44" ht="30.75" hidden="1" thickBot="1">
      <c r="A1507" s="309"/>
      <c r="B1507" s="308">
        <v>1366</v>
      </c>
      <c r="C1507" s="239" t="str">
        <f>VLOOKUP($A$18,Piezas!$A$10:$F$604,2,FALSE)</f>
        <v xml:space="preserve">Gabinete lateral derecho </v>
      </c>
      <c r="D1507" s="317" t="s">
        <v>1211</v>
      </c>
      <c r="E1507" s="322">
        <v>2982.3333333333298</v>
      </c>
      <c r="F1507" s="308" t="str">
        <f>VLOOKUP(D1507,Acero!$A$12:$AB$209,4,FALSE)</f>
        <v xml:space="preserve">Lonja </v>
      </c>
      <c r="G1507" s="317"/>
      <c r="H1507" s="317"/>
      <c r="I1507" s="317"/>
      <c r="J1507" s="311"/>
      <c r="L1507" s="317"/>
      <c r="M1507" s="308" t="str">
        <f>VLOOKUP(D1507,Acero!$A$12:$AB$209,13,FALSE)</f>
        <v>Chapa negra doble recapado</v>
      </c>
      <c r="N1507" s="308" t="str">
        <f>IF(L1507="x",VLOOKUP(D1507,Acero!$A$12:$AB$209,6,FALSE),"--")</f>
        <v>--</v>
      </c>
      <c r="O1507" s="324" t="str">
        <f>IF(L1507="x",VLOOKUP(D1507,Acero!$A$12:$AB$209,7,FALSE),"--")</f>
        <v>--</v>
      </c>
      <c r="P1507" s="335" t="str">
        <f>IF((M1507="Chapa negra doble recapado")*AND(L1507&lt;&gt;"x"),"--",VLOOKUP(D1507,Acero!$A$12:$AB$209,14,FALSE))</f>
        <v>--</v>
      </c>
      <c r="Q1507" s="335" t="str">
        <f>IF((M1507="Chapa negra doble recapado")*AND(L1507&lt;&gt;"x"),"--",VLOOKUP(D1507,Acero!$A$12:$AB$209,15,FALSE))</f>
        <v>--</v>
      </c>
      <c r="R1507" s="335" t="str">
        <f>IF(L1507="x",VLOOKUP(D1507,Acero!$A$12:$AB$209,16,FALSE),"--")</f>
        <v>--</v>
      </c>
      <c r="S1507" s="335" t="str">
        <f>IF(L1507="x",VLOOKUP(D1507,Acero!$A$12:$AB$209,17,FALSE),"--")</f>
        <v>--</v>
      </c>
      <c r="T1507" s="335">
        <f>VLOOKUP(D1507,Acero!$A$12:$AB$209,18,FALSE)</f>
        <v>1.2</v>
      </c>
      <c r="U1507" s="308" t="str">
        <f>VLOOKUP(D1507,Acero!$A$12:$AB$209,19,FALSE)</f>
        <v>mm</v>
      </c>
      <c r="V1507" s="317"/>
      <c r="W1507" s="317">
        <v>2424.3333333333298</v>
      </c>
      <c r="X1507" s="322">
        <v>3170.1666666666702</v>
      </c>
      <c r="Y1507" s="334">
        <f t="shared" si="620"/>
        <v>0.30764471332325372</v>
      </c>
      <c r="Z1507">
        <f t="shared" ref="Z1507:Z1516" si="624">(V1507+W1507)*E1507+Z1506</f>
        <v>14421612.388888851</v>
      </c>
      <c r="AG1507" s="345">
        <v>43823</v>
      </c>
      <c r="AH1507" s="149"/>
      <c r="AI1507" s="149"/>
      <c r="AJ1507" s="149"/>
      <c r="AK1507" s="149"/>
      <c r="AL1507" s="343" t="e">
        <f t="shared" si="621"/>
        <v>#DIV/0!</v>
      </c>
      <c r="AM1507" s="149"/>
      <c r="AN1507" s="149"/>
      <c r="AO1507" s="343" t="e">
        <f t="shared" si="622"/>
        <v>#DIV/0!</v>
      </c>
      <c r="AP1507" s="149"/>
      <c r="AQ1507" s="149"/>
      <c r="AR1507" s="343" t="e">
        <f t="shared" si="623"/>
        <v>#DIV/0!</v>
      </c>
    </row>
    <row r="1508" spans="1:44" ht="30.75" hidden="1" thickBot="1">
      <c r="A1508" s="309"/>
      <c r="B1508" s="308">
        <v>1367</v>
      </c>
      <c r="C1508" s="239" t="str">
        <f>VLOOKUP($A$18,Piezas!$A$10:$F$604,2,FALSE)</f>
        <v xml:space="preserve">Gabinete lateral derecho </v>
      </c>
      <c r="D1508" s="317" t="s">
        <v>1014</v>
      </c>
      <c r="E1508" s="322">
        <v>2990.3333333333298</v>
      </c>
      <c r="F1508" s="308" t="str">
        <f>VLOOKUP(D1508,Acero!$A$12:$AB$209,4,FALSE)</f>
        <v>orejas</v>
      </c>
      <c r="G1508" s="317"/>
      <c r="H1508" s="317"/>
      <c r="I1508" s="317"/>
      <c r="J1508" s="311" t="s">
        <v>1594</v>
      </c>
      <c r="L1508" s="322"/>
      <c r="M1508" s="308" t="str">
        <f>VLOOKUP(D1508,Acero!$A$12:$AB$209,13,FALSE)</f>
        <v>Chapa negra doble recapado</v>
      </c>
      <c r="N1508" s="308" t="str">
        <f>IF(L1508="x",VLOOKUP(D1508,Acero!$A$12:$AB$209,6,FALSE),"--")</f>
        <v>--</v>
      </c>
      <c r="O1508" s="324" t="str">
        <f>IF(L1508="x",VLOOKUP(D1508,Acero!$A$12:$AB$209,7,FALSE),"--")</f>
        <v>--</v>
      </c>
      <c r="P1508" s="335" t="str">
        <f>IF((M1508="Chapa negra doble recapado")*AND(L1508&lt;&gt;"x"),"--",VLOOKUP(D1508,Acero!$A$12:$AB$209,14,FALSE))</f>
        <v>--</v>
      </c>
      <c r="Q1508" s="335" t="str">
        <f>IF((M1508="Chapa negra doble recapado")*AND(L1508&lt;&gt;"x"),"--",VLOOKUP(D1508,Acero!$A$12:$AB$209,15,FALSE))</f>
        <v>--</v>
      </c>
      <c r="R1508" s="335" t="str">
        <f>IF(L1508="x",VLOOKUP(D1508,Acero!$A$12:$AB$209,16,FALSE),"--")</f>
        <v>--</v>
      </c>
      <c r="S1508" s="335" t="str">
        <f>IF(L1508="x",VLOOKUP(D1508,Acero!$A$12:$AB$209,17,FALSE),"--")</f>
        <v>--</v>
      </c>
      <c r="T1508" s="335">
        <f>VLOOKUP(D1508,Acero!$A$12:$AB$209,18,FALSE)</f>
        <v>1.2</v>
      </c>
      <c r="U1508" s="308" t="str">
        <f>VLOOKUP(D1508,Acero!$A$12:$AB$209,19,FALSE)</f>
        <v>mm</v>
      </c>
      <c r="V1508" s="318">
        <v>1</v>
      </c>
      <c r="W1508" s="318">
        <v>2430.8333333333298</v>
      </c>
      <c r="X1508" s="322">
        <v>3178.6666666666702</v>
      </c>
      <c r="Y1508" s="334">
        <f t="shared" si="620"/>
        <v>0.30764484058965019</v>
      </c>
      <c r="Z1508">
        <f t="shared" si="624"/>
        <v>21693604.666666608</v>
      </c>
      <c r="AG1508" s="345">
        <v>43824</v>
      </c>
      <c r="AH1508" s="149"/>
      <c r="AI1508" s="149"/>
      <c r="AJ1508" s="149"/>
      <c r="AK1508" s="149"/>
      <c r="AL1508" s="343" t="e">
        <f t="shared" si="621"/>
        <v>#DIV/0!</v>
      </c>
      <c r="AM1508" s="149"/>
      <c r="AN1508" s="149"/>
      <c r="AO1508" s="343" t="e">
        <f t="shared" si="622"/>
        <v>#DIV/0!</v>
      </c>
      <c r="AP1508" s="149"/>
      <c r="AQ1508" s="149"/>
      <c r="AR1508" s="343" t="e">
        <f t="shared" si="623"/>
        <v>#DIV/0!</v>
      </c>
    </row>
    <row r="1509" spans="1:44" ht="30.75" hidden="1" thickBot="1">
      <c r="A1509" s="309"/>
      <c r="B1509" s="308">
        <v>1368</v>
      </c>
      <c r="C1509" s="239" t="str">
        <f>VLOOKUP($A$18,Piezas!$A$10:$F$604,2,FALSE)</f>
        <v xml:space="preserve">Gabinete lateral derecho </v>
      </c>
      <c r="D1509" s="317" t="s">
        <v>1015</v>
      </c>
      <c r="E1509" s="322"/>
      <c r="F1509" s="308">
        <f>VLOOKUP(D1509,Acero!$A$12:$AB$209,4,FALSE)</f>
        <v>0</v>
      </c>
      <c r="G1509" s="317"/>
      <c r="H1509" s="317"/>
      <c r="I1509" s="317"/>
      <c r="J1509" s="311"/>
      <c r="L1509" s="322"/>
      <c r="M1509" s="308">
        <f>VLOOKUP(D1509,Acero!$A$12:$AB$209,13,FALSE)</f>
        <v>0</v>
      </c>
      <c r="N1509" s="308" t="str">
        <f>IF(L1509="x",VLOOKUP(D1509,Acero!$A$12:$AB$209,6,FALSE),"--")</f>
        <v>--</v>
      </c>
      <c r="O1509" s="324" t="str">
        <f>IF(L1509="x",VLOOKUP(D1509,Acero!$A$12:$AB$209,7,FALSE),"--")</f>
        <v>--</v>
      </c>
      <c r="P1509" s="335">
        <f>IF((M1509="Chapa negra doble recapado")*AND(L1509&lt;&gt;"x"),"--",VLOOKUP(D1509,Acero!$A$12:$AB$209,14,FALSE))</f>
        <v>0</v>
      </c>
      <c r="Q1509" s="335">
        <f>IF((M1509="Chapa negra doble recapado")*AND(L1509&lt;&gt;"x"),"--",VLOOKUP(D1509,Acero!$A$12:$AB$209,15,FALSE))</f>
        <v>0</v>
      </c>
      <c r="R1509" s="335" t="str">
        <f>IF(L1509="x",VLOOKUP(D1509,Acero!$A$12:$AB$209,16,FALSE),"--")</f>
        <v>--</v>
      </c>
      <c r="S1509" s="335" t="str">
        <f>IF(L1509="x",VLOOKUP(D1509,Acero!$A$12:$AB$209,17,FALSE),"--")</f>
        <v>--</v>
      </c>
      <c r="T1509" s="335">
        <f>VLOOKUP(D1509,Acero!$A$12:$AB$209,18,FALSE)</f>
        <v>0</v>
      </c>
      <c r="U1509" s="308" t="str">
        <f>VLOOKUP(D1509,Acero!$A$12:$AB$209,19,FALSE)</f>
        <v>-----</v>
      </c>
      <c r="V1509" s="319"/>
      <c r="W1509" s="319"/>
      <c r="X1509" s="322"/>
      <c r="Y1509" s="334" t="e">
        <f t="shared" si="620"/>
        <v>#DIV/0!</v>
      </c>
      <c r="Z1509">
        <f t="shared" si="624"/>
        <v>21693604.666666608</v>
      </c>
      <c r="AG1509" s="345">
        <v>43825</v>
      </c>
      <c r="AH1509" s="149"/>
      <c r="AI1509" s="149"/>
      <c r="AJ1509" s="149"/>
      <c r="AK1509" s="149"/>
      <c r="AL1509" s="343" t="e">
        <f t="shared" si="621"/>
        <v>#DIV/0!</v>
      </c>
      <c r="AM1509" s="149"/>
      <c r="AN1509" s="149"/>
      <c r="AO1509" s="343" t="e">
        <f t="shared" si="622"/>
        <v>#DIV/0!</v>
      </c>
      <c r="AP1509" s="149"/>
      <c r="AQ1509" s="149"/>
      <c r="AR1509" s="343" t="e">
        <f t="shared" si="623"/>
        <v>#DIV/0!</v>
      </c>
    </row>
    <row r="1510" spans="1:44" ht="30.75" hidden="1" thickBot="1">
      <c r="A1510" s="309"/>
      <c r="B1510" s="308">
        <v>1369</v>
      </c>
      <c r="C1510" s="239" t="str">
        <f>VLOOKUP($A$18,Piezas!$A$10:$F$604,2,FALSE)</f>
        <v xml:space="preserve">Gabinete lateral derecho </v>
      </c>
      <c r="D1510" s="317" t="s">
        <v>1060</v>
      </c>
      <c r="E1510" s="322"/>
      <c r="F1510" s="308">
        <f>VLOOKUP(D1510,Acero!$A$12:$AB$209,4,FALSE)</f>
        <v>0</v>
      </c>
      <c r="G1510" s="317"/>
      <c r="H1510" s="317"/>
      <c r="I1510" s="317"/>
      <c r="J1510" s="311"/>
      <c r="L1510" s="322"/>
      <c r="M1510" s="308" t="str">
        <f>VLOOKUP(D1510,Acero!$A$12:$AB$209,13,FALSE)</f>
        <v>---------------</v>
      </c>
      <c r="N1510" s="308" t="str">
        <f>IF(L1510="x",VLOOKUP(D1510,Acero!$A$12:$AB$209,6,FALSE),"--")</f>
        <v>--</v>
      </c>
      <c r="O1510" s="324" t="str">
        <f>IF(L1510="x",VLOOKUP(D1510,Acero!$A$12:$AB$209,7,FALSE),"--")</f>
        <v>--</v>
      </c>
      <c r="P1510" s="335">
        <f>IF((M1510="Chapa negra doble recapado")*AND(L1510&lt;&gt;"x"),"--",VLOOKUP(D1510,Acero!$A$12:$AB$209,14,FALSE))</f>
        <v>28</v>
      </c>
      <c r="Q1510" s="335" t="str">
        <f>IF((M1510="Chapa negra doble recapado")*AND(L1510&lt;&gt;"x"),"--",VLOOKUP(D1510,Acero!$A$12:$AB$209,15,FALSE))</f>
        <v>----</v>
      </c>
      <c r="R1510" s="335" t="str">
        <f>IF(L1510="x",VLOOKUP(D1510,Acero!$A$12:$AB$209,16,FALSE),"--")</f>
        <v>--</v>
      </c>
      <c r="S1510" s="335" t="str">
        <f>IF(L1510="x",VLOOKUP(D1510,Acero!$A$12:$AB$209,17,FALSE),"--")</f>
        <v>--</v>
      </c>
      <c r="T1510" s="335">
        <f>VLOOKUP(D1510,Acero!$A$12:$AB$209,18,FALSE)</f>
        <v>0</v>
      </c>
      <c r="U1510" s="308" t="str">
        <f>VLOOKUP(D1510,Acero!$A$12:$AB$209,19,FALSE)</f>
        <v>----</v>
      </c>
      <c r="V1510" s="318"/>
      <c r="W1510" s="318"/>
      <c r="X1510" s="322"/>
      <c r="Y1510" s="334" t="e">
        <f t="shared" si="620"/>
        <v>#DIV/0!</v>
      </c>
      <c r="Z1510">
        <f t="shared" si="624"/>
        <v>21693604.666666608</v>
      </c>
      <c r="AG1510" s="345">
        <v>43826</v>
      </c>
      <c r="AH1510" s="149"/>
      <c r="AI1510" s="149"/>
      <c r="AJ1510" s="149"/>
      <c r="AK1510" s="149"/>
      <c r="AL1510" s="343" t="e">
        <f t="shared" si="621"/>
        <v>#DIV/0!</v>
      </c>
      <c r="AM1510" s="149"/>
      <c r="AN1510" s="149"/>
      <c r="AO1510" s="343" t="e">
        <f t="shared" si="622"/>
        <v>#DIV/0!</v>
      </c>
      <c r="AP1510" s="149"/>
      <c r="AQ1510" s="149"/>
      <c r="AR1510" s="343" t="e">
        <f t="shared" si="623"/>
        <v>#DIV/0!</v>
      </c>
    </row>
    <row r="1511" spans="1:44" ht="30.75" hidden="1" thickBot="1">
      <c r="A1511" s="309"/>
      <c r="B1511" s="308">
        <v>1370</v>
      </c>
      <c r="C1511" s="239" t="str">
        <f>VLOOKUP($A$18,Piezas!$A$10:$F$604,2,FALSE)</f>
        <v xml:space="preserve">Gabinete lateral derecho </v>
      </c>
      <c r="D1511" s="317" t="s">
        <v>1228</v>
      </c>
      <c r="E1511" s="322"/>
      <c r="F1511" s="308">
        <f>VLOOKUP(D1511,Acero!$A$12:$AB$209,4,FALSE)</f>
        <v>0</v>
      </c>
      <c r="G1511" s="317"/>
      <c r="H1511" s="317"/>
      <c r="I1511" s="317"/>
      <c r="J1511" s="311"/>
      <c r="L1511" s="322"/>
      <c r="M1511" s="308" t="str">
        <f>VLOOKUP(D1511,Acero!$A$12:$AB$209,13,FALSE)</f>
        <v>---------------</v>
      </c>
      <c r="N1511" s="308" t="str">
        <f>IF(L1511="x",VLOOKUP(D1511,Acero!$A$12:$AB$209,6,FALSE),"--")</f>
        <v>--</v>
      </c>
      <c r="O1511" s="324" t="str">
        <f>IF(L1511="x",VLOOKUP(D1511,Acero!$A$12:$AB$209,7,FALSE),"--")</f>
        <v>--</v>
      </c>
      <c r="P1511" s="335">
        <f>IF((M1511="Chapa negra doble recapado")*AND(L1511&lt;&gt;"x"),"--",VLOOKUP(D1511,Acero!$A$12:$AB$209,14,FALSE))</f>
        <v>0.42</v>
      </c>
      <c r="Q1511" s="335" t="str">
        <f>IF((M1511="Chapa negra doble recapado")*AND(L1511&lt;&gt;"x"),"--",VLOOKUP(D1511,Acero!$A$12:$AB$209,15,FALSE))</f>
        <v>----</v>
      </c>
      <c r="R1511" s="335" t="str">
        <f>IF(L1511="x",VLOOKUP(D1511,Acero!$A$12:$AB$209,16,FALSE),"--")</f>
        <v>--</v>
      </c>
      <c r="S1511" s="335" t="str">
        <f>IF(L1511="x",VLOOKUP(D1511,Acero!$A$12:$AB$209,17,FALSE),"--")</f>
        <v>--</v>
      </c>
      <c r="T1511" s="335">
        <f>VLOOKUP(D1511,Acero!$A$12:$AB$209,18,FALSE)</f>
        <v>0.5</v>
      </c>
      <c r="U1511" s="308" t="str">
        <f>VLOOKUP(D1511,Acero!$A$12:$AB$209,19,FALSE)</f>
        <v>----</v>
      </c>
      <c r="V1511" s="318"/>
      <c r="W1511" s="318"/>
      <c r="X1511" s="322"/>
      <c r="Y1511" s="334" t="e">
        <f t="shared" si="620"/>
        <v>#DIV/0!</v>
      </c>
      <c r="Z1511">
        <f t="shared" si="624"/>
        <v>21693604.666666608</v>
      </c>
      <c r="AG1511" s="345">
        <v>43827</v>
      </c>
      <c r="AH1511" s="149"/>
      <c r="AI1511" s="149"/>
      <c r="AJ1511" s="149"/>
      <c r="AK1511" s="149"/>
      <c r="AL1511" s="343" t="e">
        <f t="shared" si="621"/>
        <v>#DIV/0!</v>
      </c>
      <c r="AM1511" s="149"/>
      <c r="AN1511" s="149"/>
      <c r="AO1511" s="343" t="e">
        <f t="shared" si="622"/>
        <v>#DIV/0!</v>
      </c>
      <c r="AP1511" s="149"/>
      <c r="AQ1511" s="149"/>
      <c r="AR1511" s="343" t="e">
        <f t="shared" si="623"/>
        <v>#DIV/0!</v>
      </c>
    </row>
    <row r="1512" spans="1:44" ht="30.75" hidden="1" thickBot="1">
      <c r="A1512" s="309"/>
      <c r="B1512" s="308">
        <v>1371</v>
      </c>
      <c r="C1512" s="239" t="str">
        <f>VLOOKUP($A$18,Piezas!$A$10:$F$604,2,FALSE)</f>
        <v xml:space="preserve">Gabinete lateral derecho </v>
      </c>
      <c r="D1512" s="317" t="s">
        <v>1229</v>
      </c>
      <c r="E1512" s="322"/>
      <c r="F1512" s="308">
        <f>VLOOKUP(D1512,Acero!$A$12:$AB$209,4,FALSE)</f>
        <v>0</v>
      </c>
      <c r="G1512" s="317"/>
      <c r="H1512" s="317"/>
      <c r="I1512" s="317"/>
      <c r="J1512" s="311"/>
      <c r="L1512" s="322"/>
      <c r="M1512" s="308" t="str">
        <f>VLOOKUP(D1512,Acero!$A$12:$AB$209,13,FALSE)</f>
        <v>---------------</v>
      </c>
      <c r="N1512" s="308" t="str">
        <f>IF(L1512="x",VLOOKUP(D1512,Acero!$A$12:$AB$209,6,FALSE),"--")</f>
        <v>--</v>
      </c>
      <c r="O1512" s="324" t="str">
        <f>IF(L1512="x",VLOOKUP(D1512,Acero!$A$12:$AB$209,7,FALSE),"--")</f>
        <v>--</v>
      </c>
      <c r="P1512" s="335">
        <f>IF((M1512="Chapa negra doble recapado")*AND(L1512&lt;&gt;"x"),"--",VLOOKUP(D1512,Acero!$A$12:$AB$209,14,FALSE))</f>
        <v>22</v>
      </c>
      <c r="Q1512" s="335" t="str">
        <f>IF((M1512="Chapa negra doble recapado")*AND(L1512&lt;&gt;"x"),"--",VLOOKUP(D1512,Acero!$A$12:$AB$209,15,FALSE))</f>
        <v>----</v>
      </c>
      <c r="R1512" s="335" t="str">
        <f>IF(L1512="x",VLOOKUP(D1512,Acero!$A$12:$AB$209,16,FALSE),"--")</f>
        <v>--</v>
      </c>
      <c r="S1512" s="335" t="str">
        <f>IF(L1512="x",VLOOKUP(D1512,Acero!$A$12:$AB$209,17,FALSE),"--")</f>
        <v>--</v>
      </c>
      <c r="T1512" s="335">
        <f>VLOOKUP(D1512,Acero!$A$12:$AB$209,18,FALSE)</f>
        <v>0</v>
      </c>
      <c r="U1512" s="308" t="str">
        <f>VLOOKUP(D1512,Acero!$A$12:$AB$209,19,FALSE)</f>
        <v>----</v>
      </c>
      <c r="V1512" s="319"/>
      <c r="W1512" s="319"/>
      <c r="X1512" s="322"/>
      <c r="Y1512" s="334" t="e">
        <f t="shared" si="620"/>
        <v>#DIV/0!</v>
      </c>
      <c r="Z1512">
        <f t="shared" si="624"/>
        <v>21693604.666666608</v>
      </c>
      <c r="AG1512" s="345">
        <v>43828</v>
      </c>
      <c r="AH1512" s="149"/>
      <c r="AI1512" s="149"/>
      <c r="AJ1512" s="149"/>
      <c r="AK1512" s="149"/>
      <c r="AL1512" s="343" t="e">
        <f t="shared" si="621"/>
        <v>#DIV/0!</v>
      </c>
      <c r="AM1512" s="149"/>
      <c r="AN1512" s="149"/>
      <c r="AO1512" s="343" t="e">
        <f t="shared" si="622"/>
        <v>#DIV/0!</v>
      </c>
      <c r="AP1512" s="149"/>
      <c r="AQ1512" s="149"/>
      <c r="AR1512" s="343" t="e">
        <f t="shared" si="623"/>
        <v>#DIV/0!</v>
      </c>
    </row>
    <row r="1513" spans="1:44" ht="30.75" hidden="1" thickBot="1">
      <c r="A1513" s="309"/>
      <c r="B1513" s="308">
        <v>1372</v>
      </c>
      <c r="C1513" s="239" t="str">
        <f>VLOOKUP($A$18,Piezas!$A$10:$F$604,2,FALSE)</f>
        <v xml:space="preserve">Gabinete lateral derecho </v>
      </c>
      <c r="D1513" s="317" t="s">
        <v>1230</v>
      </c>
      <c r="E1513" s="322"/>
      <c r="F1513" s="308">
        <f>VLOOKUP(D1513,Acero!$A$12:$AB$209,4,FALSE)</f>
        <v>0</v>
      </c>
      <c r="G1513" s="317"/>
      <c r="H1513" s="317"/>
      <c r="I1513" s="317"/>
      <c r="J1513" s="311"/>
      <c r="L1513" s="322"/>
      <c r="M1513" s="308" t="str">
        <f>VLOOKUP(D1513,Acero!$A$12:$AB$209,13,FALSE)</f>
        <v>---------------</v>
      </c>
      <c r="N1513" s="308" t="str">
        <f>IF(L1513="x",VLOOKUP(D1513,Acero!$A$12:$AB$209,6,FALSE),"--")</f>
        <v>--</v>
      </c>
      <c r="O1513" s="324" t="str">
        <f>IF(L1513="x",VLOOKUP(D1513,Acero!$A$12:$AB$209,7,FALSE),"--")</f>
        <v>--</v>
      </c>
      <c r="P1513" s="335">
        <f>IF((M1513="Chapa negra doble recapado")*AND(L1513&lt;&gt;"x"),"--",VLOOKUP(D1513,Acero!$A$12:$AB$209,14,FALSE))</f>
        <v>12.7</v>
      </c>
      <c r="Q1513" s="335" t="str">
        <f>IF((M1513="Chapa negra doble recapado")*AND(L1513&lt;&gt;"x"),"--",VLOOKUP(D1513,Acero!$A$12:$AB$209,15,FALSE))</f>
        <v>----</v>
      </c>
      <c r="R1513" s="335" t="str">
        <f>IF(L1513="x",VLOOKUP(D1513,Acero!$A$12:$AB$209,16,FALSE),"--")</f>
        <v>--</v>
      </c>
      <c r="S1513" s="335" t="str">
        <f>IF(L1513="x",VLOOKUP(D1513,Acero!$A$12:$AB$209,17,FALSE),"--")</f>
        <v>--</v>
      </c>
      <c r="T1513" s="335">
        <f>VLOOKUP(D1513,Acero!$A$12:$AB$209,18,FALSE)</f>
        <v>0</v>
      </c>
      <c r="U1513" s="308" t="str">
        <f>VLOOKUP(D1513,Acero!$A$12:$AB$209,19,FALSE)</f>
        <v>----</v>
      </c>
      <c r="V1513" s="318"/>
      <c r="W1513" s="318"/>
      <c r="X1513" s="322"/>
      <c r="Y1513" s="334" t="e">
        <f t="shared" si="620"/>
        <v>#DIV/0!</v>
      </c>
      <c r="Z1513">
        <f t="shared" si="624"/>
        <v>21693604.666666608</v>
      </c>
      <c r="AG1513" s="345">
        <v>43829</v>
      </c>
      <c r="AH1513" s="149"/>
      <c r="AI1513" s="149"/>
      <c r="AJ1513" s="149"/>
      <c r="AK1513" s="149"/>
      <c r="AL1513" s="343" t="e">
        <f t="shared" si="621"/>
        <v>#DIV/0!</v>
      </c>
      <c r="AM1513" s="149"/>
      <c r="AN1513" s="149"/>
      <c r="AO1513" s="343" t="e">
        <f t="shared" si="622"/>
        <v>#DIV/0!</v>
      </c>
      <c r="AP1513" s="149"/>
      <c r="AQ1513" s="149"/>
      <c r="AR1513" s="343" t="e">
        <f t="shared" si="623"/>
        <v>#DIV/0!</v>
      </c>
    </row>
    <row r="1514" spans="1:44" ht="30.75" hidden="1" thickBot="1">
      <c r="A1514" s="309"/>
      <c r="B1514" s="308">
        <v>1373</v>
      </c>
      <c r="C1514" s="239" t="str">
        <f>VLOOKUP($A$18,Piezas!$A$10:$F$604,2,FALSE)</f>
        <v xml:space="preserve">Gabinete lateral derecho </v>
      </c>
      <c r="D1514" s="317"/>
      <c r="E1514" s="322"/>
      <c r="F1514" s="308" t="e">
        <f>VLOOKUP(D1514,Acero!$A$12:$AB$209,4,FALSE)</f>
        <v>#N/A</v>
      </c>
      <c r="G1514" s="317"/>
      <c r="H1514" s="317"/>
      <c r="I1514" s="317"/>
      <c r="J1514" s="311"/>
      <c r="L1514" s="322"/>
      <c r="M1514" s="308" t="e">
        <f>VLOOKUP(D1514,Acero!$A$12:$AB$209,13,FALSE)</f>
        <v>#N/A</v>
      </c>
      <c r="N1514" s="308" t="str">
        <f>IF(L1514="x",VLOOKUP(D1514,Acero!$A$12:$AB$209,6,FALSE),"--")</f>
        <v>--</v>
      </c>
      <c r="O1514" s="324" t="str">
        <f>IF(L1514="x",VLOOKUP(D1514,Acero!$A$12:$AB$209,7,FALSE),"--")</f>
        <v>--</v>
      </c>
      <c r="P1514" s="335" t="e">
        <f>IF((M1514="Chapa negra doble recapado")*AND(L1514&lt;&gt;"x"),"--",VLOOKUP(D1514,Acero!$A$12:$AB$209,14,FALSE))</f>
        <v>#N/A</v>
      </c>
      <c r="Q1514" s="335" t="e">
        <f>IF((M1514="Chapa negra doble recapado")*AND(L1514&lt;&gt;"x"),"--",VLOOKUP(D1514,Acero!$A$12:$AB$209,15,FALSE))</f>
        <v>#N/A</v>
      </c>
      <c r="R1514" s="335" t="str">
        <f>IF(L1514="x",VLOOKUP(D1514,Acero!$A$12:$AB$209,16,FALSE),"--")</f>
        <v>--</v>
      </c>
      <c r="S1514" s="335" t="str">
        <f>IF(L1514="x",VLOOKUP(D1514,Acero!$A$12:$AB$209,17,FALSE),"--")</f>
        <v>--</v>
      </c>
      <c r="T1514" s="335" t="e">
        <f>VLOOKUP(D1514,Acero!$A$12:$AB$209,18,FALSE)</f>
        <v>#N/A</v>
      </c>
      <c r="U1514" s="308" t="e">
        <f>VLOOKUP(D1514,Acero!$A$12:$AB$209,19,FALSE)</f>
        <v>#N/A</v>
      </c>
      <c r="V1514" s="319"/>
      <c r="W1514" s="319"/>
      <c r="X1514" s="322"/>
      <c r="Y1514" s="334" t="e">
        <f t="shared" si="620"/>
        <v>#DIV/0!</v>
      </c>
      <c r="Z1514">
        <f t="shared" si="624"/>
        <v>21693604.666666608</v>
      </c>
      <c r="AG1514" s="345">
        <v>43830</v>
      </c>
      <c r="AH1514" s="149"/>
      <c r="AI1514" s="149"/>
      <c r="AJ1514" s="149"/>
      <c r="AK1514" s="149"/>
      <c r="AL1514" s="343" t="e">
        <f t="shared" si="621"/>
        <v>#DIV/0!</v>
      </c>
      <c r="AM1514" s="149"/>
      <c r="AN1514" s="149"/>
      <c r="AO1514" s="343" t="e">
        <f t="shared" si="622"/>
        <v>#DIV/0!</v>
      </c>
      <c r="AP1514" s="149"/>
      <c r="AQ1514" s="149"/>
      <c r="AR1514" s="343" t="e">
        <f t="shared" si="623"/>
        <v>#DIV/0!</v>
      </c>
    </row>
    <row r="1515" spans="1:44" ht="30.75" hidden="1" thickBot="1">
      <c r="A1515" s="309"/>
      <c r="B1515" s="308">
        <v>1374</v>
      </c>
      <c r="C1515" s="239" t="str">
        <f>VLOOKUP($A$18,Piezas!$A$10:$F$604,2,FALSE)</f>
        <v xml:space="preserve">Gabinete lateral derecho </v>
      </c>
      <c r="D1515" s="320"/>
      <c r="E1515" s="322"/>
      <c r="F1515" s="308" t="e">
        <f>VLOOKUP(D1515,Acero!$A$12:$AB$209,4,FALSE)</f>
        <v>#N/A</v>
      </c>
      <c r="G1515" s="317"/>
      <c r="H1515" s="317"/>
      <c r="I1515" s="317"/>
      <c r="J1515" s="311"/>
      <c r="L1515" s="322"/>
      <c r="M1515" s="308" t="e">
        <f>VLOOKUP(D1515,Acero!$A$12:$AB$209,13,FALSE)</f>
        <v>#N/A</v>
      </c>
      <c r="N1515" s="308" t="str">
        <f>IF(L1515="x",VLOOKUP(D1515,Acero!$A$12:$AB$209,6,FALSE),"--")</f>
        <v>--</v>
      </c>
      <c r="O1515" s="324" t="str">
        <f>IF(L1515="x",VLOOKUP(D1515,Acero!$A$12:$AB$209,7,FALSE),"--")</f>
        <v>--</v>
      </c>
      <c r="P1515" s="335" t="e">
        <f>IF((M1515="Chapa negra doble recapado")*AND(L1515&lt;&gt;"x"),"--",VLOOKUP(D1515,Acero!$A$12:$AB$209,14,FALSE))</f>
        <v>#N/A</v>
      </c>
      <c r="Q1515" s="335" t="e">
        <f>IF((M1515="Chapa negra doble recapado")*AND(L1515&lt;&gt;"x"),"--",VLOOKUP(D1515,Acero!$A$12:$AB$209,15,FALSE))</f>
        <v>#N/A</v>
      </c>
      <c r="R1515" s="335" t="str">
        <f>IF(L1515="x",VLOOKUP(D1515,Acero!$A$12:$AB$209,16,FALSE),"--")</f>
        <v>--</v>
      </c>
      <c r="S1515" s="335" t="str">
        <f>IF(L1515="x",VLOOKUP(D1515,Acero!$A$12:$AB$209,17,FALSE),"--")</f>
        <v>--</v>
      </c>
      <c r="T1515" s="335" t="e">
        <f>VLOOKUP(D1515,Acero!$A$12:$AB$209,18,FALSE)</f>
        <v>#N/A</v>
      </c>
      <c r="U1515" s="308" t="e">
        <f>VLOOKUP(D1515,Acero!$A$12:$AB$209,19,FALSE)</f>
        <v>#N/A</v>
      </c>
      <c r="V1515" s="318"/>
      <c r="W1515" s="318"/>
      <c r="X1515" s="322"/>
      <c r="Y1515" s="334" t="e">
        <f t="shared" si="620"/>
        <v>#DIV/0!</v>
      </c>
      <c r="Z1515">
        <f t="shared" si="624"/>
        <v>21693604.666666608</v>
      </c>
      <c r="AG1515" s="345">
        <v>43831</v>
      </c>
      <c r="AH1515" s="149"/>
      <c r="AI1515" s="149"/>
      <c r="AJ1515" s="149"/>
      <c r="AK1515" s="149"/>
      <c r="AL1515" s="343" t="e">
        <f t="shared" si="621"/>
        <v>#DIV/0!</v>
      </c>
      <c r="AM1515" s="149"/>
      <c r="AN1515" s="149"/>
      <c r="AO1515" s="343" t="e">
        <f t="shared" si="622"/>
        <v>#DIV/0!</v>
      </c>
      <c r="AP1515" s="149"/>
      <c r="AQ1515" s="149"/>
      <c r="AR1515" s="343" t="e">
        <f t="shared" si="623"/>
        <v>#DIV/0!</v>
      </c>
    </row>
    <row r="1516" spans="1:44" ht="30.75" hidden="1" thickBot="1">
      <c r="A1516" s="412"/>
      <c r="B1516" s="308">
        <v>1375</v>
      </c>
      <c r="C1516" s="239" t="str">
        <f>VLOOKUP($A$18,Piezas!$A$10:$F$604,2,FALSE)</f>
        <v xml:space="preserve">Gabinete lateral derecho </v>
      </c>
      <c r="D1516" s="321"/>
      <c r="E1516" s="322"/>
      <c r="F1516" s="308" t="e">
        <f>VLOOKUP(D1516,Acero!$A$12:$AB$209,4,FALSE)</f>
        <v>#N/A</v>
      </c>
      <c r="G1516" s="317"/>
      <c r="H1516" s="317"/>
      <c r="I1516" s="317"/>
      <c r="J1516" s="311"/>
      <c r="L1516" s="322"/>
      <c r="M1516" s="308" t="e">
        <f>VLOOKUP(D1516,Acero!$A$12:$AB$209,13,FALSE)</f>
        <v>#N/A</v>
      </c>
      <c r="N1516" s="308" t="str">
        <f>IF(L1516="x",VLOOKUP(D1516,Acero!$A$12:$AB$209,6,FALSE),"--")</f>
        <v>--</v>
      </c>
      <c r="O1516" s="324" t="str">
        <f>IF(L1516="x",VLOOKUP(D1516,Acero!$A$12:$AB$209,7,FALSE),"--")</f>
        <v>--</v>
      </c>
      <c r="P1516" s="335" t="e">
        <f>IF((M1516="Chapa negra doble recapado")*AND(L1516&lt;&gt;"x"),"--",VLOOKUP(D1516,Acero!$A$12:$AB$209,14,FALSE))</f>
        <v>#N/A</v>
      </c>
      <c r="Q1516" s="335" t="e">
        <f>IF((M1516="Chapa negra doble recapado")*AND(L1516&lt;&gt;"x"),"--",VLOOKUP(D1516,Acero!$A$12:$AB$209,15,FALSE))</f>
        <v>#N/A</v>
      </c>
      <c r="R1516" s="335" t="str">
        <f>IF(L1516="x",VLOOKUP(D1516,Acero!$A$12:$AB$209,16,FALSE),"--")</f>
        <v>--</v>
      </c>
      <c r="S1516" s="335" t="str">
        <f>IF(L1516="x",VLOOKUP(D1516,Acero!$A$12:$AB$209,17,FALSE),"--")</f>
        <v>--</v>
      </c>
      <c r="T1516" s="335" t="e">
        <f>VLOOKUP(D1516,Acero!$A$12:$AB$209,18,FALSE)</f>
        <v>#N/A</v>
      </c>
      <c r="U1516" s="308" t="e">
        <f>VLOOKUP(D1516,Acero!$A$12:$AB$209,19,FALSE)</f>
        <v>#N/A</v>
      </c>
      <c r="V1516" s="319"/>
      <c r="W1516" s="319"/>
      <c r="X1516" s="322"/>
      <c r="Y1516" s="334" t="e">
        <f t="shared" si="620"/>
        <v>#DIV/0!</v>
      </c>
      <c r="Z1516">
        <f t="shared" si="624"/>
        <v>21693604.666666608</v>
      </c>
      <c r="AG1516" s="345">
        <v>43832</v>
      </c>
      <c r="AH1516" s="149"/>
      <c r="AI1516" s="149"/>
      <c r="AJ1516" s="149"/>
      <c r="AK1516" s="149"/>
      <c r="AL1516" s="343" t="e">
        <f t="shared" si="621"/>
        <v>#DIV/0!</v>
      </c>
      <c r="AM1516" s="149"/>
      <c r="AN1516" s="149"/>
      <c r="AO1516" s="343" t="e">
        <f t="shared" si="622"/>
        <v>#DIV/0!</v>
      </c>
      <c r="AP1516" s="149"/>
      <c r="AQ1516" s="149"/>
      <c r="AR1516" s="343" t="e">
        <f t="shared" si="623"/>
        <v>#DIV/0!</v>
      </c>
    </row>
    <row r="1517" spans="1:44" ht="15.75" hidden="1" thickBot="1">
      <c r="A1517" s="410"/>
      <c r="B1517" s="336"/>
      <c r="C1517" s="337"/>
      <c r="D1517" s="338"/>
      <c r="E1517" s="339"/>
      <c r="F1517" s="340"/>
      <c r="G1517" s="336"/>
      <c r="H1517" s="336"/>
      <c r="I1517" s="338"/>
      <c r="J1517" s="339"/>
      <c r="K1517" s="341"/>
      <c r="L1517" s="339"/>
      <c r="M1517" s="338"/>
      <c r="N1517" s="338"/>
      <c r="O1517" s="342"/>
      <c r="P1517" s="340"/>
      <c r="Q1517" s="340"/>
      <c r="R1517" s="340"/>
      <c r="S1517" s="340"/>
      <c r="T1517" s="340"/>
      <c r="U1517" s="336"/>
      <c r="V1517" s="336"/>
      <c r="W1517" s="336"/>
      <c r="X1517" s="339"/>
      <c r="Y1517" s="339"/>
      <c r="Z1517" s="333"/>
      <c r="AA1517" s="333"/>
      <c r="AG1517" s="345"/>
      <c r="AL1517" s="344"/>
      <c r="AO1517" s="344"/>
      <c r="AR1517" s="344"/>
    </row>
    <row r="1518" spans="1:44" ht="31.5" hidden="1" thickTop="1" thickBot="1">
      <c r="A1518" s="411" t="s">
        <v>644</v>
      </c>
      <c r="B1518" s="308">
        <v>1376</v>
      </c>
      <c r="C1518" s="239" t="str">
        <f>VLOOKUP($A$18,Piezas!$A$10:$F$604,2,FALSE)</f>
        <v xml:space="preserve">Gabinete lateral derecho </v>
      </c>
      <c r="D1518" s="317" t="s">
        <v>1012</v>
      </c>
      <c r="E1518" s="331">
        <v>2998.3333333333298</v>
      </c>
      <c r="F1518" s="308" t="str">
        <f>VLOOKUP(D1518,Acero!$A$12:$AB$209,4,FALSE)</f>
        <v>Lateral</v>
      </c>
      <c r="G1518" s="317"/>
      <c r="H1518" s="317"/>
      <c r="I1518" s="317"/>
      <c r="J1518" s="310"/>
      <c r="K1518" s="149"/>
      <c r="L1518" s="331"/>
      <c r="M1518" s="308" t="str">
        <f>VLOOKUP(D1518,Acero!$A$12:$AB$209,13,FALSE)</f>
        <v>Chapa negra doble recapado</v>
      </c>
      <c r="N1518" s="308" t="str">
        <f>IF(L1518="x",VLOOKUP(D1518,Acero!$A$12:$AB$209,6,FALSE),"--")</f>
        <v>--</v>
      </c>
      <c r="O1518" s="324" t="str">
        <f>IF(L1518="x",VLOOKUP(D1518,Acero!$A$12:$AB$209,7,FALSE),"--")</f>
        <v>--</v>
      </c>
      <c r="P1518" s="335" t="str">
        <f>IF((M1518="Chapa negra doble recapado")*AND(L1518&lt;&gt;"x"),"--",VLOOKUP(D1518,Acero!$A$12:$AB$209,14,FALSE))</f>
        <v>--</v>
      </c>
      <c r="Q1518" s="335" t="str">
        <f>IF((M1518="Chapa negra doble recapado")*AND(L1518&lt;&gt;"x"),"--",VLOOKUP(D1518,Acero!$A$12:$AB$209,15,FALSE))</f>
        <v>--</v>
      </c>
      <c r="R1518" s="335" t="str">
        <f>IF(L1518="x",VLOOKUP(D1518,Acero!$A$12:$AB$209,16,FALSE),"--")</f>
        <v>--</v>
      </c>
      <c r="S1518" s="335" t="str">
        <f>IF(L1518="x",VLOOKUP(D1518,Acero!$A$12:$AB$209,17,FALSE),"--")</f>
        <v>--</v>
      </c>
      <c r="T1518" s="335">
        <f>VLOOKUP(D1518,Acero!$A$12:$AB$209,18,FALSE)</f>
        <v>1.2</v>
      </c>
      <c r="U1518" s="308" t="str">
        <f>VLOOKUP(D1518,Acero!$A$12:$AB$209,19,FALSE)</f>
        <v>mm</v>
      </c>
      <c r="V1518" s="317"/>
      <c r="W1518" s="317">
        <v>2437.3333333333298</v>
      </c>
      <c r="X1518" s="331">
        <v>3187.1666666666702</v>
      </c>
      <c r="Y1518" s="334">
        <f t="shared" ref="Y1518:Y1528" si="625">(X1518-W1518)/W1518</f>
        <v>0.30764496717724621</v>
      </c>
      <c r="Z1518" s="149">
        <f>(V1518+W1518)*E1518</f>
        <v>7307937.7777777584</v>
      </c>
      <c r="AA1518" s="149"/>
      <c r="AB1518" s="149"/>
      <c r="AC1518" s="149"/>
      <c r="AD1518" s="149"/>
      <c r="AE1518" s="149"/>
      <c r="AF1518" s="149"/>
      <c r="AG1518" s="345">
        <v>43833</v>
      </c>
      <c r="AH1518" s="149"/>
      <c r="AI1518" s="149"/>
      <c r="AJ1518" s="149"/>
      <c r="AK1518" s="149"/>
      <c r="AL1518" s="343" t="e">
        <f t="shared" ref="AL1518:AL1528" si="626">(AH1518-AK1518)/AH1518</f>
        <v>#DIV/0!</v>
      </c>
      <c r="AM1518" s="149"/>
      <c r="AN1518" s="149"/>
      <c r="AO1518" s="343" t="e">
        <f t="shared" ref="AO1518:AO1528" si="627">(AK1518-AN1518)/AK1518</f>
        <v>#DIV/0!</v>
      </c>
      <c r="AP1518" s="149"/>
      <c r="AQ1518" s="149"/>
      <c r="AR1518" s="343" t="e">
        <f t="shared" ref="AR1518:AR1528" si="628">(AN1518-AQ1518)/AN1518</f>
        <v>#DIV/0!</v>
      </c>
    </row>
    <row r="1519" spans="1:44" ht="30.75" hidden="1" thickBot="1">
      <c r="A1519" s="309"/>
      <c r="B1519" s="308">
        <v>1377</v>
      </c>
      <c r="C1519" s="239" t="str">
        <f>VLOOKUP($A$18,Piezas!$A$10:$F$604,2,FALSE)</f>
        <v xml:space="preserve">Gabinete lateral derecho </v>
      </c>
      <c r="D1519" s="317" t="s">
        <v>1211</v>
      </c>
      <c r="E1519" s="322">
        <v>3006.3333333333298</v>
      </c>
      <c r="F1519" s="308" t="str">
        <f>VLOOKUP(D1519,Acero!$A$12:$AB$209,4,FALSE)</f>
        <v xml:space="preserve">Lonja </v>
      </c>
      <c r="G1519" s="317"/>
      <c r="H1519" s="317"/>
      <c r="I1519" s="317"/>
      <c r="J1519" s="311"/>
      <c r="L1519" s="317"/>
      <c r="M1519" s="308" t="str">
        <f>VLOOKUP(D1519,Acero!$A$12:$AB$209,13,FALSE)</f>
        <v>Chapa negra doble recapado</v>
      </c>
      <c r="N1519" s="308" t="str">
        <f>IF(L1519="x",VLOOKUP(D1519,Acero!$A$12:$AB$209,6,FALSE),"--")</f>
        <v>--</v>
      </c>
      <c r="O1519" s="324" t="str">
        <f>IF(L1519="x",VLOOKUP(D1519,Acero!$A$12:$AB$209,7,FALSE),"--")</f>
        <v>--</v>
      </c>
      <c r="P1519" s="335" t="str">
        <f>IF((M1519="Chapa negra doble recapado")*AND(L1519&lt;&gt;"x"),"--",VLOOKUP(D1519,Acero!$A$12:$AB$209,14,FALSE))</f>
        <v>--</v>
      </c>
      <c r="Q1519" s="335" t="str">
        <f>IF((M1519="Chapa negra doble recapado")*AND(L1519&lt;&gt;"x"),"--",VLOOKUP(D1519,Acero!$A$12:$AB$209,15,FALSE))</f>
        <v>--</v>
      </c>
      <c r="R1519" s="335" t="str">
        <f>IF(L1519="x",VLOOKUP(D1519,Acero!$A$12:$AB$209,16,FALSE),"--")</f>
        <v>--</v>
      </c>
      <c r="S1519" s="335" t="str">
        <f>IF(L1519="x",VLOOKUP(D1519,Acero!$A$12:$AB$209,17,FALSE),"--")</f>
        <v>--</v>
      </c>
      <c r="T1519" s="335">
        <f>VLOOKUP(D1519,Acero!$A$12:$AB$209,18,FALSE)</f>
        <v>1.2</v>
      </c>
      <c r="U1519" s="308" t="str">
        <f>VLOOKUP(D1519,Acero!$A$12:$AB$209,19,FALSE)</f>
        <v>mm</v>
      </c>
      <c r="V1519" s="317"/>
      <c r="W1519" s="317">
        <v>2443.8333333333298</v>
      </c>
      <c r="X1519" s="322">
        <v>3195.6666666666702</v>
      </c>
      <c r="Y1519" s="334">
        <f t="shared" si="625"/>
        <v>0.30764509309145799</v>
      </c>
      <c r="Z1519">
        <f t="shared" ref="Z1519:Z1528" si="629">(V1519+W1519)*E1519+Z1518</f>
        <v>14654915.388888851</v>
      </c>
      <c r="AG1519" s="345">
        <v>43834</v>
      </c>
      <c r="AH1519" s="149"/>
      <c r="AI1519" s="149"/>
      <c r="AJ1519" s="149"/>
      <c r="AK1519" s="149"/>
      <c r="AL1519" s="343" t="e">
        <f t="shared" si="626"/>
        <v>#DIV/0!</v>
      </c>
      <c r="AM1519" s="149"/>
      <c r="AN1519" s="149"/>
      <c r="AO1519" s="343" t="e">
        <f t="shared" si="627"/>
        <v>#DIV/0!</v>
      </c>
      <c r="AP1519" s="149"/>
      <c r="AQ1519" s="149"/>
      <c r="AR1519" s="343" t="e">
        <f t="shared" si="628"/>
        <v>#DIV/0!</v>
      </c>
    </row>
    <row r="1520" spans="1:44" ht="30.75" hidden="1" thickBot="1">
      <c r="A1520" s="309"/>
      <c r="B1520" s="308">
        <v>1378</v>
      </c>
      <c r="C1520" s="239" t="str">
        <f>VLOOKUP($A$18,Piezas!$A$10:$F$604,2,FALSE)</f>
        <v xml:space="preserve">Gabinete lateral derecho </v>
      </c>
      <c r="D1520" s="317" t="s">
        <v>1014</v>
      </c>
      <c r="E1520" s="322">
        <v>3014.3333333333298</v>
      </c>
      <c r="F1520" s="308" t="str">
        <f>VLOOKUP(D1520,Acero!$A$12:$AB$209,4,FALSE)</f>
        <v>orejas</v>
      </c>
      <c r="G1520" s="317"/>
      <c r="H1520" s="317"/>
      <c r="I1520" s="317"/>
      <c r="J1520" s="311" t="s">
        <v>1595</v>
      </c>
      <c r="L1520" s="322"/>
      <c r="M1520" s="308" t="str">
        <f>VLOOKUP(D1520,Acero!$A$12:$AB$209,13,FALSE)</f>
        <v>Chapa negra doble recapado</v>
      </c>
      <c r="N1520" s="308" t="str">
        <f>IF(L1520="x",VLOOKUP(D1520,Acero!$A$12:$AB$209,6,FALSE),"--")</f>
        <v>--</v>
      </c>
      <c r="O1520" s="324" t="str">
        <f>IF(L1520="x",VLOOKUP(D1520,Acero!$A$12:$AB$209,7,FALSE),"--")</f>
        <v>--</v>
      </c>
      <c r="P1520" s="335" t="str">
        <f>IF((M1520="Chapa negra doble recapado")*AND(L1520&lt;&gt;"x"),"--",VLOOKUP(D1520,Acero!$A$12:$AB$209,14,FALSE))</f>
        <v>--</v>
      </c>
      <c r="Q1520" s="335" t="str">
        <f>IF((M1520="Chapa negra doble recapado")*AND(L1520&lt;&gt;"x"),"--",VLOOKUP(D1520,Acero!$A$12:$AB$209,15,FALSE))</f>
        <v>--</v>
      </c>
      <c r="R1520" s="335" t="str">
        <f>IF(L1520="x",VLOOKUP(D1520,Acero!$A$12:$AB$209,16,FALSE),"--")</f>
        <v>--</v>
      </c>
      <c r="S1520" s="335" t="str">
        <f>IF(L1520="x",VLOOKUP(D1520,Acero!$A$12:$AB$209,17,FALSE),"--")</f>
        <v>--</v>
      </c>
      <c r="T1520" s="335">
        <f>VLOOKUP(D1520,Acero!$A$12:$AB$209,18,FALSE)</f>
        <v>1.2</v>
      </c>
      <c r="U1520" s="308" t="str">
        <f>VLOOKUP(D1520,Acero!$A$12:$AB$209,19,FALSE)</f>
        <v>mm</v>
      </c>
      <c r="V1520" s="318">
        <v>1</v>
      </c>
      <c r="W1520" s="318">
        <v>2450.3333333333298</v>
      </c>
      <c r="X1520" s="322">
        <v>3204.1666666666702</v>
      </c>
      <c r="Y1520" s="334">
        <f t="shared" si="625"/>
        <v>0.30764521833764441</v>
      </c>
      <c r="Z1520">
        <f t="shared" si="629"/>
        <v>22044051.166666608</v>
      </c>
      <c r="AG1520" s="345">
        <v>43835</v>
      </c>
      <c r="AH1520" s="149"/>
      <c r="AI1520" s="149"/>
      <c r="AJ1520" s="149"/>
      <c r="AK1520" s="149"/>
      <c r="AL1520" s="343" t="e">
        <f t="shared" si="626"/>
        <v>#DIV/0!</v>
      </c>
      <c r="AM1520" s="149"/>
      <c r="AN1520" s="149"/>
      <c r="AO1520" s="343" t="e">
        <f t="shared" si="627"/>
        <v>#DIV/0!</v>
      </c>
      <c r="AP1520" s="149"/>
      <c r="AQ1520" s="149"/>
      <c r="AR1520" s="343" t="e">
        <f t="shared" si="628"/>
        <v>#DIV/0!</v>
      </c>
    </row>
    <row r="1521" spans="1:44" ht="30.75" hidden="1" thickBot="1">
      <c r="A1521" s="309"/>
      <c r="B1521" s="308">
        <v>1379</v>
      </c>
      <c r="C1521" s="239" t="str">
        <f>VLOOKUP($A$18,Piezas!$A$10:$F$604,2,FALSE)</f>
        <v xml:space="preserve">Gabinete lateral derecho </v>
      </c>
      <c r="D1521" s="317" t="s">
        <v>1015</v>
      </c>
      <c r="E1521" s="322"/>
      <c r="F1521" s="308">
        <f>VLOOKUP(D1521,Acero!$A$12:$AB$209,4,FALSE)</f>
        <v>0</v>
      </c>
      <c r="G1521" s="317"/>
      <c r="H1521" s="317"/>
      <c r="I1521" s="317"/>
      <c r="J1521" s="311"/>
      <c r="L1521" s="322"/>
      <c r="M1521" s="308">
        <f>VLOOKUP(D1521,Acero!$A$12:$AB$209,13,FALSE)</f>
        <v>0</v>
      </c>
      <c r="N1521" s="308" t="str">
        <f>IF(L1521="x",VLOOKUP(D1521,Acero!$A$12:$AB$209,6,FALSE),"--")</f>
        <v>--</v>
      </c>
      <c r="O1521" s="324" t="str">
        <f>IF(L1521="x",VLOOKUP(D1521,Acero!$A$12:$AB$209,7,FALSE),"--")</f>
        <v>--</v>
      </c>
      <c r="P1521" s="335">
        <f>IF((M1521="Chapa negra doble recapado")*AND(L1521&lt;&gt;"x"),"--",VLOOKUP(D1521,Acero!$A$12:$AB$209,14,FALSE))</f>
        <v>0</v>
      </c>
      <c r="Q1521" s="335">
        <f>IF((M1521="Chapa negra doble recapado")*AND(L1521&lt;&gt;"x"),"--",VLOOKUP(D1521,Acero!$A$12:$AB$209,15,FALSE))</f>
        <v>0</v>
      </c>
      <c r="R1521" s="335" t="str">
        <f>IF(L1521="x",VLOOKUP(D1521,Acero!$A$12:$AB$209,16,FALSE),"--")</f>
        <v>--</v>
      </c>
      <c r="S1521" s="335" t="str">
        <f>IF(L1521="x",VLOOKUP(D1521,Acero!$A$12:$AB$209,17,FALSE),"--")</f>
        <v>--</v>
      </c>
      <c r="T1521" s="335">
        <f>VLOOKUP(D1521,Acero!$A$12:$AB$209,18,FALSE)</f>
        <v>0</v>
      </c>
      <c r="U1521" s="308" t="str">
        <f>VLOOKUP(D1521,Acero!$A$12:$AB$209,19,FALSE)</f>
        <v>-----</v>
      </c>
      <c r="V1521" s="319"/>
      <c r="W1521" s="319"/>
      <c r="X1521" s="322"/>
      <c r="Y1521" s="334" t="e">
        <f t="shared" si="625"/>
        <v>#DIV/0!</v>
      </c>
      <c r="Z1521">
        <f t="shared" si="629"/>
        <v>22044051.166666608</v>
      </c>
      <c r="AG1521" s="345">
        <v>43836</v>
      </c>
      <c r="AH1521" s="149"/>
      <c r="AI1521" s="149"/>
      <c r="AJ1521" s="149"/>
      <c r="AK1521" s="149"/>
      <c r="AL1521" s="343" t="e">
        <f t="shared" si="626"/>
        <v>#DIV/0!</v>
      </c>
      <c r="AM1521" s="149"/>
      <c r="AN1521" s="149"/>
      <c r="AO1521" s="343" t="e">
        <f t="shared" si="627"/>
        <v>#DIV/0!</v>
      </c>
      <c r="AP1521" s="149"/>
      <c r="AQ1521" s="149"/>
      <c r="AR1521" s="343" t="e">
        <f t="shared" si="628"/>
        <v>#DIV/0!</v>
      </c>
    </row>
    <row r="1522" spans="1:44" ht="30.75" hidden="1" thickBot="1">
      <c r="A1522" s="309"/>
      <c r="B1522" s="308">
        <v>1380</v>
      </c>
      <c r="C1522" s="239" t="str">
        <f>VLOOKUP($A$18,Piezas!$A$10:$F$604,2,FALSE)</f>
        <v xml:space="preserve">Gabinete lateral derecho </v>
      </c>
      <c r="D1522" s="317" t="s">
        <v>1060</v>
      </c>
      <c r="E1522" s="322"/>
      <c r="F1522" s="308">
        <f>VLOOKUP(D1522,Acero!$A$12:$AB$209,4,FALSE)</f>
        <v>0</v>
      </c>
      <c r="G1522" s="317"/>
      <c r="H1522" s="317"/>
      <c r="I1522" s="317"/>
      <c r="J1522" s="311"/>
      <c r="L1522" s="322"/>
      <c r="M1522" s="308" t="str">
        <f>VLOOKUP(D1522,Acero!$A$12:$AB$209,13,FALSE)</f>
        <v>---------------</v>
      </c>
      <c r="N1522" s="308" t="str">
        <f>IF(L1522="x",VLOOKUP(D1522,Acero!$A$12:$AB$209,6,FALSE),"--")</f>
        <v>--</v>
      </c>
      <c r="O1522" s="324" t="str">
        <f>IF(L1522="x",VLOOKUP(D1522,Acero!$A$12:$AB$209,7,FALSE),"--")</f>
        <v>--</v>
      </c>
      <c r="P1522" s="335">
        <f>IF((M1522="Chapa negra doble recapado")*AND(L1522&lt;&gt;"x"),"--",VLOOKUP(D1522,Acero!$A$12:$AB$209,14,FALSE))</f>
        <v>28</v>
      </c>
      <c r="Q1522" s="335" t="str">
        <f>IF((M1522="Chapa negra doble recapado")*AND(L1522&lt;&gt;"x"),"--",VLOOKUP(D1522,Acero!$A$12:$AB$209,15,FALSE))</f>
        <v>----</v>
      </c>
      <c r="R1522" s="335" t="str">
        <f>IF(L1522="x",VLOOKUP(D1522,Acero!$A$12:$AB$209,16,FALSE),"--")</f>
        <v>--</v>
      </c>
      <c r="S1522" s="335" t="str">
        <f>IF(L1522="x",VLOOKUP(D1522,Acero!$A$12:$AB$209,17,FALSE),"--")</f>
        <v>--</v>
      </c>
      <c r="T1522" s="335">
        <f>VLOOKUP(D1522,Acero!$A$12:$AB$209,18,FALSE)</f>
        <v>0</v>
      </c>
      <c r="U1522" s="308" t="str">
        <f>VLOOKUP(D1522,Acero!$A$12:$AB$209,19,FALSE)</f>
        <v>----</v>
      </c>
      <c r="V1522" s="318"/>
      <c r="W1522" s="318"/>
      <c r="X1522" s="322"/>
      <c r="Y1522" s="334" t="e">
        <f t="shared" si="625"/>
        <v>#DIV/0!</v>
      </c>
      <c r="Z1522">
        <f t="shared" si="629"/>
        <v>22044051.166666608</v>
      </c>
      <c r="AG1522" s="345">
        <v>43837</v>
      </c>
      <c r="AH1522" s="149"/>
      <c r="AI1522" s="149"/>
      <c r="AJ1522" s="149"/>
      <c r="AK1522" s="149"/>
      <c r="AL1522" s="343" t="e">
        <f t="shared" si="626"/>
        <v>#DIV/0!</v>
      </c>
      <c r="AM1522" s="149"/>
      <c r="AN1522" s="149"/>
      <c r="AO1522" s="343" t="e">
        <f t="shared" si="627"/>
        <v>#DIV/0!</v>
      </c>
      <c r="AP1522" s="149"/>
      <c r="AQ1522" s="149"/>
      <c r="AR1522" s="343" t="e">
        <f t="shared" si="628"/>
        <v>#DIV/0!</v>
      </c>
    </row>
    <row r="1523" spans="1:44" ht="30.75" hidden="1" thickBot="1">
      <c r="A1523" s="309"/>
      <c r="B1523" s="308">
        <v>1381</v>
      </c>
      <c r="C1523" s="239" t="str">
        <f>VLOOKUP($A$18,Piezas!$A$10:$F$604,2,FALSE)</f>
        <v xml:space="preserve">Gabinete lateral derecho </v>
      </c>
      <c r="D1523" s="317" t="s">
        <v>1228</v>
      </c>
      <c r="E1523" s="322"/>
      <c r="F1523" s="308">
        <f>VLOOKUP(D1523,Acero!$A$12:$AB$209,4,FALSE)</f>
        <v>0</v>
      </c>
      <c r="G1523" s="317"/>
      <c r="H1523" s="317"/>
      <c r="I1523" s="317"/>
      <c r="J1523" s="311"/>
      <c r="L1523" s="322"/>
      <c r="M1523" s="308" t="str">
        <f>VLOOKUP(D1523,Acero!$A$12:$AB$209,13,FALSE)</f>
        <v>---------------</v>
      </c>
      <c r="N1523" s="308" t="str">
        <f>IF(L1523="x",VLOOKUP(D1523,Acero!$A$12:$AB$209,6,FALSE),"--")</f>
        <v>--</v>
      </c>
      <c r="O1523" s="324" t="str">
        <f>IF(L1523="x",VLOOKUP(D1523,Acero!$A$12:$AB$209,7,FALSE),"--")</f>
        <v>--</v>
      </c>
      <c r="P1523" s="335">
        <f>IF((M1523="Chapa negra doble recapado")*AND(L1523&lt;&gt;"x"),"--",VLOOKUP(D1523,Acero!$A$12:$AB$209,14,FALSE))</f>
        <v>0.42</v>
      </c>
      <c r="Q1523" s="335" t="str">
        <f>IF((M1523="Chapa negra doble recapado")*AND(L1523&lt;&gt;"x"),"--",VLOOKUP(D1523,Acero!$A$12:$AB$209,15,FALSE))</f>
        <v>----</v>
      </c>
      <c r="R1523" s="335" t="str">
        <f>IF(L1523="x",VLOOKUP(D1523,Acero!$A$12:$AB$209,16,FALSE),"--")</f>
        <v>--</v>
      </c>
      <c r="S1523" s="335" t="str">
        <f>IF(L1523="x",VLOOKUP(D1523,Acero!$A$12:$AB$209,17,FALSE),"--")</f>
        <v>--</v>
      </c>
      <c r="T1523" s="335">
        <f>VLOOKUP(D1523,Acero!$A$12:$AB$209,18,FALSE)</f>
        <v>0.5</v>
      </c>
      <c r="U1523" s="308" t="str">
        <f>VLOOKUP(D1523,Acero!$A$12:$AB$209,19,FALSE)</f>
        <v>----</v>
      </c>
      <c r="V1523" s="318"/>
      <c r="W1523" s="318"/>
      <c r="X1523" s="322"/>
      <c r="Y1523" s="334" t="e">
        <f t="shared" si="625"/>
        <v>#DIV/0!</v>
      </c>
      <c r="Z1523">
        <f t="shared" si="629"/>
        <v>22044051.166666608</v>
      </c>
      <c r="AG1523" s="345">
        <v>43838</v>
      </c>
      <c r="AH1523" s="149"/>
      <c r="AI1523" s="149"/>
      <c r="AJ1523" s="149"/>
      <c r="AK1523" s="149"/>
      <c r="AL1523" s="343" t="e">
        <f t="shared" si="626"/>
        <v>#DIV/0!</v>
      </c>
      <c r="AM1523" s="149"/>
      <c r="AN1523" s="149"/>
      <c r="AO1523" s="343" t="e">
        <f t="shared" si="627"/>
        <v>#DIV/0!</v>
      </c>
      <c r="AP1523" s="149"/>
      <c r="AQ1523" s="149"/>
      <c r="AR1523" s="343" t="e">
        <f t="shared" si="628"/>
        <v>#DIV/0!</v>
      </c>
    </row>
    <row r="1524" spans="1:44" ht="30.75" hidden="1" thickBot="1">
      <c r="A1524" s="309"/>
      <c r="B1524" s="308">
        <v>1382</v>
      </c>
      <c r="C1524" s="239" t="str">
        <f>VLOOKUP($A$18,Piezas!$A$10:$F$604,2,FALSE)</f>
        <v xml:space="preserve">Gabinete lateral derecho </v>
      </c>
      <c r="D1524" s="317" t="s">
        <v>1229</v>
      </c>
      <c r="E1524" s="322"/>
      <c r="F1524" s="308">
        <f>VLOOKUP(D1524,Acero!$A$12:$AB$209,4,FALSE)</f>
        <v>0</v>
      </c>
      <c r="G1524" s="317"/>
      <c r="H1524" s="317"/>
      <c r="I1524" s="317"/>
      <c r="J1524" s="311"/>
      <c r="L1524" s="322"/>
      <c r="M1524" s="308" t="str">
        <f>VLOOKUP(D1524,Acero!$A$12:$AB$209,13,FALSE)</f>
        <v>---------------</v>
      </c>
      <c r="N1524" s="308" t="str">
        <f>IF(L1524="x",VLOOKUP(D1524,Acero!$A$12:$AB$209,6,FALSE),"--")</f>
        <v>--</v>
      </c>
      <c r="O1524" s="324" t="str">
        <f>IF(L1524="x",VLOOKUP(D1524,Acero!$A$12:$AB$209,7,FALSE),"--")</f>
        <v>--</v>
      </c>
      <c r="P1524" s="335">
        <f>IF((M1524="Chapa negra doble recapado")*AND(L1524&lt;&gt;"x"),"--",VLOOKUP(D1524,Acero!$A$12:$AB$209,14,FALSE))</f>
        <v>22</v>
      </c>
      <c r="Q1524" s="335" t="str">
        <f>IF((M1524="Chapa negra doble recapado")*AND(L1524&lt;&gt;"x"),"--",VLOOKUP(D1524,Acero!$A$12:$AB$209,15,FALSE))</f>
        <v>----</v>
      </c>
      <c r="R1524" s="335" t="str">
        <f>IF(L1524="x",VLOOKUP(D1524,Acero!$A$12:$AB$209,16,FALSE),"--")</f>
        <v>--</v>
      </c>
      <c r="S1524" s="335" t="str">
        <f>IF(L1524="x",VLOOKUP(D1524,Acero!$A$12:$AB$209,17,FALSE),"--")</f>
        <v>--</v>
      </c>
      <c r="T1524" s="335">
        <f>VLOOKUP(D1524,Acero!$A$12:$AB$209,18,FALSE)</f>
        <v>0</v>
      </c>
      <c r="U1524" s="308" t="str">
        <f>VLOOKUP(D1524,Acero!$A$12:$AB$209,19,FALSE)</f>
        <v>----</v>
      </c>
      <c r="V1524" s="319"/>
      <c r="W1524" s="319"/>
      <c r="X1524" s="322"/>
      <c r="Y1524" s="334" t="e">
        <f t="shared" si="625"/>
        <v>#DIV/0!</v>
      </c>
      <c r="Z1524">
        <f t="shared" si="629"/>
        <v>22044051.166666608</v>
      </c>
      <c r="AG1524" s="345">
        <v>43839</v>
      </c>
      <c r="AH1524" s="149"/>
      <c r="AI1524" s="149"/>
      <c r="AJ1524" s="149"/>
      <c r="AK1524" s="149"/>
      <c r="AL1524" s="343" t="e">
        <f t="shared" si="626"/>
        <v>#DIV/0!</v>
      </c>
      <c r="AM1524" s="149"/>
      <c r="AN1524" s="149"/>
      <c r="AO1524" s="343" t="e">
        <f t="shared" si="627"/>
        <v>#DIV/0!</v>
      </c>
      <c r="AP1524" s="149"/>
      <c r="AQ1524" s="149"/>
      <c r="AR1524" s="343" t="e">
        <f t="shared" si="628"/>
        <v>#DIV/0!</v>
      </c>
    </row>
    <row r="1525" spans="1:44" ht="30.75" hidden="1" thickBot="1">
      <c r="A1525" s="309"/>
      <c r="B1525" s="308">
        <v>1383</v>
      </c>
      <c r="C1525" s="239" t="str">
        <f>VLOOKUP($A$18,Piezas!$A$10:$F$604,2,FALSE)</f>
        <v xml:space="preserve">Gabinete lateral derecho </v>
      </c>
      <c r="D1525" s="317" t="s">
        <v>1230</v>
      </c>
      <c r="E1525" s="322"/>
      <c r="F1525" s="308">
        <f>VLOOKUP(D1525,Acero!$A$12:$AB$209,4,FALSE)</f>
        <v>0</v>
      </c>
      <c r="G1525" s="317"/>
      <c r="H1525" s="317"/>
      <c r="I1525" s="317"/>
      <c r="J1525" s="311"/>
      <c r="L1525" s="322"/>
      <c r="M1525" s="308" t="str">
        <f>VLOOKUP(D1525,Acero!$A$12:$AB$209,13,FALSE)</f>
        <v>---------------</v>
      </c>
      <c r="N1525" s="308" t="str">
        <f>IF(L1525="x",VLOOKUP(D1525,Acero!$A$12:$AB$209,6,FALSE),"--")</f>
        <v>--</v>
      </c>
      <c r="O1525" s="324" t="str">
        <f>IF(L1525="x",VLOOKUP(D1525,Acero!$A$12:$AB$209,7,FALSE),"--")</f>
        <v>--</v>
      </c>
      <c r="P1525" s="335">
        <f>IF((M1525="Chapa negra doble recapado")*AND(L1525&lt;&gt;"x"),"--",VLOOKUP(D1525,Acero!$A$12:$AB$209,14,FALSE))</f>
        <v>12.7</v>
      </c>
      <c r="Q1525" s="335" t="str">
        <f>IF((M1525="Chapa negra doble recapado")*AND(L1525&lt;&gt;"x"),"--",VLOOKUP(D1525,Acero!$A$12:$AB$209,15,FALSE))</f>
        <v>----</v>
      </c>
      <c r="R1525" s="335" t="str">
        <f>IF(L1525="x",VLOOKUP(D1525,Acero!$A$12:$AB$209,16,FALSE),"--")</f>
        <v>--</v>
      </c>
      <c r="S1525" s="335" t="str">
        <f>IF(L1525="x",VLOOKUP(D1525,Acero!$A$12:$AB$209,17,FALSE),"--")</f>
        <v>--</v>
      </c>
      <c r="T1525" s="335">
        <f>VLOOKUP(D1525,Acero!$A$12:$AB$209,18,FALSE)</f>
        <v>0</v>
      </c>
      <c r="U1525" s="308" t="str">
        <f>VLOOKUP(D1525,Acero!$A$12:$AB$209,19,FALSE)</f>
        <v>----</v>
      </c>
      <c r="V1525" s="318"/>
      <c r="W1525" s="318"/>
      <c r="X1525" s="322"/>
      <c r="Y1525" s="334" t="e">
        <f t="shared" si="625"/>
        <v>#DIV/0!</v>
      </c>
      <c r="Z1525">
        <f t="shared" si="629"/>
        <v>22044051.166666608</v>
      </c>
      <c r="AG1525" s="345">
        <v>43840</v>
      </c>
      <c r="AH1525" s="149"/>
      <c r="AI1525" s="149"/>
      <c r="AJ1525" s="149"/>
      <c r="AK1525" s="149"/>
      <c r="AL1525" s="343" t="e">
        <f t="shared" si="626"/>
        <v>#DIV/0!</v>
      </c>
      <c r="AM1525" s="149"/>
      <c r="AN1525" s="149"/>
      <c r="AO1525" s="343" t="e">
        <f t="shared" si="627"/>
        <v>#DIV/0!</v>
      </c>
      <c r="AP1525" s="149"/>
      <c r="AQ1525" s="149"/>
      <c r="AR1525" s="343" t="e">
        <f t="shared" si="628"/>
        <v>#DIV/0!</v>
      </c>
    </row>
    <row r="1526" spans="1:44" ht="30.75" hidden="1" thickBot="1">
      <c r="A1526" s="309"/>
      <c r="B1526" s="308">
        <v>1384</v>
      </c>
      <c r="C1526" s="239" t="str">
        <f>VLOOKUP($A$18,Piezas!$A$10:$F$604,2,FALSE)</f>
        <v xml:space="preserve">Gabinete lateral derecho </v>
      </c>
      <c r="D1526" s="317"/>
      <c r="E1526" s="322"/>
      <c r="F1526" s="308" t="e">
        <f>VLOOKUP(D1526,Acero!$A$12:$AB$209,4,FALSE)</f>
        <v>#N/A</v>
      </c>
      <c r="G1526" s="317"/>
      <c r="H1526" s="317"/>
      <c r="I1526" s="317"/>
      <c r="J1526" s="311"/>
      <c r="L1526" s="322"/>
      <c r="M1526" s="308" t="e">
        <f>VLOOKUP(D1526,Acero!$A$12:$AB$209,13,FALSE)</f>
        <v>#N/A</v>
      </c>
      <c r="N1526" s="308" t="str">
        <f>IF(L1526="x",VLOOKUP(D1526,Acero!$A$12:$AB$209,6,FALSE),"--")</f>
        <v>--</v>
      </c>
      <c r="O1526" s="324" t="str">
        <f>IF(L1526="x",VLOOKUP(D1526,Acero!$A$12:$AB$209,7,FALSE),"--")</f>
        <v>--</v>
      </c>
      <c r="P1526" s="335" t="e">
        <f>IF((M1526="Chapa negra doble recapado")*AND(L1526&lt;&gt;"x"),"--",VLOOKUP(D1526,Acero!$A$12:$AB$209,14,FALSE))</f>
        <v>#N/A</v>
      </c>
      <c r="Q1526" s="335" t="e">
        <f>IF((M1526="Chapa negra doble recapado")*AND(L1526&lt;&gt;"x"),"--",VLOOKUP(D1526,Acero!$A$12:$AB$209,15,FALSE))</f>
        <v>#N/A</v>
      </c>
      <c r="R1526" s="335" t="str">
        <f>IF(L1526="x",VLOOKUP(D1526,Acero!$A$12:$AB$209,16,FALSE),"--")</f>
        <v>--</v>
      </c>
      <c r="S1526" s="335" t="str">
        <f>IF(L1526="x",VLOOKUP(D1526,Acero!$A$12:$AB$209,17,FALSE),"--")</f>
        <v>--</v>
      </c>
      <c r="T1526" s="335" t="e">
        <f>VLOOKUP(D1526,Acero!$A$12:$AB$209,18,FALSE)</f>
        <v>#N/A</v>
      </c>
      <c r="U1526" s="308" t="e">
        <f>VLOOKUP(D1526,Acero!$A$12:$AB$209,19,FALSE)</f>
        <v>#N/A</v>
      </c>
      <c r="V1526" s="319"/>
      <c r="W1526" s="319"/>
      <c r="X1526" s="322"/>
      <c r="Y1526" s="334" t="e">
        <f t="shared" si="625"/>
        <v>#DIV/0!</v>
      </c>
      <c r="Z1526">
        <f t="shared" si="629"/>
        <v>22044051.166666608</v>
      </c>
      <c r="AG1526" s="345">
        <v>43841</v>
      </c>
      <c r="AH1526" s="149"/>
      <c r="AI1526" s="149"/>
      <c r="AJ1526" s="149"/>
      <c r="AK1526" s="149"/>
      <c r="AL1526" s="343" t="e">
        <f t="shared" si="626"/>
        <v>#DIV/0!</v>
      </c>
      <c r="AM1526" s="149"/>
      <c r="AN1526" s="149"/>
      <c r="AO1526" s="343" t="e">
        <f t="shared" si="627"/>
        <v>#DIV/0!</v>
      </c>
      <c r="AP1526" s="149"/>
      <c r="AQ1526" s="149"/>
      <c r="AR1526" s="343" t="e">
        <f t="shared" si="628"/>
        <v>#DIV/0!</v>
      </c>
    </row>
    <row r="1527" spans="1:44" ht="30.75" hidden="1" thickBot="1">
      <c r="A1527" s="309"/>
      <c r="B1527" s="308">
        <v>1385</v>
      </c>
      <c r="C1527" s="239" t="str">
        <f>VLOOKUP($A$18,Piezas!$A$10:$F$604,2,FALSE)</f>
        <v xml:space="preserve">Gabinete lateral derecho </v>
      </c>
      <c r="D1527" s="320"/>
      <c r="E1527" s="322"/>
      <c r="F1527" s="308" t="e">
        <f>VLOOKUP(D1527,Acero!$A$12:$AB$209,4,FALSE)</f>
        <v>#N/A</v>
      </c>
      <c r="G1527" s="317"/>
      <c r="H1527" s="317"/>
      <c r="I1527" s="317"/>
      <c r="J1527" s="311"/>
      <c r="L1527" s="322"/>
      <c r="M1527" s="308" t="e">
        <f>VLOOKUP(D1527,Acero!$A$12:$AB$209,13,FALSE)</f>
        <v>#N/A</v>
      </c>
      <c r="N1527" s="308" t="str">
        <f>IF(L1527="x",VLOOKUP(D1527,Acero!$A$12:$AB$209,6,FALSE),"--")</f>
        <v>--</v>
      </c>
      <c r="O1527" s="324" t="str">
        <f>IF(L1527="x",VLOOKUP(D1527,Acero!$A$12:$AB$209,7,FALSE),"--")</f>
        <v>--</v>
      </c>
      <c r="P1527" s="335" t="e">
        <f>IF((M1527="Chapa negra doble recapado")*AND(L1527&lt;&gt;"x"),"--",VLOOKUP(D1527,Acero!$A$12:$AB$209,14,FALSE))</f>
        <v>#N/A</v>
      </c>
      <c r="Q1527" s="335" t="e">
        <f>IF((M1527="Chapa negra doble recapado")*AND(L1527&lt;&gt;"x"),"--",VLOOKUP(D1527,Acero!$A$12:$AB$209,15,FALSE))</f>
        <v>#N/A</v>
      </c>
      <c r="R1527" s="335" t="str">
        <f>IF(L1527="x",VLOOKUP(D1527,Acero!$A$12:$AB$209,16,FALSE),"--")</f>
        <v>--</v>
      </c>
      <c r="S1527" s="335" t="str">
        <f>IF(L1527="x",VLOOKUP(D1527,Acero!$A$12:$AB$209,17,FALSE),"--")</f>
        <v>--</v>
      </c>
      <c r="T1527" s="335" t="e">
        <f>VLOOKUP(D1527,Acero!$A$12:$AB$209,18,FALSE)</f>
        <v>#N/A</v>
      </c>
      <c r="U1527" s="308" t="e">
        <f>VLOOKUP(D1527,Acero!$A$12:$AB$209,19,FALSE)</f>
        <v>#N/A</v>
      </c>
      <c r="V1527" s="318"/>
      <c r="W1527" s="318"/>
      <c r="X1527" s="322"/>
      <c r="Y1527" s="334" t="e">
        <f t="shared" si="625"/>
        <v>#DIV/0!</v>
      </c>
      <c r="Z1527">
        <f t="shared" si="629"/>
        <v>22044051.166666608</v>
      </c>
      <c r="AG1527" s="345">
        <v>43842</v>
      </c>
      <c r="AH1527" s="149"/>
      <c r="AI1527" s="149"/>
      <c r="AJ1527" s="149"/>
      <c r="AK1527" s="149"/>
      <c r="AL1527" s="343" t="e">
        <f t="shared" si="626"/>
        <v>#DIV/0!</v>
      </c>
      <c r="AM1527" s="149"/>
      <c r="AN1527" s="149"/>
      <c r="AO1527" s="343" t="e">
        <f t="shared" si="627"/>
        <v>#DIV/0!</v>
      </c>
      <c r="AP1527" s="149"/>
      <c r="AQ1527" s="149"/>
      <c r="AR1527" s="343" t="e">
        <f t="shared" si="628"/>
        <v>#DIV/0!</v>
      </c>
    </row>
    <row r="1528" spans="1:44" ht="30.75" hidden="1" thickBot="1">
      <c r="A1528" s="412"/>
      <c r="B1528" s="308">
        <v>1386</v>
      </c>
      <c r="C1528" s="239" t="str">
        <f>VLOOKUP($A$18,Piezas!$A$10:$F$604,2,FALSE)</f>
        <v xml:space="preserve">Gabinete lateral derecho </v>
      </c>
      <c r="D1528" s="321"/>
      <c r="E1528" s="322"/>
      <c r="F1528" s="308" t="e">
        <f>VLOOKUP(D1528,Acero!$A$12:$AB$209,4,FALSE)</f>
        <v>#N/A</v>
      </c>
      <c r="G1528" s="317"/>
      <c r="H1528" s="317"/>
      <c r="I1528" s="317"/>
      <c r="J1528" s="311"/>
      <c r="L1528" s="322"/>
      <c r="M1528" s="308" t="e">
        <f>VLOOKUP(D1528,Acero!$A$12:$AB$209,13,FALSE)</f>
        <v>#N/A</v>
      </c>
      <c r="N1528" s="308" t="str">
        <f>IF(L1528="x",VLOOKUP(D1528,Acero!$A$12:$AB$209,6,FALSE),"--")</f>
        <v>--</v>
      </c>
      <c r="O1528" s="324" t="str">
        <f>IF(L1528="x",VLOOKUP(D1528,Acero!$A$12:$AB$209,7,FALSE),"--")</f>
        <v>--</v>
      </c>
      <c r="P1528" s="335" t="e">
        <f>IF((M1528="Chapa negra doble recapado")*AND(L1528&lt;&gt;"x"),"--",VLOOKUP(D1528,Acero!$A$12:$AB$209,14,FALSE))</f>
        <v>#N/A</v>
      </c>
      <c r="Q1528" s="335" t="e">
        <f>IF((M1528="Chapa negra doble recapado")*AND(L1528&lt;&gt;"x"),"--",VLOOKUP(D1528,Acero!$A$12:$AB$209,15,FALSE))</f>
        <v>#N/A</v>
      </c>
      <c r="R1528" s="335" t="str">
        <f>IF(L1528="x",VLOOKUP(D1528,Acero!$A$12:$AB$209,16,FALSE),"--")</f>
        <v>--</v>
      </c>
      <c r="S1528" s="335" t="str">
        <f>IF(L1528="x",VLOOKUP(D1528,Acero!$A$12:$AB$209,17,FALSE),"--")</f>
        <v>--</v>
      </c>
      <c r="T1528" s="335" t="e">
        <f>VLOOKUP(D1528,Acero!$A$12:$AB$209,18,FALSE)</f>
        <v>#N/A</v>
      </c>
      <c r="U1528" s="308" t="e">
        <f>VLOOKUP(D1528,Acero!$A$12:$AB$209,19,FALSE)</f>
        <v>#N/A</v>
      </c>
      <c r="V1528" s="319"/>
      <c r="W1528" s="319"/>
      <c r="X1528" s="322"/>
      <c r="Y1528" s="334" t="e">
        <f t="shared" si="625"/>
        <v>#DIV/0!</v>
      </c>
      <c r="Z1528">
        <f t="shared" si="629"/>
        <v>22044051.166666608</v>
      </c>
      <c r="AG1528" s="345">
        <v>43843</v>
      </c>
      <c r="AH1528" s="149"/>
      <c r="AI1528" s="149"/>
      <c r="AJ1528" s="149"/>
      <c r="AK1528" s="149"/>
      <c r="AL1528" s="343" t="e">
        <f t="shared" si="626"/>
        <v>#DIV/0!</v>
      </c>
      <c r="AM1528" s="149"/>
      <c r="AN1528" s="149"/>
      <c r="AO1528" s="343" t="e">
        <f t="shared" si="627"/>
        <v>#DIV/0!</v>
      </c>
      <c r="AP1528" s="149"/>
      <c r="AQ1528" s="149"/>
      <c r="AR1528" s="343" t="e">
        <f t="shared" si="628"/>
        <v>#DIV/0!</v>
      </c>
    </row>
    <row r="1529" spans="1:44" ht="15.75" hidden="1" thickBot="1">
      <c r="A1529" s="410"/>
      <c r="B1529" s="336"/>
      <c r="C1529" s="337"/>
      <c r="D1529" s="338"/>
      <c r="E1529" s="339"/>
      <c r="F1529" s="340"/>
      <c r="G1529" s="336"/>
      <c r="H1529" s="336"/>
      <c r="I1529" s="338"/>
      <c r="J1529" s="339"/>
      <c r="K1529" s="341"/>
      <c r="L1529" s="339"/>
      <c r="M1529" s="338"/>
      <c r="N1529" s="338"/>
      <c r="O1529" s="342"/>
      <c r="P1529" s="340"/>
      <c r="Q1529" s="340"/>
      <c r="R1529" s="340"/>
      <c r="S1529" s="340"/>
      <c r="T1529" s="340"/>
      <c r="U1529" s="336"/>
      <c r="V1529" s="336"/>
      <c r="W1529" s="336"/>
      <c r="X1529" s="339"/>
      <c r="Y1529" s="339"/>
      <c r="Z1529" s="333"/>
      <c r="AA1529" s="333"/>
      <c r="AG1529" s="345"/>
      <c r="AL1529" s="344"/>
      <c r="AO1529" s="344"/>
      <c r="AR1529" s="344"/>
    </row>
    <row r="1530" spans="1:44" ht="31.5" hidden="1" thickTop="1" thickBot="1">
      <c r="A1530" s="411" t="s">
        <v>645</v>
      </c>
      <c r="B1530" s="308">
        <v>1387</v>
      </c>
      <c r="C1530" s="239" t="str">
        <f>VLOOKUP($A$18,Piezas!$A$10:$F$604,2,FALSE)</f>
        <v xml:space="preserve">Gabinete lateral derecho </v>
      </c>
      <c r="D1530" s="317" t="s">
        <v>1012</v>
      </c>
      <c r="E1530" s="331">
        <v>3022.3333333333298</v>
      </c>
      <c r="F1530" s="308" t="str">
        <f>VLOOKUP(D1530,Acero!$A$12:$AB$209,4,FALSE)</f>
        <v>Lateral</v>
      </c>
      <c r="G1530" s="317"/>
      <c r="H1530" s="317"/>
      <c r="I1530" s="317"/>
      <c r="J1530" s="310"/>
      <c r="K1530" s="149"/>
      <c r="L1530" s="331"/>
      <c r="M1530" s="308" t="str">
        <f>VLOOKUP(D1530,Acero!$A$12:$AB$209,13,FALSE)</f>
        <v>Chapa negra doble recapado</v>
      </c>
      <c r="N1530" s="308" t="str">
        <f>IF(L1530="x",VLOOKUP(D1530,Acero!$A$12:$AB$209,6,FALSE),"--")</f>
        <v>--</v>
      </c>
      <c r="O1530" s="324" t="str">
        <f>IF(L1530="x",VLOOKUP(D1530,Acero!$A$12:$AB$209,7,FALSE),"--")</f>
        <v>--</v>
      </c>
      <c r="P1530" s="335" t="str">
        <f>IF((M1530="Chapa negra doble recapado")*AND(L1530&lt;&gt;"x"),"--",VLOOKUP(D1530,Acero!$A$12:$AB$209,14,FALSE))</f>
        <v>--</v>
      </c>
      <c r="Q1530" s="335" t="str">
        <f>IF((M1530="Chapa negra doble recapado")*AND(L1530&lt;&gt;"x"),"--",VLOOKUP(D1530,Acero!$A$12:$AB$209,15,FALSE))</f>
        <v>--</v>
      </c>
      <c r="R1530" s="335" t="str">
        <f>IF(L1530="x",VLOOKUP(D1530,Acero!$A$12:$AB$209,16,FALSE),"--")</f>
        <v>--</v>
      </c>
      <c r="S1530" s="335" t="str">
        <f>IF(L1530="x",VLOOKUP(D1530,Acero!$A$12:$AB$209,17,FALSE),"--")</f>
        <v>--</v>
      </c>
      <c r="T1530" s="335">
        <f>VLOOKUP(D1530,Acero!$A$12:$AB$209,18,FALSE)</f>
        <v>1.2</v>
      </c>
      <c r="U1530" s="308" t="str">
        <f>VLOOKUP(D1530,Acero!$A$12:$AB$209,19,FALSE)</f>
        <v>mm</v>
      </c>
      <c r="V1530" s="317"/>
      <c r="W1530" s="317">
        <v>2456.8333333333298</v>
      </c>
      <c r="X1530" s="331">
        <v>3212.6666666666702</v>
      </c>
      <c r="Y1530" s="334">
        <f t="shared" ref="Y1530:Y1540" si="630">(X1530-W1530)/W1530</f>
        <v>0.30764534292110768</v>
      </c>
      <c r="Z1530" s="149">
        <f>(V1530+W1530)*E1530</f>
        <v>7425369.2777777584</v>
      </c>
      <c r="AA1530" s="149"/>
      <c r="AB1530" s="149"/>
      <c r="AC1530" s="149"/>
      <c r="AD1530" s="149"/>
      <c r="AE1530" s="149"/>
      <c r="AF1530" s="149"/>
      <c r="AG1530" s="345">
        <v>43844</v>
      </c>
      <c r="AH1530" s="149"/>
      <c r="AI1530" s="149"/>
      <c r="AJ1530" s="149"/>
      <c r="AK1530" s="149"/>
      <c r="AL1530" s="343" t="e">
        <f t="shared" ref="AL1530:AL1540" si="631">(AH1530-AK1530)/AH1530</f>
        <v>#DIV/0!</v>
      </c>
      <c r="AM1530" s="149"/>
      <c r="AN1530" s="149"/>
      <c r="AO1530" s="343" t="e">
        <f t="shared" ref="AO1530:AO1540" si="632">(AK1530-AN1530)/AK1530</f>
        <v>#DIV/0!</v>
      </c>
      <c r="AP1530" s="149"/>
      <c r="AQ1530" s="149"/>
      <c r="AR1530" s="343" t="e">
        <f t="shared" ref="AR1530:AR1540" si="633">(AN1530-AQ1530)/AN1530</f>
        <v>#DIV/0!</v>
      </c>
    </row>
    <row r="1531" spans="1:44" ht="30.75" hidden="1" thickBot="1">
      <c r="A1531" s="309"/>
      <c r="B1531" s="308">
        <v>1388</v>
      </c>
      <c r="C1531" s="239" t="str">
        <f>VLOOKUP($A$18,Piezas!$A$10:$F$604,2,FALSE)</f>
        <v xml:space="preserve">Gabinete lateral derecho </v>
      </c>
      <c r="D1531" s="317" t="s">
        <v>1211</v>
      </c>
      <c r="E1531" s="322">
        <v>3030.3333333333298</v>
      </c>
      <c r="F1531" s="308" t="str">
        <f>VLOOKUP(D1531,Acero!$A$12:$AB$209,4,FALSE)</f>
        <v xml:space="preserve">Lonja </v>
      </c>
      <c r="G1531" s="317"/>
      <c r="H1531" s="317"/>
      <c r="I1531" s="317"/>
      <c r="J1531" s="311"/>
      <c r="L1531" s="317"/>
      <c r="M1531" s="308" t="str">
        <f>VLOOKUP(D1531,Acero!$A$12:$AB$209,13,FALSE)</f>
        <v>Chapa negra doble recapado</v>
      </c>
      <c r="N1531" s="308" t="str">
        <f>IF(L1531="x",VLOOKUP(D1531,Acero!$A$12:$AB$209,6,FALSE),"--")</f>
        <v>--</v>
      </c>
      <c r="O1531" s="324" t="str">
        <f>IF(L1531="x",VLOOKUP(D1531,Acero!$A$12:$AB$209,7,FALSE),"--")</f>
        <v>--</v>
      </c>
      <c r="P1531" s="335" t="str">
        <f>IF((M1531="Chapa negra doble recapado")*AND(L1531&lt;&gt;"x"),"--",VLOOKUP(D1531,Acero!$A$12:$AB$209,14,FALSE))</f>
        <v>--</v>
      </c>
      <c r="Q1531" s="335" t="str">
        <f>IF((M1531="Chapa negra doble recapado")*AND(L1531&lt;&gt;"x"),"--",VLOOKUP(D1531,Acero!$A$12:$AB$209,15,FALSE))</f>
        <v>--</v>
      </c>
      <c r="R1531" s="335" t="str">
        <f>IF(L1531="x",VLOOKUP(D1531,Acero!$A$12:$AB$209,16,FALSE),"--")</f>
        <v>--</v>
      </c>
      <c r="S1531" s="335" t="str">
        <f>IF(L1531="x",VLOOKUP(D1531,Acero!$A$12:$AB$209,17,FALSE),"--")</f>
        <v>--</v>
      </c>
      <c r="T1531" s="335">
        <f>VLOOKUP(D1531,Acero!$A$12:$AB$209,18,FALSE)</f>
        <v>1.2</v>
      </c>
      <c r="U1531" s="308" t="str">
        <f>VLOOKUP(D1531,Acero!$A$12:$AB$209,19,FALSE)</f>
        <v>mm</v>
      </c>
      <c r="V1531" s="317"/>
      <c r="W1531" s="317">
        <v>2463.3333333333298</v>
      </c>
      <c r="X1531" s="322">
        <v>3221.1666666666702</v>
      </c>
      <c r="Y1531" s="334">
        <f t="shared" si="630"/>
        <v>0.30764546684709393</v>
      </c>
      <c r="Z1531">
        <f t="shared" ref="Z1531:Z1540" si="634">(V1531+W1531)*E1531+Z1530</f>
        <v>14890090.388888851</v>
      </c>
      <c r="AG1531" s="345">
        <v>43845</v>
      </c>
      <c r="AH1531" s="149"/>
      <c r="AI1531" s="149"/>
      <c r="AJ1531" s="149"/>
      <c r="AK1531" s="149"/>
      <c r="AL1531" s="343" t="e">
        <f t="shared" si="631"/>
        <v>#DIV/0!</v>
      </c>
      <c r="AM1531" s="149"/>
      <c r="AN1531" s="149"/>
      <c r="AO1531" s="343" t="e">
        <f t="shared" si="632"/>
        <v>#DIV/0!</v>
      </c>
      <c r="AP1531" s="149"/>
      <c r="AQ1531" s="149"/>
      <c r="AR1531" s="343" t="e">
        <f t="shared" si="633"/>
        <v>#DIV/0!</v>
      </c>
    </row>
    <row r="1532" spans="1:44" ht="30.75" hidden="1" thickBot="1">
      <c r="A1532" s="309"/>
      <c r="B1532" s="308">
        <v>1389</v>
      </c>
      <c r="C1532" s="239" t="str">
        <f>VLOOKUP($A$18,Piezas!$A$10:$F$604,2,FALSE)</f>
        <v xml:space="preserve">Gabinete lateral derecho </v>
      </c>
      <c r="D1532" s="317" t="s">
        <v>1014</v>
      </c>
      <c r="E1532" s="322">
        <v>3038.3333333333298</v>
      </c>
      <c r="F1532" s="308" t="str">
        <f>VLOOKUP(D1532,Acero!$A$12:$AB$209,4,FALSE)</f>
        <v>orejas</v>
      </c>
      <c r="G1532" s="317"/>
      <c r="H1532" s="317"/>
      <c r="I1532" s="317"/>
      <c r="J1532" s="311" t="s">
        <v>1596</v>
      </c>
      <c r="L1532" s="322"/>
      <c r="M1532" s="308" t="str">
        <f>VLOOKUP(D1532,Acero!$A$12:$AB$209,13,FALSE)</f>
        <v>Chapa negra doble recapado</v>
      </c>
      <c r="N1532" s="308" t="str">
        <f>IF(L1532="x",VLOOKUP(D1532,Acero!$A$12:$AB$209,6,FALSE),"--")</f>
        <v>--</v>
      </c>
      <c r="O1532" s="324" t="str">
        <f>IF(L1532="x",VLOOKUP(D1532,Acero!$A$12:$AB$209,7,FALSE),"--")</f>
        <v>--</v>
      </c>
      <c r="P1532" s="335" t="str">
        <f>IF((M1532="Chapa negra doble recapado")*AND(L1532&lt;&gt;"x"),"--",VLOOKUP(D1532,Acero!$A$12:$AB$209,14,FALSE))</f>
        <v>--</v>
      </c>
      <c r="Q1532" s="335" t="str">
        <f>IF((M1532="Chapa negra doble recapado")*AND(L1532&lt;&gt;"x"),"--",VLOOKUP(D1532,Acero!$A$12:$AB$209,15,FALSE))</f>
        <v>--</v>
      </c>
      <c r="R1532" s="335" t="str">
        <f>IF(L1532="x",VLOOKUP(D1532,Acero!$A$12:$AB$209,16,FALSE),"--")</f>
        <v>--</v>
      </c>
      <c r="S1532" s="335" t="str">
        <f>IF(L1532="x",VLOOKUP(D1532,Acero!$A$12:$AB$209,17,FALSE),"--")</f>
        <v>--</v>
      </c>
      <c r="T1532" s="335">
        <f>VLOOKUP(D1532,Acero!$A$12:$AB$209,18,FALSE)</f>
        <v>1.2</v>
      </c>
      <c r="U1532" s="308" t="str">
        <f>VLOOKUP(D1532,Acero!$A$12:$AB$209,19,FALSE)</f>
        <v>mm</v>
      </c>
      <c r="V1532" s="318">
        <v>1</v>
      </c>
      <c r="W1532" s="318">
        <v>2469.8333333333298</v>
      </c>
      <c r="X1532" s="322">
        <v>3229.6666666666702</v>
      </c>
      <c r="Y1532" s="334">
        <f t="shared" si="630"/>
        <v>0.30764559012079412</v>
      </c>
      <c r="Z1532">
        <f t="shared" si="634"/>
        <v>22397305.666666608</v>
      </c>
      <c r="AG1532" s="345">
        <v>43846</v>
      </c>
      <c r="AH1532" s="149"/>
      <c r="AI1532" s="149"/>
      <c r="AJ1532" s="149"/>
      <c r="AK1532" s="149"/>
      <c r="AL1532" s="343" t="e">
        <f t="shared" si="631"/>
        <v>#DIV/0!</v>
      </c>
      <c r="AM1532" s="149"/>
      <c r="AN1532" s="149"/>
      <c r="AO1532" s="343" t="e">
        <f t="shared" si="632"/>
        <v>#DIV/0!</v>
      </c>
      <c r="AP1532" s="149"/>
      <c r="AQ1532" s="149"/>
      <c r="AR1532" s="343" t="e">
        <f t="shared" si="633"/>
        <v>#DIV/0!</v>
      </c>
    </row>
    <row r="1533" spans="1:44" ht="30.75" hidden="1" thickBot="1">
      <c r="A1533" s="309"/>
      <c r="B1533" s="308">
        <v>1390</v>
      </c>
      <c r="C1533" s="239" t="str">
        <f>VLOOKUP($A$18,Piezas!$A$10:$F$604,2,FALSE)</f>
        <v xml:space="preserve">Gabinete lateral derecho </v>
      </c>
      <c r="D1533" s="317" t="s">
        <v>1015</v>
      </c>
      <c r="E1533" s="322"/>
      <c r="F1533" s="308">
        <f>VLOOKUP(D1533,Acero!$A$12:$AB$209,4,FALSE)</f>
        <v>0</v>
      </c>
      <c r="G1533" s="317"/>
      <c r="H1533" s="317"/>
      <c r="I1533" s="317"/>
      <c r="J1533" s="311"/>
      <c r="L1533" s="322"/>
      <c r="M1533" s="308">
        <f>VLOOKUP(D1533,Acero!$A$12:$AB$209,13,FALSE)</f>
        <v>0</v>
      </c>
      <c r="N1533" s="308" t="str">
        <f>IF(L1533="x",VLOOKUP(D1533,Acero!$A$12:$AB$209,6,FALSE),"--")</f>
        <v>--</v>
      </c>
      <c r="O1533" s="324" t="str">
        <f>IF(L1533="x",VLOOKUP(D1533,Acero!$A$12:$AB$209,7,FALSE),"--")</f>
        <v>--</v>
      </c>
      <c r="P1533" s="335">
        <f>IF((M1533="Chapa negra doble recapado")*AND(L1533&lt;&gt;"x"),"--",VLOOKUP(D1533,Acero!$A$12:$AB$209,14,FALSE))</f>
        <v>0</v>
      </c>
      <c r="Q1533" s="335">
        <f>IF((M1533="Chapa negra doble recapado")*AND(L1533&lt;&gt;"x"),"--",VLOOKUP(D1533,Acero!$A$12:$AB$209,15,FALSE))</f>
        <v>0</v>
      </c>
      <c r="R1533" s="335" t="str">
        <f>IF(L1533="x",VLOOKUP(D1533,Acero!$A$12:$AB$209,16,FALSE),"--")</f>
        <v>--</v>
      </c>
      <c r="S1533" s="335" t="str">
        <f>IF(L1533="x",VLOOKUP(D1533,Acero!$A$12:$AB$209,17,FALSE),"--")</f>
        <v>--</v>
      </c>
      <c r="T1533" s="335">
        <f>VLOOKUP(D1533,Acero!$A$12:$AB$209,18,FALSE)</f>
        <v>0</v>
      </c>
      <c r="U1533" s="308" t="str">
        <f>VLOOKUP(D1533,Acero!$A$12:$AB$209,19,FALSE)</f>
        <v>-----</v>
      </c>
      <c r="V1533" s="319"/>
      <c r="W1533" s="319"/>
      <c r="X1533" s="322"/>
      <c r="Y1533" s="334" t="e">
        <f t="shared" si="630"/>
        <v>#DIV/0!</v>
      </c>
      <c r="Z1533">
        <f t="shared" si="634"/>
        <v>22397305.666666608</v>
      </c>
      <c r="AG1533" s="345">
        <v>43847</v>
      </c>
      <c r="AH1533" s="149"/>
      <c r="AI1533" s="149"/>
      <c r="AJ1533" s="149"/>
      <c r="AK1533" s="149"/>
      <c r="AL1533" s="343" t="e">
        <f t="shared" si="631"/>
        <v>#DIV/0!</v>
      </c>
      <c r="AM1533" s="149"/>
      <c r="AN1533" s="149"/>
      <c r="AO1533" s="343" t="e">
        <f t="shared" si="632"/>
        <v>#DIV/0!</v>
      </c>
      <c r="AP1533" s="149"/>
      <c r="AQ1533" s="149"/>
      <c r="AR1533" s="343" t="e">
        <f t="shared" si="633"/>
        <v>#DIV/0!</v>
      </c>
    </row>
    <row r="1534" spans="1:44" ht="30.75" hidden="1" thickBot="1">
      <c r="A1534" s="309"/>
      <c r="B1534" s="308">
        <v>1391</v>
      </c>
      <c r="C1534" s="239" t="str">
        <f>VLOOKUP($A$18,Piezas!$A$10:$F$604,2,FALSE)</f>
        <v xml:space="preserve">Gabinete lateral derecho </v>
      </c>
      <c r="D1534" s="317" t="s">
        <v>1060</v>
      </c>
      <c r="E1534" s="322"/>
      <c r="F1534" s="308">
        <f>VLOOKUP(D1534,Acero!$A$12:$AB$209,4,FALSE)</f>
        <v>0</v>
      </c>
      <c r="G1534" s="317"/>
      <c r="H1534" s="317"/>
      <c r="I1534" s="317"/>
      <c r="J1534" s="311"/>
      <c r="L1534" s="322"/>
      <c r="M1534" s="308" t="str">
        <f>VLOOKUP(D1534,Acero!$A$12:$AB$209,13,FALSE)</f>
        <v>---------------</v>
      </c>
      <c r="N1534" s="308" t="str">
        <f>IF(L1534="x",VLOOKUP(D1534,Acero!$A$12:$AB$209,6,FALSE),"--")</f>
        <v>--</v>
      </c>
      <c r="O1534" s="324" t="str">
        <f>IF(L1534="x",VLOOKUP(D1534,Acero!$A$12:$AB$209,7,FALSE),"--")</f>
        <v>--</v>
      </c>
      <c r="P1534" s="335">
        <f>IF((M1534="Chapa negra doble recapado")*AND(L1534&lt;&gt;"x"),"--",VLOOKUP(D1534,Acero!$A$12:$AB$209,14,FALSE))</f>
        <v>28</v>
      </c>
      <c r="Q1534" s="335" t="str">
        <f>IF((M1534="Chapa negra doble recapado")*AND(L1534&lt;&gt;"x"),"--",VLOOKUP(D1534,Acero!$A$12:$AB$209,15,FALSE))</f>
        <v>----</v>
      </c>
      <c r="R1534" s="335" t="str">
        <f>IF(L1534="x",VLOOKUP(D1534,Acero!$A$12:$AB$209,16,FALSE),"--")</f>
        <v>--</v>
      </c>
      <c r="S1534" s="335" t="str">
        <f>IF(L1534="x",VLOOKUP(D1534,Acero!$A$12:$AB$209,17,FALSE),"--")</f>
        <v>--</v>
      </c>
      <c r="T1534" s="335">
        <f>VLOOKUP(D1534,Acero!$A$12:$AB$209,18,FALSE)</f>
        <v>0</v>
      </c>
      <c r="U1534" s="308" t="str">
        <f>VLOOKUP(D1534,Acero!$A$12:$AB$209,19,FALSE)</f>
        <v>----</v>
      </c>
      <c r="V1534" s="318"/>
      <c r="W1534" s="318"/>
      <c r="X1534" s="322"/>
      <c r="Y1534" s="334" t="e">
        <f t="shared" si="630"/>
        <v>#DIV/0!</v>
      </c>
      <c r="Z1534">
        <f t="shared" si="634"/>
        <v>22397305.666666608</v>
      </c>
      <c r="AG1534" s="345">
        <v>43848</v>
      </c>
      <c r="AH1534" s="149"/>
      <c r="AI1534" s="149"/>
      <c r="AJ1534" s="149"/>
      <c r="AK1534" s="149"/>
      <c r="AL1534" s="343" t="e">
        <f t="shared" si="631"/>
        <v>#DIV/0!</v>
      </c>
      <c r="AM1534" s="149"/>
      <c r="AN1534" s="149"/>
      <c r="AO1534" s="343" t="e">
        <f t="shared" si="632"/>
        <v>#DIV/0!</v>
      </c>
      <c r="AP1534" s="149"/>
      <c r="AQ1534" s="149"/>
      <c r="AR1534" s="343" t="e">
        <f t="shared" si="633"/>
        <v>#DIV/0!</v>
      </c>
    </row>
    <row r="1535" spans="1:44" ht="30.75" hidden="1" thickBot="1">
      <c r="A1535" s="309"/>
      <c r="B1535" s="308">
        <v>1392</v>
      </c>
      <c r="C1535" s="239" t="str">
        <f>VLOOKUP($A$18,Piezas!$A$10:$F$604,2,FALSE)</f>
        <v xml:space="preserve">Gabinete lateral derecho </v>
      </c>
      <c r="D1535" s="317" t="s">
        <v>1228</v>
      </c>
      <c r="E1535" s="322"/>
      <c r="F1535" s="308">
        <f>VLOOKUP(D1535,Acero!$A$12:$AB$209,4,FALSE)</f>
        <v>0</v>
      </c>
      <c r="G1535" s="317"/>
      <c r="H1535" s="317"/>
      <c r="I1535" s="317"/>
      <c r="J1535" s="311"/>
      <c r="L1535" s="322"/>
      <c r="M1535" s="308" t="str">
        <f>VLOOKUP(D1535,Acero!$A$12:$AB$209,13,FALSE)</f>
        <v>---------------</v>
      </c>
      <c r="N1535" s="308" t="str">
        <f>IF(L1535="x",VLOOKUP(D1535,Acero!$A$12:$AB$209,6,FALSE),"--")</f>
        <v>--</v>
      </c>
      <c r="O1535" s="324" t="str">
        <f>IF(L1535="x",VLOOKUP(D1535,Acero!$A$12:$AB$209,7,FALSE),"--")</f>
        <v>--</v>
      </c>
      <c r="P1535" s="335">
        <f>IF((M1535="Chapa negra doble recapado")*AND(L1535&lt;&gt;"x"),"--",VLOOKUP(D1535,Acero!$A$12:$AB$209,14,FALSE))</f>
        <v>0.42</v>
      </c>
      <c r="Q1535" s="335" t="str">
        <f>IF((M1535="Chapa negra doble recapado")*AND(L1535&lt;&gt;"x"),"--",VLOOKUP(D1535,Acero!$A$12:$AB$209,15,FALSE))</f>
        <v>----</v>
      </c>
      <c r="R1535" s="335" t="str">
        <f>IF(L1535="x",VLOOKUP(D1535,Acero!$A$12:$AB$209,16,FALSE),"--")</f>
        <v>--</v>
      </c>
      <c r="S1535" s="335" t="str">
        <f>IF(L1535="x",VLOOKUP(D1535,Acero!$A$12:$AB$209,17,FALSE),"--")</f>
        <v>--</v>
      </c>
      <c r="T1535" s="335">
        <f>VLOOKUP(D1535,Acero!$A$12:$AB$209,18,FALSE)</f>
        <v>0.5</v>
      </c>
      <c r="U1535" s="308" t="str">
        <f>VLOOKUP(D1535,Acero!$A$12:$AB$209,19,FALSE)</f>
        <v>----</v>
      </c>
      <c r="V1535" s="318"/>
      <c r="W1535" s="318"/>
      <c r="X1535" s="322"/>
      <c r="Y1535" s="334" t="e">
        <f t="shared" si="630"/>
        <v>#DIV/0!</v>
      </c>
      <c r="Z1535">
        <f t="shared" si="634"/>
        <v>22397305.666666608</v>
      </c>
      <c r="AG1535" s="345">
        <v>43849</v>
      </c>
      <c r="AH1535" s="149"/>
      <c r="AI1535" s="149"/>
      <c r="AJ1535" s="149"/>
      <c r="AK1535" s="149"/>
      <c r="AL1535" s="343" t="e">
        <f t="shared" si="631"/>
        <v>#DIV/0!</v>
      </c>
      <c r="AM1535" s="149"/>
      <c r="AN1535" s="149"/>
      <c r="AO1535" s="343" t="e">
        <f t="shared" si="632"/>
        <v>#DIV/0!</v>
      </c>
      <c r="AP1535" s="149"/>
      <c r="AQ1535" s="149"/>
      <c r="AR1535" s="343" t="e">
        <f t="shared" si="633"/>
        <v>#DIV/0!</v>
      </c>
    </row>
    <row r="1536" spans="1:44" ht="30.75" hidden="1" thickBot="1">
      <c r="A1536" s="309"/>
      <c r="B1536" s="308">
        <v>1393</v>
      </c>
      <c r="C1536" s="239" t="str">
        <f>VLOOKUP($A$18,Piezas!$A$10:$F$604,2,FALSE)</f>
        <v xml:space="preserve">Gabinete lateral derecho </v>
      </c>
      <c r="D1536" s="317" t="s">
        <v>1229</v>
      </c>
      <c r="E1536" s="322"/>
      <c r="F1536" s="308">
        <f>VLOOKUP(D1536,Acero!$A$12:$AB$209,4,FALSE)</f>
        <v>0</v>
      </c>
      <c r="G1536" s="317"/>
      <c r="H1536" s="317"/>
      <c r="I1536" s="317"/>
      <c r="J1536" s="311"/>
      <c r="L1536" s="322"/>
      <c r="M1536" s="308" t="str">
        <f>VLOOKUP(D1536,Acero!$A$12:$AB$209,13,FALSE)</f>
        <v>---------------</v>
      </c>
      <c r="N1536" s="308" t="str">
        <f>IF(L1536="x",VLOOKUP(D1536,Acero!$A$12:$AB$209,6,FALSE),"--")</f>
        <v>--</v>
      </c>
      <c r="O1536" s="324" t="str">
        <f>IF(L1536="x",VLOOKUP(D1536,Acero!$A$12:$AB$209,7,FALSE),"--")</f>
        <v>--</v>
      </c>
      <c r="P1536" s="335">
        <f>IF((M1536="Chapa negra doble recapado")*AND(L1536&lt;&gt;"x"),"--",VLOOKUP(D1536,Acero!$A$12:$AB$209,14,FALSE))</f>
        <v>22</v>
      </c>
      <c r="Q1536" s="335" t="str">
        <f>IF((M1536="Chapa negra doble recapado")*AND(L1536&lt;&gt;"x"),"--",VLOOKUP(D1536,Acero!$A$12:$AB$209,15,FALSE))</f>
        <v>----</v>
      </c>
      <c r="R1536" s="335" t="str">
        <f>IF(L1536="x",VLOOKUP(D1536,Acero!$A$12:$AB$209,16,FALSE),"--")</f>
        <v>--</v>
      </c>
      <c r="S1536" s="335" t="str">
        <f>IF(L1536="x",VLOOKUP(D1536,Acero!$A$12:$AB$209,17,FALSE),"--")</f>
        <v>--</v>
      </c>
      <c r="T1536" s="335">
        <f>VLOOKUP(D1536,Acero!$A$12:$AB$209,18,FALSE)</f>
        <v>0</v>
      </c>
      <c r="U1536" s="308" t="str">
        <f>VLOOKUP(D1536,Acero!$A$12:$AB$209,19,FALSE)</f>
        <v>----</v>
      </c>
      <c r="V1536" s="319"/>
      <c r="W1536" s="319"/>
      <c r="X1536" s="322"/>
      <c r="Y1536" s="334" t="e">
        <f t="shared" si="630"/>
        <v>#DIV/0!</v>
      </c>
      <c r="Z1536">
        <f t="shared" si="634"/>
        <v>22397305.666666608</v>
      </c>
      <c r="AG1536" s="345">
        <v>43850</v>
      </c>
      <c r="AH1536" s="149"/>
      <c r="AI1536" s="149"/>
      <c r="AJ1536" s="149"/>
      <c r="AK1536" s="149"/>
      <c r="AL1536" s="343" t="e">
        <f t="shared" si="631"/>
        <v>#DIV/0!</v>
      </c>
      <c r="AM1536" s="149"/>
      <c r="AN1536" s="149"/>
      <c r="AO1536" s="343" t="e">
        <f t="shared" si="632"/>
        <v>#DIV/0!</v>
      </c>
      <c r="AP1536" s="149"/>
      <c r="AQ1536" s="149"/>
      <c r="AR1536" s="343" t="e">
        <f t="shared" si="633"/>
        <v>#DIV/0!</v>
      </c>
    </row>
    <row r="1537" spans="1:44" ht="30.75" hidden="1" thickBot="1">
      <c r="A1537" s="309"/>
      <c r="B1537" s="308">
        <v>1394</v>
      </c>
      <c r="C1537" s="239" t="str">
        <f>VLOOKUP($A$18,Piezas!$A$10:$F$604,2,FALSE)</f>
        <v xml:space="preserve">Gabinete lateral derecho </v>
      </c>
      <c r="D1537" s="317" t="s">
        <v>1230</v>
      </c>
      <c r="E1537" s="322"/>
      <c r="F1537" s="308">
        <f>VLOOKUP(D1537,Acero!$A$12:$AB$209,4,FALSE)</f>
        <v>0</v>
      </c>
      <c r="G1537" s="317"/>
      <c r="H1537" s="317"/>
      <c r="I1537" s="317"/>
      <c r="J1537" s="311"/>
      <c r="L1537" s="322"/>
      <c r="M1537" s="308" t="str">
        <f>VLOOKUP(D1537,Acero!$A$12:$AB$209,13,FALSE)</f>
        <v>---------------</v>
      </c>
      <c r="N1537" s="308" t="str">
        <f>IF(L1537="x",VLOOKUP(D1537,Acero!$A$12:$AB$209,6,FALSE),"--")</f>
        <v>--</v>
      </c>
      <c r="O1537" s="324" t="str">
        <f>IF(L1537="x",VLOOKUP(D1537,Acero!$A$12:$AB$209,7,FALSE),"--")</f>
        <v>--</v>
      </c>
      <c r="P1537" s="335">
        <f>IF((M1537="Chapa negra doble recapado")*AND(L1537&lt;&gt;"x"),"--",VLOOKUP(D1537,Acero!$A$12:$AB$209,14,FALSE))</f>
        <v>12.7</v>
      </c>
      <c r="Q1537" s="335" t="str">
        <f>IF((M1537="Chapa negra doble recapado")*AND(L1537&lt;&gt;"x"),"--",VLOOKUP(D1537,Acero!$A$12:$AB$209,15,FALSE))</f>
        <v>----</v>
      </c>
      <c r="R1537" s="335" t="str">
        <f>IF(L1537="x",VLOOKUP(D1537,Acero!$A$12:$AB$209,16,FALSE),"--")</f>
        <v>--</v>
      </c>
      <c r="S1537" s="335" t="str">
        <f>IF(L1537="x",VLOOKUP(D1537,Acero!$A$12:$AB$209,17,FALSE),"--")</f>
        <v>--</v>
      </c>
      <c r="T1537" s="335">
        <f>VLOOKUP(D1537,Acero!$A$12:$AB$209,18,FALSE)</f>
        <v>0</v>
      </c>
      <c r="U1537" s="308" t="str">
        <f>VLOOKUP(D1537,Acero!$A$12:$AB$209,19,FALSE)</f>
        <v>----</v>
      </c>
      <c r="V1537" s="318"/>
      <c r="W1537" s="318"/>
      <c r="X1537" s="322"/>
      <c r="Y1537" s="334" t="e">
        <f t="shared" si="630"/>
        <v>#DIV/0!</v>
      </c>
      <c r="Z1537">
        <f t="shared" si="634"/>
        <v>22397305.666666608</v>
      </c>
      <c r="AG1537" s="345">
        <v>43851</v>
      </c>
      <c r="AH1537" s="149"/>
      <c r="AI1537" s="149"/>
      <c r="AJ1537" s="149"/>
      <c r="AK1537" s="149"/>
      <c r="AL1537" s="343" t="e">
        <f t="shared" si="631"/>
        <v>#DIV/0!</v>
      </c>
      <c r="AM1537" s="149"/>
      <c r="AN1537" s="149"/>
      <c r="AO1537" s="343" t="e">
        <f t="shared" si="632"/>
        <v>#DIV/0!</v>
      </c>
      <c r="AP1537" s="149"/>
      <c r="AQ1537" s="149"/>
      <c r="AR1537" s="343" t="e">
        <f t="shared" si="633"/>
        <v>#DIV/0!</v>
      </c>
    </row>
    <row r="1538" spans="1:44" ht="30.75" hidden="1" thickBot="1">
      <c r="A1538" s="309"/>
      <c r="B1538" s="308">
        <v>1395</v>
      </c>
      <c r="C1538" s="239" t="str">
        <f>VLOOKUP($A$18,Piezas!$A$10:$F$604,2,FALSE)</f>
        <v xml:space="preserve">Gabinete lateral derecho </v>
      </c>
      <c r="D1538" s="317"/>
      <c r="E1538" s="322"/>
      <c r="F1538" s="308" t="e">
        <f>VLOOKUP(D1538,Acero!$A$12:$AB$209,4,FALSE)</f>
        <v>#N/A</v>
      </c>
      <c r="G1538" s="317"/>
      <c r="H1538" s="317"/>
      <c r="I1538" s="317"/>
      <c r="J1538" s="311"/>
      <c r="L1538" s="322"/>
      <c r="M1538" s="308" t="e">
        <f>VLOOKUP(D1538,Acero!$A$12:$AB$209,13,FALSE)</f>
        <v>#N/A</v>
      </c>
      <c r="N1538" s="308" t="str">
        <f>IF(L1538="x",VLOOKUP(D1538,Acero!$A$12:$AB$209,6,FALSE),"--")</f>
        <v>--</v>
      </c>
      <c r="O1538" s="324" t="str">
        <f>IF(L1538="x",VLOOKUP(D1538,Acero!$A$12:$AB$209,7,FALSE),"--")</f>
        <v>--</v>
      </c>
      <c r="P1538" s="335" t="e">
        <f>IF((M1538="Chapa negra doble recapado")*AND(L1538&lt;&gt;"x"),"--",VLOOKUP(D1538,Acero!$A$12:$AB$209,14,FALSE))</f>
        <v>#N/A</v>
      </c>
      <c r="Q1538" s="335" t="e">
        <f>IF((M1538="Chapa negra doble recapado")*AND(L1538&lt;&gt;"x"),"--",VLOOKUP(D1538,Acero!$A$12:$AB$209,15,FALSE))</f>
        <v>#N/A</v>
      </c>
      <c r="R1538" s="335" t="str">
        <f>IF(L1538="x",VLOOKUP(D1538,Acero!$A$12:$AB$209,16,FALSE),"--")</f>
        <v>--</v>
      </c>
      <c r="S1538" s="335" t="str">
        <f>IF(L1538="x",VLOOKUP(D1538,Acero!$A$12:$AB$209,17,FALSE),"--")</f>
        <v>--</v>
      </c>
      <c r="T1538" s="335" t="e">
        <f>VLOOKUP(D1538,Acero!$A$12:$AB$209,18,FALSE)</f>
        <v>#N/A</v>
      </c>
      <c r="U1538" s="308" t="e">
        <f>VLOOKUP(D1538,Acero!$A$12:$AB$209,19,FALSE)</f>
        <v>#N/A</v>
      </c>
      <c r="V1538" s="319"/>
      <c r="W1538" s="319"/>
      <c r="X1538" s="322"/>
      <c r="Y1538" s="334" t="e">
        <f t="shared" si="630"/>
        <v>#DIV/0!</v>
      </c>
      <c r="Z1538">
        <f t="shared" si="634"/>
        <v>22397305.666666608</v>
      </c>
      <c r="AG1538" s="345">
        <v>43852</v>
      </c>
      <c r="AH1538" s="149"/>
      <c r="AI1538" s="149"/>
      <c r="AJ1538" s="149"/>
      <c r="AK1538" s="149"/>
      <c r="AL1538" s="343" t="e">
        <f t="shared" si="631"/>
        <v>#DIV/0!</v>
      </c>
      <c r="AM1538" s="149"/>
      <c r="AN1538" s="149"/>
      <c r="AO1538" s="343" t="e">
        <f t="shared" si="632"/>
        <v>#DIV/0!</v>
      </c>
      <c r="AP1538" s="149"/>
      <c r="AQ1538" s="149"/>
      <c r="AR1538" s="343" t="e">
        <f t="shared" si="633"/>
        <v>#DIV/0!</v>
      </c>
    </row>
    <row r="1539" spans="1:44" ht="30.75" hidden="1" thickBot="1">
      <c r="A1539" s="309"/>
      <c r="B1539" s="308">
        <v>1396</v>
      </c>
      <c r="C1539" s="239" t="str">
        <f>VLOOKUP($A$18,Piezas!$A$10:$F$604,2,FALSE)</f>
        <v xml:space="preserve">Gabinete lateral derecho </v>
      </c>
      <c r="D1539" s="320"/>
      <c r="E1539" s="322"/>
      <c r="F1539" s="308" t="e">
        <f>VLOOKUP(D1539,Acero!$A$12:$AB$209,4,FALSE)</f>
        <v>#N/A</v>
      </c>
      <c r="G1539" s="317"/>
      <c r="H1539" s="317"/>
      <c r="I1539" s="317"/>
      <c r="J1539" s="311"/>
      <c r="L1539" s="322"/>
      <c r="M1539" s="308" t="e">
        <f>VLOOKUP(D1539,Acero!$A$12:$AB$209,13,FALSE)</f>
        <v>#N/A</v>
      </c>
      <c r="N1539" s="308" t="str">
        <f>IF(L1539="x",VLOOKUP(D1539,Acero!$A$12:$AB$209,6,FALSE),"--")</f>
        <v>--</v>
      </c>
      <c r="O1539" s="324" t="str">
        <f>IF(L1539="x",VLOOKUP(D1539,Acero!$A$12:$AB$209,7,FALSE),"--")</f>
        <v>--</v>
      </c>
      <c r="P1539" s="335" t="e">
        <f>IF((M1539="Chapa negra doble recapado")*AND(L1539&lt;&gt;"x"),"--",VLOOKUP(D1539,Acero!$A$12:$AB$209,14,FALSE))</f>
        <v>#N/A</v>
      </c>
      <c r="Q1539" s="335" t="e">
        <f>IF((M1539="Chapa negra doble recapado")*AND(L1539&lt;&gt;"x"),"--",VLOOKUP(D1539,Acero!$A$12:$AB$209,15,FALSE))</f>
        <v>#N/A</v>
      </c>
      <c r="R1539" s="335" t="str">
        <f>IF(L1539="x",VLOOKUP(D1539,Acero!$A$12:$AB$209,16,FALSE),"--")</f>
        <v>--</v>
      </c>
      <c r="S1539" s="335" t="str">
        <f>IF(L1539="x",VLOOKUP(D1539,Acero!$A$12:$AB$209,17,FALSE),"--")</f>
        <v>--</v>
      </c>
      <c r="T1539" s="335" t="e">
        <f>VLOOKUP(D1539,Acero!$A$12:$AB$209,18,FALSE)</f>
        <v>#N/A</v>
      </c>
      <c r="U1539" s="308" t="e">
        <f>VLOOKUP(D1539,Acero!$A$12:$AB$209,19,FALSE)</f>
        <v>#N/A</v>
      </c>
      <c r="V1539" s="318"/>
      <c r="W1539" s="318"/>
      <c r="X1539" s="322"/>
      <c r="Y1539" s="334" t="e">
        <f t="shared" si="630"/>
        <v>#DIV/0!</v>
      </c>
      <c r="Z1539">
        <f t="shared" si="634"/>
        <v>22397305.666666608</v>
      </c>
      <c r="AG1539" s="345">
        <v>43853</v>
      </c>
      <c r="AH1539" s="149"/>
      <c r="AI1539" s="149"/>
      <c r="AJ1539" s="149"/>
      <c r="AK1539" s="149"/>
      <c r="AL1539" s="343" t="e">
        <f t="shared" si="631"/>
        <v>#DIV/0!</v>
      </c>
      <c r="AM1539" s="149"/>
      <c r="AN1539" s="149"/>
      <c r="AO1539" s="343" t="e">
        <f t="shared" si="632"/>
        <v>#DIV/0!</v>
      </c>
      <c r="AP1539" s="149"/>
      <c r="AQ1539" s="149"/>
      <c r="AR1539" s="343" t="e">
        <f t="shared" si="633"/>
        <v>#DIV/0!</v>
      </c>
    </row>
    <row r="1540" spans="1:44" ht="30.75" hidden="1" thickBot="1">
      <c r="A1540" s="412"/>
      <c r="B1540" s="308">
        <v>1397</v>
      </c>
      <c r="C1540" s="239" t="str">
        <f>VLOOKUP($A$18,Piezas!$A$10:$F$604,2,FALSE)</f>
        <v xml:space="preserve">Gabinete lateral derecho </v>
      </c>
      <c r="D1540" s="321"/>
      <c r="E1540" s="322"/>
      <c r="F1540" s="308" t="e">
        <f>VLOOKUP(D1540,Acero!$A$12:$AB$209,4,FALSE)</f>
        <v>#N/A</v>
      </c>
      <c r="G1540" s="317"/>
      <c r="H1540" s="317"/>
      <c r="I1540" s="317"/>
      <c r="J1540" s="311"/>
      <c r="L1540" s="322"/>
      <c r="M1540" s="308" t="e">
        <f>VLOOKUP(D1540,Acero!$A$12:$AB$209,13,FALSE)</f>
        <v>#N/A</v>
      </c>
      <c r="N1540" s="308" t="str">
        <f>IF(L1540="x",VLOOKUP(D1540,Acero!$A$12:$AB$209,6,FALSE),"--")</f>
        <v>--</v>
      </c>
      <c r="O1540" s="324" t="str">
        <f>IF(L1540="x",VLOOKUP(D1540,Acero!$A$12:$AB$209,7,FALSE),"--")</f>
        <v>--</v>
      </c>
      <c r="P1540" s="335" t="e">
        <f>IF((M1540="Chapa negra doble recapado")*AND(L1540&lt;&gt;"x"),"--",VLOOKUP(D1540,Acero!$A$12:$AB$209,14,FALSE))</f>
        <v>#N/A</v>
      </c>
      <c r="Q1540" s="335" t="e">
        <f>IF((M1540="Chapa negra doble recapado")*AND(L1540&lt;&gt;"x"),"--",VLOOKUP(D1540,Acero!$A$12:$AB$209,15,FALSE))</f>
        <v>#N/A</v>
      </c>
      <c r="R1540" s="335" t="str">
        <f>IF(L1540="x",VLOOKUP(D1540,Acero!$A$12:$AB$209,16,FALSE),"--")</f>
        <v>--</v>
      </c>
      <c r="S1540" s="335" t="str">
        <f>IF(L1540="x",VLOOKUP(D1540,Acero!$A$12:$AB$209,17,FALSE),"--")</f>
        <v>--</v>
      </c>
      <c r="T1540" s="335" t="e">
        <f>VLOOKUP(D1540,Acero!$A$12:$AB$209,18,FALSE)</f>
        <v>#N/A</v>
      </c>
      <c r="U1540" s="308" t="e">
        <f>VLOOKUP(D1540,Acero!$A$12:$AB$209,19,FALSE)</f>
        <v>#N/A</v>
      </c>
      <c r="V1540" s="319"/>
      <c r="W1540" s="319"/>
      <c r="X1540" s="322"/>
      <c r="Y1540" s="334" t="e">
        <f t="shared" si="630"/>
        <v>#DIV/0!</v>
      </c>
      <c r="Z1540">
        <f t="shared" si="634"/>
        <v>22397305.666666608</v>
      </c>
      <c r="AG1540" s="345">
        <v>43854</v>
      </c>
      <c r="AH1540" s="149"/>
      <c r="AI1540" s="149"/>
      <c r="AJ1540" s="149"/>
      <c r="AK1540" s="149"/>
      <c r="AL1540" s="343" t="e">
        <f t="shared" si="631"/>
        <v>#DIV/0!</v>
      </c>
      <c r="AM1540" s="149"/>
      <c r="AN1540" s="149"/>
      <c r="AO1540" s="343" t="e">
        <f t="shared" si="632"/>
        <v>#DIV/0!</v>
      </c>
      <c r="AP1540" s="149"/>
      <c r="AQ1540" s="149"/>
      <c r="AR1540" s="343" t="e">
        <f t="shared" si="633"/>
        <v>#DIV/0!</v>
      </c>
    </row>
    <row r="1541" spans="1:44" ht="15.75" hidden="1" thickBot="1">
      <c r="A1541" s="410"/>
      <c r="B1541" s="336"/>
      <c r="C1541" s="337"/>
      <c r="D1541" s="338"/>
      <c r="E1541" s="339"/>
      <c r="F1541" s="340"/>
      <c r="G1541" s="336"/>
      <c r="H1541" s="336"/>
      <c r="I1541" s="338"/>
      <c r="J1541" s="339"/>
      <c r="K1541" s="341"/>
      <c r="L1541" s="339"/>
      <c r="M1541" s="338"/>
      <c r="N1541" s="338"/>
      <c r="O1541" s="342"/>
      <c r="P1541" s="340"/>
      <c r="Q1541" s="340"/>
      <c r="R1541" s="340"/>
      <c r="S1541" s="340"/>
      <c r="T1541" s="340"/>
      <c r="U1541" s="336"/>
      <c r="V1541" s="336"/>
      <c r="W1541" s="336"/>
      <c r="X1541" s="339"/>
      <c r="Y1541" s="339"/>
      <c r="Z1541" s="333"/>
      <c r="AA1541" s="333"/>
      <c r="AG1541" s="345"/>
      <c r="AL1541" s="344"/>
      <c r="AO1541" s="344"/>
      <c r="AR1541" s="344"/>
    </row>
    <row r="1542" spans="1:44" ht="31.5" hidden="1" thickTop="1" thickBot="1">
      <c r="A1542" s="411" t="s">
        <v>646</v>
      </c>
      <c r="B1542" s="308">
        <v>1398</v>
      </c>
      <c r="C1542" s="239" t="str">
        <f>VLOOKUP($A$18,Piezas!$A$10:$F$604,2,FALSE)</f>
        <v xml:space="preserve">Gabinete lateral derecho </v>
      </c>
      <c r="D1542" s="317" t="s">
        <v>1012</v>
      </c>
      <c r="E1542" s="331">
        <v>3046.3333333333298</v>
      </c>
      <c r="F1542" s="308" t="str">
        <f>VLOOKUP(D1542,Acero!$A$12:$AB$209,4,FALSE)</f>
        <v>Lateral</v>
      </c>
      <c r="G1542" s="317"/>
      <c r="H1542" s="317"/>
      <c r="I1542" s="317"/>
      <c r="J1542" s="310"/>
      <c r="K1542" s="149"/>
      <c r="L1542" s="331"/>
      <c r="M1542" s="308" t="str">
        <f>VLOOKUP(D1542,Acero!$A$12:$AB$209,13,FALSE)</f>
        <v>Chapa negra doble recapado</v>
      </c>
      <c r="N1542" s="308" t="str">
        <f>IF(L1542="x",VLOOKUP(D1542,Acero!$A$12:$AB$209,6,FALSE),"--")</f>
        <v>--</v>
      </c>
      <c r="O1542" s="324" t="str">
        <f>IF(L1542="x",VLOOKUP(D1542,Acero!$A$12:$AB$209,7,FALSE),"--")</f>
        <v>--</v>
      </c>
      <c r="P1542" s="335" t="str">
        <f>IF((M1542="Chapa negra doble recapado")*AND(L1542&lt;&gt;"x"),"--",VLOOKUP(D1542,Acero!$A$12:$AB$209,14,FALSE))</f>
        <v>--</v>
      </c>
      <c r="Q1542" s="335" t="str">
        <f>IF((M1542="Chapa negra doble recapado")*AND(L1542&lt;&gt;"x"),"--",VLOOKUP(D1542,Acero!$A$12:$AB$209,15,FALSE))</f>
        <v>--</v>
      </c>
      <c r="R1542" s="335" t="str">
        <f>IF(L1542="x",VLOOKUP(D1542,Acero!$A$12:$AB$209,16,FALSE),"--")</f>
        <v>--</v>
      </c>
      <c r="S1542" s="335" t="str">
        <f>IF(L1542="x",VLOOKUP(D1542,Acero!$A$12:$AB$209,17,FALSE),"--")</f>
        <v>--</v>
      </c>
      <c r="T1542" s="335">
        <f>VLOOKUP(D1542,Acero!$A$12:$AB$209,18,FALSE)</f>
        <v>1.2</v>
      </c>
      <c r="U1542" s="308" t="str">
        <f>VLOOKUP(D1542,Acero!$A$12:$AB$209,19,FALSE)</f>
        <v>mm</v>
      </c>
      <c r="V1542" s="317"/>
      <c r="W1542" s="317">
        <v>2476.3333333333298</v>
      </c>
      <c r="X1542" s="331">
        <v>3238.1666666666702</v>
      </c>
      <c r="Y1542" s="334">
        <f t="shared" ref="Y1542:Y1552" si="635">(X1542-W1542)/W1542</f>
        <v>0.30764571274734476</v>
      </c>
      <c r="Z1542" s="149">
        <f>(V1542+W1542)*E1542</f>
        <v>7543736.7777777584</v>
      </c>
      <c r="AA1542" s="149"/>
      <c r="AB1542" s="149"/>
      <c r="AC1542" s="149"/>
      <c r="AD1542" s="149"/>
      <c r="AE1542" s="149"/>
      <c r="AF1542" s="149"/>
      <c r="AG1542" s="345">
        <v>43855</v>
      </c>
      <c r="AH1542" s="149"/>
      <c r="AI1542" s="149"/>
      <c r="AJ1542" s="149"/>
      <c r="AK1542" s="149"/>
      <c r="AL1542" s="343" t="e">
        <f t="shared" ref="AL1542:AL1552" si="636">(AH1542-AK1542)/AH1542</f>
        <v>#DIV/0!</v>
      </c>
      <c r="AM1542" s="149"/>
      <c r="AN1542" s="149"/>
      <c r="AO1542" s="343" t="e">
        <f t="shared" ref="AO1542:AO1552" si="637">(AK1542-AN1542)/AK1542</f>
        <v>#DIV/0!</v>
      </c>
      <c r="AP1542" s="149"/>
      <c r="AQ1542" s="149"/>
      <c r="AR1542" s="343" t="e">
        <f t="shared" ref="AR1542:AR1552" si="638">(AN1542-AQ1542)/AN1542</f>
        <v>#DIV/0!</v>
      </c>
    </row>
    <row r="1543" spans="1:44" ht="30.75" hidden="1" thickBot="1">
      <c r="A1543" s="309"/>
      <c r="B1543" s="308">
        <v>1399</v>
      </c>
      <c r="C1543" s="239" t="str">
        <f>VLOOKUP($A$18,Piezas!$A$10:$F$604,2,FALSE)</f>
        <v xml:space="preserve">Gabinete lateral derecho </v>
      </c>
      <c r="D1543" s="317" t="s">
        <v>1211</v>
      </c>
      <c r="E1543" s="322">
        <v>3054.3333333333298</v>
      </c>
      <c r="F1543" s="308" t="str">
        <f>VLOOKUP(D1543,Acero!$A$12:$AB$209,4,FALSE)</f>
        <v xml:space="preserve">Lonja </v>
      </c>
      <c r="G1543" s="317"/>
      <c r="H1543" s="317"/>
      <c r="I1543" s="317"/>
      <c r="J1543" s="311"/>
      <c r="L1543" s="317"/>
      <c r="M1543" s="308" t="str">
        <f>VLOOKUP(D1543,Acero!$A$12:$AB$209,13,FALSE)</f>
        <v>Chapa negra doble recapado</v>
      </c>
      <c r="N1543" s="308" t="str">
        <f>IF(L1543="x",VLOOKUP(D1543,Acero!$A$12:$AB$209,6,FALSE),"--")</f>
        <v>--</v>
      </c>
      <c r="O1543" s="324" t="str">
        <f>IF(L1543="x",VLOOKUP(D1543,Acero!$A$12:$AB$209,7,FALSE),"--")</f>
        <v>--</v>
      </c>
      <c r="P1543" s="335" t="str">
        <f>IF((M1543="Chapa negra doble recapado")*AND(L1543&lt;&gt;"x"),"--",VLOOKUP(D1543,Acero!$A$12:$AB$209,14,FALSE))</f>
        <v>--</v>
      </c>
      <c r="Q1543" s="335" t="str">
        <f>IF((M1543="Chapa negra doble recapado")*AND(L1543&lt;&gt;"x"),"--",VLOOKUP(D1543,Acero!$A$12:$AB$209,15,FALSE))</f>
        <v>--</v>
      </c>
      <c r="R1543" s="335" t="str">
        <f>IF(L1543="x",VLOOKUP(D1543,Acero!$A$12:$AB$209,16,FALSE),"--")</f>
        <v>--</v>
      </c>
      <c r="S1543" s="335" t="str">
        <f>IF(L1543="x",VLOOKUP(D1543,Acero!$A$12:$AB$209,17,FALSE),"--")</f>
        <v>--</v>
      </c>
      <c r="T1543" s="335">
        <f>VLOOKUP(D1543,Acero!$A$12:$AB$209,18,FALSE)</f>
        <v>1.2</v>
      </c>
      <c r="U1543" s="308" t="str">
        <f>VLOOKUP(D1543,Acero!$A$12:$AB$209,19,FALSE)</f>
        <v>mm</v>
      </c>
      <c r="V1543" s="317"/>
      <c r="W1543" s="317">
        <v>2482.8333333333298</v>
      </c>
      <c r="X1543" s="322">
        <v>3246.6666666666702</v>
      </c>
      <c r="Y1543" s="334">
        <f t="shared" si="635"/>
        <v>0.30764583473182844</v>
      </c>
      <c r="Z1543">
        <f t="shared" ref="Z1543:Z1552" si="639">(V1543+W1543)*E1543+Z1542</f>
        <v>15127137.388888851</v>
      </c>
      <c r="AG1543" s="345">
        <v>43856</v>
      </c>
      <c r="AH1543" s="149"/>
      <c r="AI1543" s="149"/>
      <c r="AJ1543" s="149"/>
      <c r="AK1543" s="149"/>
      <c r="AL1543" s="343" t="e">
        <f t="shared" si="636"/>
        <v>#DIV/0!</v>
      </c>
      <c r="AM1543" s="149"/>
      <c r="AN1543" s="149"/>
      <c r="AO1543" s="343" t="e">
        <f t="shared" si="637"/>
        <v>#DIV/0!</v>
      </c>
      <c r="AP1543" s="149"/>
      <c r="AQ1543" s="149"/>
      <c r="AR1543" s="343" t="e">
        <f t="shared" si="638"/>
        <v>#DIV/0!</v>
      </c>
    </row>
    <row r="1544" spans="1:44" ht="30.75" hidden="1" thickBot="1">
      <c r="A1544" s="309"/>
      <c r="B1544" s="308">
        <v>1400</v>
      </c>
      <c r="C1544" s="239" t="str">
        <f>VLOOKUP($A$18,Piezas!$A$10:$F$604,2,FALSE)</f>
        <v xml:space="preserve">Gabinete lateral derecho </v>
      </c>
      <c r="D1544" s="317" t="s">
        <v>1014</v>
      </c>
      <c r="E1544" s="322">
        <v>3062.3333333333298</v>
      </c>
      <c r="F1544" s="308" t="str">
        <f>VLOOKUP(D1544,Acero!$A$12:$AB$209,4,FALSE)</f>
        <v>orejas</v>
      </c>
      <c r="G1544" s="317"/>
      <c r="H1544" s="317"/>
      <c r="I1544" s="317"/>
      <c r="J1544" s="311" t="s">
        <v>1597</v>
      </c>
      <c r="L1544" s="322"/>
      <c r="M1544" s="308" t="str">
        <f>VLOOKUP(D1544,Acero!$A$12:$AB$209,13,FALSE)</f>
        <v>Chapa negra doble recapado</v>
      </c>
      <c r="N1544" s="308" t="str">
        <f>IF(L1544="x",VLOOKUP(D1544,Acero!$A$12:$AB$209,6,FALSE),"--")</f>
        <v>--</v>
      </c>
      <c r="O1544" s="324" t="str">
        <f>IF(L1544="x",VLOOKUP(D1544,Acero!$A$12:$AB$209,7,FALSE),"--")</f>
        <v>--</v>
      </c>
      <c r="P1544" s="335" t="str">
        <f>IF((M1544="Chapa negra doble recapado")*AND(L1544&lt;&gt;"x"),"--",VLOOKUP(D1544,Acero!$A$12:$AB$209,14,FALSE))</f>
        <v>--</v>
      </c>
      <c r="Q1544" s="335" t="str">
        <f>IF((M1544="Chapa negra doble recapado")*AND(L1544&lt;&gt;"x"),"--",VLOOKUP(D1544,Acero!$A$12:$AB$209,15,FALSE))</f>
        <v>--</v>
      </c>
      <c r="R1544" s="335" t="str">
        <f>IF(L1544="x",VLOOKUP(D1544,Acero!$A$12:$AB$209,16,FALSE),"--")</f>
        <v>--</v>
      </c>
      <c r="S1544" s="335" t="str">
        <f>IF(L1544="x",VLOOKUP(D1544,Acero!$A$12:$AB$209,17,FALSE),"--")</f>
        <v>--</v>
      </c>
      <c r="T1544" s="335">
        <f>VLOOKUP(D1544,Acero!$A$12:$AB$209,18,FALSE)</f>
        <v>1.2</v>
      </c>
      <c r="U1544" s="308" t="str">
        <f>VLOOKUP(D1544,Acero!$A$12:$AB$209,19,FALSE)</f>
        <v>mm</v>
      </c>
      <c r="V1544" s="318">
        <v>1</v>
      </c>
      <c r="W1544" s="318">
        <v>2489.3333333333298</v>
      </c>
      <c r="X1544" s="322">
        <v>3255.1666666666702</v>
      </c>
      <c r="Y1544" s="334">
        <f t="shared" si="635"/>
        <v>0.30764595607927481</v>
      </c>
      <c r="Z1544">
        <f t="shared" si="639"/>
        <v>22753368.166666608</v>
      </c>
      <c r="AG1544" s="345">
        <v>43857</v>
      </c>
      <c r="AH1544" s="149"/>
      <c r="AI1544" s="149"/>
      <c r="AJ1544" s="149"/>
      <c r="AK1544" s="149"/>
      <c r="AL1544" s="343" t="e">
        <f t="shared" si="636"/>
        <v>#DIV/0!</v>
      </c>
      <c r="AM1544" s="149"/>
      <c r="AN1544" s="149"/>
      <c r="AO1544" s="343" t="e">
        <f t="shared" si="637"/>
        <v>#DIV/0!</v>
      </c>
      <c r="AP1544" s="149"/>
      <c r="AQ1544" s="149"/>
      <c r="AR1544" s="343" t="e">
        <f t="shared" si="638"/>
        <v>#DIV/0!</v>
      </c>
    </row>
    <row r="1545" spans="1:44" ht="30.75" hidden="1" thickBot="1">
      <c r="A1545" s="309"/>
      <c r="B1545" s="308">
        <v>1401</v>
      </c>
      <c r="C1545" s="239" t="str">
        <f>VLOOKUP($A$18,Piezas!$A$10:$F$604,2,FALSE)</f>
        <v xml:space="preserve">Gabinete lateral derecho </v>
      </c>
      <c r="D1545" s="317" t="s">
        <v>1015</v>
      </c>
      <c r="E1545" s="322"/>
      <c r="F1545" s="308">
        <f>VLOOKUP(D1545,Acero!$A$12:$AB$209,4,FALSE)</f>
        <v>0</v>
      </c>
      <c r="G1545" s="317"/>
      <c r="H1545" s="317"/>
      <c r="I1545" s="317"/>
      <c r="J1545" s="311"/>
      <c r="L1545" s="322"/>
      <c r="M1545" s="308">
        <f>VLOOKUP(D1545,Acero!$A$12:$AB$209,13,FALSE)</f>
        <v>0</v>
      </c>
      <c r="N1545" s="308" t="str">
        <f>IF(L1545="x",VLOOKUP(D1545,Acero!$A$12:$AB$209,6,FALSE),"--")</f>
        <v>--</v>
      </c>
      <c r="O1545" s="324" t="str">
        <f>IF(L1545="x",VLOOKUP(D1545,Acero!$A$12:$AB$209,7,FALSE),"--")</f>
        <v>--</v>
      </c>
      <c r="P1545" s="335">
        <f>IF((M1545="Chapa negra doble recapado")*AND(L1545&lt;&gt;"x"),"--",VLOOKUP(D1545,Acero!$A$12:$AB$209,14,FALSE))</f>
        <v>0</v>
      </c>
      <c r="Q1545" s="335">
        <f>IF((M1545="Chapa negra doble recapado")*AND(L1545&lt;&gt;"x"),"--",VLOOKUP(D1545,Acero!$A$12:$AB$209,15,FALSE))</f>
        <v>0</v>
      </c>
      <c r="R1545" s="335" t="str">
        <f>IF(L1545="x",VLOOKUP(D1545,Acero!$A$12:$AB$209,16,FALSE),"--")</f>
        <v>--</v>
      </c>
      <c r="S1545" s="335" t="str">
        <f>IF(L1545="x",VLOOKUP(D1545,Acero!$A$12:$AB$209,17,FALSE),"--")</f>
        <v>--</v>
      </c>
      <c r="T1545" s="335">
        <f>VLOOKUP(D1545,Acero!$A$12:$AB$209,18,FALSE)</f>
        <v>0</v>
      </c>
      <c r="U1545" s="308" t="str">
        <f>VLOOKUP(D1545,Acero!$A$12:$AB$209,19,FALSE)</f>
        <v>-----</v>
      </c>
      <c r="V1545" s="319"/>
      <c r="W1545" s="319"/>
      <c r="X1545" s="322"/>
      <c r="Y1545" s="334" t="e">
        <f t="shared" si="635"/>
        <v>#DIV/0!</v>
      </c>
      <c r="Z1545">
        <f t="shared" si="639"/>
        <v>22753368.166666608</v>
      </c>
      <c r="AG1545" s="345">
        <v>43858</v>
      </c>
      <c r="AH1545" s="149"/>
      <c r="AI1545" s="149"/>
      <c r="AJ1545" s="149"/>
      <c r="AK1545" s="149"/>
      <c r="AL1545" s="343" t="e">
        <f t="shared" si="636"/>
        <v>#DIV/0!</v>
      </c>
      <c r="AM1545" s="149"/>
      <c r="AN1545" s="149"/>
      <c r="AO1545" s="343" t="e">
        <f t="shared" si="637"/>
        <v>#DIV/0!</v>
      </c>
      <c r="AP1545" s="149"/>
      <c r="AQ1545" s="149"/>
      <c r="AR1545" s="343" t="e">
        <f t="shared" si="638"/>
        <v>#DIV/0!</v>
      </c>
    </row>
    <row r="1546" spans="1:44" ht="30.75" hidden="1" thickBot="1">
      <c r="A1546" s="309"/>
      <c r="B1546" s="308">
        <v>1402</v>
      </c>
      <c r="C1546" s="239" t="str">
        <f>VLOOKUP($A$18,Piezas!$A$10:$F$604,2,FALSE)</f>
        <v xml:space="preserve">Gabinete lateral derecho </v>
      </c>
      <c r="D1546" s="317" t="s">
        <v>1060</v>
      </c>
      <c r="E1546" s="322"/>
      <c r="F1546" s="308">
        <f>VLOOKUP(D1546,Acero!$A$12:$AB$209,4,FALSE)</f>
        <v>0</v>
      </c>
      <c r="G1546" s="317"/>
      <c r="H1546" s="317"/>
      <c r="I1546" s="317"/>
      <c r="J1546" s="311"/>
      <c r="L1546" s="322"/>
      <c r="M1546" s="308" t="str">
        <f>VLOOKUP(D1546,Acero!$A$12:$AB$209,13,FALSE)</f>
        <v>---------------</v>
      </c>
      <c r="N1546" s="308" t="str">
        <f>IF(L1546="x",VLOOKUP(D1546,Acero!$A$12:$AB$209,6,FALSE),"--")</f>
        <v>--</v>
      </c>
      <c r="O1546" s="324" t="str">
        <f>IF(L1546="x",VLOOKUP(D1546,Acero!$A$12:$AB$209,7,FALSE),"--")</f>
        <v>--</v>
      </c>
      <c r="P1546" s="335">
        <f>IF((M1546="Chapa negra doble recapado")*AND(L1546&lt;&gt;"x"),"--",VLOOKUP(D1546,Acero!$A$12:$AB$209,14,FALSE))</f>
        <v>28</v>
      </c>
      <c r="Q1546" s="335" t="str">
        <f>IF((M1546="Chapa negra doble recapado")*AND(L1546&lt;&gt;"x"),"--",VLOOKUP(D1546,Acero!$A$12:$AB$209,15,FALSE))</f>
        <v>----</v>
      </c>
      <c r="R1546" s="335" t="str">
        <f>IF(L1546="x",VLOOKUP(D1546,Acero!$A$12:$AB$209,16,FALSE),"--")</f>
        <v>--</v>
      </c>
      <c r="S1546" s="335" t="str">
        <f>IF(L1546="x",VLOOKUP(D1546,Acero!$A$12:$AB$209,17,FALSE),"--")</f>
        <v>--</v>
      </c>
      <c r="T1546" s="335">
        <f>VLOOKUP(D1546,Acero!$A$12:$AB$209,18,FALSE)</f>
        <v>0</v>
      </c>
      <c r="U1546" s="308" t="str">
        <f>VLOOKUP(D1546,Acero!$A$12:$AB$209,19,FALSE)</f>
        <v>----</v>
      </c>
      <c r="V1546" s="318"/>
      <c r="W1546" s="318"/>
      <c r="X1546" s="322"/>
      <c r="Y1546" s="334" t="e">
        <f t="shared" si="635"/>
        <v>#DIV/0!</v>
      </c>
      <c r="Z1546">
        <f t="shared" si="639"/>
        <v>22753368.166666608</v>
      </c>
      <c r="AG1546" s="345">
        <v>43859</v>
      </c>
      <c r="AH1546" s="149"/>
      <c r="AI1546" s="149"/>
      <c r="AJ1546" s="149"/>
      <c r="AK1546" s="149"/>
      <c r="AL1546" s="343" t="e">
        <f t="shared" si="636"/>
        <v>#DIV/0!</v>
      </c>
      <c r="AM1546" s="149"/>
      <c r="AN1546" s="149"/>
      <c r="AO1546" s="343" t="e">
        <f t="shared" si="637"/>
        <v>#DIV/0!</v>
      </c>
      <c r="AP1546" s="149"/>
      <c r="AQ1546" s="149"/>
      <c r="AR1546" s="343" t="e">
        <f t="shared" si="638"/>
        <v>#DIV/0!</v>
      </c>
    </row>
    <row r="1547" spans="1:44" ht="30.75" hidden="1" thickBot="1">
      <c r="A1547" s="309"/>
      <c r="B1547" s="308">
        <v>1403</v>
      </c>
      <c r="C1547" s="239" t="str">
        <f>VLOOKUP($A$18,Piezas!$A$10:$F$604,2,FALSE)</f>
        <v xml:space="preserve">Gabinete lateral derecho </v>
      </c>
      <c r="D1547" s="317" t="s">
        <v>1228</v>
      </c>
      <c r="E1547" s="322"/>
      <c r="F1547" s="308">
        <f>VLOOKUP(D1547,Acero!$A$12:$AB$209,4,FALSE)</f>
        <v>0</v>
      </c>
      <c r="G1547" s="317"/>
      <c r="H1547" s="317"/>
      <c r="I1547" s="317"/>
      <c r="J1547" s="311"/>
      <c r="L1547" s="322"/>
      <c r="M1547" s="308" t="str">
        <f>VLOOKUP(D1547,Acero!$A$12:$AB$209,13,FALSE)</f>
        <v>---------------</v>
      </c>
      <c r="N1547" s="308" t="str">
        <f>IF(L1547="x",VLOOKUP(D1547,Acero!$A$12:$AB$209,6,FALSE),"--")</f>
        <v>--</v>
      </c>
      <c r="O1547" s="324" t="str">
        <f>IF(L1547="x",VLOOKUP(D1547,Acero!$A$12:$AB$209,7,FALSE),"--")</f>
        <v>--</v>
      </c>
      <c r="P1547" s="335">
        <f>IF((M1547="Chapa negra doble recapado")*AND(L1547&lt;&gt;"x"),"--",VLOOKUP(D1547,Acero!$A$12:$AB$209,14,FALSE))</f>
        <v>0.42</v>
      </c>
      <c r="Q1547" s="335" t="str">
        <f>IF((M1547="Chapa negra doble recapado")*AND(L1547&lt;&gt;"x"),"--",VLOOKUP(D1547,Acero!$A$12:$AB$209,15,FALSE))</f>
        <v>----</v>
      </c>
      <c r="R1547" s="335" t="str">
        <f>IF(L1547="x",VLOOKUP(D1547,Acero!$A$12:$AB$209,16,FALSE),"--")</f>
        <v>--</v>
      </c>
      <c r="S1547" s="335" t="str">
        <f>IF(L1547="x",VLOOKUP(D1547,Acero!$A$12:$AB$209,17,FALSE),"--")</f>
        <v>--</v>
      </c>
      <c r="T1547" s="335">
        <f>VLOOKUP(D1547,Acero!$A$12:$AB$209,18,FALSE)</f>
        <v>0.5</v>
      </c>
      <c r="U1547" s="308" t="str">
        <f>VLOOKUP(D1547,Acero!$A$12:$AB$209,19,FALSE)</f>
        <v>----</v>
      </c>
      <c r="V1547" s="318"/>
      <c r="W1547" s="318"/>
      <c r="X1547" s="322"/>
      <c r="Y1547" s="334" t="e">
        <f t="shared" si="635"/>
        <v>#DIV/0!</v>
      </c>
      <c r="Z1547">
        <f t="shared" si="639"/>
        <v>22753368.166666608</v>
      </c>
      <c r="AG1547" s="345">
        <v>43860</v>
      </c>
      <c r="AH1547" s="149"/>
      <c r="AI1547" s="149"/>
      <c r="AJ1547" s="149"/>
      <c r="AK1547" s="149"/>
      <c r="AL1547" s="343" t="e">
        <f t="shared" si="636"/>
        <v>#DIV/0!</v>
      </c>
      <c r="AM1547" s="149"/>
      <c r="AN1547" s="149"/>
      <c r="AO1547" s="343" t="e">
        <f t="shared" si="637"/>
        <v>#DIV/0!</v>
      </c>
      <c r="AP1547" s="149"/>
      <c r="AQ1547" s="149"/>
      <c r="AR1547" s="343" t="e">
        <f t="shared" si="638"/>
        <v>#DIV/0!</v>
      </c>
    </row>
    <row r="1548" spans="1:44" ht="30.75" hidden="1" thickBot="1">
      <c r="A1548" s="309"/>
      <c r="B1548" s="308">
        <v>1404</v>
      </c>
      <c r="C1548" s="239" t="str">
        <f>VLOOKUP($A$18,Piezas!$A$10:$F$604,2,FALSE)</f>
        <v xml:space="preserve">Gabinete lateral derecho </v>
      </c>
      <c r="D1548" s="317" t="s">
        <v>1229</v>
      </c>
      <c r="E1548" s="322"/>
      <c r="F1548" s="308">
        <f>VLOOKUP(D1548,Acero!$A$12:$AB$209,4,FALSE)</f>
        <v>0</v>
      </c>
      <c r="G1548" s="317"/>
      <c r="H1548" s="317"/>
      <c r="I1548" s="317"/>
      <c r="J1548" s="311"/>
      <c r="L1548" s="322"/>
      <c r="M1548" s="308" t="str">
        <f>VLOOKUP(D1548,Acero!$A$12:$AB$209,13,FALSE)</f>
        <v>---------------</v>
      </c>
      <c r="N1548" s="308" t="str">
        <f>IF(L1548="x",VLOOKUP(D1548,Acero!$A$12:$AB$209,6,FALSE),"--")</f>
        <v>--</v>
      </c>
      <c r="O1548" s="324" t="str">
        <f>IF(L1548="x",VLOOKUP(D1548,Acero!$A$12:$AB$209,7,FALSE),"--")</f>
        <v>--</v>
      </c>
      <c r="P1548" s="335">
        <f>IF((M1548="Chapa negra doble recapado")*AND(L1548&lt;&gt;"x"),"--",VLOOKUP(D1548,Acero!$A$12:$AB$209,14,FALSE))</f>
        <v>22</v>
      </c>
      <c r="Q1548" s="335" t="str">
        <f>IF((M1548="Chapa negra doble recapado")*AND(L1548&lt;&gt;"x"),"--",VLOOKUP(D1548,Acero!$A$12:$AB$209,15,FALSE))</f>
        <v>----</v>
      </c>
      <c r="R1548" s="335" t="str">
        <f>IF(L1548="x",VLOOKUP(D1548,Acero!$A$12:$AB$209,16,FALSE),"--")</f>
        <v>--</v>
      </c>
      <c r="S1548" s="335" t="str">
        <f>IF(L1548="x",VLOOKUP(D1548,Acero!$A$12:$AB$209,17,FALSE),"--")</f>
        <v>--</v>
      </c>
      <c r="T1548" s="335">
        <f>VLOOKUP(D1548,Acero!$A$12:$AB$209,18,FALSE)</f>
        <v>0</v>
      </c>
      <c r="U1548" s="308" t="str">
        <f>VLOOKUP(D1548,Acero!$A$12:$AB$209,19,FALSE)</f>
        <v>----</v>
      </c>
      <c r="V1548" s="319"/>
      <c r="W1548" s="319"/>
      <c r="X1548" s="322"/>
      <c r="Y1548" s="334" t="e">
        <f t="shared" si="635"/>
        <v>#DIV/0!</v>
      </c>
      <c r="Z1548">
        <f t="shared" si="639"/>
        <v>22753368.166666608</v>
      </c>
      <c r="AG1548" s="345">
        <v>43861</v>
      </c>
      <c r="AH1548" s="149"/>
      <c r="AI1548" s="149"/>
      <c r="AJ1548" s="149"/>
      <c r="AK1548" s="149"/>
      <c r="AL1548" s="343" t="e">
        <f t="shared" si="636"/>
        <v>#DIV/0!</v>
      </c>
      <c r="AM1548" s="149"/>
      <c r="AN1548" s="149"/>
      <c r="AO1548" s="343" t="e">
        <f t="shared" si="637"/>
        <v>#DIV/0!</v>
      </c>
      <c r="AP1548" s="149"/>
      <c r="AQ1548" s="149"/>
      <c r="AR1548" s="343" t="e">
        <f t="shared" si="638"/>
        <v>#DIV/0!</v>
      </c>
    </row>
    <row r="1549" spans="1:44" ht="30.75" hidden="1" thickBot="1">
      <c r="A1549" s="309"/>
      <c r="B1549" s="308">
        <v>1405</v>
      </c>
      <c r="C1549" s="239" t="str">
        <f>VLOOKUP($A$18,Piezas!$A$10:$F$604,2,FALSE)</f>
        <v xml:space="preserve">Gabinete lateral derecho </v>
      </c>
      <c r="D1549" s="317" t="s">
        <v>1230</v>
      </c>
      <c r="E1549" s="322"/>
      <c r="F1549" s="308">
        <f>VLOOKUP(D1549,Acero!$A$12:$AB$209,4,FALSE)</f>
        <v>0</v>
      </c>
      <c r="G1549" s="317"/>
      <c r="H1549" s="317"/>
      <c r="I1549" s="317"/>
      <c r="J1549" s="311"/>
      <c r="L1549" s="322"/>
      <c r="M1549" s="308" t="str">
        <f>VLOOKUP(D1549,Acero!$A$12:$AB$209,13,FALSE)</f>
        <v>---------------</v>
      </c>
      <c r="N1549" s="308" t="str">
        <f>IF(L1549="x",VLOOKUP(D1549,Acero!$A$12:$AB$209,6,FALSE),"--")</f>
        <v>--</v>
      </c>
      <c r="O1549" s="324" t="str">
        <f>IF(L1549="x",VLOOKUP(D1549,Acero!$A$12:$AB$209,7,FALSE),"--")</f>
        <v>--</v>
      </c>
      <c r="P1549" s="335">
        <f>IF((M1549="Chapa negra doble recapado")*AND(L1549&lt;&gt;"x"),"--",VLOOKUP(D1549,Acero!$A$12:$AB$209,14,FALSE))</f>
        <v>12.7</v>
      </c>
      <c r="Q1549" s="335" t="str">
        <f>IF((M1549="Chapa negra doble recapado")*AND(L1549&lt;&gt;"x"),"--",VLOOKUP(D1549,Acero!$A$12:$AB$209,15,FALSE))</f>
        <v>----</v>
      </c>
      <c r="R1549" s="335" t="str">
        <f>IF(L1549="x",VLOOKUP(D1549,Acero!$A$12:$AB$209,16,FALSE),"--")</f>
        <v>--</v>
      </c>
      <c r="S1549" s="335" t="str">
        <f>IF(L1549="x",VLOOKUP(D1549,Acero!$A$12:$AB$209,17,FALSE),"--")</f>
        <v>--</v>
      </c>
      <c r="T1549" s="335">
        <f>VLOOKUP(D1549,Acero!$A$12:$AB$209,18,FALSE)</f>
        <v>0</v>
      </c>
      <c r="U1549" s="308" t="str">
        <f>VLOOKUP(D1549,Acero!$A$12:$AB$209,19,FALSE)</f>
        <v>----</v>
      </c>
      <c r="V1549" s="318"/>
      <c r="W1549" s="318"/>
      <c r="X1549" s="322"/>
      <c r="Y1549" s="334" t="e">
        <f t="shared" si="635"/>
        <v>#DIV/0!</v>
      </c>
      <c r="Z1549">
        <f t="shared" si="639"/>
        <v>22753368.166666608</v>
      </c>
      <c r="AG1549" s="345">
        <v>43862</v>
      </c>
      <c r="AH1549" s="149"/>
      <c r="AI1549" s="149"/>
      <c r="AJ1549" s="149"/>
      <c r="AK1549" s="149"/>
      <c r="AL1549" s="343" t="e">
        <f t="shared" si="636"/>
        <v>#DIV/0!</v>
      </c>
      <c r="AM1549" s="149"/>
      <c r="AN1549" s="149"/>
      <c r="AO1549" s="343" t="e">
        <f t="shared" si="637"/>
        <v>#DIV/0!</v>
      </c>
      <c r="AP1549" s="149"/>
      <c r="AQ1549" s="149"/>
      <c r="AR1549" s="343" t="e">
        <f t="shared" si="638"/>
        <v>#DIV/0!</v>
      </c>
    </row>
    <row r="1550" spans="1:44" ht="30.75" hidden="1" thickBot="1">
      <c r="A1550" s="309"/>
      <c r="B1550" s="308">
        <v>1406</v>
      </c>
      <c r="C1550" s="239" t="str">
        <f>VLOOKUP($A$18,Piezas!$A$10:$F$604,2,FALSE)</f>
        <v xml:space="preserve">Gabinete lateral derecho </v>
      </c>
      <c r="D1550" s="317"/>
      <c r="E1550" s="322"/>
      <c r="F1550" s="308" t="e">
        <f>VLOOKUP(D1550,Acero!$A$12:$AB$209,4,FALSE)</f>
        <v>#N/A</v>
      </c>
      <c r="G1550" s="317"/>
      <c r="H1550" s="317"/>
      <c r="I1550" s="317"/>
      <c r="J1550" s="311"/>
      <c r="L1550" s="322"/>
      <c r="M1550" s="308" t="e">
        <f>VLOOKUP(D1550,Acero!$A$12:$AB$209,13,FALSE)</f>
        <v>#N/A</v>
      </c>
      <c r="N1550" s="308" t="str">
        <f>IF(L1550="x",VLOOKUP(D1550,Acero!$A$12:$AB$209,6,FALSE),"--")</f>
        <v>--</v>
      </c>
      <c r="O1550" s="324" t="str">
        <f>IF(L1550="x",VLOOKUP(D1550,Acero!$A$12:$AB$209,7,FALSE),"--")</f>
        <v>--</v>
      </c>
      <c r="P1550" s="335" t="e">
        <f>IF((M1550="Chapa negra doble recapado")*AND(L1550&lt;&gt;"x"),"--",VLOOKUP(D1550,Acero!$A$12:$AB$209,14,FALSE))</f>
        <v>#N/A</v>
      </c>
      <c r="Q1550" s="335" t="e">
        <f>IF((M1550="Chapa negra doble recapado")*AND(L1550&lt;&gt;"x"),"--",VLOOKUP(D1550,Acero!$A$12:$AB$209,15,FALSE))</f>
        <v>#N/A</v>
      </c>
      <c r="R1550" s="335" t="str">
        <f>IF(L1550="x",VLOOKUP(D1550,Acero!$A$12:$AB$209,16,FALSE),"--")</f>
        <v>--</v>
      </c>
      <c r="S1550" s="335" t="str">
        <f>IF(L1550="x",VLOOKUP(D1550,Acero!$A$12:$AB$209,17,FALSE),"--")</f>
        <v>--</v>
      </c>
      <c r="T1550" s="335" t="e">
        <f>VLOOKUP(D1550,Acero!$A$12:$AB$209,18,FALSE)</f>
        <v>#N/A</v>
      </c>
      <c r="U1550" s="308" t="e">
        <f>VLOOKUP(D1550,Acero!$A$12:$AB$209,19,FALSE)</f>
        <v>#N/A</v>
      </c>
      <c r="V1550" s="319"/>
      <c r="W1550" s="319"/>
      <c r="X1550" s="322"/>
      <c r="Y1550" s="334" t="e">
        <f t="shared" si="635"/>
        <v>#DIV/0!</v>
      </c>
      <c r="Z1550">
        <f t="shared" si="639"/>
        <v>22753368.166666608</v>
      </c>
      <c r="AG1550" s="345">
        <v>43863</v>
      </c>
      <c r="AH1550" s="149"/>
      <c r="AI1550" s="149"/>
      <c r="AJ1550" s="149"/>
      <c r="AK1550" s="149"/>
      <c r="AL1550" s="343" t="e">
        <f t="shared" si="636"/>
        <v>#DIV/0!</v>
      </c>
      <c r="AM1550" s="149"/>
      <c r="AN1550" s="149"/>
      <c r="AO1550" s="343" t="e">
        <f t="shared" si="637"/>
        <v>#DIV/0!</v>
      </c>
      <c r="AP1550" s="149"/>
      <c r="AQ1550" s="149"/>
      <c r="AR1550" s="343" t="e">
        <f t="shared" si="638"/>
        <v>#DIV/0!</v>
      </c>
    </row>
    <row r="1551" spans="1:44" ht="30.75" hidden="1" thickBot="1">
      <c r="A1551" s="309"/>
      <c r="B1551" s="308">
        <v>1407</v>
      </c>
      <c r="C1551" s="239" t="str">
        <f>VLOOKUP($A$18,Piezas!$A$10:$F$604,2,FALSE)</f>
        <v xml:space="preserve">Gabinete lateral derecho </v>
      </c>
      <c r="D1551" s="320"/>
      <c r="E1551" s="322"/>
      <c r="F1551" s="308" t="e">
        <f>VLOOKUP(D1551,Acero!$A$12:$AB$209,4,FALSE)</f>
        <v>#N/A</v>
      </c>
      <c r="G1551" s="317"/>
      <c r="H1551" s="317"/>
      <c r="I1551" s="317"/>
      <c r="J1551" s="311"/>
      <c r="L1551" s="322"/>
      <c r="M1551" s="308" t="e">
        <f>VLOOKUP(D1551,Acero!$A$12:$AB$209,13,FALSE)</f>
        <v>#N/A</v>
      </c>
      <c r="N1551" s="308" t="str">
        <f>IF(L1551="x",VLOOKUP(D1551,Acero!$A$12:$AB$209,6,FALSE),"--")</f>
        <v>--</v>
      </c>
      <c r="O1551" s="324" t="str">
        <f>IF(L1551="x",VLOOKUP(D1551,Acero!$A$12:$AB$209,7,FALSE),"--")</f>
        <v>--</v>
      </c>
      <c r="P1551" s="335" t="e">
        <f>IF((M1551="Chapa negra doble recapado")*AND(L1551&lt;&gt;"x"),"--",VLOOKUP(D1551,Acero!$A$12:$AB$209,14,FALSE))</f>
        <v>#N/A</v>
      </c>
      <c r="Q1551" s="335" t="e">
        <f>IF((M1551="Chapa negra doble recapado")*AND(L1551&lt;&gt;"x"),"--",VLOOKUP(D1551,Acero!$A$12:$AB$209,15,FALSE))</f>
        <v>#N/A</v>
      </c>
      <c r="R1551" s="335" t="str">
        <f>IF(L1551="x",VLOOKUP(D1551,Acero!$A$12:$AB$209,16,FALSE),"--")</f>
        <v>--</v>
      </c>
      <c r="S1551" s="335" t="str">
        <f>IF(L1551="x",VLOOKUP(D1551,Acero!$A$12:$AB$209,17,FALSE),"--")</f>
        <v>--</v>
      </c>
      <c r="T1551" s="335" t="e">
        <f>VLOOKUP(D1551,Acero!$A$12:$AB$209,18,FALSE)</f>
        <v>#N/A</v>
      </c>
      <c r="U1551" s="308" t="e">
        <f>VLOOKUP(D1551,Acero!$A$12:$AB$209,19,FALSE)</f>
        <v>#N/A</v>
      </c>
      <c r="V1551" s="318"/>
      <c r="W1551" s="318"/>
      <c r="X1551" s="322"/>
      <c r="Y1551" s="334" t="e">
        <f t="shared" si="635"/>
        <v>#DIV/0!</v>
      </c>
      <c r="Z1551">
        <f t="shared" si="639"/>
        <v>22753368.166666608</v>
      </c>
      <c r="AG1551" s="345">
        <v>43864</v>
      </c>
      <c r="AH1551" s="149"/>
      <c r="AI1551" s="149"/>
      <c r="AJ1551" s="149"/>
      <c r="AK1551" s="149"/>
      <c r="AL1551" s="343" t="e">
        <f t="shared" si="636"/>
        <v>#DIV/0!</v>
      </c>
      <c r="AM1551" s="149"/>
      <c r="AN1551" s="149"/>
      <c r="AO1551" s="343" t="e">
        <f t="shared" si="637"/>
        <v>#DIV/0!</v>
      </c>
      <c r="AP1551" s="149"/>
      <c r="AQ1551" s="149"/>
      <c r="AR1551" s="343" t="e">
        <f t="shared" si="638"/>
        <v>#DIV/0!</v>
      </c>
    </row>
    <row r="1552" spans="1:44" ht="30.75" hidden="1" thickBot="1">
      <c r="A1552" s="412"/>
      <c r="B1552" s="308">
        <v>1408</v>
      </c>
      <c r="C1552" s="239" t="str">
        <f>VLOOKUP($A$18,Piezas!$A$10:$F$604,2,FALSE)</f>
        <v xml:space="preserve">Gabinete lateral derecho </v>
      </c>
      <c r="D1552" s="321"/>
      <c r="E1552" s="322"/>
      <c r="F1552" s="308" t="e">
        <f>VLOOKUP(D1552,Acero!$A$12:$AB$209,4,FALSE)</f>
        <v>#N/A</v>
      </c>
      <c r="G1552" s="317"/>
      <c r="H1552" s="317"/>
      <c r="I1552" s="317"/>
      <c r="J1552" s="311"/>
      <c r="L1552" s="322"/>
      <c r="M1552" s="308" t="e">
        <f>VLOOKUP(D1552,Acero!$A$12:$AB$209,13,FALSE)</f>
        <v>#N/A</v>
      </c>
      <c r="N1552" s="308" t="str">
        <f>IF(L1552="x",VLOOKUP(D1552,Acero!$A$12:$AB$209,6,FALSE),"--")</f>
        <v>--</v>
      </c>
      <c r="O1552" s="324" t="str">
        <f>IF(L1552="x",VLOOKUP(D1552,Acero!$A$12:$AB$209,7,FALSE),"--")</f>
        <v>--</v>
      </c>
      <c r="P1552" s="335" t="e">
        <f>IF((M1552="Chapa negra doble recapado")*AND(L1552&lt;&gt;"x"),"--",VLOOKUP(D1552,Acero!$A$12:$AB$209,14,FALSE))</f>
        <v>#N/A</v>
      </c>
      <c r="Q1552" s="335" t="e">
        <f>IF((M1552="Chapa negra doble recapado")*AND(L1552&lt;&gt;"x"),"--",VLOOKUP(D1552,Acero!$A$12:$AB$209,15,FALSE))</f>
        <v>#N/A</v>
      </c>
      <c r="R1552" s="335" t="str">
        <f>IF(L1552="x",VLOOKUP(D1552,Acero!$A$12:$AB$209,16,FALSE),"--")</f>
        <v>--</v>
      </c>
      <c r="S1552" s="335" t="str">
        <f>IF(L1552="x",VLOOKUP(D1552,Acero!$A$12:$AB$209,17,FALSE),"--")</f>
        <v>--</v>
      </c>
      <c r="T1552" s="335" t="e">
        <f>VLOOKUP(D1552,Acero!$A$12:$AB$209,18,FALSE)</f>
        <v>#N/A</v>
      </c>
      <c r="U1552" s="308" t="e">
        <f>VLOOKUP(D1552,Acero!$A$12:$AB$209,19,FALSE)</f>
        <v>#N/A</v>
      </c>
      <c r="V1552" s="319"/>
      <c r="W1552" s="319"/>
      <c r="X1552" s="322"/>
      <c r="Y1552" s="334" t="e">
        <f t="shared" si="635"/>
        <v>#DIV/0!</v>
      </c>
      <c r="Z1552">
        <f t="shared" si="639"/>
        <v>22753368.166666608</v>
      </c>
      <c r="AG1552" s="345">
        <v>43865</v>
      </c>
      <c r="AH1552" s="149"/>
      <c r="AI1552" s="149"/>
      <c r="AJ1552" s="149"/>
      <c r="AK1552" s="149"/>
      <c r="AL1552" s="343" t="e">
        <f t="shared" si="636"/>
        <v>#DIV/0!</v>
      </c>
      <c r="AM1552" s="149"/>
      <c r="AN1552" s="149"/>
      <c r="AO1552" s="343" t="e">
        <f t="shared" si="637"/>
        <v>#DIV/0!</v>
      </c>
      <c r="AP1552" s="149"/>
      <c r="AQ1552" s="149"/>
      <c r="AR1552" s="343" t="e">
        <f t="shared" si="638"/>
        <v>#DIV/0!</v>
      </c>
    </row>
    <row r="1553" spans="1:44" ht="15.75" hidden="1" thickBot="1">
      <c r="A1553" s="410"/>
      <c r="B1553" s="336"/>
      <c r="C1553" s="337"/>
      <c r="D1553" s="338"/>
      <c r="E1553" s="339"/>
      <c r="F1553" s="340"/>
      <c r="G1553" s="336"/>
      <c r="H1553" s="336"/>
      <c r="I1553" s="338"/>
      <c r="J1553" s="339"/>
      <c r="K1553" s="341"/>
      <c r="L1553" s="339"/>
      <c r="M1553" s="338"/>
      <c r="N1553" s="338"/>
      <c r="O1553" s="342"/>
      <c r="P1553" s="340"/>
      <c r="Q1553" s="340"/>
      <c r="R1553" s="340"/>
      <c r="S1553" s="340"/>
      <c r="T1553" s="340"/>
      <c r="U1553" s="336"/>
      <c r="V1553" s="336"/>
      <c r="W1553" s="336"/>
      <c r="X1553" s="339"/>
      <c r="Y1553" s="339"/>
      <c r="Z1553" s="333"/>
      <c r="AA1553" s="333"/>
      <c r="AG1553" s="345"/>
      <c r="AL1553" s="344"/>
      <c r="AO1553" s="344"/>
      <c r="AR1553" s="344"/>
    </row>
    <row r="1554" spans="1:44" ht="31.5" hidden="1" thickTop="1" thickBot="1">
      <c r="A1554" s="411" t="s">
        <v>647</v>
      </c>
      <c r="B1554" s="308">
        <v>1409</v>
      </c>
      <c r="C1554" s="239" t="str">
        <f>VLOOKUP($A$18,Piezas!$A$10:$F$604,2,FALSE)</f>
        <v xml:space="preserve">Gabinete lateral derecho </v>
      </c>
      <c r="D1554" s="317" t="s">
        <v>1012</v>
      </c>
      <c r="E1554" s="331">
        <v>3070.3333333333298</v>
      </c>
      <c r="F1554" s="308" t="str">
        <f>VLOOKUP(D1554,Acero!$A$12:$AB$209,4,FALSE)</f>
        <v>Lateral</v>
      </c>
      <c r="G1554" s="317"/>
      <c r="H1554" s="317"/>
      <c r="I1554" s="317"/>
      <c r="J1554" s="310"/>
      <c r="K1554" s="149"/>
      <c r="L1554" s="331"/>
      <c r="M1554" s="308" t="str">
        <f>VLOOKUP(D1554,Acero!$A$12:$AB$209,13,FALSE)</f>
        <v>Chapa negra doble recapado</v>
      </c>
      <c r="N1554" s="308" t="str">
        <f>IF(L1554="x",VLOOKUP(D1554,Acero!$A$12:$AB$209,6,FALSE),"--")</f>
        <v>--</v>
      </c>
      <c r="O1554" s="324" t="str">
        <f>IF(L1554="x",VLOOKUP(D1554,Acero!$A$12:$AB$209,7,FALSE),"--")</f>
        <v>--</v>
      </c>
      <c r="P1554" s="335" t="str">
        <f>IF((M1554="Chapa negra doble recapado")*AND(L1554&lt;&gt;"x"),"--",VLOOKUP(D1554,Acero!$A$12:$AB$209,14,FALSE))</f>
        <v>--</v>
      </c>
      <c r="Q1554" s="335" t="str">
        <f>IF((M1554="Chapa negra doble recapado")*AND(L1554&lt;&gt;"x"),"--",VLOOKUP(D1554,Acero!$A$12:$AB$209,15,FALSE))</f>
        <v>--</v>
      </c>
      <c r="R1554" s="335" t="str">
        <f>IF(L1554="x",VLOOKUP(D1554,Acero!$A$12:$AB$209,16,FALSE),"--")</f>
        <v>--</v>
      </c>
      <c r="S1554" s="335" t="str">
        <f>IF(L1554="x",VLOOKUP(D1554,Acero!$A$12:$AB$209,17,FALSE),"--")</f>
        <v>--</v>
      </c>
      <c r="T1554" s="335">
        <f>VLOOKUP(D1554,Acero!$A$12:$AB$209,18,FALSE)</f>
        <v>1.2</v>
      </c>
      <c r="U1554" s="308" t="str">
        <f>VLOOKUP(D1554,Acero!$A$12:$AB$209,19,FALSE)</f>
        <v>mm</v>
      </c>
      <c r="V1554" s="317"/>
      <c r="W1554" s="317">
        <v>2495.8333333333298</v>
      </c>
      <c r="X1554" s="331">
        <v>3263.6666666666702</v>
      </c>
      <c r="Y1554" s="334">
        <f t="shared" ref="Y1554:Y1564" si="640">(X1554-W1554)/W1554</f>
        <v>0.30764607679466099</v>
      </c>
      <c r="Z1554" s="149">
        <f>(V1554+W1554)*E1554</f>
        <v>7663040.2777777584</v>
      </c>
      <c r="AA1554" s="149"/>
      <c r="AB1554" s="149"/>
      <c r="AC1554" s="149"/>
      <c r="AD1554" s="149"/>
      <c r="AE1554" s="149"/>
      <c r="AF1554" s="149"/>
      <c r="AG1554" s="345">
        <v>43866</v>
      </c>
      <c r="AH1554" s="149"/>
      <c r="AI1554" s="149"/>
      <c r="AJ1554" s="149"/>
      <c r="AK1554" s="149"/>
      <c r="AL1554" s="343" t="e">
        <f t="shared" ref="AL1554:AL1564" si="641">(AH1554-AK1554)/AH1554</f>
        <v>#DIV/0!</v>
      </c>
      <c r="AM1554" s="149"/>
      <c r="AN1554" s="149"/>
      <c r="AO1554" s="343" t="e">
        <f t="shared" ref="AO1554:AO1564" si="642">(AK1554-AN1554)/AK1554</f>
        <v>#DIV/0!</v>
      </c>
      <c r="AP1554" s="149"/>
      <c r="AQ1554" s="149"/>
      <c r="AR1554" s="343" t="e">
        <f t="shared" ref="AR1554:AR1564" si="643">(AN1554-AQ1554)/AN1554</f>
        <v>#DIV/0!</v>
      </c>
    </row>
    <row r="1555" spans="1:44" ht="30.75" hidden="1" thickBot="1">
      <c r="A1555" s="309"/>
      <c r="B1555" s="308">
        <v>1410</v>
      </c>
      <c r="C1555" s="239" t="str">
        <f>VLOOKUP($A$18,Piezas!$A$10:$F$604,2,FALSE)</f>
        <v xml:space="preserve">Gabinete lateral derecho </v>
      </c>
      <c r="D1555" s="317" t="s">
        <v>1211</v>
      </c>
      <c r="E1555" s="322">
        <v>3078.3333333333298</v>
      </c>
      <c r="F1555" s="308" t="str">
        <f>VLOOKUP(D1555,Acero!$A$12:$AB$209,4,FALSE)</f>
        <v xml:space="preserve">Lonja </v>
      </c>
      <c r="G1555" s="317"/>
      <c r="H1555" s="317"/>
      <c r="I1555" s="317"/>
      <c r="J1555" s="311"/>
      <c r="L1555" s="317"/>
      <c r="M1555" s="308" t="str">
        <f>VLOOKUP(D1555,Acero!$A$12:$AB$209,13,FALSE)</f>
        <v>Chapa negra doble recapado</v>
      </c>
      <c r="N1555" s="308" t="str">
        <f>IF(L1555="x",VLOOKUP(D1555,Acero!$A$12:$AB$209,6,FALSE),"--")</f>
        <v>--</v>
      </c>
      <c r="O1555" s="324" t="str">
        <f>IF(L1555="x",VLOOKUP(D1555,Acero!$A$12:$AB$209,7,FALSE),"--")</f>
        <v>--</v>
      </c>
      <c r="P1555" s="335" t="str">
        <f>IF((M1555="Chapa negra doble recapado")*AND(L1555&lt;&gt;"x"),"--",VLOOKUP(D1555,Acero!$A$12:$AB$209,14,FALSE))</f>
        <v>--</v>
      </c>
      <c r="Q1555" s="335" t="str">
        <f>IF((M1555="Chapa negra doble recapado")*AND(L1555&lt;&gt;"x"),"--",VLOOKUP(D1555,Acero!$A$12:$AB$209,15,FALSE))</f>
        <v>--</v>
      </c>
      <c r="R1555" s="335" t="str">
        <f>IF(L1555="x",VLOOKUP(D1555,Acero!$A$12:$AB$209,16,FALSE),"--")</f>
        <v>--</v>
      </c>
      <c r="S1555" s="335" t="str">
        <f>IF(L1555="x",VLOOKUP(D1555,Acero!$A$12:$AB$209,17,FALSE),"--")</f>
        <v>--</v>
      </c>
      <c r="T1555" s="335">
        <f>VLOOKUP(D1555,Acero!$A$12:$AB$209,18,FALSE)</f>
        <v>1.2</v>
      </c>
      <c r="U1555" s="308" t="str">
        <f>VLOOKUP(D1555,Acero!$A$12:$AB$209,19,FALSE)</f>
        <v>mm</v>
      </c>
      <c r="V1555" s="317"/>
      <c r="W1555" s="317">
        <v>2502.3333333333298</v>
      </c>
      <c r="X1555" s="322">
        <v>3272.1666666666702</v>
      </c>
      <c r="Y1555" s="334">
        <f t="shared" si="640"/>
        <v>0.3076461968829125</v>
      </c>
      <c r="Z1555">
        <f t="shared" ref="Z1555:Z1564" si="644">(V1555+W1555)*E1555+Z1554</f>
        <v>15366056.388888851</v>
      </c>
      <c r="AG1555" s="345">
        <v>43867</v>
      </c>
      <c r="AH1555" s="149"/>
      <c r="AI1555" s="149"/>
      <c r="AJ1555" s="149"/>
      <c r="AK1555" s="149"/>
      <c r="AL1555" s="343" t="e">
        <f t="shared" si="641"/>
        <v>#DIV/0!</v>
      </c>
      <c r="AM1555" s="149"/>
      <c r="AN1555" s="149"/>
      <c r="AO1555" s="343" t="e">
        <f t="shared" si="642"/>
        <v>#DIV/0!</v>
      </c>
      <c r="AP1555" s="149"/>
      <c r="AQ1555" s="149"/>
      <c r="AR1555" s="343" t="e">
        <f t="shared" si="643"/>
        <v>#DIV/0!</v>
      </c>
    </row>
    <row r="1556" spans="1:44" ht="30.75" hidden="1" thickBot="1">
      <c r="A1556" s="309"/>
      <c r="B1556" s="308">
        <v>1411</v>
      </c>
      <c r="C1556" s="239" t="str">
        <f>VLOOKUP($A$18,Piezas!$A$10:$F$604,2,FALSE)</f>
        <v xml:space="preserve">Gabinete lateral derecho </v>
      </c>
      <c r="D1556" s="317" t="s">
        <v>1014</v>
      </c>
      <c r="E1556" s="322">
        <v>3086.3333333333298</v>
      </c>
      <c r="F1556" s="308" t="str">
        <f>VLOOKUP(D1556,Acero!$A$12:$AB$209,4,FALSE)</f>
        <v>orejas</v>
      </c>
      <c r="G1556" s="317"/>
      <c r="H1556" s="317"/>
      <c r="I1556" s="317"/>
      <c r="J1556" s="311" t="s">
        <v>1598</v>
      </c>
      <c r="L1556" s="322"/>
      <c r="M1556" s="308" t="str">
        <f>VLOOKUP(D1556,Acero!$A$12:$AB$209,13,FALSE)</f>
        <v>Chapa negra doble recapado</v>
      </c>
      <c r="N1556" s="308" t="str">
        <f>IF(L1556="x",VLOOKUP(D1556,Acero!$A$12:$AB$209,6,FALSE),"--")</f>
        <v>--</v>
      </c>
      <c r="O1556" s="324" t="str">
        <f>IF(L1556="x",VLOOKUP(D1556,Acero!$A$12:$AB$209,7,FALSE),"--")</f>
        <v>--</v>
      </c>
      <c r="P1556" s="335" t="str">
        <f>IF((M1556="Chapa negra doble recapado")*AND(L1556&lt;&gt;"x"),"--",VLOOKUP(D1556,Acero!$A$12:$AB$209,14,FALSE))</f>
        <v>--</v>
      </c>
      <c r="Q1556" s="335" t="str">
        <f>IF((M1556="Chapa negra doble recapado")*AND(L1556&lt;&gt;"x"),"--",VLOOKUP(D1556,Acero!$A$12:$AB$209,15,FALSE))</f>
        <v>--</v>
      </c>
      <c r="R1556" s="335" t="str">
        <f>IF(L1556="x",VLOOKUP(D1556,Acero!$A$12:$AB$209,16,FALSE),"--")</f>
        <v>--</v>
      </c>
      <c r="S1556" s="335" t="str">
        <f>IF(L1556="x",VLOOKUP(D1556,Acero!$A$12:$AB$209,17,FALSE),"--")</f>
        <v>--</v>
      </c>
      <c r="T1556" s="335">
        <f>VLOOKUP(D1556,Acero!$A$12:$AB$209,18,FALSE)</f>
        <v>1.2</v>
      </c>
      <c r="U1556" s="308" t="str">
        <f>VLOOKUP(D1556,Acero!$A$12:$AB$209,19,FALSE)</f>
        <v>mm</v>
      </c>
      <c r="V1556" s="318">
        <v>1</v>
      </c>
      <c r="W1556" s="318">
        <v>2508.8333333333298</v>
      </c>
      <c r="X1556" s="322">
        <v>3280.6666666666702</v>
      </c>
      <c r="Y1556" s="334">
        <f t="shared" si="640"/>
        <v>0.30764631634890377</v>
      </c>
      <c r="Z1556">
        <f t="shared" si="644"/>
        <v>23112238.666666608</v>
      </c>
      <c r="AG1556" s="345">
        <v>43868</v>
      </c>
      <c r="AH1556" s="149"/>
      <c r="AI1556" s="149"/>
      <c r="AJ1556" s="149"/>
      <c r="AK1556" s="149"/>
      <c r="AL1556" s="343" t="e">
        <f t="shared" si="641"/>
        <v>#DIV/0!</v>
      </c>
      <c r="AM1556" s="149"/>
      <c r="AN1556" s="149"/>
      <c r="AO1556" s="343" t="e">
        <f t="shared" si="642"/>
        <v>#DIV/0!</v>
      </c>
      <c r="AP1556" s="149"/>
      <c r="AQ1556" s="149"/>
      <c r="AR1556" s="343" t="e">
        <f t="shared" si="643"/>
        <v>#DIV/0!</v>
      </c>
    </row>
    <row r="1557" spans="1:44" ht="30.75" hidden="1" thickBot="1">
      <c r="A1557" s="309"/>
      <c r="B1557" s="308">
        <v>1412</v>
      </c>
      <c r="C1557" s="239" t="str">
        <f>VLOOKUP($A$18,Piezas!$A$10:$F$604,2,FALSE)</f>
        <v xml:space="preserve">Gabinete lateral derecho </v>
      </c>
      <c r="D1557" s="317" t="s">
        <v>1015</v>
      </c>
      <c r="E1557" s="322"/>
      <c r="F1557" s="308">
        <f>VLOOKUP(D1557,Acero!$A$12:$AB$209,4,FALSE)</f>
        <v>0</v>
      </c>
      <c r="G1557" s="317"/>
      <c r="H1557" s="317"/>
      <c r="I1557" s="317"/>
      <c r="J1557" s="311"/>
      <c r="L1557" s="322"/>
      <c r="M1557" s="308">
        <f>VLOOKUP(D1557,Acero!$A$12:$AB$209,13,FALSE)</f>
        <v>0</v>
      </c>
      <c r="N1557" s="308" t="str">
        <f>IF(L1557="x",VLOOKUP(D1557,Acero!$A$12:$AB$209,6,FALSE),"--")</f>
        <v>--</v>
      </c>
      <c r="O1557" s="324" t="str">
        <f>IF(L1557="x",VLOOKUP(D1557,Acero!$A$12:$AB$209,7,FALSE),"--")</f>
        <v>--</v>
      </c>
      <c r="P1557" s="335">
        <f>IF((M1557="Chapa negra doble recapado")*AND(L1557&lt;&gt;"x"),"--",VLOOKUP(D1557,Acero!$A$12:$AB$209,14,FALSE))</f>
        <v>0</v>
      </c>
      <c r="Q1557" s="335">
        <f>IF((M1557="Chapa negra doble recapado")*AND(L1557&lt;&gt;"x"),"--",VLOOKUP(D1557,Acero!$A$12:$AB$209,15,FALSE))</f>
        <v>0</v>
      </c>
      <c r="R1557" s="335" t="str">
        <f>IF(L1557="x",VLOOKUP(D1557,Acero!$A$12:$AB$209,16,FALSE),"--")</f>
        <v>--</v>
      </c>
      <c r="S1557" s="335" t="str">
        <f>IF(L1557="x",VLOOKUP(D1557,Acero!$A$12:$AB$209,17,FALSE),"--")</f>
        <v>--</v>
      </c>
      <c r="T1557" s="335">
        <f>VLOOKUP(D1557,Acero!$A$12:$AB$209,18,FALSE)</f>
        <v>0</v>
      </c>
      <c r="U1557" s="308" t="str">
        <f>VLOOKUP(D1557,Acero!$A$12:$AB$209,19,FALSE)</f>
        <v>-----</v>
      </c>
      <c r="V1557" s="319"/>
      <c r="W1557" s="319"/>
      <c r="X1557" s="322"/>
      <c r="Y1557" s="334" t="e">
        <f t="shared" si="640"/>
        <v>#DIV/0!</v>
      </c>
      <c r="Z1557">
        <f t="shared" si="644"/>
        <v>23112238.666666608</v>
      </c>
      <c r="AG1557" s="345">
        <v>43869</v>
      </c>
      <c r="AH1557" s="149"/>
      <c r="AI1557" s="149"/>
      <c r="AJ1557" s="149"/>
      <c r="AK1557" s="149"/>
      <c r="AL1557" s="343" t="e">
        <f t="shared" si="641"/>
        <v>#DIV/0!</v>
      </c>
      <c r="AM1557" s="149"/>
      <c r="AN1557" s="149"/>
      <c r="AO1557" s="343" t="e">
        <f t="shared" si="642"/>
        <v>#DIV/0!</v>
      </c>
      <c r="AP1557" s="149"/>
      <c r="AQ1557" s="149"/>
      <c r="AR1557" s="343" t="e">
        <f t="shared" si="643"/>
        <v>#DIV/0!</v>
      </c>
    </row>
    <row r="1558" spans="1:44" ht="30.75" hidden="1" thickBot="1">
      <c r="A1558" s="309"/>
      <c r="B1558" s="308">
        <v>1413</v>
      </c>
      <c r="C1558" s="239" t="str">
        <f>VLOOKUP($A$18,Piezas!$A$10:$F$604,2,FALSE)</f>
        <v xml:space="preserve">Gabinete lateral derecho </v>
      </c>
      <c r="D1558" s="317" t="s">
        <v>1060</v>
      </c>
      <c r="E1558" s="322"/>
      <c r="F1558" s="308">
        <f>VLOOKUP(D1558,Acero!$A$12:$AB$209,4,FALSE)</f>
        <v>0</v>
      </c>
      <c r="G1558" s="317"/>
      <c r="H1558" s="317"/>
      <c r="I1558" s="317"/>
      <c r="J1558" s="311"/>
      <c r="L1558" s="322"/>
      <c r="M1558" s="308" t="str">
        <f>VLOOKUP(D1558,Acero!$A$12:$AB$209,13,FALSE)</f>
        <v>---------------</v>
      </c>
      <c r="N1558" s="308" t="str">
        <f>IF(L1558="x",VLOOKUP(D1558,Acero!$A$12:$AB$209,6,FALSE),"--")</f>
        <v>--</v>
      </c>
      <c r="O1558" s="324" t="str">
        <f>IF(L1558="x",VLOOKUP(D1558,Acero!$A$12:$AB$209,7,FALSE),"--")</f>
        <v>--</v>
      </c>
      <c r="P1558" s="335">
        <f>IF((M1558="Chapa negra doble recapado")*AND(L1558&lt;&gt;"x"),"--",VLOOKUP(D1558,Acero!$A$12:$AB$209,14,FALSE))</f>
        <v>28</v>
      </c>
      <c r="Q1558" s="335" t="str">
        <f>IF((M1558="Chapa negra doble recapado")*AND(L1558&lt;&gt;"x"),"--",VLOOKUP(D1558,Acero!$A$12:$AB$209,15,FALSE))</f>
        <v>----</v>
      </c>
      <c r="R1558" s="335" t="str">
        <f>IF(L1558="x",VLOOKUP(D1558,Acero!$A$12:$AB$209,16,FALSE),"--")</f>
        <v>--</v>
      </c>
      <c r="S1558" s="335" t="str">
        <f>IF(L1558="x",VLOOKUP(D1558,Acero!$A$12:$AB$209,17,FALSE),"--")</f>
        <v>--</v>
      </c>
      <c r="T1558" s="335">
        <f>VLOOKUP(D1558,Acero!$A$12:$AB$209,18,FALSE)</f>
        <v>0</v>
      </c>
      <c r="U1558" s="308" t="str">
        <f>VLOOKUP(D1558,Acero!$A$12:$AB$209,19,FALSE)</f>
        <v>----</v>
      </c>
      <c r="V1558" s="318"/>
      <c r="W1558" s="318"/>
      <c r="X1558" s="322"/>
      <c r="Y1558" s="334" t="e">
        <f t="shared" si="640"/>
        <v>#DIV/0!</v>
      </c>
      <c r="Z1558">
        <f t="shared" si="644"/>
        <v>23112238.666666608</v>
      </c>
      <c r="AG1558" s="345">
        <v>43870</v>
      </c>
      <c r="AH1558" s="149"/>
      <c r="AI1558" s="149"/>
      <c r="AJ1558" s="149"/>
      <c r="AK1558" s="149"/>
      <c r="AL1558" s="343" t="e">
        <f t="shared" si="641"/>
        <v>#DIV/0!</v>
      </c>
      <c r="AM1558" s="149"/>
      <c r="AN1558" s="149"/>
      <c r="AO1558" s="343" t="e">
        <f t="shared" si="642"/>
        <v>#DIV/0!</v>
      </c>
      <c r="AP1558" s="149"/>
      <c r="AQ1558" s="149"/>
      <c r="AR1558" s="343" t="e">
        <f t="shared" si="643"/>
        <v>#DIV/0!</v>
      </c>
    </row>
    <row r="1559" spans="1:44" ht="30.75" hidden="1" thickBot="1">
      <c r="A1559" s="309"/>
      <c r="B1559" s="308">
        <v>1414</v>
      </c>
      <c r="C1559" s="239" t="str">
        <f>VLOOKUP($A$18,Piezas!$A$10:$F$604,2,FALSE)</f>
        <v xml:space="preserve">Gabinete lateral derecho </v>
      </c>
      <c r="D1559" s="317" t="s">
        <v>1228</v>
      </c>
      <c r="E1559" s="322"/>
      <c r="F1559" s="308">
        <f>VLOOKUP(D1559,Acero!$A$12:$AB$209,4,FALSE)</f>
        <v>0</v>
      </c>
      <c r="G1559" s="317"/>
      <c r="H1559" s="317"/>
      <c r="I1559" s="317"/>
      <c r="J1559" s="311"/>
      <c r="L1559" s="322"/>
      <c r="M1559" s="308" t="str">
        <f>VLOOKUP(D1559,Acero!$A$12:$AB$209,13,FALSE)</f>
        <v>---------------</v>
      </c>
      <c r="N1559" s="308" t="str">
        <f>IF(L1559="x",VLOOKUP(D1559,Acero!$A$12:$AB$209,6,FALSE),"--")</f>
        <v>--</v>
      </c>
      <c r="O1559" s="324" t="str">
        <f>IF(L1559="x",VLOOKUP(D1559,Acero!$A$12:$AB$209,7,FALSE),"--")</f>
        <v>--</v>
      </c>
      <c r="P1559" s="335">
        <f>IF((M1559="Chapa negra doble recapado")*AND(L1559&lt;&gt;"x"),"--",VLOOKUP(D1559,Acero!$A$12:$AB$209,14,FALSE))</f>
        <v>0.42</v>
      </c>
      <c r="Q1559" s="335" t="str">
        <f>IF((M1559="Chapa negra doble recapado")*AND(L1559&lt;&gt;"x"),"--",VLOOKUP(D1559,Acero!$A$12:$AB$209,15,FALSE))</f>
        <v>----</v>
      </c>
      <c r="R1559" s="335" t="str">
        <f>IF(L1559="x",VLOOKUP(D1559,Acero!$A$12:$AB$209,16,FALSE),"--")</f>
        <v>--</v>
      </c>
      <c r="S1559" s="335" t="str">
        <f>IF(L1559="x",VLOOKUP(D1559,Acero!$A$12:$AB$209,17,FALSE),"--")</f>
        <v>--</v>
      </c>
      <c r="T1559" s="335">
        <f>VLOOKUP(D1559,Acero!$A$12:$AB$209,18,FALSE)</f>
        <v>0.5</v>
      </c>
      <c r="U1559" s="308" t="str">
        <f>VLOOKUP(D1559,Acero!$A$12:$AB$209,19,FALSE)</f>
        <v>----</v>
      </c>
      <c r="V1559" s="318"/>
      <c r="W1559" s="318"/>
      <c r="X1559" s="322"/>
      <c r="Y1559" s="334" t="e">
        <f t="shared" si="640"/>
        <v>#DIV/0!</v>
      </c>
      <c r="Z1559">
        <f t="shared" si="644"/>
        <v>23112238.666666608</v>
      </c>
      <c r="AG1559" s="345">
        <v>43871</v>
      </c>
      <c r="AH1559" s="149"/>
      <c r="AI1559" s="149"/>
      <c r="AJ1559" s="149"/>
      <c r="AK1559" s="149"/>
      <c r="AL1559" s="343" t="e">
        <f t="shared" si="641"/>
        <v>#DIV/0!</v>
      </c>
      <c r="AM1559" s="149"/>
      <c r="AN1559" s="149"/>
      <c r="AO1559" s="343" t="e">
        <f t="shared" si="642"/>
        <v>#DIV/0!</v>
      </c>
      <c r="AP1559" s="149"/>
      <c r="AQ1559" s="149"/>
      <c r="AR1559" s="343" t="e">
        <f t="shared" si="643"/>
        <v>#DIV/0!</v>
      </c>
    </row>
    <row r="1560" spans="1:44" ht="30.75" hidden="1" thickBot="1">
      <c r="A1560" s="309"/>
      <c r="B1560" s="308">
        <v>1415</v>
      </c>
      <c r="C1560" s="239" t="str">
        <f>VLOOKUP($A$18,Piezas!$A$10:$F$604,2,FALSE)</f>
        <v xml:space="preserve">Gabinete lateral derecho </v>
      </c>
      <c r="D1560" s="317" t="s">
        <v>1229</v>
      </c>
      <c r="E1560" s="322"/>
      <c r="F1560" s="308">
        <f>VLOOKUP(D1560,Acero!$A$12:$AB$209,4,FALSE)</f>
        <v>0</v>
      </c>
      <c r="G1560" s="317"/>
      <c r="H1560" s="317"/>
      <c r="I1560" s="317"/>
      <c r="J1560" s="311"/>
      <c r="L1560" s="322"/>
      <c r="M1560" s="308" t="str">
        <f>VLOOKUP(D1560,Acero!$A$12:$AB$209,13,FALSE)</f>
        <v>---------------</v>
      </c>
      <c r="N1560" s="308" t="str">
        <f>IF(L1560="x",VLOOKUP(D1560,Acero!$A$12:$AB$209,6,FALSE),"--")</f>
        <v>--</v>
      </c>
      <c r="O1560" s="324" t="str">
        <f>IF(L1560="x",VLOOKUP(D1560,Acero!$A$12:$AB$209,7,FALSE),"--")</f>
        <v>--</v>
      </c>
      <c r="P1560" s="335">
        <f>IF((M1560="Chapa negra doble recapado")*AND(L1560&lt;&gt;"x"),"--",VLOOKUP(D1560,Acero!$A$12:$AB$209,14,FALSE))</f>
        <v>22</v>
      </c>
      <c r="Q1560" s="335" t="str">
        <f>IF((M1560="Chapa negra doble recapado")*AND(L1560&lt;&gt;"x"),"--",VLOOKUP(D1560,Acero!$A$12:$AB$209,15,FALSE))</f>
        <v>----</v>
      </c>
      <c r="R1560" s="335" t="str">
        <f>IF(L1560="x",VLOOKUP(D1560,Acero!$A$12:$AB$209,16,FALSE),"--")</f>
        <v>--</v>
      </c>
      <c r="S1560" s="335" t="str">
        <f>IF(L1560="x",VLOOKUP(D1560,Acero!$A$12:$AB$209,17,FALSE),"--")</f>
        <v>--</v>
      </c>
      <c r="T1560" s="335">
        <f>VLOOKUP(D1560,Acero!$A$12:$AB$209,18,FALSE)</f>
        <v>0</v>
      </c>
      <c r="U1560" s="308" t="str">
        <f>VLOOKUP(D1560,Acero!$A$12:$AB$209,19,FALSE)</f>
        <v>----</v>
      </c>
      <c r="V1560" s="319"/>
      <c r="W1560" s="319"/>
      <c r="X1560" s="322"/>
      <c r="Y1560" s="334" t="e">
        <f t="shared" si="640"/>
        <v>#DIV/0!</v>
      </c>
      <c r="Z1560">
        <f t="shared" si="644"/>
        <v>23112238.666666608</v>
      </c>
      <c r="AG1560" s="345">
        <v>43872</v>
      </c>
      <c r="AH1560" s="149"/>
      <c r="AI1560" s="149"/>
      <c r="AJ1560" s="149"/>
      <c r="AK1560" s="149"/>
      <c r="AL1560" s="343" t="e">
        <f t="shared" si="641"/>
        <v>#DIV/0!</v>
      </c>
      <c r="AM1560" s="149"/>
      <c r="AN1560" s="149"/>
      <c r="AO1560" s="343" t="e">
        <f t="shared" si="642"/>
        <v>#DIV/0!</v>
      </c>
      <c r="AP1560" s="149"/>
      <c r="AQ1560" s="149"/>
      <c r="AR1560" s="343" t="e">
        <f t="shared" si="643"/>
        <v>#DIV/0!</v>
      </c>
    </row>
    <row r="1561" spans="1:44" ht="30.75" hidden="1" thickBot="1">
      <c r="A1561" s="309"/>
      <c r="B1561" s="308">
        <v>1416</v>
      </c>
      <c r="C1561" s="239" t="str">
        <f>VLOOKUP($A$18,Piezas!$A$10:$F$604,2,FALSE)</f>
        <v xml:space="preserve">Gabinete lateral derecho </v>
      </c>
      <c r="D1561" s="317" t="s">
        <v>1230</v>
      </c>
      <c r="E1561" s="322"/>
      <c r="F1561" s="308">
        <f>VLOOKUP(D1561,Acero!$A$12:$AB$209,4,FALSE)</f>
        <v>0</v>
      </c>
      <c r="G1561" s="317"/>
      <c r="H1561" s="317"/>
      <c r="I1561" s="317"/>
      <c r="J1561" s="311"/>
      <c r="L1561" s="322"/>
      <c r="M1561" s="308" t="str">
        <f>VLOOKUP(D1561,Acero!$A$12:$AB$209,13,FALSE)</f>
        <v>---------------</v>
      </c>
      <c r="N1561" s="308" t="str">
        <f>IF(L1561="x",VLOOKUP(D1561,Acero!$A$12:$AB$209,6,FALSE),"--")</f>
        <v>--</v>
      </c>
      <c r="O1561" s="324" t="str">
        <f>IF(L1561="x",VLOOKUP(D1561,Acero!$A$12:$AB$209,7,FALSE),"--")</f>
        <v>--</v>
      </c>
      <c r="P1561" s="335">
        <f>IF((M1561="Chapa negra doble recapado")*AND(L1561&lt;&gt;"x"),"--",VLOOKUP(D1561,Acero!$A$12:$AB$209,14,FALSE))</f>
        <v>12.7</v>
      </c>
      <c r="Q1561" s="335" t="str">
        <f>IF((M1561="Chapa negra doble recapado")*AND(L1561&lt;&gt;"x"),"--",VLOOKUP(D1561,Acero!$A$12:$AB$209,15,FALSE))</f>
        <v>----</v>
      </c>
      <c r="R1561" s="335" t="str">
        <f>IF(L1561="x",VLOOKUP(D1561,Acero!$A$12:$AB$209,16,FALSE),"--")</f>
        <v>--</v>
      </c>
      <c r="S1561" s="335" t="str">
        <f>IF(L1561="x",VLOOKUP(D1561,Acero!$A$12:$AB$209,17,FALSE),"--")</f>
        <v>--</v>
      </c>
      <c r="T1561" s="335">
        <f>VLOOKUP(D1561,Acero!$A$12:$AB$209,18,FALSE)</f>
        <v>0</v>
      </c>
      <c r="U1561" s="308" t="str">
        <f>VLOOKUP(D1561,Acero!$A$12:$AB$209,19,FALSE)</f>
        <v>----</v>
      </c>
      <c r="V1561" s="318"/>
      <c r="W1561" s="318"/>
      <c r="X1561" s="322"/>
      <c r="Y1561" s="334" t="e">
        <f t="shared" si="640"/>
        <v>#DIV/0!</v>
      </c>
      <c r="Z1561">
        <f t="shared" si="644"/>
        <v>23112238.666666608</v>
      </c>
      <c r="AG1561" s="345">
        <v>43873</v>
      </c>
      <c r="AH1561" s="149"/>
      <c r="AI1561" s="149"/>
      <c r="AJ1561" s="149"/>
      <c r="AK1561" s="149"/>
      <c r="AL1561" s="343" t="e">
        <f t="shared" si="641"/>
        <v>#DIV/0!</v>
      </c>
      <c r="AM1561" s="149"/>
      <c r="AN1561" s="149"/>
      <c r="AO1561" s="343" t="e">
        <f t="shared" si="642"/>
        <v>#DIV/0!</v>
      </c>
      <c r="AP1561" s="149"/>
      <c r="AQ1561" s="149"/>
      <c r="AR1561" s="343" t="e">
        <f t="shared" si="643"/>
        <v>#DIV/0!</v>
      </c>
    </row>
    <row r="1562" spans="1:44" ht="30.75" hidden="1" thickBot="1">
      <c r="A1562" s="309"/>
      <c r="B1562" s="308">
        <v>1417</v>
      </c>
      <c r="C1562" s="239" t="str">
        <f>VLOOKUP($A$18,Piezas!$A$10:$F$604,2,FALSE)</f>
        <v xml:space="preserve">Gabinete lateral derecho </v>
      </c>
      <c r="D1562" s="317"/>
      <c r="E1562" s="322"/>
      <c r="F1562" s="308" t="e">
        <f>VLOOKUP(D1562,Acero!$A$12:$AB$209,4,FALSE)</f>
        <v>#N/A</v>
      </c>
      <c r="G1562" s="317"/>
      <c r="H1562" s="317"/>
      <c r="I1562" s="317"/>
      <c r="J1562" s="311"/>
      <c r="L1562" s="322"/>
      <c r="M1562" s="308" t="e">
        <f>VLOOKUP(D1562,Acero!$A$12:$AB$209,13,FALSE)</f>
        <v>#N/A</v>
      </c>
      <c r="N1562" s="308" t="str">
        <f>IF(L1562="x",VLOOKUP(D1562,Acero!$A$12:$AB$209,6,FALSE),"--")</f>
        <v>--</v>
      </c>
      <c r="O1562" s="324" t="str">
        <f>IF(L1562="x",VLOOKUP(D1562,Acero!$A$12:$AB$209,7,FALSE),"--")</f>
        <v>--</v>
      </c>
      <c r="P1562" s="335" t="e">
        <f>IF((M1562="Chapa negra doble recapado")*AND(L1562&lt;&gt;"x"),"--",VLOOKUP(D1562,Acero!$A$12:$AB$209,14,FALSE))</f>
        <v>#N/A</v>
      </c>
      <c r="Q1562" s="335" t="e">
        <f>IF((M1562="Chapa negra doble recapado")*AND(L1562&lt;&gt;"x"),"--",VLOOKUP(D1562,Acero!$A$12:$AB$209,15,FALSE))</f>
        <v>#N/A</v>
      </c>
      <c r="R1562" s="335" t="str">
        <f>IF(L1562="x",VLOOKUP(D1562,Acero!$A$12:$AB$209,16,FALSE),"--")</f>
        <v>--</v>
      </c>
      <c r="S1562" s="335" t="str">
        <f>IF(L1562="x",VLOOKUP(D1562,Acero!$A$12:$AB$209,17,FALSE),"--")</f>
        <v>--</v>
      </c>
      <c r="T1562" s="335" t="e">
        <f>VLOOKUP(D1562,Acero!$A$12:$AB$209,18,FALSE)</f>
        <v>#N/A</v>
      </c>
      <c r="U1562" s="308" t="e">
        <f>VLOOKUP(D1562,Acero!$A$12:$AB$209,19,FALSE)</f>
        <v>#N/A</v>
      </c>
      <c r="V1562" s="319"/>
      <c r="W1562" s="319"/>
      <c r="X1562" s="322"/>
      <c r="Y1562" s="334" t="e">
        <f t="shared" si="640"/>
        <v>#DIV/0!</v>
      </c>
      <c r="Z1562">
        <f t="shared" si="644"/>
        <v>23112238.666666608</v>
      </c>
      <c r="AG1562" s="345">
        <v>43874</v>
      </c>
      <c r="AH1562" s="149"/>
      <c r="AI1562" s="149"/>
      <c r="AJ1562" s="149"/>
      <c r="AK1562" s="149"/>
      <c r="AL1562" s="343" t="e">
        <f t="shared" si="641"/>
        <v>#DIV/0!</v>
      </c>
      <c r="AM1562" s="149"/>
      <c r="AN1562" s="149"/>
      <c r="AO1562" s="343" t="e">
        <f t="shared" si="642"/>
        <v>#DIV/0!</v>
      </c>
      <c r="AP1562" s="149"/>
      <c r="AQ1562" s="149"/>
      <c r="AR1562" s="343" t="e">
        <f t="shared" si="643"/>
        <v>#DIV/0!</v>
      </c>
    </row>
    <row r="1563" spans="1:44" ht="30.75" hidden="1" thickBot="1">
      <c r="A1563" s="309"/>
      <c r="B1563" s="308">
        <v>1418</v>
      </c>
      <c r="C1563" s="239" t="str">
        <f>VLOOKUP($A$18,Piezas!$A$10:$F$604,2,FALSE)</f>
        <v xml:space="preserve">Gabinete lateral derecho </v>
      </c>
      <c r="D1563" s="320"/>
      <c r="E1563" s="322"/>
      <c r="F1563" s="308" t="e">
        <f>VLOOKUP(D1563,Acero!$A$12:$AB$209,4,FALSE)</f>
        <v>#N/A</v>
      </c>
      <c r="G1563" s="317"/>
      <c r="H1563" s="317"/>
      <c r="I1563" s="317"/>
      <c r="J1563" s="311"/>
      <c r="L1563" s="322"/>
      <c r="M1563" s="308" t="e">
        <f>VLOOKUP(D1563,Acero!$A$12:$AB$209,13,FALSE)</f>
        <v>#N/A</v>
      </c>
      <c r="N1563" s="308" t="str">
        <f>IF(L1563="x",VLOOKUP(D1563,Acero!$A$12:$AB$209,6,FALSE),"--")</f>
        <v>--</v>
      </c>
      <c r="O1563" s="324" t="str">
        <f>IF(L1563="x",VLOOKUP(D1563,Acero!$A$12:$AB$209,7,FALSE),"--")</f>
        <v>--</v>
      </c>
      <c r="P1563" s="335" t="e">
        <f>IF((M1563="Chapa negra doble recapado")*AND(L1563&lt;&gt;"x"),"--",VLOOKUP(D1563,Acero!$A$12:$AB$209,14,FALSE))</f>
        <v>#N/A</v>
      </c>
      <c r="Q1563" s="335" t="e">
        <f>IF((M1563="Chapa negra doble recapado")*AND(L1563&lt;&gt;"x"),"--",VLOOKUP(D1563,Acero!$A$12:$AB$209,15,FALSE))</f>
        <v>#N/A</v>
      </c>
      <c r="R1563" s="335" t="str">
        <f>IF(L1563="x",VLOOKUP(D1563,Acero!$A$12:$AB$209,16,FALSE),"--")</f>
        <v>--</v>
      </c>
      <c r="S1563" s="335" t="str">
        <f>IF(L1563="x",VLOOKUP(D1563,Acero!$A$12:$AB$209,17,FALSE),"--")</f>
        <v>--</v>
      </c>
      <c r="T1563" s="335" t="e">
        <f>VLOOKUP(D1563,Acero!$A$12:$AB$209,18,FALSE)</f>
        <v>#N/A</v>
      </c>
      <c r="U1563" s="308" t="e">
        <f>VLOOKUP(D1563,Acero!$A$12:$AB$209,19,FALSE)</f>
        <v>#N/A</v>
      </c>
      <c r="V1563" s="318"/>
      <c r="W1563" s="318"/>
      <c r="X1563" s="322"/>
      <c r="Y1563" s="334" t="e">
        <f t="shared" si="640"/>
        <v>#DIV/0!</v>
      </c>
      <c r="Z1563">
        <f t="shared" si="644"/>
        <v>23112238.666666608</v>
      </c>
      <c r="AG1563" s="345">
        <v>43875</v>
      </c>
      <c r="AH1563" s="149"/>
      <c r="AI1563" s="149"/>
      <c r="AJ1563" s="149"/>
      <c r="AK1563" s="149"/>
      <c r="AL1563" s="343" t="e">
        <f t="shared" si="641"/>
        <v>#DIV/0!</v>
      </c>
      <c r="AM1563" s="149"/>
      <c r="AN1563" s="149"/>
      <c r="AO1563" s="343" t="e">
        <f t="shared" si="642"/>
        <v>#DIV/0!</v>
      </c>
      <c r="AP1563" s="149"/>
      <c r="AQ1563" s="149"/>
      <c r="AR1563" s="343" t="e">
        <f t="shared" si="643"/>
        <v>#DIV/0!</v>
      </c>
    </row>
    <row r="1564" spans="1:44" ht="30.75" hidden="1" thickBot="1">
      <c r="A1564" s="412"/>
      <c r="B1564" s="308">
        <v>1419</v>
      </c>
      <c r="C1564" s="239" t="str">
        <f>VLOOKUP($A$18,Piezas!$A$10:$F$604,2,FALSE)</f>
        <v xml:space="preserve">Gabinete lateral derecho </v>
      </c>
      <c r="D1564" s="321"/>
      <c r="E1564" s="322"/>
      <c r="F1564" s="308" t="e">
        <f>VLOOKUP(D1564,Acero!$A$12:$AB$209,4,FALSE)</f>
        <v>#N/A</v>
      </c>
      <c r="G1564" s="317"/>
      <c r="H1564" s="317"/>
      <c r="I1564" s="317"/>
      <c r="J1564" s="311"/>
      <c r="L1564" s="322"/>
      <c r="M1564" s="308" t="e">
        <f>VLOOKUP(D1564,Acero!$A$12:$AB$209,13,FALSE)</f>
        <v>#N/A</v>
      </c>
      <c r="N1564" s="308" t="str">
        <f>IF(L1564="x",VLOOKUP(D1564,Acero!$A$12:$AB$209,6,FALSE),"--")</f>
        <v>--</v>
      </c>
      <c r="O1564" s="324" t="str">
        <f>IF(L1564="x",VLOOKUP(D1564,Acero!$A$12:$AB$209,7,FALSE),"--")</f>
        <v>--</v>
      </c>
      <c r="P1564" s="335" t="e">
        <f>IF((M1564="Chapa negra doble recapado")*AND(L1564&lt;&gt;"x"),"--",VLOOKUP(D1564,Acero!$A$12:$AB$209,14,FALSE))</f>
        <v>#N/A</v>
      </c>
      <c r="Q1564" s="335" t="e">
        <f>IF((M1564="Chapa negra doble recapado")*AND(L1564&lt;&gt;"x"),"--",VLOOKUP(D1564,Acero!$A$12:$AB$209,15,FALSE))</f>
        <v>#N/A</v>
      </c>
      <c r="R1564" s="335" t="str">
        <f>IF(L1564="x",VLOOKUP(D1564,Acero!$A$12:$AB$209,16,FALSE),"--")</f>
        <v>--</v>
      </c>
      <c r="S1564" s="335" t="str">
        <f>IF(L1564="x",VLOOKUP(D1564,Acero!$A$12:$AB$209,17,FALSE),"--")</f>
        <v>--</v>
      </c>
      <c r="T1564" s="335" t="e">
        <f>VLOOKUP(D1564,Acero!$A$12:$AB$209,18,FALSE)</f>
        <v>#N/A</v>
      </c>
      <c r="U1564" s="308" t="e">
        <f>VLOOKUP(D1564,Acero!$A$12:$AB$209,19,FALSE)</f>
        <v>#N/A</v>
      </c>
      <c r="V1564" s="319"/>
      <c r="W1564" s="319"/>
      <c r="X1564" s="322"/>
      <c r="Y1564" s="334" t="e">
        <f t="shared" si="640"/>
        <v>#DIV/0!</v>
      </c>
      <c r="Z1564">
        <f t="shared" si="644"/>
        <v>23112238.666666608</v>
      </c>
      <c r="AG1564" s="345">
        <v>43876</v>
      </c>
      <c r="AH1564" s="149"/>
      <c r="AI1564" s="149"/>
      <c r="AJ1564" s="149"/>
      <c r="AK1564" s="149"/>
      <c r="AL1564" s="343" t="e">
        <f t="shared" si="641"/>
        <v>#DIV/0!</v>
      </c>
      <c r="AM1564" s="149"/>
      <c r="AN1564" s="149"/>
      <c r="AO1564" s="343" t="e">
        <f t="shared" si="642"/>
        <v>#DIV/0!</v>
      </c>
      <c r="AP1564" s="149"/>
      <c r="AQ1564" s="149"/>
      <c r="AR1564" s="343" t="e">
        <f t="shared" si="643"/>
        <v>#DIV/0!</v>
      </c>
    </row>
    <row r="1565" spans="1:44" ht="15.75" hidden="1" thickBot="1">
      <c r="A1565" s="410"/>
      <c r="B1565" s="336"/>
      <c r="C1565" s="337"/>
      <c r="D1565" s="338"/>
      <c r="E1565" s="339"/>
      <c r="F1565" s="340"/>
      <c r="G1565" s="336"/>
      <c r="H1565" s="336"/>
      <c r="I1565" s="338"/>
      <c r="J1565" s="339"/>
      <c r="K1565" s="341"/>
      <c r="L1565" s="339"/>
      <c r="M1565" s="338"/>
      <c r="N1565" s="338"/>
      <c r="O1565" s="342"/>
      <c r="P1565" s="340"/>
      <c r="Q1565" s="340"/>
      <c r="R1565" s="340"/>
      <c r="S1565" s="340"/>
      <c r="T1565" s="340"/>
      <c r="U1565" s="336"/>
      <c r="V1565" s="336"/>
      <c r="W1565" s="336"/>
      <c r="X1565" s="339"/>
      <c r="Y1565" s="339"/>
      <c r="Z1565" s="333"/>
      <c r="AA1565" s="333"/>
      <c r="AG1565" s="345"/>
      <c r="AL1565" s="344"/>
      <c r="AO1565" s="344"/>
      <c r="AR1565" s="344"/>
    </row>
    <row r="1566" spans="1:44" ht="31.5" hidden="1" thickTop="1" thickBot="1">
      <c r="A1566" s="411" t="s">
        <v>648</v>
      </c>
      <c r="B1566" s="308">
        <v>1420</v>
      </c>
      <c r="C1566" s="239" t="str">
        <f>VLOOKUP($A$18,Piezas!$A$10:$F$604,2,FALSE)</f>
        <v xml:space="preserve">Gabinete lateral derecho </v>
      </c>
      <c r="D1566" s="317" t="s">
        <v>1012</v>
      </c>
      <c r="E1566" s="331">
        <v>3094.3333333333298</v>
      </c>
      <c r="F1566" s="308" t="str">
        <f>VLOOKUP(D1566,Acero!$A$12:$AB$209,4,FALSE)</f>
        <v>Lateral</v>
      </c>
      <c r="G1566" s="317"/>
      <c r="H1566" s="317"/>
      <c r="I1566" s="317"/>
      <c r="J1566" s="310"/>
      <c r="K1566" s="149"/>
      <c r="L1566" s="331"/>
      <c r="M1566" s="308" t="str">
        <f>VLOOKUP(D1566,Acero!$A$12:$AB$209,13,FALSE)</f>
        <v>Chapa negra doble recapado</v>
      </c>
      <c r="N1566" s="308" t="str">
        <f>IF(L1566="x",VLOOKUP(D1566,Acero!$A$12:$AB$209,6,FALSE),"--")</f>
        <v>--</v>
      </c>
      <c r="O1566" s="324" t="str">
        <f>IF(L1566="x",VLOOKUP(D1566,Acero!$A$12:$AB$209,7,FALSE),"--")</f>
        <v>--</v>
      </c>
      <c r="P1566" s="335" t="str">
        <f>IF((M1566="Chapa negra doble recapado")*AND(L1566&lt;&gt;"x"),"--",VLOOKUP(D1566,Acero!$A$12:$AB$209,14,FALSE))</f>
        <v>--</v>
      </c>
      <c r="Q1566" s="335" t="str">
        <f>IF((M1566="Chapa negra doble recapado")*AND(L1566&lt;&gt;"x"),"--",VLOOKUP(D1566,Acero!$A$12:$AB$209,15,FALSE))</f>
        <v>--</v>
      </c>
      <c r="R1566" s="335" t="str">
        <f>IF(L1566="x",VLOOKUP(D1566,Acero!$A$12:$AB$209,16,FALSE),"--")</f>
        <v>--</v>
      </c>
      <c r="S1566" s="335" t="str">
        <f>IF(L1566="x",VLOOKUP(D1566,Acero!$A$12:$AB$209,17,FALSE),"--")</f>
        <v>--</v>
      </c>
      <c r="T1566" s="335">
        <f>VLOOKUP(D1566,Acero!$A$12:$AB$209,18,FALSE)</f>
        <v>1.2</v>
      </c>
      <c r="U1566" s="308" t="str">
        <f>VLOOKUP(D1566,Acero!$A$12:$AB$209,19,FALSE)</f>
        <v>mm</v>
      </c>
      <c r="V1566" s="317"/>
      <c r="W1566" s="317">
        <v>2515.3333333333298</v>
      </c>
      <c r="X1566" s="331">
        <v>3289.1666666666702</v>
      </c>
      <c r="Y1566" s="334">
        <f t="shared" ref="Y1566:Y1576" si="645">(X1566-W1566)/W1566</f>
        <v>0.30764643519745882</v>
      </c>
      <c r="Z1566" s="149">
        <f>(V1566+W1566)*E1566</f>
        <v>7783279.7777777584</v>
      </c>
      <c r="AA1566" s="149"/>
      <c r="AB1566" s="149"/>
      <c r="AC1566" s="149"/>
      <c r="AD1566" s="149"/>
      <c r="AE1566" s="149"/>
      <c r="AF1566" s="149"/>
      <c r="AG1566" s="345">
        <v>43877</v>
      </c>
      <c r="AH1566" s="149"/>
      <c r="AI1566" s="149"/>
      <c r="AJ1566" s="149"/>
      <c r="AK1566" s="149"/>
      <c r="AL1566" s="343" t="e">
        <f t="shared" ref="AL1566:AL1576" si="646">(AH1566-AK1566)/AH1566</f>
        <v>#DIV/0!</v>
      </c>
      <c r="AM1566" s="149"/>
      <c r="AN1566" s="149"/>
      <c r="AO1566" s="343" t="e">
        <f t="shared" ref="AO1566:AO1576" si="647">(AK1566-AN1566)/AK1566</f>
        <v>#DIV/0!</v>
      </c>
      <c r="AP1566" s="149"/>
      <c r="AQ1566" s="149"/>
      <c r="AR1566" s="343" t="e">
        <f t="shared" ref="AR1566:AR1576" si="648">(AN1566-AQ1566)/AN1566</f>
        <v>#DIV/0!</v>
      </c>
    </row>
    <row r="1567" spans="1:44" ht="30.75" hidden="1" thickBot="1">
      <c r="A1567" s="309"/>
      <c r="B1567" s="308">
        <v>1421</v>
      </c>
      <c r="C1567" s="239" t="str">
        <f>VLOOKUP($A$18,Piezas!$A$10:$F$604,2,FALSE)</f>
        <v xml:space="preserve">Gabinete lateral derecho </v>
      </c>
      <c r="D1567" s="317" t="s">
        <v>1211</v>
      </c>
      <c r="E1567" s="322">
        <v>3102.3333333333298</v>
      </c>
      <c r="F1567" s="308" t="str">
        <f>VLOOKUP(D1567,Acero!$A$12:$AB$209,4,FALSE)</f>
        <v xml:space="preserve">Lonja </v>
      </c>
      <c r="G1567" s="317"/>
      <c r="H1567" s="317"/>
      <c r="I1567" s="317"/>
      <c r="J1567" s="311"/>
      <c r="L1567" s="317"/>
      <c r="M1567" s="308" t="str">
        <f>VLOOKUP(D1567,Acero!$A$12:$AB$209,13,FALSE)</f>
        <v>Chapa negra doble recapado</v>
      </c>
      <c r="N1567" s="308" t="str">
        <f>IF(L1567="x",VLOOKUP(D1567,Acero!$A$12:$AB$209,6,FALSE),"--")</f>
        <v>--</v>
      </c>
      <c r="O1567" s="324" t="str">
        <f>IF(L1567="x",VLOOKUP(D1567,Acero!$A$12:$AB$209,7,FALSE),"--")</f>
        <v>--</v>
      </c>
      <c r="P1567" s="335" t="str">
        <f>IF((M1567="Chapa negra doble recapado")*AND(L1567&lt;&gt;"x"),"--",VLOOKUP(D1567,Acero!$A$12:$AB$209,14,FALSE))</f>
        <v>--</v>
      </c>
      <c r="Q1567" s="335" t="str">
        <f>IF((M1567="Chapa negra doble recapado")*AND(L1567&lt;&gt;"x"),"--",VLOOKUP(D1567,Acero!$A$12:$AB$209,15,FALSE))</f>
        <v>--</v>
      </c>
      <c r="R1567" s="335" t="str">
        <f>IF(L1567="x",VLOOKUP(D1567,Acero!$A$12:$AB$209,16,FALSE),"--")</f>
        <v>--</v>
      </c>
      <c r="S1567" s="335" t="str">
        <f>IF(L1567="x",VLOOKUP(D1567,Acero!$A$12:$AB$209,17,FALSE),"--")</f>
        <v>--</v>
      </c>
      <c r="T1567" s="335">
        <f>VLOOKUP(D1567,Acero!$A$12:$AB$209,18,FALSE)</f>
        <v>1.2</v>
      </c>
      <c r="U1567" s="308" t="str">
        <f>VLOOKUP(D1567,Acero!$A$12:$AB$209,19,FALSE)</f>
        <v>mm</v>
      </c>
      <c r="V1567" s="317"/>
      <c r="W1567" s="317">
        <v>2521.8333333333298</v>
      </c>
      <c r="X1567" s="322">
        <v>3297.6666666666702</v>
      </c>
      <c r="Y1567" s="334">
        <f t="shared" si="645"/>
        <v>0.30764655343335195</v>
      </c>
      <c r="Z1567">
        <f t="shared" ref="Z1567:Z1576" si="649">(V1567+W1567)*E1567+Z1566</f>
        <v>15606847.388888851</v>
      </c>
      <c r="AG1567" s="345">
        <v>43878</v>
      </c>
      <c r="AH1567" s="149"/>
      <c r="AI1567" s="149"/>
      <c r="AJ1567" s="149"/>
      <c r="AK1567" s="149"/>
      <c r="AL1567" s="343" t="e">
        <f t="shared" si="646"/>
        <v>#DIV/0!</v>
      </c>
      <c r="AM1567" s="149"/>
      <c r="AN1567" s="149"/>
      <c r="AO1567" s="343" t="e">
        <f t="shared" si="647"/>
        <v>#DIV/0!</v>
      </c>
      <c r="AP1567" s="149"/>
      <c r="AQ1567" s="149"/>
      <c r="AR1567" s="343" t="e">
        <f t="shared" si="648"/>
        <v>#DIV/0!</v>
      </c>
    </row>
    <row r="1568" spans="1:44" ht="30.75" hidden="1" thickBot="1">
      <c r="A1568" s="309"/>
      <c r="B1568" s="308">
        <v>1422</v>
      </c>
      <c r="C1568" s="239" t="str">
        <f>VLOOKUP($A$18,Piezas!$A$10:$F$604,2,FALSE)</f>
        <v xml:space="preserve">Gabinete lateral derecho </v>
      </c>
      <c r="D1568" s="317" t="s">
        <v>1014</v>
      </c>
      <c r="E1568" s="322">
        <v>3110.3333333333298</v>
      </c>
      <c r="F1568" s="308" t="str">
        <f>VLOOKUP(D1568,Acero!$A$12:$AB$209,4,FALSE)</f>
        <v>orejas</v>
      </c>
      <c r="G1568" s="317"/>
      <c r="H1568" s="317"/>
      <c r="I1568" s="317"/>
      <c r="J1568" s="311" t="s">
        <v>1599</v>
      </c>
      <c r="L1568" s="322"/>
      <c r="M1568" s="308" t="str">
        <f>VLOOKUP(D1568,Acero!$A$12:$AB$209,13,FALSE)</f>
        <v>Chapa negra doble recapado</v>
      </c>
      <c r="N1568" s="308" t="str">
        <f>IF(L1568="x",VLOOKUP(D1568,Acero!$A$12:$AB$209,6,FALSE),"--")</f>
        <v>--</v>
      </c>
      <c r="O1568" s="324" t="str">
        <f>IF(L1568="x",VLOOKUP(D1568,Acero!$A$12:$AB$209,7,FALSE),"--")</f>
        <v>--</v>
      </c>
      <c r="P1568" s="335" t="str">
        <f>IF((M1568="Chapa negra doble recapado")*AND(L1568&lt;&gt;"x"),"--",VLOOKUP(D1568,Acero!$A$12:$AB$209,14,FALSE))</f>
        <v>--</v>
      </c>
      <c r="Q1568" s="335" t="str">
        <f>IF((M1568="Chapa negra doble recapado")*AND(L1568&lt;&gt;"x"),"--",VLOOKUP(D1568,Acero!$A$12:$AB$209,15,FALSE))</f>
        <v>--</v>
      </c>
      <c r="R1568" s="335" t="str">
        <f>IF(L1568="x",VLOOKUP(D1568,Acero!$A$12:$AB$209,16,FALSE),"--")</f>
        <v>--</v>
      </c>
      <c r="S1568" s="335" t="str">
        <f>IF(L1568="x",VLOOKUP(D1568,Acero!$A$12:$AB$209,17,FALSE),"--")</f>
        <v>--</v>
      </c>
      <c r="T1568" s="335">
        <f>VLOOKUP(D1568,Acero!$A$12:$AB$209,18,FALSE)</f>
        <v>1.2</v>
      </c>
      <c r="U1568" s="308" t="str">
        <f>VLOOKUP(D1568,Acero!$A$12:$AB$209,19,FALSE)</f>
        <v>mm</v>
      </c>
      <c r="V1568" s="318">
        <v>1</v>
      </c>
      <c r="W1568" s="318">
        <v>2528.3333333333298</v>
      </c>
      <c r="X1568" s="322">
        <v>3306.1666666666702</v>
      </c>
      <c r="Y1568" s="334">
        <f t="shared" si="645"/>
        <v>0.30764667106130839</v>
      </c>
      <c r="Z1568">
        <f t="shared" si="649"/>
        <v>23473917.166666608</v>
      </c>
      <c r="AG1568" s="345">
        <v>43879</v>
      </c>
      <c r="AH1568" s="149"/>
      <c r="AI1568" s="149"/>
      <c r="AJ1568" s="149"/>
      <c r="AK1568" s="149"/>
      <c r="AL1568" s="343" t="e">
        <f t="shared" si="646"/>
        <v>#DIV/0!</v>
      </c>
      <c r="AM1568" s="149"/>
      <c r="AN1568" s="149"/>
      <c r="AO1568" s="343" t="e">
        <f t="shared" si="647"/>
        <v>#DIV/0!</v>
      </c>
      <c r="AP1568" s="149"/>
      <c r="AQ1568" s="149"/>
      <c r="AR1568" s="343" t="e">
        <f t="shared" si="648"/>
        <v>#DIV/0!</v>
      </c>
    </row>
    <row r="1569" spans="1:44" ht="30.75" hidden="1" thickBot="1">
      <c r="A1569" s="309"/>
      <c r="B1569" s="308">
        <v>1423</v>
      </c>
      <c r="C1569" s="239" t="str">
        <f>VLOOKUP($A$18,Piezas!$A$10:$F$604,2,FALSE)</f>
        <v xml:space="preserve">Gabinete lateral derecho </v>
      </c>
      <c r="D1569" s="317" t="s">
        <v>1015</v>
      </c>
      <c r="E1569" s="322"/>
      <c r="F1569" s="308">
        <f>VLOOKUP(D1569,Acero!$A$12:$AB$209,4,FALSE)</f>
        <v>0</v>
      </c>
      <c r="G1569" s="317"/>
      <c r="H1569" s="317"/>
      <c r="I1569" s="317"/>
      <c r="J1569" s="311"/>
      <c r="L1569" s="322"/>
      <c r="M1569" s="308">
        <f>VLOOKUP(D1569,Acero!$A$12:$AB$209,13,FALSE)</f>
        <v>0</v>
      </c>
      <c r="N1569" s="308" t="str">
        <f>IF(L1569="x",VLOOKUP(D1569,Acero!$A$12:$AB$209,6,FALSE),"--")</f>
        <v>--</v>
      </c>
      <c r="O1569" s="324" t="str">
        <f>IF(L1569="x",VLOOKUP(D1569,Acero!$A$12:$AB$209,7,FALSE),"--")</f>
        <v>--</v>
      </c>
      <c r="P1569" s="335">
        <f>IF((M1569="Chapa negra doble recapado")*AND(L1569&lt;&gt;"x"),"--",VLOOKUP(D1569,Acero!$A$12:$AB$209,14,FALSE))</f>
        <v>0</v>
      </c>
      <c r="Q1569" s="335">
        <f>IF((M1569="Chapa negra doble recapado")*AND(L1569&lt;&gt;"x"),"--",VLOOKUP(D1569,Acero!$A$12:$AB$209,15,FALSE))</f>
        <v>0</v>
      </c>
      <c r="R1569" s="335" t="str">
        <f>IF(L1569="x",VLOOKUP(D1569,Acero!$A$12:$AB$209,16,FALSE),"--")</f>
        <v>--</v>
      </c>
      <c r="S1569" s="335" t="str">
        <f>IF(L1569="x",VLOOKUP(D1569,Acero!$A$12:$AB$209,17,FALSE),"--")</f>
        <v>--</v>
      </c>
      <c r="T1569" s="335">
        <f>VLOOKUP(D1569,Acero!$A$12:$AB$209,18,FALSE)</f>
        <v>0</v>
      </c>
      <c r="U1569" s="308" t="str">
        <f>VLOOKUP(D1569,Acero!$A$12:$AB$209,19,FALSE)</f>
        <v>-----</v>
      </c>
      <c r="V1569" s="319"/>
      <c r="W1569" s="319"/>
      <c r="X1569" s="322"/>
      <c r="Y1569" s="334" t="e">
        <f t="shared" si="645"/>
        <v>#DIV/0!</v>
      </c>
      <c r="Z1569">
        <f t="shared" si="649"/>
        <v>23473917.166666608</v>
      </c>
      <c r="AG1569" s="345">
        <v>43880</v>
      </c>
      <c r="AH1569" s="149"/>
      <c r="AI1569" s="149"/>
      <c r="AJ1569" s="149"/>
      <c r="AK1569" s="149"/>
      <c r="AL1569" s="343" t="e">
        <f t="shared" si="646"/>
        <v>#DIV/0!</v>
      </c>
      <c r="AM1569" s="149"/>
      <c r="AN1569" s="149"/>
      <c r="AO1569" s="343" t="e">
        <f t="shared" si="647"/>
        <v>#DIV/0!</v>
      </c>
      <c r="AP1569" s="149"/>
      <c r="AQ1569" s="149"/>
      <c r="AR1569" s="343" t="e">
        <f t="shared" si="648"/>
        <v>#DIV/0!</v>
      </c>
    </row>
    <row r="1570" spans="1:44" ht="30.75" hidden="1" thickBot="1">
      <c r="A1570" s="309"/>
      <c r="B1570" s="308">
        <v>1424</v>
      </c>
      <c r="C1570" s="239" t="str">
        <f>VLOOKUP($A$18,Piezas!$A$10:$F$604,2,FALSE)</f>
        <v xml:space="preserve">Gabinete lateral derecho </v>
      </c>
      <c r="D1570" s="317" t="s">
        <v>1060</v>
      </c>
      <c r="E1570" s="322"/>
      <c r="F1570" s="308">
        <f>VLOOKUP(D1570,Acero!$A$12:$AB$209,4,FALSE)</f>
        <v>0</v>
      </c>
      <c r="G1570" s="317"/>
      <c r="H1570" s="317"/>
      <c r="I1570" s="317"/>
      <c r="J1570" s="311"/>
      <c r="L1570" s="322"/>
      <c r="M1570" s="308" t="str">
        <f>VLOOKUP(D1570,Acero!$A$12:$AB$209,13,FALSE)</f>
        <v>---------------</v>
      </c>
      <c r="N1570" s="308" t="str">
        <f>IF(L1570="x",VLOOKUP(D1570,Acero!$A$12:$AB$209,6,FALSE),"--")</f>
        <v>--</v>
      </c>
      <c r="O1570" s="324" t="str">
        <f>IF(L1570="x",VLOOKUP(D1570,Acero!$A$12:$AB$209,7,FALSE),"--")</f>
        <v>--</v>
      </c>
      <c r="P1570" s="335">
        <f>IF((M1570="Chapa negra doble recapado")*AND(L1570&lt;&gt;"x"),"--",VLOOKUP(D1570,Acero!$A$12:$AB$209,14,FALSE))</f>
        <v>28</v>
      </c>
      <c r="Q1570" s="335" t="str">
        <f>IF((M1570="Chapa negra doble recapado")*AND(L1570&lt;&gt;"x"),"--",VLOOKUP(D1570,Acero!$A$12:$AB$209,15,FALSE))</f>
        <v>----</v>
      </c>
      <c r="R1570" s="335" t="str">
        <f>IF(L1570="x",VLOOKUP(D1570,Acero!$A$12:$AB$209,16,FALSE),"--")</f>
        <v>--</v>
      </c>
      <c r="S1570" s="335" t="str">
        <f>IF(L1570="x",VLOOKUP(D1570,Acero!$A$12:$AB$209,17,FALSE),"--")</f>
        <v>--</v>
      </c>
      <c r="T1570" s="335">
        <f>VLOOKUP(D1570,Acero!$A$12:$AB$209,18,FALSE)</f>
        <v>0</v>
      </c>
      <c r="U1570" s="308" t="str">
        <f>VLOOKUP(D1570,Acero!$A$12:$AB$209,19,FALSE)</f>
        <v>----</v>
      </c>
      <c r="V1570" s="318"/>
      <c r="W1570" s="318"/>
      <c r="X1570" s="322"/>
      <c r="Y1570" s="334" t="e">
        <f t="shared" si="645"/>
        <v>#DIV/0!</v>
      </c>
      <c r="Z1570">
        <f t="shared" si="649"/>
        <v>23473917.166666608</v>
      </c>
      <c r="AG1570" s="345">
        <v>43881</v>
      </c>
      <c r="AH1570" s="149"/>
      <c r="AI1570" s="149"/>
      <c r="AJ1570" s="149"/>
      <c r="AK1570" s="149"/>
      <c r="AL1570" s="343" t="e">
        <f t="shared" si="646"/>
        <v>#DIV/0!</v>
      </c>
      <c r="AM1570" s="149"/>
      <c r="AN1570" s="149"/>
      <c r="AO1570" s="343" t="e">
        <f t="shared" si="647"/>
        <v>#DIV/0!</v>
      </c>
      <c r="AP1570" s="149"/>
      <c r="AQ1570" s="149"/>
      <c r="AR1570" s="343" t="e">
        <f t="shared" si="648"/>
        <v>#DIV/0!</v>
      </c>
    </row>
    <row r="1571" spans="1:44" ht="30.75" hidden="1" thickBot="1">
      <c r="A1571" s="309"/>
      <c r="B1571" s="308">
        <v>1425</v>
      </c>
      <c r="C1571" s="239" t="str">
        <f>VLOOKUP($A$18,Piezas!$A$10:$F$604,2,FALSE)</f>
        <v xml:space="preserve">Gabinete lateral derecho </v>
      </c>
      <c r="D1571" s="317" t="s">
        <v>1228</v>
      </c>
      <c r="E1571" s="322"/>
      <c r="F1571" s="308">
        <f>VLOOKUP(D1571,Acero!$A$12:$AB$209,4,FALSE)</f>
        <v>0</v>
      </c>
      <c r="G1571" s="317"/>
      <c r="H1571" s="317"/>
      <c r="I1571" s="317"/>
      <c r="J1571" s="311"/>
      <c r="L1571" s="322"/>
      <c r="M1571" s="308" t="str">
        <f>VLOOKUP(D1571,Acero!$A$12:$AB$209,13,FALSE)</f>
        <v>---------------</v>
      </c>
      <c r="N1571" s="308" t="str">
        <f>IF(L1571="x",VLOOKUP(D1571,Acero!$A$12:$AB$209,6,FALSE),"--")</f>
        <v>--</v>
      </c>
      <c r="O1571" s="324" t="str">
        <f>IF(L1571="x",VLOOKUP(D1571,Acero!$A$12:$AB$209,7,FALSE),"--")</f>
        <v>--</v>
      </c>
      <c r="P1571" s="335">
        <f>IF((M1571="Chapa negra doble recapado")*AND(L1571&lt;&gt;"x"),"--",VLOOKUP(D1571,Acero!$A$12:$AB$209,14,FALSE))</f>
        <v>0.42</v>
      </c>
      <c r="Q1571" s="335" t="str">
        <f>IF((M1571="Chapa negra doble recapado")*AND(L1571&lt;&gt;"x"),"--",VLOOKUP(D1571,Acero!$A$12:$AB$209,15,FALSE))</f>
        <v>----</v>
      </c>
      <c r="R1571" s="335" t="str">
        <f>IF(L1571="x",VLOOKUP(D1571,Acero!$A$12:$AB$209,16,FALSE),"--")</f>
        <v>--</v>
      </c>
      <c r="S1571" s="335" t="str">
        <f>IF(L1571="x",VLOOKUP(D1571,Acero!$A$12:$AB$209,17,FALSE),"--")</f>
        <v>--</v>
      </c>
      <c r="T1571" s="335">
        <f>VLOOKUP(D1571,Acero!$A$12:$AB$209,18,FALSE)</f>
        <v>0.5</v>
      </c>
      <c r="U1571" s="308" t="str">
        <f>VLOOKUP(D1571,Acero!$A$12:$AB$209,19,FALSE)</f>
        <v>----</v>
      </c>
      <c r="V1571" s="318"/>
      <c r="W1571" s="318"/>
      <c r="X1571" s="322"/>
      <c r="Y1571" s="334" t="e">
        <f t="shared" si="645"/>
        <v>#DIV/0!</v>
      </c>
      <c r="Z1571">
        <f t="shared" si="649"/>
        <v>23473917.166666608</v>
      </c>
      <c r="AG1571" s="345">
        <v>43882</v>
      </c>
      <c r="AH1571" s="149"/>
      <c r="AI1571" s="149"/>
      <c r="AJ1571" s="149"/>
      <c r="AK1571" s="149"/>
      <c r="AL1571" s="343" t="e">
        <f t="shared" si="646"/>
        <v>#DIV/0!</v>
      </c>
      <c r="AM1571" s="149"/>
      <c r="AN1571" s="149"/>
      <c r="AO1571" s="343" t="e">
        <f t="shared" si="647"/>
        <v>#DIV/0!</v>
      </c>
      <c r="AP1571" s="149"/>
      <c r="AQ1571" s="149"/>
      <c r="AR1571" s="343" t="e">
        <f t="shared" si="648"/>
        <v>#DIV/0!</v>
      </c>
    </row>
    <row r="1572" spans="1:44" ht="30.75" hidden="1" thickBot="1">
      <c r="A1572" s="309"/>
      <c r="B1572" s="308">
        <v>1426</v>
      </c>
      <c r="C1572" s="239" t="str">
        <f>VLOOKUP($A$18,Piezas!$A$10:$F$604,2,FALSE)</f>
        <v xml:space="preserve">Gabinete lateral derecho </v>
      </c>
      <c r="D1572" s="317" t="s">
        <v>1229</v>
      </c>
      <c r="E1572" s="322"/>
      <c r="F1572" s="308">
        <f>VLOOKUP(D1572,Acero!$A$12:$AB$209,4,FALSE)</f>
        <v>0</v>
      </c>
      <c r="G1572" s="317"/>
      <c r="H1572" s="317"/>
      <c r="I1572" s="317"/>
      <c r="J1572" s="311"/>
      <c r="L1572" s="322"/>
      <c r="M1572" s="308" t="str">
        <f>VLOOKUP(D1572,Acero!$A$12:$AB$209,13,FALSE)</f>
        <v>---------------</v>
      </c>
      <c r="N1572" s="308" t="str">
        <f>IF(L1572="x",VLOOKUP(D1572,Acero!$A$12:$AB$209,6,FALSE),"--")</f>
        <v>--</v>
      </c>
      <c r="O1572" s="324" t="str">
        <f>IF(L1572="x",VLOOKUP(D1572,Acero!$A$12:$AB$209,7,FALSE),"--")</f>
        <v>--</v>
      </c>
      <c r="P1572" s="335">
        <f>IF((M1572="Chapa negra doble recapado")*AND(L1572&lt;&gt;"x"),"--",VLOOKUP(D1572,Acero!$A$12:$AB$209,14,FALSE))</f>
        <v>22</v>
      </c>
      <c r="Q1572" s="335" t="str">
        <f>IF((M1572="Chapa negra doble recapado")*AND(L1572&lt;&gt;"x"),"--",VLOOKUP(D1572,Acero!$A$12:$AB$209,15,FALSE))</f>
        <v>----</v>
      </c>
      <c r="R1572" s="335" t="str">
        <f>IF(L1572="x",VLOOKUP(D1572,Acero!$A$12:$AB$209,16,FALSE),"--")</f>
        <v>--</v>
      </c>
      <c r="S1572" s="335" t="str">
        <f>IF(L1572="x",VLOOKUP(D1572,Acero!$A$12:$AB$209,17,FALSE),"--")</f>
        <v>--</v>
      </c>
      <c r="T1572" s="335">
        <f>VLOOKUP(D1572,Acero!$A$12:$AB$209,18,FALSE)</f>
        <v>0</v>
      </c>
      <c r="U1572" s="308" t="str">
        <f>VLOOKUP(D1572,Acero!$A$12:$AB$209,19,FALSE)</f>
        <v>----</v>
      </c>
      <c r="V1572" s="319"/>
      <c r="W1572" s="319"/>
      <c r="X1572" s="322"/>
      <c r="Y1572" s="334" t="e">
        <f t="shared" si="645"/>
        <v>#DIV/0!</v>
      </c>
      <c r="Z1572">
        <f t="shared" si="649"/>
        <v>23473917.166666608</v>
      </c>
      <c r="AG1572" s="345">
        <v>43883</v>
      </c>
      <c r="AH1572" s="149"/>
      <c r="AI1572" s="149"/>
      <c r="AJ1572" s="149"/>
      <c r="AK1572" s="149"/>
      <c r="AL1572" s="343" t="e">
        <f t="shared" si="646"/>
        <v>#DIV/0!</v>
      </c>
      <c r="AM1572" s="149"/>
      <c r="AN1572" s="149"/>
      <c r="AO1572" s="343" t="e">
        <f t="shared" si="647"/>
        <v>#DIV/0!</v>
      </c>
      <c r="AP1572" s="149"/>
      <c r="AQ1572" s="149"/>
      <c r="AR1572" s="343" t="e">
        <f t="shared" si="648"/>
        <v>#DIV/0!</v>
      </c>
    </row>
    <row r="1573" spans="1:44" ht="30.75" hidden="1" thickBot="1">
      <c r="A1573" s="309"/>
      <c r="B1573" s="308">
        <v>1427</v>
      </c>
      <c r="C1573" s="239" t="str">
        <f>VLOOKUP($A$18,Piezas!$A$10:$F$604,2,FALSE)</f>
        <v xml:space="preserve">Gabinete lateral derecho </v>
      </c>
      <c r="D1573" s="317" t="s">
        <v>1230</v>
      </c>
      <c r="E1573" s="322"/>
      <c r="F1573" s="308">
        <f>VLOOKUP(D1573,Acero!$A$12:$AB$209,4,FALSE)</f>
        <v>0</v>
      </c>
      <c r="G1573" s="317"/>
      <c r="H1573" s="317"/>
      <c r="I1573" s="317"/>
      <c r="J1573" s="311"/>
      <c r="L1573" s="322"/>
      <c r="M1573" s="308" t="str">
        <f>VLOOKUP(D1573,Acero!$A$12:$AB$209,13,FALSE)</f>
        <v>---------------</v>
      </c>
      <c r="N1573" s="308" t="str">
        <f>IF(L1573="x",VLOOKUP(D1573,Acero!$A$12:$AB$209,6,FALSE),"--")</f>
        <v>--</v>
      </c>
      <c r="O1573" s="324" t="str">
        <f>IF(L1573="x",VLOOKUP(D1573,Acero!$A$12:$AB$209,7,FALSE),"--")</f>
        <v>--</v>
      </c>
      <c r="P1573" s="335">
        <f>IF((M1573="Chapa negra doble recapado")*AND(L1573&lt;&gt;"x"),"--",VLOOKUP(D1573,Acero!$A$12:$AB$209,14,FALSE))</f>
        <v>12.7</v>
      </c>
      <c r="Q1573" s="335" t="str">
        <f>IF((M1573="Chapa negra doble recapado")*AND(L1573&lt;&gt;"x"),"--",VLOOKUP(D1573,Acero!$A$12:$AB$209,15,FALSE))</f>
        <v>----</v>
      </c>
      <c r="R1573" s="335" t="str">
        <f>IF(L1573="x",VLOOKUP(D1573,Acero!$A$12:$AB$209,16,FALSE),"--")</f>
        <v>--</v>
      </c>
      <c r="S1573" s="335" t="str">
        <f>IF(L1573="x",VLOOKUP(D1573,Acero!$A$12:$AB$209,17,FALSE),"--")</f>
        <v>--</v>
      </c>
      <c r="T1573" s="335">
        <f>VLOOKUP(D1573,Acero!$A$12:$AB$209,18,FALSE)</f>
        <v>0</v>
      </c>
      <c r="U1573" s="308" t="str">
        <f>VLOOKUP(D1573,Acero!$A$12:$AB$209,19,FALSE)</f>
        <v>----</v>
      </c>
      <c r="V1573" s="318"/>
      <c r="W1573" s="318"/>
      <c r="X1573" s="322"/>
      <c r="Y1573" s="334" t="e">
        <f t="shared" si="645"/>
        <v>#DIV/0!</v>
      </c>
      <c r="Z1573">
        <f t="shared" si="649"/>
        <v>23473917.166666608</v>
      </c>
      <c r="AG1573" s="345">
        <v>43884</v>
      </c>
      <c r="AH1573" s="149"/>
      <c r="AI1573" s="149"/>
      <c r="AJ1573" s="149"/>
      <c r="AK1573" s="149"/>
      <c r="AL1573" s="343" t="e">
        <f t="shared" si="646"/>
        <v>#DIV/0!</v>
      </c>
      <c r="AM1573" s="149"/>
      <c r="AN1573" s="149"/>
      <c r="AO1573" s="343" t="e">
        <f t="shared" si="647"/>
        <v>#DIV/0!</v>
      </c>
      <c r="AP1573" s="149"/>
      <c r="AQ1573" s="149"/>
      <c r="AR1573" s="343" t="e">
        <f t="shared" si="648"/>
        <v>#DIV/0!</v>
      </c>
    </row>
    <row r="1574" spans="1:44" ht="30.75" hidden="1" thickBot="1">
      <c r="A1574" s="309"/>
      <c r="B1574" s="308">
        <v>1428</v>
      </c>
      <c r="C1574" s="239" t="str">
        <f>VLOOKUP($A$18,Piezas!$A$10:$F$604,2,FALSE)</f>
        <v xml:space="preserve">Gabinete lateral derecho </v>
      </c>
      <c r="D1574" s="317"/>
      <c r="E1574" s="322"/>
      <c r="F1574" s="308" t="e">
        <f>VLOOKUP(D1574,Acero!$A$12:$AB$209,4,FALSE)</f>
        <v>#N/A</v>
      </c>
      <c r="G1574" s="317"/>
      <c r="H1574" s="317"/>
      <c r="I1574" s="317"/>
      <c r="J1574" s="311"/>
      <c r="L1574" s="322"/>
      <c r="M1574" s="308" t="e">
        <f>VLOOKUP(D1574,Acero!$A$12:$AB$209,13,FALSE)</f>
        <v>#N/A</v>
      </c>
      <c r="N1574" s="308" t="str">
        <f>IF(L1574="x",VLOOKUP(D1574,Acero!$A$12:$AB$209,6,FALSE),"--")</f>
        <v>--</v>
      </c>
      <c r="O1574" s="324" t="str">
        <f>IF(L1574="x",VLOOKUP(D1574,Acero!$A$12:$AB$209,7,FALSE),"--")</f>
        <v>--</v>
      </c>
      <c r="P1574" s="335" t="e">
        <f>IF((M1574="Chapa negra doble recapado")*AND(L1574&lt;&gt;"x"),"--",VLOOKUP(D1574,Acero!$A$12:$AB$209,14,FALSE))</f>
        <v>#N/A</v>
      </c>
      <c r="Q1574" s="335" t="e">
        <f>IF((M1574="Chapa negra doble recapado")*AND(L1574&lt;&gt;"x"),"--",VLOOKUP(D1574,Acero!$A$12:$AB$209,15,FALSE))</f>
        <v>#N/A</v>
      </c>
      <c r="R1574" s="335" t="str">
        <f>IF(L1574="x",VLOOKUP(D1574,Acero!$A$12:$AB$209,16,FALSE),"--")</f>
        <v>--</v>
      </c>
      <c r="S1574" s="335" t="str">
        <f>IF(L1574="x",VLOOKUP(D1574,Acero!$A$12:$AB$209,17,FALSE),"--")</f>
        <v>--</v>
      </c>
      <c r="T1574" s="335" t="e">
        <f>VLOOKUP(D1574,Acero!$A$12:$AB$209,18,FALSE)</f>
        <v>#N/A</v>
      </c>
      <c r="U1574" s="308" t="e">
        <f>VLOOKUP(D1574,Acero!$A$12:$AB$209,19,FALSE)</f>
        <v>#N/A</v>
      </c>
      <c r="V1574" s="319"/>
      <c r="W1574" s="319"/>
      <c r="X1574" s="322"/>
      <c r="Y1574" s="334" t="e">
        <f t="shared" si="645"/>
        <v>#DIV/0!</v>
      </c>
      <c r="Z1574">
        <f t="shared" si="649"/>
        <v>23473917.166666608</v>
      </c>
      <c r="AG1574" s="345">
        <v>43885</v>
      </c>
      <c r="AH1574" s="149"/>
      <c r="AI1574" s="149"/>
      <c r="AJ1574" s="149"/>
      <c r="AK1574" s="149"/>
      <c r="AL1574" s="343" t="e">
        <f t="shared" si="646"/>
        <v>#DIV/0!</v>
      </c>
      <c r="AM1574" s="149"/>
      <c r="AN1574" s="149"/>
      <c r="AO1574" s="343" t="e">
        <f t="shared" si="647"/>
        <v>#DIV/0!</v>
      </c>
      <c r="AP1574" s="149"/>
      <c r="AQ1574" s="149"/>
      <c r="AR1574" s="343" t="e">
        <f t="shared" si="648"/>
        <v>#DIV/0!</v>
      </c>
    </row>
    <row r="1575" spans="1:44" ht="30.75" hidden="1" thickBot="1">
      <c r="A1575" s="309"/>
      <c r="B1575" s="308">
        <v>1429</v>
      </c>
      <c r="C1575" s="239" t="str">
        <f>VLOOKUP($A$18,Piezas!$A$10:$F$604,2,FALSE)</f>
        <v xml:space="preserve">Gabinete lateral derecho </v>
      </c>
      <c r="D1575" s="320"/>
      <c r="E1575" s="322"/>
      <c r="F1575" s="308" t="e">
        <f>VLOOKUP(D1575,Acero!$A$12:$AB$209,4,FALSE)</f>
        <v>#N/A</v>
      </c>
      <c r="G1575" s="317"/>
      <c r="H1575" s="317"/>
      <c r="I1575" s="317"/>
      <c r="J1575" s="311"/>
      <c r="L1575" s="322"/>
      <c r="M1575" s="308" t="e">
        <f>VLOOKUP(D1575,Acero!$A$12:$AB$209,13,FALSE)</f>
        <v>#N/A</v>
      </c>
      <c r="N1575" s="308" t="str">
        <f>IF(L1575="x",VLOOKUP(D1575,Acero!$A$12:$AB$209,6,FALSE),"--")</f>
        <v>--</v>
      </c>
      <c r="O1575" s="324" t="str">
        <f>IF(L1575="x",VLOOKUP(D1575,Acero!$A$12:$AB$209,7,FALSE),"--")</f>
        <v>--</v>
      </c>
      <c r="P1575" s="335" t="e">
        <f>IF((M1575="Chapa negra doble recapado")*AND(L1575&lt;&gt;"x"),"--",VLOOKUP(D1575,Acero!$A$12:$AB$209,14,FALSE))</f>
        <v>#N/A</v>
      </c>
      <c r="Q1575" s="335" t="e">
        <f>IF((M1575="Chapa negra doble recapado")*AND(L1575&lt;&gt;"x"),"--",VLOOKUP(D1575,Acero!$A$12:$AB$209,15,FALSE))</f>
        <v>#N/A</v>
      </c>
      <c r="R1575" s="335" t="str">
        <f>IF(L1575="x",VLOOKUP(D1575,Acero!$A$12:$AB$209,16,FALSE),"--")</f>
        <v>--</v>
      </c>
      <c r="S1575" s="335" t="str">
        <f>IF(L1575="x",VLOOKUP(D1575,Acero!$A$12:$AB$209,17,FALSE),"--")</f>
        <v>--</v>
      </c>
      <c r="T1575" s="335" t="e">
        <f>VLOOKUP(D1575,Acero!$A$12:$AB$209,18,FALSE)</f>
        <v>#N/A</v>
      </c>
      <c r="U1575" s="308" t="e">
        <f>VLOOKUP(D1575,Acero!$A$12:$AB$209,19,FALSE)</f>
        <v>#N/A</v>
      </c>
      <c r="V1575" s="318"/>
      <c r="W1575" s="318"/>
      <c r="X1575" s="322"/>
      <c r="Y1575" s="334" t="e">
        <f t="shared" si="645"/>
        <v>#DIV/0!</v>
      </c>
      <c r="Z1575">
        <f t="shared" si="649"/>
        <v>23473917.166666608</v>
      </c>
      <c r="AG1575" s="345">
        <v>43886</v>
      </c>
      <c r="AH1575" s="149"/>
      <c r="AI1575" s="149"/>
      <c r="AJ1575" s="149"/>
      <c r="AK1575" s="149"/>
      <c r="AL1575" s="343" t="e">
        <f t="shared" si="646"/>
        <v>#DIV/0!</v>
      </c>
      <c r="AM1575" s="149"/>
      <c r="AN1575" s="149"/>
      <c r="AO1575" s="343" t="e">
        <f t="shared" si="647"/>
        <v>#DIV/0!</v>
      </c>
      <c r="AP1575" s="149"/>
      <c r="AQ1575" s="149"/>
      <c r="AR1575" s="343" t="e">
        <f t="shared" si="648"/>
        <v>#DIV/0!</v>
      </c>
    </row>
    <row r="1576" spans="1:44" ht="30.75" hidden="1" thickBot="1">
      <c r="A1576" s="412"/>
      <c r="B1576" s="308">
        <v>1430</v>
      </c>
      <c r="C1576" s="239" t="str">
        <f>VLOOKUP($A$18,Piezas!$A$10:$F$604,2,FALSE)</f>
        <v xml:space="preserve">Gabinete lateral derecho </v>
      </c>
      <c r="D1576" s="321"/>
      <c r="E1576" s="322"/>
      <c r="F1576" s="308" t="e">
        <f>VLOOKUP(D1576,Acero!$A$12:$AB$209,4,FALSE)</f>
        <v>#N/A</v>
      </c>
      <c r="G1576" s="317"/>
      <c r="H1576" s="317"/>
      <c r="I1576" s="317"/>
      <c r="J1576" s="311"/>
      <c r="L1576" s="322"/>
      <c r="M1576" s="308" t="e">
        <f>VLOOKUP(D1576,Acero!$A$12:$AB$209,13,FALSE)</f>
        <v>#N/A</v>
      </c>
      <c r="N1576" s="308" t="str">
        <f>IF(L1576="x",VLOOKUP(D1576,Acero!$A$12:$AB$209,6,FALSE),"--")</f>
        <v>--</v>
      </c>
      <c r="O1576" s="324" t="str">
        <f>IF(L1576="x",VLOOKUP(D1576,Acero!$A$12:$AB$209,7,FALSE),"--")</f>
        <v>--</v>
      </c>
      <c r="P1576" s="335" t="e">
        <f>IF((M1576="Chapa negra doble recapado")*AND(L1576&lt;&gt;"x"),"--",VLOOKUP(D1576,Acero!$A$12:$AB$209,14,FALSE))</f>
        <v>#N/A</v>
      </c>
      <c r="Q1576" s="335" t="e">
        <f>IF((M1576="Chapa negra doble recapado")*AND(L1576&lt;&gt;"x"),"--",VLOOKUP(D1576,Acero!$A$12:$AB$209,15,FALSE))</f>
        <v>#N/A</v>
      </c>
      <c r="R1576" s="335" t="str">
        <f>IF(L1576="x",VLOOKUP(D1576,Acero!$A$12:$AB$209,16,FALSE),"--")</f>
        <v>--</v>
      </c>
      <c r="S1576" s="335" t="str">
        <f>IF(L1576="x",VLOOKUP(D1576,Acero!$A$12:$AB$209,17,FALSE),"--")</f>
        <v>--</v>
      </c>
      <c r="T1576" s="335" t="e">
        <f>VLOOKUP(D1576,Acero!$A$12:$AB$209,18,FALSE)</f>
        <v>#N/A</v>
      </c>
      <c r="U1576" s="308" t="e">
        <f>VLOOKUP(D1576,Acero!$A$12:$AB$209,19,FALSE)</f>
        <v>#N/A</v>
      </c>
      <c r="V1576" s="319"/>
      <c r="W1576" s="319"/>
      <c r="X1576" s="322"/>
      <c r="Y1576" s="334" t="e">
        <f t="shared" si="645"/>
        <v>#DIV/0!</v>
      </c>
      <c r="Z1576">
        <f t="shared" si="649"/>
        <v>23473917.166666608</v>
      </c>
      <c r="AG1576" s="345">
        <v>43887</v>
      </c>
      <c r="AH1576" s="149"/>
      <c r="AI1576" s="149"/>
      <c r="AJ1576" s="149"/>
      <c r="AK1576" s="149"/>
      <c r="AL1576" s="343" t="e">
        <f t="shared" si="646"/>
        <v>#DIV/0!</v>
      </c>
      <c r="AM1576" s="149"/>
      <c r="AN1576" s="149"/>
      <c r="AO1576" s="343" t="e">
        <f t="shared" si="647"/>
        <v>#DIV/0!</v>
      </c>
      <c r="AP1576" s="149"/>
      <c r="AQ1576" s="149"/>
      <c r="AR1576" s="343" t="e">
        <f t="shared" si="648"/>
        <v>#DIV/0!</v>
      </c>
    </row>
    <row r="1577" spans="1:44" ht="15.75" hidden="1" thickBot="1">
      <c r="A1577" s="410"/>
      <c r="B1577" s="336"/>
      <c r="C1577" s="337"/>
      <c r="D1577" s="338"/>
      <c r="E1577" s="339"/>
      <c r="F1577" s="340"/>
      <c r="G1577" s="336"/>
      <c r="H1577" s="336"/>
      <c r="I1577" s="338"/>
      <c r="J1577" s="339"/>
      <c r="K1577" s="341"/>
      <c r="L1577" s="339"/>
      <c r="M1577" s="338"/>
      <c r="N1577" s="338"/>
      <c r="O1577" s="342"/>
      <c r="P1577" s="340"/>
      <c r="Q1577" s="340"/>
      <c r="R1577" s="340"/>
      <c r="S1577" s="340"/>
      <c r="T1577" s="340"/>
      <c r="U1577" s="336"/>
      <c r="V1577" s="336"/>
      <c r="W1577" s="336"/>
      <c r="X1577" s="339"/>
      <c r="Y1577" s="339"/>
      <c r="Z1577" s="333"/>
      <c r="AA1577" s="333"/>
      <c r="AG1577" s="345"/>
      <c r="AL1577" s="344"/>
      <c r="AO1577" s="344"/>
      <c r="AR1577" s="344"/>
    </row>
    <row r="1578" spans="1:44" ht="31.5" hidden="1" thickTop="1" thickBot="1">
      <c r="A1578" s="411" t="s">
        <v>649</v>
      </c>
      <c r="B1578" s="308">
        <v>1431</v>
      </c>
      <c r="C1578" s="239" t="str">
        <f>VLOOKUP($A$18,Piezas!$A$10:$F$604,2,FALSE)</f>
        <v xml:space="preserve">Gabinete lateral derecho </v>
      </c>
      <c r="D1578" s="317" t="s">
        <v>1012</v>
      </c>
      <c r="E1578" s="331">
        <v>3118.3333333333298</v>
      </c>
      <c r="F1578" s="308" t="str">
        <f>VLOOKUP(D1578,Acero!$A$12:$AB$209,4,FALSE)</f>
        <v>Lateral</v>
      </c>
      <c r="G1578" s="317"/>
      <c r="H1578" s="317"/>
      <c r="I1578" s="317"/>
      <c r="J1578" s="310"/>
      <c r="K1578" s="149"/>
      <c r="L1578" s="331"/>
      <c r="M1578" s="308" t="str">
        <f>VLOOKUP(D1578,Acero!$A$12:$AB$209,13,FALSE)</f>
        <v>Chapa negra doble recapado</v>
      </c>
      <c r="N1578" s="308" t="str">
        <f>IF(L1578="x",VLOOKUP(D1578,Acero!$A$12:$AB$209,6,FALSE),"--")</f>
        <v>--</v>
      </c>
      <c r="O1578" s="324" t="str">
        <f>IF(L1578="x",VLOOKUP(D1578,Acero!$A$12:$AB$209,7,FALSE),"--")</f>
        <v>--</v>
      </c>
      <c r="P1578" s="335" t="str">
        <f>IF((M1578="Chapa negra doble recapado")*AND(L1578&lt;&gt;"x"),"--",VLOOKUP(D1578,Acero!$A$12:$AB$209,14,FALSE))</f>
        <v>--</v>
      </c>
      <c r="Q1578" s="335" t="str">
        <f>IF((M1578="Chapa negra doble recapado")*AND(L1578&lt;&gt;"x"),"--",VLOOKUP(D1578,Acero!$A$12:$AB$209,15,FALSE))</f>
        <v>--</v>
      </c>
      <c r="R1578" s="335" t="str">
        <f>IF(L1578="x",VLOOKUP(D1578,Acero!$A$12:$AB$209,16,FALSE),"--")</f>
        <v>--</v>
      </c>
      <c r="S1578" s="335" t="str">
        <f>IF(L1578="x",VLOOKUP(D1578,Acero!$A$12:$AB$209,17,FALSE),"--")</f>
        <v>--</v>
      </c>
      <c r="T1578" s="335">
        <f>VLOOKUP(D1578,Acero!$A$12:$AB$209,18,FALSE)</f>
        <v>1.2</v>
      </c>
      <c r="U1578" s="308" t="str">
        <f>VLOOKUP(D1578,Acero!$A$12:$AB$209,19,FALSE)</f>
        <v>mm</v>
      </c>
      <c r="V1578" s="317"/>
      <c r="W1578" s="317">
        <v>2534.8333333333298</v>
      </c>
      <c r="X1578" s="331">
        <v>3314.6666666666702</v>
      </c>
      <c r="Y1578" s="334">
        <f t="shared" ref="Y1578:Y1588" si="650">(X1578-W1578)/W1578</f>
        <v>0.30764678808600487</v>
      </c>
      <c r="Z1578" s="149">
        <f>(V1578+W1578)*E1578</f>
        <v>7904455.2777777584</v>
      </c>
      <c r="AA1578" s="149"/>
      <c r="AB1578" s="149"/>
      <c r="AC1578" s="149"/>
      <c r="AD1578" s="149"/>
      <c r="AE1578" s="149"/>
      <c r="AF1578" s="149"/>
      <c r="AG1578" s="345">
        <v>43888</v>
      </c>
      <c r="AH1578" s="149"/>
      <c r="AI1578" s="149"/>
      <c r="AJ1578" s="149"/>
      <c r="AK1578" s="149"/>
      <c r="AL1578" s="343" t="e">
        <f t="shared" ref="AL1578:AL1588" si="651">(AH1578-AK1578)/AH1578</f>
        <v>#DIV/0!</v>
      </c>
      <c r="AM1578" s="149"/>
      <c r="AN1578" s="149"/>
      <c r="AO1578" s="343" t="e">
        <f t="shared" ref="AO1578:AO1588" si="652">(AK1578-AN1578)/AK1578</f>
        <v>#DIV/0!</v>
      </c>
      <c r="AP1578" s="149"/>
      <c r="AQ1578" s="149"/>
      <c r="AR1578" s="343" t="e">
        <f t="shared" ref="AR1578:AR1588" si="653">(AN1578-AQ1578)/AN1578</f>
        <v>#DIV/0!</v>
      </c>
    </row>
    <row r="1579" spans="1:44" ht="30.75" hidden="1" thickBot="1">
      <c r="A1579" s="309"/>
      <c r="B1579" s="308">
        <v>1432</v>
      </c>
      <c r="C1579" s="239" t="str">
        <f>VLOOKUP($A$18,Piezas!$A$10:$F$604,2,FALSE)</f>
        <v xml:space="preserve">Gabinete lateral derecho </v>
      </c>
      <c r="D1579" s="317" t="s">
        <v>1211</v>
      </c>
      <c r="E1579" s="322">
        <v>3126.3333333333298</v>
      </c>
      <c r="F1579" s="308" t="str">
        <f>VLOOKUP(D1579,Acero!$A$12:$AB$209,4,FALSE)</f>
        <v xml:space="preserve">Lonja </v>
      </c>
      <c r="G1579" s="317"/>
      <c r="H1579" s="317"/>
      <c r="I1579" s="317"/>
      <c r="J1579" s="311"/>
      <c r="L1579" s="317"/>
      <c r="M1579" s="308" t="str">
        <f>VLOOKUP(D1579,Acero!$A$12:$AB$209,13,FALSE)</f>
        <v>Chapa negra doble recapado</v>
      </c>
      <c r="N1579" s="308" t="str">
        <f>IF(L1579="x",VLOOKUP(D1579,Acero!$A$12:$AB$209,6,FALSE),"--")</f>
        <v>--</v>
      </c>
      <c r="O1579" s="324" t="str">
        <f>IF(L1579="x",VLOOKUP(D1579,Acero!$A$12:$AB$209,7,FALSE),"--")</f>
        <v>--</v>
      </c>
      <c r="P1579" s="335" t="str">
        <f>IF((M1579="Chapa negra doble recapado")*AND(L1579&lt;&gt;"x"),"--",VLOOKUP(D1579,Acero!$A$12:$AB$209,14,FALSE))</f>
        <v>--</v>
      </c>
      <c r="Q1579" s="335" t="str">
        <f>IF((M1579="Chapa negra doble recapado")*AND(L1579&lt;&gt;"x"),"--",VLOOKUP(D1579,Acero!$A$12:$AB$209,15,FALSE))</f>
        <v>--</v>
      </c>
      <c r="R1579" s="335" t="str">
        <f>IF(L1579="x",VLOOKUP(D1579,Acero!$A$12:$AB$209,16,FALSE),"--")</f>
        <v>--</v>
      </c>
      <c r="S1579" s="335" t="str">
        <f>IF(L1579="x",VLOOKUP(D1579,Acero!$A$12:$AB$209,17,FALSE),"--")</f>
        <v>--</v>
      </c>
      <c r="T1579" s="335">
        <f>VLOOKUP(D1579,Acero!$A$12:$AB$209,18,FALSE)</f>
        <v>1.2</v>
      </c>
      <c r="U1579" s="308" t="str">
        <f>VLOOKUP(D1579,Acero!$A$12:$AB$209,19,FALSE)</f>
        <v>mm</v>
      </c>
      <c r="V1579" s="317"/>
      <c r="W1579" s="317">
        <v>2541.3333333333298</v>
      </c>
      <c r="X1579" s="322">
        <v>3323.1666666666702</v>
      </c>
      <c r="Y1579" s="334">
        <f t="shared" si="650"/>
        <v>0.30764690451207033</v>
      </c>
      <c r="Z1579">
        <f t="shared" ref="Z1579:Z1588" si="654">(V1579+W1579)*E1579+Z1578</f>
        <v>15849510.388888851</v>
      </c>
      <c r="AG1579" s="345">
        <v>43889</v>
      </c>
      <c r="AH1579" s="149"/>
      <c r="AI1579" s="149"/>
      <c r="AJ1579" s="149"/>
      <c r="AK1579" s="149"/>
      <c r="AL1579" s="343" t="e">
        <f t="shared" si="651"/>
        <v>#DIV/0!</v>
      </c>
      <c r="AM1579" s="149"/>
      <c r="AN1579" s="149"/>
      <c r="AO1579" s="343" t="e">
        <f t="shared" si="652"/>
        <v>#DIV/0!</v>
      </c>
      <c r="AP1579" s="149"/>
      <c r="AQ1579" s="149"/>
      <c r="AR1579" s="343" t="e">
        <f t="shared" si="653"/>
        <v>#DIV/0!</v>
      </c>
    </row>
    <row r="1580" spans="1:44" ht="30.75" hidden="1" thickBot="1">
      <c r="A1580" s="309"/>
      <c r="B1580" s="308">
        <v>1433</v>
      </c>
      <c r="C1580" s="239" t="str">
        <f>VLOOKUP($A$18,Piezas!$A$10:$F$604,2,FALSE)</f>
        <v xml:space="preserve">Gabinete lateral derecho </v>
      </c>
      <c r="D1580" s="317" t="s">
        <v>1014</v>
      </c>
      <c r="E1580" s="322">
        <v>3134.3333333333298</v>
      </c>
      <c r="F1580" s="308" t="str">
        <f>VLOOKUP(D1580,Acero!$A$12:$AB$209,4,FALSE)</f>
        <v>orejas</v>
      </c>
      <c r="G1580" s="317"/>
      <c r="H1580" s="317"/>
      <c r="I1580" s="317"/>
      <c r="J1580" s="311" t="s">
        <v>1600</v>
      </c>
      <c r="L1580" s="322"/>
      <c r="M1580" s="308" t="str">
        <f>VLOOKUP(D1580,Acero!$A$12:$AB$209,13,FALSE)</f>
        <v>Chapa negra doble recapado</v>
      </c>
      <c r="N1580" s="308" t="str">
        <f>IF(L1580="x",VLOOKUP(D1580,Acero!$A$12:$AB$209,6,FALSE),"--")</f>
        <v>--</v>
      </c>
      <c r="O1580" s="324" t="str">
        <f>IF(L1580="x",VLOOKUP(D1580,Acero!$A$12:$AB$209,7,FALSE),"--")</f>
        <v>--</v>
      </c>
      <c r="P1580" s="335" t="str">
        <f>IF((M1580="Chapa negra doble recapado")*AND(L1580&lt;&gt;"x"),"--",VLOOKUP(D1580,Acero!$A$12:$AB$209,14,FALSE))</f>
        <v>--</v>
      </c>
      <c r="Q1580" s="335" t="str">
        <f>IF((M1580="Chapa negra doble recapado")*AND(L1580&lt;&gt;"x"),"--",VLOOKUP(D1580,Acero!$A$12:$AB$209,15,FALSE))</f>
        <v>--</v>
      </c>
      <c r="R1580" s="335" t="str">
        <f>IF(L1580="x",VLOOKUP(D1580,Acero!$A$12:$AB$209,16,FALSE),"--")</f>
        <v>--</v>
      </c>
      <c r="S1580" s="335" t="str">
        <f>IF(L1580="x",VLOOKUP(D1580,Acero!$A$12:$AB$209,17,FALSE),"--")</f>
        <v>--</v>
      </c>
      <c r="T1580" s="335">
        <f>VLOOKUP(D1580,Acero!$A$12:$AB$209,18,FALSE)</f>
        <v>1.2</v>
      </c>
      <c r="U1580" s="308" t="str">
        <f>VLOOKUP(D1580,Acero!$A$12:$AB$209,19,FALSE)</f>
        <v>mm</v>
      </c>
      <c r="V1580" s="318">
        <v>1</v>
      </c>
      <c r="W1580" s="318">
        <v>2547.8333333333298</v>
      </c>
      <c r="X1580" s="322">
        <v>3331.6666666666702</v>
      </c>
      <c r="Y1580" s="334">
        <f t="shared" si="650"/>
        <v>0.30764702034408636</v>
      </c>
      <c r="Z1580">
        <f t="shared" si="654"/>
        <v>23838403.666666608</v>
      </c>
      <c r="AG1580" s="345">
        <v>43890</v>
      </c>
      <c r="AH1580" s="149"/>
      <c r="AI1580" s="149"/>
      <c r="AJ1580" s="149"/>
      <c r="AK1580" s="149"/>
      <c r="AL1580" s="343" t="e">
        <f t="shared" si="651"/>
        <v>#DIV/0!</v>
      </c>
      <c r="AM1580" s="149"/>
      <c r="AN1580" s="149"/>
      <c r="AO1580" s="343" t="e">
        <f t="shared" si="652"/>
        <v>#DIV/0!</v>
      </c>
      <c r="AP1580" s="149"/>
      <c r="AQ1580" s="149"/>
      <c r="AR1580" s="343" t="e">
        <f t="shared" si="653"/>
        <v>#DIV/0!</v>
      </c>
    </row>
    <row r="1581" spans="1:44" ht="30.75" hidden="1" thickBot="1">
      <c r="A1581" s="309"/>
      <c r="B1581" s="308">
        <v>1434</v>
      </c>
      <c r="C1581" s="239" t="str">
        <f>VLOOKUP($A$18,Piezas!$A$10:$F$604,2,FALSE)</f>
        <v xml:space="preserve">Gabinete lateral derecho </v>
      </c>
      <c r="D1581" s="317" t="s">
        <v>1015</v>
      </c>
      <c r="E1581" s="322"/>
      <c r="F1581" s="308">
        <f>VLOOKUP(D1581,Acero!$A$12:$AB$209,4,FALSE)</f>
        <v>0</v>
      </c>
      <c r="G1581" s="317"/>
      <c r="H1581" s="317"/>
      <c r="I1581" s="317"/>
      <c r="J1581" s="311"/>
      <c r="L1581" s="322"/>
      <c r="M1581" s="308">
        <f>VLOOKUP(D1581,Acero!$A$12:$AB$209,13,FALSE)</f>
        <v>0</v>
      </c>
      <c r="N1581" s="308" t="str">
        <f>IF(L1581="x",VLOOKUP(D1581,Acero!$A$12:$AB$209,6,FALSE),"--")</f>
        <v>--</v>
      </c>
      <c r="O1581" s="324" t="str">
        <f>IF(L1581="x",VLOOKUP(D1581,Acero!$A$12:$AB$209,7,FALSE),"--")</f>
        <v>--</v>
      </c>
      <c r="P1581" s="335">
        <f>IF((M1581="Chapa negra doble recapado")*AND(L1581&lt;&gt;"x"),"--",VLOOKUP(D1581,Acero!$A$12:$AB$209,14,FALSE))</f>
        <v>0</v>
      </c>
      <c r="Q1581" s="335">
        <f>IF((M1581="Chapa negra doble recapado")*AND(L1581&lt;&gt;"x"),"--",VLOOKUP(D1581,Acero!$A$12:$AB$209,15,FALSE))</f>
        <v>0</v>
      </c>
      <c r="R1581" s="335" t="str">
        <f>IF(L1581="x",VLOOKUP(D1581,Acero!$A$12:$AB$209,16,FALSE),"--")</f>
        <v>--</v>
      </c>
      <c r="S1581" s="335" t="str">
        <f>IF(L1581="x",VLOOKUP(D1581,Acero!$A$12:$AB$209,17,FALSE),"--")</f>
        <v>--</v>
      </c>
      <c r="T1581" s="335">
        <f>VLOOKUP(D1581,Acero!$A$12:$AB$209,18,FALSE)</f>
        <v>0</v>
      </c>
      <c r="U1581" s="308" t="str">
        <f>VLOOKUP(D1581,Acero!$A$12:$AB$209,19,FALSE)</f>
        <v>-----</v>
      </c>
      <c r="V1581" s="319"/>
      <c r="W1581" s="319"/>
      <c r="X1581" s="322"/>
      <c r="Y1581" s="334" t="e">
        <f t="shared" si="650"/>
        <v>#DIV/0!</v>
      </c>
      <c r="Z1581">
        <f t="shared" si="654"/>
        <v>23838403.666666608</v>
      </c>
      <c r="AG1581" s="345">
        <v>43891</v>
      </c>
      <c r="AH1581" s="149"/>
      <c r="AI1581" s="149"/>
      <c r="AJ1581" s="149"/>
      <c r="AK1581" s="149"/>
      <c r="AL1581" s="343" t="e">
        <f t="shared" si="651"/>
        <v>#DIV/0!</v>
      </c>
      <c r="AM1581" s="149"/>
      <c r="AN1581" s="149"/>
      <c r="AO1581" s="343" t="e">
        <f t="shared" si="652"/>
        <v>#DIV/0!</v>
      </c>
      <c r="AP1581" s="149"/>
      <c r="AQ1581" s="149"/>
      <c r="AR1581" s="343" t="e">
        <f t="shared" si="653"/>
        <v>#DIV/0!</v>
      </c>
    </row>
    <row r="1582" spans="1:44" ht="30.75" hidden="1" thickBot="1">
      <c r="A1582" s="309"/>
      <c r="B1582" s="308">
        <v>1435</v>
      </c>
      <c r="C1582" s="239" t="str">
        <f>VLOOKUP($A$18,Piezas!$A$10:$F$604,2,FALSE)</f>
        <v xml:space="preserve">Gabinete lateral derecho </v>
      </c>
      <c r="D1582" s="317" t="s">
        <v>1060</v>
      </c>
      <c r="E1582" s="322"/>
      <c r="F1582" s="308">
        <f>VLOOKUP(D1582,Acero!$A$12:$AB$209,4,FALSE)</f>
        <v>0</v>
      </c>
      <c r="G1582" s="317"/>
      <c r="H1582" s="317"/>
      <c r="I1582" s="317"/>
      <c r="J1582" s="311"/>
      <c r="L1582" s="322"/>
      <c r="M1582" s="308" t="str">
        <f>VLOOKUP(D1582,Acero!$A$12:$AB$209,13,FALSE)</f>
        <v>---------------</v>
      </c>
      <c r="N1582" s="308" t="str">
        <f>IF(L1582="x",VLOOKUP(D1582,Acero!$A$12:$AB$209,6,FALSE),"--")</f>
        <v>--</v>
      </c>
      <c r="O1582" s="324" t="str">
        <f>IF(L1582="x",VLOOKUP(D1582,Acero!$A$12:$AB$209,7,FALSE),"--")</f>
        <v>--</v>
      </c>
      <c r="P1582" s="335">
        <f>IF((M1582="Chapa negra doble recapado")*AND(L1582&lt;&gt;"x"),"--",VLOOKUP(D1582,Acero!$A$12:$AB$209,14,FALSE))</f>
        <v>28</v>
      </c>
      <c r="Q1582" s="335" t="str">
        <f>IF((M1582="Chapa negra doble recapado")*AND(L1582&lt;&gt;"x"),"--",VLOOKUP(D1582,Acero!$A$12:$AB$209,15,FALSE))</f>
        <v>----</v>
      </c>
      <c r="R1582" s="335" t="str">
        <f>IF(L1582="x",VLOOKUP(D1582,Acero!$A$12:$AB$209,16,FALSE),"--")</f>
        <v>--</v>
      </c>
      <c r="S1582" s="335" t="str">
        <f>IF(L1582="x",VLOOKUP(D1582,Acero!$A$12:$AB$209,17,FALSE),"--")</f>
        <v>--</v>
      </c>
      <c r="T1582" s="335">
        <f>VLOOKUP(D1582,Acero!$A$12:$AB$209,18,FALSE)</f>
        <v>0</v>
      </c>
      <c r="U1582" s="308" t="str">
        <f>VLOOKUP(D1582,Acero!$A$12:$AB$209,19,FALSE)</f>
        <v>----</v>
      </c>
      <c r="V1582" s="318"/>
      <c r="W1582" s="318"/>
      <c r="X1582" s="322"/>
      <c r="Y1582" s="334" t="e">
        <f t="shared" si="650"/>
        <v>#DIV/0!</v>
      </c>
      <c r="Z1582">
        <f t="shared" si="654"/>
        <v>23838403.666666608</v>
      </c>
      <c r="AG1582" s="345">
        <v>43892</v>
      </c>
      <c r="AH1582" s="149"/>
      <c r="AI1582" s="149"/>
      <c r="AJ1582" s="149"/>
      <c r="AK1582" s="149"/>
      <c r="AL1582" s="343" t="e">
        <f t="shared" si="651"/>
        <v>#DIV/0!</v>
      </c>
      <c r="AM1582" s="149"/>
      <c r="AN1582" s="149"/>
      <c r="AO1582" s="343" t="e">
        <f t="shared" si="652"/>
        <v>#DIV/0!</v>
      </c>
      <c r="AP1582" s="149"/>
      <c r="AQ1582" s="149"/>
      <c r="AR1582" s="343" t="e">
        <f t="shared" si="653"/>
        <v>#DIV/0!</v>
      </c>
    </row>
    <row r="1583" spans="1:44" ht="30.75" hidden="1" thickBot="1">
      <c r="A1583" s="309"/>
      <c r="B1583" s="308">
        <v>1436</v>
      </c>
      <c r="C1583" s="239" t="str">
        <f>VLOOKUP($A$18,Piezas!$A$10:$F$604,2,FALSE)</f>
        <v xml:space="preserve">Gabinete lateral derecho </v>
      </c>
      <c r="D1583" s="317" t="s">
        <v>1228</v>
      </c>
      <c r="E1583" s="322"/>
      <c r="F1583" s="308">
        <f>VLOOKUP(D1583,Acero!$A$12:$AB$209,4,FALSE)</f>
        <v>0</v>
      </c>
      <c r="G1583" s="317"/>
      <c r="H1583" s="317"/>
      <c r="I1583" s="317"/>
      <c r="J1583" s="311"/>
      <c r="L1583" s="322"/>
      <c r="M1583" s="308" t="str">
        <f>VLOOKUP(D1583,Acero!$A$12:$AB$209,13,FALSE)</f>
        <v>---------------</v>
      </c>
      <c r="N1583" s="308" t="str">
        <f>IF(L1583="x",VLOOKUP(D1583,Acero!$A$12:$AB$209,6,FALSE),"--")</f>
        <v>--</v>
      </c>
      <c r="O1583" s="324" t="str">
        <f>IF(L1583="x",VLOOKUP(D1583,Acero!$A$12:$AB$209,7,FALSE),"--")</f>
        <v>--</v>
      </c>
      <c r="P1583" s="335">
        <f>IF((M1583="Chapa negra doble recapado")*AND(L1583&lt;&gt;"x"),"--",VLOOKUP(D1583,Acero!$A$12:$AB$209,14,FALSE))</f>
        <v>0.42</v>
      </c>
      <c r="Q1583" s="335" t="str">
        <f>IF((M1583="Chapa negra doble recapado")*AND(L1583&lt;&gt;"x"),"--",VLOOKUP(D1583,Acero!$A$12:$AB$209,15,FALSE))</f>
        <v>----</v>
      </c>
      <c r="R1583" s="335" t="str">
        <f>IF(L1583="x",VLOOKUP(D1583,Acero!$A$12:$AB$209,16,FALSE),"--")</f>
        <v>--</v>
      </c>
      <c r="S1583" s="335" t="str">
        <f>IF(L1583="x",VLOOKUP(D1583,Acero!$A$12:$AB$209,17,FALSE),"--")</f>
        <v>--</v>
      </c>
      <c r="T1583" s="335">
        <f>VLOOKUP(D1583,Acero!$A$12:$AB$209,18,FALSE)</f>
        <v>0.5</v>
      </c>
      <c r="U1583" s="308" t="str">
        <f>VLOOKUP(D1583,Acero!$A$12:$AB$209,19,FALSE)</f>
        <v>----</v>
      </c>
      <c r="V1583" s="318"/>
      <c r="W1583" s="318"/>
      <c r="X1583" s="322"/>
      <c r="Y1583" s="334" t="e">
        <f t="shared" si="650"/>
        <v>#DIV/0!</v>
      </c>
      <c r="Z1583">
        <f t="shared" si="654"/>
        <v>23838403.666666608</v>
      </c>
      <c r="AG1583" s="345">
        <v>43893</v>
      </c>
      <c r="AH1583" s="149"/>
      <c r="AI1583" s="149"/>
      <c r="AJ1583" s="149"/>
      <c r="AK1583" s="149"/>
      <c r="AL1583" s="343" t="e">
        <f t="shared" si="651"/>
        <v>#DIV/0!</v>
      </c>
      <c r="AM1583" s="149"/>
      <c r="AN1583" s="149"/>
      <c r="AO1583" s="343" t="e">
        <f t="shared" si="652"/>
        <v>#DIV/0!</v>
      </c>
      <c r="AP1583" s="149"/>
      <c r="AQ1583" s="149"/>
      <c r="AR1583" s="343" t="e">
        <f t="shared" si="653"/>
        <v>#DIV/0!</v>
      </c>
    </row>
    <row r="1584" spans="1:44" ht="30.75" hidden="1" thickBot="1">
      <c r="A1584" s="309"/>
      <c r="B1584" s="308">
        <v>1437</v>
      </c>
      <c r="C1584" s="239" t="str">
        <f>VLOOKUP($A$18,Piezas!$A$10:$F$604,2,FALSE)</f>
        <v xml:space="preserve">Gabinete lateral derecho </v>
      </c>
      <c r="D1584" s="317" t="s">
        <v>1229</v>
      </c>
      <c r="E1584" s="322"/>
      <c r="F1584" s="308">
        <f>VLOOKUP(D1584,Acero!$A$12:$AB$209,4,FALSE)</f>
        <v>0</v>
      </c>
      <c r="G1584" s="317"/>
      <c r="H1584" s="317"/>
      <c r="I1584" s="317"/>
      <c r="J1584" s="311"/>
      <c r="L1584" s="322"/>
      <c r="M1584" s="308" t="str">
        <f>VLOOKUP(D1584,Acero!$A$12:$AB$209,13,FALSE)</f>
        <v>---------------</v>
      </c>
      <c r="N1584" s="308" t="str">
        <f>IF(L1584="x",VLOOKUP(D1584,Acero!$A$12:$AB$209,6,FALSE),"--")</f>
        <v>--</v>
      </c>
      <c r="O1584" s="324" t="str">
        <f>IF(L1584="x",VLOOKUP(D1584,Acero!$A$12:$AB$209,7,FALSE),"--")</f>
        <v>--</v>
      </c>
      <c r="P1584" s="335">
        <f>IF((M1584="Chapa negra doble recapado")*AND(L1584&lt;&gt;"x"),"--",VLOOKUP(D1584,Acero!$A$12:$AB$209,14,FALSE))</f>
        <v>22</v>
      </c>
      <c r="Q1584" s="335" t="str">
        <f>IF((M1584="Chapa negra doble recapado")*AND(L1584&lt;&gt;"x"),"--",VLOOKUP(D1584,Acero!$A$12:$AB$209,15,FALSE))</f>
        <v>----</v>
      </c>
      <c r="R1584" s="335" t="str">
        <f>IF(L1584="x",VLOOKUP(D1584,Acero!$A$12:$AB$209,16,FALSE),"--")</f>
        <v>--</v>
      </c>
      <c r="S1584" s="335" t="str">
        <f>IF(L1584="x",VLOOKUP(D1584,Acero!$A$12:$AB$209,17,FALSE),"--")</f>
        <v>--</v>
      </c>
      <c r="T1584" s="335">
        <f>VLOOKUP(D1584,Acero!$A$12:$AB$209,18,FALSE)</f>
        <v>0</v>
      </c>
      <c r="U1584" s="308" t="str">
        <f>VLOOKUP(D1584,Acero!$A$12:$AB$209,19,FALSE)</f>
        <v>----</v>
      </c>
      <c r="V1584" s="319"/>
      <c r="W1584" s="319"/>
      <c r="X1584" s="322"/>
      <c r="Y1584" s="334" t="e">
        <f t="shared" si="650"/>
        <v>#DIV/0!</v>
      </c>
      <c r="Z1584">
        <f t="shared" si="654"/>
        <v>23838403.666666608</v>
      </c>
      <c r="AG1584" s="345">
        <v>43894</v>
      </c>
      <c r="AH1584" s="149"/>
      <c r="AI1584" s="149"/>
      <c r="AJ1584" s="149"/>
      <c r="AK1584" s="149"/>
      <c r="AL1584" s="343" t="e">
        <f t="shared" si="651"/>
        <v>#DIV/0!</v>
      </c>
      <c r="AM1584" s="149"/>
      <c r="AN1584" s="149"/>
      <c r="AO1584" s="343" t="e">
        <f t="shared" si="652"/>
        <v>#DIV/0!</v>
      </c>
      <c r="AP1584" s="149"/>
      <c r="AQ1584" s="149"/>
      <c r="AR1584" s="343" t="e">
        <f t="shared" si="653"/>
        <v>#DIV/0!</v>
      </c>
    </row>
    <row r="1585" spans="1:44" ht="30.75" hidden="1" thickBot="1">
      <c r="A1585" s="309"/>
      <c r="B1585" s="308">
        <v>1438</v>
      </c>
      <c r="C1585" s="239" t="str">
        <f>VLOOKUP($A$18,Piezas!$A$10:$F$604,2,FALSE)</f>
        <v xml:space="preserve">Gabinete lateral derecho </v>
      </c>
      <c r="D1585" s="317" t="s">
        <v>1230</v>
      </c>
      <c r="E1585" s="322"/>
      <c r="F1585" s="308">
        <f>VLOOKUP(D1585,Acero!$A$12:$AB$209,4,FALSE)</f>
        <v>0</v>
      </c>
      <c r="G1585" s="317"/>
      <c r="H1585" s="317"/>
      <c r="I1585" s="317"/>
      <c r="J1585" s="311"/>
      <c r="L1585" s="322"/>
      <c r="M1585" s="308" t="str">
        <f>VLOOKUP(D1585,Acero!$A$12:$AB$209,13,FALSE)</f>
        <v>---------------</v>
      </c>
      <c r="N1585" s="308" t="str">
        <f>IF(L1585="x",VLOOKUP(D1585,Acero!$A$12:$AB$209,6,FALSE),"--")</f>
        <v>--</v>
      </c>
      <c r="O1585" s="324" t="str">
        <f>IF(L1585="x",VLOOKUP(D1585,Acero!$A$12:$AB$209,7,FALSE),"--")</f>
        <v>--</v>
      </c>
      <c r="P1585" s="335">
        <f>IF((M1585="Chapa negra doble recapado")*AND(L1585&lt;&gt;"x"),"--",VLOOKUP(D1585,Acero!$A$12:$AB$209,14,FALSE))</f>
        <v>12.7</v>
      </c>
      <c r="Q1585" s="335" t="str">
        <f>IF((M1585="Chapa negra doble recapado")*AND(L1585&lt;&gt;"x"),"--",VLOOKUP(D1585,Acero!$A$12:$AB$209,15,FALSE))</f>
        <v>----</v>
      </c>
      <c r="R1585" s="335" t="str">
        <f>IF(L1585="x",VLOOKUP(D1585,Acero!$A$12:$AB$209,16,FALSE),"--")</f>
        <v>--</v>
      </c>
      <c r="S1585" s="335" t="str">
        <f>IF(L1585="x",VLOOKUP(D1585,Acero!$A$12:$AB$209,17,FALSE),"--")</f>
        <v>--</v>
      </c>
      <c r="T1585" s="335">
        <f>VLOOKUP(D1585,Acero!$A$12:$AB$209,18,FALSE)</f>
        <v>0</v>
      </c>
      <c r="U1585" s="308" t="str">
        <f>VLOOKUP(D1585,Acero!$A$12:$AB$209,19,FALSE)</f>
        <v>----</v>
      </c>
      <c r="V1585" s="318"/>
      <c r="W1585" s="318"/>
      <c r="X1585" s="322"/>
      <c r="Y1585" s="334" t="e">
        <f t="shared" si="650"/>
        <v>#DIV/0!</v>
      </c>
      <c r="Z1585">
        <f t="shared" si="654"/>
        <v>23838403.666666608</v>
      </c>
      <c r="AG1585" s="345">
        <v>43895</v>
      </c>
      <c r="AH1585" s="149"/>
      <c r="AI1585" s="149"/>
      <c r="AJ1585" s="149"/>
      <c r="AK1585" s="149"/>
      <c r="AL1585" s="343" t="e">
        <f t="shared" si="651"/>
        <v>#DIV/0!</v>
      </c>
      <c r="AM1585" s="149"/>
      <c r="AN1585" s="149"/>
      <c r="AO1585" s="343" t="e">
        <f t="shared" si="652"/>
        <v>#DIV/0!</v>
      </c>
      <c r="AP1585" s="149"/>
      <c r="AQ1585" s="149"/>
      <c r="AR1585" s="343" t="e">
        <f t="shared" si="653"/>
        <v>#DIV/0!</v>
      </c>
    </row>
    <row r="1586" spans="1:44" ht="30.75" hidden="1" thickBot="1">
      <c r="A1586" s="309"/>
      <c r="B1586" s="308">
        <v>1439</v>
      </c>
      <c r="C1586" s="239" t="str">
        <f>VLOOKUP($A$18,Piezas!$A$10:$F$604,2,FALSE)</f>
        <v xml:space="preserve">Gabinete lateral derecho </v>
      </c>
      <c r="D1586" s="317"/>
      <c r="E1586" s="322"/>
      <c r="F1586" s="308" t="e">
        <f>VLOOKUP(D1586,Acero!$A$12:$AB$209,4,FALSE)</f>
        <v>#N/A</v>
      </c>
      <c r="G1586" s="317"/>
      <c r="H1586" s="317"/>
      <c r="I1586" s="317"/>
      <c r="J1586" s="311"/>
      <c r="L1586" s="322"/>
      <c r="M1586" s="308" t="e">
        <f>VLOOKUP(D1586,Acero!$A$12:$AB$209,13,FALSE)</f>
        <v>#N/A</v>
      </c>
      <c r="N1586" s="308" t="str">
        <f>IF(L1586="x",VLOOKUP(D1586,Acero!$A$12:$AB$209,6,FALSE),"--")</f>
        <v>--</v>
      </c>
      <c r="O1586" s="324" t="str">
        <f>IF(L1586="x",VLOOKUP(D1586,Acero!$A$12:$AB$209,7,FALSE),"--")</f>
        <v>--</v>
      </c>
      <c r="P1586" s="335" t="e">
        <f>IF((M1586="Chapa negra doble recapado")*AND(L1586&lt;&gt;"x"),"--",VLOOKUP(D1586,Acero!$A$12:$AB$209,14,FALSE))</f>
        <v>#N/A</v>
      </c>
      <c r="Q1586" s="335" t="e">
        <f>IF((M1586="Chapa negra doble recapado")*AND(L1586&lt;&gt;"x"),"--",VLOOKUP(D1586,Acero!$A$12:$AB$209,15,FALSE))</f>
        <v>#N/A</v>
      </c>
      <c r="R1586" s="335" t="str">
        <f>IF(L1586="x",VLOOKUP(D1586,Acero!$A$12:$AB$209,16,FALSE),"--")</f>
        <v>--</v>
      </c>
      <c r="S1586" s="335" t="str">
        <f>IF(L1586="x",VLOOKUP(D1586,Acero!$A$12:$AB$209,17,FALSE),"--")</f>
        <v>--</v>
      </c>
      <c r="T1586" s="335" t="e">
        <f>VLOOKUP(D1586,Acero!$A$12:$AB$209,18,FALSE)</f>
        <v>#N/A</v>
      </c>
      <c r="U1586" s="308" t="e">
        <f>VLOOKUP(D1586,Acero!$A$12:$AB$209,19,FALSE)</f>
        <v>#N/A</v>
      </c>
      <c r="V1586" s="319"/>
      <c r="W1586" s="319"/>
      <c r="X1586" s="322"/>
      <c r="Y1586" s="334" t="e">
        <f t="shared" si="650"/>
        <v>#DIV/0!</v>
      </c>
      <c r="Z1586">
        <f t="shared" si="654"/>
        <v>23838403.666666608</v>
      </c>
      <c r="AG1586" s="345">
        <v>43896</v>
      </c>
      <c r="AH1586" s="149"/>
      <c r="AI1586" s="149"/>
      <c r="AJ1586" s="149"/>
      <c r="AK1586" s="149"/>
      <c r="AL1586" s="343" t="e">
        <f t="shared" si="651"/>
        <v>#DIV/0!</v>
      </c>
      <c r="AM1586" s="149"/>
      <c r="AN1586" s="149"/>
      <c r="AO1586" s="343" t="e">
        <f t="shared" si="652"/>
        <v>#DIV/0!</v>
      </c>
      <c r="AP1586" s="149"/>
      <c r="AQ1586" s="149"/>
      <c r="AR1586" s="343" t="e">
        <f t="shared" si="653"/>
        <v>#DIV/0!</v>
      </c>
    </row>
    <row r="1587" spans="1:44" ht="30.75" hidden="1" thickBot="1">
      <c r="A1587" s="309"/>
      <c r="B1587" s="308">
        <v>1440</v>
      </c>
      <c r="C1587" s="239" t="str">
        <f>VLOOKUP($A$18,Piezas!$A$10:$F$604,2,FALSE)</f>
        <v xml:space="preserve">Gabinete lateral derecho </v>
      </c>
      <c r="D1587" s="320"/>
      <c r="E1587" s="322"/>
      <c r="F1587" s="308" t="e">
        <f>VLOOKUP(D1587,Acero!$A$12:$AB$209,4,FALSE)</f>
        <v>#N/A</v>
      </c>
      <c r="G1587" s="317"/>
      <c r="H1587" s="317"/>
      <c r="I1587" s="317"/>
      <c r="J1587" s="311"/>
      <c r="L1587" s="322"/>
      <c r="M1587" s="308" t="e">
        <f>VLOOKUP(D1587,Acero!$A$12:$AB$209,13,FALSE)</f>
        <v>#N/A</v>
      </c>
      <c r="N1587" s="308" t="str">
        <f>IF(L1587="x",VLOOKUP(D1587,Acero!$A$12:$AB$209,6,FALSE),"--")</f>
        <v>--</v>
      </c>
      <c r="O1587" s="324" t="str">
        <f>IF(L1587="x",VLOOKUP(D1587,Acero!$A$12:$AB$209,7,FALSE),"--")</f>
        <v>--</v>
      </c>
      <c r="P1587" s="335" t="e">
        <f>IF((M1587="Chapa negra doble recapado")*AND(L1587&lt;&gt;"x"),"--",VLOOKUP(D1587,Acero!$A$12:$AB$209,14,FALSE))</f>
        <v>#N/A</v>
      </c>
      <c r="Q1587" s="335" t="e">
        <f>IF((M1587="Chapa negra doble recapado")*AND(L1587&lt;&gt;"x"),"--",VLOOKUP(D1587,Acero!$A$12:$AB$209,15,FALSE))</f>
        <v>#N/A</v>
      </c>
      <c r="R1587" s="335" t="str">
        <f>IF(L1587="x",VLOOKUP(D1587,Acero!$A$12:$AB$209,16,FALSE),"--")</f>
        <v>--</v>
      </c>
      <c r="S1587" s="335" t="str">
        <f>IF(L1587="x",VLOOKUP(D1587,Acero!$A$12:$AB$209,17,FALSE),"--")</f>
        <v>--</v>
      </c>
      <c r="T1587" s="335" t="e">
        <f>VLOOKUP(D1587,Acero!$A$12:$AB$209,18,FALSE)</f>
        <v>#N/A</v>
      </c>
      <c r="U1587" s="308" t="e">
        <f>VLOOKUP(D1587,Acero!$A$12:$AB$209,19,FALSE)</f>
        <v>#N/A</v>
      </c>
      <c r="V1587" s="318"/>
      <c r="W1587" s="318"/>
      <c r="X1587" s="322"/>
      <c r="Y1587" s="334" t="e">
        <f t="shared" si="650"/>
        <v>#DIV/0!</v>
      </c>
      <c r="Z1587">
        <f t="shared" si="654"/>
        <v>23838403.666666608</v>
      </c>
      <c r="AG1587" s="345">
        <v>43897</v>
      </c>
      <c r="AH1587" s="149"/>
      <c r="AI1587" s="149"/>
      <c r="AJ1587" s="149"/>
      <c r="AK1587" s="149"/>
      <c r="AL1587" s="343" t="e">
        <f t="shared" si="651"/>
        <v>#DIV/0!</v>
      </c>
      <c r="AM1587" s="149"/>
      <c r="AN1587" s="149"/>
      <c r="AO1587" s="343" t="e">
        <f t="shared" si="652"/>
        <v>#DIV/0!</v>
      </c>
      <c r="AP1587" s="149"/>
      <c r="AQ1587" s="149"/>
      <c r="AR1587" s="343" t="e">
        <f t="shared" si="653"/>
        <v>#DIV/0!</v>
      </c>
    </row>
    <row r="1588" spans="1:44" ht="30.75" hidden="1" thickBot="1">
      <c r="A1588" s="412"/>
      <c r="B1588" s="308">
        <v>1441</v>
      </c>
      <c r="C1588" s="239" t="str">
        <f>VLOOKUP($A$18,Piezas!$A$10:$F$604,2,FALSE)</f>
        <v xml:space="preserve">Gabinete lateral derecho </v>
      </c>
      <c r="D1588" s="321"/>
      <c r="E1588" s="322"/>
      <c r="F1588" s="308" t="e">
        <f>VLOOKUP(D1588,Acero!$A$12:$AB$209,4,FALSE)</f>
        <v>#N/A</v>
      </c>
      <c r="G1588" s="317"/>
      <c r="H1588" s="317"/>
      <c r="I1588" s="317"/>
      <c r="J1588" s="311"/>
      <c r="L1588" s="322"/>
      <c r="M1588" s="308" t="e">
        <f>VLOOKUP(D1588,Acero!$A$12:$AB$209,13,FALSE)</f>
        <v>#N/A</v>
      </c>
      <c r="N1588" s="308" t="str">
        <f>IF(L1588="x",VLOOKUP(D1588,Acero!$A$12:$AB$209,6,FALSE),"--")</f>
        <v>--</v>
      </c>
      <c r="O1588" s="324" t="str">
        <f>IF(L1588="x",VLOOKUP(D1588,Acero!$A$12:$AB$209,7,FALSE),"--")</f>
        <v>--</v>
      </c>
      <c r="P1588" s="335" t="e">
        <f>IF((M1588="Chapa negra doble recapado")*AND(L1588&lt;&gt;"x"),"--",VLOOKUP(D1588,Acero!$A$12:$AB$209,14,FALSE))</f>
        <v>#N/A</v>
      </c>
      <c r="Q1588" s="335" t="e">
        <f>IF((M1588="Chapa negra doble recapado")*AND(L1588&lt;&gt;"x"),"--",VLOOKUP(D1588,Acero!$A$12:$AB$209,15,FALSE))</f>
        <v>#N/A</v>
      </c>
      <c r="R1588" s="335" t="str">
        <f>IF(L1588="x",VLOOKUP(D1588,Acero!$A$12:$AB$209,16,FALSE),"--")</f>
        <v>--</v>
      </c>
      <c r="S1588" s="335" t="str">
        <f>IF(L1588="x",VLOOKUP(D1588,Acero!$A$12:$AB$209,17,FALSE),"--")</f>
        <v>--</v>
      </c>
      <c r="T1588" s="335" t="e">
        <f>VLOOKUP(D1588,Acero!$A$12:$AB$209,18,FALSE)</f>
        <v>#N/A</v>
      </c>
      <c r="U1588" s="308" t="e">
        <f>VLOOKUP(D1588,Acero!$A$12:$AB$209,19,FALSE)</f>
        <v>#N/A</v>
      </c>
      <c r="V1588" s="319"/>
      <c r="W1588" s="319"/>
      <c r="X1588" s="322"/>
      <c r="Y1588" s="334" t="e">
        <f t="shared" si="650"/>
        <v>#DIV/0!</v>
      </c>
      <c r="Z1588">
        <f t="shared" si="654"/>
        <v>23838403.666666608</v>
      </c>
      <c r="AG1588" s="345">
        <v>43898</v>
      </c>
      <c r="AH1588" s="149"/>
      <c r="AI1588" s="149"/>
      <c r="AJ1588" s="149"/>
      <c r="AK1588" s="149"/>
      <c r="AL1588" s="343" t="e">
        <f t="shared" si="651"/>
        <v>#DIV/0!</v>
      </c>
      <c r="AM1588" s="149"/>
      <c r="AN1588" s="149"/>
      <c r="AO1588" s="343" t="e">
        <f t="shared" si="652"/>
        <v>#DIV/0!</v>
      </c>
      <c r="AP1588" s="149"/>
      <c r="AQ1588" s="149"/>
      <c r="AR1588" s="343" t="e">
        <f t="shared" si="653"/>
        <v>#DIV/0!</v>
      </c>
    </row>
    <row r="1589" spans="1:44" ht="15.75" hidden="1" thickBot="1">
      <c r="A1589" s="410"/>
      <c r="B1589" s="336"/>
      <c r="C1589" s="337"/>
      <c r="D1589" s="338"/>
      <c r="E1589" s="339"/>
      <c r="F1589" s="340"/>
      <c r="G1589" s="336"/>
      <c r="H1589" s="336"/>
      <c r="I1589" s="338"/>
      <c r="J1589" s="339"/>
      <c r="K1589" s="341"/>
      <c r="L1589" s="339"/>
      <c r="M1589" s="338"/>
      <c r="N1589" s="338"/>
      <c r="O1589" s="342"/>
      <c r="P1589" s="340"/>
      <c r="Q1589" s="340"/>
      <c r="R1589" s="340"/>
      <c r="S1589" s="340"/>
      <c r="T1589" s="340"/>
      <c r="U1589" s="336"/>
      <c r="V1589" s="336"/>
      <c r="W1589" s="336"/>
      <c r="X1589" s="339"/>
      <c r="Y1589" s="339"/>
      <c r="Z1589" s="333"/>
      <c r="AA1589" s="333"/>
      <c r="AG1589" s="345"/>
      <c r="AL1589" s="344"/>
      <c r="AO1589" s="344"/>
      <c r="AR1589" s="344"/>
    </row>
    <row r="1590" spans="1:44" ht="31.5" hidden="1" thickTop="1" thickBot="1">
      <c r="A1590" s="411" t="s">
        <v>650</v>
      </c>
      <c r="B1590" s="308">
        <v>1442</v>
      </c>
      <c r="C1590" s="239" t="str">
        <f>VLOOKUP($A$18,Piezas!$A$10:$F$604,2,FALSE)</f>
        <v xml:space="preserve">Gabinete lateral derecho </v>
      </c>
      <c r="D1590" s="317" t="s">
        <v>1012</v>
      </c>
      <c r="E1590" s="331">
        <v>3142.3333333333298</v>
      </c>
      <c r="F1590" s="308" t="str">
        <f>VLOOKUP(D1590,Acero!$A$12:$AB$209,4,FALSE)</f>
        <v>Lateral</v>
      </c>
      <c r="G1590" s="317"/>
      <c r="H1590" s="317"/>
      <c r="I1590" s="317"/>
      <c r="J1590" s="310"/>
      <c r="K1590" s="149"/>
      <c r="L1590" s="331"/>
      <c r="M1590" s="308" t="str">
        <f>VLOOKUP(D1590,Acero!$A$12:$AB$209,13,FALSE)</f>
        <v>Chapa negra doble recapado</v>
      </c>
      <c r="N1590" s="308" t="str">
        <f>IF(L1590="x",VLOOKUP(D1590,Acero!$A$12:$AB$209,6,FALSE),"--")</f>
        <v>--</v>
      </c>
      <c r="O1590" s="324" t="str">
        <f>IF(L1590="x",VLOOKUP(D1590,Acero!$A$12:$AB$209,7,FALSE),"--")</f>
        <v>--</v>
      </c>
      <c r="P1590" s="335" t="str">
        <f>IF((M1590="Chapa negra doble recapado")*AND(L1590&lt;&gt;"x"),"--",VLOOKUP(D1590,Acero!$A$12:$AB$209,14,FALSE))</f>
        <v>--</v>
      </c>
      <c r="Q1590" s="335" t="str">
        <f>IF((M1590="Chapa negra doble recapado")*AND(L1590&lt;&gt;"x"),"--",VLOOKUP(D1590,Acero!$A$12:$AB$209,15,FALSE))</f>
        <v>--</v>
      </c>
      <c r="R1590" s="335" t="str">
        <f>IF(L1590="x",VLOOKUP(D1590,Acero!$A$12:$AB$209,16,FALSE),"--")</f>
        <v>--</v>
      </c>
      <c r="S1590" s="335" t="str">
        <f>IF(L1590="x",VLOOKUP(D1590,Acero!$A$12:$AB$209,17,FALSE),"--")</f>
        <v>--</v>
      </c>
      <c r="T1590" s="335">
        <f>VLOOKUP(D1590,Acero!$A$12:$AB$209,18,FALSE)</f>
        <v>1.2</v>
      </c>
      <c r="U1590" s="308" t="str">
        <f>VLOOKUP(D1590,Acero!$A$12:$AB$209,19,FALSE)</f>
        <v>mm</v>
      </c>
      <c r="V1590" s="317"/>
      <c r="W1590" s="317">
        <v>2554.3333333333298</v>
      </c>
      <c r="X1590" s="331">
        <v>3340.1666666666702</v>
      </c>
      <c r="Y1590" s="334">
        <f t="shared" ref="Y1590:Y1600" si="655">(X1590-W1590)/W1590</f>
        <v>0.30764713558658802</v>
      </c>
      <c r="Z1590" s="149">
        <f>(V1590+W1590)*E1590</f>
        <v>8026566.7777777575</v>
      </c>
      <c r="AA1590" s="149"/>
      <c r="AB1590" s="149"/>
      <c r="AC1590" s="149"/>
      <c r="AD1590" s="149"/>
      <c r="AE1590" s="149"/>
      <c r="AF1590" s="149"/>
      <c r="AG1590" s="345">
        <v>43899</v>
      </c>
      <c r="AH1590" s="149"/>
      <c r="AI1590" s="149"/>
      <c r="AJ1590" s="149"/>
      <c r="AK1590" s="149"/>
      <c r="AL1590" s="343" t="e">
        <f t="shared" ref="AL1590:AL1600" si="656">(AH1590-AK1590)/AH1590</f>
        <v>#DIV/0!</v>
      </c>
      <c r="AM1590" s="149"/>
      <c r="AN1590" s="149"/>
      <c r="AO1590" s="343" t="e">
        <f t="shared" ref="AO1590:AO1600" si="657">(AK1590-AN1590)/AK1590</f>
        <v>#DIV/0!</v>
      </c>
      <c r="AP1590" s="149"/>
      <c r="AQ1590" s="149"/>
      <c r="AR1590" s="343" t="e">
        <f t="shared" ref="AR1590:AR1600" si="658">(AN1590-AQ1590)/AN1590</f>
        <v>#DIV/0!</v>
      </c>
    </row>
    <row r="1591" spans="1:44" ht="30.75" hidden="1" thickBot="1">
      <c r="A1591" s="309"/>
      <c r="B1591" s="308">
        <v>1443</v>
      </c>
      <c r="C1591" s="239" t="str">
        <f>VLOOKUP($A$18,Piezas!$A$10:$F$604,2,FALSE)</f>
        <v xml:space="preserve">Gabinete lateral derecho </v>
      </c>
      <c r="D1591" s="317" t="s">
        <v>1211</v>
      </c>
      <c r="E1591" s="322">
        <v>3150.3333333333298</v>
      </c>
      <c r="F1591" s="308" t="str">
        <f>VLOOKUP(D1591,Acero!$A$12:$AB$209,4,FALSE)</f>
        <v xml:space="preserve">Lonja </v>
      </c>
      <c r="G1591" s="317"/>
      <c r="H1591" s="317"/>
      <c r="I1591" s="317"/>
      <c r="J1591" s="311"/>
      <c r="L1591" s="317"/>
      <c r="M1591" s="308" t="str">
        <f>VLOOKUP(D1591,Acero!$A$12:$AB$209,13,FALSE)</f>
        <v>Chapa negra doble recapado</v>
      </c>
      <c r="N1591" s="308" t="str">
        <f>IF(L1591="x",VLOOKUP(D1591,Acero!$A$12:$AB$209,6,FALSE),"--")</f>
        <v>--</v>
      </c>
      <c r="O1591" s="324" t="str">
        <f>IF(L1591="x",VLOOKUP(D1591,Acero!$A$12:$AB$209,7,FALSE),"--")</f>
        <v>--</v>
      </c>
      <c r="P1591" s="335" t="str">
        <f>IF((M1591="Chapa negra doble recapado")*AND(L1591&lt;&gt;"x"),"--",VLOOKUP(D1591,Acero!$A$12:$AB$209,14,FALSE))</f>
        <v>--</v>
      </c>
      <c r="Q1591" s="335" t="str">
        <f>IF((M1591="Chapa negra doble recapado")*AND(L1591&lt;&gt;"x"),"--",VLOOKUP(D1591,Acero!$A$12:$AB$209,15,FALSE))</f>
        <v>--</v>
      </c>
      <c r="R1591" s="335" t="str">
        <f>IF(L1591="x",VLOOKUP(D1591,Acero!$A$12:$AB$209,16,FALSE),"--")</f>
        <v>--</v>
      </c>
      <c r="S1591" s="335" t="str">
        <f>IF(L1591="x",VLOOKUP(D1591,Acero!$A$12:$AB$209,17,FALSE),"--")</f>
        <v>--</v>
      </c>
      <c r="T1591" s="335">
        <f>VLOOKUP(D1591,Acero!$A$12:$AB$209,18,FALSE)</f>
        <v>1.2</v>
      </c>
      <c r="U1591" s="308" t="str">
        <f>VLOOKUP(D1591,Acero!$A$12:$AB$209,19,FALSE)</f>
        <v>mm</v>
      </c>
      <c r="V1591" s="317"/>
      <c r="W1591" s="317">
        <v>2560.8333333333298</v>
      </c>
      <c r="X1591" s="322">
        <v>3348.6666666666702</v>
      </c>
      <c r="Y1591" s="334">
        <f t="shared" si="655"/>
        <v>0.30764725024406431</v>
      </c>
      <c r="Z1591">
        <f t="shared" ref="Z1591:Z1600" si="659">(V1591+W1591)*E1591+Z1590</f>
        <v>16094045.388888849</v>
      </c>
      <c r="AG1591" s="345">
        <v>43900</v>
      </c>
      <c r="AH1591" s="149"/>
      <c r="AI1591" s="149"/>
      <c r="AJ1591" s="149"/>
      <c r="AK1591" s="149"/>
      <c r="AL1591" s="343" t="e">
        <f t="shared" si="656"/>
        <v>#DIV/0!</v>
      </c>
      <c r="AM1591" s="149"/>
      <c r="AN1591" s="149"/>
      <c r="AO1591" s="343" t="e">
        <f t="shared" si="657"/>
        <v>#DIV/0!</v>
      </c>
      <c r="AP1591" s="149"/>
      <c r="AQ1591" s="149"/>
      <c r="AR1591" s="343" t="e">
        <f t="shared" si="658"/>
        <v>#DIV/0!</v>
      </c>
    </row>
    <row r="1592" spans="1:44" ht="30.75" hidden="1" thickBot="1">
      <c r="A1592" s="309"/>
      <c r="B1592" s="308">
        <v>1444</v>
      </c>
      <c r="C1592" s="239" t="str">
        <f>VLOOKUP($A$18,Piezas!$A$10:$F$604,2,FALSE)</f>
        <v xml:space="preserve">Gabinete lateral derecho </v>
      </c>
      <c r="D1592" s="317" t="s">
        <v>1014</v>
      </c>
      <c r="E1592" s="322">
        <v>3158.3333333333298</v>
      </c>
      <c r="F1592" s="308" t="str">
        <f>VLOOKUP(D1592,Acero!$A$12:$AB$209,4,FALSE)</f>
        <v>orejas</v>
      </c>
      <c r="G1592" s="317"/>
      <c r="H1592" s="317"/>
      <c r="I1592" s="317"/>
      <c r="J1592" s="311" t="s">
        <v>1601</v>
      </c>
      <c r="L1592" s="322"/>
      <c r="M1592" s="308" t="str">
        <f>VLOOKUP(D1592,Acero!$A$12:$AB$209,13,FALSE)</f>
        <v>Chapa negra doble recapado</v>
      </c>
      <c r="N1592" s="308" t="str">
        <f>IF(L1592="x",VLOOKUP(D1592,Acero!$A$12:$AB$209,6,FALSE),"--")</f>
        <v>--</v>
      </c>
      <c r="O1592" s="324" t="str">
        <f>IF(L1592="x",VLOOKUP(D1592,Acero!$A$12:$AB$209,7,FALSE),"--")</f>
        <v>--</v>
      </c>
      <c r="P1592" s="335" t="str">
        <f>IF((M1592="Chapa negra doble recapado")*AND(L1592&lt;&gt;"x"),"--",VLOOKUP(D1592,Acero!$A$12:$AB$209,14,FALSE))</f>
        <v>--</v>
      </c>
      <c r="Q1592" s="335" t="str">
        <f>IF((M1592="Chapa negra doble recapado")*AND(L1592&lt;&gt;"x"),"--",VLOOKUP(D1592,Acero!$A$12:$AB$209,15,FALSE))</f>
        <v>--</v>
      </c>
      <c r="R1592" s="335" t="str">
        <f>IF(L1592="x",VLOOKUP(D1592,Acero!$A$12:$AB$209,16,FALSE),"--")</f>
        <v>--</v>
      </c>
      <c r="S1592" s="335" t="str">
        <f>IF(L1592="x",VLOOKUP(D1592,Acero!$A$12:$AB$209,17,FALSE),"--")</f>
        <v>--</v>
      </c>
      <c r="T1592" s="335">
        <f>VLOOKUP(D1592,Acero!$A$12:$AB$209,18,FALSE)</f>
        <v>1.2</v>
      </c>
      <c r="U1592" s="308" t="str">
        <f>VLOOKUP(D1592,Acero!$A$12:$AB$209,19,FALSE)</f>
        <v>mm</v>
      </c>
      <c r="V1592" s="318">
        <v>1</v>
      </c>
      <c r="W1592" s="318">
        <v>2567.3333333333298</v>
      </c>
      <c r="X1592" s="322">
        <v>3357.1666666666702</v>
      </c>
      <c r="Y1592" s="334">
        <f t="shared" si="655"/>
        <v>0.30764736432095874</v>
      </c>
      <c r="Z1592">
        <f t="shared" si="659"/>
        <v>24205698.166666605</v>
      </c>
      <c r="AG1592" s="345">
        <v>43901</v>
      </c>
      <c r="AH1592" s="149"/>
      <c r="AI1592" s="149"/>
      <c r="AJ1592" s="149"/>
      <c r="AK1592" s="149"/>
      <c r="AL1592" s="343" t="e">
        <f t="shared" si="656"/>
        <v>#DIV/0!</v>
      </c>
      <c r="AM1592" s="149"/>
      <c r="AN1592" s="149"/>
      <c r="AO1592" s="343" t="e">
        <f t="shared" si="657"/>
        <v>#DIV/0!</v>
      </c>
      <c r="AP1592" s="149"/>
      <c r="AQ1592" s="149"/>
      <c r="AR1592" s="343" t="e">
        <f t="shared" si="658"/>
        <v>#DIV/0!</v>
      </c>
    </row>
    <row r="1593" spans="1:44" ht="30.75" hidden="1" thickBot="1">
      <c r="A1593" s="309"/>
      <c r="B1593" s="308">
        <v>1445</v>
      </c>
      <c r="C1593" s="239" t="str">
        <f>VLOOKUP($A$18,Piezas!$A$10:$F$604,2,FALSE)</f>
        <v xml:space="preserve">Gabinete lateral derecho </v>
      </c>
      <c r="D1593" s="317" t="s">
        <v>1015</v>
      </c>
      <c r="E1593" s="322"/>
      <c r="F1593" s="308">
        <f>VLOOKUP(D1593,Acero!$A$12:$AB$209,4,FALSE)</f>
        <v>0</v>
      </c>
      <c r="G1593" s="317"/>
      <c r="H1593" s="317"/>
      <c r="I1593" s="317"/>
      <c r="J1593" s="311"/>
      <c r="L1593" s="322"/>
      <c r="M1593" s="308">
        <f>VLOOKUP(D1593,Acero!$A$12:$AB$209,13,FALSE)</f>
        <v>0</v>
      </c>
      <c r="N1593" s="308" t="str">
        <f>IF(L1593="x",VLOOKUP(D1593,Acero!$A$12:$AB$209,6,FALSE),"--")</f>
        <v>--</v>
      </c>
      <c r="O1593" s="324" t="str">
        <f>IF(L1593="x",VLOOKUP(D1593,Acero!$A$12:$AB$209,7,FALSE),"--")</f>
        <v>--</v>
      </c>
      <c r="P1593" s="335">
        <f>IF((M1593="Chapa negra doble recapado")*AND(L1593&lt;&gt;"x"),"--",VLOOKUP(D1593,Acero!$A$12:$AB$209,14,FALSE))</f>
        <v>0</v>
      </c>
      <c r="Q1593" s="335">
        <f>IF((M1593="Chapa negra doble recapado")*AND(L1593&lt;&gt;"x"),"--",VLOOKUP(D1593,Acero!$A$12:$AB$209,15,FALSE))</f>
        <v>0</v>
      </c>
      <c r="R1593" s="335" t="str">
        <f>IF(L1593="x",VLOOKUP(D1593,Acero!$A$12:$AB$209,16,FALSE),"--")</f>
        <v>--</v>
      </c>
      <c r="S1593" s="335" t="str">
        <f>IF(L1593="x",VLOOKUP(D1593,Acero!$A$12:$AB$209,17,FALSE),"--")</f>
        <v>--</v>
      </c>
      <c r="T1593" s="335">
        <f>VLOOKUP(D1593,Acero!$A$12:$AB$209,18,FALSE)</f>
        <v>0</v>
      </c>
      <c r="U1593" s="308" t="str">
        <f>VLOOKUP(D1593,Acero!$A$12:$AB$209,19,FALSE)</f>
        <v>-----</v>
      </c>
      <c r="V1593" s="319"/>
      <c r="W1593" s="319"/>
      <c r="X1593" s="322"/>
      <c r="Y1593" s="334" t="e">
        <f t="shared" si="655"/>
        <v>#DIV/0!</v>
      </c>
      <c r="Z1593">
        <f t="shared" si="659"/>
        <v>24205698.166666605</v>
      </c>
      <c r="AG1593" s="345">
        <v>43902</v>
      </c>
      <c r="AH1593" s="149"/>
      <c r="AI1593" s="149"/>
      <c r="AJ1593" s="149"/>
      <c r="AK1593" s="149"/>
      <c r="AL1593" s="343" t="e">
        <f t="shared" si="656"/>
        <v>#DIV/0!</v>
      </c>
      <c r="AM1593" s="149"/>
      <c r="AN1593" s="149"/>
      <c r="AO1593" s="343" t="e">
        <f t="shared" si="657"/>
        <v>#DIV/0!</v>
      </c>
      <c r="AP1593" s="149"/>
      <c r="AQ1593" s="149"/>
      <c r="AR1593" s="343" t="e">
        <f t="shared" si="658"/>
        <v>#DIV/0!</v>
      </c>
    </row>
    <row r="1594" spans="1:44" ht="30.75" hidden="1" thickBot="1">
      <c r="A1594" s="309"/>
      <c r="B1594" s="308">
        <v>1446</v>
      </c>
      <c r="C1594" s="239" t="str">
        <f>VLOOKUP($A$18,Piezas!$A$10:$F$604,2,FALSE)</f>
        <v xml:space="preserve">Gabinete lateral derecho </v>
      </c>
      <c r="D1594" s="317" t="s">
        <v>1060</v>
      </c>
      <c r="E1594" s="322"/>
      <c r="F1594" s="308">
        <f>VLOOKUP(D1594,Acero!$A$12:$AB$209,4,FALSE)</f>
        <v>0</v>
      </c>
      <c r="G1594" s="317"/>
      <c r="H1594" s="317"/>
      <c r="I1594" s="317"/>
      <c r="J1594" s="311"/>
      <c r="L1594" s="322"/>
      <c r="M1594" s="308" t="str">
        <f>VLOOKUP(D1594,Acero!$A$12:$AB$209,13,FALSE)</f>
        <v>---------------</v>
      </c>
      <c r="N1594" s="308" t="str">
        <f>IF(L1594="x",VLOOKUP(D1594,Acero!$A$12:$AB$209,6,FALSE),"--")</f>
        <v>--</v>
      </c>
      <c r="O1594" s="324" t="str">
        <f>IF(L1594="x",VLOOKUP(D1594,Acero!$A$12:$AB$209,7,FALSE),"--")</f>
        <v>--</v>
      </c>
      <c r="P1594" s="335">
        <f>IF((M1594="Chapa negra doble recapado")*AND(L1594&lt;&gt;"x"),"--",VLOOKUP(D1594,Acero!$A$12:$AB$209,14,FALSE))</f>
        <v>28</v>
      </c>
      <c r="Q1594" s="335" t="str">
        <f>IF((M1594="Chapa negra doble recapado")*AND(L1594&lt;&gt;"x"),"--",VLOOKUP(D1594,Acero!$A$12:$AB$209,15,FALSE))</f>
        <v>----</v>
      </c>
      <c r="R1594" s="335" t="str">
        <f>IF(L1594="x",VLOOKUP(D1594,Acero!$A$12:$AB$209,16,FALSE),"--")</f>
        <v>--</v>
      </c>
      <c r="S1594" s="335" t="str">
        <f>IF(L1594="x",VLOOKUP(D1594,Acero!$A$12:$AB$209,17,FALSE),"--")</f>
        <v>--</v>
      </c>
      <c r="T1594" s="335">
        <f>VLOOKUP(D1594,Acero!$A$12:$AB$209,18,FALSE)</f>
        <v>0</v>
      </c>
      <c r="U1594" s="308" t="str">
        <f>VLOOKUP(D1594,Acero!$A$12:$AB$209,19,FALSE)</f>
        <v>----</v>
      </c>
      <c r="V1594" s="318"/>
      <c r="W1594" s="318"/>
      <c r="X1594" s="322"/>
      <c r="Y1594" s="334" t="e">
        <f t="shared" si="655"/>
        <v>#DIV/0!</v>
      </c>
      <c r="Z1594">
        <f t="shared" si="659"/>
        <v>24205698.166666605</v>
      </c>
      <c r="AG1594" s="345">
        <v>43903</v>
      </c>
      <c r="AH1594" s="149"/>
      <c r="AI1594" s="149"/>
      <c r="AJ1594" s="149"/>
      <c r="AK1594" s="149"/>
      <c r="AL1594" s="343" t="e">
        <f t="shared" si="656"/>
        <v>#DIV/0!</v>
      </c>
      <c r="AM1594" s="149"/>
      <c r="AN1594" s="149"/>
      <c r="AO1594" s="343" t="e">
        <f t="shared" si="657"/>
        <v>#DIV/0!</v>
      </c>
      <c r="AP1594" s="149"/>
      <c r="AQ1594" s="149"/>
      <c r="AR1594" s="343" t="e">
        <f t="shared" si="658"/>
        <v>#DIV/0!</v>
      </c>
    </row>
    <row r="1595" spans="1:44" ht="30.75" hidden="1" thickBot="1">
      <c r="A1595" s="309"/>
      <c r="B1595" s="308">
        <v>1447</v>
      </c>
      <c r="C1595" s="239" t="str">
        <f>VLOOKUP($A$18,Piezas!$A$10:$F$604,2,FALSE)</f>
        <v xml:space="preserve">Gabinete lateral derecho </v>
      </c>
      <c r="D1595" s="317" t="s">
        <v>1228</v>
      </c>
      <c r="E1595" s="322"/>
      <c r="F1595" s="308">
        <f>VLOOKUP(D1595,Acero!$A$12:$AB$209,4,FALSE)</f>
        <v>0</v>
      </c>
      <c r="G1595" s="317"/>
      <c r="H1595" s="317"/>
      <c r="I1595" s="317"/>
      <c r="J1595" s="311"/>
      <c r="L1595" s="322"/>
      <c r="M1595" s="308" t="str">
        <f>VLOOKUP(D1595,Acero!$A$12:$AB$209,13,FALSE)</f>
        <v>---------------</v>
      </c>
      <c r="N1595" s="308" t="str">
        <f>IF(L1595="x",VLOOKUP(D1595,Acero!$A$12:$AB$209,6,FALSE),"--")</f>
        <v>--</v>
      </c>
      <c r="O1595" s="324" t="str">
        <f>IF(L1595="x",VLOOKUP(D1595,Acero!$A$12:$AB$209,7,FALSE),"--")</f>
        <v>--</v>
      </c>
      <c r="P1595" s="335">
        <f>IF((M1595="Chapa negra doble recapado")*AND(L1595&lt;&gt;"x"),"--",VLOOKUP(D1595,Acero!$A$12:$AB$209,14,FALSE))</f>
        <v>0.42</v>
      </c>
      <c r="Q1595" s="335" t="str">
        <f>IF((M1595="Chapa negra doble recapado")*AND(L1595&lt;&gt;"x"),"--",VLOOKUP(D1595,Acero!$A$12:$AB$209,15,FALSE))</f>
        <v>----</v>
      </c>
      <c r="R1595" s="335" t="str">
        <f>IF(L1595="x",VLOOKUP(D1595,Acero!$A$12:$AB$209,16,FALSE),"--")</f>
        <v>--</v>
      </c>
      <c r="S1595" s="335" t="str">
        <f>IF(L1595="x",VLOOKUP(D1595,Acero!$A$12:$AB$209,17,FALSE),"--")</f>
        <v>--</v>
      </c>
      <c r="T1595" s="335">
        <f>VLOOKUP(D1595,Acero!$A$12:$AB$209,18,FALSE)</f>
        <v>0.5</v>
      </c>
      <c r="U1595" s="308" t="str">
        <f>VLOOKUP(D1595,Acero!$A$12:$AB$209,19,FALSE)</f>
        <v>----</v>
      </c>
      <c r="V1595" s="318"/>
      <c r="W1595" s="318"/>
      <c r="X1595" s="322"/>
      <c r="Y1595" s="334" t="e">
        <f t="shared" si="655"/>
        <v>#DIV/0!</v>
      </c>
      <c r="Z1595">
        <f t="shared" si="659"/>
        <v>24205698.166666605</v>
      </c>
      <c r="AG1595" s="345">
        <v>43904</v>
      </c>
      <c r="AH1595" s="149"/>
      <c r="AI1595" s="149"/>
      <c r="AJ1595" s="149"/>
      <c r="AK1595" s="149"/>
      <c r="AL1595" s="343" t="e">
        <f t="shared" si="656"/>
        <v>#DIV/0!</v>
      </c>
      <c r="AM1595" s="149"/>
      <c r="AN1595" s="149"/>
      <c r="AO1595" s="343" t="e">
        <f t="shared" si="657"/>
        <v>#DIV/0!</v>
      </c>
      <c r="AP1595" s="149"/>
      <c r="AQ1595" s="149"/>
      <c r="AR1595" s="343" t="e">
        <f t="shared" si="658"/>
        <v>#DIV/0!</v>
      </c>
    </row>
    <row r="1596" spans="1:44" ht="30.75" hidden="1" thickBot="1">
      <c r="A1596" s="309"/>
      <c r="B1596" s="308">
        <v>1448</v>
      </c>
      <c r="C1596" s="239" t="str">
        <f>VLOOKUP($A$18,Piezas!$A$10:$F$604,2,FALSE)</f>
        <v xml:space="preserve">Gabinete lateral derecho </v>
      </c>
      <c r="D1596" s="317" t="s">
        <v>1229</v>
      </c>
      <c r="E1596" s="322"/>
      <c r="F1596" s="308">
        <f>VLOOKUP(D1596,Acero!$A$12:$AB$209,4,FALSE)</f>
        <v>0</v>
      </c>
      <c r="G1596" s="317"/>
      <c r="H1596" s="317"/>
      <c r="I1596" s="317"/>
      <c r="J1596" s="311"/>
      <c r="L1596" s="322"/>
      <c r="M1596" s="308" t="str">
        <f>VLOOKUP(D1596,Acero!$A$12:$AB$209,13,FALSE)</f>
        <v>---------------</v>
      </c>
      <c r="N1596" s="308" t="str">
        <f>IF(L1596="x",VLOOKUP(D1596,Acero!$A$12:$AB$209,6,FALSE),"--")</f>
        <v>--</v>
      </c>
      <c r="O1596" s="324" t="str">
        <f>IF(L1596="x",VLOOKUP(D1596,Acero!$A$12:$AB$209,7,FALSE),"--")</f>
        <v>--</v>
      </c>
      <c r="P1596" s="335">
        <f>IF((M1596="Chapa negra doble recapado")*AND(L1596&lt;&gt;"x"),"--",VLOOKUP(D1596,Acero!$A$12:$AB$209,14,FALSE))</f>
        <v>22</v>
      </c>
      <c r="Q1596" s="335" t="str">
        <f>IF((M1596="Chapa negra doble recapado")*AND(L1596&lt;&gt;"x"),"--",VLOOKUP(D1596,Acero!$A$12:$AB$209,15,FALSE))</f>
        <v>----</v>
      </c>
      <c r="R1596" s="335" t="str">
        <f>IF(L1596="x",VLOOKUP(D1596,Acero!$A$12:$AB$209,16,FALSE),"--")</f>
        <v>--</v>
      </c>
      <c r="S1596" s="335" t="str">
        <f>IF(L1596="x",VLOOKUP(D1596,Acero!$A$12:$AB$209,17,FALSE),"--")</f>
        <v>--</v>
      </c>
      <c r="T1596" s="335">
        <f>VLOOKUP(D1596,Acero!$A$12:$AB$209,18,FALSE)</f>
        <v>0</v>
      </c>
      <c r="U1596" s="308" t="str">
        <f>VLOOKUP(D1596,Acero!$A$12:$AB$209,19,FALSE)</f>
        <v>----</v>
      </c>
      <c r="V1596" s="319"/>
      <c r="W1596" s="319"/>
      <c r="X1596" s="322"/>
      <c r="Y1596" s="334" t="e">
        <f t="shared" si="655"/>
        <v>#DIV/0!</v>
      </c>
      <c r="Z1596">
        <f t="shared" si="659"/>
        <v>24205698.166666605</v>
      </c>
      <c r="AG1596" s="345">
        <v>43905</v>
      </c>
      <c r="AH1596" s="149"/>
      <c r="AI1596" s="149"/>
      <c r="AJ1596" s="149"/>
      <c r="AK1596" s="149"/>
      <c r="AL1596" s="343" t="e">
        <f t="shared" si="656"/>
        <v>#DIV/0!</v>
      </c>
      <c r="AM1596" s="149"/>
      <c r="AN1596" s="149"/>
      <c r="AO1596" s="343" t="e">
        <f t="shared" si="657"/>
        <v>#DIV/0!</v>
      </c>
      <c r="AP1596" s="149"/>
      <c r="AQ1596" s="149"/>
      <c r="AR1596" s="343" t="e">
        <f t="shared" si="658"/>
        <v>#DIV/0!</v>
      </c>
    </row>
    <row r="1597" spans="1:44" ht="30.75" hidden="1" thickBot="1">
      <c r="A1597" s="309"/>
      <c r="B1597" s="308">
        <v>1449</v>
      </c>
      <c r="C1597" s="239" t="str">
        <f>VLOOKUP($A$18,Piezas!$A$10:$F$604,2,FALSE)</f>
        <v xml:space="preserve">Gabinete lateral derecho </v>
      </c>
      <c r="D1597" s="317" t="s">
        <v>1230</v>
      </c>
      <c r="E1597" s="322"/>
      <c r="F1597" s="308">
        <f>VLOOKUP(D1597,Acero!$A$12:$AB$209,4,FALSE)</f>
        <v>0</v>
      </c>
      <c r="G1597" s="317"/>
      <c r="H1597" s="317"/>
      <c r="I1597" s="317"/>
      <c r="J1597" s="311"/>
      <c r="L1597" s="322"/>
      <c r="M1597" s="308" t="str">
        <f>VLOOKUP(D1597,Acero!$A$12:$AB$209,13,FALSE)</f>
        <v>---------------</v>
      </c>
      <c r="N1597" s="308" t="str">
        <f>IF(L1597="x",VLOOKUP(D1597,Acero!$A$12:$AB$209,6,FALSE),"--")</f>
        <v>--</v>
      </c>
      <c r="O1597" s="324" t="str">
        <f>IF(L1597="x",VLOOKUP(D1597,Acero!$A$12:$AB$209,7,FALSE),"--")</f>
        <v>--</v>
      </c>
      <c r="P1597" s="335">
        <f>IF((M1597="Chapa negra doble recapado")*AND(L1597&lt;&gt;"x"),"--",VLOOKUP(D1597,Acero!$A$12:$AB$209,14,FALSE))</f>
        <v>12.7</v>
      </c>
      <c r="Q1597" s="335" t="str">
        <f>IF((M1597="Chapa negra doble recapado")*AND(L1597&lt;&gt;"x"),"--",VLOOKUP(D1597,Acero!$A$12:$AB$209,15,FALSE))</f>
        <v>----</v>
      </c>
      <c r="R1597" s="335" t="str">
        <f>IF(L1597="x",VLOOKUP(D1597,Acero!$A$12:$AB$209,16,FALSE),"--")</f>
        <v>--</v>
      </c>
      <c r="S1597" s="335" t="str">
        <f>IF(L1597="x",VLOOKUP(D1597,Acero!$A$12:$AB$209,17,FALSE),"--")</f>
        <v>--</v>
      </c>
      <c r="T1597" s="335">
        <f>VLOOKUP(D1597,Acero!$A$12:$AB$209,18,FALSE)</f>
        <v>0</v>
      </c>
      <c r="U1597" s="308" t="str">
        <f>VLOOKUP(D1597,Acero!$A$12:$AB$209,19,FALSE)</f>
        <v>----</v>
      </c>
      <c r="V1597" s="318"/>
      <c r="W1597" s="318"/>
      <c r="X1597" s="322"/>
      <c r="Y1597" s="334" t="e">
        <f t="shared" si="655"/>
        <v>#DIV/0!</v>
      </c>
      <c r="Z1597">
        <f t="shared" si="659"/>
        <v>24205698.166666605</v>
      </c>
      <c r="AG1597" s="345">
        <v>43906</v>
      </c>
      <c r="AH1597" s="149"/>
      <c r="AI1597" s="149"/>
      <c r="AJ1597" s="149"/>
      <c r="AK1597" s="149"/>
      <c r="AL1597" s="343" t="e">
        <f t="shared" si="656"/>
        <v>#DIV/0!</v>
      </c>
      <c r="AM1597" s="149"/>
      <c r="AN1597" s="149"/>
      <c r="AO1597" s="343" t="e">
        <f t="shared" si="657"/>
        <v>#DIV/0!</v>
      </c>
      <c r="AP1597" s="149"/>
      <c r="AQ1597" s="149"/>
      <c r="AR1597" s="343" t="e">
        <f t="shared" si="658"/>
        <v>#DIV/0!</v>
      </c>
    </row>
    <row r="1598" spans="1:44" ht="30.75" hidden="1" thickBot="1">
      <c r="A1598" s="309"/>
      <c r="B1598" s="308">
        <v>1450</v>
      </c>
      <c r="C1598" s="239" t="str">
        <f>VLOOKUP($A$18,Piezas!$A$10:$F$604,2,FALSE)</f>
        <v xml:space="preserve">Gabinete lateral derecho </v>
      </c>
      <c r="D1598" s="317"/>
      <c r="E1598" s="322"/>
      <c r="F1598" s="308" t="e">
        <f>VLOOKUP(D1598,Acero!$A$12:$AB$209,4,FALSE)</f>
        <v>#N/A</v>
      </c>
      <c r="G1598" s="317"/>
      <c r="H1598" s="317"/>
      <c r="I1598" s="317"/>
      <c r="J1598" s="311"/>
      <c r="L1598" s="322"/>
      <c r="M1598" s="308" t="e">
        <f>VLOOKUP(D1598,Acero!$A$12:$AB$209,13,FALSE)</f>
        <v>#N/A</v>
      </c>
      <c r="N1598" s="308" t="str">
        <f>IF(L1598="x",VLOOKUP(D1598,Acero!$A$12:$AB$209,6,FALSE),"--")</f>
        <v>--</v>
      </c>
      <c r="O1598" s="324" t="str">
        <f>IF(L1598="x",VLOOKUP(D1598,Acero!$A$12:$AB$209,7,FALSE),"--")</f>
        <v>--</v>
      </c>
      <c r="P1598" s="335" t="e">
        <f>IF((M1598="Chapa negra doble recapado")*AND(L1598&lt;&gt;"x"),"--",VLOOKUP(D1598,Acero!$A$12:$AB$209,14,FALSE))</f>
        <v>#N/A</v>
      </c>
      <c r="Q1598" s="335" t="e">
        <f>IF((M1598="Chapa negra doble recapado")*AND(L1598&lt;&gt;"x"),"--",VLOOKUP(D1598,Acero!$A$12:$AB$209,15,FALSE))</f>
        <v>#N/A</v>
      </c>
      <c r="R1598" s="335" t="str">
        <f>IF(L1598="x",VLOOKUP(D1598,Acero!$A$12:$AB$209,16,FALSE),"--")</f>
        <v>--</v>
      </c>
      <c r="S1598" s="335" t="str">
        <f>IF(L1598="x",VLOOKUP(D1598,Acero!$A$12:$AB$209,17,FALSE),"--")</f>
        <v>--</v>
      </c>
      <c r="T1598" s="335" t="e">
        <f>VLOOKUP(D1598,Acero!$A$12:$AB$209,18,FALSE)</f>
        <v>#N/A</v>
      </c>
      <c r="U1598" s="308" t="e">
        <f>VLOOKUP(D1598,Acero!$A$12:$AB$209,19,FALSE)</f>
        <v>#N/A</v>
      </c>
      <c r="V1598" s="319"/>
      <c r="W1598" s="319"/>
      <c r="X1598" s="322"/>
      <c r="Y1598" s="334" t="e">
        <f t="shared" si="655"/>
        <v>#DIV/0!</v>
      </c>
      <c r="Z1598">
        <f t="shared" si="659"/>
        <v>24205698.166666605</v>
      </c>
      <c r="AG1598" s="345">
        <v>43907</v>
      </c>
      <c r="AH1598" s="149"/>
      <c r="AI1598" s="149"/>
      <c r="AJ1598" s="149"/>
      <c r="AK1598" s="149"/>
      <c r="AL1598" s="343" t="e">
        <f t="shared" si="656"/>
        <v>#DIV/0!</v>
      </c>
      <c r="AM1598" s="149"/>
      <c r="AN1598" s="149"/>
      <c r="AO1598" s="343" t="e">
        <f t="shared" si="657"/>
        <v>#DIV/0!</v>
      </c>
      <c r="AP1598" s="149"/>
      <c r="AQ1598" s="149"/>
      <c r="AR1598" s="343" t="e">
        <f t="shared" si="658"/>
        <v>#DIV/0!</v>
      </c>
    </row>
    <row r="1599" spans="1:44" ht="30.75" hidden="1" thickBot="1">
      <c r="A1599" s="309"/>
      <c r="B1599" s="308">
        <v>1451</v>
      </c>
      <c r="C1599" s="239" t="str">
        <f>VLOOKUP($A$18,Piezas!$A$10:$F$604,2,FALSE)</f>
        <v xml:space="preserve">Gabinete lateral derecho </v>
      </c>
      <c r="D1599" s="320"/>
      <c r="E1599" s="322"/>
      <c r="F1599" s="308" t="e">
        <f>VLOOKUP(D1599,Acero!$A$12:$AB$209,4,FALSE)</f>
        <v>#N/A</v>
      </c>
      <c r="G1599" s="317"/>
      <c r="H1599" s="317"/>
      <c r="I1599" s="317"/>
      <c r="J1599" s="311"/>
      <c r="L1599" s="322"/>
      <c r="M1599" s="308" t="e">
        <f>VLOOKUP(D1599,Acero!$A$12:$AB$209,13,FALSE)</f>
        <v>#N/A</v>
      </c>
      <c r="N1599" s="308" t="str">
        <f>IF(L1599="x",VLOOKUP(D1599,Acero!$A$12:$AB$209,6,FALSE),"--")</f>
        <v>--</v>
      </c>
      <c r="O1599" s="324" t="str">
        <f>IF(L1599="x",VLOOKUP(D1599,Acero!$A$12:$AB$209,7,FALSE),"--")</f>
        <v>--</v>
      </c>
      <c r="P1599" s="335" t="e">
        <f>IF((M1599="Chapa negra doble recapado")*AND(L1599&lt;&gt;"x"),"--",VLOOKUP(D1599,Acero!$A$12:$AB$209,14,FALSE))</f>
        <v>#N/A</v>
      </c>
      <c r="Q1599" s="335" t="e">
        <f>IF((M1599="Chapa negra doble recapado")*AND(L1599&lt;&gt;"x"),"--",VLOOKUP(D1599,Acero!$A$12:$AB$209,15,FALSE))</f>
        <v>#N/A</v>
      </c>
      <c r="R1599" s="335" t="str">
        <f>IF(L1599="x",VLOOKUP(D1599,Acero!$A$12:$AB$209,16,FALSE),"--")</f>
        <v>--</v>
      </c>
      <c r="S1599" s="335" t="str">
        <f>IF(L1599="x",VLOOKUP(D1599,Acero!$A$12:$AB$209,17,FALSE),"--")</f>
        <v>--</v>
      </c>
      <c r="T1599" s="335" t="e">
        <f>VLOOKUP(D1599,Acero!$A$12:$AB$209,18,FALSE)</f>
        <v>#N/A</v>
      </c>
      <c r="U1599" s="308" t="e">
        <f>VLOOKUP(D1599,Acero!$A$12:$AB$209,19,FALSE)</f>
        <v>#N/A</v>
      </c>
      <c r="V1599" s="318"/>
      <c r="W1599" s="318"/>
      <c r="X1599" s="322"/>
      <c r="Y1599" s="334" t="e">
        <f t="shared" si="655"/>
        <v>#DIV/0!</v>
      </c>
      <c r="Z1599">
        <f t="shared" si="659"/>
        <v>24205698.166666605</v>
      </c>
      <c r="AG1599" s="345">
        <v>43908</v>
      </c>
      <c r="AH1599" s="149"/>
      <c r="AI1599" s="149"/>
      <c r="AJ1599" s="149"/>
      <c r="AK1599" s="149"/>
      <c r="AL1599" s="343" t="e">
        <f t="shared" si="656"/>
        <v>#DIV/0!</v>
      </c>
      <c r="AM1599" s="149"/>
      <c r="AN1599" s="149"/>
      <c r="AO1599" s="343" t="e">
        <f t="shared" si="657"/>
        <v>#DIV/0!</v>
      </c>
      <c r="AP1599" s="149"/>
      <c r="AQ1599" s="149"/>
      <c r="AR1599" s="343" t="e">
        <f t="shared" si="658"/>
        <v>#DIV/0!</v>
      </c>
    </row>
    <row r="1600" spans="1:44" ht="30.75" hidden="1" thickBot="1">
      <c r="A1600" s="412"/>
      <c r="B1600" s="308">
        <v>1452</v>
      </c>
      <c r="C1600" s="239" t="str">
        <f>VLOOKUP($A$18,Piezas!$A$10:$F$604,2,FALSE)</f>
        <v xml:space="preserve">Gabinete lateral derecho </v>
      </c>
      <c r="D1600" s="321"/>
      <c r="E1600" s="322"/>
      <c r="F1600" s="308" t="e">
        <f>VLOOKUP(D1600,Acero!$A$12:$AB$209,4,FALSE)</f>
        <v>#N/A</v>
      </c>
      <c r="G1600" s="317"/>
      <c r="H1600" s="317"/>
      <c r="I1600" s="317"/>
      <c r="J1600" s="311"/>
      <c r="L1600" s="322"/>
      <c r="M1600" s="308" t="e">
        <f>VLOOKUP(D1600,Acero!$A$12:$AB$209,13,FALSE)</f>
        <v>#N/A</v>
      </c>
      <c r="N1600" s="308" t="str">
        <f>IF(L1600="x",VLOOKUP(D1600,Acero!$A$12:$AB$209,6,FALSE),"--")</f>
        <v>--</v>
      </c>
      <c r="O1600" s="324" t="str">
        <f>IF(L1600="x",VLOOKUP(D1600,Acero!$A$12:$AB$209,7,FALSE),"--")</f>
        <v>--</v>
      </c>
      <c r="P1600" s="335" t="e">
        <f>IF((M1600="Chapa negra doble recapado")*AND(L1600&lt;&gt;"x"),"--",VLOOKUP(D1600,Acero!$A$12:$AB$209,14,FALSE))</f>
        <v>#N/A</v>
      </c>
      <c r="Q1600" s="335" t="e">
        <f>IF((M1600="Chapa negra doble recapado")*AND(L1600&lt;&gt;"x"),"--",VLOOKUP(D1600,Acero!$A$12:$AB$209,15,FALSE))</f>
        <v>#N/A</v>
      </c>
      <c r="R1600" s="335" t="str">
        <f>IF(L1600="x",VLOOKUP(D1600,Acero!$A$12:$AB$209,16,FALSE),"--")</f>
        <v>--</v>
      </c>
      <c r="S1600" s="335" t="str">
        <f>IF(L1600="x",VLOOKUP(D1600,Acero!$A$12:$AB$209,17,FALSE),"--")</f>
        <v>--</v>
      </c>
      <c r="T1600" s="335" t="e">
        <f>VLOOKUP(D1600,Acero!$A$12:$AB$209,18,FALSE)</f>
        <v>#N/A</v>
      </c>
      <c r="U1600" s="308" t="e">
        <f>VLOOKUP(D1600,Acero!$A$12:$AB$209,19,FALSE)</f>
        <v>#N/A</v>
      </c>
      <c r="V1600" s="319"/>
      <c r="W1600" s="319"/>
      <c r="X1600" s="322"/>
      <c r="Y1600" s="334" t="e">
        <f t="shared" si="655"/>
        <v>#DIV/0!</v>
      </c>
      <c r="Z1600">
        <f t="shared" si="659"/>
        <v>24205698.166666605</v>
      </c>
      <c r="AG1600" s="345">
        <v>43909</v>
      </c>
      <c r="AH1600" s="149"/>
      <c r="AI1600" s="149"/>
      <c r="AJ1600" s="149"/>
      <c r="AK1600" s="149"/>
      <c r="AL1600" s="343" t="e">
        <f t="shared" si="656"/>
        <v>#DIV/0!</v>
      </c>
      <c r="AM1600" s="149"/>
      <c r="AN1600" s="149"/>
      <c r="AO1600" s="343" t="e">
        <f t="shared" si="657"/>
        <v>#DIV/0!</v>
      </c>
      <c r="AP1600" s="149"/>
      <c r="AQ1600" s="149"/>
      <c r="AR1600" s="343" t="e">
        <f t="shared" si="658"/>
        <v>#DIV/0!</v>
      </c>
    </row>
    <row r="1601" spans="1:44" ht="15.75" hidden="1" thickBot="1">
      <c r="A1601" s="410"/>
      <c r="B1601" s="336"/>
      <c r="C1601" s="337"/>
      <c r="D1601" s="338"/>
      <c r="E1601" s="339"/>
      <c r="F1601" s="340"/>
      <c r="G1601" s="336"/>
      <c r="H1601" s="336"/>
      <c r="I1601" s="338"/>
      <c r="J1601" s="339"/>
      <c r="K1601" s="341"/>
      <c r="L1601" s="339"/>
      <c r="M1601" s="338"/>
      <c r="N1601" s="338"/>
      <c r="O1601" s="342"/>
      <c r="P1601" s="340"/>
      <c r="Q1601" s="340"/>
      <c r="R1601" s="340"/>
      <c r="S1601" s="340"/>
      <c r="T1601" s="340"/>
      <c r="U1601" s="336"/>
      <c r="V1601" s="336"/>
      <c r="W1601" s="336"/>
      <c r="X1601" s="339"/>
      <c r="Y1601" s="339"/>
      <c r="Z1601" s="333"/>
      <c r="AA1601" s="333"/>
      <c r="AG1601" s="345"/>
      <c r="AL1601" s="344"/>
      <c r="AO1601" s="344"/>
      <c r="AR1601" s="344"/>
    </row>
    <row r="1602" spans="1:44" ht="31.5" hidden="1" thickTop="1" thickBot="1">
      <c r="A1602" s="411" t="s">
        <v>651</v>
      </c>
      <c r="B1602" s="308">
        <v>1453</v>
      </c>
      <c r="C1602" s="239" t="str">
        <f>VLOOKUP($A$18,Piezas!$A$10:$F$604,2,FALSE)</f>
        <v xml:space="preserve">Gabinete lateral derecho </v>
      </c>
      <c r="D1602" s="317" t="s">
        <v>1012</v>
      </c>
      <c r="E1602" s="331">
        <v>3166.3333333333298</v>
      </c>
      <c r="F1602" s="308" t="str">
        <f>VLOOKUP(D1602,Acero!$A$12:$AB$209,4,FALSE)</f>
        <v>Lateral</v>
      </c>
      <c r="G1602" s="317"/>
      <c r="H1602" s="317"/>
      <c r="I1602" s="317"/>
      <c r="J1602" s="310"/>
      <c r="K1602" s="149"/>
      <c r="L1602" s="331"/>
      <c r="M1602" s="308" t="str">
        <f>VLOOKUP(D1602,Acero!$A$12:$AB$209,13,FALSE)</f>
        <v>Chapa negra doble recapado</v>
      </c>
      <c r="N1602" s="308" t="str">
        <f>IF(L1602="x",VLOOKUP(D1602,Acero!$A$12:$AB$209,6,FALSE),"--")</f>
        <v>--</v>
      </c>
      <c r="O1602" s="324" t="str">
        <f>IF(L1602="x",VLOOKUP(D1602,Acero!$A$12:$AB$209,7,FALSE),"--")</f>
        <v>--</v>
      </c>
      <c r="P1602" s="335" t="str">
        <f>IF((M1602="Chapa negra doble recapado")*AND(L1602&lt;&gt;"x"),"--",VLOOKUP(D1602,Acero!$A$12:$AB$209,14,FALSE))</f>
        <v>--</v>
      </c>
      <c r="Q1602" s="335" t="str">
        <f>IF((M1602="Chapa negra doble recapado")*AND(L1602&lt;&gt;"x"),"--",VLOOKUP(D1602,Acero!$A$12:$AB$209,15,FALSE))</f>
        <v>--</v>
      </c>
      <c r="R1602" s="335" t="str">
        <f>IF(L1602="x",VLOOKUP(D1602,Acero!$A$12:$AB$209,16,FALSE),"--")</f>
        <v>--</v>
      </c>
      <c r="S1602" s="335" t="str">
        <f>IF(L1602="x",VLOOKUP(D1602,Acero!$A$12:$AB$209,17,FALSE),"--")</f>
        <v>--</v>
      </c>
      <c r="T1602" s="335">
        <f>VLOOKUP(D1602,Acero!$A$12:$AB$209,18,FALSE)</f>
        <v>1.2</v>
      </c>
      <c r="U1602" s="308" t="str">
        <f>VLOOKUP(D1602,Acero!$A$12:$AB$209,19,FALSE)</f>
        <v>mm</v>
      </c>
      <c r="V1602" s="317"/>
      <c r="W1602" s="317">
        <v>2573.8333333333298</v>
      </c>
      <c r="X1602" s="331">
        <v>3365.6666666666702</v>
      </c>
      <c r="Y1602" s="334">
        <f t="shared" ref="Y1602:Y1612" si="660">(X1602-W1602)/W1602</f>
        <v>0.3076474778216699</v>
      </c>
      <c r="Z1602" s="149">
        <f>(V1602+W1602)*E1602</f>
        <v>8149614.2777777575</v>
      </c>
      <c r="AA1602" s="149"/>
      <c r="AB1602" s="149"/>
      <c r="AC1602" s="149"/>
      <c r="AD1602" s="149"/>
      <c r="AE1602" s="149"/>
      <c r="AF1602" s="149"/>
      <c r="AG1602" s="345">
        <v>43910</v>
      </c>
      <c r="AH1602" s="149"/>
      <c r="AI1602" s="149"/>
      <c r="AJ1602" s="149"/>
      <c r="AK1602" s="149"/>
      <c r="AL1602" s="343" t="e">
        <f t="shared" ref="AL1602:AL1612" si="661">(AH1602-AK1602)/AH1602</f>
        <v>#DIV/0!</v>
      </c>
      <c r="AM1602" s="149"/>
      <c r="AN1602" s="149"/>
      <c r="AO1602" s="343" t="e">
        <f t="shared" ref="AO1602:AO1612" si="662">(AK1602-AN1602)/AK1602</f>
        <v>#DIV/0!</v>
      </c>
      <c r="AP1602" s="149"/>
      <c r="AQ1602" s="149"/>
      <c r="AR1602" s="343" t="e">
        <f t="shared" ref="AR1602:AR1612" si="663">(AN1602-AQ1602)/AN1602</f>
        <v>#DIV/0!</v>
      </c>
    </row>
    <row r="1603" spans="1:44" ht="30.75" hidden="1" thickBot="1">
      <c r="A1603" s="309"/>
      <c r="B1603" s="308">
        <v>1454</v>
      </c>
      <c r="C1603" s="239" t="str">
        <f>VLOOKUP($A$18,Piezas!$A$10:$F$604,2,FALSE)</f>
        <v xml:space="preserve">Gabinete lateral derecho </v>
      </c>
      <c r="D1603" s="317" t="s">
        <v>1211</v>
      </c>
      <c r="E1603" s="322">
        <v>3174.3333333333298</v>
      </c>
      <c r="F1603" s="308" t="str">
        <f>VLOOKUP(D1603,Acero!$A$12:$AB$209,4,FALSE)</f>
        <v xml:space="preserve">Lonja </v>
      </c>
      <c r="G1603" s="317"/>
      <c r="H1603" s="317"/>
      <c r="I1603" s="317"/>
      <c r="J1603" s="311"/>
      <c r="L1603" s="317"/>
      <c r="M1603" s="308" t="str">
        <f>VLOOKUP(D1603,Acero!$A$12:$AB$209,13,FALSE)</f>
        <v>Chapa negra doble recapado</v>
      </c>
      <c r="N1603" s="308" t="str">
        <f>IF(L1603="x",VLOOKUP(D1603,Acero!$A$12:$AB$209,6,FALSE),"--")</f>
        <v>--</v>
      </c>
      <c r="O1603" s="324" t="str">
        <f>IF(L1603="x",VLOOKUP(D1603,Acero!$A$12:$AB$209,7,FALSE),"--")</f>
        <v>--</v>
      </c>
      <c r="P1603" s="335" t="str">
        <f>IF((M1603="Chapa negra doble recapado")*AND(L1603&lt;&gt;"x"),"--",VLOOKUP(D1603,Acero!$A$12:$AB$209,14,FALSE))</f>
        <v>--</v>
      </c>
      <c r="Q1603" s="335" t="str">
        <f>IF((M1603="Chapa negra doble recapado")*AND(L1603&lt;&gt;"x"),"--",VLOOKUP(D1603,Acero!$A$12:$AB$209,15,FALSE))</f>
        <v>--</v>
      </c>
      <c r="R1603" s="335" t="str">
        <f>IF(L1603="x",VLOOKUP(D1603,Acero!$A$12:$AB$209,16,FALSE),"--")</f>
        <v>--</v>
      </c>
      <c r="S1603" s="335" t="str">
        <f>IF(L1603="x",VLOOKUP(D1603,Acero!$A$12:$AB$209,17,FALSE),"--")</f>
        <v>--</v>
      </c>
      <c r="T1603" s="335">
        <f>VLOOKUP(D1603,Acero!$A$12:$AB$209,18,FALSE)</f>
        <v>1.2</v>
      </c>
      <c r="U1603" s="308" t="str">
        <f>VLOOKUP(D1603,Acero!$A$12:$AB$209,19,FALSE)</f>
        <v>mm</v>
      </c>
      <c r="V1603" s="317"/>
      <c r="W1603" s="317">
        <v>2580.3333333333298</v>
      </c>
      <c r="X1603" s="322">
        <v>3374.1666666666702</v>
      </c>
      <c r="Y1603" s="334">
        <f t="shared" si="660"/>
        <v>0.30764759075055215</v>
      </c>
      <c r="Z1603">
        <f t="shared" ref="Z1603:Z1612" si="664">(V1603+W1603)*E1603+Z1602</f>
        <v>16340452.388888849</v>
      </c>
      <c r="AG1603" s="345">
        <v>43911</v>
      </c>
      <c r="AH1603" s="149"/>
      <c r="AI1603" s="149"/>
      <c r="AJ1603" s="149"/>
      <c r="AK1603" s="149"/>
      <c r="AL1603" s="343" t="e">
        <f t="shared" si="661"/>
        <v>#DIV/0!</v>
      </c>
      <c r="AM1603" s="149"/>
      <c r="AN1603" s="149"/>
      <c r="AO1603" s="343" t="e">
        <f t="shared" si="662"/>
        <v>#DIV/0!</v>
      </c>
      <c r="AP1603" s="149"/>
      <c r="AQ1603" s="149"/>
      <c r="AR1603" s="343" t="e">
        <f t="shared" si="663"/>
        <v>#DIV/0!</v>
      </c>
    </row>
    <row r="1604" spans="1:44" ht="30.75" hidden="1" thickBot="1">
      <c r="A1604" s="309"/>
      <c r="B1604" s="308">
        <v>1455</v>
      </c>
      <c r="C1604" s="239" t="str">
        <f>VLOOKUP($A$18,Piezas!$A$10:$F$604,2,FALSE)</f>
        <v xml:space="preserve">Gabinete lateral derecho </v>
      </c>
      <c r="D1604" s="317" t="s">
        <v>1014</v>
      </c>
      <c r="E1604" s="322">
        <v>3182.3333333333298</v>
      </c>
      <c r="F1604" s="308" t="str">
        <f>VLOOKUP(D1604,Acero!$A$12:$AB$209,4,FALSE)</f>
        <v>orejas</v>
      </c>
      <c r="G1604" s="317"/>
      <c r="H1604" s="317"/>
      <c r="I1604" s="317"/>
      <c r="J1604" s="311" t="s">
        <v>1602</v>
      </c>
      <c r="L1604" s="322"/>
      <c r="M1604" s="308" t="str">
        <f>VLOOKUP(D1604,Acero!$A$12:$AB$209,13,FALSE)</f>
        <v>Chapa negra doble recapado</v>
      </c>
      <c r="N1604" s="308" t="str">
        <f>IF(L1604="x",VLOOKUP(D1604,Acero!$A$12:$AB$209,6,FALSE),"--")</f>
        <v>--</v>
      </c>
      <c r="O1604" s="324" t="str">
        <f>IF(L1604="x",VLOOKUP(D1604,Acero!$A$12:$AB$209,7,FALSE),"--")</f>
        <v>--</v>
      </c>
      <c r="P1604" s="335" t="str">
        <f>IF((M1604="Chapa negra doble recapado")*AND(L1604&lt;&gt;"x"),"--",VLOOKUP(D1604,Acero!$A$12:$AB$209,14,FALSE))</f>
        <v>--</v>
      </c>
      <c r="Q1604" s="335" t="str">
        <f>IF((M1604="Chapa negra doble recapado")*AND(L1604&lt;&gt;"x"),"--",VLOOKUP(D1604,Acero!$A$12:$AB$209,15,FALSE))</f>
        <v>--</v>
      </c>
      <c r="R1604" s="335" t="str">
        <f>IF(L1604="x",VLOOKUP(D1604,Acero!$A$12:$AB$209,16,FALSE),"--")</f>
        <v>--</v>
      </c>
      <c r="S1604" s="335" t="str">
        <f>IF(L1604="x",VLOOKUP(D1604,Acero!$A$12:$AB$209,17,FALSE),"--")</f>
        <v>--</v>
      </c>
      <c r="T1604" s="335">
        <f>VLOOKUP(D1604,Acero!$A$12:$AB$209,18,FALSE)</f>
        <v>1.2</v>
      </c>
      <c r="U1604" s="308" t="str">
        <f>VLOOKUP(D1604,Acero!$A$12:$AB$209,19,FALSE)</f>
        <v>mm</v>
      </c>
      <c r="V1604" s="318">
        <v>1</v>
      </c>
      <c r="W1604" s="318">
        <v>2586.8333333333298</v>
      </c>
      <c r="X1604" s="322">
        <v>3382.6666666666702</v>
      </c>
      <c r="Y1604" s="334">
        <f t="shared" si="660"/>
        <v>0.30764770311191603</v>
      </c>
      <c r="Z1604">
        <f t="shared" si="664"/>
        <v>24575800.666666605</v>
      </c>
      <c r="AG1604" s="345">
        <v>43912</v>
      </c>
      <c r="AH1604" s="149"/>
      <c r="AI1604" s="149"/>
      <c r="AJ1604" s="149"/>
      <c r="AK1604" s="149"/>
      <c r="AL1604" s="343" t="e">
        <f t="shared" si="661"/>
        <v>#DIV/0!</v>
      </c>
      <c r="AM1604" s="149"/>
      <c r="AN1604" s="149"/>
      <c r="AO1604" s="343" t="e">
        <f t="shared" si="662"/>
        <v>#DIV/0!</v>
      </c>
      <c r="AP1604" s="149"/>
      <c r="AQ1604" s="149"/>
      <c r="AR1604" s="343" t="e">
        <f t="shared" si="663"/>
        <v>#DIV/0!</v>
      </c>
    </row>
    <row r="1605" spans="1:44" ht="30.75" hidden="1" thickBot="1">
      <c r="A1605" s="309"/>
      <c r="B1605" s="308">
        <v>1456</v>
      </c>
      <c r="C1605" s="239" t="str">
        <f>VLOOKUP($A$18,Piezas!$A$10:$F$604,2,FALSE)</f>
        <v xml:space="preserve">Gabinete lateral derecho </v>
      </c>
      <c r="D1605" s="317" t="s">
        <v>1015</v>
      </c>
      <c r="E1605" s="322"/>
      <c r="F1605" s="308">
        <f>VLOOKUP(D1605,Acero!$A$12:$AB$209,4,FALSE)</f>
        <v>0</v>
      </c>
      <c r="G1605" s="317"/>
      <c r="H1605" s="317"/>
      <c r="I1605" s="317"/>
      <c r="J1605" s="311"/>
      <c r="L1605" s="322"/>
      <c r="M1605" s="308">
        <f>VLOOKUP(D1605,Acero!$A$12:$AB$209,13,FALSE)</f>
        <v>0</v>
      </c>
      <c r="N1605" s="308" t="str">
        <f>IF(L1605="x",VLOOKUP(D1605,Acero!$A$12:$AB$209,6,FALSE),"--")</f>
        <v>--</v>
      </c>
      <c r="O1605" s="324" t="str">
        <f>IF(L1605="x",VLOOKUP(D1605,Acero!$A$12:$AB$209,7,FALSE),"--")</f>
        <v>--</v>
      </c>
      <c r="P1605" s="335">
        <f>IF((M1605="Chapa negra doble recapado")*AND(L1605&lt;&gt;"x"),"--",VLOOKUP(D1605,Acero!$A$12:$AB$209,14,FALSE))</f>
        <v>0</v>
      </c>
      <c r="Q1605" s="335">
        <f>IF((M1605="Chapa negra doble recapado")*AND(L1605&lt;&gt;"x"),"--",VLOOKUP(D1605,Acero!$A$12:$AB$209,15,FALSE))</f>
        <v>0</v>
      </c>
      <c r="R1605" s="335" t="str">
        <f>IF(L1605="x",VLOOKUP(D1605,Acero!$A$12:$AB$209,16,FALSE),"--")</f>
        <v>--</v>
      </c>
      <c r="S1605" s="335" t="str">
        <f>IF(L1605="x",VLOOKUP(D1605,Acero!$A$12:$AB$209,17,FALSE),"--")</f>
        <v>--</v>
      </c>
      <c r="T1605" s="335">
        <f>VLOOKUP(D1605,Acero!$A$12:$AB$209,18,FALSE)</f>
        <v>0</v>
      </c>
      <c r="U1605" s="308" t="str">
        <f>VLOOKUP(D1605,Acero!$A$12:$AB$209,19,FALSE)</f>
        <v>-----</v>
      </c>
      <c r="V1605" s="319"/>
      <c r="W1605" s="319"/>
      <c r="X1605" s="322"/>
      <c r="Y1605" s="334" t="e">
        <f t="shared" si="660"/>
        <v>#DIV/0!</v>
      </c>
      <c r="Z1605">
        <f t="shared" si="664"/>
        <v>24575800.666666605</v>
      </c>
      <c r="AG1605" s="345">
        <v>43913</v>
      </c>
      <c r="AH1605" s="149"/>
      <c r="AI1605" s="149"/>
      <c r="AJ1605" s="149"/>
      <c r="AK1605" s="149"/>
      <c r="AL1605" s="343" t="e">
        <f t="shared" si="661"/>
        <v>#DIV/0!</v>
      </c>
      <c r="AM1605" s="149"/>
      <c r="AN1605" s="149"/>
      <c r="AO1605" s="343" t="e">
        <f t="shared" si="662"/>
        <v>#DIV/0!</v>
      </c>
      <c r="AP1605" s="149"/>
      <c r="AQ1605" s="149"/>
      <c r="AR1605" s="343" t="e">
        <f t="shared" si="663"/>
        <v>#DIV/0!</v>
      </c>
    </row>
    <row r="1606" spans="1:44" ht="30.75" hidden="1" thickBot="1">
      <c r="A1606" s="309"/>
      <c r="B1606" s="308">
        <v>1457</v>
      </c>
      <c r="C1606" s="239" t="str">
        <f>VLOOKUP($A$18,Piezas!$A$10:$F$604,2,FALSE)</f>
        <v xml:space="preserve">Gabinete lateral derecho </v>
      </c>
      <c r="D1606" s="317" t="s">
        <v>1060</v>
      </c>
      <c r="E1606" s="322"/>
      <c r="F1606" s="308">
        <f>VLOOKUP(D1606,Acero!$A$12:$AB$209,4,FALSE)</f>
        <v>0</v>
      </c>
      <c r="G1606" s="317"/>
      <c r="H1606" s="317"/>
      <c r="I1606" s="317"/>
      <c r="J1606" s="311"/>
      <c r="L1606" s="322"/>
      <c r="M1606" s="308" t="str">
        <f>VLOOKUP(D1606,Acero!$A$12:$AB$209,13,FALSE)</f>
        <v>---------------</v>
      </c>
      <c r="N1606" s="308" t="str">
        <f>IF(L1606="x",VLOOKUP(D1606,Acero!$A$12:$AB$209,6,FALSE),"--")</f>
        <v>--</v>
      </c>
      <c r="O1606" s="324" t="str">
        <f>IF(L1606="x",VLOOKUP(D1606,Acero!$A$12:$AB$209,7,FALSE),"--")</f>
        <v>--</v>
      </c>
      <c r="P1606" s="335">
        <f>IF((M1606="Chapa negra doble recapado")*AND(L1606&lt;&gt;"x"),"--",VLOOKUP(D1606,Acero!$A$12:$AB$209,14,FALSE))</f>
        <v>28</v>
      </c>
      <c r="Q1606" s="335" t="str">
        <f>IF((M1606="Chapa negra doble recapado")*AND(L1606&lt;&gt;"x"),"--",VLOOKUP(D1606,Acero!$A$12:$AB$209,15,FALSE))</f>
        <v>----</v>
      </c>
      <c r="R1606" s="335" t="str">
        <f>IF(L1606="x",VLOOKUP(D1606,Acero!$A$12:$AB$209,16,FALSE),"--")</f>
        <v>--</v>
      </c>
      <c r="S1606" s="335" t="str">
        <f>IF(L1606="x",VLOOKUP(D1606,Acero!$A$12:$AB$209,17,FALSE),"--")</f>
        <v>--</v>
      </c>
      <c r="T1606" s="335">
        <f>VLOOKUP(D1606,Acero!$A$12:$AB$209,18,FALSE)</f>
        <v>0</v>
      </c>
      <c r="U1606" s="308" t="str">
        <f>VLOOKUP(D1606,Acero!$A$12:$AB$209,19,FALSE)</f>
        <v>----</v>
      </c>
      <c r="V1606" s="318"/>
      <c r="W1606" s="318"/>
      <c r="X1606" s="322"/>
      <c r="Y1606" s="334" t="e">
        <f t="shared" si="660"/>
        <v>#DIV/0!</v>
      </c>
      <c r="Z1606">
        <f t="shared" si="664"/>
        <v>24575800.666666605</v>
      </c>
      <c r="AG1606" s="345">
        <v>43914</v>
      </c>
      <c r="AH1606" s="149"/>
      <c r="AI1606" s="149"/>
      <c r="AJ1606" s="149"/>
      <c r="AK1606" s="149"/>
      <c r="AL1606" s="343" t="e">
        <f t="shared" si="661"/>
        <v>#DIV/0!</v>
      </c>
      <c r="AM1606" s="149"/>
      <c r="AN1606" s="149"/>
      <c r="AO1606" s="343" t="e">
        <f t="shared" si="662"/>
        <v>#DIV/0!</v>
      </c>
      <c r="AP1606" s="149"/>
      <c r="AQ1606" s="149"/>
      <c r="AR1606" s="343" t="e">
        <f t="shared" si="663"/>
        <v>#DIV/0!</v>
      </c>
    </row>
    <row r="1607" spans="1:44" ht="30.75" hidden="1" thickBot="1">
      <c r="A1607" s="309"/>
      <c r="B1607" s="308">
        <v>1458</v>
      </c>
      <c r="C1607" s="239" t="str">
        <f>VLOOKUP($A$18,Piezas!$A$10:$F$604,2,FALSE)</f>
        <v xml:space="preserve">Gabinete lateral derecho </v>
      </c>
      <c r="D1607" s="317" t="s">
        <v>1228</v>
      </c>
      <c r="E1607" s="322"/>
      <c r="F1607" s="308">
        <f>VLOOKUP(D1607,Acero!$A$12:$AB$209,4,FALSE)</f>
        <v>0</v>
      </c>
      <c r="G1607" s="317"/>
      <c r="H1607" s="317"/>
      <c r="I1607" s="317"/>
      <c r="J1607" s="311"/>
      <c r="L1607" s="322"/>
      <c r="M1607" s="308" t="str">
        <f>VLOOKUP(D1607,Acero!$A$12:$AB$209,13,FALSE)</f>
        <v>---------------</v>
      </c>
      <c r="N1607" s="308" t="str">
        <f>IF(L1607="x",VLOOKUP(D1607,Acero!$A$12:$AB$209,6,FALSE),"--")</f>
        <v>--</v>
      </c>
      <c r="O1607" s="324" t="str">
        <f>IF(L1607="x",VLOOKUP(D1607,Acero!$A$12:$AB$209,7,FALSE),"--")</f>
        <v>--</v>
      </c>
      <c r="P1607" s="335">
        <f>IF((M1607="Chapa negra doble recapado")*AND(L1607&lt;&gt;"x"),"--",VLOOKUP(D1607,Acero!$A$12:$AB$209,14,FALSE))</f>
        <v>0.42</v>
      </c>
      <c r="Q1607" s="335" t="str">
        <f>IF((M1607="Chapa negra doble recapado")*AND(L1607&lt;&gt;"x"),"--",VLOOKUP(D1607,Acero!$A$12:$AB$209,15,FALSE))</f>
        <v>----</v>
      </c>
      <c r="R1607" s="335" t="str">
        <f>IF(L1607="x",VLOOKUP(D1607,Acero!$A$12:$AB$209,16,FALSE),"--")</f>
        <v>--</v>
      </c>
      <c r="S1607" s="335" t="str">
        <f>IF(L1607="x",VLOOKUP(D1607,Acero!$A$12:$AB$209,17,FALSE),"--")</f>
        <v>--</v>
      </c>
      <c r="T1607" s="335">
        <f>VLOOKUP(D1607,Acero!$A$12:$AB$209,18,FALSE)</f>
        <v>0.5</v>
      </c>
      <c r="U1607" s="308" t="str">
        <f>VLOOKUP(D1607,Acero!$A$12:$AB$209,19,FALSE)</f>
        <v>----</v>
      </c>
      <c r="V1607" s="318"/>
      <c r="W1607" s="318"/>
      <c r="X1607" s="322"/>
      <c r="Y1607" s="334" t="e">
        <f t="shared" si="660"/>
        <v>#DIV/0!</v>
      </c>
      <c r="Z1607">
        <f t="shared" si="664"/>
        <v>24575800.666666605</v>
      </c>
      <c r="AG1607" s="345">
        <v>43915</v>
      </c>
      <c r="AH1607" s="149"/>
      <c r="AI1607" s="149"/>
      <c r="AJ1607" s="149"/>
      <c r="AK1607" s="149"/>
      <c r="AL1607" s="343" t="e">
        <f t="shared" si="661"/>
        <v>#DIV/0!</v>
      </c>
      <c r="AM1607" s="149"/>
      <c r="AN1607" s="149"/>
      <c r="AO1607" s="343" t="e">
        <f t="shared" si="662"/>
        <v>#DIV/0!</v>
      </c>
      <c r="AP1607" s="149"/>
      <c r="AQ1607" s="149"/>
      <c r="AR1607" s="343" t="e">
        <f t="shared" si="663"/>
        <v>#DIV/0!</v>
      </c>
    </row>
    <row r="1608" spans="1:44" ht="30.75" hidden="1" thickBot="1">
      <c r="A1608" s="309"/>
      <c r="B1608" s="308">
        <v>1459</v>
      </c>
      <c r="C1608" s="239" t="str">
        <f>VLOOKUP($A$18,Piezas!$A$10:$F$604,2,FALSE)</f>
        <v xml:space="preserve">Gabinete lateral derecho </v>
      </c>
      <c r="D1608" s="317" t="s">
        <v>1229</v>
      </c>
      <c r="E1608" s="322"/>
      <c r="F1608" s="308">
        <f>VLOOKUP(D1608,Acero!$A$12:$AB$209,4,FALSE)</f>
        <v>0</v>
      </c>
      <c r="G1608" s="317"/>
      <c r="H1608" s="317"/>
      <c r="I1608" s="317"/>
      <c r="J1608" s="311"/>
      <c r="L1608" s="322"/>
      <c r="M1608" s="308" t="str">
        <f>VLOOKUP(D1608,Acero!$A$12:$AB$209,13,FALSE)</f>
        <v>---------------</v>
      </c>
      <c r="N1608" s="308" t="str">
        <f>IF(L1608="x",VLOOKUP(D1608,Acero!$A$12:$AB$209,6,FALSE),"--")</f>
        <v>--</v>
      </c>
      <c r="O1608" s="324" t="str">
        <f>IF(L1608="x",VLOOKUP(D1608,Acero!$A$12:$AB$209,7,FALSE),"--")</f>
        <v>--</v>
      </c>
      <c r="P1608" s="335">
        <f>IF((M1608="Chapa negra doble recapado")*AND(L1608&lt;&gt;"x"),"--",VLOOKUP(D1608,Acero!$A$12:$AB$209,14,FALSE))</f>
        <v>22</v>
      </c>
      <c r="Q1608" s="335" t="str">
        <f>IF((M1608="Chapa negra doble recapado")*AND(L1608&lt;&gt;"x"),"--",VLOOKUP(D1608,Acero!$A$12:$AB$209,15,FALSE))</f>
        <v>----</v>
      </c>
      <c r="R1608" s="335" t="str">
        <f>IF(L1608="x",VLOOKUP(D1608,Acero!$A$12:$AB$209,16,FALSE),"--")</f>
        <v>--</v>
      </c>
      <c r="S1608" s="335" t="str">
        <f>IF(L1608="x",VLOOKUP(D1608,Acero!$A$12:$AB$209,17,FALSE),"--")</f>
        <v>--</v>
      </c>
      <c r="T1608" s="335">
        <f>VLOOKUP(D1608,Acero!$A$12:$AB$209,18,FALSE)</f>
        <v>0</v>
      </c>
      <c r="U1608" s="308" t="str">
        <f>VLOOKUP(D1608,Acero!$A$12:$AB$209,19,FALSE)</f>
        <v>----</v>
      </c>
      <c r="V1608" s="319"/>
      <c r="W1608" s="319"/>
      <c r="X1608" s="322"/>
      <c r="Y1608" s="334" t="e">
        <f t="shared" si="660"/>
        <v>#DIV/0!</v>
      </c>
      <c r="Z1608">
        <f t="shared" si="664"/>
        <v>24575800.666666605</v>
      </c>
      <c r="AG1608" s="345">
        <v>43916</v>
      </c>
      <c r="AH1608" s="149"/>
      <c r="AI1608" s="149"/>
      <c r="AJ1608" s="149"/>
      <c r="AK1608" s="149"/>
      <c r="AL1608" s="343" t="e">
        <f t="shared" si="661"/>
        <v>#DIV/0!</v>
      </c>
      <c r="AM1608" s="149"/>
      <c r="AN1608" s="149"/>
      <c r="AO1608" s="343" t="e">
        <f t="shared" si="662"/>
        <v>#DIV/0!</v>
      </c>
      <c r="AP1608" s="149"/>
      <c r="AQ1608" s="149"/>
      <c r="AR1608" s="343" t="e">
        <f t="shared" si="663"/>
        <v>#DIV/0!</v>
      </c>
    </row>
    <row r="1609" spans="1:44" ht="30.75" hidden="1" thickBot="1">
      <c r="A1609" s="309"/>
      <c r="B1609" s="308">
        <v>1460</v>
      </c>
      <c r="C1609" s="239" t="str">
        <f>VLOOKUP($A$18,Piezas!$A$10:$F$604,2,FALSE)</f>
        <v xml:space="preserve">Gabinete lateral derecho </v>
      </c>
      <c r="D1609" s="317" t="s">
        <v>1230</v>
      </c>
      <c r="E1609" s="322"/>
      <c r="F1609" s="308">
        <f>VLOOKUP(D1609,Acero!$A$12:$AB$209,4,FALSE)</f>
        <v>0</v>
      </c>
      <c r="G1609" s="317"/>
      <c r="H1609" s="317"/>
      <c r="I1609" s="317"/>
      <c r="J1609" s="311"/>
      <c r="L1609" s="322"/>
      <c r="M1609" s="308" t="str">
        <f>VLOOKUP(D1609,Acero!$A$12:$AB$209,13,FALSE)</f>
        <v>---------------</v>
      </c>
      <c r="N1609" s="308" t="str">
        <f>IF(L1609="x",VLOOKUP(D1609,Acero!$A$12:$AB$209,6,FALSE),"--")</f>
        <v>--</v>
      </c>
      <c r="O1609" s="324" t="str">
        <f>IF(L1609="x",VLOOKUP(D1609,Acero!$A$12:$AB$209,7,FALSE),"--")</f>
        <v>--</v>
      </c>
      <c r="P1609" s="335">
        <f>IF((M1609="Chapa negra doble recapado")*AND(L1609&lt;&gt;"x"),"--",VLOOKUP(D1609,Acero!$A$12:$AB$209,14,FALSE))</f>
        <v>12.7</v>
      </c>
      <c r="Q1609" s="335" t="str">
        <f>IF((M1609="Chapa negra doble recapado")*AND(L1609&lt;&gt;"x"),"--",VLOOKUP(D1609,Acero!$A$12:$AB$209,15,FALSE))</f>
        <v>----</v>
      </c>
      <c r="R1609" s="335" t="str">
        <f>IF(L1609="x",VLOOKUP(D1609,Acero!$A$12:$AB$209,16,FALSE),"--")</f>
        <v>--</v>
      </c>
      <c r="S1609" s="335" t="str">
        <f>IF(L1609="x",VLOOKUP(D1609,Acero!$A$12:$AB$209,17,FALSE),"--")</f>
        <v>--</v>
      </c>
      <c r="T1609" s="335">
        <f>VLOOKUP(D1609,Acero!$A$12:$AB$209,18,FALSE)</f>
        <v>0</v>
      </c>
      <c r="U1609" s="308" t="str">
        <f>VLOOKUP(D1609,Acero!$A$12:$AB$209,19,FALSE)</f>
        <v>----</v>
      </c>
      <c r="V1609" s="318"/>
      <c r="W1609" s="318"/>
      <c r="X1609" s="322"/>
      <c r="Y1609" s="334" t="e">
        <f t="shared" si="660"/>
        <v>#DIV/0!</v>
      </c>
      <c r="Z1609">
        <f t="shared" si="664"/>
        <v>24575800.666666605</v>
      </c>
      <c r="AG1609" s="345">
        <v>43917</v>
      </c>
      <c r="AH1609" s="149"/>
      <c r="AI1609" s="149"/>
      <c r="AJ1609" s="149"/>
      <c r="AK1609" s="149"/>
      <c r="AL1609" s="343" t="e">
        <f t="shared" si="661"/>
        <v>#DIV/0!</v>
      </c>
      <c r="AM1609" s="149"/>
      <c r="AN1609" s="149"/>
      <c r="AO1609" s="343" t="e">
        <f t="shared" si="662"/>
        <v>#DIV/0!</v>
      </c>
      <c r="AP1609" s="149"/>
      <c r="AQ1609" s="149"/>
      <c r="AR1609" s="343" t="e">
        <f t="shared" si="663"/>
        <v>#DIV/0!</v>
      </c>
    </row>
    <row r="1610" spans="1:44" ht="30.75" hidden="1" thickBot="1">
      <c r="A1610" s="309"/>
      <c r="B1610" s="308">
        <v>1461</v>
      </c>
      <c r="C1610" s="239" t="str">
        <f>VLOOKUP($A$18,Piezas!$A$10:$F$604,2,FALSE)</f>
        <v xml:space="preserve">Gabinete lateral derecho </v>
      </c>
      <c r="D1610" s="317"/>
      <c r="E1610" s="322"/>
      <c r="F1610" s="308" t="e">
        <f>VLOOKUP(D1610,Acero!$A$12:$AB$209,4,FALSE)</f>
        <v>#N/A</v>
      </c>
      <c r="G1610" s="317"/>
      <c r="H1610" s="317"/>
      <c r="I1610" s="317"/>
      <c r="J1610" s="311"/>
      <c r="L1610" s="322"/>
      <c r="M1610" s="308" t="e">
        <f>VLOOKUP(D1610,Acero!$A$12:$AB$209,13,FALSE)</f>
        <v>#N/A</v>
      </c>
      <c r="N1610" s="308" t="str">
        <f>IF(L1610="x",VLOOKUP(D1610,Acero!$A$12:$AB$209,6,FALSE),"--")</f>
        <v>--</v>
      </c>
      <c r="O1610" s="324" t="str">
        <f>IF(L1610="x",VLOOKUP(D1610,Acero!$A$12:$AB$209,7,FALSE),"--")</f>
        <v>--</v>
      </c>
      <c r="P1610" s="335" t="e">
        <f>IF((M1610="Chapa negra doble recapado")*AND(L1610&lt;&gt;"x"),"--",VLOOKUP(D1610,Acero!$A$12:$AB$209,14,FALSE))</f>
        <v>#N/A</v>
      </c>
      <c r="Q1610" s="335" t="e">
        <f>IF((M1610="Chapa negra doble recapado")*AND(L1610&lt;&gt;"x"),"--",VLOOKUP(D1610,Acero!$A$12:$AB$209,15,FALSE))</f>
        <v>#N/A</v>
      </c>
      <c r="R1610" s="335" t="str">
        <f>IF(L1610="x",VLOOKUP(D1610,Acero!$A$12:$AB$209,16,FALSE),"--")</f>
        <v>--</v>
      </c>
      <c r="S1610" s="335" t="str">
        <f>IF(L1610="x",VLOOKUP(D1610,Acero!$A$12:$AB$209,17,FALSE),"--")</f>
        <v>--</v>
      </c>
      <c r="T1610" s="335" t="e">
        <f>VLOOKUP(D1610,Acero!$A$12:$AB$209,18,FALSE)</f>
        <v>#N/A</v>
      </c>
      <c r="U1610" s="308" t="e">
        <f>VLOOKUP(D1610,Acero!$A$12:$AB$209,19,FALSE)</f>
        <v>#N/A</v>
      </c>
      <c r="V1610" s="319"/>
      <c r="W1610" s="319"/>
      <c r="X1610" s="322"/>
      <c r="Y1610" s="334" t="e">
        <f t="shared" si="660"/>
        <v>#DIV/0!</v>
      </c>
      <c r="Z1610">
        <f t="shared" si="664"/>
        <v>24575800.666666605</v>
      </c>
      <c r="AG1610" s="345">
        <v>43918</v>
      </c>
      <c r="AH1610" s="149"/>
      <c r="AI1610" s="149"/>
      <c r="AJ1610" s="149"/>
      <c r="AK1610" s="149"/>
      <c r="AL1610" s="343" t="e">
        <f t="shared" si="661"/>
        <v>#DIV/0!</v>
      </c>
      <c r="AM1610" s="149"/>
      <c r="AN1610" s="149"/>
      <c r="AO1610" s="343" t="e">
        <f t="shared" si="662"/>
        <v>#DIV/0!</v>
      </c>
      <c r="AP1610" s="149"/>
      <c r="AQ1610" s="149"/>
      <c r="AR1610" s="343" t="e">
        <f t="shared" si="663"/>
        <v>#DIV/0!</v>
      </c>
    </row>
    <row r="1611" spans="1:44" ht="30.75" hidden="1" thickBot="1">
      <c r="A1611" s="309"/>
      <c r="B1611" s="308">
        <v>1462</v>
      </c>
      <c r="C1611" s="239" t="str">
        <f>VLOOKUP($A$18,Piezas!$A$10:$F$604,2,FALSE)</f>
        <v xml:space="preserve">Gabinete lateral derecho </v>
      </c>
      <c r="D1611" s="320"/>
      <c r="E1611" s="322"/>
      <c r="F1611" s="308" t="e">
        <f>VLOOKUP(D1611,Acero!$A$12:$AB$209,4,FALSE)</f>
        <v>#N/A</v>
      </c>
      <c r="G1611" s="317"/>
      <c r="H1611" s="317"/>
      <c r="I1611" s="317"/>
      <c r="J1611" s="311"/>
      <c r="L1611" s="322"/>
      <c r="M1611" s="308" t="e">
        <f>VLOOKUP(D1611,Acero!$A$12:$AB$209,13,FALSE)</f>
        <v>#N/A</v>
      </c>
      <c r="N1611" s="308" t="str">
        <f>IF(L1611="x",VLOOKUP(D1611,Acero!$A$12:$AB$209,6,FALSE),"--")</f>
        <v>--</v>
      </c>
      <c r="O1611" s="324" t="str">
        <f>IF(L1611="x",VLOOKUP(D1611,Acero!$A$12:$AB$209,7,FALSE),"--")</f>
        <v>--</v>
      </c>
      <c r="P1611" s="335" t="e">
        <f>IF((M1611="Chapa negra doble recapado")*AND(L1611&lt;&gt;"x"),"--",VLOOKUP(D1611,Acero!$A$12:$AB$209,14,FALSE))</f>
        <v>#N/A</v>
      </c>
      <c r="Q1611" s="335" t="e">
        <f>IF((M1611="Chapa negra doble recapado")*AND(L1611&lt;&gt;"x"),"--",VLOOKUP(D1611,Acero!$A$12:$AB$209,15,FALSE))</f>
        <v>#N/A</v>
      </c>
      <c r="R1611" s="335" t="str">
        <f>IF(L1611="x",VLOOKUP(D1611,Acero!$A$12:$AB$209,16,FALSE),"--")</f>
        <v>--</v>
      </c>
      <c r="S1611" s="335" t="str">
        <f>IF(L1611="x",VLOOKUP(D1611,Acero!$A$12:$AB$209,17,FALSE),"--")</f>
        <v>--</v>
      </c>
      <c r="T1611" s="335" t="e">
        <f>VLOOKUP(D1611,Acero!$A$12:$AB$209,18,FALSE)</f>
        <v>#N/A</v>
      </c>
      <c r="U1611" s="308" t="e">
        <f>VLOOKUP(D1611,Acero!$A$12:$AB$209,19,FALSE)</f>
        <v>#N/A</v>
      </c>
      <c r="V1611" s="318"/>
      <c r="W1611" s="318"/>
      <c r="X1611" s="322"/>
      <c r="Y1611" s="334" t="e">
        <f t="shared" si="660"/>
        <v>#DIV/0!</v>
      </c>
      <c r="Z1611">
        <f t="shared" si="664"/>
        <v>24575800.666666605</v>
      </c>
      <c r="AG1611" s="345">
        <v>43919</v>
      </c>
      <c r="AH1611" s="149"/>
      <c r="AI1611" s="149"/>
      <c r="AJ1611" s="149"/>
      <c r="AK1611" s="149"/>
      <c r="AL1611" s="343" t="e">
        <f t="shared" si="661"/>
        <v>#DIV/0!</v>
      </c>
      <c r="AM1611" s="149"/>
      <c r="AN1611" s="149"/>
      <c r="AO1611" s="343" t="e">
        <f t="shared" si="662"/>
        <v>#DIV/0!</v>
      </c>
      <c r="AP1611" s="149"/>
      <c r="AQ1611" s="149"/>
      <c r="AR1611" s="343" t="e">
        <f t="shared" si="663"/>
        <v>#DIV/0!</v>
      </c>
    </row>
    <row r="1612" spans="1:44" ht="30.75" hidden="1" thickBot="1">
      <c r="A1612" s="412"/>
      <c r="B1612" s="308">
        <v>1463</v>
      </c>
      <c r="C1612" s="239" t="str">
        <f>VLOOKUP($A$18,Piezas!$A$10:$F$604,2,FALSE)</f>
        <v xml:space="preserve">Gabinete lateral derecho </v>
      </c>
      <c r="D1612" s="321"/>
      <c r="E1612" s="322"/>
      <c r="F1612" s="308" t="e">
        <f>VLOOKUP(D1612,Acero!$A$12:$AB$209,4,FALSE)</f>
        <v>#N/A</v>
      </c>
      <c r="G1612" s="317"/>
      <c r="H1612" s="317"/>
      <c r="I1612" s="317"/>
      <c r="J1612" s="311"/>
      <c r="L1612" s="322"/>
      <c r="M1612" s="308" t="e">
        <f>VLOOKUP(D1612,Acero!$A$12:$AB$209,13,FALSE)</f>
        <v>#N/A</v>
      </c>
      <c r="N1612" s="308" t="str">
        <f>IF(L1612="x",VLOOKUP(D1612,Acero!$A$12:$AB$209,6,FALSE),"--")</f>
        <v>--</v>
      </c>
      <c r="O1612" s="324" t="str">
        <f>IF(L1612="x",VLOOKUP(D1612,Acero!$A$12:$AB$209,7,FALSE),"--")</f>
        <v>--</v>
      </c>
      <c r="P1612" s="335" t="e">
        <f>IF((M1612="Chapa negra doble recapado")*AND(L1612&lt;&gt;"x"),"--",VLOOKUP(D1612,Acero!$A$12:$AB$209,14,FALSE))</f>
        <v>#N/A</v>
      </c>
      <c r="Q1612" s="335" t="e">
        <f>IF((M1612="Chapa negra doble recapado")*AND(L1612&lt;&gt;"x"),"--",VLOOKUP(D1612,Acero!$A$12:$AB$209,15,FALSE))</f>
        <v>#N/A</v>
      </c>
      <c r="R1612" s="335" t="str">
        <f>IF(L1612="x",VLOOKUP(D1612,Acero!$A$12:$AB$209,16,FALSE),"--")</f>
        <v>--</v>
      </c>
      <c r="S1612" s="335" t="str">
        <f>IF(L1612="x",VLOOKUP(D1612,Acero!$A$12:$AB$209,17,FALSE),"--")</f>
        <v>--</v>
      </c>
      <c r="T1612" s="335" t="e">
        <f>VLOOKUP(D1612,Acero!$A$12:$AB$209,18,FALSE)</f>
        <v>#N/A</v>
      </c>
      <c r="U1612" s="308" t="e">
        <f>VLOOKUP(D1612,Acero!$A$12:$AB$209,19,FALSE)</f>
        <v>#N/A</v>
      </c>
      <c r="V1612" s="319"/>
      <c r="W1612" s="319"/>
      <c r="X1612" s="322"/>
      <c r="Y1612" s="334" t="e">
        <f t="shared" si="660"/>
        <v>#DIV/0!</v>
      </c>
      <c r="Z1612">
        <f t="shared" si="664"/>
        <v>24575800.666666605</v>
      </c>
      <c r="AG1612" s="345">
        <v>43920</v>
      </c>
      <c r="AH1612" s="149"/>
      <c r="AI1612" s="149"/>
      <c r="AJ1612" s="149"/>
      <c r="AK1612" s="149"/>
      <c r="AL1612" s="343" t="e">
        <f t="shared" si="661"/>
        <v>#DIV/0!</v>
      </c>
      <c r="AM1612" s="149"/>
      <c r="AN1612" s="149"/>
      <c r="AO1612" s="343" t="e">
        <f t="shared" si="662"/>
        <v>#DIV/0!</v>
      </c>
      <c r="AP1612" s="149"/>
      <c r="AQ1612" s="149"/>
      <c r="AR1612" s="343" t="e">
        <f t="shared" si="663"/>
        <v>#DIV/0!</v>
      </c>
    </row>
    <row r="1613" spans="1:44" ht="15.75" hidden="1" thickBot="1">
      <c r="A1613" s="410"/>
      <c r="B1613" s="336"/>
      <c r="C1613" s="337"/>
      <c r="D1613" s="338"/>
      <c r="E1613" s="339"/>
      <c r="F1613" s="340"/>
      <c r="G1613" s="336"/>
      <c r="H1613" s="336"/>
      <c r="I1613" s="338"/>
      <c r="J1613" s="339"/>
      <c r="K1613" s="341"/>
      <c r="L1613" s="339"/>
      <c r="M1613" s="338"/>
      <c r="N1613" s="338"/>
      <c r="O1613" s="342"/>
      <c r="P1613" s="340"/>
      <c r="Q1613" s="340"/>
      <c r="R1613" s="340"/>
      <c r="S1613" s="340"/>
      <c r="T1613" s="340"/>
      <c r="U1613" s="336"/>
      <c r="V1613" s="336"/>
      <c r="W1613" s="336"/>
      <c r="X1613" s="339"/>
      <c r="Y1613" s="339"/>
      <c r="Z1613" s="333"/>
      <c r="AA1613" s="333"/>
      <c r="AG1613" s="345"/>
      <c r="AL1613" s="344"/>
      <c r="AO1613" s="344"/>
      <c r="AR1613" s="344"/>
    </row>
    <row r="1614" spans="1:44" ht="31.5" hidden="1" thickTop="1" thickBot="1">
      <c r="A1614" s="411" t="s">
        <v>652</v>
      </c>
      <c r="B1614" s="308">
        <v>1464</v>
      </c>
      <c r="C1614" s="239" t="str">
        <f>VLOOKUP($A$18,Piezas!$A$10:$F$604,2,FALSE)</f>
        <v xml:space="preserve">Gabinete lateral derecho </v>
      </c>
      <c r="D1614" s="317" t="s">
        <v>1012</v>
      </c>
      <c r="E1614" s="331">
        <v>3190.3333333333298</v>
      </c>
      <c r="F1614" s="308" t="str">
        <f>VLOOKUP(D1614,Acero!$A$12:$AB$209,4,FALSE)</f>
        <v>Lateral</v>
      </c>
      <c r="G1614" s="317"/>
      <c r="H1614" s="317"/>
      <c r="I1614" s="317"/>
      <c r="J1614" s="310"/>
      <c r="K1614" s="149"/>
      <c r="L1614" s="331"/>
      <c r="M1614" s="308" t="str">
        <f>VLOOKUP(D1614,Acero!$A$12:$AB$209,13,FALSE)</f>
        <v>Chapa negra doble recapado</v>
      </c>
      <c r="N1614" s="308" t="str">
        <f>IF(L1614="x",VLOOKUP(D1614,Acero!$A$12:$AB$209,6,FALSE),"--")</f>
        <v>--</v>
      </c>
      <c r="O1614" s="324" t="str">
        <f>IF(L1614="x",VLOOKUP(D1614,Acero!$A$12:$AB$209,7,FALSE),"--")</f>
        <v>--</v>
      </c>
      <c r="P1614" s="335" t="str">
        <f>IF((M1614="Chapa negra doble recapado")*AND(L1614&lt;&gt;"x"),"--",VLOOKUP(D1614,Acero!$A$12:$AB$209,14,FALSE))</f>
        <v>--</v>
      </c>
      <c r="Q1614" s="335" t="str">
        <f>IF((M1614="Chapa negra doble recapado")*AND(L1614&lt;&gt;"x"),"--",VLOOKUP(D1614,Acero!$A$12:$AB$209,15,FALSE))</f>
        <v>--</v>
      </c>
      <c r="R1614" s="335" t="str">
        <f>IF(L1614="x",VLOOKUP(D1614,Acero!$A$12:$AB$209,16,FALSE),"--")</f>
        <v>--</v>
      </c>
      <c r="S1614" s="335" t="str">
        <f>IF(L1614="x",VLOOKUP(D1614,Acero!$A$12:$AB$209,17,FALSE),"--")</f>
        <v>--</v>
      </c>
      <c r="T1614" s="335">
        <f>VLOOKUP(D1614,Acero!$A$12:$AB$209,18,FALSE)</f>
        <v>1.2</v>
      </c>
      <c r="U1614" s="308" t="str">
        <f>VLOOKUP(D1614,Acero!$A$12:$AB$209,19,FALSE)</f>
        <v>mm</v>
      </c>
      <c r="V1614" s="317"/>
      <c r="W1614" s="317">
        <v>2593.3333333333298</v>
      </c>
      <c r="X1614" s="331">
        <v>3391.1666666666702</v>
      </c>
      <c r="Y1614" s="334">
        <f t="shared" ref="Y1614:Y1624" si="665">(X1614-W1614)/W1614</f>
        <v>0.30764781491002879</v>
      </c>
      <c r="Z1614" s="149">
        <f>(V1614+W1614)*E1614</f>
        <v>8273597.7777777575</v>
      </c>
      <c r="AA1614" s="149"/>
      <c r="AB1614" s="149"/>
      <c r="AC1614" s="149"/>
      <c r="AD1614" s="149"/>
      <c r="AE1614" s="149"/>
      <c r="AF1614" s="149"/>
      <c r="AG1614" s="345">
        <v>43921</v>
      </c>
      <c r="AH1614" s="149"/>
      <c r="AI1614" s="149"/>
      <c r="AJ1614" s="149"/>
      <c r="AK1614" s="149"/>
      <c r="AL1614" s="343" t="e">
        <f t="shared" ref="AL1614:AL1624" si="666">(AH1614-AK1614)/AH1614</f>
        <v>#DIV/0!</v>
      </c>
      <c r="AM1614" s="149"/>
      <c r="AN1614" s="149"/>
      <c r="AO1614" s="343" t="e">
        <f t="shared" ref="AO1614:AO1624" si="667">(AK1614-AN1614)/AK1614</f>
        <v>#DIV/0!</v>
      </c>
      <c r="AP1614" s="149"/>
      <c r="AQ1614" s="149"/>
      <c r="AR1614" s="343" t="e">
        <f t="shared" ref="AR1614:AR1624" si="668">(AN1614-AQ1614)/AN1614</f>
        <v>#DIV/0!</v>
      </c>
    </row>
    <row r="1615" spans="1:44" ht="30.75" hidden="1" thickBot="1">
      <c r="A1615" s="309"/>
      <c r="B1615" s="308">
        <v>1465</v>
      </c>
      <c r="C1615" s="239" t="str">
        <f>VLOOKUP($A$18,Piezas!$A$10:$F$604,2,FALSE)</f>
        <v xml:space="preserve">Gabinete lateral derecho </v>
      </c>
      <c r="D1615" s="317" t="s">
        <v>1211</v>
      </c>
      <c r="E1615" s="322">
        <v>3198.3333333333298</v>
      </c>
      <c r="F1615" s="308" t="str">
        <f>VLOOKUP(D1615,Acero!$A$12:$AB$209,4,FALSE)</f>
        <v xml:space="preserve">Lonja </v>
      </c>
      <c r="G1615" s="317"/>
      <c r="H1615" s="317"/>
      <c r="I1615" s="317"/>
      <c r="J1615" s="311"/>
      <c r="L1615" s="317"/>
      <c r="M1615" s="308" t="str">
        <f>VLOOKUP(D1615,Acero!$A$12:$AB$209,13,FALSE)</f>
        <v>Chapa negra doble recapado</v>
      </c>
      <c r="N1615" s="308" t="str">
        <f>IF(L1615="x",VLOOKUP(D1615,Acero!$A$12:$AB$209,6,FALSE),"--")</f>
        <v>--</v>
      </c>
      <c r="O1615" s="324" t="str">
        <f>IF(L1615="x",VLOOKUP(D1615,Acero!$A$12:$AB$209,7,FALSE),"--")</f>
        <v>--</v>
      </c>
      <c r="P1615" s="335" t="str">
        <f>IF((M1615="Chapa negra doble recapado")*AND(L1615&lt;&gt;"x"),"--",VLOOKUP(D1615,Acero!$A$12:$AB$209,14,FALSE))</f>
        <v>--</v>
      </c>
      <c r="Q1615" s="335" t="str">
        <f>IF((M1615="Chapa negra doble recapado")*AND(L1615&lt;&gt;"x"),"--",VLOOKUP(D1615,Acero!$A$12:$AB$209,15,FALSE))</f>
        <v>--</v>
      </c>
      <c r="R1615" s="335" t="str">
        <f>IF(L1615="x",VLOOKUP(D1615,Acero!$A$12:$AB$209,16,FALSE),"--")</f>
        <v>--</v>
      </c>
      <c r="S1615" s="335" t="str">
        <f>IF(L1615="x",VLOOKUP(D1615,Acero!$A$12:$AB$209,17,FALSE),"--")</f>
        <v>--</v>
      </c>
      <c r="T1615" s="335">
        <f>VLOOKUP(D1615,Acero!$A$12:$AB$209,18,FALSE)</f>
        <v>1.2</v>
      </c>
      <c r="U1615" s="308" t="str">
        <f>VLOOKUP(D1615,Acero!$A$12:$AB$209,19,FALSE)</f>
        <v>mm</v>
      </c>
      <c r="V1615" s="317"/>
      <c r="W1615" s="317">
        <v>2599.8333333333298</v>
      </c>
      <c r="X1615" s="322">
        <v>3399.6666666666702</v>
      </c>
      <c r="Y1615" s="334">
        <f t="shared" si="665"/>
        <v>0.30764792614911524</v>
      </c>
      <c r="Z1615">
        <f t="shared" ref="Z1615:Z1624" si="669">(V1615+W1615)*E1615+Z1614</f>
        <v>16588731.388888847</v>
      </c>
      <c r="AG1615" s="345">
        <v>43922</v>
      </c>
      <c r="AH1615" s="149"/>
      <c r="AI1615" s="149"/>
      <c r="AJ1615" s="149"/>
      <c r="AK1615" s="149"/>
      <c r="AL1615" s="343" t="e">
        <f t="shared" si="666"/>
        <v>#DIV/0!</v>
      </c>
      <c r="AM1615" s="149"/>
      <c r="AN1615" s="149"/>
      <c r="AO1615" s="343" t="e">
        <f t="shared" si="667"/>
        <v>#DIV/0!</v>
      </c>
      <c r="AP1615" s="149"/>
      <c r="AQ1615" s="149"/>
      <c r="AR1615" s="343" t="e">
        <f t="shared" si="668"/>
        <v>#DIV/0!</v>
      </c>
    </row>
    <row r="1616" spans="1:44" ht="30.75" hidden="1" thickBot="1">
      <c r="A1616" s="309"/>
      <c r="B1616" s="308">
        <v>1466</v>
      </c>
      <c r="C1616" s="239" t="str">
        <f>VLOOKUP($A$18,Piezas!$A$10:$F$604,2,FALSE)</f>
        <v xml:space="preserve">Gabinete lateral derecho </v>
      </c>
      <c r="D1616" s="317" t="s">
        <v>1014</v>
      </c>
      <c r="E1616" s="322">
        <v>3206.3333333333298</v>
      </c>
      <c r="F1616" s="308" t="str">
        <f>VLOOKUP(D1616,Acero!$A$12:$AB$209,4,FALSE)</f>
        <v>orejas</v>
      </c>
      <c r="G1616" s="317"/>
      <c r="H1616" s="317"/>
      <c r="I1616" s="317"/>
      <c r="J1616" s="311" t="s">
        <v>1603</v>
      </c>
      <c r="L1616" s="322"/>
      <c r="M1616" s="308" t="str">
        <f>VLOOKUP(D1616,Acero!$A$12:$AB$209,13,FALSE)</f>
        <v>Chapa negra doble recapado</v>
      </c>
      <c r="N1616" s="308" t="str">
        <f>IF(L1616="x",VLOOKUP(D1616,Acero!$A$12:$AB$209,6,FALSE),"--")</f>
        <v>--</v>
      </c>
      <c r="O1616" s="324" t="str">
        <f>IF(L1616="x",VLOOKUP(D1616,Acero!$A$12:$AB$209,7,FALSE),"--")</f>
        <v>--</v>
      </c>
      <c r="P1616" s="335" t="str">
        <f>IF((M1616="Chapa negra doble recapado")*AND(L1616&lt;&gt;"x"),"--",VLOOKUP(D1616,Acero!$A$12:$AB$209,14,FALSE))</f>
        <v>--</v>
      </c>
      <c r="Q1616" s="335" t="str">
        <f>IF((M1616="Chapa negra doble recapado")*AND(L1616&lt;&gt;"x"),"--",VLOOKUP(D1616,Acero!$A$12:$AB$209,15,FALSE))</f>
        <v>--</v>
      </c>
      <c r="R1616" s="335" t="str">
        <f>IF(L1616="x",VLOOKUP(D1616,Acero!$A$12:$AB$209,16,FALSE),"--")</f>
        <v>--</v>
      </c>
      <c r="S1616" s="335" t="str">
        <f>IF(L1616="x",VLOOKUP(D1616,Acero!$A$12:$AB$209,17,FALSE),"--")</f>
        <v>--</v>
      </c>
      <c r="T1616" s="335">
        <f>VLOOKUP(D1616,Acero!$A$12:$AB$209,18,FALSE)</f>
        <v>1.2</v>
      </c>
      <c r="U1616" s="308" t="str">
        <f>VLOOKUP(D1616,Acero!$A$12:$AB$209,19,FALSE)</f>
        <v>mm</v>
      </c>
      <c r="V1616" s="318">
        <v>1</v>
      </c>
      <c r="W1616" s="318">
        <v>2606.3333333333298</v>
      </c>
      <c r="X1616" s="322">
        <v>3408.1666666666702</v>
      </c>
      <c r="Y1616" s="334">
        <f t="shared" si="665"/>
        <v>0.30764803683335773</v>
      </c>
      <c r="Z1616">
        <f t="shared" si="669"/>
        <v>24948711.166666605</v>
      </c>
      <c r="AG1616" s="345">
        <v>43923</v>
      </c>
      <c r="AH1616" s="149"/>
      <c r="AI1616" s="149"/>
      <c r="AJ1616" s="149"/>
      <c r="AK1616" s="149"/>
      <c r="AL1616" s="343" t="e">
        <f t="shared" si="666"/>
        <v>#DIV/0!</v>
      </c>
      <c r="AM1616" s="149"/>
      <c r="AN1616" s="149"/>
      <c r="AO1616" s="343" t="e">
        <f t="shared" si="667"/>
        <v>#DIV/0!</v>
      </c>
      <c r="AP1616" s="149"/>
      <c r="AQ1616" s="149"/>
      <c r="AR1616" s="343" t="e">
        <f t="shared" si="668"/>
        <v>#DIV/0!</v>
      </c>
    </row>
    <row r="1617" spans="1:44" ht="30.75" hidden="1" thickBot="1">
      <c r="A1617" s="309"/>
      <c r="B1617" s="308">
        <v>1467</v>
      </c>
      <c r="C1617" s="239" t="str">
        <f>VLOOKUP($A$18,Piezas!$A$10:$F$604,2,FALSE)</f>
        <v xml:space="preserve">Gabinete lateral derecho </v>
      </c>
      <c r="D1617" s="317" t="s">
        <v>1015</v>
      </c>
      <c r="E1617" s="322"/>
      <c r="F1617" s="308">
        <f>VLOOKUP(D1617,Acero!$A$12:$AB$209,4,FALSE)</f>
        <v>0</v>
      </c>
      <c r="G1617" s="317"/>
      <c r="H1617" s="317"/>
      <c r="I1617" s="317"/>
      <c r="J1617" s="311"/>
      <c r="L1617" s="322"/>
      <c r="M1617" s="308">
        <f>VLOOKUP(D1617,Acero!$A$12:$AB$209,13,FALSE)</f>
        <v>0</v>
      </c>
      <c r="N1617" s="308" t="str">
        <f>IF(L1617="x",VLOOKUP(D1617,Acero!$A$12:$AB$209,6,FALSE),"--")</f>
        <v>--</v>
      </c>
      <c r="O1617" s="324" t="str">
        <f>IF(L1617="x",VLOOKUP(D1617,Acero!$A$12:$AB$209,7,FALSE),"--")</f>
        <v>--</v>
      </c>
      <c r="P1617" s="335">
        <f>IF((M1617="Chapa negra doble recapado")*AND(L1617&lt;&gt;"x"),"--",VLOOKUP(D1617,Acero!$A$12:$AB$209,14,FALSE))</f>
        <v>0</v>
      </c>
      <c r="Q1617" s="335">
        <f>IF((M1617="Chapa negra doble recapado")*AND(L1617&lt;&gt;"x"),"--",VLOOKUP(D1617,Acero!$A$12:$AB$209,15,FALSE))</f>
        <v>0</v>
      </c>
      <c r="R1617" s="335" t="str">
        <f>IF(L1617="x",VLOOKUP(D1617,Acero!$A$12:$AB$209,16,FALSE),"--")</f>
        <v>--</v>
      </c>
      <c r="S1617" s="335" t="str">
        <f>IF(L1617="x",VLOOKUP(D1617,Acero!$A$12:$AB$209,17,FALSE),"--")</f>
        <v>--</v>
      </c>
      <c r="T1617" s="335">
        <f>VLOOKUP(D1617,Acero!$A$12:$AB$209,18,FALSE)</f>
        <v>0</v>
      </c>
      <c r="U1617" s="308" t="str">
        <f>VLOOKUP(D1617,Acero!$A$12:$AB$209,19,FALSE)</f>
        <v>-----</v>
      </c>
      <c r="V1617" s="319"/>
      <c r="W1617" s="319"/>
      <c r="X1617" s="322"/>
      <c r="Y1617" s="334" t="e">
        <f t="shared" si="665"/>
        <v>#DIV/0!</v>
      </c>
      <c r="Z1617">
        <f t="shared" si="669"/>
        <v>24948711.166666605</v>
      </c>
      <c r="AG1617" s="345">
        <v>43924</v>
      </c>
      <c r="AH1617" s="149"/>
      <c r="AI1617" s="149"/>
      <c r="AJ1617" s="149"/>
      <c r="AK1617" s="149"/>
      <c r="AL1617" s="343" t="e">
        <f t="shared" si="666"/>
        <v>#DIV/0!</v>
      </c>
      <c r="AM1617" s="149"/>
      <c r="AN1617" s="149"/>
      <c r="AO1617" s="343" t="e">
        <f t="shared" si="667"/>
        <v>#DIV/0!</v>
      </c>
      <c r="AP1617" s="149"/>
      <c r="AQ1617" s="149"/>
      <c r="AR1617" s="343" t="e">
        <f t="shared" si="668"/>
        <v>#DIV/0!</v>
      </c>
    </row>
    <row r="1618" spans="1:44" ht="30.75" hidden="1" thickBot="1">
      <c r="A1618" s="309"/>
      <c r="B1618" s="308">
        <v>1468</v>
      </c>
      <c r="C1618" s="239" t="str">
        <f>VLOOKUP($A$18,Piezas!$A$10:$F$604,2,FALSE)</f>
        <v xml:space="preserve">Gabinete lateral derecho </v>
      </c>
      <c r="D1618" s="317" t="s">
        <v>1060</v>
      </c>
      <c r="E1618" s="322"/>
      <c r="F1618" s="308">
        <f>VLOOKUP(D1618,Acero!$A$12:$AB$209,4,FALSE)</f>
        <v>0</v>
      </c>
      <c r="G1618" s="317"/>
      <c r="H1618" s="317"/>
      <c r="I1618" s="317"/>
      <c r="J1618" s="311"/>
      <c r="L1618" s="322"/>
      <c r="M1618" s="308" t="str">
        <f>VLOOKUP(D1618,Acero!$A$12:$AB$209,13,FALSE)</f>
        <v>---------------</v>
      </c>
      <c r="N1618" s="308" t="str">
        <f>IF(L1618="x",VLOOKUP(D1618,Acero!$A$12:$AB$209,6,FALSE),"--")</f>
        <v>--</v>
      </c>
      <c r="O1618" s="324" t="str">
        <f>IF(L1618="x",VLOOKUP(D1618,Acero!$A$12:$AB$209,7,FALSE),"--")</f>
        <v>--</v>
      </c>
      <c r="P1618" s="335">
        <f>IF((M1618="Chapa negra doble recapado")*AND(L1618&lt;&gt;"x"),"--",VLOOKUP(D1618,Acero!$A$12:$AB$209,14,FALSE))</f>
        <v>28</v>
      </c>
      <c r="Q1618" s="335" t="str">
        <f>IF((M1618="Chapa negra doble recapado")*AND(L1618&lt;&gt;"x"),"--",VLOOKUP(D1618,Acero!$A$12:$AB$209,15,FALSE))</f>
        <v>----</v>
      </c>
      <c r="R1618" s="335" t="str">
        <f>IF(L1618="x",VLOOKUP(D1618,Acero!$A$12:$AB$209,16,FALSE),"--")</f>
        <v>--</v>
      </c>
      <c r="S1618" s="335" t="str">
        <f>IF(L1618="x",VLOOKUP(D1618,Acero!$A$12:$AB$209,17,FALSE),"--")</f>
        <v>--</v>
      </c>
      <c r="T1618" s="335">
        <f>VLOOKUP(D1618,Acero!$A$12:$AB$209,18,FALSE)</f>
        <v>0</v>
      </c>
      <c r="U1618" s="308" t="str">
        <f>VLOOKUP(D1618,Acero!$A$12:$AB$209,19,FALSE)</f>
        <v>----</v>
      </c>
      <c r="V1618" s="318"/>
      <c r="W1618" s="318"/>
      <c r="X1618" s="322"/>
      <c r="Y1618" s="334" t="e">
        <f t="shared" si="665"/>
        <v>#DIV/0!</v>
      </c>
      <c r="Z1618">
        <f t="shared" si="669"/>
        <v>24948711.166666605</v>
      </c>
      <c r="AG1618" s="345">
        <v>43925</v>
      </c>
      <c r="AH1618" s="149"/>
      <c r="AI1618" s="149"/>
      <c r="AJ1618" s="149"/>
      <c r="AK1618" s="149"/>
      <c r="AL1618" s="343" t="e">
        <f t="shared" si="666"/>
        <v>#DIV/0!</v>
      </c>
      <c r="AM1618" s="149"/>
      <c r="AN1618" s="149"/>
      <c r="AO1618" s="343" t="e">
        <f t="shared" si="667"/>
        <v>#DIV/0!</v>
      </c>
      <c r="AP1618" s="149"/>
      <c r="AQ1618" s="149"/>
      <c r="AR1618" s="343" t="e">
        <f t="shared" si="668"/>
        <v>#DIV/0!</v>
      </c>
    </row>
    <row r="1619" spans="1:44" ht="30.75" hidden="1" thickBot="1">
      <c r="A1619" s="309"/>
      <c r="B1619" s="308">
        <v>1469</v>
      </c>
      <c r="C1619" s="239" t="str">
        <f>VLOOKUP($A$18,Piezas!$A$10:$F$604,2,FALSE)</f>
        <v xml:space="preserve">Gabinete lateral derecho </v>
      </c>
      <c r="D1619" s="317" t="s">
        <v>1228</v>
      </c>
      <c r="E1619" s="322"/>
      <c r="F1619" s="308">
        <f>VLOOKUP(D1619,Acero!$A$12:$AB$209,4,FALSE)</f>
        <v>0</v>
      </c>
      <c r="G1619" s="317"/>
      <c r="H1619" s="317"/>
      <c r="I1619" s="317"/>
      <c r="J1619" s="311"/>
      <c r="L1619" s="322"/>
      <c r="M1619" s="308" t="str">
        <f>VLOOKUP(D1619,Acero!$A$12:$AB$209,13,FALSE)</f>
        <v>---------------</v>
      </c>
      <c r="N1619" s="308" t="str">
        <f>IF(L1619="x",VLOOKUP(D1619,Acero!$A$12:$AB$209,6,FALSE),"--")</f>
        <v>--</v>
      </c>
      <c r="O1619" s="324" t="str">
        <f>IF(L1619="x",VLOOKUP(D1619,Acero!$A$12:$AB$209,7,FALSE),"--")</f>
        <v>--</v>
      </c>
      <c r="P1619" s="335">
        <f>IF((M1619="Chapa negra doble recapado")*AND(L1619&lt;&gt;"x"),"--",VLOOKUP(D1619,Acero!$A$12:$AB$209,14,FALSE))</f>
        <v>0.42</v>
      </c>
      <c r="Q1619" s="335" t="str">
        <f>IF((M1619="Chapa negra doble recapado")*AND(L1619&lt;&gt;"x"),"--",VLOOKUP(D1619,Acero!$A$12:$AB$209,15,FALSE))</f>
        <v>----</v>
      </c>
      <c r="R1619" s="335" t="str">
        <f>IF(L1619="x",VLOOKUP(D1619,Acero!$A$12:$AB$209,16,FALSE),"--")</f>
        <v>--</v>
      </c>
      <c r="S1619" s="335" t="str">
        <f>IF(L1619="x",VLOOKUP(D1619,Acero!$A$12:$AB$209,17,FALSE),"--")</f>
        <v>--</v>
      </c>
      <c r="T1619" s="335">
        <f>VLOOKUP(D1619,Acero!$A$12:$AB$209,18,FALSE)</f>
        <v>0.5</v>
      </c>
      <c r="U1619" s="308" t="str">
        <f>VLOOKUP(D1619,Acero!$A$12:$AB$209,19,FALSE)</f>
        <v>----</v>
      </c>
      <c r="V1619" s="318"/>
      <c r="W1619" s="318"/>
      <c r="X1619" s="322"/>
      <c r="Y1619" s="334" t="e">
        <f t="shared" si="665"/>
        <v>#DIV/0!</v>
      </c>
      <c r="Z1619">
        <f t="shared" si="669"/>
        <v>24948711.166666605</v>
      </c>
      <c r="AG1619" s="345">
        <v>43926</v>
      </c>
      <c r="AH1619" s="149"/>
      <c r="AI1619" s="149"/>
      <c r="AJ1619" s="149"/>
      <c r="AK1619" s="149"/>
      <c r="AL1619" s="343" t="e">
        <f t="shared" si="666"/>
        <v>#DIV/0!</v>
      </c>
      <c r="AM1619" s="149"/>
      <c r="AN1619" s="149"/>
      <c r="AO1619" s="343" t="e">
        <f t="shared" si="667"/>
        <v>#DIV/0!</v>
      </c>
      <c r="AP1619" s="149"/>
      <c r="AQ1619" s="149"/>
      <c r="AR1619" s="343" t="e">
        <f t="shared" si="668"/>
        <v>#DIV/0!</v>
      </c>
    </row>
    <row r="1620" spans="1:44" ht="30.75" hidden="1" thickBot="1">
      <c r="A1620" s="309"/>
      <c r="B1620" s="308">
        <v>1470</v>
      </c>
      <c r="C1620" s="239" t="str">
        <f>VLOOKUP($A$18,Piezas!$A$10:$F$604,2,FALSE)</f>
        <v xml:space="preserve">Gabinete lateral derecho </v>
      </c>
      <c r="D1620" s="317" t="s">
        <v>1229</v>
      </c>
      <c r="E1620" s="322"/>
      <c r="F1620" s="308">
        <f>VLOOKUP(D1620,Acero!$A$12:$AB$209,4,FALSE)</f>
        <v>0</v>
      </c>
      <c r="G1620" s="317"/>
      <c r="H1620" s="317"/>
      <c r="I1620" s="317"/>
      <c r="J1620" s="311"/>
      <c r="L1620" s="322"/>
      <c r="M1620" s="308" t="str">
        <f>VLOOKUP(D1620,Acero!$A$12:$AB$209,13,FALSE)</f>
        <v>---------------</v>
      </c>
      <c r="N1620" s="308" t="str">
        <f>IF(L1620="x",VLOOKUP(D1620,Acero!$A$12:$AB$209,6,FALSE),"--")</f>
        <v>--</v>
      </c>
      <c r="O1620" s="324" t="str">
        <f>IF(L1620="x",VLOOKUP(D1620,Acero!$A$12:$AB$209,7,FALSE),"--")</f>
        <v>--</v>
      </c>
      <c r="P1620" s="335">
        <f>IF((M1620="Chapa negra doble recapado")*AND(L1620&lt;&gt;"x"),"--",VLOOKUP(D1620,Acero!$A$12:$AB$209,14,FALSE))</f>
        <v>22</v>
      </c>
      <c r="Q1620" s="335" t="str">
        <f>IF((M1620="Chapa negra doble recapado")*AND(L1620&lt;&gt;"x"),"--",VLOOKUP(D1620,Acero!$A$12:$AB$209,15,FALSE))</f>
        <v>----</v>
      </c>
      <c r="R1620" s="335" t="str">
        <f>IF(L1620="x",VLOOKUP(D1620,Acero!$A$12:$AB$209,16,FALSE),"--")</f>
        <v>--</v>
      </c>
      <c r="S1620" s="335" t="str">
        <f>IF(L1620="x",VLOOKUP(D1620,Acero!$A$12:$AB$209,17,FALSE),"--")</f>
        <v>--</v>
      </c>
      <c r="T1620" s="335">
        <f>VLOOKUP(D1620,Acero!$A$12:$AB$209,18,FALSE)</f>
        <v>0</v>
      </c>
      <c r="U1620" s="308" t="str">
        <f>VLOOKUP(D1620,Acero!$A$12:$AB$209,19,FALSE)</f>
        <v>----</v>
      </c>
      <c r="V1620" s="319"/>
      <c r="W1620" s="319"/>
      <c r="X1620" s="322"/>
      <c r="Y1620" s="334" t="e">
        <f t="shared" si="665"/>
        <v>#DIV/0!</v>
      </c>
      <c r="Z1620">
        <f t="shared" si="669"/>
        <v>24948711.166666605</v>
      </c>
      <c r="AG1620" s="345">
        <v>43927</v>
      </c>
      <c r="AH1620" s="149"/>
      <c r="AI1620" s="149"/>
      <c r="AJ1620" s="149"/>
      <c r="AK1620" s="149"/>
      <c r="AL1620" s="343" t="e">
        <f t="shared" si="666"/>
        <v>#DIV/0!</v>
      </c>
      <c r="AM1620" s="149"/>
      <c r="AN1620" s="149"/>
      <c r="AO1620" s="343" t="e">
        <f t="shared" si="667"/>
        <v>#DIV/0!</v>
      </c>
      <c r="AP1620" s="149"/>
      <c r="AQ1620" s="149"/>
      <c r="AR1620" s="343" t="e">
        <f t="shared" si="668"/>
        <v>#DIV/0!</v>
      </c>
    </row>
    <row r="1621" spans="1:44" ht="30.75" hidden="1" thickBot="1">
      <c r="A1621" s="309"/>
      <c r="B1621" s="308">
        <v>1471</v>
      </c>
      <c r="C1621" s="239" t="str">
        <f>VLOOKUP($A$18,Piezas!$A$10:$F$604,2,FALSE)</f>
        <v xml:space="preserve">Gabinete lateral derecho </v>
      </c>
      <c r="D1621" s="317" t="s">
        <v>1230</v>
      </c>
      <c r="E1621" s="322"/>
      <c r="F1621" s="308">
        <f>VLOOKUP(D1621,Acero!$A$12:$AB$209,4,FALSE)</f>
        <v>0</v>
      </c>
      <c r="G1621" s="317"/>
      <c r="H1621" s="317"/>
      <c r="I1621" s="317"/>
      <c r="J1621" s="311"/>
      <c r="L1621" s="322"/>
      <c r="M1621" s="308" t="str">
        <f>VLOOKUP(D1621,Acero!$A$12:$AB$209,13,FALSE)</f>
        <v>---------------</v>
      </c>
      <c r="N1621" s="308" t="str">
        <f>IF(L1621="x",VLOOKUP(D1621,Acero!$A$12:$AB$209,6,FALSE),"--")</f>
        <v>--</v>
      </c>
      <c r="O1621" s="324" t="str">
        <f>IF(L1621="x",VLOOKUP(D1621,Acero!$A$12:$AB$209,7,FALSE),"--")</f>
        <v>--</v>
      </c>
      <c r="P1621" s="335">
        <f>IF((M1621="Chapa negra doble recapado")*AND(L1621&lt;&gt;"x"),"--",VLOOKUP(D1621,Acero!$A$12:$AB$209,14,FALSE))</f>
        <v>12.7</v>
      </c>
      <c r="Q1621" s="335" t="str">
        <f>IF((M1621="Chapa negra doble recapado")*AND(L1621&lt;&gt;"x"),"--",VLOOKUP(D1621,Acero!$A$12:$AB$209,15,FALSE))</f>
        <v>----</v>
      </c>
      <c r="R1621" s="335" t="str">
        <f>IF(L1621="x",VLOOKUP(D1621,Acero!$A$12:$AB$209,16,FALSE),"--")</f>
        <v>--</v>
      </c>
      <c r="S1621" s="335" t="str">
        <f>IF(L1621="x",VLOOKUP(D1621,Acero!$A$12:$AB$209,17,FALSE),"--")</f>
        <v>--</v>
      </c>
      <c r="T1621" s="335">
        <f>VLOOKUP(D1621,Acero!$A$12:$AB$209,18,FALSE)</f>
        <v>0</v>
      </c>
      <c r="U1621" s="308" t="str">
        <f>VLOOKUP(D1621,Acero!$A$12:$AB$209,19,FALSE)</f>
        <v>----</v>
      </c>
      <c r="V1621" s="318"/>
      <c r="W1621" s="318"/>
      <c r="X1621" s="322"/>
      <c r="Y1621" s="334" t="e">
        <f t="shared" si="665"/>
        <v>#DIV/0!</v>
      </c>
      <c r="Z1621">
        <f t="shared" si="669"/>
        <v>24948711.166666605</v>
      </c>
      <c r="AG1621" s="345">
        <v>43928</v>
      </c>
      <c r="AH1621" s="149"/>
      <c r="AI1621" s="149"/>
      <c r="AJ1621" s="149"/>
      <c r="AK1621" s="149"/>
      <c r="AL1621" s="343" t="e">
        <f t="shared" si="666"/>
        <v>#DIV/0!</v>
      </c>
      <c r="AM1621" s="149"/>
      <c r="AN1621" s="149"/>
      <c r="AO1621" s="343" t="e">
        <f t="shared" si="667"/>
        <v>#DIV/0!</v>
      </c>
      <c r="AP1621" s="149"/>
      <c r="AQ1621" s="149"/>
      <c r="AR1621" s="343" t="e">
        <f t="shared" si="668"/>
        <v>#DIV/0!</v>
      </c>
    </row>
    <row r="1622" spans="1:44" ht="30.75" hidden="1" thickBot="1">
      <c r="A1622" s="309"/>
      <c r="B1622" s="308">
        <v>1472</v>
      </c>
      <c r="C1622" s="239" t="str">
        <f>VLOOKUP($A$18,Piezas!$A$10:$F$604,2,FALSE)</f>
        <v xml:space="preserve">Gabinete lateral derecho </v>
      </c>
      <c r="D1622" s="317"/>
      <c r="E1622" s="322"/>
      <c r="F1622" s="308" t="e">
        <f>VLOOKUP(D1622,Acero!$A$12:$AB$209,4,FALSE)</f>
        <v>#N/A</v>
      </c>
      <c r="G1622" s="317"/>
      <c r="H1622" s="317"/>
      <c r="I1622" s="317"/>
      <c r="J1622" s="311"/>
      <c r="L1622" s="322"/>
      <c r="M1622" s="308" t="e">
        <f>VLOOKUP(D1622,Acero!$A$12:$AB$209,13,FALSE)</f>
        <v>#N/A</v>
      </c>
      <c r="N1622" s="308" t="str">
        <f>IF(L1622="x",VLOOKUP(D1622,Acero!$A$12:$AB$209,6,FALSE),"--")</f>
        <v>--</v>
      </c>
      <c r="O1622" s="324" t="str">
        <f>IF(L1622="x",VLOOKUP(D1622,Acero!$A$12:$AB$209,7,FALSE),"--")</f>
        <v>--</v>
      </c>
      <c r="P1622" s="335" t="e">
        <f>IF((M1622="Chapa negra doble recapado")*AND(L1622&lt;&gt;"x"),"--",VLOOKUP(D1622,Acero!$A$12:$AB$209,14,FALSE))</f>
        <v>#N/A</v>
      </c>
      <c r="Q1622" s="335" t="e">
        <f>IF((M1622="Chapa negra doble recapado")*AND(L1622&lt;&gt;"x"),"--",VLOOKUP(D1622,Acero!$A$12:$AB$209,15,FALSE))</f>
        <v>#N/A</v>
      </c>
      <c r="R1622" s="335" t="str">
        <f>IF(L1622="x",VLOOKUP(D1622,Acero!$A$12:$AB$209,16,FALSE),"--")</f>
        <v>--</v>
      </c>
      <c r="S1622" s="335" t="str">
        <f>IF(L1622="x",VLOOKUP(D1622,Acero!$A$12:$AB$209,17,FALSE),"--")</f>
        <v>--</v>
      </c>
      <c r="T1622" s="335" t="e">
        <f>VLOOKUP(D1622,Acero!$A$12:$AB$209,18,FALSE)</f>
        <v>#N/A</v>
      </c>
      <c r="U1622" s="308" t="e">
        <f>VLOOKUP(D1622,Acero!$A$12:$AB$209,19,FALSE)</f>
        <v>#N/A</v>
      </c>
      <c r="V1622" s="319"/>
      <c r="W1622" s="319"/>
      <c r="X1622" s="322"/>
      <c r="Y1622" s="334" t="e">
        <f t="shared" si="665"/>
        <v>#DIV/0!</v>
      </c>
      <c r="Z1622">
        <f t="shared" si="669"/>
        <v>24948711.166666605</v>
      </c>
      <c r="AG1622" s="345">
        <v>43929</v>
      </c>
      <c r="AH1622" s="149"/>
      <c r="AI1622" s="149"/>
      <c r="AJ1622" s="149"/>
      <c r="AK1622" s="149"/>
      <c r="AL1622" s="343" t="e">
        <f t="shared" si="666"/>
        <v>#DIV/0!</v>
      </c>
      <c r="AM1622" s="149"/>
      <c r="AN1622" s="149"/>
      <c r="AO1622" s="343" t="e">
        <f t="shared" si="667"/>
        <v>#DIV/0!</v>
      </c>
      <c r="AP1622" s="149"/>
      <c r="AQ1622" s="149"/>
      <c r="AR1622" s="343" t="e">
        <f t="shared" si="668"/>
        <v>#DIV/0!</v>
      </c>
    </row>
    <row r="1623" spans="1:44" ht="30.75" hidden="1" thickBot="1">
      <c r="A1623" s="309"/>
      <c r="B1623" s="308">
        <v>1473</v>
      </c>
      <c r="C1623" s="239" t="str">
        <f>VLOOKUP($A$18,Piezas!$A$10:$F$604,2,FALSE)</f>
        <v xml:space="preserve">Gabinete lateral derecho </v>
      </c>
      <c r="D1623" s="320"/>
      <c r="E1623" s="322"/>
      <c r="F1623" s="308" t="e">
        <f>VLOOKUP(D1623,Acero!$A$12:$AB$209,4,FALSE)</f>
        <v>#N/A</v>
      </c>
      <c r="G1623" s="317"/>
      <c r="H1623" s="317"/>
      <c r="I1623" s="317"/>
      <c r="J1623" s="311"/>
      <c r="L1623" s="322"/>
      <c r="M1623" s="308" t="e">
        <f>VLOOKUP(D1623,Acero!$A$12:$AB$209,13,FALSE)</f>
        <v>#N/A</v>
      </c>
      <c r="N1623" s="308" t="str">
        <f>IF(L1623="x",VLOOKUP(D1623,Acero!$A$12:$AB$209,6,FALSE),"--")</f>
        <v>--</v>
      </c>
      <c r="O1623" s="324" t="str">
        <f>IF(L1623="x",VLOOKUP(D1623,Acero!$A$12:$AB$209,7,FALSE),"--")</f>
        <v>--</v>
      </c>
      <c r="P1623" s="335" t="e">
        <f>IF((M1623="Chapa negra doble recapado")*AND(L1623&lt;&gt;"x"),"--",VLOOKUP(D1623,Acero!$A$12:$AB$209,14,FALSE))</f>
        <v>#N/A</v>
      </c>
      <c r="Q1623" s="335" t="e">
        <f>IF((M1623="Chapa negra doble recapado")*AND(L1623&lt;&gt;"x"),"--",VLOOKUP(D1623,Acero!$A$12:$AB$209,15,FALSE))</f>
        <v>#N/A</v>
      </c>
      <c r="R1623" s="335" t="str">
        <f>IF(L1623="x",VLOOKUP(D1623,Acero!$A$12:$AB$209,16,FALSE),"--")</f>
        <v>--</v>
      </c>
      <c r="S1623" s="335" t="str">
        <f>IF(L1623="x",VLOOKUP(D1623,Acero!$A$12:$AB$209,17,FALSE),"--")</f>
        <v>--</v>
      </c>
      <c r="T1623" s="335" t="e">
        <f>VLOOKUP(D1623,Acero!$A$12:$AB$209,18,FALSE)</f>
        <v>#N/A</v>
      </c>
      <c r="U1623" s="308" t="e">
        <f>VLOOKUP(D1623,Acero!$A$12:$AB$209,19,FALSE)</f>
        <v>#N/A</v>
      </c>
      <c r="V1623" s="318"/>
      <c r="W1623" s="318"/>
      <c r="X1623" s="322"/>
      <c r="Y1623" s="334" t="e">
        <f t="shared" si="665"/>
        <v>#DIV/0!</v>
      </c>
      <c r="Z1623">
        <f t="shared" si="669"/>
        <v>24948711.166666605</v>
      </c>
      <c r="AG1623" s="345">
        <v>43930</v>
      </c>
      <c r="AH1623" s="149"/>
      <c r="AI1623" s="149"/>
      <c r="AJ1623" s="149"/>
      <c r="AK1623" s="149"/>
      <c r="AL1623" s="343" t="e">
        <f t="shared" si="666"/>
        <v>#DIV/0!</v>
      </c>
      <c r="AM1623" s="149"/>
      <c r="AN1623" s="149"/>
      <c r="AO1623" s="343" t="e">
        <f t="shared" si="667"/>
        <v>#DIV/0!</v>
      </c>
      <c r="AP1623" s="149"/>
      <c r="AQ1623" s="149"/>
      <c r="AR1623" s="343" t="e">
        <f t="shared" si="668"/>
        <v>#DIV/0!</v>
      </c>
    </row>
    <row r="1624" spans="1:44" ht="30.75" hidden="1" thickBot="1">
      <c r="A1624" s="412"/>
      <c r="B1624" s="308">
        <v>1474</v>
      </c>
      <c r="C1624" s="239" t="str">
        <f>VLOOKUP($A$18,Piezas!$A$10:$F$604,2,FALSE)</f>
        <v xml:space="preserve">Gabinete lateral derecho </v>
      </c>
      <c r="D1624" s="321"/>
      <c r="E1624" s="322"/>
      <c r="F1624" s="308" t="e">
        <f>VLOOKUP(D1624,Acero!$A$12:$AB$209,4,FALSE)</f>
        <v>#N/A</v>
      </c>
      <c r="G1624" s="317"/>
      <c r="H1624" s="317"/>
      <c r="I1624" s="317"/>
      <c r="J1624" s="311"/>
      <c r="L1624" s="322"/>
      <c r="M1624" s="308" t="e">
        <f>VLOOKUP(D1624,Acero!$A$12:$AB$209,13,FALSE)</f>
        <v>#N/A</v>
      </c>
      <c r="N1624" s="308" t="str">
        <f>IF(L1624="x",VLOOKUP(D1624,Acero!$A$12:$AB$209,6,FALSE),"--")</f>
        <v>--</v>
      </c>
      <c r="O1624" s="324" t="str">
        <f>IF(L1624="x",VLOOKUP(D1624,Acero!$A$12:$AB$209,7,FALSE),"--")</f>
        <v>--</v>
      </c>
      <c r="P1624" s="335" t="e">
        <f>IF((M1624="Chapa negra doble recapado")*AND(L1624&lt;&gt;"x"),"--",VLOOKUP(D1624,Acero!$A$12:$AB$209,14,FALSE))</f>
        <v>#N/A</v>
      </c>
      <c r="Q1624" s="335" t="e">
        <f>IF((M1624="Chapa negra doble recapado")*AND(L1624&lt;&gt;"x"),"--",VLOOKUP(D1624,Acero!$A$12:$AB$209,15,FALSE))</f>
        <v>#N/A</v>
      </c>
      <c r="R1624" s="335" t="str">
        <f>IF(L1624="x",VLOOKUP(D1624,Acero!$A$12:$AB$209,16,FALSE),"--")</f>
        <v>--</v>
      </c>
      <c r="S1624" s="335" t="str">
        <f>IF(L1624="x",VLOOKUP(D1624,Acero!$A$12:$AB$209,17,FALSE),"--")</f>
        <v>--</v>
      </c>
      <c r="T1624" s="335" t="e">
        <f>VLOOKUP(D1624,Acero!$A$12:$AB$209,18,FALSE)</f>
        <v>#N/A</v>
      </c>
      <c r="U1624" s="308" t="e">
        <f>VLOOKUP(D1624,Acero!$A$12:$AB$209,19,FALSE)</f>
        <v>#N/A</v>
      </c>
      <c r="V1624" s="319"/>
      <c r="W1624" s="319"/>
      <c r="X1624" s="322"/>
      <c r="Y1624" s="334" t="e">
        <f t="shared" si="665"/>
        <v>#DIV/0!</v>
      </c>
      <c r="Z1624">
        <f t="shared" si="669"/>
        <v>24948711.166666605</v>
      </c>
      <c r="AG1624" s="345">
        <v>43931</v>
      </c>
      <c r="AH1624" s="149"/>
      <c r="AI1624" s="149"/>
      <c r="AJ1624" s="149"/>
      <c r="AK1624" s="149"/>
      <c r="AL1624" s="343" t="e">
        <f t="shared" si="666"/>
        <v>#DIV/0!</v>
      </c>
      <c r="AM1624" s="149"/>
      <c r="AN1624" s="149"/>
      <c r="AO1624" s="343" t="e">
        <f t="shared" si="667"/>
        <v>#DIV/0!</v>
      </c>
      <c r="AP1624" s="149"/>
      <c r="AQ1624" s="149"/>
      <c r="AR1624" s="343" t="e">
        <f t="shared" si="668"/>
        <v>#DIV/0!</v>
      </c>
    </row>
    <row r="1625" spans="1:44" ht="15.75" hidden="1" thickBot="1">
      <c r="A1625" s="410"/>
      <c r="B1625" s="336"/>
      <c r="C1625" s="337"/>
      <c r="D1625" s="338"/>
      <c r="E1625" s="339"/>
      <c r="F1625" s="340"/>
      <c r="G1625" s="336"/>
      <c r="H1625" s="336"/>
      <c r="I1625" s="338"/>
      <c r="J1625" s="339"/>
      <c r="K1625" s="341"/>
      <c r="L1625" s="339"/>
      <c r="M1625" s="338"/>
      <c r="N1625" s="338"/>
      <c r="O1625" s="342"/>
      <c r="P1625" s="340"/>
      <c r="Q1625" s="340"/>
      <c r="R1625" s="340"/>
      <c r="S1625" s="340"/>
      <c r="T1625" s="340"/>
      <c r="U1625" s="336"/>
      <c r="V1625" s="336"/>
      <c r="W1625" s="336"/>
      <c r="X1625" s="339"/>
      <c r="Y1625" s="339"/>
      <c r="Z1625" s="333"/>
      <c r="AA1625" s="333"/>
      <c r="AG1625" s="345"/>
      <c r="AL1625" s="344"/>
      <c r="AO1625" s="344"/>
      <c r="AR1625" s="344"/>
    </row>
    <row r="1626" spans="1:44" ht="31.5" hidden="1" thickTop="1" thickBot="1">
      <c r="A1626" s="411" t="s">
        <v>653</v>
      </c>
      <c r="B1626" s="308">
        <v>1475</v>
      </c>
      <c r="C1626" s="239" t="str">
        <f>VLOOKUP($A$18,Piezas!$A$10:$F$604,2,FALSE)</f>
        <v xml:space="preserve">Gabinete lateral derecho </v>
      </c>
      <c r="D1626" s="317" t="s">
        <v>1012</v>
      </c>
      <c r="E1626" s="331">
        <v>3214.3333333333298</v>
      </c>
      <c r="F1626" s="308" t="str">
        <f>VLOOKUP(D1626,Acero!$A$12:$AB$209,4,FALSE)</f>
        <v>Lateral</v>
      </c>
      <c r="G1626" s="317"/>
      <c r="H1626" s="317"/>
      <c r="I1626" s="317"/>
      <c r="J1626" s="310"/>
      <c r="K1626" s="149"/>
      <c r="L1626" s="331"/>
      <c r="M1626" s="308" t="str">
        <f>VLOOKUP(D1626,Acero!$A$12:$AB$209,13,FALSE)</f>
        <v>Chapa negra doble recapado</v>
      </c>
      <c r="N1626" s="308" t="str">
        <f>IF(L1626="x",VLOOKUP(D1626,Acero!$A$12:$AB$209,6,FALSE),"--")</f>
        <v>--</v>
      </c>
      <c r="O1626" s="324" t="str">
        <f>IF(L1626="x",VLOOKUP(D1626,Acero!$A$12:$AB$209,7,FALSE),"--")</f>
        <v>--</v>
      </c>
      <c r="P1626" s="335" t="str">
        <f>IF((M1626="Chapa negra doble recapado")*AND(L1626&lt;&gt;"x"),"--",VLOOKUP(D1626,Acero!$A$12:$AB$209,14,FALSE))</f>
        <v>--</v>
      </c>
      <c r="Q1626" s="335" t="str">
        <f>IF((M1626="Chapa negra doble recapado")*AND(L1626&lt;&gt;"x"),"--",VLOOKUP(D1626,Acero!$A$12:$AB$209,15,FALSE))</f>
        <v>--</v>
      </c>
      <c r="R1626" s="335" t="str">
        <f>IF(L1626="x",VLOOKUP(D1626,Acero!$A$12:$AB$209,16,FALSE),"--")</f>
        <v>--</v>
      </c>
      <c r="S1626" s="335" t="str">
        <f>IF(L1626="x",VLOOKUP(D1626,Acero!$A$12:$AB$209,17,FALSE),"--")</f>
        <v>--</v>
      </c>
      <c r="T1626" s="335">
        <f>VLOOKUP(D1626,Acero!$A$12:$AB$209,18,FALSE)</f>
        <v>1.2</v>
      </c>
      <c r="U1626" s="308" t="str">
        <f>VLOOKUP(D1626,Acero!$A$12:$AB$209,19,FALSE)</f>
        <v>mm</v>
      </c>
      <c r="V1626" s="317"/>
      <c r="W1626" s="317">
        <v>2612.8333333333298</v>
      </c>
      <c r="X1626" s="331">
        <v>3416.6666666666702</v>
      </c>
      <c r="Y1626" s="334">
        <f t="shared" ref="Y1626:Y1636" si="670">(X1626-W1626)/W1626</f>
        <v>0.30764814696689724</v>
      </c>
      <c r="Z1626" s="149">
        <f>(V1626+W1626)*E1626</f>
        <v>8398517.2777777575</v>
      </c>
      <c r="AA1626" s="149"/>
      <c r="AB1626" s="149"/>
      <c r="AC1626" s="149"/>
      <c r="AD1626" s="149"/>
      <c r="AE1626" s="149"/>
      <c r="AF1626" s="149"/>
      <c r="AG1626" s="345">
        <v>43932</v>
      </c>
      <c r="AH1626" s="149"/>
      <c r="AI1626" s="149"/>
      <c r="AJ1626" s="149"/>
      <c r="AK1626" s="149"/>
      <c r="AL1626" s="343" t="e">
        <f t="shared" ref="AL1626:AL1636" si="671">(AH1626-AK1626)/AH1626</f>
        <v>#DIV/0!</v>
      </c>
      <c r="AM1626" s="149"/>
      <c r="AN1626" s="149"/>
      <c r="AO1626" s="343" t="e">
        <f t="shared" ref="AO1626:AO1636" si="672">(AK1626-AN1626)/AK1626</f>
        <v>#DIV/0!</v>
      </c>
      <c r="AP1626" s="149"/>
      <c r="AQ1626" s="149"/>
      <c r="AR1626" s="343" t="e">
        <f t="shared" ref="AR1626:AR1636" si="673">(AN1626-AQ1626)/AN1626</f>
        <v>#DIV/0!</v>
      </c>
    </row>
    <row r="1627" spans="1:44" ht="30.75" hidden="1" thickBot="1">
      <c r="A1627" s="309"/>
      <c r="B1627" s="308">
        <v>1476</v>
      </c>
      <c r="C1627" s="239" t="str">
        <f>VLOOKUP($A$18,Piezas!$A$10:$F$604,2,FALSE)</f>
        <v xml:space="preserve">Gabinete lateral derecho </v>
      </c>
      <c r="D1627" s="317" t="s">
        <v>1211</v>
      </c>
      <c r="E1627" s="322">
        <v>3222.3333333333298</v>
      </c>
      <c r="F1627" s="308" t="str">
        <f>VLOOKUP(D1627,Acero!$A$12:$AB$209,4,FALSE)</f>
        <v xml:space="preserve">Lonja </v>
      </c>
      <c r="G1627" s="317"/>
      <c r="H1627" s="317"/>
      <c r="I1627" s="317"/>
      <c r="J1627" s="311"/>
      <c r="L1627" s="317"/>
      <c r="M1627" s="308" t="str">
        <f>VLOOKUP(D1627,Acero!$A$12:$AB$209,13,FALSE)</f>
        <v>Chapa negra doble recapado</v>
      </c>
      <c r="N1627" s="308" t="str">
        <f>IF(L1627="x",VLOOKUP(D1627,Acero!$A$12:$AB$209,6,FALSE),"--")</f>
        <v>--</v>
      </c>
      <c r="O1627" s="324" t="str">
        <f>IF(L1627="x",VLOOKUP(D1627,Acero!$A$12:$AB$209,7,FALSE),"--")</f>
        <v>--</v>
      </c>
      <c r="P1627" s="335" t="str">
        <f>IF((M1627="Chapa negra doble recapado")*AND(L1627&lt;&gt;"x"),"--",VLOOKUP(D1627,Acero!$A$12:$AB$209,14,FALSE))</f>
        <v>--</v>
      </c>
      <c r="Q1627" s="335" t="str">
        <f>IF((M1627="Chapa negra doble recapado")*AND(L1627&lt;&gt;"x"),"--",VLOOKUP(D1627,Acero!$A$12:$AB$209,15,FALSE))</f>
        <v>--</v>
      </c>
      <c r="R1627" s="335" t="str">
        <f>IF(L1627="x",VLOOKUP(D1627,Acero!$A$12:$AB$209,16,FALSE),"--")</f>
        <v>--</v>
      </c>
      <c r="S1627" s="335" t="str">
        <f>IF(L1627="x",VLOOKUP(D1627,Acero!$A$12:$AB$209,17,FALSE),"--")</f>
        <v>--</v>
      </c>
      <c r="T1627" s="335">
        <f>VLOOKUP(D1627,Acero!$A$12:$AB$209,18,FALSE)</f>
        <v>1.2</v>
      </c>
      <c r="U1627" s="308" t="str">
        <f>VLOOKUP(D1627,Acero!$A$12:$AB$209,19,FALSE)</f>
        <v>mm</v>
      </c>
      <c r="V1627" s="317"/>
      <c r="W1627" s="317">
        <v>2619.3333333333298</v>
      </c>
      <c r="X1627" s="322">
        <v>3425.1666666666702</v>
      </c>
      <c r="Y1627" s="334">
        <f t="shared" si="670"/>
        <v>0.30764825655383354</v>
      </c>
      <c r="Z1627">
        <f t="shared" ref="Z1627:Z1636" si="674">(V1627+W1627)*E1627+Z1626</f>
        <v>16838882.388888851</v>
      </c>
      <c r="AG1627" s="345">
        <v>43933</v>
      </c>
      <c r="AH1627" s="149"/>
      <c r="AI1627" s="149"/>
      <c r="AJ1627" s="149"/>
      <c r="AK1627" s="149"/>
      <c r="AL1627" s="343" t="e">
        <f t="shared" si="671"/>
        <v>#DIV/0!</v>
      </c>
      <c r="AM1627" s="149"/>
      <c r="AN1627" s="149"/>
      <c r="AO1627" s="343" t="e">
        <f t="shared" si="672"/>
        <v>#DIV/0!</v>
      </c>
      <c r="AP1627" s="149"/>
      <c r="AQ1627" s="149"/>
      <c r="AR1627" s="343" t="e">
        <f t="shared" si="673"/>
        <v>#DIV/0!</v>
      </c>
    </row>
    <row r="1628" spans="1:44" ht="30.75" hidden="1" thickBot="1">
      <c r="A1628" s="309"/>
      <c r="B1628" s="308">
        <v>1477</v>
      </c>
      <c r="C1628" s="239" t="str">
        <f>VLOOKUP($A$18,Piezas!$A$10:$F$604,2,FALSE)</f>
        <v xml:space="preserve">Gabinete lateral derecho </v>
      </c>
      <c r="D1628" s="317" t="s">
        <v>1014</v>
      </c>
      <c r="E1628" s="322">
        <v>3230.3333333333298</v>
      </c>
      <c r="F1628" s="308" t="str">
        <f>VLOOKUP(D1628,Acero!$A$12:$AB$209,4,FALSE)</f>
        <v>orejas</v>
      </c>
      <c r="G1628" s="317"/>
      <c r="H1628" s="317"/>
      <c r="I1628" s="317"/>
      <c r="J1628" s="311" t="s">
        <v>1604</v>
      </c>
      <c r="L1628" s="322"/>
      <c r="M1628" s="308" t="str">
        <f>VLOOKUP(D1628,Acero!$A$12:$AB$209,13,FALSE)</f>
        <v>Chapa negra doble recapado</v>
      </c>
      <c r="N1628" s="308" t="str">
        <f>IF(L1628="x",VLOOKUP(D1628,Acero!$A$12:$AB$209,6,FALSE),"--")</f>
        <v>--</v>
      </c>
      <c r="O1628" s="324" t="str">
        <f>IF(L1628="x",VLOOKUP(D1628,Acero!$A$12:$AB$209,7,FALSE),"--")</f>
        <v>--</v>
      </c>
      <c r="P1628" s="335" t="str">
        <f>IF((M1628="Chapa negra doble recapado")*AND(L1628&lt;&gt;"x"),"--",VLOOKUP(D1628,Acero!$A$12:$AB$209,14,FALSE))</f>
        <v>--</v>
      </c>
      <c r="Q1628" s="335" t="str">
        <f>IF((M1628="Chapa negra doble recapado")*AND(L1628&lt;&gt;"x"),"--",VLOOKUP(D1628,Acero!$A$12:$AB$209,15,FALSE))</f>
        <v>--</v>
      </c>
      <c r="R1628" s="335" t="str">
        <f>IF(L1628="x",VLOOKUP(D1628,Acero!$A$12:$AB$209,16,FALSE),"--")</f>
        <v>--</v>
      </c>
      <c r="S1628" s="335" t="str">
        <f>IF(L1628="x",VLOOKUP(D1628,Acero!$A$12:$AB$209,17,FALSE),"--")</f>
        <v>--</v>
      </c>
      <c r="T1628" s="335">
        <f>VLOOKUP(D1628,Acero!$A$12:$AB$209,18,FALSE)</f>
        <v>1.2</v>
      </c>
      <c r="U1628" s="308" t="str">
        <f>VLOOKUP(D1628,Acero!$A$12:$AB$209,19,FALSE)</f>
        <v>mm</v>
      </c>
      <c r="V1628" s="318">
        <v>1</v>
      </c>
      <c r="W1628" s="318">
        <v>2625.8333333333298</v>
      </c>
      <c r="X1628" s="322">
        <v>3433.6666666666702</v>
      </c>
      <c r="Y1628" s="334">
        <f t="shared" si="670"/>
        <v>0.30764836559822584</v>
      </c>
      <c r="Z1628">
        <f t="shared" si="674"/>
        <v>25324429.666666608</v>
      </c>
      <c r="AG1628" s="345">
        <v>43934</v>
      </c>
      <c r="AH1628" s="149"/>
      <c r="AI1628" s="149"/>
      <c r="AJ1628" s="149"/>
      <c r="AK1628" s="149"/>
      <c r="AL1628" s="343" t="e">
        <f t="shared" si="671"/>
        <v>#DIV/0!</v>
      </c>
      <c r="AM1628" s="149"/>
      <c r="AN1628" s="149"/>
      <c r="AO1628" s="343" t="e">
        <f t="shared" si="672"/>
        <v>#DIV/0!</v>
      </c>
      <c r="AP1628" s="149"/>
      <c r="AQ1628" s="149"/>
      <c r="AR1628" s="343" t="e">
        <f t="shared" si="673"/>
        <v>#DIV/0!</v>
      </c>
    </row>
    <row r="1629" spans="1:44" ht="30.75" hidden="1" thickBot="1">
      <c r="A1629" s="309"/>
      <c r="B1629" s="308">
        <v>1478</v>
      </c>
      <c r="C1629" s="239" t="str">
        <f>VLOOKUP($A$18,Piezas!$A$10:$F$604,2,FALSE)</f>
        <v xml:space="preserve">Gabinete lateral derecho </v>
      </c>
      <c r="D1629" s="317" t="s">
        <v>1015</v>
      </c>
      <c r="E1629" s="322"/>
      <c r="F1629" s="308">
        <f>VLOOKUP(D1629,Acero!$A$12:$AB$209,4,FALSE)</f>
        <v>0</v>
      </c>
      <c r="G1629" s="317"/>
      <c r="H1629" s="317"/>
      <c r="I1629" s="317"/>
      <c r="J1629" s="311"/>
      <c r="L1629" s="322"/>
      <c r="M1629" s="308">
        <f>VLOOKUP(D1629,Acero!$A$12:$AB$209,13,FALSE)</f>
        <v>0</v>
      </c>
      <c r="N1629" s="308" t="str">
        <f>IF(L1629="x",VLOOKUP(D1629,Acero!$A$12:$AB$209,6,FALSE),"--")</f>
        <v>--</v>
      </c>
      <c r="O1629" s="324" t="str">
        <f>IF(L1629="x",VLOOKUP(D1629,Acero!$A$12:$AB$209,7,FALSE),"--")</f>
        <v>--</v>
      </c>
      <c r="P1629" s="335">
        <f>IF((M1629="Chapa negra doble recapado")*AND(L1629&lt;&gt;"x"),"--",VLOOKUP(D1629,Acero!$A$12:$AB$209,14,FALSE))</f>
        <v>0</v>
      </c>
      <c r="Q1629" s="335">
        <f>IF((M1629="Chapa negra doble recapado")*AND(L1629&lt;&gt;"x"),"--",VLOOKUP(D1629,Acero!$A$12:$AB$209,15,FALSE))</f>
        <v>0</v>
      </c>
      <c r="R1629" s="335" t="str">
        <f>IF(L1629="x",VLOOKUP(D1629,Acero!$A$12:$AB$209,16,FALSE),"--")</f>
        <v>--</v>
      </c>
      <c r="S1629" s="335" t="str">
        <f>IF(L1629="x",VLOOKUP(D1629,Acero!$A$12:$AB$209,17,FALSE),"--")</f>
        <v>--</v>
      </c>
      <c r="T1629" s="335">
        <f>VLOOKUP(D1629,Acero!$A$12:$AB$209,18,FALSE)</f>
        <v>0</v>
      </c>
      <c r="U1629" s="308" t="str">
        <f>VLOOKUP(D1629,Acero!$A$12:$AB$209,19,FALSE)</f>
        <v>-----</v>
      </c>
      <c r="V1629" s="319"/>
      <c r="W1629" s="319"/>
      <c r="X1629" s="322"/>
      <c r="Y1629" s="334" t="e">
        <f t="shared" si="670"/>
        <v>#DIV/0!</v>
      </c>
      <c r="Z1629">
        <f t="shared" si="674"/>
        <v>25324429.666666608</v>
      </c>
      <c r="AG1629" s="345">
        <v>43935</v>
      </c>
      <c r="AH1629" s="149"/>
      <c r="AI1629" s="149"/>
      <c r="AJ1629" s="149"/>
      <c r="AK1629" s="149"/>
      <c r="AL1629" s="343" t="e">
        <f t="shared" si="671"/>
        <v>#DIV/0!</v>
      </c>
      <c r="AM1629" s="149"/>
      <c r="AN1629" s="149"/>
      <c r="AO1629" s="343" t="e">
        <f t="shared" si="672"/>
        <v>#DIV/0!</v>
      </c>
      <c r="AP1629" s="149"/>
      <c r="AQ1629" s="149"/>
      <c r="AR1629" s="343" t="e">
        <f t="shared" si="673"/>
        <v>#DIV/0!</v>
      </c>
    </row>
    <row r="1630" spans="1:44" ht="30.75" hidden="1" thickBot="1">
      <c r="A1630" s="309"/>
      <c r="B1630" s="308">
        <v>1479</v>
      </c>
      <c r="C1630" s="239" t="str">
        <f>VLOOKUP($A$18,Piezas!$A$10:$F$604,2,FALSE)</f>
        <v xml:space="preserve">Gabinete lateral derecho </v>
      </c>
      <c r="D1630" s="317" t="s">
        <v>1060</v>
      </c>
      <c r="E1630" s="322"/>
      <c r="F1630" s="308">
        <f>VLOOKUP(D1630,Acero!$A$12:$AB$209,4,FALSE)</f>
        <v>0</v>
      </c>
      <c r="G1630" s="317"/>
      <c r="H1630" s="317"/>
      <c r="I1630" s="317"/>
      <c r="J1630" s="311"/>
      <c r="L1630" s="322"/>
      <c r="M1630" s="308" t="str">
        <f>VLOOKUP(D1630,Acero!$A$12:$AB$209,13,FALSE)</f>
        <v>---------------</v>
      </c>
      <c r="N1630" s="308" t="str">
        <f>IF(L1630="x",VLOOKUP(D1630,Acero!$A$12:$AB$209,6,FALSE),"--")</f>
        <v>--</v>
      </c>
      <c r="O1630" s="324" t="str">
        <f>IF(L1630="x",VLOOKUP(D1630,Acero!$A$12:$AB$209,7,FALSE),"--")</f>
        <v>--</v>
      </c>
      <c r="P1630" s="335">
        <f>IF((M1630="Chapa negra doble recapado")*AND(L1630&lt;&gt;"x"),"--",VLOOKUP(D1630,Acero!$A$12:$AB$209,14,FALSE))</f>
        <v>28</v>
      </c>
      <c r="Q1630" s="335" t="str">
        <f>IF((M1630="Chapa negra doble recapado")*AND(L1630&lt;&gt;"x"),"--",VLOOKUP(D1630,Acero!$A$12:$AB$209,15,FALSE))</f>
        <v>----</v>
      </c>
      <c r="R1630" s="335" t="str">
        <f>IF(L1630="x",VLOOKUP(D1630,Acero!$A$12:$AB$209,16,FALSE),"--")</f>
        <v>--</v>
      </c>
      <c r="S1630" s="335" t="str">
        <f>IF(L1630="x",VLOOKUP(D1630,Acero!$A$12:$AB$209,17,FALSE),"--")</f>
        <v>--</v>
      </c>
      <c r="T1630" s="335">
        <f>VLOOKUP(D1630,Acero!$A$12:$AB$209,18,FALSE)</f>
        <v>0</v>
      </c>
      <c r="U1630" s="308" t="str">
        <f>VLOOKUP(D1630,Acero!$A$12:$AB$209,19,FALSE)</f>
        <v>----</v>
      </c>
      <c r="V1630" s="318"/>
      <c r="W1630" s="318"/>
      <c r="X1630" s="322"/>
      <c r="Y1630" s="334" t="e">
        <f t="shared" si="670"/>
        <v>#DIV/0!</v>
      </c>
      <c r="Z1630">
        <f t="shared" si="674"/>
        <v>25324429.666666608</v>
      </c>
      <c r="AG1630" s="345">
        <v>43936</v>
      </c>
      <c r="AH1630" s="149"/>
      <c r="AI1630" s="149"/>
      <c r="AJ1630" s="149"/>
      <c r="AK1630" s="149"/>
      <c r="AL1630" s="343" t="e">
        <f t="shared" si="671"/>
        <v>#DIV/0!</v>
      </c>
      <c r="AM1630" s="149"/>
      <c r="AN1630" s="149"/>
      <c r="AO1630" s="343" t="e">
        <f t="shared" si="672"/>
        <v>#DIV/0!</v>
      </c>
      <c r="AP1630" s="149"/>
      <c r="AQ1630" s="149"/>
      <c r="AR1630" s="343" t="e">
        <f t="shared" si="673"/>
        <v>#DIV/0!</v>
      </c>
    </row>
    <row r="1631" spans="1:44" ht="30.75" hidden="1" thickBot="1">
      <c r="A1631" s="309"/>
      <c r="B1631" s="308">
        <v>1480</v>
      </c>
      <c r="C1631" s="239" t="str">
        <f>VLOOKUP($A$18,Piezas!$A$10:$F$604,2,FALSE)</f>
        <v xml:space="preserve">Gabinete lateral derecho </v>
      </c>
      <c r="D1631" s="317" t="s">
        <v>1228</v>
      </c>
      <c r="E1631" s="322"/>
      <c r="F1631" s="308">
        <f>VLOOKUP(D1631,Acero!$A$12:$AB$209,4,FALSE)</f>
        <v>0</v>
      </c>
      <c r="G1631" s="317"/>
      <c r="H1631" s="317"/>
      <c r="I1631" s="317"/>
      <c r="J1631" s="311"/>
      <c r="L1631" s="322"/>
      <c r="M1631" s="308" t="str">
        <f>VLOOKUP(D1631,Acero!$A$12:$AB$209,13,FALSE)</f>
        <v>---------------</v>
      </c>
      <c r="N1631" s="308" t="str">
        <f>IF(L1631="x",VLOOKUP(D1631,Acero!$A$12:$AB$209,6,FALSE),"--")</f>
        <v>--</v>
      </c>
      <c r="O1631" s="324" t="str">
        <f>IF(L1631="x",VLOOKUP(D1631,Acero!$A$12:$AB$209,7,FALSE),"--")</f>
        <v>--</v>
      </c>
      <c r="P1631" s="335">
        <f>IF((M1631="Chapa negra doble recapado")*AND(L1631&lt;&gt;"x"),"--",VLOOKUP(D1631,Acero!$A$12:$AB$209,14,FALSE))</f>
        <v>0.42</v>
      </c>
      <c r="Q1631" s="335" t="str">
        <f>IF((M1631="Chapa negra doble recapado")*AND(L1631&lt;&gt;"x"),"--",VLOOKUP(D1631,Acero!$A$12:$AB$209,15,FALSE))</f>
        <v>----</v>
      </c>
      <c r="R1631" s="335" t="str">
        <f>IF(L1631="x",VLOOKUP(D1631,Acero!$A$12:$AB$209,16,FALSE),"--")</f>
        <v>--</v>
      </c>
      <c r="S1631" s="335" t="str">
        <f>IF(L1631="x",VLOOKUP(D1631,Acero!$A$12:$AB$209,17,FALSE),"--")</f>
        <v>--</v>
      </c>
      <c r="T1631" s="335">
        <f>VLOOKUP(D1631,Acero!$A$12:$AB$209,18,FALSE)</f>
        <v>0.5</v>
      </c>
      <c r="U1631" s="308" t="str">
        <f>VLOOKUP(D1631,Acero!$A$12:$AB$209,19,FALSE)</f>
        <v>----</v>
      </c>
      <c r="V1631" s="318"/>
      <c r="W1631" s="318"/>
      <c r="X1631" s="322"/>
      <c r="Y1631" s="334" t="e">
        <f t="shared" si="670"/>
        <v>#DIV/0!</v>
      </c>
      <c r="Z1631">
        <f t="shared" si="674"/>
        <v>25324429.666666608</v>
      </c>
      <c r="AG1631" s="345">
        <v>43937</v>
      </c>
      <c r="AH1631" s="149"/>
      <c r="AI1631" s="149"/>
      <c r="AJ1631" s="149"/>
      <c r="AK1631" s="149"/>
      <c r="AL1631" s="343" t="e">
        <f t="shared" si="671"/>
        <v>#DIV/0!</v>
      </c>
      <c r="AM1631" s="149"/>
      <c r="AN1631" s="149"/>
      <c r="AO1631" s="343" t="e">
        <f t="shared" si="672"/>
        <v>#DIV/0!</v>
      </c>
      <c r="AP1631" s="149"/>
      <c r="AQ1631" s="149"/>
      <c r="AR1631" s="343" t="e">
        <f t="shared" si="673"/>
        <v>#DIV/0!</v>
      </c>
    </row>
    <row r="1632" spans="1:44" ht="30.75" hidden="1" thickBot="1">
      <c r="A1632" s="309"/>
      <c r="B1632" s="308">
        <v>1481</v>
      </c>
      <c r="C1632" s="239" t="str">
        <f>VLOOKUP($A$18,Piezas!$A$10:$F$604,2,FALSE)</f>
        <v xml:space="preserve">Gabinete lateral derecho </v>
      </c>
      <c r="D1632" s="317" t="s">
        <v>1229</v>
      </c>
      <c r="E1632" s="322"/>
      <c r="F1632" s="308">
        <f>VLOOKUP(D1632,Acero!$A$12:$AB$209,4,FALSE)</f>
        <v>0</v>
      </c>
      <c r="G1632" s="317"/>
      <c r="H1632" s="317"/>
      <c r="I1632" s="317"/>
      <c r="J1632" s="311"/>
      <c r="L1632" s="322"/>
      <c r="M1632" s="308" t="str">
        <f>VLOOKUP(D1632,Acero!$A$12:$AB$209,13,FALSE)</f>
        <v>---------------</v>
      </c>
      <c r="N1632" s="308" t="str">
        <f>IF(L1632="x",VLOOKUP(D1632,Acero!$A$12:$AB$209,6,FALSE),"--")</f>
        <v>--</v>
      </c>
      <c r="O1632" s="324" t="str">
        <f>IF(L1632="x",VLOOKUP(D1632,Acero!$A$12:$AB$209,7,FALSE),"--")</f>
        <v>--</v>
      </c>
      <c r="P1632" s="335">
        <f>IF((M1632="Chapa negra doble recapado")*AND(L1632&lt;&gt;"x"),"--",VLOOKUP(D1632,Acero!$A$12:$AB$209,14,FALSE))</f>
        <v>22</v>
      </c>
      <c r="Q1632" s="335" t="str">
        <f>IF((M1632="Chapa negra doble recapado")*AND(L1632&lt;&gt;"x"),"--",VLOOKUP(D1632,Acero!$A$12:$AB$209,15,FALSE))</f>
        <v>----</v>
      </c>
      <c r="R1632" s="335" t="str">
        <f>IF(L1632="x",VLOOKUP(D1632,Acero!$A$12:$AB$209,16,FALSE),"--")</f>
        <v>--</v>
      </c>
      <c r="S1632" s="335" t="str">
        <f>IF(L1632="x",VLOOKUP(D1632,Acero!$A$12:$AB$209,17,FALSE),"--")</f>
        <v>--</v>
      </c>
      <c r="T1632" s="335">
        <f>VLOOKUP(D1632,Acero!$A$12:$AB$209,18,FALSE)</f>
        <v>0</v>
      </c>
      <c r="U1632" s="308" t="str">
        <f>VLOOKUP(D1632,Acero!$A$12:$AB$209,19,FALSE)</f>
        <v>----</v>
      </c>
      <c r="V1632" s="319"/>
      <c r="W1632" s="319"/>
      <c r="X1632" s="322"/>
      <c r="Y1632" s="334" t="e">
        <f t="shared" si="670"/>
        <v>#DIV/0!</v>
      </c>
      <c r="Z1632">
        <f t="shared" si="674"/>
        <v>25324429.666666608</v>
      </c>
      <c r="AG1632" s="345">
        <v>43938</v>
      </c>
      <c r="AH1632" s="149"/>
      <c r="AI1632" s="149"/>
      <c r="AJ1632" s="149"/>
      <c r="AK1632" s="149"/>
      <c r="AL1632" s="343" t="e">
        <f t="shared" si="671"/>
        <v>#DIV/0!</v>
      </c>
      <c r="AM1632" s="149"/>
      <c r="AN1632" s="149"/>
      <c r="AO1632" s="343" t="e">
        <f t="shared" si="672"/>
        <v>#DIV/0!</v>
      </c>
      <c r="AP1632" s="149"/>
      <c r="AQ1632" s="149"/>
      <c r="AR1632" s="343" t="e">
        <f t="shared" si="673"/>
        <v>#DIV/0!</v>
      </c>
    </row>
    <row r="1633" spans="1:44" ht="30.75" hidden="1" thickBot="1">
      <c r="A1633" s="309"/>
      <c r="B1633" s="308">
        <v>1482</v>
      </c>
      <c r="C1633" s="239" t="str">
        <f>VLOOKUP($A$18,Piezas!$A$10:$F$604,2,FALSE)</f>
        <v xml:space="preserve">Gabinete lateral derecho </v>
      </c>
      <c r="D1633" s="317" t="s">
        <v>1230</v>
      </c>
      <c r="E1633" s="322"/>
      <c r="F1633" s="308">
        <f>VLOOKUP(D1633,Acero!$A$12:$AB$209,4,FALSE)</f>
        <v>0</v>
      </c>
      <c r="G1633" s="317"/>
      <c r="H1633" s="317"/>
      <c r="I1633" s="317"/>
      <c r="J1633" s="311"/>
      <c r="L1633" s="322"/>
      <c r="M1633" s="308" t="str">
        <f>VLOOKUP(D1633,Acero!$A$12:$AB$209,13,FALSE)</f>
        <v>---------------</v>
      </c>
      <c r="N1633" s="308" t="str">
        <f>IF(L1633="x",VLOOKUP(D1633,Acero!$A$12:$AB$209,6,FALSE),"--")</f>
        <v>--</v>
      </c>
      <c r="O1633" s="324" t="str">
        <f>IF(L1633="x",VLOOKUP(D1633,Acero!$A$12:$AB$209,7,FALSE),"--")</f>
        <v>--</v>
      </c>
      <c r="P1633" s="335">
        <f>IF((M1633="Chapa negra doble recapado")*AND(L1633&lt;&gt;"x"),"--",VLOOKUP(D1633,Acero!$A$12:$AB$209,14,FALSE))</f>
        <v>12.7</v>
      </c>
      <c r="Q1633" s="335" t="str">
        <f>IF((M1633="Chapa negra doble recapado")*AND(L1633&lt;&gt;"x"),"--",VLOOKUP(D1633,Acero!$A$12:$AB$209,15,FALSE))</f>
        <v>----</v>
      </c>
      <c r="R1633" s="335" t="str">
        <f>IF(L1633="x",VLOOKUP(D1633,Acero!$A$12:$AB$209,16,FALSE),"--")</f>
        <v>--</v>
      </c>
      <c r="S1633" s="335" t="str">
        <f>IF(L1633="x",VLOOKUP(D1633,Acero!$A$12:$AB$209,17,FALSE),"--")</f>
        <v>--</v>
      </c>
      <c r="T1633" s="335">
        <f>VLOOKUP(D1633,Acero!$A$12:$AB$209,18,FALSE)</f>
        <v>0</v>
      </c>
      <c r="U1633" s="308" t="str">
        <f>VLOOKUP(D1633,Acero!$A$12:$AB$209,19,FALSE)</f>
        <v>----</v>
      </c>
      <c r="V1633" s="318"/>
      <c r="W1633" s="318"/>
      <c r="X1633" s="322"/>
      <c r="Y1633" s="334" t="e">
        <f t="shared" si="670"/>
        <v>#DIV/0!</v>
      </c>
      <c r="Z1633">
        <f t="shared" si="674"/>
        <v>25324429.666666608</v>
      </c>
      <c r="AG1633" s="345">
        <v>43939</v>
      </c>
      <c r="AH1633" s="149"/>
      <c r="AI1633" s="149"/>
      <c r="AJ1633" s="149"/>
      <c r="AK1633" s="149"/>
      <c r="AL1633" s="343" t="e">
        <f t="shared" si="671"/>
        <v>#DIV/0!</v>
      </c>
      <c r="AM1633" s="149"/>
      <c r="AN1633" s="149"/>
      <c r="AO1633" s="343" t="e">
        <f t="shared" si="672"/>
        <v>#DIV/0!</v>
      </c>
      <c r="AP1633" s="149"/>
      <c r="AQ1633" s="149"/>
      <c r="AR1633" s="343" t="e">
        <f t="shared" si="673"/>
        <v>#DIV/0!</v>
      </c>
    </row>
    <row r="1634" spans="1:44" ht="30.75" hidden="1" thickBot="1">
      <c r="A1634" s="309"/>
      <c r="B1634" s="308">
        <v>1483</v>
      </c>
      <c r="C1634" s="239" t="str">
        <f>VLOOKUP($A$18,Piezas!$A$10:$F$604,2,FALSE)</f>
        <v xml:space="preserve">Gabinete lateral derecho </v>
      </c>
      <c r="D1634" s="317"/>
      <c r="E1634" s="322"/>
      <c r="F1634" s="308" t="e">
        <f>VLOOKUP(D1634,Acero!$A$12:$AB$209,4,FALSE)</f>
        <v>#N/A</v>
      </c>
      <c r="G1634" s="317"/>
      <c r="H1634" s="317"/>
      <c r="I1634" s="317"/>
      <c r="J1634" s="311"/>
      <c r="L1634" s="322"/>
      <c r="M1634" s="308" t="e">
        <f>VLOOKUP(D1634,Acero!$A$12:$AB$209,13,FALSE)</f>
        <v>#N/A</v>
      </c>
      <c r="N1634" s="308" t="str">
        <f>IF(L1634="x",VLOOKUP(D1634,Acero!$A$12:$AB$209,6,FALSE),"--")</f>
        <v>--</v>
      </c>
      <c r="O1634" s="324" t="str">
        <f>IF(L1634="x",VLOOKUP(D1634,Acero!$A$12:$AB$209,7,FALSE),"--")</f>
        <v>--</v>
      </c>
      <c r="P1634" s="335" t="e">
        <f>IF((M1634="Chapa negra doble recapado")*AND(L1634&lt;&gt;"x"),"--",VLOOKUP(D1634,Acero!$A$12:$AB$209,14,FALSE))</f>
        <v>#N/A</v>
      </c>
      <c r="Q1634" s="335" t="e">
        <f>IF((M1634="Chapa negra doble recapado")*AND(L1634&lt;&gt;"x"),"--",VLOOKUP(D1634,Acero!$A$12:$AB$209,15,FALSE))</f>
        <v>#N/A</v>
      </c>
      <c r="R1634" s="335" t="str">
        <f>IF(L1634="x",VLOOKUP(D1634,Acero!$A$12:$AB$209,16,FALSE),"--")</f>
        <v>--</v>
      </c>
      <c r="S1634" s="335" t="str">
        <f>IF(L1634="x",VLOOKUP(D1634,Acero!$A$12:$AB$209,17,FALSE),"--")</f>
        <v>--</v>
      </c>
      <c r="T1634" s="335" t="e">
        <f>VLOOKUP(D1634,Acero!$A$12:$AB$209,18,FALSE)</f>
        <v>#N/A</v>
      </c>
      <c r="U1634" s="308" t="e">
        <f>VLOOKUP(D1634,Acero!$A$12:$AB$209,19,FALSE)</f>
        <v>#N/A</v>
      </c>
      <c r="V1634" s="319"/>
      <c r="W1634" s="319"/>
      <c r="X1634" s="322"/>
      <c r="Y1634" s="334" t="e">
        <f t="shared" si="670"/>
        <v>#DIV/0!</v>
      </c>
      <c r="Z1634">
        <f t="shared" si="674"/>
        <v>25324429.666666608</v>
      </c>
      <c r="AG1634" s="345">
        <v>43940</v>
      </c>
      <c r="AH1634" s="149"/>
      <c r="AI1634" s="149"/>
      <c r="AJ1634" s="149"/>
      <c r="AK1634" s="149"/>
      <c r="AL1634" s="343" t="e">
        <f t="shared" si="671"/>
        <v>#DIV/0!</v>
      </c>
      <c r="AM1634" s="149"/>
      <c r="AN1634" s="149"/>
      <c r="AO1634" s="343" t="e">
        <f t="shared" si="672"/>
        <v>#DIV/0!</v>
      </c>
      <c r="AP1634" s="149"/>
      <c r="AQ1634" s="149"/>
      <c r="AR1634" s="343" t="e">
        <f t="shared" si="673"/>
        <v>#DIV/0!</v>
      </c>
    </row>
    <row r="1635" spans="1:44" ht="30.75" hidden="1" thickBot="1">
      <c r="A1635" s="309"/>
      <c r="B1635" s="308">
        <v>1484</v>
      </c>
      <c r="C1635" s="239" t="str">
        <f>VLOOKUP($A$18,Piezas!$A$10:$F$604,2,FALSE)</f>
        <v xml:space="preserve">Gabinete lateral derecho </v>
      </c>
      <c r="D1635" s="320"/>
      <c r="E1635" s="322"/>
      <c r="F1635" s="308" t="e">
        <f>VLOOKUP(D1635,Acero!$A$12:$AB$209,4,FALSE)</f>
        <v>#N/A</v>
      </c>
      <c r="G1635" s="317"/>
      <c r="H1635" s="317"/>
      <c r="I1635" s="317"/>
      <c r="J1635" s="311"/>
      <c r="L1635" s="322"/>
      <c r="M1635" s="308" t="e">
        <f>VLOOKUP(D1635,Acero!$A$12:$AB$209,13,FALSE)</f>
        <v>#N/A</v>
      </c>
      <c r="N1635" s="308" t="str">
        <f>IF(L1635="x",VLOOKUP(D1635,Acero!$A$12:$AB$209,6,FALSE),"--")</f>
        <v>--</v>
      </c>
      <c r="O1635" s="324" t="str">
        <f>IF(L1635="x",VLOOKUP(D1635,Acero!$A$12:$AB$209,7,FALSE),"--")</f>
        <v>--</v>
      </c>
      <c r="P1635" s="335" t="e">
        <f>IF((M1635="Chapa negra doble recapado")*AND(L1635&lt;&gt;"x"),"--",VLOOKUP(D1635,Acero!$A$12:$AB$209,14,FALSE))</f>
        <v>#N/A</v>
      </c>
      <c r="Q1635" s="335" t="e">
        <f>IF((M1635="Chapa negra doble recapado")*AND(L1635&lt;&gt;"x"),"--",VLOOKUP(D1635,Acero!$A$12:$AB$209,15,FALSE))</f>
        <v>#N/A</v>
      </c>
      <c r="R1635" s="335" t="str">
        <f>IF(L1635="x",VLOOKUP(D1635,Acero!$A$12:$AB$209,16,FALSE),"--")</f>
        <v>--</v>
      </c>
      <c r="S1635" s="335" t="str">
        <f>IF(L1635="x",VLOOKUP(D1635,Acero!$A$12:$AB$209,17,FALSE),"--")</f>
        <v>--</v>
      </c>
      <c r="T1635" s="335" t="e">
        <f>VLOOKUP(D1635,Acero!$A$12:$AB$209,18,FALSE)</f>
        <v>#N/A</v>
      </c>
      <c r="U1635" s="308" t="e">
        <f>VLOOKUP(D1635,Acero!$A$12:$AB$209,19,FALSE)</f>
        <v>#N/A</v>
      </c>
      <c r="V1635" s="318"/>
      <c r="W1635" s="318"/>
      <c r="X1635" s="322"/>
      <c r="Y1635" s="334" t="e">
        <f t="shared" si="670"/>
        <v>#DIV/0!</v>
      </c>
      <c r="Z1635">
        <f t="shared" si="674"/>
        <v>25324429.666666608</v>
      </c>
      <c r="AG1635" s="345">
        <v>43941</v>
      </c>
      <c r="AH1635" s="149"/>
      <c r="AI1635" s="149"/>
      <c r="AJ1635" s="149"/>
      <c r="AK1635" s="149"/>
      <c r="AL1635" s="343" t="e">
        <f t="shared" si="671"/>
        <v>#DIV/0!</v>
      </c>
      <c r="AM1635" s="149"/>
      <c r="AN1635" s="149"/>
      <c r="AO1635" s="343" t="e">
        <f t="shared" si="672"/>
        <v>#DIV/0!</v>
      </c>
      <c r="AP1635" s="149"/>
      <c r="AQ1635" s="149"/>
      <c r="AR1635" s="343" t="e">
        <f t="shared" si="673"/>
        <v>#DIV/0!</v>
      </c>
    </row>
    <row r="1636" spans="1:44" ht="30.75" hidden="1" thickBot="1">
      <c r="A1636" s="412"/>
      <c r="B1636" s="308">
        <v>1485</v>
      </c>
      <c r="C1636" s="239" t="str">
        <f>VLOOKUP($A$18,Piezas!$A$10:$F$604,2,FALSE)</f>
        <v xml:space="preserve">Gabinete lateral derecho </v>
      </c>
      <c r="D1636" s="321"/>
      <c r="E1636" s="322"/>
      <c r="F1636" s="308" t="e">
        <f>VLOOKUP(D1636,Acero!$A$12:$AB$209,4,FALSE)</f>
        <v>#N/A</v>
      </c>
      <c r="G1636" s="317"/>
      <c r="H1636" s="317"/>
      <c r="I1636" s="317"/>
      <c r="J1636" s="311"/>
      <c r="L1636" s="322"/>
      <c r="M1636" s="308" t="e">
        <f>VLOOKUP(D1636,Acero!$A$12:$AB$209,13,FALSE)</f>
        <v>#N/A</v>
      </c>
      <c r="N1636" s="308" t="str">
        <f>IF(L1636="x",VLOOKUP(D1636,Acero!$A$12:$AB$209,6,FALSE),"--")</f>
        <v>--</v>
      </c>
      <c r="O1636" s="324" t="str">
        <f>IF(L1636="x",VLOOKUP(D1636,Acero!$A$12:$AB$209,7,FALSE),"--")</f>
        <v>--</v>
      </c>
      <c r="P1636" s="335" t="e">
        <f>IF((M1636="Chapa negra doble recapado")*AND(L1636&lt;&gt;"x"),"--",VLOOKUP(D1636,Acero!$A$12:$AB$209,14,FALSE))</f>
        <v>#N/A</v>
      </c>
      <c r="Q1636" s="335" t="e">
        <f>IF((M1636="Chapa negra doble recapado")*AND(L1636&lt;&gt;"x"),"--",VLOOKUP(D1636,Acero!$A$12:$AB$209,15,FALSE))</f>
        <v>#N/A</v>
      </c>
      <c r="R1636" s="335" t="str">
        <f>IF(L1636="x",VLOOKUP(D1636,Acero!$A$12:$AB$209,16,FALSE),"--")</f>
        <v>--</v>
      </c>
      <c r="S1636" s="335" t="str">
        <f>IF(L1636="x",VLOOKUP(D1636,Acero!$A$12:$AB$209,17,FALSE),"--")</f>
        <v>--</v>
      </c>
      <c r="T1636" s="335" t="e">
        <f>VLOOKUP(D1636,Acero!$A$12:$AB$209,18,FALSE)</f>
        <v>#N/A</v>
      </c>
      <c r="U1636" s="308" t="e">
        <f>VLOOKUP(D1636,Acero!$A$12:$AB$209,19,FALSE)</f>
        <v>#N/A</v>
      </c>
      <c r="V1636" s="319"/>
      <c r="W1636" s="319"/>
      <c r="X1636" s="322"/>
      <c r="Y1636" s="334" t="e">
        <f t="shared" si="670"/>
        <v>#DIV/0!</v>
      </c>
      <c r="Z1636">
        <f t="shared" si="674"/>
        <v>25324429.666666608</v>
      </c>
      <c r="AG1636" s="345">
        <v>43942</v>
      </c>
      <c r="AH1636" s="149"/>
      <c r="AI1636" s="149"/>
      <c r="AJ1636" s="149"/>
      <c r="AK1636" s="149"/>
      <c r="AL1636" s="343" t="e">
        <f t="shared" si="671"/>
        <v>#DIV/0!</v>
      </c>
      <c r="AM1636" s="149"/>
      <c r="AN1636" s="149"/>
      <c r="AO1636" s="343" t="e">
        <f t="shared" si="672"/>
        <v>#DIV/0!</v>
      </c>
      <c r="AP1636" s="149"/>
      <c r="AQ1636" s="149"/>
      <c r="AR1636" s="343" t="e">
        <f t="shared" si="673"/>
        <v>#DIV/0!</v>
      </c>
    </row>
    <row r="1637" spans="1:44" ht="15.75" hidden="1" thickBot="1">
      <c r="A1637" s="410"/>
      <c r="B1637" s="336"/>
      <c r="C1637" s="337"/>
      <c r="D1637" s="338"/>
      <c r="E1637" s="339"/>
      <c r="F1637" s="340"/>
      <c r="G1637" s="336"/>
      <c r="H1637" s="336"/>
      <c r="I1637" s="338"/>
      <c r="J1637" s="339"/>
      <c r="K1637" s="341"/>
      <c r="L1637" s="339"/>
      <c r="M1637" s="338"/>
      <c r="N1637" s="338"/>
      <c r="O1637" s="342"/>
      <c r="P1637" s="340"/>
      <c r="Q1637" s="340"/>
      <c r="R1637" s="340"/>
      <c r="S1637" s="340"/>
      <c r="T1637" s="340"/>
      <c r="U1637" s="336"/>
      <c r="V1637" s="336"/>
      <c r="W1637" s="336"/>
      <c r="X1637" s="339"/>
      <c r="Y1637" s="339"/>
      <c r="Z1637" s="333"/>
      <c r="AA1637" s="333"/>
      <c r="AG1637" s="345"/>
      <c r="AL1637" s="344"/>
      <c r="AO1637" s="344"/>
      <c r="AR1637" s="344"/>
    </row>
    <row r="1638" spans="1:44" ht="31.5" hidden="1" thickTop="1" thickBot="1">
      <c r="A1638" s="411" t="s">
        <v>654</v>
      </c>
      <c r="B1638" s="308">
        <v>1486</v>
      </c>
      <c r="C1638" s="239" t="str">
        <f>VLOOKUP($A$18,Piezas!$A$10:$F$604,2,FALSE)</f>
        <v xml:space="preserve">Gabinete lateral derecho </v>
      </c>
      <c r="D1638" s="317" t="s">
        <v>1012</v>
      </c>
      <c r="E1638" s="331">
        <v>3238.3333333333298</v>
      </c>
      <c r="F1638" s="308" t="str">
        <f>VLOOKUP(D1638,Acero!$A$12:$AB$209,4,FALSE)</f>
        <v>Lateral</v>
      </c>
      <c r="G1638" s="317"/>
      <c r="H1638" s="317"/>
      <c r="I1638" s="317"/>
      <c r="J1638" s="310"/>
      <c r="K1638" s="149"/>
      <c r="L1638" s="331"/>
      <c r="M1638" s="308" t="str">
        <f>VLOOKUP(D1638,Acero!$A$12:$AB$209,13,FALSE)</f>
        <v>Chapa negra doble recapado</v>
      </c>
      <c r="N1638" s="308" t="str">
        <f>IF(L1638="x",VLOOKUP(D1638,Acero!$A$12:$AB$209,6,FALSE),"--")</f>
        <v>--</v>
      </c>
      <c r="O1638" s="324" t="str">
        <f>IF(L1638="x",VLOOKUP(D1638,Acero!$A$12:$AB$209,7,FALSE),"--")</f>
        <v>--</v>
      </c>
      <c r="P1638" s="335" t="str">
        <f>IF((M1638="Chapa negra doble recapado")*AND(L1638&lt;&gt;"x"),"--",VLOOKUP(D1638,Acero!$A$12:$AB$209,14,FALSE))</f>
        <v>--</v>
      </c>
      <c r="Q1638" s="335" t="str">
        <f>IF((M1638="Chapa negra doble recapado")*AND(L1638&lt;&gt;"x"),"--",VLOOKUP(D1638,Acero!$A$12:$AB$209,15,FALSE))</f>
        <v>--</v>
      </c>
      <c r="R1638" s="335" t="str">
        <f>IF(L1638="x",VLOOKUP(D1638,Acero!$A$12:$AB$209,16,FALSE),"--")</f>
        <v>--</v>
      </c>
      <c r="S1638" s="335" t="str">
        <f>IF(L1638="x",VLOOKUP(D1638,Acero!$A$12:$AB$209,17,FALSE),"--")</f>
        <v>--</v>
      </c>
      <c r="T1638" s="335">
        <f>VLOOKUP(D1638,Acero!$A$12:$AB$209,18,FALSE)</f>
        <v>1.2</v>
      </c>
      <c r="U1638" s="308" t="str">
        <f>VLOOKUP(D1638,Acero!$A$12:$AB$209,19,FALSE)</f>
        <v>mm</v>
      </c>
      <c r="V1638" s="317"/>
      <c r="W1638" s="317">
        <v>2632.3333333333298</v>
      </c>
      <c r="X1638" s="331">
        <v>3442.1666666666702</v>
      </c>
      <c r="Y1638" s="334">
        <f t="shared" ref="Y1638:Y1648" si="675">(X1638-W1638)/W1638</f>
        <v>0.30764847410409324</v>
      </c>
      <c r="Z1638" s="149">
        <f>(V1638+W1638)*E1638</f>
        <v>8524372.7777777575</v>
      </c>
      <c r="AA1638" s="149"/>
      <c r="AB1638" s="149"/>
      <c r="AC1638" s="149"/>
      <c r="AD1638" s="149"/>
      <c r="AE1638" s="149"/>
      <c r="AF1638" s="149"/>
      <c r="AG1638" s="345">
        <v>43943</v>
      </c>
      <c r="AH1638" s="149"/>
      <c r="AI1638" s="149"/>
      <c r="AJ1638" s="149"/>
      <c r="AK1638" s="149"/>
      <c r="AL1638" s="343" t="e">
        <f t="shared" ref="AL1638:AL1648" si="676">(AH1638-AK1638)/AH1638</f>
        <v>#DIV/0!</v>
      </c>
      <c r="AM1638" s="149"/>
      <c r="AN1638" s="149"/>
      <c r="AO1638" s="343" t="e">
        <f t="shared" ref="AO1638:AO1648" si="677">(AK1638-AN1638)/AK1638</f>
        <v>#DIV/0!</v>
      </c>
      <c r="AP1638" s="149"/>
      <c r="AQ1638" s="149"/>
      <c r="AR1638" s="343" t="e">
        <f t="shared" ref="AR1638:AR1648" si="678">(AN1638-AQ1638)/AN1638</f>
        <v>#DIV/0!</v>
      </c>
    </row>
    <row r="1639" spans="1:44" ht="30.75" hidden="1" thickBot="1">
      <c r="A1639" s="309"/>
      <c r="B1639" s="308">
        <v>1487</v>
      </c>
      <c r="C1639" s="239" t="str">
        <f>VLOOKUP($A$18,Piezas!$A$10:$F$604,2,FALSE)</f>
        <v xml:space="preserve">Gabinete lateral derecho </v>
      </c>
      <c r="D1639" s="317" t="s">
        <v>1211</v>
      </c>
      <c r="E1639" s="322">
        <v>3246.3333333333298</v>
      </c>
      <c r="F1639" s="308" t="str">
        <f>VLOOKUP(D1639,Acero!$A$12:$AB$209,4,FALSE)</f>
        <v xml:space="preserve">Lonja </v>
      </c>
      <c r="G1639" s="317"/>
      <c r="H1639" s="317"/>
      <c r="I1639" s="317"/>
      <c r="J1639" s="311"/>
      <c r="L1639" s="317"/>
      <c r="M1639" s="308" t="str">
        <f>VLOOKUP(D1639,Acero!$A$12:$AB$209,13,FALSE)</f>
        <v>Chapa negra doble recapado</v>
      </c>
      <c r="N1639" s="308" t="str">
        <f>IF(L1639="x",VLOOKUP(D1639,Acero!$A$12:$AB$209,6,FALSE),"--")</f>
        <v>--</v>
      </c>
      <c r="O1639" s="324" t="str">
        <f>IF(L1639="x",VLOOKUP(D1639,Acero!$A$12:$AB$209,7,FALSE),"--")</f>
        <v>--</v>
      </c>
      <c r="P1639" s="335" t="str">
        <f>IF((M1639="Chapa negra doble recapado")*AND(L1639&lt;&gt;"x"),"--",VLOOKUP(D1639,Acero!$A$12:$AB$209,14,FALSE))</f>
        <v>--</v>
      </c>
      <c r="Q1639" s="335" t="str">
        <f>IF((M1639="Chapa negra doble recapado")*AND(L1639&lt;&gt;"x"),"--",VLOOKUP(D1639,Acero!$A$12:$AB$209,15,FALSE))</f>
        <v>--</v>
      </c>
      <c r="R1639" s="335" t="str">
        <f>IF(L1639="x",VLOOKUP(D1639,Acero!$A$12:$AB$209,16,FALSE),"--")</f>
        <v>--</v>
      </c>
      <c r="S1639" s="335" t="str">
        <f>IF(L1639="x",VLOOKUP(D1639,Acero!$A$12:$AB$209,17,FALSE),"--")</f>
        <v>--</v>
      </c>
      <c r="T1639" s="335">
        <f>VLOOKUP(D1639,Acero!$A$12:$AB$209,18,FALSE)</f>
        <v>1.2</v>
      </c>
      <c r="U1639" s="308" t="str">
        <f>VLOOKUP(D1639,Acero!$A$12:$AB$209,19,FALSE)</f>
        <v>mm</v>
      </c>
      <c r="V1639" s="317"/>
      <c r="W1639" s="317">
        <v>2638.8333333333298</v>
      </c>
      <c r="X1639" s="322">
        <v>3450.6666666666702</v>
      </c>
      <c r="Y1639" s="334">
        <f t="shared" si="675"/>
        <v>0.30764858207541518</v>
      </c>
      <c r="Z1639">
        <f t="shared" ref="Z1639:Z1648" si="679">(V1639+W1639)*E1639+Z1638</f>
        <v>17090905.388888851</v>
      </c>
      <c r="AG1639" s="345">
        <v>43944</v>
      </c>
      <c r="AH1639" s="149"/>
      <c r="AI1639" s="149"/>
      <c r="AJ1639" s="149"/>
      <c r="AK1639" s="149"/>
      <c r="AL1639" s="343" t="e">
        <f t="shared" si="676"/>
        <v>#DIV/0!</v>
      </c>
      <c r="AM1639" s="149"/>
      <c r="AN1639" s="149"/>
      <c r="AO1639" s="343" t="e">
        <f t="shared" si="677"/>
        <v>#DIV/0!</v>
      </c>
      <c r="AP1639" s="149"/>
      <c r="AQ1639" s="149"/>
      <c r="AR1639" s="343" t="e">
        <f t="shared" si="678"/>
        <v>#DIV/0!</v>
      </c>
    </row>
    <row r="1640" spans="1:44" ht="30.75" hidden="1" thickBot="1">
      <c r="A1640" s="309"/>
      <c r="B1640" s="308">
        <v>1488</v>
      </c>
      <c r="C1640" s="239" t="str">
        <f>VLOOKUP($A$18,Piezas!$A$10:$F$604,2,FALSE)</f>
        <v xml:space="preserve">Gabinete lateral derecho </v>
      </c>
      <c r="D1640" s="317" t="s">
        <v>1014</v>
      </c>
      <c r="E1640" s="322">
        <v>3254.3333333333298</v>
      </c>
      <c r="F1640" s="308" t="str">
        <f>VLOOKUP(D1640,Acero!$A$12:$AB$209,4,FALSE)</f>
        <v>orejas</v>
      </c>
      <c r="G1640" s="317"/>
      <c r="H1640" s="317"/>
      <c r="I1640" s="317"/>
      <c r="J1640" s="311" t="s">
        <v>1605</v>
      </c>
      <c r="L1640" s="322"/>
      <c r="M1640" s="308" t="str">
        <f>VLOOKUP(D1640,Acero!$A$12:$AB$209,13,FALSE)</f>
        <v>Chapa negra doble recapado</v>
      </c>
      <c r="N1640" s="308" t="str">
        <f>IF(L1640="x",VLOOKUP(D1640,Acero!$A$12:$AB$209,6,FALSE),"--")</f>
        <v>--</v>
      </c>
      <c r="O1640" s="324" t="str">
        <f>IF(L1640="x",VLOOKUP(D1640,Acero!$A$12:$AB$209,7,FALSE),"--")</f>
        <v>--</v>
      </c>
      <c r="P1640" s="335" t="str">
        <f>IF((M1640="Chapa negra doble recapado")*AND(L1640&lt;&gt;"x"),"--",VLOOKUP(D1640,Acero!$A$12:$AB$209,14,FALSE))</f>
        <v>--</v>
      </c>
      <c r="Q1640" s="335" t="str">
        <f>IF((M1640="Chapa negra doble recapado")*AND(L1640&lt;&gt;"x"),"--",VLOOKUP(D1640,Acero!$A$12:$AB$209,15,FALSE))</f>
        <v>--</v>
      </c>
      <c r="R1640" s="335" t="str">
        <f>IF(L1640="x",VLOOKUP(D1640,Acero!$A$12:$AB$209,16,FALSE),"--")</f>
        <v>--</v>
      </c>
      <c r="S1640" s="335" t="str">
        <f>IF(L1640="x",VLOOKUP(D1640,Acero!$A$12:$AB$209,17,FALSE),"--")</f>
        <v>--</v>
      </c>
      <c r="T1640" s="335">
        <f>VLOOKUP(D1640,Acero!$A$12:$AB$209,18,FALSE)</f>
        <v>1.2</v>
      </c>
      <c r="U1640" s="308" t="str">
        <f>VLOOKUP(D1640,Acero!$A$12:$AB$209,19,FALSE)</f>
        <v>mm</v>
      </c>
      <c r="V1640" s="318">
        <v>1</v>
      </c>
      <c r="W1640" s="318">
        <v>2645.3333333333298</v>
      </c>
      <c r="X1640" s="322">
        <v>3459.1666666666702</v>
      </c>
      <c r="Y1640" s="334">
        <f t="shared" si="675"/>
        <v>0.30764868951613206</v>
      </c>
      <c r="Z1640">
        <f t="shared" si="679"/>
        <v>25702956.166666608</v>
      </c>
      <c r="AG1640" s="345">
        <v>43945</v>
      </c>
      <c r="AH1640" s="149"/>
      <c r="AI1640" s="149"/>
      <c r="AJ1640" s="149"/>
      <c r="AK1640" s="149"/>
      <c r="AL1640" s="343" t="e">
        <f t="shared" si="676"/>
        <v>#DIV/0!</v>
      </c>
      <c r="AM1640" s="149"/>
      <c r="AN1640" s="149"/>
      <c r="AO1640" s="343" t="e">
        <f t="shared" si="677"/>
        <v>#DIV/0!</v>
      </c>
      <c r="AP1640" s="149"/>
      <c r="AQ1640" s="149"/>
      <c r="AR1640" s="343" t="e">
        <f t="shared" si="678"/>
        <v>#DIV/0!</v>
      </c>
    </row>
    <row r="1641" spans="1:44" ht="30.75" hidden="1" thickBot="1">
      <c r="A1641" s="309"/>
      <c r="B1641" s="308">
        <v>1489</v>
      </c>
      <c r="C1641" s="239" t="str">
        <f>VLOOKUP($A$18,Piezas!$A$10:$F$604,2,FALSE)</f>
        <v xml:space="preserve">Gabinete lateral derecho </v>
      </c>
      <c r="D1641" s="317" t="s">
        <v>1015</v>
      </c>
      <c r="E1641" s="322"/>
      <c r="F1641" s="308">
        <f>VLOOKUP(D1641,Acero!$A$12:$AB$209,4,FALSE)</f>
        <v>0</v>
      </c>
      <c r="G1641" s="317"/>
      <c r="H1641" s="317"/>
      <c r="I1641" s="317"/>
      <c r="J1641" s="311"/>
      <c r="L1641" s="322"/>
      <c r="M1641" s="308">
        <f>VLOOKUP(D1641,Acero!$A$12:$AB$209,13,FALSE)</f>
        <v>0</v>
      </c>
      <c r="N1641" s="308" t="str">
        <f>IF(L1641="x",VLOOKUP(D1641,Acero!$A$12:$AB$209,6,FALSE),"--")</f>
        <v>--</v>
      </c>
      <c r="O1641" s="324" t="str">
        <f>IF(L1641="x",VLOOKUP(D1641,Acero!$A$12:$AB$209,7,FALSE),"--")</f>
        <v>--</v>
      </c>
      <c r="P1641" s="335">
        <f>IF((M1641="Chapa negra doble recapado")*AND(L1641&lt;&gt;"x"),"--",VLOOKUP(D1641,Acero!$A$12:$AB$209,14,FALSE))</f>
        <v>0</v>
      </c>
      <c r="Q1641" s="335">
        <f>IF((M1641="Chapa negra doble recapado")*AND(L1641&lt;&gt;"x"),"--",VLOOKUP(D1641,Acero!$A$12:$AB$209,15,FALSE))</f>
        <v>0</v>
      </c>
      <c r="R1641" s="335" t="str">
        <f>IF(L1641="x",VLOOKUP(D1641,Acero!$A$12:$AB$209,16,FALSE),"--")</f>
        <v>--</v>
      </c>
      <c r="S1641" s="335" t="str">
        <f>IF(L1641="x",VLOOKUP(D1641,Acero!$A$12:$AB$209,17,FALSE),"--")</f>
        <v>--</v>
      </c>
      <c r="T1641" s="335">
        <f>VLOOKUP(D1641,Acero!$A$12:$AB$209,18,FALSE)</f>
        <v>0</v>
      </c>
      <c r="U1641" s="308" t="str">
        <f>VLOOKUP(D1641,Acero!$A$12:$AB$209,19,FALSE)</f>
        <v>-----</v>
      </c>
      <c r="V1641" s="319"/>
      <c r="W1641" s="319"/>
      <c r="X1641" s="322"/>
      <c r="Y1641" s="334" t="e">
        <f t="shared" si="675"/>
        <v>#DIV/0!</v>
      </c>
      <c r="Z1641">
        <f t="shared" si="679"/>
        <v>25702956.166666608</v>
      </c>
      <c r="AG1641" s="345">
        <v>43946</v>
      </c>
      <c r="AH1641" s="149"/>
      <c r="AI1641" s="149"/>
      <c r="AJ1641" s="149"/>
      <c r="AK1641" s="149"/>
      <c r="AL1641" s="343" t="e">
        <f t="shared" si="676"/>
        <v>#DIV/0!</v>
      </c>
      <c r="AM1641" s="149"/>
      <c r="AN1641" s="149"/>
      <c r="AO1641" s="343" t="e">
        <f t="shared" si="677"/>
        <v>#DIV/0!</v>
      </c>
      <c r="AP1641" s="149"/>
      <c r="AQ1641" s="149"/>
      <c r="AR1641" s="343" t="e">
        <f t="shared" si="678"/>
        <v>#DIV/0!</v>
      </c>
    </row>
    <row r="1642" spans="1:44" ht="30.75" hidden="1" thickBot="1">
      <c r="A1642" s="309"/>
      <c r="B1642" s="308">
        <v>1490</v>
      </c>
      <c r="C1642" s="239" t="str">
        <f>VLOOKUP($A$18,Piezas!$A$10:$F$604,2,FALSE)</f>
        <v xml:space="preserve">Gabinete lateral derecho </v>
      </c>
      <c r="D1642" s="317" t="s">
        <v>1060</v>
      </c>
      <c r="E1642" s="322"/>
      <c r="F1642" s="308">
        <f>VLOOKUP(D1642,Acero!$A$12:$AB$209,4,FALSE)</f>
        <v>0</v>
      </c>
      <c r="G1642" s="317"/>
      <c r="H1642" s="317"/>
      <c r="I1642" s="317"/>
      <c r="J1642" s="311"/>
      <c r="L1642" s="322"/>
      <c r="M1642" s="308" t="str">
        <f>VLOOKUP(D1642,Acero!$A$12:$AB$209,13,FALSE)</f>
        <v>---------------</v>
      </c>
      <c r="N1642" s="308" t="str">
        <f>IF(L1642="x",VLOOKUP(D1642,Acero!$A$12:$AB$209,6,FALSE),"--")</f>
        <v>--</v>
      </c>
      <c r="O1642" s="324" t="str">
        <f>IF(L1642="x",VLOOKUP(D1642,Acero!$A$12:$AB$209,7,FALSE),"--")</f>
        <v>--</v>
      </c>
      <c r="P1642" s="335">
        <f>IF((M1642="Chapa negra doble recapado")*AND(L1642&lt;&gt;"x"),"--",VLOOKUP(D1642,Acero!$A$12:$AB$209,14,FALSE))</f>
        <v>28</v>
      </c>
      <c r="Q1642" s="335" t="str">
        <f>IF((M1642="Chapa negra doble recapado")*AND(L1642&lt;&gt;"x"),"--",VLOOKUP(D1642,Acero!$A$12:$AB$209,15,FALSE))</f>
        <v>----</v>
      </c>
      <c r="R1642" s="335" t="str">
        <f>IF(L1642="x",VLOOKUP(D1642,Acero!$A$12:$AB$209,16,FALSE),"--")</f>
        <v>--</v>
      </c>
      <c r="S1642" s="335" t="str">
        <f>IF(L1642="x",VLOOKUP(D1642,Acero!$A$12:$AB$209,17,FALSE),"--")</f>
        <v>--</v>
      </c>
      <c r="T1642" s="335">
        <f>VLOOKUP(D1642,Acero!$A$12:$AB$209,18,FALSE)</f>
        <v>0</v>
      </c>
      <c r="U1642" s="308" t="str">
        <f>VLOOKUP(D1642,Acero!$A$12:$AB$209,19,FALSE)</f>
        <v>----</v>
      </c>
      <c r="V1642" s="318"/>
      <c r="W1642" s="318"/>
      <c r="X1642" s="322"/>
      <c r="Y1642" s="334" t="e">
        <f t="shared" si="675"/>
        <v>#DIV/0!</v>
      </c>
      <c r="Z1642">
        <f t="shared" si="679"/>
        <v>25702956.166666608</v>
      </c>
      <c r="AG1642" s="345">
        <v>43947</v>
      </c>
      <c r="AH1642" s="149"/>
      <c r="AI1642" s="149"/>
      <c r="AJ1642" s="149"/>
      <c r="AK1642" s="149"/>
      <c r="AL1642" s="343" t="e">
        <f t="shared" si="676"/>
        <v>#DIV/0!</v>
      </c>
      <c r="AM1642" s="149"/>
      <c r="AN1642" s="149"/>
      <c r="AO1642" s="343" t="e">
        <f t="shared" si="677"/>
        <v>#DIV/0!</v>
      </c>
      <c r="AP1642" s="149"/>
      <c r="AQ1642" s="149"/>
      <c r="AR1642" s="343" t="e">
        <f t="shared" si="678"/>
        <v>#DIV/0!</v>
      </c>
    </row>
    <row r="1643" spans="1:44" ht="30.75" hidden="1" thickBot="1">
      <c r="A1643" s="309"/>
      <c r="B1643" s="308">
        <v>1491</v>
      </c>
      <c r="C1643" s="239" t="str">
        <f>VLOOKUP($A$18,Piezas!$A$10:$F$604,2,FALSE)</f>
        <v xml:space="preserve">Gabinete lateral derecho </v>
      </c>
      <c r="D1643" s="317" t="s">
        <v>1228</v>
      </c>
      <c r="E1643" s="322"/>
      <c r="F1643" s="308">
        <f>VLOOKUP(D1643,Acero!$A$12:$AB$209,4,FALSE)</f>
        <v>0</v>
      </c>
      <c r="G1643" s="317"/>
      <c r="H1643" s="317"/>
      <c r="I1643" s="317"/>
      <c r="J1643" s="311"/>
      <c r="L1643" s="322"/>
      <c r="M1643" s="308" t="str">
        <f>VLOOKUP(D1643,Acero!$A$12:$AB$209,13,FALSE)</f>
        <v>---------------</v>
      </c>
      <c r="N1643" s="308" t="str">
        <f>IF(L1643="x",VLOOKUP(D1643,Acero!$A$12:$AB$209,6,FALSE),"--")</f>
        <v>--</v>
      </c>
      <c r="O1643" s="324" t="str">
        <f>IF(L1643="x",VLOOKUP(D1643,Acero!$A$12:$AB$209,7,FALSE),"--")</f>
        <v>--</v>
      </c>
      <c r="P1643" s="335">
        <f>IF((M1643="Chapa negra doble recapado")*AND(L1643&lt;&gt;"x"),"--",VLOOKUP(D1643,Acero!$A$12:$AB$209,14,FALSE))</f>
        <v>0.42</v>
      </c>
      <c r="Q1643" s="335" t="str">
        <f>IF((M1643="Chapa negra doble recapado")*AND(L1643&lt;&gt;"x"),"--",VLOOKUP(D1643,Acero!$A$12:$AB$209,15,FALSE))</f>
        <v>----</v>
      </c>
      <c r="R1643" s="335" t="str">
        <f>IF(L1643="x",VLOOKUP(D1643,Acero!$A$12:$AB$209,16,FALSE),"--")</f>
        <v>--</v>
      </c>
      <c r="S1643" s="335" t="str">
        <f>IF(L1643="x",VLOOKUP(D1643,Acero!$A$12:$AB$209,17,FALSE),"--")</f>
        <v>--</v>
      </c>
      <c r="T1643" s="335">
        <f>VLOOKUP(D1643,Acero!$A$12:$AB$209,18,FALSE)</f>
        <v>0.5</v>
      </c>
      <c r="U1643" s="308" t="str">
        <f>VLOOKUP(D1643,Acero!$A$12:$AB$209,19,FALSE)</f>
        <v>----</v>
      </c>
      <c r="V1643" s="318"/>
      <c r="W1643" s="318"/>
      <c r="X1643" s="322"/>
      <c r="Y1643" s="334" t="e">
        <f t="shared" si="675"/>
        <v>#DIV/0!</v>
      </c>
      <c r="Z1643">
        <f t="shared" si="679"/>
        <v>25702956.166666608</v>
      </c>
      <c r="AG1643" s="345">
        <v>43948</v>
      </c>
      <c r="AH1643" s="149"/>
      <c r="AI1643" s="149"/>
      <c r="AJ1643" s="149"/>
      <c r="AK1643" s="149"/>
      <c r="AL1643" s="343" t="e">
        <f t="shared" si="676"/>
        <v>#DIV/0!</v>
      </c>
      <c r="AM1643" s="149"/>
      <c r="AN1643" s="149"/>
      <c r="AO1643" s="343" t="e">
        <f t="shared" si="677"/>
        <v>#DIV/0!</v>
      </c>
      <c r="AP1643" s="149"/>
      <c r="AQ1643" s="149"/>
      <c r="AR1643" s="343" t="e">
        <f t="shared" si="678"/>
        <v>#DIV/0!</v>
      </c>
    </row>
    <row r="1644" spans="1:44" ht="30.75" hidden="1" thickBot="1">
      <c r="A1644" s="309"/>
      <c r="B1644" s="308">
        <v>1492</v>
      </c>
      <c r="C1644" s="239" t="str">
        <f>VLOOKUP($A$18,Piezas!$A$10:$F$604,2,FALSE)</f>
        <v xml:space="preserve">Gabinete lateral derecho </v>
      </c>
      <c r="D1644" s="317" t="s">
        <v>1229</v>
      </c>
      <c r="E1644" s="322"/>
      <c r="F1644" s="308">
        <f>VLOOKUP(D1644,Acero!$A$12:$AB$209,4,FALSE)</f>
        <v>0</v>
      </c>
      <c r="G1644" s="317"/>
      <c r="H1644" s="317"/>
      <c r="I1644" s="317"/>
      <c r="J1644" s="311"/>
      <c r="L1644" s="322"/>
      <c r="M1644" s="308" t="str">
        <f>VLOOKUP(D1644,Acero!$A$12:$AB$209,13,FALSE)</f>
        <v>---------------</v>
      </c>
      <c r="N1644" s="308" t="str">
        <f>IF(L1644="x",VLOOKUP(D1644,Acero!$A$12:$AB$209,6,FALSE),"--")</f>
        <v>--</v>
      </c>
      <c r="O1644" s="324" t="str">
        <f>IF(L1644="x",VLOOKUP(D1644,Acero!$A$12:$AB$209,7,FALSE),"--")</f>
        <v>--</v>
      </c>
      <c r="P1644" s="335">
        <f>IF((M1644="Chapa negra doble recapado")*AND(L1644&lt;&gt;"x"),"--",VLOOKUP(D1644,Acero!$A$12:$AB$209,14,FALSE))</f>
        <v>22</v>
      </c>
      <c r="Q1644" s="335" t="str">
        <f>IF((M1644="Chapa negra doble recapado")*AND(L1644&lt;&gt;"x"),"--",VLOOKUP(D1644,Acero!$A$12:$AB$209,15,FALSE))</f>
        <v>----</v>
      </c>
      <c r="R1644" s="335" t="str">
        <f>IF(L1644="x",VLOOKUP(D1644,Acero!$A$12:$AB$209,16,FALSE),"--")</f>
        <v>--</v>
      </c>
      <c r="S1644" s="335" t="str">
        <f>IF(L1644="x",VLOOKUP(D1644,Acero!$A$12:$AB$209,17,FALSE),"--")</f>
        <v>--</v>
      </c>
      <c r="T1644" s="335">
        <f>VLOOKUP(D1644,Acero!$A$12:$AB$209,18,FALSE)</f>
        <v>0</v>
      </c>
      <c r="U1644" s="308" t="str">
        <f>VLOOKUP(D1644,Acero!$A$12:$AB$209,19,FALSE)</f>
        <v>----</v>
      </c>
      <c r="V1644" s="319"/>
      <c r="W1644" s="319"/>
      <c r="X1644" s="322"/>
      <c r="Y1644" s="334" t="e">
        <f t="shared" si="675"/>
        <v>#DIV/0!</v>
      </c>
      <c r="Z1644">
        <f t="shared" si="679"/>
        <v>25702956.166666608</v>
      </c>
      <c r="AG1644" s="345">
        <v>43949</v>
      </c>
      <c r="AH1644" s="149"/>
      <c r="AI1644" s="149"/>
      <c r="AJ1644" s="149"/>
      <c r="AK1644" s="149"/>
      <c r="AL1644" s="343" t="e">
        <f t="shared" si="676"/>
        <v>#DIV/0!</v>
      </c>
      <c r="AM1644" s="149"/>
      <c r="AN1644" s="149"/>
      <c r="AO1644" s="343" t="e">
        <f t="shared" si="677"/>
        <v>#DIV/0!</v>
      </c>
      <c r="AP1644" s="149"/>
      <c r="AQ1644" s="149"/>
      <c r="AR1644" s="343" t="e">
        <f t="shared" si="678"/>
        <v>#DIV/0!</v>
      </c>
    </row>
    <row r="1645" spans="1:44" ht="30.75" hidden="1" thickBot="1">
      <c r="A1645" s="309"/>
      <c r="B1645" s="308">
        <v>1493</v>
      </c>
      <c r="C1645" s="239" t="str">
        <f>VLOOKUP($A$18,Piezas!$A$10:$F$604,2,FALSE)</f>
        <v xml:space="preserve">Gabinete lateral derecho </v>
      </c>
      <c r="D1645" s="317" t="s">
        <v>1230</v>
      </c>
      <c r="E1645" s="322"/>
      <c r="F1645" s="308">
        <f>VLOOKUP(D1645,Acero!$A$12:$AB$209,4,FALSE)</f>
        <v>0</v>
      </c>
      <c r="G1645" s="317"/>
      <c r="H1645" s="317"/>
      <c r="I1645" s="317"/>
      <c r="J1645" s="311"/>
      <c r="L1645" s="322"/>
      <c r="M1645" s="308" t="str">
        <f>VLOOKUP(D1645,Acero!$A$12:$AB$209,13,FALSE)</f>
        <v>---------------</v>
      </c>
      <c r="N1645" s="308" t="str">
        <f>IF(L1645="x",VLOOKUP(D1645,Acero!$A$12:$AB$209,6,FALSE),"--")</f>
        <v>--</v>
      </c>
      <c r="O1645" s="324" t="str">
        <f>IF(L1645="x",VLOOKUP(D1645,Acero!$A$12:$AB$209,7,FALSE),"--")</f>
        <v>--</v>
      </c>
      <c r="P1645" s="335">
        <f>IF((M1645="Chapa negra doble recapado")*AND(L1645&lt;&gt;"x"),"--",VLOOKUP(D1645,Acero!$A$12:$AB$209,14,FALSE))</f>
        <v>12.7</v>
      </c>
      <c r="Q1645" s="335" t="str">
        <f>IF((M1645="Chapa negra doble recapado")*AND(L1645&lt;&gt;"x"),"--",VLOOKUP(D1645,Acero!$A$12:$AB$209,15,FALSE))</f>
        <v>----</v>
      </c>
      <c r="R1645" s="335" t="str">
        <f>IF(L1645="x",VLOOKUP(D1645,Acero!$A$12:$AB$209,16,FALSE),"--")</f>
        <v>--</v>
      </c>
      <c r="S1645" s="335" t="str">
        <f>IF(L1645="x",VLOOKUP(D1645,Acero!$A$12:$AB$209,17,FALSE),"--")</f>
        <v>--</v>
      </c>
      <c r="T1645" s="335">
        <f>VLOOKUP(D1645,Acero!$A$12:$AB$209,18,FALSE)</f>
        <v>0</v>
      </c>
      <c r="U1645" s="308" t="str">
        <f>VLOOKUP(D1645,Acero!$A$12:$AB$209,19,FALSE)</f>
        <v>----</v>
      </c>
      <c r="V1645" s="318"/>
      <c r="W1645" s="318"/>
      <c r="X1645" s="322"/>
      <c r="Y1645" s="334" t="e">
        <f t="shared" si="675"/>
        <v>#DIV/0!</v>
      </c>
      <c r="Z1645">
        <f t="shared" si="679"/>
        <v>25702956.166666608</v>
      </c>
      <c r="AG1645" s="345">
        <v>43950</v>
      </c>
      <c r="AH1645" s="149"/>
      <c r="AI1645" s="149"/>
      <c r="AJ1645" s="149"/>
      <c r="AK1645" s="149"/>
      <c r="AL1645" s="343" t="e">
        <f t="shared" si="676"/>
        <v>#DIV/0!</v>
      </c>
      <c r="AM1645" s="149"/>
      <c r="AN1645" s="149"/>
      <c r="AO1645" s="343" t="e">
        <f t="shared" si="677"/>
        <v>#DIV/0!</v>
      </c>
      <c r="AP1645" s="149"/>
      <c r="AQ1645" s="149"/>
      <c r="AR1645" s="343" t="e">
        <f t="shared" si="678"/>
        <v>#DIV/0!</v>
      </c>
    </row>
    <row r="1646" spans="1:44" ht="30.75" hidden="1" thickBot="1">
      <c r="A1646" s="309"/>
      <c r="B1646" s="308">
        <v>1494</v>
      </c>
      <c r="C1646" s="239" t="str">
        <f>VLOOKUP($A$18,Piezas!$A$10:$F$604,2,FALSE)</f>
        <v xml:space="preserve">Gabinete lateral derecho </v>
      </c>
      <c r="D1646" s="317"/>
      <c r="E1646" s="322"/>
      <c r="F1646" s="308" t="e">
        <f>VLOOKUP(D1646,Acero!$A$12:$AB$209,4,FALSE)</f>
        <v>#N/A</v>
      </c>
      <c r="G1646" s="317"/>
      <c r="H1646" s="317"/>
      <c r="I1646" s="317"/>
      <c r="J1646" s="311"/>
      <c r="L1646" s="322"/>
      <c r="M1646" s="308" t="e">
        <f>VLOOKUP(D1646,Acero!$A$12:$AB$209,13,FALSE)</f>
        <v>#N/A</v>
      </c>
      <c r="N1646" s="308" t="str">
        <f>IF(L1646="x",VLOOKUP(D1646,Acero!$A$12:$AB$209,6,FALSE),"--")</f>
        <v>--</v>
      </c>
      <c r="O1646" s="324" t="str">
        <f>IF(L1646="x",VLOOKUP(D1646,Acero!$A$12:$AB$209,7,FALSE),"--")</f>
        <v>--</v>
      </c>
      <c r="P1646" s="335" t="e">
        <f>IF((M1646="Chapa negra doble recapado")*AND(L1646&lt;&gt;"x"),"--",VLOOKUP(D1646,Acero!$A$12:$AB$209,14,FALSE))</f>
        <v>#N/A</v>
      </c>
      <c r="Q1646" s="335" t="e">
        <f>IF((M1646="Chapa negra doble recapado")*AND(L1646&lt;&gt;"x"),"--",VLOOKUP(D1646,Acero!$A$12:$AB$209,15,FALSE))</f>
        <v>#N/A</v>
      </c>
      <c r="R1646" s="335" t="str">
        <f>IF(L1646="x",VLOOKUP(D1646,Acero!$A$12:$AB$209,16,FALSE),"--")</f>
        <v>--</v>
      </c>
      <c r="S1646" s="335" t="str">
        <f>IF(L1646="x",VLOOKUP(D1646,Acero!$A$12:$AB$209,17,FALSE),"--")</f>
        <v>--</v>
      </c>
      <c r="T1646" s="335" t="e">
        <f>VLOOKUP(D1646,Acero!$A$12:$AB$209,18,FALSE)</f>
        <v>#N/A</v>
      </c>
      <c r="U1646" s="308" t="e">
        <f>VLOOKUP(D1646,Acero!$A$12:$AB$209,19,FALSE)</f>
        <v>#N/A</v>
      </c>
      <c r="V1646" s="319"/>
      <c r="W1646" s="319"/>
      <c r="X1646" s="322"/>
      <c r="Y1646" s="334" t="e">
        <f t="shared" si="675"/>
        <v>#DIV/0!</v>
      </c>
      <c r="Z1646">
        <f t="shared" si="679"/>
        <v>25702956.166666608</v>
      </c>
      <c r="AG1646" s="345">
        <v>43951</v>
      </c>
      <c r="AH1646" s="149"/>
      <c r="AI1646" s="149"/>
      <c r="AJ1646" s="149"/>
      <c r="AK1646" s="149"/>
      <c r="AL1646" s="343" t="e">
        <f t="shared" si="676"/>
        <v>#DIV/0!</v>
      </c>
      <c r="AM1646" s="149"/>
      <c r="AN1646" s="149"/>
      <c r="AO1646" s="343" t="e">
        <f t="shared" si="677"/>
        <v>#DIV/0!</v>
      </c>
      <c r="AP1646" s="149"/>
      <c r="AQ1646" s="149"/>
      <c r="AR1646" s="343" t="e">
        <f t="shared" si="678"/>
        <v>#DIV/0!</v>
      </c>
    </row>
    <row r="1647" spans="1:44" ht="30.75" hidden="1" thickBot="1">
      <c r="A1647" s="309"/>
      <c r="B1647" s="308">
        <v>1495</v>
      </c>
      <c r="C1647" s="239" t="str">
        <f>VLOOKUP($A$18,Piezas!$A$10:$F$604,2,FALSE)</f>
        <v xml:space="preserve">Gabinete lateral derecho </v>
      </c>
      <c r="D1647" s="320"/>
      <c r="E1647" s="322"/>
      <c r="F1647" s="308" t="e">
        <f>VLOOKUP(D1647,Acero!$A$12:$AB$209,4,FALSE)</f>
        <v>#N/A</v>
      </c>
      <c r="G1647" s="317"/>
      <c r="H1647" s="317"/>
      <c r="I1647" s="317"/>
      <c r="J1647" s="311"/>
      <c r="L1647" s="322"/>
      <c r="M1647" s="308" t="e">
        <f>VLOOKUP(D1647,Acero!$A$12:$AB$209,13,FALSE)</f>
        <v>#N/A</v>
      </c>
      <c r="N1647" s="308" t="str">
        <f>IF(L1647="x",VLOOKUP(D1647,Acero!$A$12:$AB$209,6,FALSE),"--")</f>
        <v>--</v>
      </c>
      <c r="O1647" s="324" t="str">
        <f>IF(L1647="x",VLOOKUP(D1647,Acero!$A$12:$AB$209,7,FALSE),"--")</f>
        <v>--</v>
      </c>
      <c r="P1647" s="335" t="e">
        <f>IF((M1647="Chapa negra doble recapado")*AND(L1647&lt;&gt;"x"),"--",VLOOKUP(D1647,Acero!$A$12:$AB$209,14,FALSE))</f>
        <v>#N/A</v>
      </c>
      <c r="Q1647" s="335" t="e">
        <f>IF((M1647="Chapa negra doble recapado")*AND(L1647&lt;&gt;"x"),"--",VLOOKUP(D1647,Acero!$A$12:$AB$209,15,FALSE))</f>
        <v>#N/A</v>
      </c>
      <c r="R1647" s="335" t="str">
        <f>IF(L1647="x",VLOOKUP(D1647,Acero!$A$12:$AB$209,16,FALSE),"--")</f>
        <v>--</v>
      </c>
      <c r="S1647" s="335" t="str">
        <f>IF(L1647="x",VLOOKUP(D1647,Acero!$A$12:$AB$209,17,FALSE),"--")</f>
        <v>--</v>
      </c>
      <c r="T1647" s="335" t="e">
        <f>VLOOKUP(D1647,Acero!$A$12:$AB$209,18,FALSE)</f>
        <v>#N/A</v>
      </c>
      <c r="U1647" s="308" t="e">
        <f>VLOOKUP(D1647,Acero!$A$12:$AB$209,19,FALSE)</f>
        <v>#N/A</v>
      </c>
      <c r="V1647" s="318"/>
      <c r="W1647" s="318"/>
      <c r="X1647" s="322"/>
      <c r="Y1647" s="334" t="e">
        <f t="shared" si="675"/>
        <v>#DIV/0!</v>
      </c>
      <c r="Z1647">
        <f t="shared" si="679"/>
        <v>25702956.166666608</v>
      </c>
      <c r="AG1647" s="345">
        <v>43952</v>
      </c>
      <c r="AH1647" s="149"/>
      <c r="AI1647" s="149"/>
      <c r="AJ1647" s="149"/>
      <c r="AK1647" s="149"/>
      <c r="AL1647" s="343" t="e">
        <f t="shared" si="676"/>
        <v>#DIV/0!</v>
      </c>
      <c r="AM1647" s="149"/>
      <c r="AN1647" s="149"/>
      <c r="AO1647" s="343" t="e">
        <f t="shared" si="677"/>
        <v>#DIV/0!</v>
      </c>
      <c r="AP1647" s="149"/>
      <c r="AQ1647" s="149"/>
      <c r="AR1647" s="343" t="e">
        <f t="shared" si="678"/>
        <v>#DIV/0!</v>
      </c>
    </row>
    <row r="1648" spans="1:44" ht="30.75" hidden="1" thickBot="1">
      <c r="A1648" s="412"/>
      <c r="B1648" s="308">
        <v>1496</v>
      </c>
      <c r="C1648" s="239" t="str">
        <f>VLOOKUP($A$18,Piezas!$A$10:$F$604,2,FALSE)</f>
        <v xml:space="preserve">Gabinete lateral derecho </v>
      </c>
      <c r="D1648" s="321"/>
      <c r="E1648" s="322"/>
      <c r="F1648" s="308" t="e">
        <f>VLOOKUP(D1648,Acero!$A$12:$AB$209,4,FALSE)</f>
        <v>#N/A</v>
      </c>
      <c r="G1648" s="317"/>
      <c r="H1648" s="317"/>
      <c r="I1648" s="317"/>
      <c r="J1648" s="311"/>
      <c r="L1648" s="322"/>
      <c r="M1648" s="308" t="e">
        <f>VLOOKUP(D1648,Acero!$A$12:$AB$209,13,FALSE)</f>
        <v>#N/A</v>
      </c>
      <c r="N1648" s="308" t="str">
        <f>IF(L1648="x",VLOOKUP(D1648,Acero!$A$12:$AB$209,6,FALSE),"--")</f>
        <v>--</v>
      </c>
      <c r="O1648" s="324" t="str">
        <f>IF(L1648="x",VLOOKUP(D1648,Acero!$A$12:$AB$209,7,FALSE),"--")</f>
        <v>--</v>
      </c>
      <c r="P1648" s="335" t="e">
        <f>IF((M1648="Chapa negra doble recapado")*AND(L1648&lt;&gt;"x"),"--",VLOOKUP(D1648,Acero!$A$12:$AB$209,14,FALSE))</f>
        <v>#N/A</v>
      </c>
      <c r="Q1648" s="335" t="e">
        <f>IF((M1648="Chapa negra doble recapado")*AND(L1648&lt;&gt;"x"),"--",VLOOKUP(D1648,Acero!$A$12:$AB$209,15,FALSE))</f>
        <v>#N/A</v>
      </c>
      <c r="R1648" s="335" t="str">
        <f>IF(L1648="x",VLOOKUP(D1648,Acero!$A$12:$AB$209,16,FALSE),"--")</f>
        <v>--</v>
      </c>
      <c r="S1648" s="335" t="str">
        <f>IF(L1648="x",VLOOKUP(D1648,Acero!$A$12:$AB$209,17,FALSE),"--")</f>
        <v>--</v>
      </c>
      <c r="T1648" s="335" t="e">
        <f>VLOOKUP(D1648,Acero!$A$12:$AB$209,18,FALSE)</f>
        <v>#N/A</v>
      </c>
      <c r="U1648" s="308" t="e">
        <f>VLOOKUP(D1648,Acero!$A$12:$AB$209,19,FALSE)</f>
        <v>#N/A</v>
      </c>
      <c r="V1648" s="319"/>
      <c r="W1648" s="319"/>
      <c r="X1648" s="322"/>
      <c r="Y1648" s="334" t="e">
        <f t="shared" si="675"/>
        <v>#DIV/0!</v>
      </c>
      <c r="Z1648">
        <f t="shared" si="679"/>
        <v>25702956.166666608</v>
      </c>
      <c r="AG1648" s="345">
        <v>43953</v>
      </c>
      <c r="AH1648" s="149"/>
      <c r="AI1648" s="149"/>
      <c r="AJ1648" s="149"/>
      <c r="AK1648" s="149"/>
      <c r="AL1648" s="343" t="e">
        <f t="shared" si="676"/>
        <v>#DIV/0!</v>
      </c>
      <c r="AM1648" s="149"/>
      <c r="AN1648" s="149"/>
      <c r="AO1648" s="343" t="e">
        <f t="shared" si="677"/>
        <v>#DIV/0!</v>
      </c>
      <c r="AP1648" s="149"/>
      <c r="AQ1648" s="149"/>
      <c r="AR1648" s="343" t="e">
        <f t="shared" si="678"/>
        <v>#DIV/0!</v>
      </c>
    </row>
    <row r="1649" spans="1:44" ht="15.75" hidden="1" thickBot="1">
      <c r="A1649" s="410"/>
      <c r="B1649" s="336"/>
      <c r="C1649" s="337"/>
      <c r="D1649" s="338"/>
      <c r="E1649" s="339"/>
      <c r="F1649" s="340"/>
      <c r="G1649" s="336"/>
      <c r="H1649" s="336"/>
      <c r="I1649" s="338"/>
      <c r="J1649" s="339"/>
      <c r="K1649" s="341"/>
      <c r="L1649" s="339"/>
      <c r="M1649" s="338"/>
      <c r="N1649" s="338"/>
      <c r="O1649" s="342"/>
      <c r="P1649" s="340"/>
      <c r="Q1649" s="340"/>
      <c r="R1649" s="340"/>
      <c r="S1649" s="340"/>
      <c r="T1649" s="340"/>
      <c r="U1649" s="336"/>
      <c r="V1649" s="336"/>
      <c r="W1649" s="336"/>
      <c r="X1649" s="339"/>
      <c r="Y1649" s="339"/>
      <c r="Z1649" s="333"/>
      <c r="AA1649" s="333"/>
      <c r="AG1649" s="345"/>
      <c r="AL1649" s="344"/>
      <c r="AO1649" s="344"/>
      <c r="AR1649" s="344"/>
    </row>
    <row r="1650" spans="1:44" ht="31.5" hidden="1" thickTop="1" thickBot="1">
      <c r="A1650" s="411" t="s">
        <v>655</v>
      </c>
      <c r="B1650" s="308">
        <v>1497</v>
      </c>
      <c r="C1650" s="239" t="str">
        <f>VLOOKUP($A$18,Piezas!$A$10:$F$604,2,FALSE)</f>
        <v xml:space="preserve">Gabinete lateral derecho </v>
      </c>
      <c r="D1650" s="317" t="s">
        <v>1012</v>
      </c>
      <c r="E1650" s="331">
        <v>3262.3333333333298</v>
      </c>
      <c r="F1650" s="308" t="str">
        <f>VLOOKUP(D1650,Acero!$A$12:$AB$209,4,FALSE)</f>
        <v>Lateral</v>
      </c>
      <c r="G1650" s="317"/>
      <c r="H1650" s="317"/>
      <c r="I1650" s="317"/>
      <c r="J1650" s="310"/>
      <c r="K1650" s="149"/>
      <c r="L1650" s="331"/>
      <c r="M1650" s="308" t="str">
        <f>VLOOKUP(D1650,Acero!$A$12:$AB$209,13,FALSE)</f>
        <v>Chapa negra doble recapado</v>
      </c>
      <c r="N1650" s="308" t="str">
        <f>IF(L1650="x",VLOOKUP(D1650,Acero!$A$12:$AB$209,6,FALSE),"--")</f>
        <v>--</v>
      </c>
      <c r="O1650" s="324" t="str">
        <f>IF(L1650="x",VLOOKUP(D1650,Acero!$A$12:$AB$209,7,FALSE),"--")</f>
        <v>--</v>
      </c>
      <c r="P1650" s="335" t="str">
        <f>IF((M1650="Chapa negra doble recapado")*AND(L1650&lt;&gt;"x"),"--",VLOOKUP(D1650,Acero!$A$12:$AB$209,14,FALSE))</f>
        <v>--</v>
      </c>
      <c r="Q1650" s="335" t="str">
        <f>IF((M1650="Chapa negra doble recapado")*AND(L1650&lt;&gt;"x"),"--",VLOOKUP(D1650,Acero!$A$12:$AB$209,15,FALSE))</f>
        <v>--</v>
      </c>
      <c r="R1650" s="335" t="str">
        <f>IF(L1650="x",VLOOKUP(D1650,Acero!$A$12:$AB$209,16,FALSE),"--")</f>
        <v>--</v>
      </c>
      <c r="S1650" s="335" t="str">
        <f>IF(L1650="x",VLOOKUP(D1650,Acero!$A$12:$AB$209,17,FALSE),"--")</f>
        <v>--</v>
      </c>
      <c r="T1650" s="335">
        <f>VLOOKUP(D1650,Acero!$A$12:$AB$209,18,FALSE)</f>
        <v>1.2</v>
      </c>
      <c r="U1650" s="308" t="str">
        <f>VLOOKUP(D1650,Acero!$A$12:$AB$209,19,FALSE)</f>
        <v>mm</v>
      </c>
      <c r="V1650" s="317"/>
      <c r="W1650" s="317">
        <v>2651.8333333333298</v>
      </c>
      <c r="X1650" s="331">
        <v>3467.6666666666702</v>
      </c>
      <c r="Y1650" s="334">
        <f t="shared" ref="Y1650:Y1660" si="680">(X1650-W1650)/W1650</f>
        <v>0.3076487964301457</v>
      </c>
      <c r="Z1650" s="149">
        <f>(V1650+W1650)*E1650</f>
        <v>8651164.2777777575</v>
      </c>
      <c r="AA1650" s="149"/>
      <c r="AB1650" s="149"/>
      <c r="AC1650" s="149"/>
      <c r="AD1650" s="149"/>
      <c r="AE1650" s="149"/>
      <c r="AF1650" s="149"/>
      <c r="AG1650" s="345">
        <v>43954</v>
      </c>
      <c r="AH1650" s="149"/>
      <c r="AI1650" s="149"/>
      <c r="AJ1650" s="149"/>
      <c r="AK1650" s="149"/>
      <c r="AL1650" s="343" t="e">
        <f t="shared" ref="AL1650:AL1660" si="681">(AH1650-AK1650)/AH1650</f>
        <v>#DIV/0!</v>
      </c>
      <c r="AM1650" s="149"/>
      <c r="AN1650" s="149"/>
      <c r="AO1650" s="343" t="e">
        <f t="shared" ref="AO1650:AO1660" si="682">(AK1650-AN1650)/AK1650</f>
        <v>#DIV/0!</v>
      </c>
      <c r="AP1650" s="149"/>
      <c r="AQ1650" s="149"/>
      <c r="AR1650" s="343" t="e">
        <f t="shared" ref="AR1650:AR1660" si="683">(AN1650-AQ1650)/AN1650</f>
        <v>#DIV/0!</v>
      </c>
    </row>
    <row r="1651" spans="1:44" ht="30.75" hidden="1" thickBot="1">
      <c r="A1651" s="309"/>
      <c r="B1651" s="308">
        <v>1498</v>
      </c>
      <c r="C1651" s="239" t="str">
        <f>VLOOKUP($A$18,Piezas!$A$10:$F$604,2,FALSE)</f>
        <v xml:space="preserve">Gabinete lateral derecho </v>
      </c>
      <c r="D1651" s="317" t="s">
        <v>1211</v>
      </c>
      <c r="E1651" s="322">
        <v>3270.3333333333298</v>
      </c>
      <c r="F1651" s="308" t="str">
        <f>VLOOKUP(D1651,Acero!$A$12:$AB$209,4,FALSE)</f>
        <v xml:space="preserve">Lonja </v>
      </c>
      <c r="G1651" s="317"/>
      <c r="H1651" s="317"/>
      <c r="I1651" s="317"/>
      <c r="J1651" s="311"/>
      <c r="L1651" s="317"/>
      <c r="M1651" s="308" t="str">
        <f>VLOOKUP(D1651,Acero!$A$12:$AB$209,13,FALSE)</f>
        <v>Chapa negra doble recapado</v>
      </c>
      <c r="N1651" s="308" t="str">
        <f>IF(L1651="x",VLOOKUP(D1651,Acero!$A$12:$AB$209,6,FALSE),"--")</f>
        <v>--</v>
      </c>
      <c r="O1651" s="324" t="str">
        <f>IF(L1651="x",VLOOKUP(D1651,Acero!$A$12:$AB$209,7,FALSE),"--")</f>
        <v>--</v>
      </c>
      <c r="P1651" s="335" t="str">
        <f>IF((M1651="Chapa negra doble recapado")*AND(L1651&lt;&gt;"x"),"--",VLOOKUP(D1651,Acero!$A$12:$AB$209,14,FALSE))</f>
        <v>--</v>
      </c>
      <c r="Q1651" s="335" t="str">
        <f>IF((M1651="Chapa negra doble recapado")*AND(L1651&lt;&gt;"x"),"--",VLOOKUP(D1651,Acero!$A$12:$AB$209,15,FALSE))</f>
        <v>--</v>
      </c>
      <c r="R1651" s="335" t="str">
        <f>IF(L1651="x",VLOOKUP(D1651,Acero!$A$12:$AB$209,16,FALSE),"--")</f>
        <v>--</v>
      </c>
      <c r="S1651" s="335" t="str">
        <f>IF(L1651="x",VLOOKUP(D1651,Acero!$A$12:$AB$209,17,FALSE),"--")</f>
        <v>--</v>
      </c>
      <c r="T1651" s="335">
        <f>VLOOKUP(D1651,Acero!$A$12:$AB$209,18,FALSE)</f>
        <v>1.2</v>
      </c>
      <c r="U1651" s="308" t="str">
        <f>VLOOKUP(D1651,Acero!$A$12:$AB$209,19,FALSE)</f>
        <v>mm</v>
      </c>
      <c r="V1651" s="317"/>
      <c r="W1651" s="317">
        <v>2658.3333333333298</v>
      </c>
      <c r="X1651" s="322">
        <v>3476.1666666666702</v>
      </c>
      <c r="Y1651" s="334">
        <f t="shared" si="680"/>
        <v>0.30764890282131963</v>
      </c>
      <c r="Z1651">
        <f t="shared" ref="Z1651:Z1660" si="684">(V1651+W1651)*E1651+Z1650</f>
        <v>17344800.388888847</v>
      </c>
      <c r="AG1651" s="345">
        <v>43955</v>
      </c>
      <c r="AH1651" s="149"/>
      <c r="AI1651" s="149"/>
      <c r="AJ1651" s="149"/>
      <c r="AK1651" s="149"/>
      <c r="AL1651" s="343" t="e">
        <f t="shared" si="681"/>
        <v>#DIV/0!</v>
      </c>
      <c r="AM1651" s="149"/>
      <c r="AN1651" s="149"/>
      <c r="AO1651" s="343" t="e">
        <f t="shared" si="682"/>
        <v>#DIV/0!</v>
      </c>
      <c r="AP1651" s="149"/>
      <c r="AQ1651" s="149"/>
      <c r="AR1651" s="343" t="e">
        <f t="shared" si="683"/>
        <v>#DIV/0!</v>
      </c>
    </row>
    <row r="1652" spans="1:44" ht="30.75" hidden="1" thickBot="1">
      <c r="A1652" s="309"/>
      <c r="B1652" s="308">
        <v>1499</v>
      </c>
      <c r="C1652" s="239" t="str">
        <f>VLOOKUP($A$18,Piezas!$A$10:$F$604,2,FALSE)</f>
        <v xml:space="preserve">Gabinete lateral derecho </v>
      </c>
      <c r="D1652" s="317" t="s">
        <v>1014</v>
      </c>
      <c r="E1652" s="322">
        <v>3278.3333333333298</v>
      </c>
      <c r="F1652" s="308" t="str">
        <f>VLOOKUP(D1652,Acero!$A$12:$AB$209,4,FALSE)</f>
        <v>orejas</v>
      </c>
      <c r="G1652" s="317"/>
      <c r="H1652" s="317"/>
      <c r="I1652" s="317"/>
      <c r="J1652" s="311" t="s">
        <v>1606</v>
      </c>
      <c r="L1652" s="322"/>
      <c r="M1652" s="308" t="str">
        <f>VLOOKUP(D1652,Acero!$A$12:$AB$209,13,FALSE)</f>
        <v>Chapa negra doble recapado</v>
      </c>
      <c r="N1652" s="308" t="str">
        <f>IF(L1652="x",VLOOKUP(D1652,Acero!$A$12:$AB$209,6,FALSE),"--")</f>
        <v>--</v>
      </c>
      <c r="O1652" s="324" t="str">
        <f>IF(L1652="x",VLOOKUP(D1652,Acero!$A$12:$AB$209,7,FALSE),"--")</f>
        <v>--</v>
      </c>
      <c r="P1652" s="335" t="str">
        <f>IF((M1652="Chapa negra doble recapado")*AND(L1652&lt;&gt;"x"),"--",VLOOKUP(D1652,Acero!$A$12:$AB$209,14,FALSE))</f>
        <v>--</v>
      </c>
      <c r="Q1652" s="335" t="str">
        <f>IF((M1652="Chapa negra doble recapado")*AND(L1652&lt;&gt;"x"),"--",VLOOKUP(D1652,Acero!$A$12:$AB$209,15,FALSE))</f>
        <v>--</v>
      </c>
      <c r="R1652" s="335" t="str">
        <f>IF(L1652="x",VLOOKUP(D1652,Acero!$A$12:$AB$209,16,FALSE),"--")</f>
        <v>--</v>
      </c>
      <c r="S1652" s="335" t="str">
        <f>IF(L1652="x",VLOOKUP(D1652,Acero!$A$12:$AB$209,17,FALSE),"--")</f>
        <v>--</v>
      </c>
      <c r="T1652" s="335">
        <f>VLOOKUP(D1652,Acero!$A$12:$AB$209,18,FALSE)</f>
        <v>1.2</v>
      </c>
      <c r="U1652" s="308" t="str">
        <f>VLOOKUP(D1652,Acero!$A$12:$AB$209,19,FALSE)</f>
        <v>mm</v>
      </c>
      <c r="V1652" s="318">
        <v>1</v>
      </c>
      <c r="W1652" s="318">
        <v>2664.8333333333298</v>
      </c>
      <c r="X1652" s="322">
        <v>3484.6666666666702</v>
      </c>
      <c r="Y1652" s="334">
        <f t="shared" si="680"/>
        <v>0.30764900869347978</v>
      </c>
      <c r="Z1652">
        <f t="shared" si="684"/>
        <v>26084290.666666605</v>
      </c>
      <c r="AG1652" s="345">
        <v>43956</v>
      </c>
      <c r="AH1652" s="149"/>
      <c r="AI1652" s="149"/>
      <c r="AJ1652" s="149"/>
      <c r="AK1652" s="149"/>
      <c r="AL1652" s="343" t="e">
        <f t="shared" si="681"/>
        <v>#DIV/0!</v>
      </c>
      <c r="AM1652" s="149"/>
      <c r="AN1652" s="149"/>
      <c r="AO1652" s="343" t="e">
        <f t="shared" si="682"/>
        <v>#DIV/0!</v>
      </c>
      <c r="AP1652" s="149"/>
      <c r="AQ1652" s="149"/>
      <c r="AR1652" s="343" t="e">
        <f t="shared" si="683"/>
        <v>#DIV/0!</v>
      </c>
    </row>
    <row r="1653" spans="1:44" ht="30.75" hidden="1" thickBot="1">
      <c r="A1653" s="309"/>
      <c r="B1653" s="308">
        <v>1500</v>
      </c>
      <c r="C1653" s="239" t="str">
        <f>VLOOKUP($A$18,Piezas!$A$10:$F$604,2,FALSE)</f>
        <v xml:space="preserve">Gabinete lateral derecho </v>
      </c>
      <c r="D1653" s="317" t="s">
        <v>1015</v>
      </c>
      <c r="E1653" s="322"/>
      <c r="F1653" s="308">
        <f>VLOOKUP(D1653,Acero!$A$12:$AB$209,4,FALSE)</f>
        <v>0</v>
      </c>
      <c r="G1653" s="317"/>
      <c r="H1653" s="317"/>
      <c r="I1653" s="317"/>
      <c r="J1653" s="311"/>
      <c r="L1653" s="322"/>
      <c r="M1653" s="308">
        <f>VLOOKUP(D1653,Acero!$A$12:$AB$209,13,FALSE)</f>
        <v>0</v>
      </c>
      <c r="N1653" s="308" t="str">
        <f>IF(L1653="x",VLOOKUP(D1653,Acero!$A$12:$AB$209,6,FALSE),"--")</f>
        <v>--</v>
      </c>
      <c r="O1653" s="324" t="str">
        <f>IF(L1653="x",VLOOKUP(D1653,Acero!$A$12:$AB$209,7,FALSE),"--")</f>
        <v>--</v>
      </c>
      <c r="P1653" s="335">
        <f>IF((M1653="Chapa negra doble recapado")*AND(L1653&lt;&gt;"x"),"--",VLOOKUP(D1653,Acero!$A$12:$AB$209,14,FALSE))</f>
        <v>0</v>
      </c>
      <c r="Q1653" s="335">
        <f>IF((M1653="Chapa negra doble recapado")*AND(L1653&lt;&gt;"x"),"--",VLOOKUP(D1653,Acero!$A$12:$AB$209,15,FALSE))</f>
        <v>0</v>
      </c>
      <c r="R1653" s="335" t="str">
        <f>IF(L1653="x",VLOOKUP(D1653,Acero!$A$12:$AB$209,16,FALSE),"--")</f>
        <v>--</v>
      </c>
      <c r="S1653" s="335" t="str">
        <f>IF(L1653="x",VLOOKUP(D1653,Acero!$A$12:$AB$209,17,FALSE),"--")</f>
        <v>--</v>
      </c>
      <c r="T1653" s="335">
        <f>VLOOKUP(D1653,Acero!$A$12:$AB$209,18,FALSE)</f>
        <v>0</v>
      </c>
      <c r="U1653" s="308" t="str">
        <f>VLOOKUP(D1653,Acero!$A$12:$AB$209,19,FALSE)</f>
        <v>-----</v>
      </c>
      <c r="V1653" s="319"/>
      <c r="W1653" s="319"/>
      <c r="X1653" s="322"/>
      <c r="Y1653" s="334" t="e">
        <f t="shared" si="680"/>
        <v>#DIV/0!</v>
      </c>
      <c r="Z1653">
        <f t="shared" si="684"/>
        <v>26084290.666666605</v>
      </c>
      <c r="AG1653" s="345">
        <v>43957</v>
      </c>
      <c r="AH1653" s="149"/>
      <c r="AI1653" s="149"/>
      <c r="AJ1653" s="149"/>
      <c r="AK1653" s="149"/>
      <c r="AL1653" s="343" t="e">
        <f t="shared" si="681"/>
        <v>#DIV/0!</v>
      </c>
      <c r="AM1653" s="149"/>
      <c r="AN1653" s="149"/>
      <c r="AO1653" s="343" t="e">
        <f t="shared" si="682"/>
        <v>#DIV/0!</v>
      </c>
      <c r="AP1653" s="149"/>
      <c r="AQ1653" s="149"/>
      <c r="AR1653" s="343" t="e">
        <f t="shared" si="683"/>
        <v>#DIV/0!</v>
      </c>
    </row>
    <row r="1654" spans="1:44" ht="30.75" hidden="1" thickBot="1">
      <c r="A1654" s="309"/>
      <c r="B1654" s="308">
        <v>1501</v>
      </c>
      <c r="C1654" s="239" t="str">
        <f>VLOOKUP($A$18,Piezas!$A$10:$F$604,2,FALSE)</f>
        <v xml:space="preserve">Gabinete lateral derecho </v>
      </c>
      <c r="D1654" s="317" t="s">
        <v>1060</v>
      </c>
      <c r="E1654" s="322"/>
      <c r="F1654" s="308">
        <f>VLOOKUP(D1654,Acero!$A$12:$AB$209,4,FALSE)</f>
        <v>0</v>
      </c>
      <c r="G1654" s="317"/>
      <c r="H1654" s="317"/>
      <c r="I1654" s="317"/>
      <c r="J1654" s="311"/>
      <c r="L1654" s="322"/>
      <c r="M1654" s="308" t="str">
        <f>VLOOKUP(D1654,Acero!$A$12:$AB$209,13,FALSE)</f>
        <v>---------------</v>
      </c>
      <c r="N1654" s="308" t="str">
        <f>IF(L1654="x",VLOOKUP(D1654,Acero!$A$12:$AB$209,6,FALSE),"--")</f>
        <v>--</v>
      </c>
      <c r="O1654" s="324" t="str">
        <f>IF(L1654="x",VLOOKUP(D1654,Acero!$A$12:$AB$209,7,FALSE),"--")</f>
        <v>--</v>
      </c>
      <c r="P1654" s="335">
        <f>IF((M1654="Chapa negra doble recapado")*AND(L1654&lt;&gt;"x"),"--",VLOOKUP(D1654,Acero!$A$12:$AB$209,14,FALSE))</f>
        <v>28</v>
      </c>
      <c r="Q1654" s="335" t="str">
        <f>IF((M1654="Chapa negra doble recapado")*AND(L1654&lt;&gt;"x"),"--",VLOOKUP(D1654,Acero!$A$12:$AB$209,15,FALSE))</f>
        <v>----</v>
      </c>
      <c r="R1654" s="335" t="str">
        <f>IF(L1654="x",VLOOKUP(D1654,Acero!$A$12:$AB$209,16,FALSE),"--")</f>
        <v>--</v>
      </c>
      <c r="S1654" s="335" t="str">
        <f>IF(L1654="x",VLOOKUP(D1654,Acero!$A$12:$AB$209,17,FALSE),"--")</f>
        <v>--</v>
      </c>
      <c r="T1654" s="335">
        <f>VLOOKUP(D1654,Acero!$A$12:$AB$209,18,FALSE)</f>
        <v>0</v>
      </c>
      <c r="U1654" s="308" t="str">
        <f>VLOOKUP(D1654,Acero!$A$12:$AB$209,19,FALSE)</f>
        <v>----</v>
      </c>
      <c r="V1654" s="318"/>
      <c r="W1654" s="318"/>
      <c r="X1654" s="322"/>
      <c r="Y1654" s="334" t="e">
        <f t="shared" si="680"/>
        <v>#DIV/0!</v>
      </c>
      <c r="Z1654">
        <f t="shared" si="684"/>
        <v>26084290.666666605</v>
      </c>
      <c r="AG1654" s="345">
        <v>43958</v>
      </c>
      <c r="AH1654" s="149"/>
      <c r="AI1654" s="149"/>
      <c r="AJ1654" s="149"/>
      <c r="AK1654" s="149"/>
      <c r="AL1654" s="343" t="e">
        <f t="shared" si="681"/>
        <v>#DIV/0!</v>
      </c>
      <c r="AM1654" s="149"/>
      <c r="AN1654" s="149"/>
      <c r="AO1654" s="343" t="e">
        <f t="shared" si="682"/>
        <v>#DIV/0!</v>
      </c>
      <c r="AP1654" s="149"/>
      <c r="AQ1654" s="149"/>
      <c r="AR1654" s="343" t="e">
        <f t="shared" si="683"/>
        <v>#DIV/0!</v>
      </c>
    </row>
    <row r="1655" spans="1:44" ht="30.75" hidden="1" thickBot="1">
      <c r="A1655" s="309"/>
      <c r="B1655" s="308">
        <v>1502</v>
      </c>
      <c r="C1655" s="239" t="str">
        <f>VLOOKUP($A$18,Piezas!$A$10:$F$604,2,FALSE)</f>
        <v xml:space="preserve">Gabinete lateral derecho </v>
      </c>
      <c r="D1655" s="317" t="s">
        <v>1228</v>
      </c>
      <c r="E1655" s="322"/>
      <c r="F1655" s="308">
        <f>VLOOKUP(D1655,Acero!$A$12:$AB$209,4,FALSE)</f>
        <v>0</v>
      </c>
      <c r="G1655" s="317"/>
      <c r="H1655" s="317"/>
      <c r="I1655" s="317"/>
      <c r="J1655" s="311"/>
      <c r="L1655" s="322"/>
      <c r="M1655" s="308" t="str">
        <f>VLOOKUP(D1655,Acero!$A$12:$AB$209,13,FALSE)</f>
        <v>---------------</v>
      </c>
      <c r="N1655" s="308" t="str">
        <f>IF(L1655="x",VLOOKUP(D1655,Acero!$A$12:$AB$209,6,FALSE),"--")</f>
        <v>--</v>
      </c>
      <c r="O1655" s="324" t="str">
        <f>IF(L1655="x",VLOOKUP(D1655,Acero!$A$12:$AB$209,7,FALSE),"--")</f>
        <v>--</v>
      </c>
      <c r="P1655" s="335">
        <f>IF((M1655="Chapa negra doble recapado")*AND(L1655&lt;&gt;"x"),"--",VLOOKUP(D1655,Acero!$A$12:$AB$209,14,FALSE))</f>
        <v>0.42</v>
      </c>
      <c r="Q1655" s="335" t="str">
        <f>IF((M1655="Chapa negra doble recapado")*AND(L1655&lt;&gt;"x"),"--",VLOOKUP(D1655,Acero!$A$12:$AB$209,15,FALSE))</f>
        <v>----</v>
      </c>
      <c r="R1655" s="335" t="str">
        <f>IF(L1655="x",VLOOKUP(D1655,Acero!$A$12:$AB$209,16,FALSE),"--")</f>
        <v>--</v>
      </c>
      <c r="S1655" s="335" t="str">
        <f>IF(L1655="x",VLOOKUP(D1655,Acero!$A$12:$AB$209,17,FALSE),"--")</f>
        <v>--</v>
      </c>
      <c r="T1655" s="335">
        <f>VLOOKUP(D1655,Acero!$A$12:$AB$209,18,FALSE)</f>
        <v>0.5</v>
      </c>
      <c r="U1655" s="308" t="str">
        <f>VLOOKUP(D1655,Acero!$A$12:$AB$209,19,FALSE)</f>
        <v>----</v>
      </c>
      <c r="V1655" s="318"/>
      <c r="W1655" s="318"/>
      <c r="X1655" s="322"/>
      <c r="Y1655" s="334" t="e">
        <f t="shared" si="680"/>
        <v>#DIV/0!</v>
      </c>
      <c r="Z1655">
        <f t="shared" si="684"/>
        <v>26084290.666666605</v>
      </c>
      <c r="AG1655" s="345">
        <v>43959</v>
      </c>
      <c r="AH1655" s="149"/>
      <c r="AI1655" s="149"/>
      <c r="AJ1655" s="149"/>
      <c r="AK1655" s="149"/>
      <c r="AL1655" s="343" t="e">
        <f t="shared" si="681"/>
        <v>#DIV/0!</v>
      </c>
      <c r="AM1655" s="149"/>
      <c r="AN1655" s="149"/>
      <c r="AO1655" s="343" t="e">
        <f t="shared" si="682"/>
        <v>#DIV/0!</v>
      </c>
      <c r="AP1655" s="149"/>
      <c r="AQ1655" s="149"/>
      <c r="AR1655" s="343" t="e">
        <f t="shared" si="683"/>
        <v>#DIV/0!</v>
      </c>
    </row>
    <row r="1656" spans="1:44" ht="30.75" hidden="1" thickBot="1">
      <c r="A1656" s="309"/>
      <c r="B1656" s="308">
        <v>1503</v>
      </c>
      <c r="C1656" s="239" t="str">
        <f>VLOOKUP($A$18,Piezas!$A$10:$F$604,2,FALSE)</f>
        <v xml:space="preserve">Gabinete lateral derecho </v>
      </c>
      <c r="D1656" s="317" t="s">
        <v>1229</v>
      </c>
      <c r="E1656" s="322"/>
      <c r="F1656" s="308">
        <f>VLOOKUP(D1656,Acero!$A$12:$AB$209,4,FALSE)</f>
        <v>0</v>
      </c>
      <c r="G1656" s="317"/>
      <c r="H1656" s="317"/>
      <c r="I1656" s="317"/>
      <c r="J1656" s="311"/>
      <c r="L1656" s="322"/>
      <c r="M1656" s="308" t="str">
        <f>VLOOKUP(D1656,Acero!$A$12:$AB$209,13,FALSE)</f>
        <v>---------------</v>
      </c>
      <c r="N1656" s="308" t="str">
        <f>IF(L1656="x",VLOOKUP(D1656,Acero!$A$12:$AB$209,6,FALSE),"--")</f>
        <v>--</v>
      </c>
      <c r="O1656" s="324" t="str">
        <f>IF(L1656="x",VLOOKUP(D1656,Acero!$A$12:$AB$209,7,FALSE),"--")</f>
        <v>--</v>
      </c>
      <c r="P1656" s="335">
        <f>IF((M1656="Chapa negra doble recapado")*AND(L1656&lt;&gt;"x"),"--",VLOOKUP(D1656,Acero!$A$12:$AB$209,14,FALSE))</f>
        <v>22</v>
      </c>
      <c r="Q1656" s="335" t="str">
        <f>IF((M1656="Chapa negra doble recapado")*AND(L1656&lt;&gt;"x"),"--",VLOOKUP(D1656,Acero!$A$12:$AB$209,15,FALSE))</f>
        <v>----</v>
      </c>
      <c r="R1656" s="335" t="str">
        <f>IF(L1656="x",VLOOKUP(D1656,Acero!$A$12:$AB$209,16,FALSE),"--")</f>
        <v>--</v>
      </c>
      <c r="S1656" s="335" t="str">
        <f>IF(L1656="x",VLOOKUP(D1656,Acero!$A$12:$AB$209,17,FALSE),"--")</f>
        <v>--</v>
      </c>
      <c r="T1656" s="335">
        <f>VLOOKUP(D1656,Acero!$A$12:$AB$209,18,FALSE)</f>
        <v>0</v>
      </c>
      <c r="U1656" s="308" t="str">
        <f>VLOOKUP(D1656,Acero!$A$12:$AB$209,19,FALSE)</f>
        <v>----</v>
      </c>
      <c r="V1656" s="319"/>
      <c r="W1656" s="319"/>
      <c r="X1656" s="322"/>
      <c r="Y1656" s="334" t="e">
        <f t="shared" si="680"/>
        <v>#DIV/0!</v>
      </c>
      <c r="Z1656">
        <f t="shared" si="684"/>
        <v>26084290.666666605</v>
      </c>
      <c r="AG1656" s="345">
        <v>43960</v>
      </c>
      <c r="AH1656" s="149"/>
      <c r="AI1656" s="149"/>
      <c r="AJ1656" s="149"/>
      <c r="AK1656" s="149"/>
      <c r="AL1656" s="343" t="e">
        <f t="shared" si="681"/>
        <v>#DIV/0!</v>
      </c>
      <c r="AM1656" s="149"/>
      <c r="AN1656" s="149"/>
      <c r="AO1656" s="343" t="e">
        <f t="shared" si="682"/>
        <v>#DIV/0!</v>
      </c>
      <c r="AP1656" s="149"/>
      <c r="AQ1656" s="149"/>
      <c r="AR1656" s="343" t="e">
        <f t="shared" si="683"/>
        <v>#DIV/0!</v>
      </c>
    </row>
    <row r="1657" spans="1:44" ht="30.75" hidden="1" thickBot="1">
      <c r="A1657" s="309"/>
      <c r="B1657" s="308">
        <v>1504</v>
      </c>
      <c r="C1657" s="239" t="str">
        <f>VLOOKUP($A$18,Piezas!$A$10:$F$604,2,FALSE)</f>
        <v xml:space="preserve">Gabinete lateral derecho </v>
      </c>
      <c r="D1657" s="317" t="s">
        <v>1230</v>
      </c>
      <c r="E1657" s="322"/>
      <c r="F1657" s="308">
        <f>VLOOKUP(D1657,Acero!$A$12:$AB$209,4,FALSE)</f>
        <v>0</v>
      </c>
      <c r="G1657" s="317"/>
      <c r="H1657" s="317"/>
      <c r="I1657" s="317"/>
      <c r="J1657" s="311"/>
      <c r="L1657" s="322"/>
      <c r="M1657" s="308" t="str">
        <f>VLOOKUP(D1657,Acero!$A$12:$AB$209,13,FALSE)</f>
        <v>---------------</v>
      </c>
      <c r="N1657" s="308" t="str">
        <f>IF(L1657="x",VLOOKUP(D1657,Acero!$A$12:$AB$209,6,FALSE),"--")</f>
        <v>--</v>
      </c>
      <c r="O1657" s="324" t="str">
        <f>IF(L1657="x",VLOOKUP(D1657,Acero!$A$12:$AB$209,7,FALSE),"--")</f>
        <v>--</v>
      </c>
      <c r="P1657" s="335">
        <f>IF((M1657="Chapa negra doble recapado")*AND(L1657&lt;&gt;"x"),"--",VLOOKUP(D1657,Acero!$A$12:$AB$209,14,FALSE))</f>
        <v>12.7</v>
      </c>
      <c r="Q1657" s="335" t="str">
        <f>IF((M1657="Chapa negra doble recapado")*AND(L1657&lt;&gt;"x"),"--",VLOOKUP(D1657,Acero!$A$12:$AB$209,15,FALSE))</f>
        <v>----</v>
      </c>
      <c r="R1657" s="335" t="str">
        <f>IF(L1657="x",VLOOKUP(D1657,Acero!$A$12:$AB$209,16,FALSE),"--")</f>
        <v>--</v>
      </c>
      <c r="S1657" s="335" t="str">
        <f>IF(L1657="x",VLOOKUP(D1657,Acero!$A$12:$AB$209,17,FALSE),"--")</f>
        <v>--</v>
      </c>
      <c r="T1657" s="335">
        <f>VLOOKUP(D1657,Acero!$A$12:$AB$209,18,FALSE)</f>
        <v>0</v>
      </c>
      <c r="U1657" s="308" t="str">
        <f>VLOOKUP(D1657,Acero!$A$12:$AB$209,19,FALSE)</f>
        <v>----</v>
      </c>
      <c r="V1657" s="318"/>
      <c r="W1657" s="318"/>
      <c r="X1657" s="322"/>
      <c r="Y1657" s="334" t="e">
        <f t="shared" si="680"/>
        <v>#DIV/0!</v>
      </c>
      <c r="Z1657">
        <f t="shared" si="684"/>
        <v>26084290.666666605</v>
      </c>
      <c r="AG1657" s="345">
        <v>43961</v>
      </c>
      <c r="AH1657" s="149"/>
      <c r="AI1657" s="149"/>
      <c r="AJ1657" s="149"/>
      <c r="AK1657" s="149"/>
      <c r="AL1657" s="343" t="e">
        <f t="shared" si="681"/>
        <v>#DIV/0!</v>
      </c>
      <c r="AM1657" s="149"/>
      <c r="AN1657" s="149"/>
      <c r="AO1657" s="343" t="e">
        <f t="shared" si="682"/>
        <v>#DIV/0!</v>
      </c>
      <c r="AP1657" s="149"/>
      <c r="AQ1657" s="149"/>
      <c r="AR1657" s="343" t="e">
        <f t="shared" si="683"/>
        <v>#DIV/0!</v>
      </c>
    </row>
    <row r="1658" spans="1:44" ht="30.75" hidden="1" thickBot="1">
      <c r="A1658" s="309"/>
      <c r="B1658" s="308">
        <v>1505</v>
      </c>
      <c r="C1658" s="239" t="str">
        <f>VLOOKUP($A$18,Piezas!$A$10:$F$604,2,FALSE)</f>
        <v xml:space="preserve">Gabinete lateral derecho </v>
      </c>
      <c r="D1658" s="317"/>
      <c r="E1658" s="322"/>
      <c r="F1658" s="308" t="e">
        <f>VLOOKUP(D1658,Acero!$A$12:$AB$209,4,FALSE)</f>
        <v>#N/A</v>
      </c>
      <c r="G1658" s="317"/>
      <c r="H1658" s="317"/>
      <c r="I1658" s="317"/>
      <c r="J1658" s="311"/>
      <c r="L1658" s="322"/>
      <c r="M1658" s="308" t="e">
        <f>VLOOKUP(D1658,Acero!$A$12:$AB$209,13,FALSE)</f>
        <v>#N/A</v>
      </c>
      <c r="N1658" s="308" t="str">
        <f>IF(L1658="x",VLOOKUP(D1658,Acero!$A$12:$AB$209,6,FALSE),"--")</f>
        <v>--</v>
      </c>
      <c r="O1658" s="324" t="str">
        <f>IF(L1658="x",VLOOKUP(D1658,Acero!$A$12:$AB$209,7,FALSE),"--")</f>
        <v>--</v>
      </c>
      <c r="P1658" s="335" t="e">
        <f>IF((M1658="Chapa negra doble recapado")*AND(L1658&lt;&gt;"x"),"--",VLOOKUP(D1658,Acero!$A$12:$AB$209,14,FALSE))</f>
        <v>#N/A</v>
      </c>
      <c r="Q1658" s="335" t="e">
        <f>IF((M1658="Chapa negra doble recapado")*AND(L1658&lt;&gt;"x"),"--",VLOOKUP(D1658,Acero!$A$12:$AB$209,15,FALSE))</f>
        <v>#N/A</v>
      </c>
      <c r="R1658" s="335" t="str">
        <f>IF(L1658="x",VLOOKUP(D1658,Acero!$A$12:$AB$209,16,FALSE),"--")</f>
        <v>--</v>
      </c>
      <c r="S1658" s="335" t="str">
        <f>IF(L1658="x",VLOOKUP(D1658,Acero!$A$12:$AB$209,17,FALSE),"--")</f>
        <v>--</v>
      </c>
      <c r="T1658" s="335" t="e">
        <f>VLOOKUP(D1658,Acero!$A$12:$AB$209,18,FALSE)</f>
        <v>#N/A</v>
      </c>
      <c r="U1658" s="308" t="e">
        <f>VLOOKUP(D1658,Acero!$A$12:$AB$209,19,FALSE)</f>
        <v>#N/A</v>
      </c>
      <c r="V1658" s="319"/>
      <c r="W1658" s="319"/>
      <c r="X1658" s="322"/>
      <c r="Y1658" s="334" t="e">
        <f t="shared" si="680"/>
        <v>#DIV/0!</v>
      </c>
      <c r="Z1658">
        <f t="shared" si="684"/>
        <v>26084290.666666605</v>
      </c>
      <c r="AG1658" s="345">
        <v>43962</v>
      </c>
      <c r="AH1658" s="149"/>
      <c r="AI1658" s="149"/>
      <c r="AJ1658" s="149"/>
      <c r="AK1658" s="149"/>
      <c r="AL1658" s="343" t="e">
        <f t="shared" si="681"/>
        <v>#DIV/0!</v>
      </c>
      <c r="AM1658" s="149"/>
      <c r="AN1658" s="149"/>
      <c r="AO1658" s="343" t="e">
        <f t="shared" si="682"/>
        <v>#DIV/0!</v>
      </c>
      <c r="AP1658" s="149"/>
      <c r="AQ1658" s="149"/>
      <c r="AR1658" s="343" t="e">
        <f t="shared" si="683"/>
        <v>#DIV/0!</v>
      </c>
    </row>
    <row r="1659" spans="1:44" ht="30.75" hidden="1" thickBot="1">
      <c r="A1659" s="309"/>
      <c r="B1659" s="308">
        <v>1506</v>
      </c>
      <c r="C1659" s="239" t="str">
        <f>VLOOKUP($A$18,Piezas!$A$10:$F$604,2,FALSE)</f>
        <v xml:space="preserve">Gabinete lateral derecho </v>
      </c>
      <c r="D1659" s="320"/>
      <c r="E1659" s="322"/>
      <c r="F1659" s="308" t="e">
        <f>VLOOKUP(D1659,Acero!$A$12:$AB$209,4,FALSE)</f>
        <v>#N/A</v>
      </c>
      <c r="G1659" s="317"/>
      <c r="H1659" s="317"/>
      <c r="I1659" s="317"/>
      <c r="J1659" s="311"/>
      <c r="L1659" s="322"/>
      <c r="M1659" s="308" t="e">
        <f>VLOOKUP(D1659,Acero!$A$12:$AB$209,13,FALSE)</f>
        <v>#N/A</v>
      </c>
      <c r="N1659" s="308" t="str">
        <f>IF(L1659="x",VLOOKUP(D1659,Acero!$A$12:$AB$209,6,FALSE),"--")</f>
        <v>--</v>
      </c>
      <c r="O1659" s="324" t="str">
        <f>IF(L1659="x",VLOOKUP(D1659,Acero!$A$12:$AB$209,7,FALSE),"--")</f>
        <v>--</v>
      </c>
      <c r="P1659" s="335" t="e">
        <f>IF((M1659="Chapa negra doble recapado")*AND(L1659&lt;&gt;"x"),"--",VLOOKUP(D1659,Acero!$A$12:$AB$209,14,FALSE))</f>
        <v>#N/A</v>
      </c>
      <c r="Q1659" s="335" t="e">
        <f>IF((M1659="Chapa negra doble recapado")*AND(L1659&lt;&gt;"x"),"--",VLOOKUP(D1659,Acero!$A$12:$AB$209,15,FALSE))</f>
        <v>#N/A</v>
      </c>
      <c r="R1659" s="335" t="str">
        <f>IF(L1659="x",VLOOKUP(D1659,Acero!$A$12:$AB$209,16,FALSE),"--")</f>
        <v>--</v>
      </c>
      <c r="S1659" s="335" t="str">
        <f>IF(L1659="x",VLOOKUP(D1659,Acero!$A$12:$AB$209,17,FALSE),"--")</f>
        <v>--</v>
      </c>
      <c r="T1659" s="335" t="e">
        <f>VLOOKUP(D1659,Acero!$A$12:$AB$209,18,FALSE)</f>
        <v>#N/A</v>
      </c>
      <c r="U1659" s="308" t="e">
        <f>VLOOKUP(D1659,Acero!$A$12:$AB$209,19,FALSE)</f>
        <v>#N/A</v>
      </c>
      <c r="V1659" s="318"/>
      <c r="W1659" s="318"/>
      <c r="X1659" s="322"/>
      <c r="Y1659" s="334" t="e">
        <f t="shared" si="680"/>
        <v>#DIV/0!</v>
      </c>
      <c r="Z1659">
        <f t="shared" si="684"/>
        <v>26084290.666666605</v>
      </c>
      <c r="AG1659" s="345">
        <v>43963</v>
      </c>
      <c r="AH1659" s="149"/>
      <c r="AI1659" s="149"/>
      <c r="AJ1659" s="149"/>
      <c r="AK1659" s="149"/>
      <c r="AL1659" s="343" t="e">
        <f t="shared" si="681"/>
        <v>#DIV/0!</v>
      </c>
      <c r="AM1659" s="149"/>
      <c r="AN1659" s="149"/>
      <c r="AO1659" s="343" t="e">
        <f t="shared" si="682"/>
        <v>#DIV/0!</v>
      </c>
      <c r="AP1659" s="149"/>
      <c r="AQ1659" s="149"/>
      <c r="AR1659" s="343" t="e">
        <f t="shared" si="683"/>
        <v>#DIV/0!</v>
      </c>
    </row>
    <row r="1660" spans="1:44" ht="30.75" hidden="1" thickBot="1">
      <c r="A1660" s="412"/>
      <c r="B1660" s="308">
        <v>1507</v>
      </c>
      <c r="C1660" s="239" t="str">
        <f>VLOOKUP($A$18,Piezas!$A$10:$F$604,2,FALSE)</f>
        <v xml:space="preserve">Gabinete lateral derecho </v>
      </c>
      <c r="D1660" s="321"/>
      <c r="E1660" s="322"/>
      <c r="F1660" s="308" t="e">
        <f>VLOOKUP(D1660,Acero!$A$12:$AB$209,4,FALSE)</f>
        <v>#N/A</v>
      </c>
      <c r="G1660" s="317"/>
      <c r="H1660" s="317"/>
      <c r="I1660" s="317"/>
      <c r="J1660" s="311"/>
      <c r="L1660" s="322"/>
      <c r="M1660" s="308" t="e">
        <f>VLOOKUP(D1660,Acero!$A$12:$AB$209,13,FALSE)</f>
        <v>#N/A</v>
      </c>
      <c r="N1660" s="308" t="str">
        <f>IF(L1660="x",VLOOKUP(D1660,Acero!$A$12:$AB$209,6,FALSE),"--")</f>
        <v>--</v>
      </c>
      <c r="O1660" s="324" t="str">
        <f>IF(L1660="x",VLOOKUP(D1660,Acero!$A$12:$AB$209,7,FALSE),"--")</f>
        <v>--</v>
      </c>
      <c r="P1660" s="335" t="e">
        <f>IF((M1660="Chapa negra doble recapado")*AND(L1660&lt;&gt;"x"),"--",VLOOKUP(D1660,Acero!$A$12:$AB$209,14,FALSE))</f>
        <v>#N/A</v>
      </c>
      <c r="Q1660" s="335" t="e">
        <f>IF((M1660="Chapa negra doble recapado")*AND(L1660&lt;&gt;"x"),"--",VLOOKUP(D1660,Acero!$A$12:$AB$209,15,FALSE))</f>
        <v>#N/A</v>
      </c>
      <c r="R1660" s="335" t="str">
        <f>IF(L1660="x",VLOOKUP(D1660,Acero!$A$12:$AB$209,16,FALSE),"--")</f>
        <v>--</v>
      </c>
      <c r="S1660" s="335" t="str">
        <f>IF(L1660="x",VLOOKUP(D1660,Acero!$A$12:$AB$209,17,FALSE),"--")</f>
        <v>--</v>
      </c>
      <c r="T1660" s="335" t="e">
        <f>VLOOKUP(D1660,Acero!$A$12:$AB$209,18,FALSE)</f>
        <v>#N/A</v>
      </c>
      <c r="U1660" s="308" t="e">
        <f>VLOOKUP(D1660,Acero!$A$12:$AB$209,19,FALSE)</f>
        <v>#N/A</v>
      </c>
      <c r="V1660" s="319"/>
      <c r="W1660" s="319"/>
      <c r="X1660" s="322"/>
      <c r="Y1660" s="334" t="e">
        <f t="shared" si="680"/>
        <v>#DIV/0!</v>
      </c>
      <c r="Z1660">
        <f t="shared" si="684"/>
        <v>26084290.666666605</v>
      </c>
      <c r="AG1660" s="345">
        <v>43964</v>
      </c>
      <c r="AH1660" s="149"/>
      <c r="AI1660" s="149"/>
      <c r="AJ1660" s="149"/>
      <c r="AK1660" s="149"/>
      <c r="AL1660" s="343" t="e">
        <f t="shared" si="681"/>
        <v>#DIV/0!</v>
      </c>
      <c r="AM1660" s="149"/>
      <c r="AN1660" s="149"/>
      <c r="AO1660" s="343" t="e">
        <f t="shared" si="682"/>
        <v>#DIV/0!</v>
      </c>
      <c r="AP1660" s="149"/>
      <c r="AQ1660" s="149"/>
      <c r="AR1660" s="343" t="e">
        <f t="shared" si="683"/>
        <v>#DIV/0!</v>
      </c>
    </row>
    <row r="1661" spans="1:44" ht="15.75" hidden="1" thickBot="1">
      <c r="A1661" s="410"/>
      <c r="B1661" s="336"/>
      <c r="C1661" s="337"/>
      <c r="D1661" s="338"/>
      <c r="E1661" s="339"/>
      <c r="F1661" s="340"/>
      <c r="G1661" s="336"/>
      <c r="H1661" s="336"/>
      <c r="I1661" s="338"/>
      <c r="J1661" s="339"/>
      <c r="K1661" s="341"/>
      <c r="L1661" s="339"/>
      <c r="M1661" s="338"/>
      <c r="N1661" s="338"/>
      <c r="O1661" s="342"/>
      <c r="P1661" s="340"/>
      <c r="Q1661" s="340"/>
      <c r="R1661" s="340"/>
      <c r="S1661" s="340"/>
      <c r="T1661" s="340"/>
      <c r="U1661" s="336"/>
      <c r="V1661" s="336"/>
      <c r="W1661" s="336"/>
      <c r="X1661" s="339"/>
      <c r="Y1661" s="339"/>
      <c r="Z1661" s="333"/>
      <c r="AA1661" s="333"/>
      <c r="AG1661" s="345"/>
      <c r="AL1661" s="344"/>
      <c r="AO1661" s="344"/>
      <c r="AR1661" s="344"/>
    </row>
    <row r="1662" spans="1:44" ht="31.5" hidden="1" thickTop="1" thickBot="1">
      <c r="A1662" s="411" t="s">
        <v>656</v>
      </c>
      <c r="B1662" s="308">
        <v>1508</v>
      </c>
      <c r="C1662" s="239" t="str">
        <f>VLOOKUP($A$18,Piezas!$A$10:$F$604,2,FALSE)</f>
        <v xml:space="preserve">Gabinete lateral derecho </v>
      </c>
      <c r="D1662" s="317" t="s">
        <v>1012</v>
      </c>
      <c r="E1662" s="331">
        <v>3286.3333333333298</v>
      </c>
      <c r="F1662" s="308" t="str">
        <f>VLOOKUP(D1662,Acero!$A$12:$AB$209,4,FALSE)</f>
        <v>Lateral</v>
      </c>
      <c r="G1662" s="317"/>
      <c r="H1662" s="317"/>
      <c r="I1662" s="317"/>
      <c r="J1662" s="310"/>
      <c r="K1662" s="149"/>
      <c r="L1662" s="331"/>
      <c r="M1662" s="308" t="str">
        <f>VLOOKUP(D1662,Acero!$A$12:$AB$209,13,FALSE)</f>
        <v>Chapa negra doble recapado</v>
      </c>
      <c r="N1662" s="308" t="str">
        <f>IF(L1662="x",VLOOKUP(D1662,Acero!$A$12:$AB$209,6,FALSE),"--")</f>
        <v>--</v>
      </c>
      <c r="O1662" s="324" t="str">
        <f>IF(L1662="x",VLOOKUP(D1662,Acero!$A$12:$AB$209,7,FALSE),"--")</f>
        <v>--</v>
      </c>
      <c r="P1662" s="335" t="str">
        <f>IF((M1662="Chapa negra doble recapado")*AND(L1662&lt;&gt;"x"),"--",VLOOKUP(D1662,Acero!$A$12:$AB$209,14,FALSE))</f>
        <v>--</v>
      </c>
      <c r="Q1662" s="335" t="str">
        <f>IF((M1662="Chapa negra doble recapado")*AND(L1662&lt;&gt;"x"),"--",VLOOKUP(D1662,Acero!$A$12:$AB$209,15,FALSE))</f>
        <v>--</v>
      </c>
      <c r="R1662" s="335" t="str">
        <f>IF(L1662="x",VLOOKUP(D1662,Acero!$A$12:$AB$209,16,FALSE),"--")</f>
        <v>--</v>
      </c>
      <c r="S1662" s="335" t="str">
        <f>IF(L1662="x",VLOOKUP(D1662,Acero!$A$12:$AB$209,17,FALSE),"--")</f>
        <v>--</v>
      </c>
      <c r="T1662" s="335">
        <f>VLOOKUP(D1662,Acero!$A$12:$AB$209,18,FALSE)</f>
        <v>1.2</v>
      </c>
      <c r="U1662" s="308" t="str">
        <f>VLOOKUP(D1662,Acero!$A$12:$AB$209,19,FALSE)</f>
        <v>mm</v>
      </c>
      <c r="V1662" s="317"/>
      <c r="W1662" s="317">
        <v>2671.3333333333298</v>
      </c>
      <c r="X1662" s="331">
        <v>3493.1666666666702</v>
      </c>
      <c r="Y1662" s="334">
        <f t="shared" ref="Y1662:Y1672" si="685">(X1662-W1662)/W1662</f>
        <v>0.30764911405041478</v>
      </c>
      <c r="Z1662" s="149">
        <f>(V1662+W1662)*E1662</f>
        <v>8778891.7777777575</v>
      </c>
      <c r="AA1662" s="149"/>
      <c r="AB1662" s="149"/>
      <c r="AC1662" s="149"/>
      <c r="AD1662" s="149"/>
      <c r="AE1662" s="149"/>
      <c r="AF1662" s="149"/>
      <c r="AG1662" s="345">
        <v>43965</v>
      </c>
      <c r="AH1662" s="149"/>
      <c r="AI1662" s="149"/>
      <c r="AJ1662" s="149"/>
      <c r="AK1662" s="149"/>
      <c r="AL1662" s="343" t="e">
        <f t="shared" ref="AL1662:AL1672" si="686">(AH1662-AK1662)/AH1662</f>
        <v>#DIV/0!</v>
      </c>
      <c r="AM1662" s="149"/>
      <c r="AN1662" s="149"/>
      <c r="AO1662" s="343" t="e">
        <f t="shared" ref="AO1662:AO1672" si="687">(AK1662-AN1662)/AK1662</f>
        <v>#DIV/0!</v>
      </c>
      <c r="AP1662" s="149"/>
      <c r="AQ1662" s="149"/>
      <c r="AR1662" s="343" t="e">
        <f t="shared" ref="AR1662:AR1672" si="688">(AN1662-AQ1662)/AN1662</f>
        <v>#DIV/0!</v>
      </c>
    </row>
    <row r="1663" spans="1:44" ht="30.75" hidden="1" thickBot="1">
      <c r="A1663" s="309"/>
      <c r="B1663" s="308">
        <v>1509</v>
      </c>
      <c r="C1663" s="239" t="str">
        <f>VLOOKUP($A$18,Piezas!$A$10:$F$604,2,FALSE)</f>
        <v xml:space="preserve">Gabinete lateral derecho </v>
      </c>
      <c r="D1663" s="317" t="s">
        <v>1211</v>
      </c>
      <c r="E1663" s="322">
        <v>3294.3333333333298</v>
      </c>
      <c r="F1663" s="308" t="str">
        <f>VLOOKUP(D1663,Acero!$A$12:$AB$209,4,FALSE)</f>
        <v xml:space="preserve">Lonja </v>
      </c>
      <c r="G1663" s="317"/>
      <c r="H1663" s="317"/>
      <c r="I1663" s="317"/>
      <c r="J1663" s="311"/>
      <c r="L1663" s="317"/>
      <c r="M1663" s="308" t="str">
        <f>VLOOKUP(D1663,Acero!$A$12:$AB$209,13,FALSE)</f>
        <v>Chapa negra doble recapado</v>
      </c>
      <c r="N1663" s="308" t="str">
        <f>IF(L1663="x",VLOOKUP(D1663,Acero!$A$12:$AB$209,6,FALSE),"--")</f>
        <v>--</v>
      </c>
      <c r="O1663" s="324" t="str">
        <f>IF(L1663="x",VLOOKUP(D1663,Acero!$A$12:$AB$209,7,FALSE),"--")</f>
        <v>--</v>
      </c>
      <c r="P1663" s="335" t="str">
        <f>IF((M1663="Chapa negra doble recapado")*AND(L1663&lt;&gt;"x"),"--",VLOOKUP(D1663,Acero!$A$12:$AB$209,14,FALSE))</f>
        <v>--</v>
      </c>
      <c r="Q1663" s="335" t="str">
        <f>IF((M1663="Chapa negra doble recapado")*AND(L1663&lt;&gt;"x"),"--",VLOOKUP(D1663,Acero!$A$12:$AB$209,15,FALSE))</f>
        <v>--</v>
      </c>
      <c r="R1663" s="335" t="str">
        <f>IF(L1663="x",VLOOKUP(D1663,Acero!$A$12:$AB$209,16,FALSE),"--")</f>
        <v>--</v>
      </c>
      <c r="S1663" s="335" t="str">
        <f>IF(L1663="x",VLOOKUP(D1663,Acero!$A$12:$AB$209,17,FALSE),"--")</f>
        <v>--</v>
      </c>
      <c r="T1663" s="335">
        <f>VLOOKUP(D1663,Acero!$A$12:$AB$209,18,FALSE)</f>
        <v>1.2</v>
      </c>
      <c r="U1663" s="308" t="str">
        <f>VLOOKUP(D1663,Acero!$A$12:$AB$209,19,FALSE)</f>
        <v>mm</v>
      </c>
      <c r="V1663" s="317"/>
      <c r="W1663" s="317">
        <v>2677.8333333333298</v>
      </c>
      <c r="X1663" s="322">
        <v>3501.6666666666702</v>
      </c>
      <c r="Y1663" s="334">
        <f t="shared" si="685"/>
        <v>0.30764921889587654</v>
      </c>
      <c r="Z1663">
        <f t="shared" ref="Z1663:Z1672" si="689">(V1663+W1663)*E1663+Z1662</f>
        <v>17600567.388888847</v>
      </c>
      <c r="AG1663" s="345">
        <v>43966</v>
      </c>
      <c r="AH1663" s="149"/>
      <c r="AI1663" s="149"/>
      <c r="AJ1663" s="149"/>
      <c r="AK1663" s="149"/>
      <c r="AL1663" s="343" t="e">
        <f t="shared" si="686"/>
        <v>#DIV/0!</v>
      </c>
      <c r="AM1663" s="149"/>
      <c r="AN1663" s="149"/>
      <c r="AO1663" s="343" t="e">
        <f t="shared" si="687"/>
        <v>#DIV/0!</v>
      </c>
      <c r="AP1663" s="149"/>
      <c r="AQ1663" s="149"/>
      <c r="AR1663" s="343" t="e">
        <f t="shared" si="688"/>
        <v>#DIV/0!</v>
      </c>
    </row>
    <row r="1664" spans="1:44" ht="30.75" hidden="1" thickBot="1">
      <c r="A1664" s="309"/>
      <c r="B1664" s="308">
        <v>1510</v>
      </c>
      <c r="C1664" s="239" t="str">
        <f>VLOOKUP($A$18,Piezas!$A$10:$F$604,2,FALSE)</f>
        <v xml:space="preserve">Gabinete lateral derecho </v>
      </c>
      <c r="D1664" s="317" t="s">
        <v>1014</v>
      </c>
      <c r="E1664" s="322">
        <v>3302.3333333333298</v>
      </c>
      <c r="F1664" s="308" t="str">
        <f>VLOOKUP(D1664,Acero!$A$12:$AB$209,4,FALSE)</f>
        <v>orejas</v>
      </c>
      <c r="G1664" s="317"/>
      <c r="H1664" s="317"/>
      <c r="I1664" s="317"/>
      <c r="J1664" s="311" t="s">
        <v>1607</v>
      </c>
      <c r="L1664" s="322"/>
      <c r="M1664" s="308" t="str">
        <f>VLOOKUP(D1664,Acero!$A$12:$AB$209,13,FALSE)</f>
        <v>Chapa negra doble recapado</v>
      </c>
      <c r="N1664" s="308" t="str">
        <f>IF(L1664="x",VLOOKUP(D1664,Acero!$A$12:$AB$209,6,FALSE),"--")</f>
        <v>--</v>
      </c>
      <c r="O1664" s="324" t="str">
        <f>IF(L1664="x",VLOOKUP(D1664,Acero!$A$12:$AB$209,7,FALSE),"--")</f>
        <v>--</v>
      </c>
      <c r="P1664" s="335" t="str">
        <f>IF((M1664="Chapa negra doble recapado")*AND(L1664&lt;&gt;"x"),"--",VLOOKUP(D1664,Acero!$A$12:$AB$209,14,FALSE))</f>
        <v>--</v>
      </c>
      <c r="Q1664" s="335" t="str">
        <f>IF((M1664="Chapa negra doble recapado")*AND(L1664&lt;&gt;"x"),"--",VLOOKUP(D1664,Acero!$A$12:$AB$209,15,FALSE))</f>
        <v>--</v>
      </c>
      <c r="R1664" s="335" t="str">
        <f>IF(L1664="x",VLOOKUP(D1664,Acero!$A$12:$AB$209,16,FALSE),"--")</f>
        <v>--</v>
      </c>
      <c r="S1664" s="335" t="str">
        <f>IF(L1664="x",VLOOKUP(D1664,Acero!$A$12:$AB$209,17,FALSE),"--")</f>
        <v>--</v>
      </c>
      <c r="T1664" s="335">
        <f>VLOOKUP(D1664,Acero!$A$12:$AB$209,18,FALSE)</f>
        <v>1.2</v>
      </c>
      <c r="U1664" s="308" t="str">
        <f>VLOOKUP(D1664,Acero!$A$12:$AB$209,19,FALSE)</f>
        <v>mm</v>
      </c>
      <c r="V1664" s="318">
        <v>1</v>
      </c>
      <c r="W1664" s="318">
        <v>2684.3333333333298</v>
      </c>
      <c r="X1664" s="322">
        <v>3510.1666666666702</v>
      </c>
      <c r="Y1664" s="334">
        <f t="shared" si="685"/>
        <v>0.30764932323358052</v>
      </c>
      <c r="Z1664">
        <f t="shared" si="689"/>
        <v>26468433.166666605</v>
      </c>
      <c r="AG1664" s="345">
        <v>43967</v>
      </c>
      <c r="AH1664" s="149"/>
      <c r="AI1664" s="149"/>
      <c r="AJ1664" s="149"/>
      <c r="AK1664" s="149"/>
      <c r="AL1664" s="343" t="e">
        <f t="shared" si="686"/>
        <v>#DIV/0!</v>
      </c>
      <c r="AM1664" s="149"/>
      <c r="AN1664" s="149"/>
      <c r="AO1664" s="343" t="e">
        <f t="shared" si="687"/>
        <v>#DIV/0!</v>
      </c>
      <c r="AP1664" s="149"/>
      <c r="AQ1664" s="149"/>
      <c r="AR1664" s="343" t="e">
        <f t="shared" si="688"/>
        <v>#DIV/0!</v>
      </c>
    </row>
    <row r="1665" spans="1:44" ht="30.75" hidden="1" thickBot="1">
      <c r="A1665" s="309"/>
      <c r="B1665" s="308">
        <v>1511</v>
      </c>
      <c r="C1665" s="239" t="str">
        <f>VLOOKUP($A$18,Piezas!$A$10:$F$604,2,FALSE)</f>
        <v xml:space="preserve">Gabinete lateral derecho </v>
      </c>
      <c r="D1665" s="317" t="s">
        <v>1015</v>
      </c>
      <c r="E1665" s="322"/>
      <c r="F1665" s="308">
        <f>VLOOKUP(D1665,Acero!$A$12:$AB$209,4,FALSE)</f>
        <v>0</v>
      </c>
      <c r="G1665" s="317"/>
      <c r="H1665" s="317"/>
      <c r="I1665" s="317"/>
      <c r="J1665" s="311"/>
      <c r="L1665" s="322"/>
      <c r="M1665" s="308">
        <f>VLOOKUP(D1665,Acero!$A$12:$AB$209,13,FALSE)</f>
        <v>0</v>
      </c>
      <c r="N1665" s="308" t="str">
        <f>IF(L1665="x",VLOOKUP(D1665,Acero!$A$12:$AB$209,6,FALSE),"--")</f>
        <v>--</v>
      </c>
      <c r="O1665" s="324" t="str">
        <f>IF(L1665="x",VLOOKUP(D1665,Acero!$A$12:$AB$209,7,FALSE),"--")</f>
        <v>--</v>
      </c>
      <c r="P1665" s="335">
        <f>IF((M1665="Chapa negra doble recapado")*AND(L1665&lt;&gt;"x"),"--",VLOOKUP(D1665,Acero!$A$12:$AB$209,14,FALSE))</f>
        <v>0</v>
      </c>
      <c r="Q1665" s="335">
        <f>IF((M1665="Chapa negra doble recapado")*AND(L1665&lt;&gt;"x"),"--",VLOOKUP(D1665,Acero!$A$12:$AB$209,15,FALSE))</f>
        <v>0</v>
      </c>
      <c r="R1665" s="335" t="str">
        <f>IF(L1665="x",VLOOKUP(D1665,Acero!$A$12:$AB$209,16,FALSE),"--")</f>
        <v>--</v>
      </c>
      <c r="S1665" s="335" t="str">
        <f>IF(L1665="x",VLOOKUP(D1665,Acero!$A$12:$AB$209,17,FALSE),"--")</f>
        <v>--</v>
      </c>
      <c r="T1665" s="335">
        <f>VLOOKUP(D1665,Acero!$A$12:$AB$209,18,FALSE)</f>
        <v>0</v>
      </c>
      <c r="U1665" s="308" t="str">
        <f>VLOOKUP(D1665,Acero!$A$12:$AB$209,19,FALSE)</f>
        <v>-----</v>
      </c>
      <c r="V1665" s="319"/>
      <c r="W1665" s="319"/>
      <c r="X1665" s="322"/>
      <c r="Y1665" s="334" t="e">
        <f t="shared" si="685"/>
        <v>#DIV/0!</v>
      </c>
      <c r="Z1665">
        <f t="shared" si="689"/>
        <v>26468433.166666605</v>
      </c>
      <c r="AG1665" s="345">
        <v>43968</v>
      </c>
      <c r="AH1665" s="149"/>
      <c r="AI1665" s="149"/>
      <c r="AJ1665" s="149"/>
      <c r="AK1665" s="149"/>
      <c r="AL1665" s="343" t="e">
        <f t="shared" si="686"/>
        <v>#DIV/0!</v>
      </c>
      <c r="AM1665" s="149"/>
      <c r="AN1665" s="149"/>
      <c r="AO1665" s="343" t="e">
        <f t="shared" si="687"/>
        <v>#DIV/0!</v>
      </c>
      <c r="AP1665" s="149"/>
      <c r="AQ1665" s="149"/>
      <c r="AR1665" s="343" t="e">
        <f t="shared" si="688"/>
        <v>#DIV/0!</v>
      </c>
    </row>
    <row r="1666" spans="1:44" ht="30.75" hidden="1" thickBot="1">
      <c r="A1666" s="309"/>
      <c r="B1666" s="308">
        <v>1512</v>
      </c>
      <c r="C1666" s="239" t="str">
        <f>VLOOKUP($A$18,Piezas!$A$10:$F$604,2,FALSE)</f>
        <v xml:space="preserve">Gabinete lateral derecho </v>
      </c>
      <c r="D1666" s="317" t="s">
        <v>1060</v>
      </c>
      <c r="E1666" s="322"/>
      <c r="F1666" s="308">
        <f>VLOOKUP(D1666,Acero!$A$12:$AB$209,4,FALSE)</f>
        <v>0</v>
      </c>
      <c r="G1666" s="317"/>
      <c r="H1666" s="317"/>
      <c r="I1666" s="317"/>
      <c r="J1666" s="311"/>
      <c r="L1666" s="322"/>
      <c r="M1666" s="308" t="str">
        <f>VLOOKUP(D1666,Acero!$A$12:$AB$209,13,FALSE)</f>
        <v>---------------</v>
      </c>
      <c r="N1666" s="308" t="str">
        <f>IF(L1666="x",VLOOKUP(D1666,Acero!$A$12:$AB$209,6,FALSE),"--")</f>
        <v>--</v>
      </c>
      <c r="O1666" s="324" t="str">
        <f>IF(L1666="x",VLOOKUP(D1666,Acero!$A$12:$AB$209,7,FALSE),"--")</f>
        <v>--</v>
      </c>
      <c r="P1666" s="335">
        <f>IF((M1666="Chapa negra doble recapado")*AND(L1666&lt;&gt;"x"),"--",VLOOKUP(D1666,Acero!$A$12:$AB$209,14,FALSE))</f>
        <v>28</v>
      </c>
      <c r="Q1666" s="335" t="str">
        <f>IF((M1666="Chapa negra doble recapado")*AND(L1666&lt;&gt;"x"),"--",VLOOKUP(D1666,Acero!$A$12:$AB$209,15,FALSE))</f>
        <v>----</v>
      </c>
      <c r="R1666" s="335" t="str">
        <f>IF(L1666="x",VLOOKUP(D1666,Acero!$A$12:$AB$209,16,FALSE),"--")</f>
        <v>--</v>
      </c>
      <c r="S1666" s="335" t="str">
        <f>IF(L1666="x",VLOOKUP(D1666,Acero!$A$12:$AB$209,17,FALSE),"--")</f>
        <v>--</v>
      </c>
      <c r="T1666" s="335">
        <f>VLOOKUP(D1666,Acero!$A$12:$AB$209,18,FALSE)</f>
        <v>0</v>
      </c>
      <c r="U1666" s="308" t="str">
        <f>VLOOKUP(D1666,Acero!$A$12:$AB$209,19,FALSE)</f>
        <v>----</v>
      </c>
      <c r="V1666" s="318"/>
      <c r="W1666" s="318"/>
      <c r="X1666" s="322"/>
      <c r="Y1666" s="334" t="e">
        <f t="shared" si="685"/>
        <v>#DIV/0!</v>
      </c>
      <c r="Z1666">
        <f t="shared" si="689"/>
        <v>26468433.166666605</v>
      </c>
      <c r="AG1666" s="345">
        <v>43969</v>
      </c>
      <c r="AH1666" s="149"/>
      <c r="AI1666" s="149"/>
      <c r="AJ1666" s="149"/>
      <c r="AK1666" s="149"/>
      <c r="AL1666" s="343" t="e">
        <f t="shared" si="686"/>
        <v>#DIV/0!</v>
      </c>
      <c r="AM1666" s="149"/>
      <c r="AN1666" s="149"/>
      <c r="AO1666" s="343" t="e">
        <f t="shared" si="687"/>
        <v>#DIV/0!</v>
      </c>
      <c r="AP1666" s="149"/>
      <c r="AQ1666" s="149"/>
      <c r="AR1666" s="343" t="e">
        <f t="shared" si="688"/>
        <v>#DIV/0!</v>
      </c>
    </row>
    <row r="1667" spans="1:44" ht="30.75" hidden="1" thickBot="1">
      <c r="A1667" s="309"/>
      <c r="B1667" s="308">
        <v>1513</v>
      </c>
      <c r="C1667" s="239" t="str">
        <f>VLOOKUP($A$18,Piezas!$A$10:$F$604,2,FALSE)</f>
        <v xml:space="preserve">Gabinete lateral derecho </v>
      </c>
      <c r="D1667" s="317" t="s">
        <v>1228</v>
      </c>
      <c r="E1667" s="322"/>
      <c r="F1667" s="308">
        <f>VLOOKUP(D1667,Acero!$A$12:$AB$209,4,FALSE)</f>
        <v>0</v>
      </c>
      <c r="G1667" s="317"/>
      <c r="H1667" s="317"/>
      <c r="I1667" s="317"/>
      <c r="J1667" s="311"/>
      <c r="L1667" s="322"/>
      <c r="M1667" s="308" t="str">
        <f>VLOOKUP(D1667,Acero!$A$12:$AB$209,13,FALSE)</f>
        <v>---------------</v>
      </c>
      <c r="N1667" s="308" t="str">
        <f>IF(L1667="x",VLOOKUP(D1667,Acero!$A$12:$AB$209,6,FALSE),"--")</f>
        <v>--</v>
      </c>
      <c r="O1667" s="324" t="str">
        <f>IF(L1667="x",VLOOKUP(D1667,Acero!$A$12:$AB$209,7,FALSE),"--")</f>
        <v>--</v>
      </c>
      <c r="P1667" s="335">
        <f>IF((M1667="Chapa negra doble recapado")*AND(L1667&lt;&gt;"x"),"--",VLOOKUP(D1667,Acero!$A$12:$AB$209,14,FALSE))</f>
        <v>0.42</v>
      </c>
      <c r="Q1667" s="335" t="str">
        <f>IF((M1667="Chapa negra doble recapado")*AND(L1667&lt;&gt;"x"),"--",VLOOKUP(D1667,Acero!$A$12:$AB$209,15,FALSE))</f>
        <v>----</v>
      </c>
      <c r="R1667" s="335" t="str">
        <f>IF(L1667="x",VLOOKUP(D1667,Acero!$A$12:$AB$209,16,FALSE),"--")</f>
        <v>--</v>
      </c>
      <c r="S1667" s="335" t="str">
        <f>IF(L1667="x",VLOOKUP(D1667,Acero!$A$12:$AB$209,17,FALSE),"--")</f>
        <v>--</v>
      </c>
      <c r="T1667" s="335">
        <f>VLOOKUP(D1667,Acero!$A$12:$AB$209,18,FALSE)</f>
        <v>0.5</v>
      </c>
      <c r="U1667" s="308" t="str">
        <f>VLOOKUP(D1667,Acero!$A$12:$AB$209,19,FALSE)</f>
        <v>----</v>
      </c>
      <c r="V1667" s="318"/>
      <c r="W1667" s="318"/>
      <c r="X1667" s="322"/>
      <c r="Y1667" s="334" t="e">
        <f t="shared" si="685"/>
        <v>#DIV/0!</v>
      </c>
      <c r="Z1667">
        <f t="shared" si="689"/>
        <v>26468433.166666605</v>
      </c>
      <c r="AG1667" s="345">
        <v>43970</v>
      </c>
      <c r="AH1667" s="149"/>
      <c r="AI1667" s="149"/>
      <c r="AJ1667" s="149"/>
      <c r="AK1667" s="149"/>
      <c r="AL1667" s="343" t="e">
        <f t="shared" si="686"/>
        <v>#DIV/0!</v>
      </c>
      <c r="AM1667" s="149"/>
      <c r="AN1667" s="149"/>
      <c r="AO1667" s="343" t="e">
        <f t="shared" si="687"/>
        <v>#DIV/0!</v>
      </c>
      <c r="AP1667" s="149"/>
      <c r="AQ1667" s="149"/>
      <c r="AR1667" s="343" t="e">
        <f t="shared" si="688"/>
        <v>#DIV/0!</v>
      </c>
    </row>
    <row r="1668" spans="1:44" ht="30.75" hidden="1" thickBot="1">
      <c r="A1668" s="309"/>
      <c r="B1668" s="308">
        <v>1514</v>
      </c>
      <c r="C1668" s="239" t="str">
        <f>VLOOKUP($A$18,Piezas!$A$10:$F$604,2,FALSE)</f>
        <v xml:space="preserve">Gabinete lateral derecho </v>
      </c>
      <c r="D1668" s="317" t="s">
        <v>1229</v>
      </c>
      <c r="E1668" s="322"/>
      <c r="F1668" s="308">
        <f>VLOOKUP(D1668,Acero!$A$12:$AB$209,4,FALSE)</f>
        <v>0</v>
      </c>
      <c r="G1668" s="317"/>
      <c r="H1668" s="317"/>
      <c r="I1668" s="317"/>
      <c r="J1668" s="311"/>
      <c r="L1668" s="322"/>
      <c r="M1668" s="308" t="str">
        <f>VLOOKUP(D1668,Acero!$A$12:$AB$209,13,FALSE)</f>
        <v>---------------</v>
      </c>
      <c r="N1668" s="308" t="str">
        <f>IF(L1668="x",VLOOKUP(D1668,Acero!$A$12:$AB$209,6,FALSE),"--")</f>
        <v>--</v>
      </c>
      <c r="O1668" s="324" t="str">
        <f>IF(L1668="x",VLOOKUP(D1668,Acero!$A$12:$AB$209,7,FALSE),"--")</f>
        <v>--</v>
      </c>
      <c r="P1668" s="335">
        <f>IF((M1668="Chapa negra doble recapado")*AND(L1668&lt;&gt;"x"),"--",VLOOKUP(D1668,Acero!$A$12:$AB$209,14,FALSE))</f>
        <v>22</v>
      </c>
      <c r="Q1668" s="335" t="str">
        <f>IF((M1668="Chapa negra doble recapado")*AND(L1668&lt;&gt;"x"),"--",VLOOKUP(D1668,Acero!$A$12:$AB$209,15,FALSE))</f>
        <v>----</v>
      </c>
      <c r="R1668" s="335" t="str">
        <f>IF(L1668="x",VLOOKUP(D1668,Acero!$A$12:$AB$209,16,FALSE),"--")</f>
        <v>--</v>
      </c>
      <c r="S1668" s="335" t="str">
        <f>IF(L1668="x",VLOOKUP(D1668,Acero!$A$12:$AB$209,17,FALSE),"--")</f>
        <v>--</v>
      </c>
      <c r="T1668" s="335">
        <f>VLOOKUP(D1668,Acero!$A$12:$AB$209,18,FALSE)</f>
        <v>0</v>
      </c>
      <c r="U1668" s="308" t="str">
        <f>VLOOKUP(D1668,Acero!$A$12:$AB$209,19,FALSE)</f>
        <v>----</v>
      </c>
      <c r="V1668" s="319"/>
      <c r="W1668" s="319"/>
      <c r="X1668" s="322"/>
      <c r="Y1668" s="334" t="e">
        <f t="shared" si="685"/>
        <v>#DIV/0!</v>
      </c>
      <c r="Z1668">
        <f t="shared" si="689"/>
        <v>26468433.166666605</v>
      </c>
      <c r="AG1668" s="345">
        <v>43971</v>
      </c>
      <c r="AH1668" s="149"/>
      <c r="AI1668" s="149"/>
      <c r="AJ1668" s="149"/>
      <c r="AK1668" s="149"/>
      <c r="AL1668" s="343" t="e">
        <f t="shared" si="686"/>
        <v>#DIV/0!</v>
      </c>
      <c r="AM1668" s="149"/>
      <c r="AN1668" s="149"/>
      <c r="AO1668" s="343" t="e">
        <f t="shared" si="687"/>
        <v>#DIV/0!</v>
      </c>
      <c r="AP1668" s="149"/>
      <c r="AQ1668" s="149"/>
      <c r="AR1668" s="343" t="e">
        <f t="shared" si="688"/>
        <v>#DIV/0!</v>
      </c>
    </row>
    <row r="1669" spans="1:44" ht="30.75" hidden="1" thickBot="1">
      <c r="A1669" s="309"/>
      <c r="B1669" s="308">
        <v>1515</v>
      </c>
      <c r="C1669" s="239" t="str">
        <f>VLOOKUP($A$18,Piezas!$A$10:$F$604,2,FALSE)</f>
        <v xml:space="preserve">Gabinete lateral derecho </v>
      </c>
      <c r="D1669" s="317" t="s">
        <v>1230</v>
      </c>
      <c r="E1669" s="322"/>
      <c r="F1669" s="308">
        <f>VLOOKUP(D1669,Acero!$A$12:$AB$209,4,FALSE)</f>
        <v>0</v>
      </c>
      <c r="G1669" s="317"/>
      <c r="H1669" s="317"/>
      <c r="I1669" s="317"/>
      <c r="J1669" s="311"/>
      <c r="L1669" s="322"/>
      <c r="M1669" s="308" t="str">
        <f>VLOOKUP(D1669,Acero!$A$12:$AB$209,13,FALSE)</f>
        <v>---------------</v>
      </c>
      <c r="N1669" s="308" t="str">
        <f>IF(L1669="x",VLOOKUP(D1669,Acero!$A$12:$AB$209,6,FALSE),"--")</f>
        <v>--</v>
      </c>
      <c r="O1669" s="324" t="str">
        <f>IF(L1669="x",VLOOKUP(D1669,Acero!$A$12:$AB$209,7,FALSE),"--")</f>
        <v>--</v>
      </c>
      <c r="P1669" s="335">
        <f>IF((M1669="Chapa negra doble recapado")*AND(L1669&lt;&gt;"x"),"--",VLOOKUP(D1669,Acero!$A$12:$AB$209,14,FALSE))</f>
        <v>12.7</v>
      </c>
      <c r="Q1669" s="335" t="str">
        <f>IF((M1669="Chapa negra doble recapado")*AND(L1669&lt;&gt;"x"),"--",VLOOKUP(D1669,Acero!$A$12:$AB$209,15,FALSE))</f>
        <v>----</v>
      </c>
      <c r="R1669" s="335" t="str">
        <f>IF(L1669="x",VLOOKUP(D1669,Acero!$A$12:$AB$209,16,FALSE),"--")</f>
        <v>--</v>
      </c>
      <c r="S1669" s="335" t="str">
        <f>IF(L1669="x",VLOOKUP(D1669,Acero!$A$12:$AB$209,17,FALSE),"--")</f>
        <v>--</v>
      </c>
      <c r="T1669" s="335">
        <f>VLOOKUP(D1669,Acero!$A$12:$AB$209,18,FALSE)</f>
        <v>0</v>
      </c>
      <c r="U1669" s="308" t="str">
        <f>VLOOKUP(D1669,Acero!$A$12:$AB$209,19,FALSE)</f>
        <v>----</v>
      </c>
      <c r="V1669" s="318"/>
      <c r="W1669" s="318"/>
      <c r="X1669" s="322"/>
      <c r="Y1669" s="334" t="e">
        <f t="shared" si="685"/>
        <v>#DIV/0!</v>
      </c>
      <c r="Z1669">
        <f t="shared" si="689"/>
        <v>26468433.166666605</v>
      </c>
      <c r="AG1669" s="345">
        <v>43972</v>
      </c>
      <c r="AH1669" s="149"/>
      <c r="AI1669" s="149"/>
      <c r="AJ1669" s="149"/>
      <c r="AK1669" s="149"/>
      <c r="AL1669" s="343" t="e">
        <f t="shared" si="686"/>
        <v>#DIV/0!</v>
      </c>
      <c r="AM1669" s="149"/>
      <c r="AN1669" s="149"/>
      <c r="AO1669" s="343" t="e">
        <f t="shared" si="687"/>
        <v>#DIV/0!</v>
      </c>
      <c r="AP1669" s="149"/>
      <c r="AQ1669" s="149"/>
      <c r="AR1669" s="343" t="e">
        <f t="shared" si="688"/>
        <v>#DIV/0!</v>
      </c>
    </row>
    <row r="1670" spans="1:44" ht="30.75" hidden="1" thickBot="1">
      <c r="A1670" s="309"/>
      <c r="B1670" s="308">
        <v>1516</v>
      </c>
      <c r="C1670" s="239" t="str">
        <f>VLOOKUP($A$18,Piezas!$A$10:$F$604,2,FALSE)</f>
        <v xml:space="preserve">Gabinete lateral derecho </v>
      </c>
      <c r="D1670" s="317"/>
      <c r="E1670" s="322"/>
      <c r="F1670" s="308" t="e">
        <f>VLOOKUP(D1670,Acero!$A$12:$AB$209,4,FALSE)</f>
        <v>#N/A</v>
      </c>
      <c r="G1670" s="317"/>
      <c r="H1670" s="317"/>
      <c r="I1670" s="317"/>
      <c r="J1670" s="311"/>
      <c r="L1670" s="322"/>
      <c r="M1670" s="308" t="e">
        <f>VLOOKUP(D1670,Acero!$A$12:$AB$209,13,FALSE)</f>
        <v>#N/A</v>
      </c>
      <c r="N1670" s="308" t="str">
        <f>IF(L1670="x",VLOOKUP(D1670,Acero!$A$12:$AB$209,6,FALSE),"--")</f>
        <v>--</v>
      </c>
      <c r="O1670" s="324" t="str">
        <f>IF(L1670="x",VLOOKUP(D1670,Acero!$A$12:$AB$209,7,FALSE),"--")</f>
        <v>--</v>
      </c>
      <c r="P1670" s="335" t="e">
        <f>IF((M1670="Chapa negra doble recapado")*AND(L1670&lt;&gt;"x"),"--",VLOOKUP(D1670,Acero!$A$12:$AB$209,14,FALSE))</f>
        <v>#N/A</v>
      </c>
      <c r="Q1670" s="335" t="e">
        <f>IF((M1670="Chapa negra doble recapado")*AND(L1670&lt;&gt;"x"),"--",VLOOKUP(D1670,Acero!$A$12:$AB$209,15,FALSE))</f>
        <v>#N/A</v>
      </c>
      <c r="R1670" s="335" t="str">
        <f>IF(L1670="x",VLOOKUP(D1670,Acero!$A$12:$AB$209,16,FALSE),"--")</f>
        <v>--</v>
      </c>
      <c r="S1670" s="335" t="str">
        <f>IF(L1670="x",VLOOKUP(D1670,Acero!$A$12:$AB$209,17,FALSE),"--")</f>
        <v>--</v>
      </c>
      <c r="T1670" s="335" t="e">
        <f>VLOOKUP(D1670,Acero!$A$12:$AB$209,18,FALSE)</f>
        <v>#N/A</v>
      </c>
      <c r="U1670" s="308" t="e">
        <f>VLOOKUP(D1670,Acero!$A$12:$AB$209,19,FALSE)</f>
        <v>#N/A</v>
      </c>
      <c r="V1670" s="319"/>
      <c r="W1670" s="319"/>
      <c r="X1670" s="322"/>
      <c r="Y1670" s="334" t="e">
        <f t="shared" si="685"/>
        <v>#DIV/0!</v>
      </c>
      <c r="Z1670">
        <f t="shared" si="689"/>
        <v>26468433.166666605</v>
      </c>
      <c r="AG1670" s="345">
        <v>43973</v>
      </c>
      <c r="AH1670" s="149"/>
      <c r="AI1670" s="149"/>
      <c r="AJ1670" s="149"/>
      <c r="AK1670" s="149"/>
      <c r="AL1670" s="343" t="e">
        <f t="shared" si="686"/>
        <v>#DIV/0!</v>
      </c>
      <c r="AM1670" s="149"/>
      <c r="AN1670" s="149"/>
      <c r="AO1670" s="343" t="e">
        <f t="shared" si="687"/>
        <v>#DIV/0!</v>
      </c>
      <c r="AP1670" s="149"/>
      <c r="AQ1670" s="149"/>
      <c r="AR1670" s="343" t="e">
        <f t="shared" si="688"/>
        <v>#DIV/0!</v>
      </c>
    </row>
    <row r="1671" spans="1:44" ht="30.75" hidden="1" thickBot="1">
      <c r="A1671" s="309"/>
      <c r="B1671" s="308">
        <v>1517</v>
      </c>
      <c r="C1671" s="239" t="str">
        <f>VLOOKUP($A$18,Piezas!$A$10:$F$604,2,FALSE)</f>
        <v xml:space="preserve">Gabinete lateral derecho </v>
      </c>
      <c r="D1671" s="320"/>
      <c r="E1671" s="322"/>
      <c r="F1671" s="308" t="e">
        <f>VLOOKUP(D1671,Acero!$A$12:$AB$209,4,FALSE)</f>
        <v>#N/A</v>
      </c>
      <c r="G1671" s="317"/>
      <c r="H1671" s="317"/>
      <c r="I1671" s="317"/>
      <c r="J1671" s="311"/>
      <c r="L1671" s="322"/>
      <c r="M1671" s="308" t="e">
        <f>VLOOKUP(D1671,Acero!$A$12:$AB$209,13,FALSE)</f>
        <v>#N/A</v>
      </c>
      <c r="N1671" s="308" t="str">
        <f>IF(L1671="x",VLOOKUP(D1671,Acero!$A$12:$AB$209,6,FALSE),"--")</f>
        <v>--</v>
      </c>
      <c r="O1671" s="324" t="str">
        <f>IF(L1671="x",VLOOKUP(D1671,Acero!$A$12:$AB$209,7,FALSE),"--")</f>
        <v>--</v>
      </c>
      <c r="P1671" s="335" t="e">
        <f>IF((M1671="Chapa negra doble recapado")*AND(L1671&lt;&gt;"x"),"--",VLOOKUP(D1671,Acero!$A$12:$AB$209,14,FALSE))</f>
        <v>#N/A</v>
      </c>
      <c r="Q1671" s="335" t="e">
        <f>IF((M1671="Chapa negra doble recapado")*AND(L1671&lt;&gt;"x"),"--",VLOOKUP(D1671,Acero!$A$12:$AB$209,15,FALSE))</f>
        <v>#N/A</v>
      </c>
      <c r="R1671" s="335" t="str">
        <f>IF(L1671="x",VLOOKUP(D1671,Acero!$A$12:$AB$209,16,FALSE),"--")</f>
        <v>--</v>
      </c>
      <c r="S1671" s="335" t="str">
        <f>IF(L1671="x",VLOOKUP(D1671,Acero!$A$12:$AB$209,17,FALSE),"--")</f>
        <v>--</v>
      </c>
      <c r="T1671" s="335" t="e">
        <f>VLOOKUP(D1671,Acero!$A$12:$AB$209,18,FALSE)</f>
        <v>#N/A</v>
      </c>
      <c r="U1671" s="308" t="e">
        <f>VLOOKUP(D1671,Acero!$A$12:$AB$209,19,FALSE)</f>
        <v>#N/A</v>
      </c>
      <c r="V1671" s="318"/>
      <c r="W1671" s="318"/>
      <c r="X1671" s="322"/>
      <c r="Y1671" s="334" t="e">
        <f t="shared" si="685"/>
        <v>#DIV/0!</v>
      </c>
      <c r="Z1671">
        <f t="shared" si="689"/>
        <v>26468433.166666605</v>
      </c>
      <c r="AG1671" s="345">
        <v>43974</v>
      </c>
      <c r="AH1671" s="149"/>
      <c r="AI1671" s="149"/>
      <c r="AJ1671" s="149"/>
      <c r="AK1671" s="149"/>
      <c r="AL1671" s="343" t="e">
        <f t="shared" si="686"/>
        <v>#DIV/0!</v>
      </c>
      <c r="AM1671" s="149"/>
      <c r="AN1671" s="149"/>
      <c r="AO1671" s="343" t="e">
        <f t="shared" si="687"/>
        <v>#DIV/0!</v>
      </c>
      <c r="AP1671" s="149"/>
      <c r="AQ1671" s="149"/>
      <c r="AR1671" s="343" t="e">
        <f t="shared" si="688"/>
        <v>#DIV/0!</v>
      </c>
    </row>
    <row r="1672" spans="1:44" ht="30.75" hidden="1" thickBot="1">
      <c r="A1672" s="412"/>
      <c r="B1672" s="308">
        <v>1518</v>
      </c>
      <c r="C1672" s="239" t="str">
        <f>VLOOKUP($A$18,Piezas!$A$10:$F$604,2,FALSE)</f>
        <v xml:space="preserve">Gabinete lateral derecho </v>
      </c>
      <c r="D1672" s="321"/>
      <c r="E1672" s="322"/>
      <c r="F1672" s="308" t="e">
        <f>VLOOKUP(D1672,Acero!$A$12:$AB$209,4,FALSE)</f>
        <v>#N/A</v>
      </c>
      <c r="G1672" s="317"/>
      <c r="H1672" s="317"/>
      <c r="I1672" s="317"/>
      <c r="J1672" s="311"/>
      <c r="L1672" s="322"/>
      <c r="M1672" s="308" t="e">
        <f>VLOOKUP(D1672,Acero!$A$12:$AB$209,13,FALSE)</f>
        <v>#N/A</v>
      </c>
      <c r="N1672" s="308" t="str">
        <f>IF(L1672="x",VLOOKUP(D1672,Acero!$A$12:$AB$209,6,FALSE),"--")</f>
        <v>--</v>
      </c>
      <c r="O1672" s="324" t="str">
        <f>IF(L1672="x",VLOOKUP(D1672,Acero!$A$12:$AB$209,7,FALSE),"--")</f>
        <v>--</v>
      </c>
      <c r="P1672" s="335" t="e">
        <f>IF((M1672="Chapa negra doble recapado")*AND(L1672&lt;&gt;"x"),"--",VLOOKUP(D1672,Acero!$A$12:$AB$209,14,FALSE))</f>
        <v>#N/A</v>
      </c>
      <c r="Q1672" s="335" t="e">
        <f>IF((M1672="Chapa negra doble recapado")*AND(L1672&lt;&gt;"x"),"--",VLOOKUP(D1672,Acero!$A$12:$AB$209,15,FALSE))</f>
        <v>#N/A</v>
      </c>
      <c r="R1672" s="335" t="str">
        <f>IF(L1672="x",VLOOKUP(D1672,Acero!$A$12:$AB$209,16,FALSE),"--")</f>
        <v>--</v>
      </c>
      <c r="S1672" s="335" t="str">
        <f>IF(L1672="x",VLOOKUP(D1672,Acero!$A$12:$AB$209,17,FALSE),"--")</f>
        <v>--</v>
      </c>
      <c r="T1672" s="335" t="e">
        <f>VLOOKUP(D1672,Acero!$A$12:$AB$209,18,FALSE)</f>
        <v>#N/A</v>
      </c>
      <c r="U1672" s="308" t="e">
        <f>VLOOKUP(D1672,Acero!$A$12:$AB$209,19,FALSE)</f>
        <v>#N/A</v>
      </c>
      <c r="V1672" s="319"/>
      <c r="W1672" s="319"/>
      <c r="X1672" s="322"/>
      <c r="Y1672" s="334" t="e">
        <f t="shared" si="685"/>
        <v>#DIV/0!</v>
      </c>
      <c r="Z1672">
        <f t="shared" si="689"/>
        <v>26468433.166666605</v>
      </c>
      <c r="AG1672" s="345">
        <v>43975</v>
      </c>
      <c r="AH1672" s="149"/>
      <c r="AI1672" s="149"/>
      <c r="AJ1672" s="149"/>
      <c r="AK1672" s="149"/>
      <c r="AL1672" s="343" t="e">
        <f t="shared" si="686"/>
        <v>#DIV/0!</v>
      </c>
      <c r="AM1672" s="149"/>
      <c r="AN1672" s="149"/>
      <c r="AO1672" s="343" t="e">
        <f t="shared" si="687"/>
        <v>#DIV/0!</v>
      </c>
      <c r="AP1672" s="149"/>
      <c r="AQ1672" s="149"/>
      <c r="AR1672" s="343" t="e">
        <f t="shared" si="688"/>
        <v>#DIV/0!</v>
      </c>
    </row>
    <row r="1673" spans="1:44" ht="15.75" hidden="1" thickBot="1">
      <c r="A1673" s="410"/>
      <c r="B1673" s="336"/>
      <c r="C1673" s="337"/>
      <c r="D1673" s="338"/>
      <c r="E1673" s="339"/>
      <c r="F1673" s="340"/>
      <c r="G1673" s="336"/>
      <c r="H1673" s="336"/>
      <c r="I1673" s="338"/>
      <c r="J1673" s="339"/>
      <c r="K1673" s="341"/>
      <c r="L1673" s="339"/>
      <c r="M1673" s="338"/>
      <c r="N1673" s="338"/>
      <c r="O1673" s="342"/>
      <c r="P1673" s="340"/>
      <c r="Q1673" s="340"/>
      <c r="R1673" s="340"/>
      <c r="S1673" s="340"/>
      <c r="T1673" s="340"/>
      <c r="U1673" s="336"/>
      <c r="V1673" s="336"/>
      <c r="W1673" s="336"/>
      <c r="X1673" s="339"/>
      <c r="Y1673" s="339"/>
      <c r="Z1673" s="333"/>
      <c r="AA1673" s="333"/>
      <c r="AG1673" s="345"/>
      <c r="AL1673" s="344"/>
      <c r="AO1673" s="344"/>
      <c r="AR1673" s="344"/>
    </row>
    <row r="1674" spans="1:44" ht="31.5" hidden="1" thickTop="1" thickBot="1">
      <c r="A1674" s="411" t="s">
        <v>657</v>
      </c>
      <c r="B1674" s="308">
        <v>1519</v>
      </c>
      <c r="C1674" s="239" t="str">
        <f>VLOOKUP($A$18,Piezas!$A$10:$F$604,2,FALSE)</f>
        <v xml:space="preserve">Gabinete lateral derecho </v>
      </c>
      <c r="D1674" s="317" t="s">
        <v>1012</v>
      </c>
      <c r="E1674" s="331">
        <v>3310.3333333333298</v>
      </c>
      <c r="F1674" s="308" t="str">
        <f>VLOOKUP(D1674,Acero!$A$12:$AB$209,4,FALSE)</f>
        <v>Lateral</v>
      </c>
      <c r="G1674" s="317"/>
      <c r="H1674" s="317"/>
      <c r="I1674" s="317"/>
      <c r="J1674" s="310"/>
      <c r="K1674" s="149"/>
      <c r="L1674" s="331"/>
      <c r="M1674" s="308" t="str">
        <f>VLOOKUP(D1674,Acero!$A$12:$AB$209,13,FALSE)</f>
        <v>Chapa negra doble recapado</v>
      </c>
      <c r="N1674" s="308" t="str">
        <f>IF(L1674="x",VLOOKUP(D1674,Acero!$A$12:$AB$209,6,FALSE),"--")</f>
        <v>--</v>
      </c>
      <c r="O1674" s="324" t="str">
        <f>IF(L1674="x",VLOOKUP(D1674,Acero!$A$12:$AB$209,7,FALSE),"--")</f>
        <v>--</v>
      </c>
      <c r="P1674" s="335" t="str">
        <f>IF((M1674="Chapa negra doble recapado")*AND(L1674&lt;&gt;"x"),"--",VLOOKUP(D1674,Acero!$A$12:$AB$209,14,FALSE))</f>
        <v>--</v>
      </c>
      <c r="Q1674" s="335" t="str">
        <f>IF((M1674="Chapa negra doble recapado")*AND(L1674&lt;&gt;"x"),"--",VLOOKUP(D1674,Acero!$A$12:$AB$209,15,FALSE))</f>
        <v>--</v>
      </c>
      <c r="R1674" s="335" t="str">
        <f>IF(L1674="x",VLOOKUP(D1674,Acero!$A$12:$AB$209,16,FALSE),"--")</f>
        <v>--</v>
      </c>
      <c r="S1674" s="335" t="str">
        <f>IF(L1674="x",VLOOKUP(D1674,Acero!$A$12:$AB$209,17,FALSE),"--")</f>
        <v>--</v>
      </c>
      <c r="T1674" s="335">
        <f>VLOOKUP(D1674,Acero!$A$12:$AB$209,18,FALSE)</f>
        <v>1.2</v>
      </c>
      <c r="U1674" s="308" t="str">
        <f>VLOOKUP(D1674,Acero!$A$12:$AB$209,19,FALSE)</f>
        <v>mm</v>
      </c>
      <c r="V1674" s="317"/>
      <c r="W1674" s="317">
        <v>2690.8333333333298</v>
      </c>
      <c r="X1674" s="331">
        <v>3518.6666666666702</v>
      </c>
      <c r="Y1674" s="334">
        <f t="shared" ref="Y1674:Y1684" si="690">(X1674-W1674)/W1674</f>
        <v>0.30764942706720644</v>
      </c>
      <c r="Z1674" s="149">
        <f>(V1674+W1674)*E1674</f>
        <v>8907555.2777777575</v>
      </c>
      <c r="AA1674" s="149"/>
      <c r="AB1674" s="149"/>
      <c r="AC1674" s="149"/>
      <c r="AD1674" s="149"/>
      <c r="AE1674" s="149"/>
      <c r="AF1674" s="149"/>
      <c r="AG1674" s="345">
        <v>43976</v>
      </c>
      <c r="AH1674" s="149"/>
      <c r="AI1674" s="149"/>
      <c r="AJ1674" s="149"/>
      <c r="AK1674" s="149"/>
      <c r="AL1674" s="343" t="e">
        <f t="shared" ref="AL1674:AL1684" si="691">(AH1674-AK1674)/AH1674</f>
        <v>#DIV/0!</v>
      </c>
      <c r="AM1674" s="149"/>
      <c r="AN1674" s="149"/>
      <c r="AO1674" s="343" t="e">
        <f t="shared" ref="AO1674:AO1684" si="692">(AK1674-AN1674)/AK1674</f>
        <v>#DIV/0!</v>
      </c>
      <c r="AP1674" s="149"/>
      <c r="AQ1674" s="149"/>
      <c r="AR1674" s="343" t="e">
        <f t="shared" ref="AR1674:AR1684" si="693">(AN1674-AQ1674)/AN1674</f>
        <v>#DIV/0!</v>
      </c>
    </row>
    <row r="1675" spans="1:44" ht="30.75" hidden="1" thickBot="1">
      <c r="A1675" s="309"/>
      <c r="B1675" s="308">
        <v>1520</v>
      </c>
      <c r="C1675" s="239" t="str">
        <f>VLOOKUP($A$18,Piezas!$A$10:$F$604,2,FALSE)</f>
        <v xml:space="preserve">Gabinete lateral derecho </v>
      </c>
      <c r="D1675" s="317" t="s">
        <v>1211</v>
      </c>
      <c r="E1675" s="322">
        <v>3318.3333333333298</v>
      </c>
      <c r="F1675" s="308" t="str">
        <f>VLOOKUP(D1675,Acero!$A$12:$AB$209,4,FALSE)</f>
        <v xml:space="preserve">Lonja </v>
      </c>
      <c r="G1675" s="317"/>
      <c r="H1675" s="317"/>
      <c r="I1675" s="317"/>
      <c r="J1675" s="311"/>
      <c r="L1675" s="317"/>
      <c r="M1675" s="308" t="str">
        <f>VLOOKUP(D1675,Acero!$A$12:$AB$209,13,FALSE)</f>
        <v>Chapa negra doble recapado</v>
      </c>
      <c r="N1675" s="308" t="str">
        <f>IF(L1675="x",VLOOKUP(D1675,Acero!$A$12:$AB$209,6,FALSE),"--")</f>
        <v>--</v>
      </c>
      <c r="O1675" s="324" t="str">
        <f>IF(L1675="x",VLOOKUP(D1675,Acero!$A$12:$AB$209,7,FALSE),"--")</f>
        <v>--</v>
      </c>
      <c r="P1675" s="335" t="str">
        <f>IF((M1675="Chapa negra doble recapado")*AND(L1675&lt;&gt;"x"),"--",VLOOKUP(D1675,Acero!$A$12:$AB$209,14,FALSE))</f>
        <v>--</v>
      </c>
      <c r="Q1675" s="335" t="str">
        <f>IF((M1675="Chapa negra doble recapado")*AND(L1675&lt;&gt;"x"),"--",VLOOKUP(D1675,Acero!$A$12:$AB$209,15,FALSE))</f>
        <v>--</v>
      </c>
      <c r="R1675" s="335" t="str">
        <f>IF(L1675="x",VLOOKUP(D1675,Acero!$A$12:$AB$209,16,FALSE),"--")</f>
        <v>--</v>
      </c>
      <c r="S1675" s="335" t="str">
        <f>IF(L1675="x",VLOOKUP(D1675,Acero!$A$12:$AB$209,17,FALSE),"--")</f>
        <v>--</v>
      </c>
      <c r="T1675" s="335">
        <f>VLOOKUP(D1675,Acero!$A$12:$AB$209,18,FALSE)</f>
        <v>1.2</v>
      </c>
      <c r="U1675" s="308" t="str">
        <f>VLOOKUP(D1675,Acero!$A$12:$AB$209,19,FALSE)</f>
        <v>mm</v>
      </c>
      <c r="V1675" s="317"/>
      <c r="W1675" s="317">
        <v>2697.3333333333298</v>
      </c>
      <c r="X1675" s="322">
        <v>3527.1666666666702</v>
      </c>
      <c r="Y1675" s="334">
        <f t="shared" si="690"/>
        <v>0.30764953040039844</v>
      </c>
      <c r="Z1675">
        <f t="shared" ref="Z1675:Z1684" si="694">(V1675+W1675)*E1675+Z1674</f>
        <v>17858206.388888847</v>
      </c>
      <c r="AG1675" s="345">
        <v>43977</v>
      </c>
      <c r="AH1675" s="149"/>
      <c r="AI1675" s="149"/>
      <c r="AJ1675" s="149"/>
      <c r="AK1675" s="149"/>
      <c r="AL1675" s="343" t="e">
        <f t="shared" si="691"/>
        <v>#DIV/0!</v>
      </c>
      <c r="AM1675" s="149"/>
      <c r="AN1675" s="149"/>
      <c r="AO1675" s="343" t="e">
        <f t="shared" si="692"/>
        <v>#DIV/0!</v>
      </c>
      <c r="AP1675" s="149"/>
      <c r="AQ1675" s="149"/>
      <c r="AR1675" s="343" t="e">
        <f t="shared" si="693"/>
        <v>#DIV/0!</v>
      </c>
    </row>
    <row r="1676" spans="1:44" ht="30.75" hidden="1" thickBot="1">
      <c r="A1676" s="309"/>
      <c r="B1676" s="308">
        <v>1521</v>
      </c>
      <c r="C1676" s="239" t="str">
        <f>VLOOKUP($A$18,Piezas!$A$10:$F$604,2,FALSE)</f>
        <v xml:space="preserve">Gabinete lateral derecho </v>
      </c>
      <c r="D1676" s="317" t="s">
        <v>1014</v>
      </c>
      <c r="E1676" s="322">
        <v>3326.3333333333298</v>
      </c>
      <c r="F1676" s="308" t="str">
        <f>VLOOKUP(D1676,Acero!$A$12:$AB$209,4,FALSE)</f>
        <v>orejas</v>
      </c>
      <c r="G1676" s="317"/>
      <c r="H1676" s="317"/>
      <c r="I1676" s="317"/>
      <c r="J1676" s="311" t="s">
        <v>1608</v>
      </c>
      <c r="L1676" s="322"/>
      <c r="M1676" s="308" t="str">
        <f>VLOOKUP(D1676,Acero!$A$12:$AB$209,13,FALSE)</f>
        <v>Chapa negra doble recapado</v>
      </c>
      <c r="N1676" s="308" t="str">
        <f>IF(L1676="x",VLOOKUP(D1676,Acero!$A$12:$AB$209,6,FALSE),"--")</f>
        <v>--</v>
      </c>
      <c r="O1676" s="324" t="str">
        <f>IF(L1676="x",VLOOKUP(D1676,Acero!$A$12:$AB$209,7,FALSE),"--")</f>
        <v>--</v>
      </c>
      <c r="P1676" s="335" t="str">
        <f>IF((M1676="Chapa negra doble recapado")*AND(L1676&lt;&gt;"x"),"--",VLOOKUP(D1676,Acero!$A$12:$AB$209,14,FALSE))</f>
        <v>--</v>
      </c>
      <c r="Q1676" s="335" t="str">
        <f>IF((M1676="Chapa negra doble recapado")*AND(L1676&lt;&gt;"x"),"--",VLOOKUP(D1676,Acero!$A$12:$AB$209,15,FALSE))</f>
        <v>--</v>
      </c>
      <c r="R1676" s="335" t="str">
        <f>IF(L1676="x",VLOOKUP(D1676,Acero!$A$12:$AB$209,16,FALSE),"--")</f>
        <v>--</v>
      </c>
      <c r="S1676" s="335" t="str">
        <f>IF(L1676="x",VLOOKUP(D1676,Acero!$A$12:$AB$209,17,FALSE),"--")</f>
        <v>--</v>
      </c>
      <c r="T1676" s="335">
        <f>VLOOKUP(D1676,Acero!$A$12:$AB$209,18,FALSE)</f>
        <v>1.2</v>
      </c>
      <c r="U1676" s="308" t="str">
        <f>VLOOKUP(D1676,Acero!$A$12:$AB$209,19,FALSE)</f>
        <v>mm</v>
      </c>
      <c r="V1676" s="318">
        <v>1</v>
      </c>
      <c r="W1676" s="318">
        <v>2703.8333333333298</v>
      </c>
      <c r="X1676" s="322">
        <v>3535.6666666666702</v>
      </c>
      <c r="Y1676" s="334">
        <f t="shared" si="690"/>
        <v>0.30764963323676559</v>
      </c>
      <c r="Z1676">
        <f t="shared" si="694"/>
        <v>26855383.666666605</v>
      </c>
      <c r="AG1676" s="345">
        <v>43978</v>
      </c>
      <c r="AH1676" s="149"/>
      <c r="AI1676" s="149"/>
      <c r="AJ1676" s="149"/>
      <c r="AK1676" s="149"/>
      <c r="AL1676" s="343" t="e">
        <f t="shared" si="691"/>
        <v>#DIV/0!</v>
      </c>
      <c r="AM1676" s="149"/>
      <c r="AN1676" s="149"/>
      <c r="AO1676" s="343" t="e">
        <f t="shared" si="692"/>
        <v>#DIV/0!</v>
      </c>
      <c r="AP1676" s="149"/>
      <c r="AQ1676" s="149"/>
      <c r="AR1676" s="343" t="e">
        <f t="shared" si="693"/>
        <v>#DIV/0!</v>
      </c>
    </row>
    <row r="1677" spans="1:44" ht="30.75" hidden="1" thickBot="1">
      <c r="A1677" s="309"/>
      <c r="B1677" s="308">
        <v>1522</v>
      </c>
      <c r="C1677" s="239" t="str">
        <f>VLOOKUP($A$18,Piezas!$A$10:$F$604,2,FALSE)</f>
        <v xml:space="preserve">Gabinete lateral derecho </v>
      </c>
      <c r="D1677" s="317" t="s">
        <v>1015</v>
      </c>
      <c r="E1677" s="322"/>
      <c r="F1677" s="308">
        <f>VLOOKUP(D1677,Acero!$A$12:$AB$209,4,FALSE)</f>
        <v>0</v>
      </c>
      <c r="G1677" s="317"/>
      <c r="H1677" s="317"/>
      <c r="I1677" s="317"/>
      <c r="J1677" s="311"/>
      <c r="L1677" s="322"/>
      <c r="M1677" s="308">
        <f>VLOOKUP(D1677,Acero!$A$12:$AB$209,13,FALSE)</f>
        <v>0</v>
      </c>
      <c r="N1677" s="308" t="str">
        <f>IF(L1677="x",VLOOKUP(D1677,Acero!$A$12:$AB$209,6,FALSE),"--")</f>
        <v>--</v>
      </c>
      <c r="O1677" s="324" t="str">
        <f>IF(L1677="x",VLOOKUP(D1677,Acero!$A$12:$AB$209,7,FALSE),"--")</f>
        <v>--</v>
      </c>
      <c r="P1677" s="335">
        <f>IF((M1677="Chapa negra doble recapado")*AND(L1677&lt;&gt;"x"),"--",VLOOKUP(D1677,Acero!$A$12:$AB$209,14,FALSE))</f>
        <v>0</v>
      </c>
      <c r="Q1677" s="335">
        <f>IF((M1677="Chapa negra doble recapado")*AND(L1677&lt;&gt;"x"),"--",VLOOKUP(D1677,Acero!$A$12:$AB$209,15,FALSE))</f>
        <v>0</v>
      </c>
      <c r="R1677" s="335" t="str">
        <f>IF(L1677="x",VLOOKUP(D1677,Acero!$A$12:$AB$209,16,FALSE),"--")</f>
        <v>--</v>
      </c>
      <c r="S1677" s="335" t="str">
        <f>IF(L1677="x",VLOOKUP(D1677,Acero!$A$12:$AB$209,17,FALSE),"--")</f>
        <v>--</v>
      </c>
      <c r="T1677" s="335">
        <f>VLOOKUP(D1677,Acero!$A$12:$AB$209,18,FALSE)</f>
        <v>0</v>
      </c>
      <c r="U1677" s="308" t="str">
        <f>VLOOKUP(D1677,Acero!$A$12:$AB$209,19,FALSE)</f>
        <v>-----</v>
      </c>
      <c r="V1677" s="319"/>
      <c r="W1677" s="319"/>
      <c r="X1677" s="322"/>
      <c r="Y1677" s="334" t="e">
        <f t="shared" si="690"/>
        <v>#DIV/0!</v>
      </c>
      <c r="Z1677">
        <f t="shared" si="694"/>
        <v>26855383.666666605</v>
      </c>
      <c r="AG1677" s="345">
        <v>43979</v>
      </c>
      <c r="AH1677" s="149"/>
      <c r="AI1677" s="149"/>
      <c r="AJ1677" s="149"/>
      <c r="AK1677" s="149"/>
      <c r="AL1677" s="343" t="e">
        <f t="shared" si="691"/>
        <v>#DIV/0!</v>
      </c>
      <c r="AM1677" s="149"/>
      <c r="AN1677" s="149"/>
      <c r="AO1677" s="343" t="e">
        <f t="shared" si="692"/>
        <v>#DIV/0!</v>
      </c>
      <c r="AP1677" s="149"/>
      <c r="AQ1677" s="149"/>
      <c r="AR1677" s="343" t="e">
        <f t="shared" si="693"/>
        <v>#DIV/0!</v>
      </c>
    </row>
    <row r="1678" spans="1:44" ht="30.75" hidden="1" thickBot="1">
      <c r="A1678" s="309"/>
      <c r="B1678" s="308">
        <v>1523</v>
      </c>
      <c r="C1678" s="239" t="str">
        <f>VLOOKUP($A$18,Piezas!$A$10:$F$604,2,FALSE)</f>
        <v xml:space="preserve">Gabinete lateral derecho </v>
      </c>
      <c r="D1678" s="317" t="s">
        <v>1060</v>
      </c>
      <c r="E1678" s="322"/>
      <c r="F1678" s="308">
        <f>VLOOKUP(D1678,Acero!$A$12:$AB$209,4,FALSE)</f>
        <v>0</v>
      </c>
      <c r="G1678" s="317"/>
      <c r="H1678" s="317"/>
      <c r="I1678" s="317"/>
      <c r="J1678" s="311"/>
      <c r="L1678" s="322"/>
      <c r="M1678" s="308" t="str">
        <f>VLOOKUP(D1678,Acero!$A$12:$AB$209,13,FALSE)</f>
        <v>---------------</v>
      </c>
      <c r="N1678" s="308" t="str">
        <f>IF(L1678="x",VLOOKUP(D1678,Acero!$A$12:$AB$209,6,FALSE),"--")</f>
        <v>--</v>
      </c>
      <c r="O1678" s="324" t="str">
        <f>IF(L1678="x",VLOOKUP(D1678,Acero!$A$12:$AB$209,7,FALSE),"--")</f>
        <v>--</v>
      </c>
      <c r="P1678" s="335">
        <f>IF((M1678="Chapa negra doble recapado")*AND(L1678&lt;&gt;"x"),"--",VLOOKUP(D1678,Acero!$A$12:$AB$209,14,FALSE))</f>
        <v>28</v>
      </c>
      <c r="Q1678" s="335" t="str">
        <f>IF((M1678="Chapa negra doble recapado")*AND(L1678&lt;&gt;"x"),"--",VLOOKUP(D1678,Acero!$A$12:$AB$209,15,FALSE))</f>
        <v>----</v>
      </c>
      <c r="R1678" s="335" t="str">
        <f>IF(L1678="x",VLOOKUP(D1678,Acero!$A$12:$AB$209,16,FALSE),"--")</f>
        <v>--</v>
      </c>
      <c r="S1678" s="335" t="str">
        <f>IF(L1678="x",VLOOKUP(D1678,Acero!$A$12:$AB$209,17,FALSE),"--")</f>
        <v>--</v>
      </c>
      <c r="T1678" s="335">
        <f>VLOOKUP(D1678,Acero!$A$12:$AB$209,18,FALSE)</f>
        <v>0</v>
      </c>
      <c r="U1678" s="308" t="str">
        <f>VLOOKUP(D1678,Acero!$A$12:$AB$209,19,FALSE)</f>
        <v>----</v>
      </c>
      <c r="V1678" s="318"/>
      <c r="W1678" s="318"/>
      <c r="X1678" s="322"/>
      <c r="Y1678" s="334" t="e">
        <f t="shared" si="690"/>
        <v>#DIV/0!</v>
      </c>
      <c r="Z1678">
        <f t="shared" si="694"/>
        <v>26855383.666666605</v>
      </c>
      <c r="AG1678" s="345">
        <v>43980</v>
      </c>
      <c r="AH1678" s="149"/>
      <c r="AI1678" s="149"/>
      <c r="AJ1678" s="149"/>
      <c r="AK1678" s="149"/>
      <c r="AL1678" s="343" t="e">
        <f t="shared" si="691"/>
        <v>#DIV/0!</v>
      </c>
      <c r="AM1678" s="149"/>
      <c r="AN1678" s="149"/>
      <c r="AO1678" s="343" t="e">
        <f t="shared" si="692"/>
        <v>#DIV/0!</v>
      </c>
      <c r="AP1678" s="149"/>
      <c r="AQ1678" s="149"/>
      <c r="AR1678" s="343" t="e">
        <f t="shared" si="693"/>
        <v>#DIV/0!</v>
      </c>
    </row>
    <row r="1679" spans="1:44" ht="30.75" hidden="1" thickBot="1">
      <c r="A1679" s="309"/>
      <c r="B1679" s="308">
        <v>1524</v>
      </c>
      <c r="C1679" s="239" t="str">
        <f>VLOOKUP($A$18,Piezas!$A$10:$F$604,2,FALSE)</f>
        <v xml:space="preserve">Gabinete lateral derecho </v>
      </c>
      <c r="D1679" s="317" t="s">
        <v>1228</v>
      </c>
      <c r="E1679" s="322"/>
      <c r="F1679" s="308">
        <f>VLOOKUP(D1679,Acero!$A$12:$AB$209,4,FALSE)</f>
        <v>0</v>
      </c>
      <c r="G1679" s="317"/>
      <c r="H1679" s="317"/>
      <c r="I1679" s="317"/>
      <c r="J1679" s="311"/>
      <c r="L1679" s="322"/>
      <c r="M1679" s="308" t="str">
        <f>VLOOKUP(D1679,Acero!$A$12:$AB$209,13,FALSE)</f>
        <v>---------------</v>
      </c>
      <c r="N1679" s="308" t="str">
        <f>IF(L1679="x",VLOOKUP(D1679,Acero!$A$12:$AB$209,6,FALSE),"--")</f>
        <v>--</v>
      </c>
      <c r="O1679" s="324" t="str">
        <f>IF(L1679="x",VLOOKUP(D1679,Acero!$A$12:$AB$209,7,FALSE),"--")</f>
        <v>--</v>
      </c>
      <c r="P1679" s="335">
        <f>IF((M1679="Chapa negra doble recapado")*AND(L1679&lt;&gt;"x"),"--",VLOOKUP(D1679,Acero!$A$12:$AB$209,14,FALSE))</f>
        <v>0.42</v>
      </c>
      <c r="Q1679" s="335" t="str">
        <f>IF((M1679="Chapa negra doble recapado")*AND(L1679&lt;&gt;"x"),"--",VLOOKUP(D1679,Acero!$A$12:$AB$209,15,FALSE))</f>
        <v>----</v>
      </c>
      <c r="R1679" s="335" t="str">
        <f>IF(L1679="x",VLOOKUP(D1679,Acero!$A$12:$AB$209,16,FALSE),"--")</f>
        <v>--</v>
      </c>
      <c r="S1679" s="335" t="str">
        <f>IF(L1679="x",VLOOKUP(D1679,Acero!$A$12:$AB$209,17,FALSE),"--")</f>
        <v>--</v>
      </c>
      <c r="T1679" s="335">
        <f>VLOOKUP(D1679,Acero!$A$12:$AB$209,18,FALSE)</f>
        <v>0.5</v>
      </c>
      <c r="U1679" s="308" t="str">
        <f>VLOOKUP(D1679,Acero!$A$12:$AB$209,19,FALSE)</f>
        <v>----</v>
      </c>
      <c r="V1679" s="318"/>
      <c r="W1679" s="318"/>
      <c r="X1679" s="322"/>
      <c r="Y1679" s="334" t="e">
        <f t="shared" si="690"/>
        <v>#DIV/0!</v>
      </c>
      <c r="Z1679">
        <f t="shared" si="694"/>
        <v>26855383.666666605</v>
      </c>
      <c r="AG1679" s="345">
        <v>43981</v>
      </c>
      <c r="AH1679" s="149"/>
      <c r="AI1679" s="149"/>
      <c r="AJ1679" s="149"/>
      <c r="AK1679" s="149"/>
      <c r="AL1679" s="343" t="e">
        <f t="shared" si="691"/>
        <v>#DIV/0!</v>
      </c>
      <c r="AM1679" s="149"/>
      <c r="AN1679" s="149"/>
      <c r="AO1679" s="343" t="e">
        <f t="shared" si="692"/>
        <v>#DIV/0!</v>
      </c>
      <c r="AP1679" s="149"/>
      <c r="AQ1679" s="149"/>
      <c r="AR1679" s="343" t="e">
        <f t="shared" si="693"/>
        <v>#DIV/0!</v>
      </c>
    </row>
    <row r="1680" spans="1:44" ht="30.75" hidden="1" thickBot="1">
      <c r="A1680" s="309"/>
      <c r="B1680" s="308">
        <v>1525</v>
      </c>
      <c r="C1680" s="239" t="str">
        <f>VLOOKUP($A$18,Piezas!$A$10:$F$604,2,FALSE)</f>
        <v xml:space="preserve">Gabinete lateral derecho </v>
      </c>
      <c r="D1680" s="317" t="s">
        <v>1229</v>
      </c>
      <c r="E1680" s="322"/>
      <c r="F1680" s="308">
        <f>VLOOKUP(D1680,Acero!$A$12:$AB$209,4,FALSE)</f>
        <v>0</v>
      </c>
      <c r="G1680" s="317"/>
      <c r="H1680" s="317"/>
      <c r="I1680" s="317"/>
      <c r="J1680" s="311"/>
      <c r="L1680" s="322"/>
      <c r="M1680" s="308" t="str">
        <f>VLOOKUP(D1680,Acero!$A$12:$AB$209,13,FALSE)</f>
        <v>---------------</v>
      </c>
      <c r="N1680" s="308" t="str">
        <f>IF(L1680="x",VLOOKUP(D1680,Acero!$A$12:$AB$209,6,FALSE),"--")</f>
        <v>--</v>
      </c>
      <c r="O1680" s="324" t="str">
        <f>IF(L1680="x",VLOOKUP(D1680,Acero!$A$12:$AB$209,7,FALSE),"--")</f>
        <v>--</v>
      </c>
      <c r="P1680" s="335">
        <f>IF((M1680="Chapa negra doble recapado")*AND(L1680&lt;&gt;"x"),"--",VLOOKUP(D1680,Acero!$A$12:$AB$209,14,FALSE))</f>
        <v>22</v>
      </c>
      <c r="Q1680" s="335" t="str">
        <f>IF((M1680="Chapa negra doble recapado")*AND(L1680&lt;&gt;"x"),"--",VLOOKUP(D1680,Acero!$A$12:$AB$209,15,FALSE))</f>
        <v>----</v>
      </c>
      <c r="R1680" s="335" t="str">
        <f>IF(L1680="x",VLOOKUP(D1680,Acero!$A$12:$AB$209,16,FALSE),"--")</f>
        <v>--</v>
      </c>
      <c r="S1680" s="335" t="str">
        <f>IF(L1680="x",VLOOKUP(D1680,Acero!$A$12:$AB$209,17,FALSE),"--")</f>
        <v>--</v>
      </c>
      <c r="T1680" s="335">
        <f>VLOOKUP(D1680,Acero!$A$12:$AB$209,18,FALSE)</f>
        <v>0</v>
      </c>
      <c r="U1680" s="308" t="str">
        <f>VLOOKUP(D1680,Acero!$A$12:$AB$209,19,FALSE)</f>
        <v>----</v>
      </c>
      <c r="V1680" s="319"/>
      <c r="W1680" s="319"/>
      <c r="X1680" s="322"/>
      <c r="Y1680" s="334" t="e">
        <f t="shared" si="690"/>
        <v>#DIV/0!</v>
      </c>
      <c r="Z1680">
        <f t="shared" si="694"/>
        <v>26855383.666666605</v>
      </c>
      <c r="AG1680" s="345">
        <v>43982</v>
      </c>
      <c r="AH1680" s="149"/>
      <c r="AI1680" s="149"/>
      <c r="AJ1680" s="149"/>
      <c r="AK1680" s="149"/>
      <c r="AL1680" s="343" t="e">
        <f t="shared" si="691"/>
        <v>#DIV/0!</v>
      </c>
      <c r="AM1680" s="149"/>
      <c r="AN1680" s="149"/>
      <c r="AO1680" s="343" t="e">
        <f t="shared" si="692"/>
        <v>#DIV/0!</v>
      </c>
      <c r="AP1680" s="149"/>
      <c r="AQ1680" s="149"/>
      <c r="AR1680" s="343" t="e">
        <f t="shared" si="693"/>
        <v>#DIV/0!</v>
      </c>
    </row>
    <row r="1681" spans="1:44" ht="30.75" hidden="1" thickBot="1">
      <c r="A1681" s="309"/>
      <c r="B1681" s="308">
        <v>1526</v>
      </c>
      <c r="C1681" s="239" t="str">
        <f>VLOOKUP($A$18,Piezas!$A$10:$F$604,2,FALSE)</f>
        <v xml:space="preserve">Gabinete lateral derecho </v>
      </c>
      <c r="D1681" s="317" t="s">
        <v>1230</v>
      </c>
      <c r="E1681" s="322"/>
      <c r="F1681" s="308">
        <f>VLOOKUP(D1681,Acero!$A$12:$AB$209,4,FALSE)</f>
        <v>0</v>
      </c>
      <c r="G1681" s="317"/>
      <c r="H1681" s="317"/>
      <c r="I1681" s="317"/>
      <c r="J1681" s="311"/>
      <c r="L1681" s="322"/>
      <c r="M1681" s="308" t="str">
        <f>VLOOKUP(D1681,Acero!$A$12:$AB$209,13,FALSE)</f>
        <v>---------------</v>
      </c>
      <c r="N1681" s="308" t="str">
        <f>IF(L1681="x",VLOOKUP(D1681,Acero!$A$12:$AB$209,6,FALSE),"--")</f>
        <v>--</v>
      </c>
      <c r="O1681" s="324" t="str">
        <f>IF(L1681="x",VLOOKUP(D1681,Acero!$A$12:$AB$209,7,FALSE),"--")</f>
        <v>--</v>
      </c>
      <c r="P1681" s="335">
        <f>IF((M1681="Chapa negra doble recapado")*AND(L1681&lt;&gt;"x"),"--",VLOOKUP(D1681,Acero!$A$12:$AB$209,14,FALSE))</f>
        <v>12.7</v>
      </c>
      <c r="Q1681" s="335" t="str">
        <f>IF((M1681="Chapa negra doble recapado")*AND(L1681&lt;&gt;"x"),"--",VLOOKUP(D1681,Acero!$A$12:$AB$209,15,FALSE))</f>
        <v>----</v>
      </c>
      <c r="R1681" s="335" t="str">
        <f>IF(L1681="x",VLOOKUP(D1681,Acero!$A$12:$AB$209,16,FALSE),"--")</f>
        <v>--</v>
      </c>
      <c r="S1681" s="335" t="str">
        <f>IF(L1681="x",VLOOKUP(D1681,Acero!$A$12:$AB$209,17,FALSE),"--")</f>
        <v>--</v>
      </c>
      <c r="T1681" s="335">
        <f>VLOOKUP(D1681,Acero!$A$12:$AB$209,18,FALSE)</f>
        <v>0</v>
      </c>
      <c r="U1681" s="308" t="str">
        <f>VLOOKUP(D1681,Acero!$A$12:$AB$209,19,FALSE)</f>
        <v>----</v>
      </c>
      <c r="V1681" s="318"/>
      <c r="W1681" s="318"/>
      <c r="X1681" s="322"/>
      <c r="Y1681" s="334" t="e">
        <f t="shared" si="690"/>
        <v>#DIV/0!</v>
      </c>
      <c r="Z1681">
        <f t="shared" si="694"/>
        <v>26855383.666666605</v>
      </c>
      <c r="AG1681" s="345">
        <v>43983</v>
      </c>
      <c r="AH1681" s="149"/>
      <c r="AI1681" s="149"/>
      <c r="AJ1681" s="149"/>
      <c r="AK1681" s="149"/>
      <c r="AL1681" s="343" t="e">
        <f t="shared" si="691"/>
        <v>#DIV/0!</v>
      </c>
      <c r="AM1681" s="149"/>
      <c r="AN1681" s="149"/>
      <c r="AO1681" s="343" t="e">
        <f t="shared" si="692"/>
        <v>#DIV/0!</v>
      </c>
      <c r="AP1681" s="149"/>
      <c r="AQ1681" s="149"/>
      <c r="AR1681" s="343" t="e">
        <f t="shared" si="693"/>
        <v>#DIV/0!</v>
      </c>
    </row>
    <row r="1682" spans="1:44" ht="30.75" hidden="1" thickBot="1">
      <c r="A1682" s="309"/>
      <c r="B1682" s="308">
        <v>1527</v>
      </c>
      <c r="C1682" s="239" t="str">
        <f>VLOOKUP($A$18,Piezas!$A$10:$F$604,2,FALSE)</f>
        <v xml:space="preserve">Gabinete lateral derecho </v>
      </c>
      <c r="D1682" s="317"/>
      <c r="E1682" s="322"/>
      <c r="F1682" s="308" t="e">
        <f>VLOOKUP(D1682,Acero!$A$12:$AB$209,4,FALSE)</f>
        <v>#N/A</v>
      </c>
      <c r="G1682" s="317"/>
      <c r="H1682" s="317"/>
      <c r="I1682" s="317"/>
      <c r="J1682" s="311"/>
      <c r="L1682" s="322"/>
      <c r="M1682" s="308" t="e">
        <f>VLOOKUP(D1682,Acero!$A$12:$AB$209,13,FALSE)</f>
        <v>#N/A</v>
      </c>
      <c r="N1682" s="308" t="str">
        <f>IF(L1682="x",VLOOKUP(D1682,Acero!$A$12:$AB$209,6,FALSE),"--")</f>
        <v>--</v>
      </c>
      <c r="O1682" s="324" t="str">
        <f>IF(L1682="x",VLOOKUP(D1682,Acero!$A$12:$AB$209,7,FALSE),"--")</f>
        <v>--</v>
      </c>
      <c r="P1682" s="335" t="e">
        <f>IF((M1682="Chapa negra doble recapado")*AND(L1682&lt;&gt;"x"),"--",VLOOKUP(D1682,Acero!$A$12:$AB$209,14,FALSE))</f>
        <v>#N/A</v>
      </c>
      <c r="Q1682" s="335" t="e">
        <f>IF((M1682="Chapa negra doble recapado")*AND(L1682&lt;&gt;"x"),"--",VLOOKUP(D1682,Acero!$A$12:$AB$209,15,FALSE))</f>
        <v>#N/A</v>
      </c>
      <c r="R1682" s="335" t="str">
        <f>IF(L1682="x",VLOOKUP(D1682,Acero!$A$12:$AB$209,16,FALSE),"--")</f>
        <v>--</v>
      </c>
      <c r="S1682" s="335" t="str">
        <f>IF(L1682="x",VLOOKUP(D1682,Acero!$A$12:$AB$209,17,FALSE),"--")</f>
        <v>--</v>
      </c>
      <c r="T1682" s="335" t="e">
        <f>VLOOKUP(D1682,Acero!$A$12:$AB$209,18,FALSE)</f>
        <v>#N/A</v>
      </c>
      <c r="U1682" s="308" t="e">
        <f>VLOOKUP(D1682,Acero!$A$12:$AB$209,19,FALSE)</f>
        <v>#N/A</v>
      </c>
      <c r="V1682" s="319"/>
      <c r="W1682" s="319"/>
      <c r="X1682" s="322"/>
      <c r="Y1682" s="334" t="e">
        <f t="shared" si="690"/>
        <v>#DIV/0!</v>
      </c>
      <c r="Z1682">
        <f t="shared" si="694"/>
        <v>26855383.666666605</v>
      </c>
      <c r="AG1682" s="345">
        <v>43984</v>
      </c>
      <c r="AH1682" s="149"/>
      <c r="AI1682" s="149"/>
      <c r="AJ1682" s="149"/>
      <c r="AK1682" s="149"/>
      <c r="AL1682" s="343" t="e">
        <f t="shared" si="691"/>
        <v>#DIV/0!</v>
      </c>
      <c r="AM1682" s="149"/>
      <c r="AN1682" s="149"/>
      <c r="AO1682" s="343" t="e">
        <f t="shared" si="692"/>
        <v>#DIV/0!</v>
      </c>
      <c r="AP1682" s="149"/>
      <c r="AQ1682" s="149"/>
      <c r="AR1682" s="343" t="e">
        <f t="shared" si="693"/>
        <v>#DIV/0!</v>
      </c>
    </row>
    <row r="1683" spans="1:44" ht="30.75" hidden="1" thickBot="1">
      <c r="A1683" s="309"/>
      <c r="B1683" s="308">
        <v>1528</v>
      </c>
      <c r="C1683" s="239" t="str">
        <f>VLOOKUP($A$18,Piezas!$A$10:$F$604,2,FALSE)</f>
        <v xml:space="preserve">Gabinete lateral derecho </v>
      </c>
      <c r="D1683" s="320"/>
      <c r="E1683" s="322"/>
      <c r="F1683" s="308" t="e">
        <f>VLOOKUP(D1683,Acero!$A$12:$AB$209,4,FALSE)</f>
        <v>#N/A</v>
      </c>
      <c r="G1683" s="317"/>
      <c r="H1683" s="317"/>
      <c r="I1683" s="317"/>
      <c r="J1683" s="311"/>
      <c r="L1683" s="322"/>
      <c r="M1683" s="308" t="e">
        <f>VLOOKUP(D1683,Acero!$A$12:$AB$209,13,FALSE)</f>
        <v>#N/A</v>
      </c>
      <c r="N1683" s="308" t="str">
        <f>IF(L1683="x",VLOOKUP(D1683,Acero!$A$12:$AB$209,6,FALSE),"--")</f>
        <v>--</v>
      </c>
      <c r="O1683" s="324" t="str">
        <f>IF(L1683="x",VLOOKUP(D1683,Acero!$A$12:$AB$209,7,FALSE),"--")</f>
        <v>--</v>
      </c>
      <c r="P1683" s="335" t="e">
        <f>IF((M1683="Chapa negra doble recapado")*AND(L1683&lt;&gt;"x"),"--",VLOOKUP(D1683,Acero!$A$12:$AB$209,14,FALSE))</f>
        <v>#N/A</v>
      </c>
      <c r="Q1683" s="335" t="e">
        <f>IF((M1683="Chapa negra doble recapado")*AND(L1683&lt;&gt;"x"),"--",VLOOKUP(D1683,Acero!$A$12:$AB$209,15,FALSE))</f>
        <v>#N/A</v>
      </c>
      <c r="R1683" s="335" t="str">
        <f>IF(L1683="x",VLOOKUP(D1683,Acero!$A$12:$AB$209,16,FALSE),"--")</f>
        <v>--</v>
      </c>
      <c r="S1683" s="335" t="str">
        <f>IF(L1683="x",VLOOKUP(D1683,Acero!$A$12:$AB$209,17,FALSE),"--")</f>
        <v>--</v>
      </c>
      <c r="T1683" s="335" t="e">
        <f>VLOOKUP(D1683,Acero!$A$12:$AB$209,18,FALSE)</f>
        <v>#N/A</v>
      </c>
      <c r="U1683" s="308" t="e">
        <f>VLOOKUP(D1683,Acero!$A$12:$AB$209,19,FALSE)</f>
        <v>#N/A</v>
      </c>
      <c r="V1683" s="318"/>
      <c r="W1683" s="318"/>
      <c r="X1683" s="322"/>
      <c r="Y1683" s="334" t="e">
        <f t="shared" si="690"/>
        <v>#DIV/0!</v>
      </c>
      <c r="Z1683">
        <f t="shared" si="694"/>
        <v>26855383.666666605</v>
      </c>
      <c r="AG1683" s="345">
        <v>43985</v>
      </c>
      <c r="AH1683" s="149"/>
      <c r="AI1683" s="149"/>
      <c r="AJ1683" s="149"/>
      <c r="AK1683" s="149"/>
      <c r="AL1683" s="343" t="e">
        <f t="shared" si="691"/>
        <v>#DIV/0!</v>
      </c>
      <c r="AM1683" s="149"/>
      <c r="AN1683" s="149"/>
      <c r="AO1683" s="343" t="e">
        <f t="shared" si="692"/>
        <v>#DIV/0!</v>
      </c>
      <c r="AP1683" s="149"/>
      <c r="AQ1683" s="149"/>
      <c r="AR1683" s="343" t="e">
        <f t="shared" si="693"/>
        <v>#DIV/0!</v>
      </c>
    </row>
    <row r="1684" spans="1:44" ht="30.75" hidden="1" thickBot="1">
      <c r="A1684" s="412"/>
      <c r="B1684" s="308">
        <v>1529</v>
      </c>
      <c r="C1684" s="239" t="str">
        <f>VLOOKUP($A$18,Piezas!$A$10:$F$604,2,FALSE)</f>
        <v xml:space="preserve">Gabinete lateral derecho </v>
      </c>
      <c r="D1684" s="321"/>
      <c r="E1684" s="322"/>
      <c r="F1684" s="308" t="e">
        <f>VLOOKUP(D1684,Acero!$A$12:$AB$209,4,FALSE)</f>
        <v>#N/A</v>
      </c>
      <c r="G1684" s="317"/>
      <c r="H1684" s="317"/>
      <c r="I1684" s="317"/>
      <c r="J1684" s="311"/>
      <c r="L1684" s="322"/>
      <c r="M1684" s="308" t="e">
        <f>VLOOKUP(D1684,Acero!$A$12:$AB$209,13,FALSE)</f>
        <v>#N/A</v>
      </c>
      <c r="N1684" s="308" t="str">
        <f>IF(L1684="x",VLOOKUP(D1684,Acero!$A$12:$AB$209,6,FALSE),"--")</f>
        <v>--</v>
      </c>
      <c r="O1684" s="324" t="str">
        <f>IF(L1684="x",VLOOKUP(D1684,Acero!$A$12:$AB$209,7,FALSE),"--")</f>
        <v>--</v>
      </c>
      <c r="P1684" s="335" t="e">
        <f>IF((M1684="Chapa negra doble recapado")*AND(L1684&lt;&gt;"x"),"--",VLOOKUP(D1684,Acero!$A$12:$AB$209,14,FALSE))</f>
        <v>#N/A</v>
      </c>
      <c r="Q1684" s="335" t="e">
        <f>IF((M1684="Chapa negra doble recapado")*AND(L1684&lt;&gt;"x"),"--",VLOOKUP(D1684,Acero!$A$12:$AB$209,15,FALSE))</f>
        <v>#N/A</v>
      </c>
      <c r="R1684" s="335" t="str">
        <f>IF(L1684="x",VLOOKUP(D1684,Acero!$A$12:$AB$209,16,FALSE),"--")</f>
        <v>--</v>
      </c>
      <c r="S1684" s="335" t="str">
        <f>IF(L1684="x",VLOOKUP(D1684,Acero!$A$12:$AB$209,17,FALSE),"--")</f>
        <v>--</v>
      </c>
      <c r="T1684" s="335" t="e">
        <f>VLOOKUP(D1684,Acero!$A$12:$AB$209,18,FALSE)</f>
        <v>#N/A</v>
      </c>
      <c r="U1684" s="308" t="e">
        <f>VLOOKUP(D1684,Acero!$A$12:$AB$209,19,FALSE)</f>
        <v>#N/A</v>
      </c>
      <c r="V1684" s="319"/>
      <c r="W1684" s="319"/>
      <c r="X1684" s="322"/>
      <c r="Y1684" s="334" t="e">
        <f t="shared" si="690"/>
        <v>#DIV/0!</v>
      </c>
      <c r="Z1684">
        <f t="shared" si="694"/>
        <v>26855383.666666605</v>
      </c>
      <c r="AG1684" s="345">
        <v>43986</v>
      </c>
      <c r="AH1684" s="149"/>
      <c r="AI1684" s="149"/>
      <c r="AJ1684" s="149"/>
      <c r="AK1684" s="149"/>
      <c r="AL1684" s="343" t="e">
        <f t="shared" si="691"/>
        <v>#DIV/0!</v>
      </c>
      <c r="AM1684" s="149"/>
      <c r="AN1684" s="149"/>
      <c r="AO1684" s="343" t="e">
        <f t="shared" si="692"/>
        <v>#DIV/0!</v>
      </c>
      <c r="AP1684" s="149"/>
      <c r="AQ1684" s="149"/>
      <c r="AR1684" s="343" t="e">
        <f t="shared" si="693"/>
        <v>#DIV/0!</v>
      </c>
    </row>
    <row r="1685" spans="1:44" ht="15.75" hidden="1" thickBot="1">
      <c r="A1685" s="410"/>
      <c r="B1685" s="336"/>
      <c r="C1685" s="337"/>
      <c r="D1685" s="338"/>
      <c r="E1685" s="339"/>
      <c r="F1685" s="340"/>
      <c r="G1685" s="336"/>
      <c r="H1685" s="336"/>
      <c r="I1685" s="338"/>
      <c r="J1685" s="339"/>
      <c r="K1685" s="341"/>
      <c r="L1685" s="339"/>
      <c r="M1685" s="338"/>
      <c r="N1685" s="338"/>
      <c r="O1685" s="342"/>
      <c r="P1685" s="340"/>
      <c r="Q1685" s="340"/>
      <c r="R1685" s="340"/>
      <c r="S1685" s="340"/>
      <c r="T1685" s="340"/>
      <c r="U1685" s="336"/>
      <c r="V1685" s="336"/>
      <c r="W1685" s="336"/>
      <c r="X1685" s="339"/>
      <c r="Y1685" s="339"/>
      <c r="Z1685" s="333"/>
      <c r="AA1685" s="333"/>
      <c r="AG1685" s="345"/>
      <c r="AL1685" s="344"/>
      <c r="AO1685" s="344"/>
      <c r="AR1685" s="344"/>
    </row>
    <row r="1686" spans="1:44" ht="31.5" hidden="1" thickTop="1" thickBot="1">
      <c r="A1686" s="411" t="s">
        <v>658</v>
      </c>
      <c r="B1686" s="308">
        <v>1530</v>
      </c>
      <c r="C1686" s="239" t="str">
        <f>VLOOKUP($A$18,Piezas!$A$10:$F$604,2,FALSE)</f>
        <v xml:space="preserve">Gabinete lateral derecho </v>
      </c>
      <c r="D1686" s="317" t="s">
        <v>1012</v>
      </c>
      <c r="E1686" s="331">
        <v>3334.3333333333298</v>
      </c>
      <c r="F1686" s="308" t="str">
        <f>VLOOKUP(D1686,Acero!$A$12:$AB$209,4,FALSE)</f>
        <v>Lateral</v>
      </c>
      <c r="G1686" s="317"/>
      <c r="H1686" s="317"/>
      <c r="I1686" s="317"/>
      <c r="J1686" s="310"/>
      <c r="K1686" s="149"/>
      <c r="L1686" s="331"/>
      <c r="M1686" s="308" t="str">
        <f>VLOOKUP(D1686,Acero!$A$12:$AB$209,13,FALSE)</f>
        <v>Chapa negra doble recapado</v>
      </c>
      <c r="N1686" s="308" t="str">
        <f>IF(L1686="x",VLOOKUP(D1686,Acero!$A$12:$AB$209,6,FALSE),"--")</f>
        <v>--</v>
      </c>
      <c r="O1686" s="324" t="str">
        <f>IF(L1686="x",VLOOKUP(D1686,Acero!$A$12:$AB$209,7,FALSE),"--")</f>
        <v>--</v>
      </c>
      <c r="P1686" s="335" t="str">
        <f>IF((M1686="Chapa negra doble recapado")*AND(L1686&lt;&gt;"x"),"--",VLOOKUP(D1686,Acero!$A$12:$AB$209,14,FALSE))</f>
        <v>--</v>
      </c>
      <c r="Q1686" s="335" t="str">
        <f>IF((M1686="Chapa negra doble recapado")*AND(L1686&lt;&gt;"x"),"--",VLOOKUP(D1686,Acero!$A$12:$AB$209,15,FALSE))</f>
        <v>--</v>
      </c>
      <c r="R1686" s="335" t="str">
        <f>IF(L1686="x",VLOOKUP(D1686,Acero!$A$12:$AB$209,16,FALSE),"--")</f>
        <v>--</v>
      </c>
      <c r="S1686" s="335" t="str">
        <f>IF(L1686="x",VLOOKUP(D1686,Acero!$A$12:$AB$209,17,FALSE),"--")</f>
        <v>--</v>
      </c>
      <c r="T1686" s="335">
        <f>VLOOKUP(D1686,Acero!$A$12:$AB$209,18,FALSE)</f>
        <v>1.2</v>
      </c>
      <c r="U1686" s="308" t="str">
        <f>VLOOKUP(D1686,Acero!$A$12:$AB$209,19,FALSE)</f>
        <v>mm</v>
      </c>
      <c r="V1686" s="317"/>
      <c r="W1686" s="317">
        <v>2710.3333333333298</v>
      </c>
      <c r="X1686" s="331">
        <v>3544.1666666666702</v>
      </c>
      <c r="Y1686" s="334">
        <f t="shared" ref="Y1686:Y1696" si="695">(X1686-W1686)/W1686</f>
        <v>0.30764973557988246</v>
      </c>
      <c r="Z1686" s="149">
        <f>(V1686+W1686)*E1686</f>
        <v>9037154.7777777575</v>
      </c>
      <c r="AA1686" s="149"/>
      <c r="AB1686" s="149"/>
      <c r="AC1686" s="149"/>
      <c r="AD1686" s="149"/>
      <c r="AE1686" s="149"/>
      <c r="AF1686" s="149"/>
      <c r="AG1686" s="345">
        <v>43987</v>
      </c>
      <c r="AH1686" s="149"/>
      <c r="AI1686" s="149"/>
      <c r="AJ1686" s="149"/>
      <c r="AK1686" s="149"/>
      <c r="AL1686" s="343" t="e">
        <f t="shared" ref="AL1686:AL1696" si="696">(AH1686-AK1686)/AH1686</f>
        <v>#DIV/0!</v>
      </c>
      <c r="AM1686" s="149"/>
      <c r="AN1686" s="149"/>
      <c r="AO1686" s="343" t="e">
        <f t="shared" ref="AO1686:AO1696" si="697">(AK1686-AN1686)/AK1686</f>
        <v>#DIV/0!</v>
      </c>
      <c r="AP1686" s="149"/>
      <c r="AQ1686" s="149"/>
      <c r="AR1686" s="343" t="e">
        <f t="shared" ref="AR1686:AR1696" si="698">(AN1686-AQ1686)/AN1686</f>
        <v>#DIV/0!</v>
      </c>
    </row>
    <row r="1687" spans="1:44" ht="30.75" hidden="1" thickBot="1">
      <c r="A1687" s="309"/>
      <c r="B1687" s="308">
        <v>1531</v>
      </c>
      <c r="C1687" s="239" t="str">
        <f>VLOOKUP($A$18,Piezas!$A$10:$F$604,2,FALSE)</f>
        <v xml:space="preserve">Gabinete lateral derecho </v>
      </c>
      <c r="D1687" s="317" t="s">
        <v>1211</v>
      </c>
      <c r="E1687" s="322">
        <v>3342.3333333333298</v>
      </c>
      <c r="F1687" s="308" t="str">
        <f>VLOOKUP(D1687,Acero!$A$12:$AB$209,4,FALSE)</f>
        <v xml:space="preserve">Lonja </v>
      </c>
      <c r="G1687" s="317"/>
      <c r="H1687" s="317"/>
      <c r="I1687" s="317"/>
      <c r="J1687" s="311"/>
      <c r="L1687" s="317"/>
      <c r="M1687" s="308" t="str">
        <f>VLOOKUP(D1687,Acero!$A$12:$AB$209,13,FALSE)</f>
        <v>Chapa negra doble recapado</v>
      </c>
      <c r="N1687" s="308" t="str">
        <f>IF(L1687="x",VLOOKUP(D1687,Acero!$A$12:$AB$209,6,FALSE),"--")</f>
        <v>--</v>
      </c>
      <c r="O1687" s="324" t="str">
        <f>IF(L1687="x",VLOOKUP(D1687,Acero!$A$12:$AB$209,7,FALSE),"--")</f>
        <v>--</v>
      </c>
      <c r="P1687" s="335" t="str">
        <f>IF((M1687="Chapa negra doble recapado")*AND(L1687&lt;&gt;"x"),"--",VLOOKUP(D1687,Acero!$A$12:$AB$209,14,FALSE))</f>
        <v>--</v>
      </c>
      <c r="Q1687" s="335" t="str">
        <f>IF((M1687="Chapa negra doble recapado")*AND(L1687&lt;&gt;"x"),"--",VLOOKUP(D1687,Acero!$A$12:$AB$209,15,FALSE))</f>
        <v>--</v>
      </c>
      <c r="R1687" s="335" t="str">
        <f>IF(L1687="x",VLOOKUP(D1687,Acero!$A$12:$AB$209,16,FALSE),"--")</f>
        <v>--</v>
      </c>
      <c r="S1687" s="335" t="str">
        <f>IF(L1687="x",VLOOKUP(D1687,Acero!$A$12:$AB$209,17,FALSE),"--")</f>
        <v>--</v>
      </c>
      <c r="T1687" s="335">
        <f>VLOOKUP(D1687,Acero!$A$12:$AB$209,18,FALSE)</f>
        <v>1.2</v>
      </c>
      <c r="U1687" s="308" t="str">
        <f>VLOOKUP(D1687,Acero!$A$12:$AB$209,19,FALSE)</f>
        <v>mm</v>
      </c>
      <c r="V1687" s="317"/>
      <c r="W1687" s="317">
        <v>2716.8333333333298</v>
      </c>
      <c r="X1687" s="322">
        <v>3552.6666666666702</v>
      </c>
      <c r="Y1687" s="334">
        <f t="shared" si="695"/>
        <v>0.30764983743328927</v>
      </c>
      <c r="Z1687">
        <f t="shared" ref="Z1687:Z1696" si="699">(V1687+W1687)*E1687+Z1686</f>
        <v>18117717.388888847</v>
      </c>
      <c r="AG1687" s="345">
        <v>43988</v>
      </c>
      <c r="AH1687" s="149"/>
      <c r="AI1687" s="149"/>
      <c r="AJ1687" s="149"/>
      <c r="AK1687" s="149"/>
      <c r="AL1687" s="343" t="e">
        <f t="shared" si="696"/>
        <v>#DIV/0!</v>
      </c>
      <c r="AM1687" s="149"/>
      <c r="AN1687" s="149"/>
      <c r="AO1687" s="343" t="e">
        <f t="shared" si="697"/>
        <v>#DIV/0!</v>
      </c>
      <c r="AP1687" s="149"/>
      <c r="AQ1687" s="149"/>
      <c r="AR1687" s="343" t="e">
        <f t="shared" si="698"/>
        <v>#DIV/0!</v>
      </c>
    </row>
    <row r="1688" spans="1:44" ht="30.75" hidden="1" thickBot="1">
      <c r="A1688" s="309"/>
      <c r="B1688" s="308">
        <v>1532</v>
      </c>
      <c r="C1688" s="239" t="str">
        <f>VLOOKUP($A$18,Piezas!$A$10:$F$604,2,FALSE)</f>
        <v xml:space="preserve">Gabinete lateral derecho </v>
      </c>
      <c r="D1688" s="317" t="s">
        <v>1014</v>
      </c>
      <c r="E1688" s="322">
        <v>3350.3333333333298</v>
      </c>
      <c r="F1688" s="308" t="str">
        <f>VLOOKUP(D1688,Acero!$A$12:$AB$209,4,FALSE)</f>
        <v>orejas</v>
      </c>
      <c r="G1688" s="317"/>
      <c r="H1688" s="317"/>
      <c r="I1688" s="317"/>
      <c r="J1688" s="311" t="s">
        <v>1609</v>
      </c>
      <c r="L1688" s="322"/>
      <c r="M1688" s="308" t="str">
        <f>VLOOKUP(D1688,Acero!$A$12:$AB$209,13,FALSE)</f>
        <v>Chapa negra doble recapado</v>
      </c>
      <c r="N1688" s="308" t="str">
        <f>IF(L1688="x",VLOOKUP(D1688,Acero!$A$12:$AB$209,6,FALSE),"--")</f>
        <v>--</v>
      </c>
      <c r="O1688" s="324" t="str">
        <f>IF(L1688="x",VLOOKUP(D1688,Acero!$A$12:$AB$209,7,FALSE),"--")</f>
        <v>--</v>
      </c>
      <c r="P1688" s="335" t="str">
        <f>IF((M1688="Chapa negra doble recapado")*AND(L1688&lt;&gt;"x"),"--",VLOOKUP(D1688,Acero!$A$12:$AB$209,14,FALSE))</f>
        <v>--</v>
      </c>
      <c r="Q1688" s="335" t="str">
        <f>IF((M1688="Chapa negra doble recapado")*AND(L1688&lt;&gt;"x"),"--",VLOOKUP(D1688,Acero!$A$12:$AB$209,15,FALSE))</f>
        <v>--</v>
      </c>
      <c r="R1688" s="335" t="str">
        <f>IF(L1688="x",VLOOKUP(D1688,Acero!$A$12:$AB$209,16,FALSE),"--")</f>
        <v>--</v>
      </c>
      <c r="S1688" s="335" t="str">
        <f>IF(L1688="x",VLOOKUP(D1688,Acero!$A$12:$AB$209,17,FALSE),"--")</f>
        <v>--</v>
      </c>
      <c r="T1688" s="335">
        <f>VLOOKUP(D1688,Acero!$A$12:$AB$209,18,FALSE)</f>
        <v>1.2</v>
      </c>
      <c r="U1688" s="308" t="str">
        <f>VLOOKUP(D1688,Acero!$A$12:$AB$209,19,FALSE)</f>
        <v>mm</v>
      </c>
      <c r="V1688" s="318">
        <v>1</v>
      </c>
      <c r="W1688" s="318">
        <v>2723.3333333333298</v>
      </c>
      <c r="X1688" s="322">
        <v>3561.1666666666702</v>
      </c>
      <c r="Y1688" s="334">
        <f t="shared" si="695"/>
        <v>0.30764993880049257</v>
      </c>
      <c r="Z1688">
        <f t="shared" si="699"/>
        <v>27245142.166666605</v>
      </c>
      <c r="AG1688" s="345">
        <v>43989</v>
      </c>
      <c r="AH1688" s="149"/>
      <c r="AI1688" s="149"/>
      <c r="AJ1688" s="149"/>
      <c r="AK1688" s="149"/>
      <c r="AL1688" s="343" t="e">
        <f t="shared" si="696"/>
        <v>#DIV/0!</v>
      </c>
      <c r="AM1688" s="149"/>
      <c r="AN1688" s="149"/>
      <c r="AO1688" s="343" t="e">
        <f t="shared" si="697"/>
        <v>#DIV/0!</v>
      </c>
      <c r="AP1688" s="149"/>
      <c r="AQ1688" s="149"/>
      <c r="AR1688" s="343" t="e">
        <f t="shared" si="698"/>
        <v>#DIV/0!</v>
      </c>
    </row>
    <row r="1689" spans="1:44" ht="30.75" hidden="1" thickBot="1">
      <c r="A1689" s="309"/>
      <c r="B1689" s="308">
        <v>1533</v>
      </c>
      <c r="C1689" s="239" t="str">
        <f>VLOOKUP($A$18,Piezas!$A$10:$F$604,2,FALSE)</f>
        <v xml:space="preserve">Gabinete lateral derecho </v>
      </c>
      <c r="D1689" s="317" t="s">
        <v>1015</v>
      </c>
      <c r="E1689" s="322"/>
      <c r="F1689" s="308">
        <f>VLOOKUP(D1689,Acero!$A$12:$AB$209,4,FALSE)</f>
        <v>0</v>
      </c>
      <c r="G1689" s="317"/>
      <c r="H1689" s="317"/>
      <c r="I1689" s="317"/>
      <c r="J1689" s="311"/>
      <c r="L1689" s="322"/>
      <c r="M1689" s="308">
        <f>VLOOKUP(D1689,Acero!$A$12:$AB$209,13,FALSE)</f>
        <v>0</v>
      </c>
      <c r="N1689" s="308" t="str">
        <f>IF(L1689="x",VLOOKUP(D1689,Acero!$A$12:$AB$209,6,FALSE),"--")</f>
        <v>--</v>
      </c>
      <c r="O1689" s="324" t="str">
        <f>IF(L1689="x",VLOOKUP(D1689,Acero!$A$12:$AB$209,7,FALSE),"--")</f>
        <v>--</v>
      </c>
      <c r="P1689" s="335">
        <f>IF((M1689="Chapa negra doble recapado")*AND(L1689&lt;&gt;"x"),"--",VLOOKUP(D1689,Acero!$A$12:$AB$209,14,FALSE))</f>
        <v>0</v>
      </c>
      <c r="Q1689" s="335">
        <f>IF((M1689="Chapa negra doble recapado")*AND(L1689&lt;&gt;"x"),"--",VLOOKUP(D1689,Acero!$A$12:$AB$209,15,FALSE))</f>
        <v>0</v>
      </c>
      <c r="R1689" s="335" t="str">
        <f>IF(L1689="x",VLOOKUP(D1689,Acero!$A$12:$AB$209,16,FALSE),"--")</f>
        <v>--</v>
      </c>
      <c r="S1689" s="335" t="str">
        <f>IF(L1689="x",VLOOKUP(D1689,Acero!$A$12:$AB$209,17,FALSE),"--")</f>
        <v>--</v>
      </c>
      <c r="T1689" s="335">
        <f>VLOOKUP(D1689,Acero!$A$12:$AB$209,18,FALSE)</f>
        <v>0</v>
      </c>
      <c r="U1689" s="308" t="str">
        <f>VLOOKUP(D1689,Acero!$A$12:$AB$209,19,FALSE)</f>
        <v>-----</v>
      </c>
      <c r="V1689" s="319"/>
      <c r="W1689" s="319"/>
      <c r="X1689" s="322"/>
      <c r="Y1689" s="334" t="e">
        <f t="shared" si="695"/>
        <v>#DIV/0!</v>
      </c>
      <c r="Z1689">
        <f t="shared" si="699"/>
        <v>27245142.166666605</v>
      </c>
      <c r="AG1689" s="345">
        <v>43990</v>
      </c>
      <c r="AH1689" s="149"/>
      <c r="AI1689" s="149"/>
      <c r="AJ1689" s="149"/>
      <c r="AK1689" s="149"/>
      <c r="AL1689" s="343" t="e">
        <f t="shared" si="696"/>
        <v>#DIV/0!</v>
      </c>
      <c r="AM1689" s="149"/>
      <c r="AN1689" s="149"/>
      <c r="AO1689" s="343" t="e">
        <f t="shared" si="697"/>
        <v>#DIV/0!</v>
      </c>
      <c r="AP1689" s="149"/>
      <c r="AQ1689" s="149"/>
      <c r="AR1689" s="343" t="e">
        <f t="shared" si="698"/>
        <v>#DIV/0!</v>
      </c>
    </row>
    <row r="1690" spans="1:44" ht="30.75" hidden="1" thickBot="1">
      <c r="A1690" s="309"/>
      <c r="B1690" s="308">
        <v>1534</v>
      </c>
      <c r="C1690" s="239" t="str">
        <f>VLOOKUP($A$18,Piezas!$A$10:$F$604,2,FALSE)</f>
        <v xml:space="preserve">Gabinete lateral derecho </v>
      </c>
      <c r="D1690" s="317" t="s">
        <v>1060</v>
      </c>
      <c r="E1690" s="322"/>
      <c r="F1690" s="308">
        <f>VLOOKUP(D1690,Acero!$A$12:$AB$209,4,FALSE)</f>
        <v>0</v>
      </c>
      <c r="G1690" s="317"/>
      <c r="H1690" s="317"/>
      <c r="I1690" s="317"/>
      <c r="J1690" s="311"/>
      <c r="L1690" s="322"/>
      <c r="M1690" s="308" t="str">
        <f>VLOOKUP(D1690,Acero!$A$12:$AB$209,13,FALSE)</f>
        <v>---------------</v>
      </c>
      <c r="N1690" s="308" t="str">
        <f>IF(L1690="x",VLOOKUP(D1690,Acero!$A$12:$AB$209,6,FALSE),"--")</f>
        <v>--</v>
      </c>
      <c r="O1690" s="324" t="str">
        <f>IF(L1690="x",VLOOKUP(D1690,Acero!$A$12:$AB$209,7,FALSE),"--")</f>
        <v>--</v>
      </c>
      <c r="P1690" s="335">
        <f>IF((M1690="Chapa negra doble recapado")*AND(L1690&lt;&gt;"x"),"--",VLOOKUP(D1690,Acero!$A$12:$AB$209,14,FALSE))</f>
        <v>28</v>
      </c>
      <c r="Q1690" s="335" t="str">
        <f>IF((M1690="Chapa negra doble recapado")*AND(L1690&lt;&gt;"x"),"--",VLOOKUP(D1690,Acero!$A$12:$AB$209,15,FALSE))</f>
        <v>----</v>
      </c>
      <c r="R1690" s="335" t="str">
        <f>IF(L1690="x",VLOOKUP(D1690,Acero!$A$12:$AB$209,16,FALSE),"--")</f>
        <v>--</v>
      </c>
      <c r="S1690" s="335" t="str">
        <f>IF(L1690="x",VLOOKUP(D1690,Acero!$A$12:$AB$209,17,FALSE),"--")</f>
        <v>--</v>
      </c>
      <c r="T1690" s="335">
        <f>VLOOKUP(D1690,Acero!$A$12:$AB$209,18,FALSE)</f>
        <v>0</v>
      </c>
      <c r="U1690" s="308" t="str">
        <f>VLOOKUP(D1690,Acero!$A$12:$AB$209,19,FALSE)</f>
        <v>----</v>
      </c>
      <c r="V1690" s="318"/>
      <c r="W1690" s="318"/>
      <c r="X1690" s="322"/>
      <c r="Y1690" s="334" t="e">
        <f t="shared" si="695"/>
        <v>#DIV/0!</v>
      </c>
      <c r="Z1690">
        <f t="shared" si="699"/>
        <v>27245142.166666605</v>
      </c>
      <c r="AG1690" s="345">
        <v>43991</v>
      </c>
      <c r="AH1690" s="149"/>
      <c r="AI1690" s="149"/>
      <c r="AJ1690" s="149"/>
      <c r="AK1690" s="149"/>
      <c r="AL1690" s="343" t="e">
        <f t="shared" si="696"/>
        <v>#DIV/0!</v>
      </c>
      <c r="AM1690" s="149"/>
      <c r="AN1690" s="149"/>
      <c r="AO1690" s="343" t="e">
        <f t="shared" si="697"/>
        <v>#DIV/0!</v>
      </c>
      <c r="AP1690" s="149"/>
      <c r="AQ1690" s="149"/>
      <c r="AR1690" s="343" t="e">
        <f t="shared" si="698"/>
        <v>#DIV/0!</v>
      </c>
    </row>
    <row r="1691" spans="1:44" ht="30.75" hidden="1" thickBot="1">
      <c r="A1691" s="309"/>
      <c r="B1691" s="308">
        <v>1535</v>
      </c>
      <c r="C1691" s="239" t="str">
        <f>VLOOKUP($A$18,Piezas!$A$10:$F$604,2,FALSE)</f>
        <v xml:space="preserve">Gabinete lateral derecho </v>
      </c>
      <c r="D1691" s="317" t="s">
        <v>1228</v>
      </c>
      <c r="E1691" s="322"/>
      <c r="F1691" s="308">
        <f>VLOOKUP(D1691,Acero!$A$12:$AB$209,4,FALSE)</f>
        <v>0</v>
      </c>
      <c r="G1691" s="317"/>
      <c r="H1691" s="317"/>
      <c r="I1691" s="317"/>
      <c r="J1691" s="311"/>
      <c r="L1691" s="322"/>
      <c r="M1691" s="308" t="str">
        <f>VLOOKUP(D1691,Acero!$A$12:$AB$209,13,FALSE)</f>
        <v>---------------</v>
      </c>
      <c r="N1691" s="308" t="str">
        <f>IF(L1691="x",VLOOKUP(D1691,Acero!$A$12:$AB$209,6,FALSE),"--")</f>
        <v>--</v>
      </c>
      <c r="O1691" s="324" t="str">
        <f>IF(L1691="x",VLOOKUP(D1691,Acero!$A$12:$AB$209,7,FALSE),"--")</f>
        <v>--</v>
      </c>
      <c r="P1691" s="335">
        <f>IF((M1691="Chapa negra doble recapado")*AND(L1691&lt;&gt;"x"),"--",VLOOKUP(D1691,Acero!$A$12:$AB$209,14,FALSE))</f>
        <v>0.42</v>
      </c>
      <c r="Q1691" s="335" t="str">
        <f>IF((M1691="Chapa negra doble recapado")*AND(L1691&lt;&gt;"x"),"--",VLOOKUP(D1691,Acero!$A$12:$AB$209,15,FALSE))</f>
        <v>----</v>
      </c>
      <c r="R1691" s="335" t="str">
        <f>IF(L1691="x",VLOOKUP(D1691,Acero!$A$12:$AB$209,16,FALSE),"--")</f>
        <v>--</v>
      </c>
      <c r="S1691" s="335" t="str">
        <f>IF(L1691="x",VLOOKUP(D1691,Acero!$A$12:$AB$209,17,FALSE),"--")</f>
        <v>--</v>
      </c>
      <c r="T1691" s="335">
        <f>VLOOKUP(D1691,Acero!$A$12:$AB$209,18,FALSE)</f>
        <v>0.5</v>
      </c>
      <c r="U1691" s="308" t="str">
        <f>VLOOKUP(D1691,Acero!$A$12:$AB$209,19,FALSE)</f>
        <v>----</v>
      </c>
      <c r="V1691" s="318"/>
      <c r="W1691" s="318"/>
      <c r="X1691" s="322"/>
      <c r="Y1691" s="334" t="e">
        <f t="shared" si="695"/>
        <v>#DIV/0!</v>
      </c>
      <c r="Z1691">
        <f t="shared" si="699"/>
        <v>27245142.166666605</v>
      </c>
      <c r="AG1691" s="345">
        <v>43992</v>
      </c>
      <c r="AH1691" s="149"/>
      <c r="AI1691" s="149"/>
      <c r="AJ1691" s="149"/>
      <c r="AK1691" s="149"/>
      <c r="AL1691" s="343" t="e">
        <f t="shared" si="696"/>
        <v>#DIV/0!</v>
      </c>
      <c r="AM1691" s="149"/>
      <c r="AN1691" s="149"/>
      <c r="AO1691" s="343" t="e">
        <f t="shared" si="697"/>
        <v>#DIV/0!</v>
      </c>
      <c r="AP1691" s="149"/>
      <c r="AQ1691" s="149"/>
      <c r="AR1691" s="343" t="e">
        <f t="shared" si="698"/>
        <v>#DIV/0!</v>
      </c>
    </row>
    <row r="1692" spans="1:44" ht="30.75" hidden="1" thickBot="1">
      <c r="A1692" s="309"/>
      <c r="B1692" s="308">
        <v>1536</v>
      </c>
      <c r="C1692" s="239" t="str">
        <f>VLOOKUP($A$18,Piezas!$A$10:$F$604,2,FALSE)</f>
        <v xml:space="preserve">Gabinete lateral derecho </v>
      </c>
      <c r="D1692" s="317" t="s">
        <v>1229</v>
      </c>
      <c r="E1692" s="322"/>
      <c r="F1692" s="308">
        <f>VLOOKUP(D1692,Acero!$A$12:$AB$209,4,FALSE)</f>
        <v>0</v>
      </c>
      <c r="G1692" s="317"/>
      <c r="H1692" s="317"/>
      <c r="I1692" s="317"/>
      <c r="J1692" s="311"/>
      <c r="L1692" s="322"/>
      <c r="M1692" s="308" t="str">
        <f>VLOOKUP(D1692,Acero!$A$12:$AB$209,13,FALSE)</f>
        <v>---------------</v>
      </c>
      <c r="N1692" s="308" t="str">
        <f>IF(L1692="x",VLOOKUP(D1692,Acero!$A$12:$AB$209,6,FALSE),"--")</f>
        <v>--</v>
      </c>
      <c r="O1692" s="324" t="str">
        <f>IF(L1692="x",VLOOKUP(D1692,Acero!$A$12:$AB$209,7,FALSE),"--")</f>
        <v>--</v>
      </c>
      <c r="P1692" s="335">
        <f>IF((M1692="Chapa negra doble recapado")*AND(L1692&lt;&gt;"x"),"--",VLOOKUP(D1692,Acero!$A$12:$AB$209,14,FALSE))</f>
        <v>22</v>
      </c>
      <c r="Q1692" s="335" t="str">
        <f>IF((M1692="Chapa negra doble recapado")*AND(L1692&lt;&gt;"x"),"--",VLOOKUP(D1692,Acero!$A$12:$AB$209,15,FALSE))</f>
        <v>----</v>
      </c>
      <c r="R1692" s="335" t="str">
        <f>IF(L1692="x",VLOOKUP(D1692,Acero!$A$12:$AB$209,16,FALSE),"--")</f>
        <v>--</v>
      </c>
      <c r="S1692" s="335" t="str">
        <f>IF(L1692="x",VLOOKUP(D1692,Acero!$A$12:$AB$209,17,FALSE),"--")</f>
        <v>--</v>
      </c>
      <c r="T1692" s="335">
        <f>VLOOKUP(D1692,Acero!$A$12:$AB$209,18,FALSE)</f>
        <v>0</v>
      </c>
      <c r="U1692" s="308" t="str">
        <f>VLOOKUP(D1692,Acero!$A$12:$AB$209,19,FALSE)</f>
        <v>----</v>
      </c>
      <c r="V1692" s="319"/>
      <c r="W1692" s="319"/>
      <c r="X1692" s="322"/>
      <c r="Y1692" s="334" t="e">
        <f t="shared" si="695"/>
        <v>#DIV/0!</v>
      </c>
      <c r="Z1692">
        <f t="shared" si="699"/>
        <v>27245142.166666605</v>
      </c>
      <c r="AG1692" s="345">
        <v>43993</v>
      </c>
      <c r="AH1692" s="149"/>
      <c r="AI1692" s="149"/>
      <c r="AJ1692" s="149"/>
      <c r="AK1692" s="149"/>
      <c r="AL1692" s="343" t="e">
        <f t="shared" si="696"/>
        <v>#DIV/0!</v>
      </c>
      <c r="AM1692" s="149"/>
      <c r="AN1692" s="149"/>
      <c r="AO1692" s="343" t="e">
        <f t="shared" si="697"/>
        <v>#DIV/0!</v>
      </c>
      <c r="AP1692" s="149"/>
      <c r="AQ1692" s="149"/>
      <c r="AR1692" s="343" t="e">
        <f t="shared" si="698"/>
        <v>#DIV/0!</v>
      </c>
    </row>
    <row r="1693" spans="1:44" ht="30.75" hidden="1" thickBot="1">
      <c r="A1693" s="309"/>
      <c r="B1693" s="308">
        <v>1537</v>
      </c>
      <c r="C1693" s="239" t="str">
        <f>VLOOKUP($A$18,Piezas!$A$10:$F$604,2,FALSE)</f>
        <v xml:space="preserve">Gabinete lateral derecho </v>
      </c>
      <c r="D1693" s="317" t="s">
        <v>1230</v>
      </c>
      <c r="E1693" s="322"/>
      <c r="F1693" s="308">
        <f>VLOOKUP(D1693,Acero!$A$12:$AB$209,4,FALSE)</f>
        <v>0</v>
      </c>
      <c r="G1693" s="317"/>
      <c r="H1693" s="317"/>
      <c r="I1693" s="317"/>
      <c r="J1693" s="311"/>
      <c r="L1693" s="322"/>
      <c r="M1693" s="308" t="str">
        <f>VLOOKUP(D1693,Acero!$A$12:$AB$209,13,FALSE)</f>
        <v>---------------</v>
      </c>
      <c r="N1693" s="308" t="str">
        <f>IF(L1693="x",VLOOKUP(D1693,Acero!$A$12:$AB$209,6,FALSE),"--")</f>
        <v>--</v>
      </c>
      <c r="O1693" s="324" t="str">
        <f>IF(L1693="x",VLOOKUP(D1693,Acero!$A$12:$AB$209,7,FALSE),"--")</f>
        <v>--</v>
      </c>
      <c r="P1693" s="335">
        <f>IF((M1693="Chapa negra doble recapado")*AND(L1693&lt;&gt;"x"),"--",VLOOKUP(D1693,Acero!$A$12:$AB$209,14,FALSE))</f>
        <v>12.7</v>
      </c>
      <c r="Q1693" s="335" t="str">
        <f>IF((M1693="Chapa negra doble recapado")*AND(L1693&lt;&gt;"x"),"--",VLOOKUP(D1693,Acero!$A$12:$AB$209,15,FALSE))</f>
        <v>----</v>
      </c>
      <c r="R1693" s="335" t="str">
        <f>IF(L1693="x",VLOOKUP(D1693,Acero!$A$12:$AB$209,16,FALSE),"--")</f>
        <v>--</v>
      </c>
      <c r="S1693" s="335" t="str">
        <f>IF(L1693="x",VLOOKUP(D1693,Acero!$A$12:$AB$209,17,FALSE),"--")</f>
        <v>--</v>
      </c>
      <c r="T1693" s="335">
        <f>VLOOKUP(D1693,Acero!$A$12:$AB$209,18,FALSE)</f>
        <v>0</v>
      </c>
      <c r="U1693" s="308" t="str">
        <f>VLOOKUP(D1693,Acero!$A$12:$AB$209,19,FALSE)</f>
        <v>----</v>
      </c>
      <c r="V1693" s="318"/>
      <c r="W1693" s="318"/>
      <c r="X1693" s="322"/>
      <c r="Y1693" s="334" t="e">
        <f t="shared" si="695"/>
        <v>#DIV/0!</v>
      </c>
      <c r="Z1693">
        <f t="shared" si="699"/>
        <v>27245142.166666605</v>
      </c>
      <c r="AG1693" s="345">
        <v>43994</v>
      </c>
      <c r="AH1693" s="149"/>
      <c r="AI1693" s="149"/>
      <c r="AJ1693" s="149"/>
      <c r="AK1693" s="149"/>
      <c r="AL1693" s="343" t="e">
        <f t="shared" si="696"/>
        <v>#DIV/0!</v>
      </c>
      <c r="AM1693" s="149"/>
      <c r="AN1693" s="149"/>
      <c r="AO1693" s="343" t="e">
        <f t="shared" si="697"/>
        <v>#DIV/0!</v>
      </c>
      <c r="AP1693" s="149"/>
      <c r="AQ1693" s="149"/>
      <c r="AR1693" s="343" t="e">
        <f t="shared" si="698"/>
        <v>#DIV/0!</v>
      </c>
    </row>
    <row r="1694" spans="1:44" ht="30.75" hidden="1" thickBot="1">
      <c r="A1694" s="309"/>
      <c r="B1694" s="308">
        <v>1538</v>
      </c>
      <c r="C1694" s="239" t="str">
        <f>VLOOKUP($A$18,Piezas!$A$10:$F$604,2,FALSE)</f>
        <v xml:space="preserve">Gabinete lateral derecho </v>
      </c>
      <c r="D1694" s="317"/>
      <c r="E1694" s="322"/>
      <c r="F1694" s="308" t="e">
        <f>VLOOKUP(D1694,Acero!$A$12:$AB$209,4,FALSE)</f>
        <v>#N/A</v>
      </c>
      <c r="G1694" s="317"/>
      <c r="H1694" s="317"/>
      <c r="I1694" s="317"/>
      <c r="J1694" s="311"/>
      <c r="L1694" s="322"/>
      <c r="M1694" s="308" t="e">
        <f>VLOOKUP(D1694,Acero!$A$12:$AB$209,13,FALSE)</f>
        <v>#N/A</v>
      </c>
      <c r="N1694" s="308" t="str">
        <f>IF(L1694="x",VLOOKUP(D1694,Acero!$A$12:$AB$209,6,FALSE),"--")</f>
        <v>--</v>
      </c>
      <c r="O1694" s="324" t="str">
        <f>IF(L1694="x",VLOOKUP(D1694,Acero!$A$12:$AB$209,7,FALSE),"--")</f>
        <v>--</v>
      </c>
      <c r="P1694" s="335" t="e">
        <f>IF((M1694="Chapa negra doble recapado")*AND(L1694&lt;&gt;"x"),"--",VLOOKUP(D1694,Acero!$A$12:$AB$209,14,FALSE))</f>
        <v>#N/A</v>
      </c>
      <c r="Q1694" s="335" t="e">
        <f>IF((M1694="Chapa negra doble recapado")*AND(L1694&lt;&gt;"x"),"--",VLOOKUP(D1694,Acero!$A$12:$AB$209,15,FALSE))</f>
        <v>#N/A</v>
      </c>
      <c r="R1694" s="335" t="str">
        <f>IF(L1694="x",VLOOKUP(D1694,Acero!$A$12:$AB$209,16,FALSE),"--")</f>
        <v>--</v>
      </c>
      <c r="S1694" s="335" t="str">
        <f>IF(L1694="x",VLOOKUP(D1694,Acero!$A$12:$AB$209,17,FALSE),"--")</f>
        <v>--</v>
      </c>
      <c r="T1694" s="335" t="e">
        <f>VLOOKUP(D1694,Acero!$A$12:$AB$209,18,FALSE)</f>
        <v>#N/A</v>
      </c>
      <c r="U1694" s="308" t="e">
        <f>VLOOKUP(D1694,Acero!$A$12:$AB$209,19,FALSE)</f>
        <v>#N/A</v>
      </c>
      <c r="V1694" s="319"/>
      <c r="W1694" s="319"/>
      <c r="X1694" s="322"/>
      <c r="Y1694" s="334" t="e">
        <f t="shared" si="695"/>
        <v>#DIV/0!</v>
      </c>
      <c r="Z1694">
        <f t="shared" si="699"/>
        <v>27245142.166666605</v>
      </c>
      <c r="AG1694" s="345">
        <v>43995</v>
      </c>
      <c r="AH1694" s="149"/>
      <c r="AI1694" s="149"/>
      <c r="AJ1694" s="149"/>
      <c r="AK1694" s="149"/>
      <c r="AL1694" s="343" t="e">
        <f t="shared" si="696"/>
        <v>#DIV/0!</v>
      </c>
      <c r="AM1694" s="149"/>
      <c r="AN1694" s="149"/>
      <c r="AO1694" s="343" t="e">
        <f t="shared" si="697"/>
        <v>#DIV/0!</v>
      </c>
      <c r="AP1694" s="149"/>
      <c r="AQ1694" s="149"/>
      <c r="AR1694" s="343" t="e">
        <f t="shared" si="698"/>
        <v>#DIV/0!</v>
      </c>
    </row>
    <row r="1695" spans="1:44" ht="30.75" hidden="1" thickBot="1">
      <c r="A1695" s="309"/>
      <c r="B1695" s="308">
        <v>1539</v>
      </c>
      <c r="C1695" s="239" t="str">
        <f>VLOOKUP($A$18,Piezas!$A$10:$F$604,2,FALSE)</f>
        <v xml:space="preserve">Gabinete lateral derecho </v>
      </c>
      <c r="D1695" s="320"/>
      <c r="E1695" s="322"/>
      <c r="F1695" s="308" t="e">
        <f>VLOOKUP(D1695,Acero!$A$12:$AB$209,4,FALSE)</f>
        <v>#N/A</v>
      </c>
      <c r="G1695" s="317"/>
      <c r="H1695" s="317"/>
      <c r="I1695" s="317"/>
      <c r="J1695" s="311"/>
      <c r="L1695" s="322"/>
      <c r="M1695" s="308" t="e">
        <f>VLOOKUP(D1695,Acero!$A$12:$AB$209,13,FALSE)</f>
        <v>#N/A</v>
      </c>
      <c r="N1695" s="308" t="str">
        <f>IF(L1695="x",VLOOKUP(D1695,Acero!$A$12:$AB$209,6,FALSE),"--")</f>
        <v>--</v>
      </c>
      <c r="O1695" s="324" t="str">
        <f>IF(L1695="x",VLOOKUP(D1695,Acero!$A$12:$AB$209,7,FALSE),"--")</f>
        <v>--</v>
      </c>
      <c r="P1695" s="335" t="e">
        <f>IF((M1695="Chapa negra doble recapado")*AND(L1695&lt;&gt;"x"),"--",VLOOKUP(D1695,Acero!$A$12:$AB$209,14,FALSE))</f>
        <v>#N/A</v>
      </c>
      <c r="Q1695" s="335" t="e">
        <f>IF((M1695="Chapa negra doble recapado")*AND(L1695&lt;&gt;"x"),"--",VLOOKUP(D1695,Acero!$A$12:$AB$209,15,FALSE))</f>
        <v>#N/A</v>
      </c>
      <c r="R1695" s="335" t="str">
        <f>IF(L1695="x",VLOOKUP(D1695,Acero!$A$12:$AB$209,16,FALSE),"--")</f>
        <v>--</v>
      </c>
      <c r="S1695" s="335" t="str">
        <f>IF(L1695="x",VLOOKUP(D1695,Acero!$A$12:$AB$209,17,FALSE),"--")</f>
        <v>--</v>
      </c>
      <c r="T1695" s="335" t="e">
        <f>VLOOKUP(D1695,Acero!$A$12:$AB$209,18,FALSE)</f>
        <v>#N/A</v>
      </c>
      <c r="U1695" s="308" t="e">
        <f>VLOOKUP(D1695,Acero!$A$12:$AB$209,19,FALSE)</f>
        <v>#N/A</v>
      </c>
      <c r="V1695" s="318"/>
      <c r="W1695" s="318"/>
      <c r="X1695" s="322"/>
      <c r="Y1695" s="334" t="e">
        <f t="shared" si="695"/>
        <v>#DIV/0!</v>
      </c>
      <c r="Z1695">
        <f t="shared" si="699"/>
        <v>27245142.166666605</v>
      </c>
      <c r="AG1695" s="345">
        <v>43996</v>
      </c>
      <c r="AH1695" s="149"/>
      <c r="AI1695" s="149"/>
      <c r="AJ1695" s="149"/>
      <c r="AK1695" s="149"/>
      <c r="AL1695" s="343" t="e">
        <f t="shared" si="696"/>
        <v>#DIV/0!</v>
      </c>
      <c r="AM1695" s="149"/>
      <c r="AN1695" s="149"/>
      <c r="AO1695" s="343" t="e">
        <f t="shared" si="697"/>
        <v>#DIV/0!</v>
      </c>
      <c r="AP1695" s="149"/>
      <c r="AQ1695" s="149"/>
      <c r="AR1695" s="343" t="e">
        <f t="shared" si="698"/>
        <v>#DIV/0!</v>
      </c>
    </row>
    <row r="1696" spans="1:44" ht="30.75" hidden="1" thickBot="1">
      <c r="A1696" s="412"/>
      <c r="B1696" s="308">
        <v>1540</v>
      </c>
      <c r="C1696" s="239" t="str">
        <f>VLOOKUP($A$18,Piezas!$A$10:$F$604,2,FALSE)</f>
        <v xml:space="preserve">Gabinete lateral derecho </v>
      </c>
      <c r="D1696" s="321"/>
      <c r="E1696" s="322"/>
      <c r="F1696" s="308" t="e">
        <f>VLOOKUP(D1696,Acero!$A$12:$AB$209,4,FALSE)</f>
        <v>#N/A</v>
      </c>
      <c r="G1696" s="317"/>
      <c r="H1696" s="317"/>
      <c r="I1696" s="317"/>
      <c r="J1696" s="311"/>
      <c r="L1696" s="322"/>
      <c r="M1696" s="308" t="e">
        <f>VLOOKUP(D1696,Acero!$A$12:$AB$209,13,FALSE)</f>
        <v>#N/A</v>
      </c>
      <c r="N1696" s="308" t="str">
        <f>IF(L1696="x",VLOOKUP(D1696,Acero!$A$12:$AB$209,6,FALSE),"--")</f>
        <v>--</v>
      </c>
      <c r="O1696" s="324" t="str">
        <f>IF(L1696="x",VLOOKUP(D1696,Acero!$A$12:$AB$209,7,FALSE),"--")</f>
        <v>--</v>
      </c>
      <c r="P1696" s="335" t="e">
        <f>IF((M1696="Chapa negra doble recapado")*AND(L1696&lt;&gt;"x"),"--",VLOOKUP(D1696,Acero!$A$12:$AB$209,14,FALSE))</f>
        <v>#N/A</v>
      </c>
      <c r="Q1696" s="335" t="e">
        <f>IF((M1696="Chapa negra doble recapado")*AND(L1696&lt;&gt;"x"),"--",VLOOKUP(D1696,Acero!$A$12:$AB$209,15,FALSE))</f>
        <v>#N/A</v>
      </c>
      <c r="R1696" s="335" t="str">
        <f>IF(L1696="x",VLOOKUP(D1696,Acero!$A$12:$AB$209,16,FALSE),"--")</f>
        <v>--</v>
      </c>
      <c r="S1696" s="335" t="str">
        <f>IF(L1696="x",VLOOKUP(D1696,Acero!$A$12:$AB$209,17,FALSE),"--")</f>
        <v>--</v>
      </c>
      <c r="T1696" s="335" t="e">
        <f>VLOOKUP(D1696,Acero!$A$12:$AB$209,18,FALSE)</f>
        <v>#N/A</v>
      </c>
      <c r="U1696" s="308" t="e">
        <f>VLOOKUP(D1696,Acero!$A$12:$AB$209,19,FALSE)</f>
        <v>#N/A</v>
      </c>
      <c r="V1696" s="319"/>
      <c r="W1696" s="319"/>
      <c r="X1696" s="322"/>
      <c r="Y1696" s="334" t="e">
        <f t="shared" si="695"/>
        <v>#DIV/0!</v>
      </c>
      <c r="Z1696">
        <f t="shared" si="699"/>
        <v>27245142.166666605</v>
      </c>
      <c r="AG1696" s="345">
        <v>43997</v>
      </c>
      <c r="AH1696" s="149"/>
      <c r="AI1696" s="149"/>
      <c r="AJ1696" s="149"/>
      <c r="AK1696" s="149"/>
      <c r="AL1696" s="343" t="e">
        <f t="shared" si="696"/>
        <v>#DIV/0!</v>
      </c>
      <c r="AM1696" s="149"/>
      <c r="AN1696" s="149"/>
      <c r="AO1696" s="343" t="e">
        <f t="shared" si="697"/>
        <v>#DIV/0!</v>
      </c>
      <c r="AP1696" s="149"/>
      <c r="AQ1696" s="149"/>
      <c r="AR1696" s="343" t="e">
        <f t="shared" si="698"/>
        <v>#DIV/0!</v>
      </c>
    </row>
    <row r="1697" spans="1:44" ht="15.75" hidden="1" thickBot="1">
      <c r="A1697" s="410"/>
      <c r="B1697" s="336"/>
      <c r="C1697" s="337"/>
      <c r="D1697" s="338"/>
      <c r="E1697" s="339"/>
      <c r="F1697" s="340"/>
      <c r="G1697" s="336"/>
      <c r="H1697" s="336"/>
      <c r="I1697" s="338"/>
      <c r="J1697" s="339"/>
      <c r="K1697" s="341"/>
      <c r="L1697" s="339"/>
      <c r="M1697" s="338"/>
      <c r="N1697" s="338"/>
      <c r="O1697" s="342"/>
      <c r="P1697" s="340"/>
      <c r="Q1697" s="340"/>
      <c r="R1697" s="340"/>
      <c r="S1697" s="340"/>
      <c r="T1697" s="340"/>
      <c r="U1697" s="336"/>
      <c r="V1697" s="336"/>
      <c r="W1697" s="336"/>
      <c r="X1697" s="339"/>
      <c r="Y1697" s="339"/>
      <c r="Z1697" s="333"/>
      <c r="AA1697" s="333"/>
      <c r="AG1697" s="345"/>
      <c r="AL1697" s="344"/>
      <c r="AO1697" s="344"/>
      <c r="AR1697" s="344"/>
    </row>
    <row r="1698" spans="1:44" ht="31.5" hidden="1" thickTop="1" thickBot="1">
      <c r="A1698" s="411" t="s">
        <v>659</v>
      </c>
      <c r="B1698" s="308">
        <v>1541</v>
      </c>
      <c r="C1698" s="239" t="str">
        <f>VLOOKUP($A$18,Piezas!$A$10:$F$604,2,FALSE)</f>
        <v xml:space="preserve">Gabinete lateral derecho </v>
      </c>
      <c r="D1698" s="317" t="s">
        <v>1012</v>
      </c>
      <c r="E1698" s="331">
        <v>3358.3333333333298</v>
      </c>
      <c r="F1698" s="308" t="str">
        <f>VLOOKUP(D1698,Acero!$A$12:$AB$209,4,FALSE)</f>
        <v>Lateral</v>
      </c>
      <c r="G1698" s="317"/>
      <c r="H1698" s="317"/>
      <c r="I1698" s="317"/>
      <c r="J1698" s="310"/>
      <c r="K1698" s="149"/>
      <c r="L1698" s="331"/>
      <c r="M1698" s="308" t="str">
        <f>VLOOKUP(D1698,Acero!$A$12:$AB$209,13,FALSE)</f>
        <v>Chapa negra doble recapado</v>
      </c>
      <c r="N1698" s="308" t="str">
        <f>IF(L1698="x",VLOOKUP(D1698,Acero!$A$12:$AB$209,6,FALSE),"--")</f>
        <v>--</v>
      </c>
      <c r="O1698" s="324" t="str">
        <f>IF(L1698="x",VLOOKUP(D1698,Acero!$A$12:$AB$209,7,FALSE),"--")</f>
        <v>--</v>
      </c>
      <c r="P1698" s="335" t="str">
        <f>IF((M1698="Chapa negra doble recapado")*AND(L1698&lt;&gt;"x"),"--",VLOOKUP(D1698,Acero!$A$12:$AB$209,14,FALSE))</f>
        <v>--</v>
      </c>
      <c r="Q1698" s="335" t="str">
        <f>IF((M1698="Chapa negra doble recapado")*AND(L1698&lt;&gt;"x"),"--",VLOOKUP(D1698,Acero!$A$12:$AB$209,15,FALSE))</f>
        <v>--</v>
      </c>
      <c r="R1698" s="335" t="str">
        <f>IF(L1698="x",VLOOKUP(D1698,Acero!$A$12:$AB$209,16,FALSE),"--")</f>
        <v>--</v>
      </c>
      <c r="S1698" s="335" t="str">
        <f>IF(L1698="x",VLOOKUP(D1698,Acero!$A$12:$AB$209,17,FALSE),"--")</f>
        <v>--</v>
      </c>
      <c r="T1698" s="335">
        <f>VLOOKUP(D1698,Acero!$A$12:$AB$209,18,FALSE)</f>
        <v>1.2</v>
      </c>
      <c r="U1698" s="308" t="str">
        <f>VLOOKUP(D1698,Acero!$A$12:$AB$209,19,FALSE)</f>
        <v>mm</v>
      </c>
      <c r="V1698" s="317"/>
      <c r="W1698" s="317">
        <v>2729.8333333333298</v>
      </c>
      <c r="X1698" s="331">
        <v>3569.6666666666702</v>
      </c>
      <c r="Y1698" s="334">
        <f t="shared" ref="Y1698:Y1708" si="700">(X1698-W1698)/W1698</f>
        <v>0.3076500396849654</v>
      </c>
      <c r="Z1698" s="149">
        <f>(V1698+W1698)*E1698</f>
        <v>9167690.2777777556</v>
      </c>
      <c r="AA1698" s="149"/>
      <c r="AB1698" s="149"/>
      <c r="AC1698" s="149"/>
      <c r="AD1698" s="149"/>
      <c r="AE1698" s="149"/>
      <c r="AF1698" s="149"/>
      <c r="AG1698" s="345">
        <v>43998</v>
      </c>
      <c r="AH1698" s="149"/>
      <c r="AI1698" s="149"/>
      <c r="AJ1698" s="149"/>
      <c r="AK1698" s="149"/>
      <c r="AL1698" s="343" t="e">
        <f t="shared" ref="AL1698:AL1708" si="701">(AH1698-AK1698)/AH1698</f>
        <v>#DIV/0!</v>
      </c>
      <c r="AM1698" s="149"/>
      <c r="AN1698" s="149"/>
      <c r="AO1698" s="343" t="e">
        <f t="shared" ref="AO1698:AO1708" si="702">(AK1698-AN1698)/AK1698</f>
        <v>#DIV/0!</v>
      </c>
      <c r="AP1698" s="149"/>
      <c r="AQ1698" s="149"/>
      <c r="AR1698" s="343" t="e">
        <f t="shared" ref="AR1698:AR1708" si="703">(AN1698-AQ1698)/AN1698</f>
        <v>#DIV/0!</v>
      </c>
    </row>
    <row r="1699" spans="1:44" ht="30.75" hidden="1" thickBot="1">
      <c r="A1699" s="309"/>
      <c r="B1699" s="308">
        <v>1542</v>
      </c>
      <c r="C1699" s="239" t="str">
        <f>VLOOKUP($A$18,Piezas!$A$10:$F$604,2,FALSE)</f>
        <v xml:space="preserve">Gabinete lateral derecho </v>
      </c>
      <c r="D1699" s="317" t="s">
        <v>1211</v>
      </c>
      <c r="E1699" s="322">
        <v>3366.3333333333298</v>
      </c>
      <c r="F1699" s="308" t="str">
        <f>VLOOKUP(D1699,Acero!$A$12:$AB$209,4,FALSE)</f>
        <v xml:space="preserve">Lonja </v>
      </c>
      <c r="G1699" s="317"/>
      <c r="H1699" s="317"/>
      <c r="I1699" s="317"/>
      <c r="J1699" s="311"/>
      <c r="L1699" s="317"/>
      <c r="M1699" s="308" t="str">
        <f>VLOOKUP(D1699,Acero!$A$12:$AB$209,13,FALSE)</f>
        <v>Chapa negra doble recapado</v>
      </c>
      <c r="N1699" s="308" t="str">
        <f>IF(L1699="x",VLOOKUP(D1699,Acero!$A$12:$AB$209,6,FALSE),"--")</f>
        <v>--</v>
      </c>
      <c r="O1699" s="324" t="str">
        <f>IF(L1699="x",VLOOKUP(D1699,Acero!$A$12:$AB$209,7,FALSE),"--")</f>
        <v>--</v>
      </c>
      <c r="P1699" s="335" t="str">
        <f>IF((M1699="Chapa negra doble recapado")*AND(L1699&lt;&gt;"x"),"--",VLOOKUP(D1699,Acero!$A$12:$AB$209,14,FALSE))</f>
        <v>--</v>
      </c>
      <c r="Q1699" s="335" t="str">
        <f>IF((M1699="Chapa negra doble recapado")*AND(L1699&lt;&gt;"x"),"--",VLOOKUP(D1699,Acero!$A$12:$AB$209,15,FALSE))</f>
        <v>--</v>
      </c>
      <c r="R1699" s="335" t="str">
        <f>IF(L1699="x",VLOOKUP(D1699,Acero!$A$12:$AB$209,16,FALSE),"--")</f>
        <v>--</v>
      </c>
      <c r="S1699" s="335" t="str">
        <f>IF(L1699="x",VLOOKUP(D1699,Acero!$A$12:$AB$209,17,FALSE),"--")</f>
        <v>--</v>
      </c>
      <c r="T1699" s="335">
        <f>VLOOKUP(D1699,Acero!$A$12:$AB$209,18,FALSE)</f>
        <v>1.2</v>
      </c>
      <c r="U1699" s="308" t="str">
        <f>VLOOKUP(D1699,Acero!$A$12:$AB$209,19,FALSE)</f>
        <v>mm</v>
      </c>
      <c r="V1699" s="317"/>
      <c r="W1699" s="317">
        <v>2736.3333333333298</v>
      </c>
      <c r="X1699" s="322">
        <v>3578.1666666666702</v>
      </c>
      <c r="Y1699" s="334">
        <f t="shared" si="700"/>
        <v>0.30765014009014791</v>
      </c>
      <c r="Z1699">
        <f t="shared" ref="Z1699:Z1708" si="704">(V1699+W1699)*E1699+Z1698</f>
        <v>18379100.388888843</v>
      </c>
      <c r="AG1699" s="345">
        <v>43999</v>
      </c>
      <c r="AH1699" s="149"/>
      <c r="AI1699" s="149"/>
      <c r="AJ1699" s="149"/>
      <c r="AK1699" s="149"/>
      <c r="AL1699" s="343" t="e">
        <f t="shared" si="701"/>
        <v>#DIV/0!</v>
      </c>
      <c r="AM1699" s="149"/>
      <c r="AN1699" s="149"/>
      <c r="AO1699" s="343" t="e">
        <f t="shared" si="702"/>
        <v>#DIV/0!</v>
      </c>
      <c r="AP1699" s="149"/>
      <c r="AQ1699" s="149"/>
      <c r="AR1699" s="343" t="e">
        <f t="shared" si="703"/>
        <v>#DIV/0!</v>
      </c>
    </row>
    <row r="1700" spans="1:44" ht="30.75" hidden="1" thickBot="1">
      <c r="A1700" s="309"/>
      <c r="B1700" s="308">
        <v>1543</v>
      </c>
      <c r="C1700" s="239" t="str">
        <f>VLOOKUP($A$18,Piezas!$A$10:$F$604,2,FALSE)</f>
        <v xml:space="preserve">Gabinete lateral derecho </v>
      </c>
      <c r="D1700" s="317" t="s">
        <v>1014</v>
      </c>
      <c r="E1700" s="322">
        <v>3374.3333333333298</v>
      </c>
      <c r="F1700" s="308" t="str">
        <f>VLOOKUP(D1700,Acero!$A$12:$AB$209,4,FALSE)</f>
        <v>orejas</v>
      </c>
      <c r="G1700" s="317"/>
      <c r="H1700" s="317"/>
      <c r="I1700" s="317"/>
      <c r="J1700" s="311" t="s">
        <v>1610</v>
      </c>
      <c r="L1700" s="322"/>
      <c r="M1700" s="308" t="str">
        <f>VLOOKUP(D1700,Acero!$A$12:$AB$209,13,FALSE)</f>
        <v>Chapa negra doble recapado</v>
      </c>
      <c r="N1700" s="308" t="str">
        <f>IF(L1700="x",VLOOKUP(D1700,Acero!$A$12:$AB$209,6,FALSE),"--")</f>
        <v>--</v>
      </c>
      <c r="O1700" s="324" t="str">
        <f>IF(L1700="x",VLOOKUP(D1700,Acero!$A$12:$AB$209,7,FALSE),"--")</f>
        <v>--</v>
      </c>
      <c r="P1700" s="335" t="str">
        <f>IF((M1700="Chapa negra doble recapado")*AND(L1700&lt;&gt;"x"),"--",VLOOKUP(D1700,Acero!$A$12:$AB$209,14,FALSE))</f>
        <v>--</v>
      </c>
      <c r="Q1700" s="335" t="str">
        <f>IF((M1700="Chapa negra doble recapado")*AND(L1700&lt;&gt;"x"),"--",VLOOKUP(D1700,Acero!$A$12:$AB$209,15,FALSE))</f>
        <v>--</v>
      </c>
      <c r="R1700" s="335" t="str">
        <f>IF(L1700="x",VLOOKUP(D1700,Acero!$A$12:$AB$209,16,FALSE),"--")</f>
        <v>--</v>
      </c>
      <c r="S1700" s="335" t="str">
        <f>IF(L1700="x",VLOOKUP(D1700,Acero!$A$12:$AB$209,17,FALSE),"--")</f>
        <v>--</v>
      </c>
      <c r="T1700" s="335">
        <f>VLOOKUP(D1700,Acero!$A$12:$AB$209,18,FALSE)</f>
        <v>1.2</v>
      </c>
      <c r="U1700" s="308" t="str">
        <f>VLOOKUP(D1700,Acero!$A$12:$AB$209,19,FALSE)</f>
        <v>mm</v>
      </c>
      <c r="V1700" s="318">
        <v>1</v>
      </c>
      <c r="W1700" s="318">
        <v>2742.8333333333298</v>
      </c>
      <c r="X1700" s="322">
        <v>3586.6666666666702</v>
      </c>
      <c r="Y1700" s="334">
        <f t="shared" si="700"/>
        <v>0.30765024001944757</v>
      </c>
      <c r="Z1700">
        <f t="shared" si="704"/>
        <v>27637708.666666597</v>
      </c>
      <c r="AG1700" s="345">
        <v>44000</v>
      </c>
      <c r="AH1700" s="149"/>
      <c r="AI1700" s="149"/>
      <c r="AJ1700" s="149"/>
      <c r="AK1700" s="149"/>
      <c r="AL1700" s="343" t="e">
        <f t="shared" si="701"/>
        <v>#DIV/0!</v>
      </c>
      <c r="AM1700" s="149"/>
      <c r="AN1700" s="149"/>
      <c r="AO1700" s="343" t="e">
        <f t="shared" si="702"/>
        <v>#DIV/0!</v>
      </c>
      <c r="AP1700" s="149"/>
      <c r="AQ1700" s="149"/>
      <c r="AR1700" s="343" t="e">
        <f t="shared" si="703"/>
        <v>#DIV/0!</v>
      </c>
    </row>
    <row r="1701" spans="1:44" ht="30.75" hidden="1" thickBot="1">
      <c r="A1701" s="309"/>
      <c r="B1701" s="308">
        <v>1544</v>
      </c>
      <c r="C1701" s="239" t="str">
        <f>VLOOKUP($A$18,Piezas!$A$10:$F$604,2,FALSE)</f>
        <v xml:space="preserve">Gabinete lateral derecho </v>
      </c>
      <c r="D1701" s="317" t="s">
        <v>1015</v>
      </c>
      <c r="E1701" s="322"/>
      <c r="F1701" s="308">
        <f>VLOOKUP(D1701,Acero!$A$12:$AB$209,4,FALSE)</f>
        <v>0</v>
      </c>
      <c r="G1701" s="317"/>
      <c r="H1701" s="317"/>
      <c r="I1701" s="317"/>
      <c r="J1701" s="311"/>
      <c r="L1701" s="322"/>
      <c r="M1701" s="308">
        <f>VLOOKUP(D1701,Acero!$A$12:$AB$209,13,FALSE)</f>
        <v>0</v>
      </c>
      <c r="N1701" s="308" t="str">
        <f>IF(L1701="x",VLOOKUP(D1701,Acero!$A$12:$AB$209,6,FALSE),"--")</f>
        <v>--</v>
      </c>
      <c r="O1701" s="324" t="str">
        <f>IF(L1701="x",VLOOKUP(D1701,Acero!$A$12:$AB$209,7,FALSE),"--")</f>
        <v>--</v>
      </c>
      <c r="P1701" s="335">
        <f>IF((M1701="Chapa negra doble recapado")*AND(L1701&lt;&gt;"x"),"--",VLOOKUP(D1701,Acero!$A$12:$AB$209,14,FALSE))</f>
        <v>0</v>
      </c>
      <c r="Q1701" s="335">
        <f>IF((M1701="Chapa negra doble recapado")*AND(L1701&lt;&gt;"x"),"--",VLOOKUP(D1701,Acero!$A$12:$AB$209,15,FALSE))</f>
        <v>0</v>
      </c>
      <c r="R1701" s="335" t="str">
        <f>IF(L1701="x",VLOOKUP(D1701,Acero!$A$12:$AB$209,16,FALSE),"--")</f>
        <v>--</v>
      </c>
      <c r="S1701" s="335" t="str">
        <f>IF(L1701="x",VLOOKUP(D1701,Acero!$A$12:$AB$209,17,FALSE),"--")</f>
        <v>--</v>
      </c>
      <c r="T1701" s="335">
        <f>VLOOKUP(D1701,Acero!$A$12:$AB$209,18,FALSE)</f>
        <v>0</v>
      </c>
      <c r="U1701" s="308" t="str">
        <f>VLOOKUP(D1701,Acero!$A$12:$AB$209,19,FALSE)</f>
        <v>-----</v>
      </c>
      <c r="V1701" s="319"/>
      <c r="W1701" s="319"/>
      <c r="X1701" s="322"/>
      <c r="Y1701" s="334" t="e">
        <f t="shared" si="700"/>
        <v>#DIV/0!</v>
      </c>
      <c r="Z1701">
        <f t="shared" si="704"/>
        <v>27637708.666666597</v>
      </c>
      <c r="AG1701" s="345">
        <v>44001</v>
      </c>
      <c r="AH1701" s="149"/>
      <c r="AI1701" s="149"/>
      <c r="AJ1701" s="149"/>
      <c r="AK1701" s="149"/>
      <c r="AL1701" s="343" t="e">
        <f t="shared" si="701"/>
        <v>#DIV/0!</v>
      </c>
      <c r="AM1701" s="149"/>
      <c r="AN1701" s="149"/>
      <c r="AO1701" s="343" t="e">
        <f t="shared" si="702"/>
        <v>#DIV/0!</v>
      </c>
      <c r="AP1701" s="149"/>
      <c r="AQ1701" s="149"/>
      <c r="AR1701" s="343" t="e">
        <f t="shared" si="703"/>
        <v>#DIV/0!</v>
      </c>
    </row>
    <row r="1702" spans="1:44" ht="30.75" hidden="1" thickBot="1">
      <c r="A1702" s="309"/>
      <c r="B1702" s="308">
        <v>1545</v>
      </c>
      <c r="C1702" s="239" t="str">
        <f>VLOOKUP($A$18,Piezas!$A$10:$F$604,2,FALSE)</f>
        <v xml:space="preserve">Gabinete lateral derecho </v>
      </c>
      <c r="D1702" s="317" t="s">
        <v>1060</v>
      </c>
      <c r="E1702" s="322"/>
      <c r="F1702" s="308">
        <f>VLOOKUP(D1702,Acero!$A$12:$AB$209,4,FALSE)</f>
        <v>0</v>
      </c>
      <c r="G1702" s="317"/>
      <c r="H1702" s="317"/>
      <c r="I1702" s="317"/>
      <c r="J1702" s="311"/>
      <c r="L1702" s="322"/>
      <c r="M1702" s="308" t="str">
        <f>VLOOKUP(D1702,Acero!$A$12:$AB$209,13,FALSE)</f>
        <v>---------------</v>
      </c>
      <c r="N1702" s="308" t="str">
        <f>IF(L1702="x",VLOOKUP(D1702,Acero!$A$12:$AB$209,6,FALSE),"--")</f>
        <v>--</v>
      </c>
      <c r="O1702" s="324" t="str">
        <f>IF(L1702="x",VLOOKUP(D1702,Acero!$A$12:$AB$209,7,FALSE),"--")</f>
        <v>--</v>
      </c>
      <c r="P1702" s="335">
        <f>IF((M1702="Chapa negra doble recapado")*AND(L1702&lt;&gt;"x"),"--",VLOOKUP(D1702,Acero!$A$12:$AB$209,14,FALSE))</f>
        <v>28</v>
      </c>
      <c r="Q1702" s="335" t="str">
        <f>IF((M1702="Chapa negra doble recapado")*AND(L1702&lt;&gt;"x"),"--",VLOOKUP(D1702,Acero!$A$12:$AB$209,15,FALSE))</f>
        <v>----</v>
      </c>
      <c r="R1702" s="335" t="str">
        <f>IF(L1702="x",VLOOKUP(D1702,Acero!$A$12:$AB$209,16,FALSE),"--")</f>
        <v>--</v>
      </c>
      <c r="S1702" s="335" t="str">
        <f>IF(L1702="x",VLOOKUP(D1702,Acero!$A$12:$AB$209,17,FALSE),"--")</f>
        <v>--</v>
      </c>
      <c r="T1702" s="335">
        <f>VLOOKUP(D1702,Acero!$A$12:$AB$209,18,FALSE)</f>
        <v>0</v>
      </c>
      <c r="U1702" s="308" t="str">
        <f>VLOOKUP(D1702,Acero!$A$12:$AB$209,19,FALSE)</f>
        <v>----</v>
      </c>
      <c r="V1702" s="318"/>
      <c r="W1702" s="318"/>
      <c r="X1702" s="322"/>
      <c r="Y1702" s="334" t="e">
        <f t="shared" si="700"/>
        <v>#DIV/0!</v>
      </c>
      <c r="Z1702">
        <f t="shared" si="704"/>
        <v>27637708.666666597</v>
      </c>
      <c r="AG1702" s="345">
        <v>44002</v>
      </c>
      <c r="AH1702" s="149"/>
      <c r="AI1702" s="149"/>
      <c r="AJ1702" s="149"/>
      <c r="AK1702" s="149"/>
      <c r="AL1702" s="343" t="e">
        <f t="shared" si="701"/>
        <v>#DIV/0!</v>
      </c>
      <c r="AM1702" s="149"/>
      <c r="AN1702" s="149"/>
      <c r="AO1702" s="343" t="e">
        <f t="shared" si="702"/>
        <v>#DIV/0!</v>
      </c>
      <c r="AP1702" s="149"/>
      <c r="AQ1702" s="149"/>
      <c r="AR1702" s="343" t="e">
        <f t="shared" si="703"/>
        <v>#DIV/0!</v>
      </c>
    </row>
    <row r="1703" spans="1:44" ht="30.75" hidden="1" thickBot="1">
      <c r="A1703" s="309"/>
      <c r="B1703" s="308">
        <v>1546</v>
      </c>
      <c r="C1703" s="239" t="str">
        <f>VLOOKUP($A$18,Piezas!$A$10:$F$604,2,FALSE)</f>
        <v xml:space="preserve">Gabinete lateral derecho </v>
      </c>
      <c r="D1703" s="317" t="s">
        <v>1228</v>
      </c>
      <c r="E1703" s="322"/>
      <c r="F1703" s="308">
        <f>VLOOKUP(D1703,Acero!$A$12:$AB$209,4,FALSE)</f>
        <v>0</v>
      </c>
      <c r="G1703" s="317"/>
      <c r="H1703" s="317"/>
      <c r="I1703" s="317"/>
      <c r="J1703" s="311"/>
      <c r="L1703" s="322"/>
      <c r="M1703" s="308" t="str">
        <f>VLOOKUP(D1703,Acero!$A$12:$AB$209,13,FALSE)</f>
        <v>---------------</v>
      </c>
      <c r="N1703" s="308" t="str">
        <f>IF(L1703="x",VLOOKUP(D1703,Acero!$A$12:$AB$209,6,FALSE),"--")</f>
        <v>--</v>
      </c>
      <c r="O1703" s="324" t="str">
        <f>IF(L1703="x",VLOOKUP(D1703,Acero!$A$12:$AB$209,7,FALSE),"--")</f>
        <v>--</v>
      </c>
      <c r="P1703" s="335">
        <f>IF((M1703="Chapa negra doble recapado")*AND(L1703&lt;&gt;"x"),"--",VLOOKUP(D1703,Acero!$A$12:$AB$209,14,FALSE))</f>
        <v>0.42</v>
      </c>
      <c r="Q1703" s="335" t="str">
        <f>IF((M1703="Chapa negra doble recapado")*AND(L1703&lt;&gt;"x"),"--",VLOOKUP(D1703,Acero!$A$12:$AB$209,15,FALSE))</f>
        <v>----</v>
      </c>
      <c r="R1703" s="335" t="str">
        <f>IF(L1703="x",VLOOKUP(D1703,Acero!$A$12:$AB$209,16,FALSE),"--")</f>
        <v>--</v>
      </c>
      <c r="S1703" s="335" t="str">
        <f>IF(L1703="x",VLOOKUP(D1703,Acero!$A$12:$AB$209,17,FALSE),"--")</f>
        <v>--</v>
      </c>
      <c r="T1703" s="335">
        <f>VLOOKUP(D1703,Acero!$A$12:$AB$209,18,FALSE)</f>
        <v>0.5</v>
      </c>
      <c r="U1703" s="308" t="str">
        <f>VLOOKUP(D1703,Acero!$A$12:$AB$209,19,FALSE)</f>
        <v>----</v>
      </c>
      <c r="V1703" s="318"/>
      <c r="W1703" s="318"/>
      <c r="X1703" s="322"/>
      <c r="Y1703" s="334" t="e">
        <f t="shared" si="700"/>
        <v>#DIV/0!</v>
      </c>
      <c r="Z1703">
        <f t="shared" si="704"/>
        <v>27637708.666666597</v>
      </c>
      <c r="AG1703" s="345">
        <v>44003</v>
      </c>
      <c r="AH1703" s="149"/>
      <c r="AI1703" s="149"/>
      <c r="AJ1703" s="149"/>
      <c r="AK1703" s="149"/>
      <c r="AL1703" s="343" t="e">
        <f t="shared" si="701"/>
        <v>#DIV/0!</v>
      </c>
      <c r="AM1703" s="149"/>
      <c r="AN1703" s="149"/>
      <c r="AO1703" s="343" t="e">
        <f t="shared" si="702"/>
        <v>#DIV/0!</v>
      </c>
      <c r="AP1703" s="149"/>
      <c r="AQ1703" s="149"/>
      <c r="AR1703" s="343" t="e">
        <f t="shared" si="703"/>
        <v>#DIV/0!</v>
      </c>
    </row>
    <row r="1704" spans="1:44" ht="30.75" hidden="1" thickBot="1">
      <c r="A1704" s="309"/>
      <c r="B1704" s="308">
        <v>1547</v>
      </c>
      <c r="C1704" s="239" t="str">
        <f>VLOOKUP($A$18,Piezas!$A$10:$F$604,2,FALSE)</f>
        <v xml:space="preserve">Gabinete lateral derecho </v>
      </c>
      <c r="D1704" s="317" t="s">
        <v>1229</v>
      </c>
      <c r="E1704" s="322"/>
      <c r="F1704" s="308">
        <f>VLOOKUP(D1704,Acero!$A$12:$AB$209,4,FALSE)</f>
        <v>0</v>
      </c>
      <c r="G1704" s="317"/>
      <c r="H1704" s="317"/>
      <c r="I1704" s="317"/>
      <c r="J1704" s="311"/>
      <c r="L1704" s="322"/>
      <c r="M1704" s="308" t="str">
        <f>VLOOKUP(D1704,Acero!$A$12:$AB$209,13,FALSE)</f>
        <v>---------------</v>
      </c>
      <c r="N1704" s="308" t="str">
        <f>IF(L1704="x",VLOOKUP(D1704,Acero!$A$12:$AB$209,6,FALSE),"--")</f>
        <v>--</v>
      </c>
      <c r="O1704" s="324" t="str">
        <f>IF(L1704="x",VLOOKUP(D1704,Acero!$A$12:$AB$209,7,FALSE),"--")</f>
        <v>--</v>
      </c>
      <c r="P1704" s="335">
        <f>IF((M1704="Chapa negra doble recapado")*AND(L1704&lt;&gt;"x"),"--",VLOOKUP(D1704,Acero!$A$12:$AB$209,14,FALSE))</f>
        <v>22</v>
      </c>
      <c r="Q1704" s="335" t="str">
        <f>IF((M1704="Chapa negra doble recapado")*AND(L1704&lt;&gt;"x"),"--",VLOOKUP(D1704,Acero!$A$12:$AB$209,15,FALSE))</f>
        <v>----</v>
      </c>
      <c r="R1704" s="335" t="str">
        <f>IF(L1704="x",VLOOKUP(D1704,Acero!$A$12:$AB$209,16,FALSE),"--")</f>
        <v>--</v>
      </c>
      <c r="S1704" s="335" t="str">
        <f>IF(L1704="x",VLOOKUP(D1704,Acero!$A$12:$AB$209,17,FALSE),"--")</f>
        <v>--</v>
      </c>
      <c r="T1704" s="335">
        <f>VLOOKUP(D1704,Acero!$A$12:$AB$209,18,FALSE)</f>
        <v>0</v>
      </c>
      <c r="U1704" s="308" t="str">
        <f>VLOOKUP(D1704,Acero!$A$12:$AB$209,19,FALSE)</f>
        <v>----</v>
      </c>
      <c r="V1704" s="319"/>
      <c r="W1704" s="319"/>
      <c r="X1704" s="322"/>
      <c r="Y1704" s="334" t="e">
        <f t="shared" si="700"/>
        <v>#DIV/0!</v>
      </c>
      <c r="Z1704">
        <f t="shared" si="704"/>
        <v>27637708.666666597</v>
      </c>
      <c r="AG1704" s="345">
        <v>44004</v>
      </c>
      <c r="AH1704" s="149"/>
      <c r="AI1704" s="149"/>
      <c r="AJ1704" s="149"/>
      <c r="AK1704" s="149"/>
      <c r="AL1704" s="343" t="e">
        <f t="shared" si="701"/>
        <v>#DIV/0!</v>
      </c>
      <c r="AM1704" s="149"/>
      <c r="AN1704" s="149"/>
      <c r="AO1704" s="343" t="e">
        <f t="shared" si="702"/>
        <v>#DIV/0!</v>
      </c>
      <c r="AP1704" s="149"/>
      <c r="AQ1704" s="149"/>
      <c r="AR1704" s="343" t="e">
        <f t="shared" si="703"/>
        <v>#DIV/0!</v>
      </c>
    </row>
    <row r="1705" spans="1:44" ht="30.75" hidden="1" thickBot="1">
      <c r="A1705" s="309"/>
      <c r="B1705" s="308">
        <v>1548</v>
      </c>
      <c r="C1705" s="239" t="str">
        <f>VLOOKUP($A$18,Piezas!$A$10:$F$604,2,FALSE)</f>
        <v xml:space="preserve">Gabinete lateral derecho </v>
      </c>
      <c r="D1705" s="317" t="s">
        <v>1230</v>
      </c>
      <c r="E1705" s="322"/>
      <c r="F1705" s="308">
        <f>VLOOKUP(D1705,Acero!$A$12:$AB$209,4,FALSE)</f>
        <v>0</v>
      </c>
      <c r="G1705" s="317"/>
      <c r="H1705" s="317"/>
      <c r="I1705" s="317"/>
      <c r="J1705" s="311"/>
      <c r="L1705" s="322"/>
      <c r="M1705" s="308" t="str">
        <f>VLOOKUP(D1705,Acero!$A$12:$AB$209,13,FALSE)</f>
        <v>---------------</v>
      </c>
      <c r="N1705" s="308" t="str">
        <f>IF(L1705="x",VLOOKUP(D1705,Acero!$A$12:$AB$209,6,FALSE),"--")</f>
        <v>--</v>
      </c>
      <c r="O1705" s="324" t="str">
        <f>IF(L1705="x",VLOOKUP(D1705,Acero!$A$12:$AB$209,7,FALSE),"--")</f>
        <v>--</v>
      </c>
      <c r="P1705" s="335">
        <f>IF((M1705="Chapa negra doble recapado")*AND(L1705&lt;&gt;"x"),"--",VLOOKUP(D1705,Acero!$A$12:$AB$209,14,FALSE))</f>
        <v>12.7</v>
      </c>
      <c r="Q1705" s="335" t="str">
        <f>IF((M1705="Chapa negra doble recapado")*AND(L1705&lt;&gt;"x"),"--",VLOOKUP(D1705,Acero!$A$12:$AB$209,15,FALSE))</f>
        <v>----</v>
      </c>
      <c r="R1705" s="335" t="str">
        <f>IF(L1705="x",VLOOKUP(D1705,Acero!$A$12:$AB$209,16,FALSE),"--")</f>
        <v>--</v>
      </c>
      <c r="S1705" s="335" t="str">
        <f>IF(L1705="x",VLOOKUP(D1705,Acero!$A$12:$AB$209,17,FALSE),"--")</f>
        <v>--</v>
      </c>
      <c r="T1705" s="335">
        <f>VLOOKUP(D1705,Acero!$A$12:$AB$209,18,FALSE)</f>
        <v>0</v>
      </c>
      <c r="U1705" s="308" t="str">
        <f>VLOOKUP(D1705,Acero!$A$12:$AB$209,19,FALSE)</f>
        <v>----</v>
      </c>
      <c r="V1705" s="318"/>
      <c r="W1705" s="318"/>
      <c r="X1705" s="322"/>
      <c r="Y1705" s="334" t="e">
        <f t="shared" si="700"/>
        <v>#DIV/0!</v>
      </c>
      <c r="Z1705">
        <f t="shared" si="704"/>
        <v>27637708.666666597</v>
      </c>
      <c r="AG1705" s="345">
        <v>44005</v>
      </c>
      <c r="AH1705" s="149"/>
      <c r="AI1705" s="149"/>
      <c r="AJ1705" s="149"/>
      <c r="AK1705" s="149"/>
      <c r="AL1705" s="343" t="e">
        <f t="shared" si="701"/>
        <v>#DIV/0!</v>
      </c>
      <c r="AM1705" s="149"/>
      <c r="AN1705" s="149"/>
      <c r="AO1705" s="343" t="e">
        <f t="shared" si="702"/>
        <v>#DIV/0!</v>
      </c>
      <c r="AP1705" s="149"/>
      <c r="AQ1705" s="149"/>
      <c r="AR1705" s="343" t="e">
        <f t="shared" si="703"/>
        <v>#DIV/0!</v>
      </c>
    </row>
    <row r="1706" spans="1:44" ht="30.75" hidden="1" thickBot="1">
      <c r="A1706" s="309"/>
      <c r="B1706" s="308">
        <v>1549</v>
      </c>
      <c r="C1706" s="239" t="str">
        <f>VLOOKUP($A$18,Piezas!$A$10:$F$604,2,FALSE)</f>
        <v xml:space="preserve">Gabinete lateral derecho </v>
      </c>
      <c r="D1706" s="317"/>
      <c r="E1706" s="322"/>
      <c r="F1706" s="308" t="e">
        <f>VLOOKUP(D1706,Acero!$A$12:$AB$209,4,FALSE)</f>
        <v>#N/A</v>
      </c>
      <c r="G1706" s="317"/>
      <c r="H1706" s="317"/>
      <c r="I1706" s="317"/>
      <c r="J1706" s="311"/>
      <c r="L1706" s="322"/>
      <c r="M1706" s="308" t="e">
        <f>VLOOKUP(D1706,Acero!$A$12:$AB$209,13,FALSE)</f>
        <v>#N/A</v>
      </c>
      <c r="N1706" s="308" t="str">
        <f>IF(L1706="x",VLOOKUP(D1706,Acero!$A$12:$AB$209,6,FALSE),"--")</f>
        <v>--</v>
      </c>
      <c r="O1706" s="324" t="str">
        <f>IF(L1706="x",VLOOKUP(D1706,Acero!$A$12:$AB$209,7,FALSE),"--")</f>
        <v>--</v>
      </c>
      <c r="P1706" s="335" t="e">
        <f>IF((M1706="Chapa negra doble recapado")*AND(L1706&lt;&gt;"x"),"--",VLOOKUP(D1706,Acero!$A$12:$AB$209,14,FALSE))</f>
        <v>#N/A</v>
      </c>
      <c r="Q1706" s="335" t="e">
        <f>IF((M1706="Chapa negra doble recapado")*AND(L1706&lt;&gt;"x"),"--",VLOOKUP(D1706,Acero!$A$12:$AB$209,15,FALSE))</f>
        <v>#N/A</v>
      </c>
      <c r="R1706" s="335" t="str">
        <f>IF(L1706="x",VLOOKUP(D1706,Acero!$A$12:$AB$209,16,FALSE),"--")</f>
        <v>--</v>
      </c>
      <c r="S1706" s="335" t="str">
        <f>IF(L1706="x",VLOOKUP(D1706,Acero!$A$12:$AB$209,17,FALSE),"--")</f>
        <v>--</v>
      </c>
      <c r="T1706" s="335" t="e">
        <f>VLOOKUP(D1706,Acero!$A$12:$AB$209,18,FALSE)</f>
        <v>#N/A</v>
      </c>
      <c r="U1706" s="308" t="e">
        <f>VLOOKUP(D1706,Acero!$A$12:$AB$209,19,FALSE)</f>
        <v>#N/A</v>
      </c>
      <c r="V1706" s="319"/>
      <c r="W1706" s="319"/>
      <c r="X1706" s="322"/>
      <c r="Y1706" s="334" t="e">
        <f t="shared" si="700"/>
        <v>#DIV/0!</v>
      </c>
      <c r="Z1706">
        <f t="shared" si="704"/>
        <v>27637708.666666597</v>
      </c>
      <c r="AG1706" s="345">
        <v>44006</v>
      </c>
      <c r="AH1706" s="149"/>
      <c r="AI1706" s="149"/>
      <c r="AJ1706" s="149"/>
      <c r="AK1706" s="149"/>
      <c r="AL1706" s="343" t="e">
        <f t="shared" si="701"/>
        <v>#DIV/0!</v>
      </c>
      <c r="AM1706" s="149"/>
      <c r="AN1706" s="149"/>
      <c r="AO1706" s="343" t="e">
        <f t="shared" si="702"/>
        <v>#DIV/0!</v>
      </c>
      <c r="AP1706" s="149"/>
      <c r="AQ1706" s="149"/>
      <c r="AR1706" s="343" t="e">
        <f t="shared" si="703"/>
        <v>#DIV/0!</v>
      </c>
    </row>
    <row r="1707" spans="1:44" ht="30.75" hidden="1" thickBot="1">
      <c r="A1707" s="309"/>
      <c r="B1707" s="308">
        <v>1550</v>
      </c>
      <c r="C1707" s="239" t="str">
        <f>VLOOKUP($A$18,Piezas!$A$10:$F$604,2,FALSE)</f>
        <v xml:space="preserve">Gabinete lateral derecho </v>
      </c>
      <c r="D1707" s="320"/>
      <c r="E1707" s="322"/>
      <c r="F1707" s="308" t="e">
        <f>VLOOKUP(D1707,Acero!$A$12:$AB$209,4,FALSE)</f>
        <v>#N/A</v>
      </c>
      <c r="G1707" s="317"/>
      <c r="H1707" s="317"/>
      <c r="I1707" s="317"/>
      <c r="J1707" s="311"/>
      <c r="L1707" s="322"/>
      <c r="M1707" s="308" t="e">
        <f>VLOOKUP(D1707,Acero!$A$12:$AB$209,13,FALSE)</f>
        <v>#N/A</v>
      </c>
      <c r="N1707" s="308" t="str">
        <f>IF(L1707="x",VLOOKUP(D1707,Acero!$A$12:$AB$209,6,FALSE),"--")</f>
        <v>--</v>
      </c>
      <c r="O1707" s="324" t="str">
        <f>IF(L1707="x",VLOOKUP(D1707,Acero!$A$12:$AB$209,7,FALSE),"--")</f>
        <v>--</v>
      </c>
      <c r="P1707" s="335" t="e">
        <f>IF((M1707="Chapa negra doble recapado")*AND(L1707&lt;&gt;"x"),"--",VLOOKUP(D1707,Acero!$A$12:$AB$209,14,FALSE))</f>
        <v>#N/A</v>
      </c>
      <c r="Q1707" s="335" t="e">
        <f>IF((M1707="Chapa negra doble recapado")*AND(L1707&lt;&gt;"x"),"--",VLOOKUP(D1707,Acero!$A$12:$AB$209,15,FALSE))</f>
        <v>#N/A</v>
      </c>
      <c r="R1707" s="335" t="str">
        <f>IF(L1707="x",VLOOKUP(D1707,Acero!$A$12:$AB$209,16,FALSE),"--")</f>
        <v>--</v>
      </c>
      <c r="S1707" s="335" t="str">
        <f>IF(L1707="x",VLOOKUP(D1707,Acero!$A$12:$AB$209,17,FALSE),"--")</f>
        <v>--</v>
      </c>
      <c r="T1707" s="335" t="e">
        <f>VLOOKUP(D1707,Acero!$A$12:$AB$209,18,FALSE)</f>
        <v>#N/A</v>
      </c>
      <c r="U1707" s="308" t="e">
        <f>VLOOKUP(D1707,Acero!$A$12:$AB$209,19,FALSE)</f>
        <v>#N/A</v>
      </c>
      <c r="V1707" s="318"/>
      <c r="W1707" s="318"/>
      <c r="X1707" s="322"/>
      <c r="Y1707" s="334" t="e">
        <f t="shared" si="700"/>
        <v>#DIV/0!</v>
      </c>
      <c r="Z1707">
        <f t="shared" si="704"/>
        <v>27637708.666666597</v>
      </c>
      <c r="AG1707" s="345">
        <v>44007</v>
      </c>
      <c r="AH1707" s="149"/>
      <c r="AI1707" s="149"/>
      <c r="AJ1707" s="149"/>
      <c r="AK1707" s="149"/>
      <c r="AL1707" s="343" t="e">
        <f t="shared" si="701"/>
        <v>#DIV/0!</v>
      </c>
      <c r="AM1707" s="149"/>
      <c r="AN1707" s="149"/>
      <c r="AO1707" s="343" t="e">
        <f t="shared" si="702"/>
        <v>#DIV/0!</v>
      </c>
      <c r="AP1707" s="149"/>
      <c r="AQ1707" s="149"/>
      <c r="AR1707" s="343" t="e">
        <f t="shared" si="703"/>
        <v>#DIV/0!</v>
      </c>
    </row>
    <row r="1708" spans="1:44" ht="30.75" hidden="1" thickBot="1">
      <c r="A1708" s="412"/>
      <c r="B1708" s="308">
        <v>1551</v>
      </c>
      <c r="C1708" s="239" t="str">
        <f>VLOOKUP($A$18,Piezas!$A$10:$F$604,2,FALSE)</f>
        <v xml:space="preserve">Gabinete lateral derecho </v>
      </c>
      <c r="D1708" s="321"/>
      <c r="E1708" s="322"/>
      <c r="F1708" s="308" t="e">
        <f>VLOOKUP(D1708,Acero!$A$12:$AB$209,4,FALSE)</f>
        <v>#N/A</v>
      </c>
      <c r="G1708" s="317"/>
      <c r="H1708" s="317"/>
      <c r="I1708" s="317"/>
      <c r="J1708" s="311"/>
      <c r="L1708" s="322"/>
      <c r="M1708" s="308" t="e">
        <f>VLOOKUP(D1708,Acero!$A$12:$AB$209,13,FALSE)</f>
        <v>#N/A</v>
      </c>
      <c r="N1708" s="308" t="str">
        <f>IF(L1708="x",VLOOKUP(D1708,Acero!$A$12:$AB$209,6,FALSE),"--")</f>
        <v>--</v>
      </c>
      <c r="O1708" s="324" t="str">
        <f>IF(L1708="x",VLOOKUP(D1708,Acero!$A$12:$AB$209,7,FALSE),"--")</f>
        <v>--</v>
      </c>
      <c r="P1708" s="335" t="e">
        <f>IF((M1708="Chapa negra doble recapado")*AND(L1708&lt;&gt;"x"),"--",VLOOKUP(D1708,Acero!$A$12:$AB$209,14,FALSE))</f>
        <v>#N/A</v>
      </c>
      <c r="Q1708" s="335" t="e">
        <f>IF((M1708="Chapa negra doble recapado")*AND(L1708&lt;&gt;"x"),"--",VLOOKUP(D1708,Acero!$A$12:$AB$209,15,FALSE))</f>
        <v>#N/A</v>
      </c>
      <c r="R1708" s="335" t="str">
        <f>IF(L1708="x",VLOOKUP(D1708,Acero!$A$12:$AB$209,16,FALSE),"--")</f>
        <v>--</v>
      </c>
      <c r="S1708" s="335" t="str">
        <f>IF(L1708="x",VLOOKUP(D1708,Acero!$A$12:$AB$209,17,FALSE),"--")</f>
        <v>--</v>
      </c>
      <c r="T1708" s="335" t="e">
        <f>VLOOKUP(D1708,Acero!$A$12:$AB$209,18,FALSE)</f>
        <v>#N/A</v>
      </c>
      <c r="U1708" s="308" t="e">
        <f>VLOOKUP(D1708,Acero!$A$12:$AB$209,19,FALSE)</f>
        <v>#N/A</v>
      </c>
      <c r="V1708" s="319"/>
      <c r="W1708" s="319"/>
      <c r="X1708" s="322"/>
      <c r="Y1708" s="334" t="e">
        <f t="shared" si="700"/>
        <v>#DIV/0!</v>
      </c>
      <c r="Z1708">
        <f t="shared" si="704"/>
        <v>27637708.666666597</v>
      </c>
      <c r="AG1708" s="345">
        <v>44008</v>
      </c>
      <c r="AH1708" s="149"/>
      <c r="AI1708" s="149"/>
      <c r="AJ1708" s="149"/>
      <c r="AK1708" s="149"/>
      <c r="AL1708" s="343" t="e">
        <f t="shared" si="701"/>
        <v>#DIV/0!</v>
      </c>
      <c r="AM1708" s="149"/>
      <c r="AN1708" s="149"/>
      <c r="AO1708" s="343" t="e">
        <f t="shared" si="702"/>
        <v>#DIV/0!</v>
      </c>
      <c r="AP1708" s="149"/>
      <c r="AQ1708" s="149"/>
      <c r="AR1708" s="343" t="e">
        <f t="shared" si="703"/>
        <v>#DIV/0!</v>
      </c>
    </row>
    <row r="1709" spans="1:44" ht="15.75" hidden="1" thickBot="1">
      <c r="A1709" s="410"/>
      <c r="B1709" s="336"/>
      <c r="C1709" s="337"/>
      <c r="D1709" s="338"/>
      <c r="E1709" s="339"/>
      <c r="F1709" s="340"/>
      <c r="G1709" s="336"/>
      <c r="H1709" s="336"/>
      <c r="I1709" s="338"/>
      <c r="J1709" s="339"/>
      <c r="K1709" s="341"/>
      <c r="L1709" s="339"/>
      <c r="M1709" s="338"/>
      <c r="N1709" s="338"/>
      <c r="O1709" s="342"/>
      <c r="P1709" s="340"/>
      <c r="Q1709" s="340"/>
      <c r="R1709" s="340"/>
      <c r="S1709" s="340"/>
      <c r="T1709" s="340"/>
      <c r="U1709" s="336"/>
      <c r="V1709" s="336"/>
      <c r="W1709" s="336"/>
      <c r="X1709" s="339"/>
      <c r="Y1709" s="339"/>
      <c r="Z1709" s="333"/>
      <c r="AA1709" s="333"/>
      <c r="AG1709" s="345"/>
      <c r="AL1709" s="344"/>
      <c r="AO1709" s="344"/>
      <c r="AR1709" s="344"/>
    </row>
    <row r="1710" spans="1:44" ht="31.5" hidden="1" thickTop="1" thickBot="1">
      <c r="A1710" s="411" t="s">
        <v>660</v>
      </c>
      <c r="B1710" s="308">
        <v>1552</v>
      </c>
      <c r="C1710" s="239" t="str">
        <f>VLOOKUP($A$18,Piezas!$A$10:$F$604,2,FALSE)</f>
        <v xml:space="preserve">Gabinete lateral derecho </v>
      </c>
      <c r="D1710" s="317" t="s">
        <v>1012</v>
      </c>
      <c r="E1710" s="331">
        <v>3382.3333333333298</v>
      </c>
      <c r="F1710" s="308" t="str">
        <f>VLOOKUP(D1710,Acero!$A$12:$AB$209,4,FALSE)</f>
        <v>Lateral</v>
      </c>
      <c r="G1710" s="317"/>
      <c r="H1710" s="317"/>
      <c r="I1710" s="317"/>
      <c r="J1710" s="310"/>
      <c r="K1710" s="149"/>
      <c r="L1710" s="331"/>
      <c r="M1710" s="308" t="str">
        <f>VLOOKUP(D1710,Acero!$A$12:$AB$209,13,FALSE)</f>
        <v>Chapa negra doble recapado</v>
      </c>
      <c r="N1710" s="308" t="str">
        <f>IF(L1710="x",VLOOKUP(D1710,Acero!$A$12:$AB$209,6,FALSE),"--")</f>
        <v>--</v>
      </c>
      <c r="O1710" s="324" t="str">
        <f>IF(L1710="x",VLOOKUP(D1710,Acero!$A$12:$AB$209,7,FALSE),"--")</f>
        <v>--</v>
      </c>
      <c r="P1710" s="335" t="str">
        <f>IF((M1710="Chapa negra doble recapado")*AND(L1710&lt;&gt;"x"),"--",VLOOKUP(D1710,Acero!$A$12:$AB$209,14,FALSE))</f>
        <v>--</v>
      </c>
      <c r="Q1710" s="335" t="str">
        <f>IF((M1710="Chapa negra doble recapado")*AND(L1710&lt;&gt;"x"),"--",VLOOKUP(D1710,Acero!$A$12:$AB$209,15,FALSE))</f>
        <v>--</v>
      </c>
      <c r="R1710" s="335" t="str">
        <f>IF(L1710="x",VLOOKUP(D1710,Acero!$A$12:$AB$209,16,FALSE),"--")</f>
        <v>--</v>
      </c>
      <c r="S1710" s="335" t="str">
        <f>IF(L1710="x",VLOOKUP(D1710,Acero!$A$12:$AB$209,17,FALSE),"--")</f>
        <v>--</v>
      </c>
      <c r="T1710" s="335">
        <f>VLOOKUP(D1710,Acero!$A$12:$AB$209,18,FALSE)</f>
        <v>1.2</v>
      </c>
      <c r="U1710" s="308" t="str">
        <f>VLOOKUP(D1710,Acero!$A$12:$AB$209,19,FALSE)</f>
        <v>mm</v>
      </c>
      <c r="V1710" s="317"/>
      <c r="W1710" s="317">
        <v>2749.3333333333298</v>
      </c>
      <c r="X1710" s="331">
        <v>3595.1666666666702</v>
      </c>
      <c r="Y1710" s="334">
        <f t="shared" ref="Y1710:Y1720" si="705">(X1710-W1710)/W1710</f>
        <v>0.3076503394762396</v>
      </c>
      <c r="Z1710" s="149">
        <f>(V1710+W1710)*E1710</f>
        <v>9299161.7777777556</v>
      </c>
      <c r="AA1710" s="149"/>
      <c r="AB1710" s="149"/>
      <c r="AC1710" s="149"/>
      <c r="AD1710" s="149"/>
      <c r="AE1710" s="149"/>
      <c r="AF1710" s="149"/>
      <c r="AG1710" s="345">
        <v>44009</v>
      </c>
      <c r="AH1710" s="149"/>
      <c r="AI1710" s="149"/>
      <c r="AJ1710" s="149"/>
      <c r="AK1710" s="149"/>
      <c r="AL1710" s="343" t="e">
        <f t="shared" ref="AL1710:AL1720" si="706">(AH1710-AK1710)/AH1710</f>
        <v>#DIV/0!</v>
      </c>
      <c r="AM1710" s="149"/>
      <c r="AN1710" s="149"/>
      <c r="AO1710" s="343" t="e">
        <f t="shared" ref="AO1710:AO1720" si="707">(AK1710-AN1710)/AK1710</f>
        <v>#DIV/0!</v>
      </c>
      <c r="AP1710" s="149"/>
      <c r="AQ1710" s="149"/>
      <c r="AR1710" s="343" t="e">
        <f t="shared" ref="AR1710:AR1720" si="708">(AN1710-AQ1710)/AN1710</f>
        <v>#DIV/0!</v>
      </c>
    </row>
    <row r="1711" spans="1:44" ht="30.75" hidden="1" thickBot="1">
      <c r="A1711" s="309"/>
      <c r="B1711" s="308">
        <v>1553</v>
      </c>
      <c r="C1711" s="239" t="str">
        <f>VLOOKUP($A$18,Piezas!$A$10:$F$604,2,FALSE)</f>
        <v xml:space="preserve">Gabinete lateral derecho </v>
      </c>
      <c r="D1711" s="317" t="s">
        <v>1211</v>
      </c>
      <c r="E1711" s="322">
        <v>3390.3333333333298</v>
      </c>
      <c r="F1711" s="308" t="str">
        <f>VLOOKUP(D1711,Acero!$A$12:$AB$209,4,FALSE)</f>
        <v xml:space="preserve">Lonja </v>
      </c>
      <c r="G1711" s="317"/>
      <c r="H1711" s="317"/>
      <c r="I1711" s="317"/>
      <c r="J1711" s="311"/>
      <c r="L1711" s="317"/>
      <c r="M1711" s="308" t="str">
        <f>VLOOKUP(D1711,Acero!$A$12:$AB$209,13,FALSE)</f>
        <v>Chapa negra doble recapado</v>
      </c>
      <c r="N1711" s="308" t="str">
        <f>IF(L1711="x",VLOOKUP(D1711,Acero!$A$12:$AB$209,6,FALSE),"--")</f>
        <v>--</v>
      </c>
      <c r="O1711" s="324" t="str">
        <f>IF(L1711="x",VLOOKUP(D1711,Acero!$A$12:$AB$209,7,FALSE),"--")</f>
        <v>--</v>
      </c>
      <c r="P1711" s="335" t="str">
        <f>IF((M1711="Chapa negra doble recapado")*AND(L1711&lt;&gt;"x"),"--",VLOOKUP(D1711,Acero!$A$12:$AB$209,14,FALSE))</f>
        <v>--</v>
      </c>
      <c r="Q1711" s="335" t="str">
        <f>IF((M1711="Chapa negra doble recapado")*AND(L1711&lt;&gt;"x"),"--",VLOOKUP(D1711,Acero!$A$12:$AB$209,15,FALSE))</f>
        <v>--</v>
      </c>
      <c r="R1711" s="335" t="str">
        <f>IF(L1711="x",VLOOKUP(D1711,Acero!$A$12:$AB$209,16,FALSE),"--")</f>
        <v>--</v>
      </c>
      <c r="S1711" s="335" t="str">
        <f>IF(L1711="x",VLOOKUP(D1711,Acero!$A$12:$AB$209,17,FALSE),"--")</f>
        <v>--</v>
      </c>
      <c r="T1711" s="335">
        <f>VLOOKUP(D1711,Acero!$A$12:$AB$209,18,FALSE)</f>
        <v>1.2</v>
      </c>
      <c r="U1711" s="308" t="str">
        <f>VLOOKUP(D1711,Acero!$A$12:$AB$209,19,FALSE)</f>
        <v>mm</v>
      </c>
      <c r="V1711" s="317"/>
      <c r="W1711" s="317">
        <v>2755.8333333333298</v>
      </c>
      <c r="X1711" s="322">
        <v>3603.6666666666702</v>
      </c>
      <c r="Y1711" s="334">
        <f t="shared" si="705"/>
        <v>0.30765043846386747</v>
      </c>
      <c r="Z1711">
        <f t="shared" ref="Z1711:Z1720" si="709">(V1711+W1711)*E1711+Z1710</f>
        <v>18642355.388888843</v>
      </c>
      <c r="AG1711" s="345">
        <v>44010</v>
      </c>
      <c r="AH1711" s="149"/>
      <c r="AI1711" s="149"/>
      <c r="AJ1711" s="149"/>
      <c r="AK1711" s="149"/>
      <c r="AL1711" s="343" t="e">
        <f t="shared" si="706"/>
        <v>#DIV/0!</v>
      </c>
      <c r="AM1711" s="149"/>
      <c r="AN1711" s="149"/>
      <c r="AO1711" s="343" t="e">
        <f t="shared" si="707"/>
        <v>#DIV/0!</v>
      </c>
      <c r="AP1711" s="149"/>
      <c r="AQ1711" s="149"/>
      <c r="AR1711" s="343" t="e">
        <f t="shared" si="708"/>
        <v>#DIV/0!</v>
      </c>
    </row>
    <row r="1712" spans="1:44" ht="30.75" hidden="1" thickBot="1">
      <c r="A1712" s="309"/>
      <c r="B1712" s="308">
        <v>1554</v>
      </c>
      <c r="C1712" s="239" t="str">
        <f>VLOOKUP($A$18,Piezas!$A$10:$F$604,2,FALSE)</f>
        <v xml:space="preserve">Gabinete lateral derecho </v>
      </c>
      <c r="D1712" s="317" t="s">
        <v>1014</v>
      </c>
      <c r="E1712" s="322">
        <v>3398.3333333333298</v>
      </c>
      <c r="F1712" s="308" t="str">
        <f>VLOOKUP(D1712,Acero!$A$12:$AB$209,4,FALSE)</f>
        <v>orejas</v>
      </c>
      <c r="G1712" s="317"/>
      <c r="H1712" s="317"/>
      <c r="I1712" s="317"/>
      <c r="J1712" s="311" t="s">
        <v>1611</v>
      </c>
      <c r="L1712" s="322"/>
      <c r="M1712" s="308" t="str">
        <f>VLOOKUP(D1712,Acero!$A$12:$AB$209,13,FALSE)</f>
        <v>Chapa negra doble recapado</v>
      </c>
      <c r="N1712" s="308" t="str">
        <f>IF(L1712="x",VLOOKUP(D1712,Acero!$A$12:$AB$209,6,FALSE),"--")</f>
        <v>--</v>
      </c>
      <c r="O1712" s="324" t="str">
        <f>IF(L1712="x",VLOOKUP(D1712,Acero!$A$12:$AB$209,7,FALSE),"--")</f>
        <v>--</v>
      </c>
      <c r="P1712" s="335" t="str">
        <f>IF((M1712="Chapa negra doble recapado")*AND(L1712&lt;&gt;"x"),"--",VLOOKUP(D1712,Acero!$A$12:$AB$209,14,FALSE))</f>
        <v>--</v>
      </c>
      <c r="Q1712" s="335" t="str">
        <f>IF((M1712="Chapa negra doble recapado")*AND(L1712&lt;&gt;"x"),"--",VLOOKUP(D1712,Acero!$A$12:$AB$209,15,FALSE))</f>
        <v>--</v>
      </c>
      <c r="R1712" s="335" t="str">
        <f>IF(L1712="x",VLOOKUP(D1712,Acero!$A$12:$AB$209,16,FALSE),"--")</f>
        <v>--</v>
      </c>
      <c r="S1712" s="335" t="str">
        <f>IF(L1712="x",VLOOKUP(D1712,Acero!$A$12:$AB$209,17,FALSE),"--")</f>
        <v>--</v>
      </c>
      <c r="T1712" s="335">
        <f>VLOOKUP(D1712,Acero!$A$12:$AB$209,18,FALSE)</f>
        <v>1.2</v>
      </c>
      <c r="U1712" s="308" t="str">
        <f>VLOOKUP(D1712,Acero!$A$12:$AB$209,19,FALSE)</f>
        <v>mm</v>
      </c>
      <c r="V1712" s="318">
        <v>1</v>
      </c>
      <c r="W1712" s="318">
        <v>2762.3333333333298</v>
      </c>
      <c r="X1712" s="322">
        <v>3612.1666666666702</v>
      </c>
      <c r="Y1712" s="334">
        <f t="shared" si="705"/>
        <v>0.3076505369856431</v>
      </c>
      <c r="Z1712">
        <f t="shared" si="709"/>
        <v>28033083.166666597</v>
      </c>
      <c r="AG1712" s="345">
        <v>44011</v>
      </c>
      <c r="AH1712" s="149"/>
      <c r="AI1712" s="149"/>
      <c r="AJ1712" s="149"/>
      <c r="AK1712" s="149"/>
      <c r="AL1712" s="343" t="e">
        <f t="shared" si="706"/>
        <v>#DIV/0!</v>
      </c>
      <c r="AM1712" s="149"/>
      <c r="AN1712" s="149"/>
      <c r="AO1712" s="343" t="e">
        <f t="shared" si="707"/>
        <v>#DIV/0!</v>
      </c>
      <c r="AP1712" s="149"/>
      <c r="AQ1712" s="149"/>
      <c r="AR1712" s="343" t="e">
        <f t="shared" si="708"/>
        <v>#DIV/0!</v>
      </c>
    </row>
    <row r="1713" spans="1:44" ht="30.75" hidden="1" thickBot="1">
      <c r="A1713" s="309"/>
      <c r="B1713" s="308">
        <v>1555</v>
      </c>
      <c r="C1713" s="239" t="str">
        <f>VLOOKUP($A$18,Piezas!$A$10:$F$604,2,FALSE)</f>
        <v xml:space="preserve">Gabinete lateral derecho </v>
      </c>
      <c r="D1713" s="317" t="s">
        <v>1015</v>
      </c>
      <c r="E1713" s="322"/>
      <c r="F1713" s="308">
        <f>VLOOKUP(D1713,Acero!$A$12:$AB$209,4,FALSE)</f>
        <v>0</v>
      </c>
      <c r="G1713" s="317"/>
      <c r="H1713" s="317"/>
      <c r="I1713" s="317"/>
      <c r="J1713" s="311"/>
      <c r="L1713" s="322"/>
      <c r="M1713" s="308">
        <f>VLOOKUP(D1713,Acero!$A$12:$AB$209,13,FALSE)</f>
        <v>0</v>
      </c>
      <c r="N1713" s="308" t="str">
        <f>IF(L1713="x",VLOOKUP(D1713,Acero!$A$12:$AB$209,6,FALSE),"--")</f>
        <v>--</v>
      </c>
      <c r="O1713" s="324" t="str">
        <f>IF(L1713="x",VLOOKUP(D1713,Acero!$A$12:$AB$209,7,FALSE),"--")</f>
        <v>--</v>
      </c>
      <c r="P1713" s="335">
        <f>IF((M1713="Chapa negra doble recapado")*AND(L1713&lt;&gt;"x"),"--",VLOOKUP(D1713,Acero!$A$12:$AB$209,14,FALSE))</f>
        <v>0</v>
      </c>
      <c r="Q1713" s="335">
        <f>IF((M1713="Chapa negra doble recapado")*AND(L1713&lt;&gt;"x"),"--",VLOOKUP(D1713,Acero!$A$12:$AB$209,15,FALSE))</f>
        <v>0</v>
      </c>
      <c r="R1713" s="335" t="str">
        <f>IF(L1713="x",VLOOKUP(D1713,Acero!$A$12:$AB$209,16,FALSE),"--")</f>
        <v>--</v>
      </c>
      <c r="S1713" s="335" t="str">
        <f>IF(L1713="x",VLOOKUP(D1713,Acero!$A$12:$AB$209,17,FALSE),"--")</f>
        <v>--</v>
      </c>
      <c r="T1713" s="335">
        <f>VLOOKUP(D1713,Acero!$A$12:$AB$209,18,FALSE)</f>
        <v>0</v>
      </c>
      <c r="U1713" s="308" t="str">
        <f>VLOOKUP(D1713,Acero!$A$12:$AB$209,19,FALSE)</f>
        <v>-----</v>
      </c>
      <c r="V1713" s="319"/>
      <c r="W1713" s="319"/>
      <c r="X1713" s="322"/>
      <c r="Y1713" s="334" t="e">
        <f t="shared" si="705"/>
        <v>#DIV/0!</v>
      </c>
      <c r="Z1713">
        <f t="shared" si="709"/>
        <v>28033083.166666597</v>
      </c>
      <c r="AG1713" s="345">
        <v>44012</v>
      </c>
      <c r="AH1713" s="149"/>
      <c r="AI1713" s="149"/>
      <c r="AJ1713" s="149"/>
      <c r="AK1713" s="149"/>
      <c r="AL1713" s="343" t="e">
        <f t="shared" si="706"/>
        <v>#DIV/0!</v>
      </c>
      <c r="AM1713" s="149"/>
      <c r="AN1713" s="149"/>
      <c r="AO1713" s="343" t="e">
        <f t="shared" si="707"/>
        <v>#DIV/0!</v>
      </c>
      <c r="AP1713" s="149"/>
      <c r="AQ1713" s="149"/>
      <c r="AR1713" s="343" t="e">
        <f t="shared" si="708"/>
        <v>#DIV/0!</v>
      </c>
    </row>
    <row r="1714" spans="1:44" ht="30.75" hidden="1" thickBot="1">
      <c r="A1714" s="309"/>
      <c r="B1714" s="308">
        <v>1556</v>
      </c>
      <c r="C1714" s="239" t="str">
        <f>VLOOKUP($A$18,Piezas!$A$10:$F$604,2,FALSE)</f>
        <v xml:space="preserve">Gabinete lateral derecho </v>
      </c>
      <c r="D1714" s="317" t="s">
        <v>1060</v>
      </c>
      <c r="E1714" s="322"/>
      <c r="F1714" s="308">
        <f>VLOOKUP(D1714,Acero!$A$12:$AB$209,4,FALSE)</f>
        <v>0</v>
      </c>
      <c r="G1714" s="317"/>
      <c r="H1714" s="317"/>
      <c r="I1714" s="317"/>
      <c r="J1714" s="311"/>
      <c r="L1714" s="322"/>
      <c r="M1714" s="308" t="str">
        <f>VLOOKUP(D1714,Acero!$A$12:$AB$209,13,FALSE)</f>
        <v>---------------</v>
      </c>
      <c r="N1714" s="308" t="str">
        <f>IF(L1714="x",VLOOKUP(D1714,Acero!$A$12:$AB$209,6,FALSE),"--")</f>
        <v>--</v>
      </c>
      <c r="O1714" s="324" t="str">
        <f>IF(L1714="x",VLOOKUP(D1714,Acero!$A$12:$AB$209,7,FALSE),"--")</f>
        <v>--</v>
      </c>
      <c r="P1714" s="335">
        <f>IF((M1714="Chapa negra doble recapado")*AND(L1714&lt;&gt;"x"),"--",VLOOKUP(D1714,Acero!$A$12:$AB$209,14,FALSE))</f>
        <v>28</v>
      </c>
      <c r="Q1714" s="335" t="str">
        <f>IF((M1714="Chapa negra doble recapado")*AND(L1714&lt;&gt;"x"),"--",VLOOKUP(D1714,Acero!$A$12:$AB$209,15,FALSE))</f>
        <v>----</v>
      </c>
      <c r="R1714" s="335" t="str">
        <f>IF(L1714="x",VLOOKUP(D1714,Acero!$A$12:$AB$209,16,FALSE),"--")</f>
        <v>--</v>
      </c>
      <c r="S1714" s="335" t="str">
        <f>IF(L1714="x",VLOOKUP(D1714,Acero!$A$12:$AB$209,17,FALSE),"--")</f>
        <v>--</v>
      </c>
      <c r="T1714" s="335">
        <f>VLOOKUP(D1714,Acero!$A$12:$AB$209,18,FALSE)</f>
        <v>0</v>
      </c>
      <c r="U1714" s="308" t="str">
        <f>VLOOKUP(D1714,Acero!$A$12:$AB$209,19,FALSE)</f>
        <v>----</v>
      </c>
      <c r="V1714" s="318"/>
      <c r="W1714" s="318"/>
      <c r="X1714" s="322"/>
      <c r="Y1714" s="334" t="e">
        <f t="shared" si="705"/>
        <v>#DIV/0!</v>
      </c>
      <c r="Z1714">
        <f t="shared" si="709"/>
        <v>28033083.166666597</v>
      </c>
      <c r="AG1714" s="345">
        <v>44013</v>
      </c>
      <c r="AH1714" s="149"/>
      <c r="AI1714" s="149"/>
      <c r="AJ1714" s="149"/>
      <c r="AK1714" s="149"/>
      <c r="AL1714" s="343" t="e">
        <f t="shared" si="706"/>
        <v>#DIV/0!</v>
      </c>
      <c r="AM1714" s="149"/>
      <c r="AN1714" s="149"/>
      <c r="AO1714" s="343" t="e">
        <f t="shared" si="707"/>
        <v>#DIV/0!</v>
      </c>
      <c r="AP1714" s="149"/>
      <c r="AQ1714" s="149"/>
      <c r="AR1714" s="343" t="e">
        <f t="shared" si="708"/>
        <v>#DIV/0!</v>
      </c>
    </row>
    <row r="1715" spans="1:44" ht="30.75" hidden="1" thickBot="1">
      <c r="A1715" s="309"/>
      <c r="B1715" s="308">
        <v>1557</v>
      </c>
      <c r="C1715" s="239" t="str">
        <f>VLOOKUP($A$18,Piezas!$A$10:$F$604,2,FALSE)</f>
        <v xml:space="preserve">Gabinete lateral derecho </v>
      </c>
      <c r="D1715" s="317" t="s">
        <v>1228</v>
      </c>
      <c r="E1715" s="322"/>
      <c r="F1715" s="308">
        <f>VLOOKUP(D1715,Acero!$A$12:$AB$209,4,FALSE)</f>
        <v>0</v>
      </c>
      <c r="G1715" s="317"/>
      <c r="H1715" s="317"/>
      <c r="I1715" s="317"/>
      <c r="J1715" s="311"/>
      <c r="L1715" s="322"/>
      <c r="M1715" s="308" t="str">
        <f>VLOOKUP(D1715,Acero!$A$12:$AB$209,13,FALSE)</f>
        <v>---------------</v>
      </c>
      <c r="N1715" s="308" t="str">
        <f>IF(L1715="x",VLOOKUP(D1715,Acero!$A$12:$AB$209,6,FALSE),"--")</f>
        <v>--</v>
      </c>
      <c r="O1715" s="324" t="str">
        <f>IF(L1715="x",VLOOKUP(D1715,Acero!$A$12:$AB$209,7,FALSE),"--")</f>
        <v>--</v>
      </c>
      <c r="P1715" s="335">
        <f>IF((M1715="Chapa negra doble recapado")*AND(L1715&lt;&gt;"x"),"--",VLOOKUP(D1715,Acero!$A$12:$AB$209,14,FALSE))</f>
        <v>0.42</v>
      </c>
      <c r="Q1715" s="335" t="str">
        <f>IF((M1715="Chapa negra doble recapado")*AND(L1715&lt;&gt;"x"),"--",VLOOKUP(D1715,Acero!$A$12:$AB$209,15,FALSE))</f>
        <v>----</v>
      </c>
      <c r="R1715" s="335" t="str">
        <f>IF(L1715="x",VLOOKUP(D1715,Acero!$A$12:$AB$209,16,FALSE),"--")</f>
        <v>--</v>
      </c>
      <c r="S1715" s="335" t="str">
        <f>IF(L1715="x",VLOOKUP(D1715,Acero!$A$12:$AB$209,17,FALSE),"--")</f>
        <v>--</v>
      </c>
      <c r="T1715" s="335">
        <f>VLOOKUP(D1715,Acero!$A$12:$AB$209,18,FALSE)</f>
        <v>0.5</v>
      </c>
      <c r="U1715" s="308" t="str">
        <f>VLOOKUP(D1715,Acero!$A$12:$AB$209,19,FALSE)</f>
        <v>----</v>
      </c>
      <c r="V1715" s="318"/>
      <c r="W1715" s="318"/>
      <c r="X1715" s="322"/>
      <c r="Y1715" s="334" t="e">
        <f t="shared" si="705"/>
        <v>#DIV/0!</v>
      </c>
      <c r="Z1715">
        <f t="shared" si="709"/>
        <v>28033083.166666597</v>
      </c>
      <c r="AG1715" s="345">
        <v>44014</v>
      </c>
      <c r="AH1715" s="149"/>
      <c r="AI1715" s="149"/>
      <c r="AJ1715" s="149"/>
      <c r="AK1715" s="149"/>
      <c r="AL1715" s="343" t="e">
        <f t="shared" si="706"/>
        <v>#DIV/0!</v>
      </c>
      <c r="AM1715" s="149"/>
      <c r="AN1715" s="149"/>
      <c r="AO1715" s="343" t="e">
        <f t="shared" si="707"/>
        <v>#DIV/0!</v>
      </c>
      <c r="AP1715" s="149"/>
      <c r="AQ1715" s="149"/>
      <c r="AR1715" s="343" t="e">
        <f t="shared" si="708"/>
        <v>#DIV/0!</v>
      </c>
    </row>
    <row r="1716" spans="1:44" ht="30.75" hidden="1" thickBot="1">
      <c r="A1716" s="309"/>
      <c r="B1716" s="308">
        <v>1558</v>
      </c>
      <c r="C1716" s="239" t="str">
        <f>VLOOKUP($A$18,Piezas!$A$10:$F$604,2,FALSE)</f>
        <v xml:space="preserve">Gabinete lateral derecho </v>
      </c>
      <c r="D1716" s="317" t="s">
        <v>1229</v>
      </c>
      <c r="E1716" s="322"/>
      <c r="F1716" s="308">
        <f>VLOOKUP(D1716,Acero!$A$12:$AB$209,4,FALSE)</f>
        <v>0</v>
      </c>
      <c r="G1716" s="317"/>
      <c r="H1716" s="317"/>
      <c r="I1716" s="317"/>
      <c r="J1716" s="311"/>
      <c r="L1716" s="322"/>
      <c r="M1716" s="308" t="str">
        <f>VLOOKUP(D1716,Acero!$A$12:$AB$209,13,FALSE)</f>
        <v>---------------</v>
      </c>
      <c r="N1716" s="308" t="str">
        <f>IF(L1716="x",VLOOKUP(D1716,Acero!$A$12:$AB$209,6,FALSE),"--")</f>
        <v>--</v>
      </c>
      <c r="O1716" s="324" t="str">
        <f>IF(L1716="x",VLOOKUP(D1716,Acero!$A$12:$AB$209,7,FALSE),"--")</f>
        <v>--</v>
      </c>
      <c r="P1716" s="335">
        <f>IF((M1716="Chapa negra doble recapado")*AND(L1716&lt;&gt;"x"),"--",VLOOKUP(D1716,Acero!$A$12:$AB$209,14,FALSE))</f>
        <v>22</v>
      </c>
      <c r="Q1716" s="335" t="str">
        <f>IF((M1716="Chapa negra doble recapado")*AND(L1716&lt;&gt;"x"),"--",VLOOKUP(D1716,Acero!$A$12:$AB$209,15,FALSE))</f>
        <v>----</v>
      </c>
      <c r="R1716" s="335" t="str">
        <f>IF(L1716="x",VLOOKUP(D1716,Acero!$A$12:$AB$209,16,FALSE),"--")</f>
        <v>--</v>
      </c>
      <c r="S1716" s="335" t="str">
        <f>IF(L1716="x",VLOOKUP(D1716,Acero!$A$12:$AB$209,17,FALSE),"--")</f>
        <v>--</v>
      </c>
      <c r="T1716" s="335">
        <f>VLOOKUP(D1716,Acero!$A$12:$AB$209,18,FALSE)</f>
        <v>0</v>
      </c>
      <c r="U1716" s="308" t="str">
        <f>VLOOKUP(D1716,Acero!$A$12:$AB$209,19,FALSE)</f>
        <v>----</v>
      </c>
      <c r="V1716" s="319"/>
      <c r="W1716" s="319"/>
      <c r="X1716" s="322"/>
      <c r="Y1716" s="334" t="e">
        <f t="shared" si="705"/>
        <v>#DIV/0!</v>
      </c>
      <c r="Z1716">
        <f t="shared" si="709"/>
        <v>28033083.166666597</v>
      </c>
      <c r="AG1716" s="345">
        <v>44015</v>
      </c>
      <c r="AH1716" s="149"/>
      <c r="AI1716" s="149"/>
      <c r="AJ1716" s="149"/>
      <c r="AK1716" s="149"/>
      <c r="AL1716" s="343" t="e">
        <f t="shared" si="706"/>
        <v>#DIV/0!</v>
      </c>
      <c r="AM1716" s="149"/>
      <c r="AN1716" s="149"/>
      <c r="AO1716" s="343" t="e">
        <f t="shared" si="707"/>
        <v>#DIV/0!</v>
      </c>
      <c r="AP1716" s="149"/>
      <c r="AQ1716" s="149"/>
      <c r="AR1716" s="343" t="e">
        <f t="shared" si="708"/>
        <v>#DIV/0!</v>
      </c>
    </row>
    <row r="1717" spans="1:44" ht="30.75" hidden="1" thickBot="1">
      <c r="A1717" s="309"/>
      <c r="B1717" s="308">
        <v>1559</v>
      </c>
      <c r="C1717" s="239" t="str">
        <f>VLOOKUP($A$18,Piezas!$A$10:$F$604,2,FALSE)</f>
        <v xml:space="preserve">Gabinete lateral derecho </v>
      </c>
      <c r="D1717" s="317" t="s">
        <v>1230</v>
      </c>
      <c r="E1717" s="322"/>
      <c r="F1717" s="308">
        <f>VLOOKUP(D1717,Acero!$A$12:$AB$209,4,FALSE)</f>
        <v>0</v>
      </c>
      <c r="G1717" s="317"/>
      <c r="H1717" s="317"/>
      <c r="I1717" s="317"/>
      <c r="J1717" s="311"/>
      <c r="L1717" s="322"/>
      <c r="M1717" s="308" t="str">
        <f>VLOOKUP(D1717,Acero!$A$12:$AB$209,13,FALSE)</f>
        <v>---------------</v>
      </c>
      <c r="N1717" s="308" t="str">
        <f>IF(L1717="x",VLOOKUP(D1717,Acero!$A$12:$AB$209,6,FALSE),"--")</f>
        <v>--</v>
      </c>
      <c r="O1717" s="324" t="str">
        <f>IF(L1717="x",VLOOKUP(D1717,Acero!$A$12:$AB$209,7,FALSE),"--")</f>
        <v>--</v>
      </c>
      <c r="P1717" s="335">
        <f>IF((M1717="Chapa negra doble recapado")*AND(L1717&lt;&gt;"x"),"--",VLOOKUP(D1717,Acero!$A$12:$AB$209,14,FALSE))</f>
        <v>12.7</v>
      </c>
      <c r="Q1717" s="335" t="str">
        <f>IF((M1717="Chapa negra doble recapado")*AND(L1717&lt;&gt;"x"),"--",VLOOKUP(D1717,Acero!$A$12:$AB$209,15,FALSE))</f>
        <v>----</v>
      </c>
      <c r="R1717" s="335" t="str">
        <f>IF(L1717="x",VLOOKUP(D1717,Acero!$A$12:$AB$209,16,FALSE),"--")</f>
        <v>--</v>
      </c>
      <c r="S1717" s="335" t="str">
        <f>IF(L1717="x",VLOOKUP(D1717,Acero!$A$12:$AB$209,17,FALSE),"--")</f>
        <v>--</v>
      </c>
      <c r="T1717" s="335">
        <f>VLOOKUP(D1717,Acero!$A$12:$AB$209,18,FALSE)</f>
        <v>0</v>
      </c>
      <c r="U1717" s="308" t="str">
        <f>VLOOKUP(D1717,Acero!$A$12:$AB$209,19,FALSE)</f>
        <v>----</v>
      </c>
      <c r="V1717" s="318"/>
      <c r="W1717" s="318"/>
      <c r="X1717" s="322"/>
      <c r="Y1717" s="334" t="e">
        <f t="shared" si="705"/>
        <v>#DIV/0!</v>
      </c>
      <c r="Z1717">
        <f t="shared" si="709"/>
        <v>28033083.166666597</v>
      </c>
      <c r="AG1717" s="345">
        <v>44016</v>
      </c>
      <c r="AH1717" s="149"/>
      <c r="AI1717" s="149"/>
      <c r="AJ1717" s="149"/>
      <c r="AK1717" s="149"/>
      <c r="AL1717" s="343" t="e">
        <f t="shared" si="706"/>
        <v>#DIV/0!</v>
      </c>
      <c r="AM1717" s="149"/>
      <c r="AN1717" s="149"/>
      <c r="AO1717" s="343" t="e">
        <f t="shared" si="707"/>
        <v>#DIV/0!</v>
      </c>
      <c r="AP1717" s="149"/>
      <c r="AQ1717" s="149"/>
      <c r="AR1717" s="343" t="e">
        <f t="shared" si="708"/>
        <v>#DIV/0!</v>
      </c>
    </row>
    <row r="1718" spans="1:44" ht="30.75" hidden="1" thickBot="1">
      <c r="A1718" s="309"/>
      <c r="B1718" s="308">
        <v>1560</v>
      </c>
      <c r="C1718" s="239" t="str">
        <f>VLOOKUP($A$18,Piezas!$A$10:$F$604,2,FALSE)</f>
        <v xml:space="preserve">Gabinete lateral derecho </v>
      </c>
      <c r="D1718" s="317"/>
      <c r="E1718" s="322"/>
      <c r="F1718" s="308" t="e">
        <f>VLOOKUP(D1718,Acero!$A$12:$AB$209,4,FALSE)</f>
        <v>#N/A</v>
      </c>
      <c r="G1718" s="317"/>
      <c r="H1718" s="317"/>
      <c r="I1718" s="317"/>
      <c r="J1718" s="311"/>
      <c r="L1718" s="322"/>
      <c r="M1718" s="308" t="e">
        <f>VLOOKUP(D1718,Acero!$A$12:$AB$209,13,FALSE)</f>
        <v>#N/A</v>
      </c>
      <c r="N1718" s="308" t="str">
        <f>IF(L1718="x",VLOOKUP(D1718,Acero!$A$12:$AB$209,6,FALSE),"--")</f>
        <v>--</v>
      </c>
      <c r="O1718" s="324" t="str">
        <f>IF(L1718="x",VLOOKUP(D1718,Acero!$A$12:$AB$209,7,FALSE),"--")</f>
        <v>--</v>
      </c>
      <c r="P1718" s="335" t="e">
        <f>IF((M1718="Chapa negra doble recapado")*AND(L1718&lt;&gt;"x"),"--",VLOOKUP(D1718,Acero!$A$12:$AB$209,14,FALSE))</f>
        <v>#N/A</v>
      </c>
      <c r="Q1718" s="335" t="e">
        <f>IF((M1718="Chapa negra doble recapado")*AND(L1718&lt;&gt;"x"),"--",VLOOKUP(D1718,Acero!$A$12:$AB$209,15,FALSE))</f>
        <v>#N/A</v>
      </c>
      <c r="R1718" s="335" t="str">
        <f>IF(L1718="x",VLOOKUP(D1718,Acero!$A$12:$AB$209,16,FALSE),"--")</f>
        <v>--</v>
      </c>
      <c r="S1718" s="335" t="str">
        <f>IF(L1718="x",VLOOKUP(D1718,Acero!$A$12:$AB$209,17,FALSE),"--")</f>
        <v>--</v>
      </c>
      <c r="T1718" s="335" t="e">
        <f>VLOOKUP(D1718,Acero!$A$12:$AB$209,18,FALSE)</f>
        <v>#N/A</v>
      </c>
      <c r="U1718" s="308" t="e">
        <f>VLOOKUP(D1718,Acero!$A$12:$AB$209,19,FALSE)</f>
        <v>#N/A</v>
      </c>
      <c r="V1718" s="319"/>
      <c r="W1718" s="319"/>
      <c r="X1718" s="322"/>
      <c r="Y1718" s="334" t="e">
        <f t="shared" si="705"/>
        <v>#DIV/0!</v>
      </c>
      <c r="Z1718">
        <f t="shared" si="709"/>
        <v>28033083.166666597</v>
      </c>
      <c r="AG1718" s="345">
        <v>44017</v>
      </c>
      <c r="AH1718" s="149"/>
      <c r="AI1718" s="149"/>
      <c r="AJ1718" s="149"/>
      <c r="AK1718" s="149"/>
      <c r="AL1718" s="343" t="e">
        <f t="shared" si="706"/>
        <v>#DIV/0!</v>
      </c>
      <c r="AM1718" s="149"/>
      <c r="AN1718" s="149"/>
      <c r="AO1718" s="343" t="e">
        <f t="shared" si="707"/>
        <v>#DIV/0!</v>
      </c>
      <c r="AP1718" s="149"/>
      <c r="AQ1718" s="149"/>
      <c r="AR1718" s="343" t="e">
        <f t="shared" si="708"/>
        <v>#DIV/0!</v>
      </c>
    </row>
    <row r="1719" spans="1:44" ht="30.75" hidden="1" thickBot="1">
      <c r="A1719" s="309"/>
      <c r="B1719" s="308">
        <v>1561</v>
      </c>
      <c r="C1719" s="239" t="str">
        <f>VLOOKUP($A$18,Piezas!$A$10:$F$604,2,FALSE)</f>
        <v xml:space="preserve">Gabinete lateral derecho </v>
      </c>
      <c r="D1719" s="320"/>
      <c r="E1719" s="322"/>
      <c r="F1719" s="308" t="e">
        <f>VLOOKUP(D1719,Acero!$A$12:$AB$209,4,FALSE)</f>
        <v>#N/A</v>
      </c>
      <c r="G1719" s="317"/>
      <c r="H1719" s="317"/>
      <c r="I1719" s="317"/>
      <c r="J1719" s="311"/>
      <c r="L1719" s="322"/>
      <c r="M1719" s="308" t="e">
        <f>VLOOKUP(D1719,Acero!$A$12:$AB$209,13,FALSE)</f>
        <v>#N/A</v>
      </c>
      <c r="N1719" s="308" t="str">
        <f>IF(L1719="x",VLOOKUP(D1719,Acero!$A$12:$AB$209,6,FALSE),"--")</f>
        <v>--</v>
      </c>
      <c r="O1719" s="324" t="str">
        <f>IF(L1719="x",VLOOKUP(D1719,Acero!$A$12:$AB$209,7,FALSE),"--")</f>
        <v>--</v>
      </c>
      <c r="P1719" s="335" t="e">
        <f>IF((M1719="Chapa negra doble recapado")*AND(L1719&lt;&gt;"x"),"--",VLOOKUP(D1719,Acero!$A$12:$AB$209,14,FALSE))</f>
        <v>#N/A</v>
      </c>
      <c r="Q1719" s="335" t="e">
        <f>IF((M1719="Chapa negra doble recapado")*AND(L1719&lt;&gt;"x"),"--",VLOOKUP(D1719,Acero!$A$12:$AB$209,15,FALSE))</f>
        <v>#N/A</v>
      </c>
      <c r="R1719" s="335" t="str">
        <f>IF(L1719="x",VLOOKUP(D1719,Acero!$A$12:$AB$209,16,FALSE),"--")</f>
        <v>--</v>
      </c>
      <c r="S1719" s="335" t="str">
        <f>IF(L1719="x",VLOOKUP(D1719,Acero!$A$12:$AB$209,17,FALSE),"--")</f>
        <v>--</v>
      </c>
      <c r="T1719" s="335" t="e">
        <f>VLOOKUP(D1719,Acero!$A$12:$AB$209,18,FALSE)</f>
        <v>#N/A</v>
      </c>
      <c r="U1719" s="308" t="e">
        <f>VLOOKUP(D1719,Acero!$A$12:$AB$209,19,FALSE)</f>
        <v>#N/A</v>
      </c>
      <c r="V1719" s="318"/>
      <c r="W1719" s="318"/>
      <c r="X1719" s="322"/>
      <c r="Y1719" s="334" t="e">
        <f t="shared" si="705"/>
        <v>#DIV/0!</v>
      </c>
      <c r="Z1719">
        <f t="shared" si="709"/>
        <v>28033083.166666597</v>
      </c>
      <c r="AG1719" s="345">
        <v>44018</v>
      </c>
      <c r="AH1719" s="149"/>
      <c r="AI1719" s="149"/>
      <c r="AJ1719" s="149"/>
      <c r="AK1719" s="149"/>
      <c r="AL1719" s="343" t="e">
        <f t="shared" si="706"/>
        <v>#DIV/0!</v>
      </c>
      <c r="AM1719" s="149"/>
      <c r="AN1719" s="149"/>
      <c r="AO1719" s="343" t="e">
        <f t="shared" si="707"/>
        <v>#DIV/0!</v>
      </c>
      <c r="AP1719" s="149"/>
      <c r="AQ1719" s="149"/>
      <c r="AR1719" s="343" t="e">
        <f t="shared" si="708"/>
        <v>#DIV/0!</v>
      </c>
    </row>
    <row r="1720" spans="1:44" ht="30.75" hidden="1" thickBot="1">
      <c r="A1720" s="412"/>
      <c r="B1720" s="308">
        <v>1562</v>
      </c>
      <c r="C1720" s="239" t="str">
        <f>VLOOKUP($A$18,Piezas!$A$10:$F$604,2,FALSE)</f>
        <v xml:space="preserve">Gabinete lateral derecho </v>
      </c>
      <c r="D1720" s="321"/>
      <c r="E1720" s="322"/>
      <c r="F1720" s="308" t="e">
        <f>VLOOKUP(D1720,Acero!$A$12:$AB$209,4,FALSE)</f>
        <v>#N/A</v>
      </c>
      <c r="G1720" s="317"/>
      <c r="H1720" s="317"/>
      <c r="I1720" s="317"/>
      <c r="J1720" s="311"/>
      <c r="L1720" s="322"/>
      <c r="M1720" s="308" t="e">
        <f>VLOOKUP(D1720,Acero!$A$12:$AB$209,13,FALSE)</f>
        <v>#N/A</v>
      </c>
      <c r="N1720" s="308" t="str">
        <f>IF(L1720="x",VLOOKUP(D1720,Acero!$A$12:$AB$209,6,FALSE),"--")</f>
        <v>--</v>
      </c>
      <c r="O1720" s="324" t="str">
        <f>IF(L1720="x",VLOOKUP(D1720,Acero!$A$12:$AB$209,7,FALSE),"--")</f>
        <v>--</v>
      </c>
      <c r="P1720" s="335" t="e">
        <f>IF((M1720="Chapa negra doble recapado")*AND(L1720&lt;&gt;"x"),"--",VLOOKUP(D1720,Acero!$A$12:$AB$209,14,FALSE))</f>
        <v>#N/A</v>
      </c>
      <c r="Q1720" s="335" t="e">
        <f>IF((M1720="Chapa negra doble recapado")*AND(L1720&lt;&gt;"x"),"--",VLOOKUP(D1720,Acero!$A$12:$AB$209,15,FALSE))</f>
        <v>#N/A</v>
      </c>
      <c r="R1720" s="335" t="str">
        <f>IF(L1720="x",VLOOKUP(D1720,Acero!$A$12:$AB$209,16,FALSE),"--")</f>
        <v>--</v>
      </c>
      <c r="S1720" s="335" t="str">
        <f>IF(L1720="x",VLOOKUP(D1720,Acero!$A$12:$AB$209,17,FALSE),"--")</f>
        <v>--</v>
      </c>
      <c r="T1720" s="335" t="e">
        <f>VLOOKUP(D1720,Acero!$A$12:$AB$209,18,FALSE)</f>
        <v>#N/A</v>
      </c>
      <c r="U1720" s="308" t="e">
        <f>VLOOKUP(D1720,Acero!$A$12:$AB$209,19,FALSE)</f>
        <v>#N/A</v>
      </c>
      <c r="V1720" s="319"/>
      <c r="W1720" s="319"/>
      <c r="X1720" s="322"/>
      <c r="Y1720" s="334" t="e">
        <f t="shared" si="705"/>
        <v>#DIV/0!</v>
      </c>
      <c r="Z1720">
        <f t="shared" si="709"/>
        <v>28033083.166666597</v>
      </c>
      <c r="AG1720" s="345">
        <v>44019</v>
      </c>
      <c r="AH1720" s="149"/>
      <c r="AI1720" s="149"/>
      <c r="AJ1720" s="149"/>
      <c r="AK1720" s="149"/>
      <c r="AL1720" s="343" t="e">
        <f t="shared" si="706"/>
        <v>#DIV/0!</v>
      </c>
      <c r="AM1720" s="149"/>
      <c r="AN1720" s="149"/>
      <c r="AO1720" s="343" t="e">
        <f t="shared" si="707"/>
        <v>#DIV/0!</v>
      </c>
      <c r="AP1720" s="149"/>
      <c r="AQ1720" s="149"/>
      <c r="AR1720" s="343" t="e">
        <f t="shared" si="708"/>
        <v>#DIV/0!</v>
      </c>
    </row>
    <row r="1721" spans="1:44" ht="15.75" hidden="1" thickBot="1">
      <c r="A1721" s="410"/>
      <c r="B1721" s="336"/>
      <c r="C1721" s="337"/>
      <c r="D1721" s="338"/>
      <c r="E1721" s="339"/>
      <c r="F1721" s="340"/>
      <c r="G1721" s="336"/>
      <c r="H1721" s="336"/>
      <c r="I1721" s="338"/>
      <c r="J1721" s="339"/>
      <c r="K1721" s="341"/>
      <c r="L1721" s="339"/>
      <c r="M1721" s="338"/>
      <c r="N1721" s="338"/>
      <c r="O1721" s="342"/>
      <c r="P1721" s="340"/>
      <c r="Q1721" s="340"/>
      <c r="R1721" s="340"/>
      <c r="S1721" s="340"/>
      <c r="T1721" s="340"/>
      <c r="U1721" s="336"/>
      <c r="V1721" s="336"/>
      <c r="W1721" s="336"/>
      <c r="X1721" s="339"/>
      <c r="Y1721" s="339"/>
      <c r="Z1721" s="333"/>
      <c r="AA1721" s="333"/>
      <c r="AG1721" s="345"/>
      <c r="AL1721" s="344"/>
      <c r="AO1721" s="344"/>
      <c r="AR1721" s="344"/>
    </row>
    <row r="1722" spans="1:44" ht="31.5" hidden="1" thickTop="1" thickBot="1">
      <c r="A1722" s="411" t="s">
        <v>661</v>
      </c>
      <c r="B1722" s="308">
        <v>1563</v>
      </c>
      <c r="C1722" s="239" t="str">
        <f>VLOOKUP($A$18,Piezas!$A$10:$F$604,2,FALSE)</f>
        <v xml:space="preserve">Gabinete lateral derecho </v>
      </c>
      <c r="D1722" s="317" t="s">
        <v>1012</v>
      </c>
      <c r="E1722" s="331">
        <v>3406.3333333333298</v>
      </c>
      <c r="F1722" s="308" t="str">
        <f>VLOOKUP(D1722,Acero!$A$12:$AB$209,4,FALSE)</f>
        <v>Lateral</v>
      </c>
      <c r="G1722" s="317"/>
      <c r="H1722" s="317"/>
      <c r="I1722" s="317"/>
      <c r="J1722" s="310"/>
      <c r="K1722" s="149"/>
      <c r="L1722" s="331"/>
      <c r="M1722" s="308" t="str">
        <f>VLOOKUP(D1722,Acero!$A$12:$AB$209,13,FALSE)</f>
        <v>Chapa negra doble recapado</v>
      </c>
      <c r="N1722" s="308" t="str">
        <f>IF(L1722="x",VLOOKUP(D1722,Acero!$A$12:$AB$209,6,FALSE),"--")</f>
        <v>--</v>
      </c>
      <c r="O1722" s="324" t="str">
        <f>IF(L1722="x",VLOOKUP(D1722,Acero!$A$12:$AB$209,7,FALSE),"--")</f>
        <v>--</v>
      </c>
      <c r="P1722" s="335" t="str">
        <f>IF((M1722="Chapa negra doble recapado")*AND(L1722&lt;&gt;"x"),"--",VLOOKUP(D1722,Acero!$A$12:$AB$209,14,FALSE))</f>
        <v>--</v>
      </c>
      <c r="Q1722" s="335" t="str">
        <f>IF((M1722="Chapa negra doble recapado")*AND(L1722&lt;&gt;"x"),"--",VLOOKUP(D1722,Acero!$A$12:$AB$209,15,FALSE))</f>
        <v>--</v>
      </c>
      <c r="R1722" s="335" t="str">
        <f>IF(L1722="x",VLOOKUP(D1722,Acero!$A$12:$AB$209,16,FALSE),"--")</f>
        <v>--</v>
      </c>
      <c r="S1722" s="335" t="str">
        <f>IF(L1722="x",VLOOKUP(D1722,Acero!$A$12:$AB$209,17,FALSE),"--")</f>
        <v>--</v>
      </c>
      <c r="T1722" s="335">
        <f>VLOOKUP(D1722,Acero!$A$12:$AB$209,18,FALSE)</f>
        <v>1.2</v>
      </c>
      <c r="U1722" s="308" t="str">
        <f>VLOOKUP(D1722,Acero!$A$12:$AB$209,19,FALSE)</f>
        <v>mm</v>
      </c>
      <c r="V1722" s="317"/>
      <c r="W1722" s="317">
        <v>2768.8333333333298</v>
      </c>
      <c r="X1722" s="331">
        <v>3620.6666666666702</v>
      </c>
      <c r="Y1722" s="334">
        <f t="shared" ref="Y1722:Y1732" si="710">(X1722-W1722)/W1722</f>
        <v>0.3076506350448473</v>
      </c>
      <c r="Z1722" s="149">
        <f>(V1722+W1722)*E1722</f>
        <v>9431569.2777777556</v>
      </c>
      <c r="AA1722" s="149"/>
      <c r="AB1722" s="149"/>
      <c r="AC1722" s="149"/>
      <c r="AD1722" s="149"/>
      <c r="AE1722" s="149"/>
      <c r="AF1722" s="149"/>
      <c r="AG1722" s="345">
        <v>44020</v>
      </c>
      <c r="AH1722" s="149"/>
      <c r="AI1722" s="149"/>
      <c r="AJ1722" s="149"/>
      <c r="AK1722" s="149"/>
      <c r="AL1722" s="343" t="e">
        <f t="shared" ref="AL1722:AL1732" si="711">(AH1722-AK1722)/AH1722</f>
        <v>#DIV/0!</v>
      </c>
      <c r="AM1722" s="149"/>
      <c r="AN1722" s="149"/>
      <c r="AO1722" s="343" t="e">
        <f t="shared" ref="AO1722:AO1732" si="712">(AK1722-AN1722)/AK1722</f>
        <v>#DIV/0!</v>
      </c>
      <c r="AP1722" s="149"/>
      <c r="AQ1722" s="149"/>
      <c r="AR1722" s="343" t="e">
        <f t="shared" ref="AR1722:AR1732" si="713">(AN1722-AQ1722)/AN1722</f>
        <v>#DIV/0!</v>
      </c>
    </row>
    <row r="1723" spans="1:44" ht="30.75" hidden="1" thickBot="1">
      <c r="A1723" s="309"/>
      <c r="B1723" s="308">
        <v>1564</v>
      </c>
      <c r="C1723" s="239" t="str">
        <f>VLOOKUP($A$18,Piezas!$A$10:$F$604,2,FALSE)</f>
        <v xml:space="preserve">Gabinete lateral derecho </v>
      </c>
      <c r="D1723" s="317" t="s">
        <v>1211</v>
      </c>
      <c r="E1723" s="322">
        <v>3414.3333333333298</v>
      </c>
      <c r="F1723" s="308" t="str">
        <f>VLOOKUP(D1723,Acero!$A$12:$AB$209,4,FALSE)</f>
        <v xml:space="preserve">Lonja </v>
      </c>
      <c r="G1723" s="317"/>
      <c r="H1723" s="317"/>
      <c r="I1723" s="317"/>
      <c r="J1723" s="311"/>
      <c r="L1723" s="317"/>
      <c r="M1723" s="308" t="str">
        <f>VLOOKUP(D1723,Acero!$A$12:$AB$209,13,FALSE)</f>
        <v>Chapa negra doble recapado</v>
      </c>
      <c r="N1723" s="308" t="str">
        <f>IF(L1723="x",VLOOKUP(D1723,Acero!$A$12:$AB$209,6,FALSE),"--")</f>
        <v>--</v>
      </c>
      <c r="O1723" s="324" t="str">
        <f>IF(L1723="x",VLOOKUP(D1723,Acero!$A$12:$AB$209,7,FALSE),"--")</f>
        <v>--</v>
      </c>
      <c r="P1723" s="335" t="str">
        <f>IF((M1723="Chapa negra doble recapado")*AND(L1723&lt;&gt;"x"),"--",VLOOKUP(D1723,Acero!$A$12:$AB$209,14,FALSE))</f>
        <v>--</v>
      </c>
      <c r="Q1723" s="335" t="str">
        <f>IF((M1723="Chapa negra doble recapado")*AND(L1723&lt;&gt;"x"),"--",VLOOKUP(D1723,Acero!$A$12:$AB$209,15,FALSE))</f>
        <v>--</v>
      </c>
      <c r="R1723" s="335" t="str">
        <f>IF(L1723="x",VLOOKUP(D1723,Acero!$A$12:$AB$209,16,FALSE),"--")</f>
        <v>--</v>
      </c>
      <c r="S1723" s="335" t="str">
        <f>IF(L1723="x",VLOOKUP(D1723,Acero!$A$12:$AB$209,17,FALSE),"--")</f>
        <v>--</v>
      </c>
      <c r="T1723" s="335">
        <f>VLOOKUP(D1723,Acero!$A$12:$AB$209,18,FALSE)</f>
        <v>1.2</v>
      </c>
      <c r="U1723" s="308" t="str">
        <f>VLOOKUP(D1723,Acero!$A$12:$AB$209,19,FALSE)</f>
        <v>mm</v>
      </c>
      <c r="V1723" s="317"/>
      <c r="W1723" s="317">
        <v>2775.3333333333298</v>
      </c>
      <c r="X1723" s="322">
        <v>3629.1666666666702</v>
      </c>
      <c r="Y1723" s="334">
        <f t="shared" si="710"/>
        <v>0.30765073264473025</v>
      </c>
      <c r="Z1723">
        <f t="shared" ref="Z1723:Z1732" si="714">(V1723+W1723)*E1723+Z1722</f>
        <v>18907482.388888843</v>
      </c>
      <c r="AG1723" s="345">
        <v>44021</v>
      </c>
      <c r="AH1723" s="149"/>
      <c r="AI1723" s="149"/>
      <c r="AJ1723" s="149"/>
      <c r="AK1723" s="149"/>
      <c r="AL1723" s="343" t="e">
        <f t="shared" si="711"/>
        <v>#DIV/0!</v>
      </c>
      <c r="AM1723" s="149"/>
      <c r="AN1723" s="149"/>
      <c r="AO1723" s="343" t="e">
        <f t="shared" si="712"/>
        <v>#DIV/0!</v>
      </c>
      <c r="AP1723" s="149"/>
      <c r="AQ1723" s="149"/>
      <c r="AR1723" s="343" t="e">
        <f t="shared" si="713"/>
        <v>#DIV/0!</v>
      </c>
    </row>
    <row r="1724" spans="1:44" ht="30.75" hidden="1" thickBot="1">
      <c r="A1724" s="309"/>
      <c r="B1724" s="308">
        <v>1565</v>
      </c>
      <c r="C1724" s="239" t="str">
        <f>VLOOKUP($A$18,Piezas!$A$10:$F$604,2,FALSE)</f>
        <v xml:space="preserve">Gabinete lateral derecho </v>
      </c>
      <c r="D1724" s="317" t="s">
        <v>1014</v>
      </c>
      <c r="E1724" s="322">
        <v>3422.3333333333298</v>
      </c>
      <c r="F1724" s="308" t="str">
        <f>VLOOKUP(D1724,Acero!$A$12:$AB$209,4,FALSE)</f>
        <v>orejas</v>
      </c>
      <c r="G1724" s="317"/>
      <c r="H1724" s="317"/>
      <c r="I1724" s="317"/>
      <c r="J1724" s="311" t="s">
        <v>1612</v>
      </c>
      <c r="L1724" s="322"/>
      <c r="M1724" s="308" t="str">
        <f>VLOOKUP(D1724,Acero!$A$12:$AB$209,13,FALSE)</f>
        <v>Chapa negra doble recapado</v>
      </c>
      <c r="N1724" s="308" t="str">
        <f>IF(L1724="x",VLOOKUP(D1724,Acero!$A$12:$AB$209,6,FALSE),"--")</f>
        <v>--</v>
      </c>
      <c r="O1724" s="324" t="str">
        <f>IF(L1724="x",VLOOKUP(D1724,Acero!$A$12:$AB$209,7,FALSE),"--")</f>
        <v>--</v>
      </c>
      <c r="P1724" s="335" t="str">
        <f>IF((M1724="Chapa negra doble recapado")*AND(L1724&lt;&gt;"x"),"--",VLOOKUP(D1724,Acero!$A$12:$AB$209,14,FALSE))</f>
        <v>--</v>
      </c>
      <c r="Q1724" s="335" t="str">
        <f>IF((M1724="Chapa negra doble recapado")*AND(L1724&lt;&gt;"x"),"--",VLOOKUP(D1724,Acero!$A$12:$AB$209,15,FALSE))</f>
        <v>--</v>
      </c>
      <c r="R1724" s="335" t="str">
        <f>IF(L1724="x",VLOOKUP(D1724,Acero!$A$12:$AB$209,16,FALSE),"--")</f>
        <v>--</v>
      </c>
      <c r="S1724" s="335" t="str">
        <f>IF(L1724="x",VLOOKUP(D1724,Acero!$A$12:$AB$209,17,FALSE),"--")</f>
        <v>--</v>
      </c>
      <c r="T1724" s="335">
        <f>VLOOKUP(D1724,Acero!$A$12:$AB$209,18,FALSE)</f>
        <v>1.2</v>
      </c>
      <c r="U1724" s="308" t="str">
        <f>VLOOKUP(D1724,Acero!$A$12:$AB$209,19,FALSE)</f>
        <v>mm</v>
      </c>
      <c r="V1724" s="318">
        <v>1</v>
      </c>
      <c r="W1724" s="318">
        <v>2781.8333333333298</v>
      </c>
      <c r="X1724" s="322">
        <v>3637.6666666666702</v>
      </c>
      <c r="Y1724" s="334">
        <f t="shared" si="710"/>
        <v>0.30765082978851166</v>
      </c>
      <c r="Z1724">
        <f t="shared" si="714"/>
        <v>28431265.666666597</v>
      </c>
      <c r="AG1724" s="345">
        <v>44022</v>
      </c>
      <c r="AH1724" s="149"/>
      <c r="AI1724" s="149"/>
      <c r="AJ1724" s="149"/>
      <c r="AK1724" s="149"/>
      <c r="AL1724" s="343" t="e">
        <f t="shared" si="711"/>
        <v>#DIV/0!</v>
      </c>
      <c r="AM1724" s="149"/>
      <c r="AN1724" s="149"/>
      <c r="AO1724" s="343" t="e">
        <f t="shared" si="712"/>
        <v>#DIV/0!</v>
      </c>
      <c r="AP1724" s="149"/>
      <c r="AQ1724" s="149"/>
      <c r="AR1724" s="343" t="e">
        <f t="shared" si="713"/>
        <v>#DIV/0!</v>
      </c>
    </row>
    <row r="1725" spans="1:44" ht="30.75" hidden="1" thickBot="1">
      <c r="A1725" s="309"/>
      <c r="B1725" s="308">
        <v>1566</v>
      </c>
      <c r="C1725" s="239" t="str">
        <f>VLOOKUP($A$18,Piezas!$A$10:$F$604,2,FALSE)</f>
        <v xml:space="preserve">Gabinete lateral derecho </v>
      </c>
      <c r="D1725" s="317" t="s">
        <v>1015</v>
      </c>
      <c r="E1725" s="322"/>
      <c r="F1725" s="308">
        <f>VLOOKUP(D1725,Acero!$A$12:$AB$209,4,FALSE)</f>
        <v>0</v>
      </c>
      <c r="G1725" s="317"/>
      <c r="H1725" s="317"/>
      <c r="I1725" s="317"/>
      <c r="J1725" s="311"/>
      <c r="L1725" s="322"/>
      <c r="M1725" s="308">
        <f>VLOOKUP(D1725,Acero!$A$12:$AB$209,13,FALSE)</f>
        <v>0</v>
      </c>
      <c r="N1725" s="308" t="str">
        <f>IF(L1725="x",VLOOKUP(D1725,Acero!$A$12:$AB$209,6,FALSE),"--")</f>
        <v>--</v>
      </c>
      <c r="O1725" s="324" t="str">
        <f>IF(L1725="x",VLOOKUP(D1725,Acero!$A$12:$AB$209,7,FALSE),"--")</f>
        <v>--</v>
      </c>
      <c r="P1725" s="335">
        <f>IF((M1725="Chapa negra doble recapado")*AND(L1725&lt;&gt;"x"),"--",VLOOKUP(D1725,Acero!$A$12:$AB$209,14,FALSE))</f>
        <v>0</v>
      </c>
      <c r="Q1725" s="335">
        <f>IF((M1725="Chapa negra doble recapado")*AND(L1725&lt;&gt;"x"),"--",VLOOKUP(D1725,Acero!$A$12:$AB$209,15,FALSE))</f>
        <v>0</v>
      </c>
      <c r="R1725" s="335" t="str">
        <f>IF(L1725="x",VLOOKUP(D1725,Acero!$A$12:$AB$209,16,FALSE),"--")</f>
        <v>--</v>
      </c>
      <c r="S1725" s="335" t="str">
        <f>IF(L1725="x",VLOOKUP(D1725,Acero!$A$12:$AB$209,17,FALSE),"--")</f>
        <v>--</v>
      </c>
      <c r="T1725" s="335">
        <f>VLOOKUP(D1725,Acero!$A$12:$AB$209,18,FALSE)</f>
        <v>0</v>
      </c>
      <c r="U1725" s="308" t="str">
        <f>VLOOKUP(D1725,Acero!$A$12:$AB$209,19,FALSE)</f>
        <v>-----</v>
      </c>
      <c r="V1725" s="319"/>
      <c r="W1725" s="319"/>
      <c r="X1725" s="322"/>
      <c r="Y1725" s="334" t="e">
        <f t="shared" si="710"/>
        <v>#DIV/0!</v>
      </c>
      <c r="Z1725">
        <f t="shared" si="714"/>
        <v>28431265.666666597</v>
      </c>
      <c r="AG1725" s="345">
        <v>44023</v>
      </c>
      <c r="AH1725" s="149"/>
      <c r="AI1725" s="149"/>
      <c r="AJ1725" s="149"/>
      <c r="AK1725" s="149"/>
      <c r="AL1725" s="343" t="e">
        <f t="shared" si="711"/>
        <v>#DIV/0!</v>
      </c>
      <c r="AM1725" s="149"/>
      <c r="AN1725" s="149"/>
      <c r="AO1725" s="343" t="e">
        <f t="shared" si="712"/>
        <v>#DIV/0!</v>
      </c>
      <c r="AP1725" s="149"/>
      <c r="AQ1725" s="149"/>
      <c r="AR1725" s="343" t="e">
        <f t="shared" si="713"/>
        <v>#DIV/0!</v>
      </c>
    </row>
    <row r="1726" spans="1:44" ht="30.75" hidden="1" thickBot="1">
      <c r="A1726" s="309"/>
      <c r="B1726" s="308">
        <v>1567</v>
      </c>
      <c r="C1726" s="239" t="str">
        <f>VLOOKUP($A$18,Piezas!$A$10:$F$604,2,FALSE)</f>
        <v xml:space="preserve">Gabinete lateral derecho </v>
      </c>
      <c r="D1726" s="317" t="s">
        <v>1060</v>
      </c>
      <c r="E1726" s="322"/>
      <c r="F1726" s="308">
        <f>VLOOKUP(D1726,Acero!$A$12:$AB$209,4,FALSE)</f>
        <v>0</v>
      </c>
      <c r="G1726" s="317"/>
      <c r="H1726" s="317"/>
      <c r="I1726" s="317"/>
      <c r="J1726" s="311"/>
      <c r="L1726" s="322"/>
      <c r="M1726" s="308" t="str">
        <f>VLOOKUP(D1726,Acero!$A$12:$AB$209,13,FALSE)</f>
        <v>---------------</v>
      </c>
      <c r="N1726" s="308" t="str">
        <f>IF(L1726="x",VLOOKUP(D1726,Acero!$A$12:$AB$209,6,FALSE),"--")</f>
        <v>--</v>
      </c>
      <c r="O1726" s="324" t="str">
        <f>IF(L1726="x",VLOOKUP(D1726,Acero!$A$12:$AB$209,7,FALSE),"--")</f>
        <v>--</v>
      </c>
      <c r="P1726" s="335">
        <f>IF((M1726="Chapa negra doble recapado")*AND(L1726&lt;&gt;"x"),"--",VLOOKUP(D1726,Acero!$A$12:$AB$209,14,FALSE))</f>
        <v>28</v>
      </c>
      <c r="Q1726" s="335" t="str">
        <f>IF((M1726="Chapa negra doble recapado")*AND(L1726&lt;&gt;"x"),"--",VLOOKUP(D1726,Acero!$A$12:$AB$209,15,FALSE))</f>
        <v>----</v>
      </c>
      <c r="R1726" s="335" t="str">
        <f>IF(L1726="x",VLOOKUP(D1726,Acero!$A$12:$AB$209,16,FALSE),"--")</f>
        <v>--</v>
      </c>
      <c r="S1726" s="335" t="str">
        <f>IF(L1726="x",VLOOKUP(D1726,Acero!$A$12:$AB$209,17,FALSE),"--")</f>
        <v>--</v>
      </c>
      <c r="T1726" s="335">
        <f>VLOOKUP(D1726,Acero!$A$12:$AB$209,18,FALSE)</f>
        <v>0</v>
      </c>
      <c r="U1726" s="308" t="str">
        <f>VLOOKUP(D1726,Acero!$A$12:$AB$209,19,FALSE)</f>
        <v>----</v>
      </c>
      <c r="V1726" s="318"/>
      <c r="W1726" s="318"/>
      <c r="X1726" s="322"/>
      <c r="Y1726" s="334" t="e">
        <f t="shared" si="710"/>
        <v>#DIV/0!</v>
      </c>
      <c r="Z1726">
        <f t="shared" si="714"/>
        <v>28431265.666666597</v>
      </c>
      <c r="AG1726" s="345">
        <v>44024</v>
      </c>
      <c r="AH1726" s="149"/>
      <c r="AI1726" s="149"/>
      <c r="AJ1726" s="149"/>
      <c r="AK1726" s="149"/>
      <c r="AL1726" s="343" t="e">
        <f t="shared" si="711"/>
        <v>#DIV/0!</v>
      </c>
      <c r="AM1726" s="149"/>
      <c r="AN1726" s="149"/>
      <c r="AO1726" s="343" t="e">
        <f t="shared" si="712"/>
        <v>#DIV/0!</v>
      </c>
      <c r="AP1726" s="149"/>
      <c r="AQ1726" s="149"/>
      <c r="AR1726" s="343" t="e">
        <f t="shared" si="713"/>
        <v>#DIV/0!</v>
      </c>
    </row>
    <row r="1727" spans="1:44" ht="30.75" hidden="1" thickBot="1">
      <c r="A1727" s="309"/>
      <c r="B1727" s="308">
        <v>1568</v>
      </c>
      <c r="C1727" s="239" t="str">
        <f>VLOOKUP($A$18,Piezas!$A$10:$F$604,2,FALSE)</f>
        <v xml:space="preserve">Gabinete lateral derecho </v>
      </c>
      <c r="D1727" s="317" t="s">
        <v>1228</v>
      </c>
      <c r="E1727" s="322"/>
      <c r="F1727" s="308">
        <f>VLOOKUP(D1727,Acero!$A$12:$AB$209,4,FALSE)</f>
        <v>0</v>
      </c>
      <c r="G1727" s="317"/>
      <c r="H1727" s="317"/>
      <c r="I1727" s="317"/>
      <c r="J1727" s="311"/>
      <c r="L1727" s="322"/>
      <c r="M1727" s="308" t="str">
        <f>VLOOKUP(D1727,Acero!$A$12:$AB$209,13,FALSE)</f>
        <v>---------------</v>
      </c>
      <c r="N1727" s="308" t="str">
        <f>IF(L1727="x",VLOOKUP(D1727,Acero!$A$12:$AB$209,6,FALSE),"--")</f>
        <v>--</v>
      </c>
      <c r="O1727" s="324" t="str">
        <f>IF(L1727="x",VLOOKUP(D1727,Acero!$A$12:$AB$209,7,FALSE),"--")</f>
        <v>--</v>
      </c>
      <c r="P1727" s="335">
        <f>IF((M1727="Chapa negra doble recapado")*AND(L1727&lt;&gt;"x"),"--",VLOOKUP(D1727,Acero!$A$12:$AB$209,14,FALSE))</f>
        <v>0.42</v>
      </c>
      <c r="Q1727" s="335" t="str">
        <f>IF((M1727="Chapa negra doble recapado")*AND(L1727&lt;&gt;"x"),"--",VLOOKUP(D1727,Acero!$A$12:$AB$209,15,FALSE))</f>
        <v>----</v>
      </c>
      <c r="R1727" s="335" t="str">
        <f>IF(L1727="x",VLOOKUP(D1727,Acero!$A$12:$AB$209,16,FALSE),"--")</f>
        <v>--</v>
      </c>
      <c r="S1727" s="335" t="str">
        <f>IF(L1727="x",VLOOKUP(D1727,Acero!$A$12:$AB$209,17,FALSE),"--")</f>
        <v>--</v>
      </c>
      <c r="T1727" s="335">
        <f>VLOOKUP(D1727,Acero!$A$12:$AB$209,18,FALSE)</f>
        <v>0.5</v>
      </c>
      <c r="U1727" s="308" t="str">
        <f>VLOOKUP(D1727,Acero!$A$12:$AB$209,19,FALSE)</f>
        <v>----</v>
      </c>
      <c r="V1727" s="318"/>
      <c r="W1727" s="318"/>
      <c r="X1727" s="322"/>
      <c r="Y1727" s="334" t="e">
        <f t="shared" si="710"/>
        <v>#DIV/0!</v>
      </c>
      <c r="Z1727">
        <f t="shared" si="714"/>
        <v>28431265.666666597</v>
      </c>
      <c r="AG1727" s="345">
        <v>44025</v>
      </c>
      <c r="AH1727" s="149"/>
      <c r="AI1727" s="149"/>
      <c r="AJ1727" s="149"/>
      <c r="AK1727" s="149"/>
      <c r="AL1727" s="343" t="e">
        <f t="shared" si="711"/>
        <v>#DIV/0!</v>
      </c>
      <c r="AM1727" s="149"/>
      <c r="AN1727" s="149"/>
      <c r="AO1727" s="343" t="e">
        <f t="shared" si="712"/>
        <v>#DIV/0!</v>
      </c>
      <c r="AP1727" s="149"/>
      <c r="AQ1727" s="149"/>
      <c r="AR1727" s="343" t="e">
        <f t="shared" si="713"/>
        <v>#DIV/0!</v>
      </c>
    </row>
    <row r="1728" spans="1:44" ht="30.75" hidden="1" thickBot="1">
      <c r="A1728" s="309"/>
      <c r="B1728" s="308">
        <v>1569</v>
      </c>
      <c r="C1728" s="239" t="str">
        <f>VLOOKUP($A$18,Piezas!$A$10:$F$604,2,FALSE)</f>
        <v xml:space="preserve">Gabinete lateral derecho </v>
      </c>
      <c r="D1728" s="317" t="s">
        <v>1229</v>
      </c>
      <c r="E1728" s="322"/>
      <c r="F1728" s="308">
        <f>VLOOKUP(D1728,Acero!$A$12:$AB$209,4,FALSE)</f>
        <v>0</v>
      </c>
      <c r="G1728" s="317"/>
      <c r="H1728" s="317"/>
      <c r="I1728" s="317"/>
      <c r="J1728" s="311"/>
      <c r="L1728" s="322"/>
      <c r="M1728" s="308" t="str">
        <f>VLOOKUP(D1728,Acero!$A$12:$AB$209,13,FALSE)</f>
        <v>---------------</v>
      </c>
      <c r="N1728" s="308" t="str">
        <f>IF(L1728="x",VLOOKUP(D1728,Acero!$A$12:$AB$209,6,FALSE),"--")</f>
        <v>--</v>
      </c>
      <c r="O1728" s="324" t="str">
        <f>IF(L1728="x",VLOOKUP(D1728,Acero!$A$12:$AB$209,7,FALSE),"--")</f>
        <v>--</v>
      </c>
      <c r="P1728" s="335">
        <f>IF((M1728="Chapa negra doble recapado")*AND(L1728&lt;&gt;"x"),"--",VLOOKUP(D1728,Acero!$A$12:$AB$209,14,FALSE))</f>
        <v>22</v>
      </c>
      <c r="Q1728" s="335" t="str">
        <f>IF((M1728="Chapa negra doble recapado")*AND(L1728&lt;&gt;"x"),"--",VLOOKUP(D1728,Acero!$A$12:$AB$209,15,FALSE))</f>
        <v>----</v>
      </c>
      <c r="R1728" s="335" t="str">
        <f>IF(L1728="x",VLOOKUP(D1728,Acero!$A$12:$AB$209,16,FALSE),"--")</f>
        <v>--</v>
      </c>
      <c r="S1728" s="335" t="str">
        <f>IF(L1728="x",VLOOKUP(D1728,Acero!$A$12:$AB$209,17,FALSE),"--")</f>
        <v>--</v>
      </c>
      <c r="T1728" s="335">
        <f>VLOOKUP(D1728,Acero!$A$12:$AB$209,18,FALSE)</f>
        <v>0</v>
      </c>
      <c r="U1728" s="308" t="str">
        <f>VLOOKUP(D1728,Acero!$A$12:$AB$209,19,FALSE)</f>
        <v>----</v>
      </c>
      <c r="V1728" s="319"/>
      <c r="W1728" s="319"/>
      <c r="X1728" s="322"/>
      <c r="Y1728" s="334" t="e">
        <f t="shared" si="710"/>
        <v>#DIV/0!</v>
      </c>
      <c r="Z1728">
        <f t="shared" si="714"/>
        <v>28431265.666666597</v>
      </c>
      <c r="AG1728" s="345">
        <v>44026</v>
      </c>
      <c r="AH1728" s="149"/>
      <c r="AI1728" s="149"/>
      <c r="AJ1728" s="149"/>
      <c r="AK1728" s="149"/>
      <c r="AL1728" s="343" t="e">
        <f t="shared" si="711"/>
        <v>#DIV/0!</v>
      </c>
      <c r="AM1728" s="149"/>
      <c r="AN1728" s="149"/>
      <c r="AO1728" s="343" t="e">
        <f t="shared" si="712"/>
        <v>#DIV/0!</v>
      </c>
      <c r="AP1728" s="149"/>
      <c r="AQ1728" s="149"/>
      <c r="AR1728" s="343" t="e">
        <f t="shared" si="713"/>
        <v>#DIV/0!</v>
      </c>
    </row>
    <row r="1729" spans="1:44" ht="30.75" hidden="1" thickBot="1">
      <c r="A1729" s="309"/>
      <c r="B1729" s="308">
        <v>1570</v>
      </c>
      <c r="C1729" s="239" t="str">
        <f>VLOOKUP($A$18,Piezas!$A$10:$F$604,2,FALSE)</f>
        <v xml:space="preserve">Gabinete lateral derecho </v>
      </c>
      <c r="D1729" s="317" t="s">
        <v>1230</v>
      </c>
      <c r="E1729" s="322"/>
      <c r="F1729" s="308">
        <f>VLOOKUP(D1729,Acero!$A$12:$AB$209,4,FALSE)</f>
        <v>0</v>
      </c>
      <c r="G1729" s="317"/>
      <c r="H1729" s="317"/>
      <c r="I1729" s="317"/>
      <c r="J1729" s="311"/>
      <c r="L1729" s="322"/>
      <c r="M1729" s="308" t="str">
        <f>VLOOKUP(D1729,Acero!$A$12:$AB$209,13,FALSE)</f>
        <v>---------------</v>
      </c>
      <c r="N1729" s="308" t="str">
        <f>IF(L1729="x",VLOOKUP(D1729,Acero!$A$12:$AB$209,6,FALSE),"--")</f>
        <v>--</v>
      </c>
      <c r="O1729" s="324" t="str">
        <f>IF(L1729="x",VLOOKUP(D1729,Acero!$A$12:$AB$209,7,FALSE),"--")</f>
        <v>--</v>
      </c>
      <c r="P1729" s="335">
        <f>IF((M1729="Chapa negra doble recapado")*AND(L1729&lt;&gt;"x"),"--",VLOOKUP(D1729,Acero!$A$12:$AB$209,14,FALSE))</f>
        <v>12.7</v>
      </c>
      <c r="Q1729" s="335" t="str">
        <f>IF((M1729="Chapa negra doble recapado")*AND(L1729&lt;&gt;"x"),"--",VLOOKUP(D1729,Acero!$A$12:$AB$209,15,FALSE))</f>
        <v>----</v>
      </c>
      <c r="R1729" s="335" t="str">
        <f>IF(L1729="x",VLOOKUP(D1729,Acero!$A$12:$AB$209,16,FALSE),"--")</f>
        <v>--</v>
      </c>
      <c r="S1729" s="335" t="str">
        <f>IF(L1729="x",VLOOKUP(D1729,Acero!$A$12:$AB$209,17,FALSE),"--")</f>
        <v>--</v>
      </c>
      <c r="T1729" s="335">
        <f>VLOOKUP(D1729,Acero!$A$12:$AB$209,18,FALSE)</f>
        <v>0</v>
      </c>
      <c r="U1729" s="308" t="str">
        <f>VLOOKUP(D1729,Acero!$A$12:$AB$209,19,FALSE)</f>
        <v>----</v>
      </c>
      <c r="V1729" s="318"/>
      <c r="W1729" s="318"/>
      <c r="X1729" s="322"/>
      <c r="Y1729" s="334" t="e">
        <f t="shared" si="710"/>
        <v>#DIV/0!</v>
      </c>
      <c r="Z1729">
        <f t="shared" si="714"/>
        <v>28431265.666666597</v>
      </c>
      <c r="AG1729" s="345">
        <v>44027</v>
      </c>
      <c r="AH1729" s="149"/>
      <c r="AI1729" s="149"/>
      <c r="AJ1729" s="149"/>
      <c r="AK1729" s="149"/>
      <c r="AL1729" s="343" t="e">
        <f t="shared" si="711"/>
        <v>#DIV/0!</v>
      </c>
      <c r="AM1729" s="149"/>
      <c r="AN1729" s="149"/>
      <c r="AO1729" s="343" t="e">
        <f t="shared" si="712"/>
        <v>#DIV/0!</v>
      </c>
      <c r="AP1729" s="149"/>
      <c r="AQ1729" s="149"/>
      <c r="AR1729" s="343" t="e">
        <f t="shared" si="713"/>
        <v>#DIV/0!</v>
      </c>
    </row>
    <row r="1730" spans="1:44" ht="30.75" hidden="1" thickBot="1">
      <c r="A1730" s="309"/>
      <c r="B1730" s="308">
        <v>1571</v>
      </c>
      <c r="C1730" s="239" t="str">
        <f>VLOOKUP($A$18,Piezas!$A$10:$F$604,2,FALSE)</f>
        <v xml:space="preserve">Gabinete lateral derecho </v>
      </c>
      <c r="D1730" s="317"/>
      <c r="E1730" s="322"/>
      <c r="F1730" s="308" t="e">
        <f>VLOOKUP(D1730,Acero!$A$12:$AB$209,4,FALSE)</f>
        <v>#N/A</v>
      </c>
      <c r="G1730" s="317"/>
      <c r="H1730" s="317"/>
      <c r="I1730" s="317"/>
      <c r="J1730" s="311"/>
      <c r="L1730" s="322"/>
      <c r="M1730" s="308" t="e">
        <f>VLOOKUP(D1730,Acero!$A$12:$AB$209,13,FALSE)</f>
        <v>#N/A</v>
      </c>
      <c r="N1730" s="308" t="str">
        <f>IF(L1730="x",VLOOKUP(D1730,Acero!$A$12:$AB$209,6,FALSE),"--")</f>
        <v>--</v>
      </c>
      <c r="O1730" s="324" t="str">
        <f>IF(L1730="x",VLOOKUP(D1730,Acero!$A$12:$AB$209,7,FALSE),"--")</f>
        <v>--</v>
      </c>
      <c r="P1730" s="335" t="e">
        <f>IF((M1730="Chapa negra doble recapado")*AND(L1730&lt;&gt;"x"),"--",VLOOKUP(D1730,Acero!$A$12:$AB$209,14,FALSE))</f>
        <v>#N/A</v>
      </c>
      <c r="Q1730" s="335" t="e">
        <f>IF((M1730="Chapa negra doble recapado")*AND(L1730&lt;&gt;"x"),"--",VLOOKUP(D1730,Acero!$A$12:$AB$209,15,FALSE))</f>
        <v>#N/A</v>
      </c>
      <c r="R1730" s="335" t="str">
        <f>IF(L1730="x",VLOOKUP(D1730,Acero!$A$12:$AB$209,16,FALSE),"--")</f>
        <v>--</v>
      </c>
      <c r="S1730" s="335" t="str">
        <f>IF(L1730="x",VLOOKUP(D1730,Acero!$A$12:$AB$209,17,FALSE),"--")</f>
        <v>--</v>
      </c>
      <c r="T1730" s="335" t="e">
        <f>VLOOKUP(D1730,Acero!$A$12:$AB$209,18,FALSE)</f>
        <v>#N/A</v>
      </c>
      <c r="U1730" s="308" t="e">
        <f>VLOOKUP(D1730,Acero!$A$12:$AB$209,19,FALSE)</f>
        <v>#N/A</v>
      </c>
      <c r="V1730" s="319"/>
      <c r="W1730" s="319"/>
      <c r="X1730" s="322"/>
      <c r="Y1730" s="334" t="e">
        <f t="shared" si="710"/>
        <v>#DIV/0!</v>
      </c>
      <c r="Z1730">
        <f t="shared" si="714"/>
        <v>28431265.666666597</v>
      </c>
      <c r="AG1730" s="345">
        <v>44028</v>
      </c>
      <c r="AH1730" s="149"/>
      <c r="AI1730" s="149"/>
      <c r="AJ1730" s="149"/>
      <c r="AK1730" s="149"/>
      <c r="AL1730" s="343" t="e">
        <f t="shared" si="711"/>
        <v>#DIV/0!</v>
      </c>
      <c r="AM1730" s="149"/>
      <c r="AN1730" s="149"/>
      <c r="AO1730" s="343" t="e">
        <f t="shared" si="712"/>
        <v>#DIV/0!</v>
      </c>
      <c r="AP1730" s="149"/>
      <c r="AQ1730" s="149"/>
      <c r="AR1730" s="343" t="e">
        <f t="shared" si="713"/>
        <v>#DIV/0!</v>
      </c>
    </row>
    <row r="1731" spans="1:44" ht="30.75" hidden="1" thickBot="1">
      <c r="A1731" s="309"/>
      <c r="B1731" s="308">
        <v>1572</v>
      </c>
      <c r="C1731" s="239" t="str">
        <f>VLOOKUP($A$18,Piezas!$A$10:$F$604,2,FALSE)</f>
        <v xml:space="preserve">Gabinete lateral derecho </v>
      </c>
      <c r="D1731" s="320"/>
      <c r="E1731" s="322"/>
      <c r="F1731" s="308" t="e">
        <f>VLOOKUP(D1731,Acero!$A$12:$AB$209,4,FALSE)</f>
        <v>#N/A</v>
      </c>
      <c r="G1731" s="317"/>
      <c r="H1731" s="317"/>
      <c r="I1731" s="317"/>
      <c r="J1731" s="311"/>
      <c r="L1731" s="322"/>
      <c r="M1731" s="308" t="e">
        <f>VLOOKUP(D1731,Acero!$A$12:$AB$209,13,FALSE)</f>
        <v>#N/A</v>
      </c>
      <c r="N1731" s="308" t="str">
        <f>IF(L1731="x",VLOOKUP(D1731,Acero!$A$12:$AB$209,6,FALSE),"--")</f>
        <v>--</v>
      </c>
      <c r="O1731" s="324" t="str">
        <f>IF(L1731="x",VLOOKUP(D1731,Acero!$A$12:$AB$209,7,FALSE),"--")</f>
        <v>--</v>
      </c>
      <c r="P1731" s="335" t="e">
        <f>IF((M1731="Chapa negra doble recapado")*AND(L1731&lt;&gt;"x"),"--",VLOOKUP(D1731,Acero!$A$12:$AB$209,14,FALSE))</f>
        <v>#N/A</v>
      </c>
      <c r="Q1731" s="335" t="e">
        <f>IF((M1731="Chapa negra doble recapado")*AND(L1731&lt;&gt;"x"),"--",VLOOKUP(D1731,Acero!$A$12:$AB$209,15,FALSE))</f>
        <v>#N/A</v>
      </c>
      <c r="R1731" s="335" t="str">
        <f>IF(L1731="x",VLOOKUP(D1731,Acero!$A$12:$AB$209,16,FALSE),"--")</f>
        <v>--</v>
      </c>
      <c r="S1731" s="335" t="str">
        <f>IF(L1731="x",VLOOKUP(D1731,Acero!$A$12:$AB$209,17,FALSE),"--")</f>
        <v>--</v>
      </c>
      <c r="T1731" s="335" t="e">
        <f>VLOOKUP(D1731,Acero!$A$12:$AB$209,18,FALSE)</f>
        <v>#N/A</v>
      </c>
      <c r="U1731" s="308" t="e">
        <f>VLOOKUP(D1731,Acero!$A$12:$AB$209,19,FALSE)</f>
        <v>#N/A</v>
      </c>
      <c r="V1731" s="318"/>
      <c r="W1731" s="318"/>
      <c r="X1731" s="322"/>
      <c r="Y1731" s="334" t="e">
        <f t="shared" si="710"/>
        <v>#DIV/0!</v>
      </c>
      <c r="Z1731">
        <f t="shared" si="714"/>
        <v>28431265.666666597</v>
      </c>
      <c r="AG1731" s="345">
        <v>44029</v>
      </c>
      <c r="AH1731" s="149"/>
      <c r="AI1731" s="149"/>
      <c r="AJ1731" s="149"/>
      <c r="AK1731" s="149"/>
      <c r="AL1731" s="343" t="e">
        <f t="shared" si="711"/>
        <v>#DIV/0!</v>
      </c>
      <c r="AM1731" s="149"/>
      <c r="AN1731" s="149"/>
      <c r="AO1731" s="343" t="e">
        <f t="shared" si="712"/>
        <v>#DIV/0!</v>
      </c>
      <c r="AP1731" s="149"/>
      <c r="AQ1731" s="149"/>
      <c r="AR1731" s="343" t="e">
        <f t="shared" si="713"/>
        <v>#DIV/0!</v>
      </c>
    </row>
    <row r="1732" spans="1:44" ht="30.75" hidden="1" thickBot="1">
      <c r="A1732" s="412"/>
      <c r="B1732" s="308">
        <v>1573</v>
      </c>
      <c r="C1732" s="239" t="str">
        <f>VLOOKUP($A$18,Piezas!$A$10:$F$604,2,FALSE)</f>
        <v xml:space="preserve">Gabinete lateral derecho </v>
      </c>
      <c r="D1732" s="321"/>
      <c r="E1732" s="322"/>
      <c r="F1732" s="308" t="e">
        <f>VLOOKUP(D1732,Acero!$A$12:$AB$209,4,FALSE)</f>
        <v>#N/A</v>
      </c>
      <c r="G1732" s="317"/>
      <c r="H1732" s="317"/>
      <c r="I1732" s="317"/>
      <c r="J1732" s="311"/>
      <c r="L1732" s="322"/>
      <c r="M1732" s="308" t="e">
        <f>VLOOKUP(D1732,Acero!$A$12:$AB$209,13,FALSE)</f>
        <v>#N/A</v>
      </c>
      <c r="N1732" s="308" t="str">
        <f>IF(L1732="x",VLOOKUP(D1732,Acero!$A$12:$AB$209,6,FALSE),"--")</f>
        <v>--</v>
      </c>
      <c r="O1732" s="324" t="str">
        <f>IF(L1732="x",VLOOKUP(D1732,Acero!$A$12:$AB$209,7,FALSE),"--")</f>
        <v>--</v>
      </c>
      <c r="P1732" s="335" t="e">
        <f>IF((M1732="Chapa negra doble recapado")*AND(L1732&lt;&gt;"x"),"--",VLOOKUP(D1732,Acero!$A$12:$AB$209,14,FALSE))</f>
        <v>#N/A</v>
      </c>
      <c r="Q1732" s="335" t="e">
        <f>IF((M1732="Chapa negra doble recapado")*AND(L1732&lt;&gt;"x"),"--",VLOOKUP(D1732,Acero!$A$12:$AB$209,15,FALSE))</f>
        <v>#N/A</v>
      </c>
      <c r="R1732" s="335" t="str">
        <f>IF(L1732="x",VLOOKUP(D1732,Acero!$A$12:$AB$209,16,FALSE),"--")</f>
        <v>--</v>
      </c>
      <c r="S1732" s="335" t="str">
        <f>IF(L1732="x",VLOOKUP(D1732,Acero!$A$12:$AB$209,17,FALSE),"--")</f>
        <v>--</v>
      </c>
      <c r="T1732" s="335" t="e">
        <f>VLOOKUP(D1732,Acero!$A$12:$AB$209,18,FALSE)</f>
        <v>#N/A</v>
      </c>
      <c r="U1732" s="308" t="e">
        <f>VLOOKUP(D1732,Acero!$A$12:$AB$209,19,FALSE)</f>
        <v>#N/A</v>
      </c>
      <c r="V1732" s="319"/>
      <c r="W1732" s="319"/>
      <c r="X1732" s="322"/>
      <c r="Y1732" s="334" t="e">
        <f t="shared" si="710"/>
        <v>#DIV/0!</v>
      </c>
      <c r="Z1732">
        <f t="shared" si="714"/>
        <v>28431265.666666597</v>
      </c>
      <c r="AG1732" s="345">
        <v>44030</v>
      </c>
      <c r="AH1732" s="149"/>
      <c r="AI1732" s="149"/>
      <c r="AJ1732" s="149"/>
      <c r="AK1732" s="149"/>
      <c r="AL1732" s="343" t="e">
        <f t="shared" si="711"/>
        <v>#DIV/0!</v>
      </c>
      <c r="AM1732" s="149"/>
      <c r="AN1732" s="149"/>
      <c r="AO1732" s="343" t="e">
        <f t="shared" si="712"/>
        <v>#DIV/0!</v>
      </c>
      <c r="AP1732" s="149"/>
      <c r="AQ1732" s="149"/>
      <c r="AR1732" s="343" t="e">
        <f t="shared" si="713"/>
        <v>#DIV/0!</v>
      </c>
    </row>
    <row r="1733" spans="1:44" ht="15.75" hidden="1" thickBot="1">
      <c r="A1733" s="410"/>
      <c r="B1733" s="336"/>
      <c r="C1733" s="337"/>
      <c r="D1733" s="338"/>
      <c r="E1733" s="339"/>
      <c r="F1733" s="340"/>
      <c r="G1733" s="336"/>
      <c r="H1733" s="336"/>
      <c r="I1733" s="338"/>
      <c r="J1733" s="339"/>
      <c r="K1733" s="341"/>
      <c r="L1733" s="339"/>
      <c r="M1733" s="338"/>
      <c r="N1733" s="338"/>
      <c r="O1733" s="342"/>
      <c r="P1733" s="340"/>
      <c r="Q1733" s="340"/>
      <c r="R1733" s="340"/>
      <c r="S1733" s="340"/>
      <c r="T1733" s="340"/>
      <c r="U1733" s="336"/>
      <c r="V1733" s="336"/>
      <c r="W1733" s="336"/>
      <c r="X1733" s="339"/>
      <c r="Y1733" s="339"/>
      <c r="Z1733" s="333"/>
      <c r="AA1733" s="333"/>
      <c r="AG1733" s="345"/>
      <c r="AL1733" s="344"/>
      <c r="AO1733" s="344"/>
      <c r="AR1733" s="344"/>
    </row>
    <row r="1734" spans="1:44" ht="31.5" hidden="1" thickTop="1" thickBot="1">
      <c r="A1734" s="411" t="s">
        <v>662</v>
      </c>
      <c r="B1734" s="308">
        <v>1574</v>
      </c>
      <c r="C1734" s="239" t="str">
        <f>VLOOKUP($A$18,Piezas!$A$10:$F$604,2,FALSE)</f>
        <v xml:space="preserve">Gabinete lateral derecho </v>
      </c>
      <c r="D1734" s="317" t="s">
        <v>1012</v>
      </c>
      <c r="E1734" s="331">
        <v>3430.3333333333298</v>
      </c>
      <c r="F1734" s="308" t="str">
        <f>VLOOKUP(D1734,Acero!$A$12:$AB$209,4,FALSE)</f>
        <v>Lateral</v>
      </c>
      <c r="G1734" s="317"/>
      <c r="H1734" s="317"/>
      <c r="I1734" s="317"/>
      <c r="J1734" s="310"/>
      <c r="K1734" s="149"/>
      <c r="L1734" s="331"/>
      <c r="M1734" s="308" t="str">
        <f>VLOOKUP(D1734,Acero!$A$12:$AB$209,13,FALSE)</f>
        <v>Chapa negra doble recapado</v>
      </c>
      <c r="N1734" s="308" t="str">
        <f>IF(L1734="x",VLOOKUP(D1734,Acero!$A$12:$AB$209,6,FALSE),"--")</f>
        <v>--</v>
      </c>
      <c r="O1734" s="324" t="str">
        <f>IF(L1734="x",VLOOKUP(D1734,Acero!$A$12:$AB$209,7,FALSE),"--")</f>
        <v>--</v>
      </c>
      <c r="P1734" s="335" t="str">
        <f>IF((M1734="Chapa negra doble recapado")*AND(L1734&lt;&gt;"x"),"--",VLOOKUP(D1734,Acero!$A$12:$AB$209,14,FALSE))</f>
        <v>--</v>
      </c>
      <c r="Q1734" s="335" t="str">
        <f>IF((M1734="Chapa negra doble recapado")*AND(L1734&lt;&gt;"x"),"--",VLOOKUP(D1734,Acero!$A$12:$AB$209,15,FALSE))</f>
        <v>--</v>
      </c>
      <c r="R1734" s="335" t="str">
        <f>IF(L1734="x",VLOOKUP(D1734,Acero!$A$12:$AB$209,16,FALSE),"--")</f>
        <v>--</v>
      </c>
      <c r="S1734" s="335" t="str">
        <f>IF(L1734="x",VLOOKUP(D1734,Acero!$A$12:$AB$209,17,FALSE),"--")</f>
        <v>--</v>
      </c>
      <c r="T1734" s="335">
        <f>VLOOKUP(D1734,Acero!$A$12:$AB$209,18,FALSE)</f>
        <v>1.2</v>
      </c>
      <c r="U1734" s="308" t="str">
        <f>VLOOKUP(D1734,Acero!$A$12:$AB$209,19,FALSE)</f>
        <v>mm</v>
      </c>
      <c r="V1734" s="317"/>
      <c r="W1734" s="317">
        <v>2788.3333333333298</v>
      </c>
      <c r="X1734" s="331">
        <v>3646.1666666666702</v>
      </c>
      <c r="Y1734" s="334">
        <f t="shared" ref="Y1734:Y1744" si="715">(X1734-W1734)/W1734</f>
        <v>0.30765092647938125</v>
      </c>
      <c r="Z1734" s="149">
        <f>(V1734+W1734)*E1734</f>
        <v>9564912.7777777556</v>
      </c>
      <c r="AA1734" s="149"/>
      <c r="AB1734" s="149"/>
      <c r="AC1734" s="149"/>
      <c r="AD1734" s="149"/>
      <c r="AE1734" s="149"/>
      <c r="AF1734" s="149"/>
      <c r="AG1734" s="345">
        <v>44031</v>
      </c>
      <c r="AH1734" s="149"/>
      <c r="AI1734" s="149"/>
      <c r="AJ1734" s="149"/>
      <c r="AK1734" s="149"/>
      <c r="AL1734" s="343" t="e">
        <f t="shared" ref="AL1734:AL1744" si="716">(AH1734-AK1734)/AH1734</f>
        <v>#DIV/0!</v>
      </c>
      <c r="AM1734" s="149"/>
      <c r="AN1734" s="149"/>
      <c r="AO1734" s="343" t="e">
        <f t="shared" ref="AO1734:AO1744" si="717">(AK1734-AN1734)/AK1734</f>
        <v>#DIV/0!</v>
      </c>
      <c r="AP1734" s="149"/>
      <c r="AQ1734" s="149"/>
      <c r="AR1734" s="343" t="e">
        <f t="shared" ref="AR1734:AR1744" si="718">(AN1734-AQ1734)/AN1734</f>
        <v>#DIV/0!</v>
      </c>
    </row>
    <row r="1735" spans="1:44" ht="30.75" hidden="1" thickBot="1">
      <c r="A1735" s="309"/>
      <c r="B1735" s="308">
        <v>1575</v>
      </c>
      <c r="C1735" s="239" t="str">
        <f>VLOOKUP($A$18,Piezas!$A$10:$F$604,2,FALSE)</f>
        <v xml:space="preserve">Gabinete lateral derecho </v>
      </c>
      <c r="D1735" s="317" t="s">
        <v>1211</v>
      </c>
      <c r="E1735" s="322">
        <v>3438.3333333333298</v>
      </c>
      <c r="F1735" s="308" t="str">
        <f>VLOOKUP(D1735,Acero!$A$12:$AB$209,4,FALSE)</f>
        <v xml:space="preserve">Lonja </v>
      </c>
      <c r="G1735" s="317"/>
      <c r="H1735" s="317"/>
      <c r="I1735" s="317"/>
      <c r="J1735" s="311"/>
      <c r="L1735" s="317"/>
      <c r="M1735" s="308" t="str">
        <f>VLOOKUP(D1735,Acero!$A$12:$AB$209,13,FALSE)</f>
        <v>Chapa negra doble recapado</v>
      </c>
      <c r="N1735" s="308" t="str">
        <f>IF(L1735="x",VLOOKUP(D1735,Acero!$A$12:$AB$209,6,FALSE),"--")</f>
        <v>--</v>
      </c>
      <c r="O1735" s="324" t="str">
        <f>IF(L1735="x",VLOOKUP(D1735,Acero!$A$12:$AB$209,7,FALSE),"--")</f>
        <v>--</v>
      </c>
      <c r="P1735" s="335" t="str">
        <f>IF((M1735="Chapa negra doble recapado")*AND(L1735&lt;&gt;"x"),"--",VLOOKUP(D1735,Acero!$A$12:$AB$209,14,FALSE))</f>
        <v>--</v>
      </c>
      <c r="Q1735" s="335" t="str">
        <f>IF((M1735="Chapa negra doble recapado")*AND(L1735&lt;&gt;"x"),"--",VLOOKUP(D1735,Acero!$A$12:$AB$209,15,FALSE))</f>
        <v>--</v>
      </c>
      <c r="R1735" s="335" t="str">
        <f>IF(L1735="x",VLOOKUP(D1735,Acero!$A$12:$AB$209,16,FALSE),"--")</f>
        <v>--</v>
      </c>
      <c r="S1735" s="335" t="str">
        <f>IF(L1735="x",VLOOKUP(D1735,Acero!$A$12:$AB$209,17,FALSE),"--")</f>
        <v>--</v>
      </c>
      <c r="T1735" s="335">
        <f>VLOOKUP(D1735,Acero!$A$12:$AB$209,18,FALSE)</f>
        <v>1.2</v>
      </c>
      <c r="U1735" s="308" t="str">
        <f>VLOOKUP(D1735,Acero!$A$12:$AB$209,19,FALSE)</f>
        <v>mm</v>
      </c>
      <c r="V1735" s="317"/>
      <c r="W1735" s="317">
        <v>2794.8333333333298</v>
      </c>
      <c r="X1735" s="322">
        <v>3654.6666666666702</v>
      </c>
      <c r="Y1735" s="334">
        <f t="shared" si="715"/>
        <v>0.30765102272049905</v>
      </c>
      <c r="Z1735">
        <f t="shared" ref="Z1735:Z1744" si="719">(V1735+W1735)*E1735+Z1734</f>
        <v>19174481.388888843</v>
      </c>
      <c r="AG1735" s="345">
        <v>44032</v>
      </c>
      <c r="AH1735" s="149"/>
      <c r="AI1735" s="149"/>
      <c r="AJ1735" s="149"/>
      <c r="AK1735" s="149"/>
      <c r="AL1735" s="343" t="e">
        <f t="shared" si="716"/>
        <v>#DIV/0!</v>
      </c>
      <c r="AM1735" s="149"/>
      <c r="AN1735" s="149"/>
      <c r="AO1735" s="343" t="e">
        <f t="shared" si="717"/>
        <v>#DIV/0!</v>
      </c>
      <c r="AP1735" s="149"/>
      <c r="AQ1735" s="149"/>
      <c r="AR1735" s="343" t="e">
        <f t="shared" si="718"/>
        <v>#DIV/0!</v>
      </c>
    </row>
    <row r="1736" spans="1:44" ht="30.75" hidden="1" thickBot="1">
      <c r="A1736" s="309"/>
      <c r="B1736" s="308">
        <v>1576</v>
      </c>
      <c r="C1736" s="239" t="str">
        <f>VLOOKUP($A$18,Piezas!$A$10:$F$604,2,FALSE)</f>
        <v xml:space="preserve">Gabinete lateral derecho </v>
      </c>
      <c r="D1736" s="317" t="s">
        <v>1014</v>
      </c>
      <c r="E1736" s="322">
        <v>3446.3333333333298</v>
      </c>
      <c r="F1736" s="308" t="str">
        <f>VLOOKUP(D1736,Acero!$A$12:$AB$209,4,FALSE)</f>
        <v>orejas</v>
      </c>
      <c r="G1736" s="317"/>
      <c r="H1736" s="317"/>
      <c r="I1736" s="317"/>
      <c r="J1736" s="311" t="s">
        <v>1613</v>
      </c>
      <c r="L1736" s="322"/>
      <c r="M1736" s="308" t="str">
        <f>VLOOKUP(D1736,Acero!$A$12:$AB$209,13,FALSE)</f>
        <v>Chapa negra doble recapado</v>
      </c>
      <c r="N1736" s="308" t="str">
        <f>IF(L1736="x",VLOOKUP(D1736,Acero!$A$12:$AB$209,6,FALSE),"--")</f>
        <v>--</v>
      </c>
      <c r="O1736" s="324" t="str">
        <f>IF(L1736="x",VLOOKUP(D1736,Acero!$A$12:$AB$209,7,FALSE),"--")</f>
        <v>--</v>
      </c>
      <c r="P1736" s="335" t="str">
        <f>IF((M1736="Chapa negra doble recapado")*AND(L1736&lt;&gt;"x"),"--",VLOOKUP(D1736,Acero!$A$12:$AB$209,14,FALSE))</f>
        <v>--</v>
      </c>
      <c r="Q1736" s="335" t="str">
        <f>IF((M1736="Chapa negra doble recapado")*AND(L1736&lt;&gt;"x"),"--",VLOOKUP(D1736,Acero!$A$12:$AB$209,15,FALSE))</f>
        <v>--</v>
      </c>
      <c r="R1736" s="335" t="str">
        <f>IF(L1736="x",VLOOKUP(D1736,Acero!$A$12:$AB$209,16,FALSE),"--")</f>
        <v>--</v>
      </c>
      <c r="S1736" s="335" t="str">
        <f>IF(L1736="x",VLOOKUP(D1736,Acero!$A$12:$AB$209,17,FALSE),"--")</f>
        <v>--</v>
      </c>
      <c r="T1736" s="335">
        <f>VLOOKUP(D1736,Acero!$A$12:$AB$209,18,FALSE)</f>
        <v>1.2</v>
      </c>
      <c r="U1736" s="308" t="str">
        <f>VLOOKUP(D1736,Acero!$A$12:$AB$209,19,FALSE)</f>
        <v>mm</v>
      </c>
      <c r="V1736" s="318">
        <v>1</v>
      </c>
      <c r="W1736" s="318">
        <v>2801.3333333333298</v>
      </c>
      <c r="X1736" s="322">
        <v>3663.1666666666702</v>
      </c>
      <c r="Y1736" s="334">
        <f t="shared" si="715"/>
        <v>0.30765111851499571</v>
      </c>
      <c r="Z1736">
        <f t="shared" si="719"/>
        <v>28832256.166666597</v>
      </c>
      <c r="AG1736" s="345">
        <v>44033</v>
      </c>
      <c r="AH1736" s="149"/>
      <c r="AI1736" s="149"/>
      <c r="AJ1736" s="149"/>
      <c r="AK1736" s="149"/>
      <c r="AL1736" s="343" t="e">
        <f t="shared" si="716"/>
        <v>#DIV/0!</v>
      </c>
      <c r="AM1736" s="149"/>
      <c r="AN1736" s="149"/>
      <c r="AO1736" s="343" t="e">
        <f t="shared" si="717"/>
        <v>#DIV/0!</v>
      </c>
      <c r="AP1736" s="149"/>
      <c r="AQ1736" s="149"/>
      <c r="AR1736" s="343" t="e">
        <f t="shared" si="718"/>
        <v>#DIV/0!</v>
      </c>
    </row>
    <row r="1737" spans="1:44" ht="30.75" hidden="1" thickBot="1">
      <c r="A1737" s="309"/>
      <c r="B1737" s="308">
        <v>1577</v>
      </c>
      <c r="C1737" s="239" t="str">
        <f>VLOOKUP($A$18,Piezas!$A$10:$F$604,2,FALSE)</f>
        <v xml:space="preserve">Gabinete lateral derecho </v>
      </c>
      <c r="D1737" s="317" t="s">
        <v>1015</v>
      </c>
      <c r="E1737" s="322"/>
      <c r="F1737" s="308">
        <f>VLOOKUP(D1737,Acero!$A$12:$AB$209,4,FALSE)</f>
        <v>0</v>
      </c>
      <c r="G1737" s="317"/>
      <c r="H1737" s="317"/>
      <c r="I1737" s="317"/>
      <c r="J1737" s="311"/>
      <c r="L1737" s="322"/>
      <c r="M1737" s="308">
        <f>VLOOKUP(D1737,Acero!$A$12:$AB$209,13,FALSE)</f>
        <v>0</v>
      </c>
      <c r="N1737" s="308" t="str">
        <f>IF(L1737="x",VLOOKUP(D1737,Acero!$A$12:$AB$209,6,FALSE),"--")</f>
        <v>--</v>
      </c>
      <c r="O1737" s="324" t="str">
        <f>IF(L1737="x",VLOOKUP(D1737,Acero!$A$12:$AB$209,7,FALSE),"--")</f>
        <v>--</v>
      </c>
      <c r="P1737" s="335">
        <f>IF((M1737="Chapa negra doble recapado")*AND(L1737&lt;&gt;"x"),"--",VLOOKUP(D1737,Acero!$A$12:$AB$209,14,FALSE))</f>
        <v>0</v>
      </c>
      <c r="Q1737" s="335">
        <f>IF((M1737="Chapa negra doble recapado")*AND(L1737&lt;&gt;"x"),"--",VLOOKUP(D1737,Acero!$A$12:$AB$209,15,FALSE))</f>
        <v>0</v>
      </c>
      <c r="R1737" s="335" t="str">
        <f>IF(L1737="x",VLOOKUP(D1737,Acero!$A$12:$AB$209,16,FALSE),"--")</f>
        <v>--</v>
      </c>
      <c r="S1737" s="335" t="str">
        <f>IF(L1737="x",VLOOKUP(D1737,Acero!$A$12:$AB$209,17,FALSE),"--")</f>
        <v>--</v>
      </c>
      <c r="T1737" s="335">
        <f>VLOOKUP(D1737,Acero!$A$12:$AB$209,18,FALSE)</f>
        <v>0</v>
      </c>
      <c r="U1737" s="308" t="str">
        <f>VLOOKUP(D1737,Acero!$A$12:$AB$209,19,FALSE)</f>
        <v>-----</v>
      </c>
      <c r="V1737" s="319"/>
      <c r="W1737" s="319"/>
      <c r="X1737" s="322"/>
      <c r="Y1737" s="334" t="e">
        <f t="shared" si="715"/>
        <v>#DIV/0!</v>
      </c>
      <c r="Z1737">
        <f t="shared" si="719"/>
        <v>28832256.166666597</v>
      </c>
      <c r="AG1737" s="345">
        <v>44034</v>
      </c>
      <c r="AH1737" s="149"/>
      <c r="AI1737" s="149"/>
      <c r="AJ1737" s="149"/>
      <c r="AK1737" s="149"/>
      <c r="AL1737" s="343" t="e">
        <f t="shared" si="716"/>
        <v>#DIV/0!</v>
      </c>
      <c r="AM1737" s="149"/>
      <c r="AN1737" s="149"/>
      <c r="AO1737" s="343" t="e">
        <f t="shared" si="717"/>
        <v>#DIV/0!</v>
      </c>
      <c r="AP1737" s="149"/>
      <c r="AQ1737" s="149"/>
      <c r="AR1737" s="343" t="e">
        <f t="shared" si="718"/>
        <v>#DIV/0!</v>
      </c>
    </row>
    <row r="1738" spans="1:44" ht="30.75" hidden="1" thickBot="1">
      <c r="A1738" s="309"/>
      <c r="B1738" s="308">
        <v>1578</v>
      </c>
      <c r="C1738" s="239" t="str">
        <f>VLOOKUP($A$18,Piezas!$A$10:$F$604,2,FALSE)</f>
        <v xml:space="preserve">Gabinete lateral derecho </v>
      </c>
      <c r="D1738" s="317" t="s">
        <v>1060</v>
      </c>
      <c r="E1738" s="322"/>
      <c r="F1738" s="308">
        <f>VLOOKUP(D1738,Acero!$A$12:$AB$209,4,FALSE)</f>
        <v>0</v>
      </c>
      <c r="G1738" s="317"/>
      <c r="H1738" s="317"/>
      <c r="I1738" s="317"/>
      <c r="J1738" s="311"/>
      <c r="L1738" s="322"/>
      <c r="M1738" s="308" t="str">
        <f>VLOOKUP(D1738,Acero!$A$12:$AB$209,13,FALSE)</f>
        <v>---------------</v>
      </c>
      <c r="N1738" s="308" t="str">
        <f>IF(L1738="x",VLOOKUP(D1738,Acero!$A$12:$AB$209,6,FALSE),"--")</f>
        <v>--</v>
      </c>
      <c r="O1738" s="324" t="str">
        <f>IF(L1738="x",VLOOKUP(D1738,Acero!$A$12:$AB$209,7,FALSE),"--")</f>
        <v>--</v>
      </c>
      <c r="P1738" s="335">
        <f>IF((M1738="Chapa negra doble recapado")*AND(L1738&lt;&gt;"x"),"--",VLOOKUP(D1738,Acero!$A$12:$AB$209,14,FALSE))</f>
        <v>28</v>
      </c>
      <c r="Q1738" s="335" t="str">
        <f>IF((M1738="Chapa negra doble recapado")*AND(L1738&lt;&gt;"x"),"--",VLOOKUP(D1738,Acero!$A$12:$AB$209,15,FALSE))</f>
        <v>----</v>
      </c>
      <c r="R1738" s="335" t="str">
        <f>IF(L1738="x",VLOOKUP(D1738,Acero!$A$12:$AB$209,16,FALSE),"--")</f>
        <v>--</v>
      </c>
      <c r="S1738" s="335" t="str">
        <f>IF(L1738="x",VLOOKUP(D1738,Acero!$A$12:$AB$209,17,FALSE),"--")</f>
        <v>--</v>
      </c>
      <c r="T1738" s="335">
        <f>VLOOKUP(D1738,Acero!$A$12:$AB$209,18,FALSE)</f>
        <v>0</v>
      </c>
      <c r="U1738" s="308" t="str">
        <f>VLOOKUP(D1738,Acero!$A$12:$AB$209,19,FALSE)</f>
        <v>----</v>
      </c>
      <c r="V1738" s="318"/>
      <c r="W1738" s="318"/>
      <c r="X1738" s="322"/>
      <c r="Y1738" s="334" t="e">
        <f t="shared" si="715"/>
        <v>#DIV/0!</v>
      </c>
      <c r="Z1738">
        <f t="shared" si="719"/>
        <v>28832256.166666597</v>
      </c>
      <c r="AG1738" s="345">
        <v>44035</v>
      </c>
      <c r="AH1738" s="149"/>
      <c r="AI1738" s="149"/>
      <c r="AJ1738" s="149"/>
      <c r="AK1738" s="149"/>
      <c r="AL1738" s="343" t="e">
        <f t="shared" si="716"/>
        <v>#DIV/0!</v>
      </c>
      <c r="AM1738" s="149"/>
      <c r="AN1738" s="149"/>
      <c r="AO1738" s="343" t="e">
        <f t="shared" si="717"/>
        <v>#DIV/0!</v>
      </c>
      <c r="AP1738" s="149"/>
      <c r="AQ1738" s="149"/>
      <c r="AR1738" s="343" t="e">
        <f t="shared" si="718"/>
        <v>#DIV/0!</v>
      </c>
    </row>
    <row r="1739" spans="1:44" ht="30.75" hidden="1" thickBot="1">
      <c r="A1739" s="309"/>
      <c r="B1739" s="308">
        <v>1579</v>
      </c>
      <c r="C1739" s="239" t="str">
        <f>VLOOKUP($A$18,Piezas!$A$10:$F$604,2,FALSE)</f>
        <v xml:space="preserve">Gabinete lateral derecho </v>
      </c>
      <c r="D1739" s="317" t="s">
        <v>1228</v>
      </c>
      <c r="E1739" s="322"/>
      <c r="F1739" s="308">
        <f>VLOOKUP(D1739,Acero!$A$12:$AB$209,4,FALSE)</f>
        <v>0</v>
      </c>
      <c r="G1739" s="317"/>
      <c r="H1739" s="317"/>
      <c r="I1739" s="317"/>
      <c r="J1739" s="311"/>
      <c r="L1739" s="322"/>
      <c r="M1739" s="308" t="str">
        <f>VLOOKUP(D1739,Acero!$A$12:$AB$209,13,FALSE)</f>
        <v>---------------</v>
      </c>
      <c r="N1739" s="308" t="str">
        <f>IF(L1739="x",VLOOKUP(D1739,Acero!$A$12:$AB$209,6,FALSE),"--")</f>
        <v>--</v>
      </c>
      <c r="O1739" s="324" t="str">
        <f>IF(L1739="x",VLOOKUP(D1739,Acero!$A$12:$AB$209,7,FALSE),"--")</f>
        <v>--</v>
      </c>
      <c r="P1739" s="335">
        <f>IF((M1739="Chapa negra doble recapado")*AND(L1739&lt;&gt;"x"),"--",VLOOKUP(D1739,Acero!$A$12:$AB$209,14,FALSE))</f>
        <v>0.42</v>
      </c>
      <c r="Q1739" s="335" t="str">
        <f>IF((M1739="Chapa negra doble recapado")*AND(L1739&lt;&gt;"x"),"--",VLOOKUP(D1739,Acero!$A$12:$AB$209,15,FALSE))</f>
        <v>----</v>
      </c>
      <c r="R1739" s="335" t="str">
        <f>IF(L1739="x",VLOOKUP(D1739,Acero!$A$12:$AB$209,16,FALSE),"--")</f>
        <v>--</v>
      </c>
      <c r="S1739" s="335" t="str">
        <f>IF(L1739="x",VLOOKUP(D1739,Acero!$A$12:$AB$209,17,FALSE),"--")</f>
        <v>--</v>
      </c>
      <c r="T1739" s="335">
        <f>VLOOKUP(D1739,Acero!$A$12:$AB$209,18,FALSE)</f>
        <v>0.5</v>
      </c>
      <c r="U1739" s="308" t="str">
        <f>VLOOKUP(D1739,Acero!$A$12:$AB$209,19,FALSE)</f>
        <v>----</v>
      </c>
      <c r="V1739" s="318"/>
      <c r="W1739" s="318"/>
      <c r="X1739" s="322"/>
      <c r="Y1739" s="334" t="e">
        <f t="shared" si="715"/>
        <v>#DIV/0!</v>
      </c>
      <c r="Z1739">
        <f t="shared" si="719"/>
        <v>28832256.166666597</v>
      </c>
      <c r="AG1739" s="345">
        <v>44036</v>
      </c>
      <c r="AH1739" s="149"/>
      <c r="AI1739" s="149"/>
      <c r="AJ1739" s="149"/>
      <c r="AK1739" s="149"/>
      <c r="AL1739" s="343" t="e">
        <f t="shared" si="716"/>
        <v>#DIV/0!</v>
      </c>
      <c r="AM1739" s="149"/>
      <c r="AN1739" s="149"/>
      <c r="AO1739" s="343" t="e">
        <f t="shared" si="717"/>
        <v>#DIV/0!</v>
      </c>
      <c r="AP1739" s="149"/>
      <c r="AQ1739" s="149"/>
      <c r="AR1739" s="343" t="e">
        <f t="shared" si="718"/>
        <v>#DIV/0!</v>
      </c>
    </row>
    <row r="1740" spans="1:44" ht="30.75" hidden="1" thickBot="1">
      <c r="A1740" s="309"/>
      <c r="B1740" s="308">
        <v>1580</v>
      </c>
      <c r="C1740" s="239" t="str">
        <f>VLOOKUP($A$18,Piezas!$A$10:$F$604,2,FALSE)</f>
        <v xml:space="preserve">Gabinete lateral derecho </v>
      </c>
      <c r="D1740" s="317" t="s">
        <v>1229</v>
      </c>
      <c r="E1740" s="322"/>
      <c r="F1740" s="308">
        <f>VLOOKUP(D1740,Acero!$A$12:$AB$209,4,FALSE)</f>
        <v>0</v>
      </c>
      <c r="G1740" s="317"/>
      <c r="H1740" s="317"/>
      <c r="I1740" s="317"/>
      <c r="J1740" s="311"/>
      <c r="L1740" s="322"/>
      <c r="M1740" s="308" t="str">
        <f>VLOOKUP(D1740,Acero!$A$12:$AB$209,13,FALSE)</f>
        <v>---------------</v>
      </c>
      <c r="N1740" s="308" t="str">
        <f>IF(L1740="x",VLOOKUP(D1740,Acero!$A$12:$AB$209,6,FALSE),"--")</f>
        <v>--</v>
      </c>
      <c r="O1740" s="324" t="str">
        <f>IF(L1740="x",VLOOKUP(D1740,Acero!$A$12:$AB$209,7,FALSE),"--")</f>
        <v>--</v>
      </c>
      <c r="P1740" s="335">
        <f>IF((M1740="Chapa negra doble recapado")*AND(L1740&lt;&gt;"x"),"--",VLOOKUP(D1740,Acero!$A$12:$AB$209,14,FALSE))</f>
        <v>22</v>
      </c>
      <c r="Q1740" s="335" t="str">
        <f>IF((M1740="Chapa negra doble recapado")*AND(L1740&lt;&gt;"x"),"--",VLOOKUP(D1740,Acero!$A$12:$AB$209,15,FALSE))</f>
        <v>----</v>
      </c>
      <c r="R1740" s="335" t="str">
        <f>IF(L1740="x",VLOOKUP(D1740,Acero!$A$12:$AB$209,16,FALSE),"--")</f>
        <v>--</v>
      </c>
      <c r="S1740" s="335" t="str">
        <f>IF(L1740="x",VLOOKUP(D1740,Acero!$A$12:$AB$209,17,FALSE),"--")</f>
        <v>--</v>
      </c>
      <c r="T1740" s="335">
        <f>VLOOKUP(D1740,Acero!$A$12:$AB$209,18,FALSE)</f>
        <v>0</v>
      </c>
      <c r="U1740" s="308" t="str">
        <f>VLOOKUP(D1740,Acero!$A$12:$AB$209,19,FALSE)</f>
        <v>----</v>
      </c>
      <c r="V1740" s="319"/>
      <c r="W1740" s="319"/>
      <c r="X1740" s="322"/>
      <c r="Y1740" s="334" t="e">
        <f t="shared" si="715"/>
        <v>#DIV/0!</v>
      </c>
      <c r="Z1740">
        <f t="shared" si="719"/>
        <v>28832256.166666597</v>
      </c>
      <c r="AG1740" s="345">
        <v>44037</v>
      </c>
      <c r="AH1740" s="149"/>
      <c r="AI1740" s="149"/>
      <c r="AJ1740" s="149"/>
      <c r="AK1740" s="149"/>
      <c r="AL1740" s="343" t="e">
        <f t="shared" si="716"/>
        <v>#DIV/0!</v>
      </c>
      <c r="AM1740" s="149"/>
      <c r="AN1740" s="149"/>
      <c r="AO1740" s="343" t="e">
        <f t="shared" si="717"/>
        <v>#DIV/0!</v>
      </c>
      <c r="AP1740" s="149"/>
      <c r="AQ1740" s="149"/>
      <c r="AR1740" s="343" t="e">
        <f t="shared" si="718"/>
        <v>#DIV/0!</v>
      </c>
    </row>
    <row r="1741" spans="1:44" ht="30.75" hidden="1" thickBot="1">
      <c r="A1741" s="309"/>
      <c r="B1741" s="308">
        <v>1581</v>
      </c>
      <c r="C1741" s="239" t="str">
        <f>VLOOKUP($A$18,Piezas!$A$10:$F$604,2,FALSE)</f>
        <v xml:space="preserve">Gabinete lateral derecho </v>
      </c>
      <c r="D1741" s="317" t="s">
        <v>1230</v>
      </c>
      <c r="E1741" s="322"/>
      <c r="F1741" s="308">
        <f>VLOOKUP(D1741,Acero!$A$12:$AB$209,4,FALSE)</f>
        <v>0</v>
      </c>
      <c r="G1741" s="317"/>
      <c r="H1741" s="317"/>
      <c r="I1741" s="317"/>
      <c r="J1741" s="311"/>
      <c r="L1741" s="322"/>
      <c r="M1741" s="308" t="str">
        <f>VLOOKUP(D1741,Acero!$A$12:$AB$209,13,FALSE)</f>
        <v>---------------</v>
      </c>
      <c r="N1741" s="308" t="str">
        <f>IF(L1741="x",VLOOKUP(D1741,Acero!$A$12:$AB$209,6,FALSE),"--")</f>
        <v>--</v>
      </c>
      <c r="O1741" s="324" t="str">
        <f>IF(L1741="x",VLOOKUP(D1741,Acero!$A$12:$AB$209,7,FALSE),"--")</f>
        <v>--</v>
      </c>
      <c r="P1741" s="335">
        <f>IF((M1741="Chapa negra doble recapado")*AND(L1741&lt;&gt;"x"),"--",VLOOKUP(D1741,Acero!$A$12:$AB$209,14,FALSE))</f>
        <v>12.7</v>
      </c>
      <c r="Q1741" s="335" t="str">
        <f>IF((M1741="Chapa negra doble recapado")*AND(L1741&lt;&gt;"x"),"--",VLOOKUP(D1741,Acero!$A$12:$AB$209,15,FALSE))</f>
        <v>----</v>
      </c>
      <c r="R1741" s="335" t="str">
        <f>IF(L1741="x",VLOOKUP(D1741,Acero!$A$12:$AB$209,16,FALSE),"--")</f>
        <v>--</v>
      </c>
      <c r="S1741" s="335" t="str">
        <f>IF(L1741="x",VLOOKUP(D1741,Acero!$A$12:$AB$209,17,FALSE),"--")</f>
        <v>--</v>
      </c>
      <c r="T1741" s="335">
        <f>VLOOKUP(D1741,Acero!$A$12:$AB$209,18,FALSE)</f>
        <v>0</v>
      </c>
      <c r="U1741" s="308" t="str">
        <f>VLOOKUP(D1741,Acero!$A$12:$AB$209,19,FALSE)</f>
        <v>----</v>
      </c>
      <c r="V1741" s="318"/>
      <c r="W1741" s="318"/>
      <c r="X1741" s="322"/>
      <c r="Y1741" s="334" t="e">
        <f t="shared" si="715"/>
        <v>#DIV/0!</v>
      </c>
      <c r="Z1741">
        <f t="shared" si="719"/>
        <v>28832256.166666597</v>
      </c>
      <c r="AG1741" s="345">
        <v>44038</v>
      </c>
      <c r="AH1741" s="149"/>
      <c r="AI1741" s="149"/>
      <c r="AJ1741" s="149"/>
      <c r="AK1741" s="149"/>
      <c r="AL1741" s="343" t="e">
        <f t="shared" si="716"/>
        <v>#DIV/0!</v>
      </c>
      <c r="AM1741" s="149"/>
      <c r="AN1741" s="149"/>
      <c r="AO1741" s="343" t="e">
        <f t="shared" si="717"/>
        <v>#DIV/0!</v>
      </c>
      <c r="AP1741" s="149"/>
      <c r="AQ1741" s="149"/>
      <c r="AR1741" s="343" t="e">
        <f t="shared" si="718"/>
        <v>#DIV/0!</v>
      </c>
    </row>
    <row r="1742" spans="1:44" ht="30.75" hidden="1" thickBot="1">
      <c r="A1742" s="309"/>
      <c r="B1742" s="308">
        <v>1582</v>
      </c>
      <c r="C1742" s="239" t="str">
        <f>VLOOKUP($A$18,Piezas!$A$10:$F$604,2,FALSE)</f>
        <v xml:space="preserve">Gabinete lateral derecho </v>
      </c>
      <c r="D1742" s="317"/>
      <c r="E1742" s="322"/>
      <c r="F1742" s="308" t="e">
        <f>VLOOKUP(D1742,Acero!$A$12:$AB$209,4,FALSE)</f>
        <v>#N/A</v>
      </c>
      <c r="G1742" s="317"/>
      <c r="H1742" s="317"/>
      <c r="I1742" s="317"/>
      <c r="J1742" s="311"/>
      <c r="L1742" s="322"/>
      <c r="M1742" s="308" t="e">
        <f>VLOOKUP(D1742,Acero!$A$12:$AB$209,13,FALSE)</f>
        <v>#N/A</v>
      </c>
      <c r="N1742" s="308" t="str">
        <f>IF(L1742="x",VLOOKUP(D1742,Acero!$A$12:$AB$209,6,FALSE),"--")</f>
        <v>--</v>
      </c>
      <c r="O1742" s="324" t="str">
        <f>IF(L1742="x",VLOOKUP(D1742,Acero!$A$12:$AB$209,7,FALSE),"--")</f>
        <v>--</v>
      </c>
      <c r="P1742" s="335" t="e">
        <f>IF((M1742="Chapa negra doble recapado")*AND(L1742&lt;&gt;"x"),"--",VLOOKUP(D1742,Acero!$A$12:$AB$209,14,FALSE))</f>
        <v>#N/A</v>
      </c>
      <c r="Q1742" s="335" t="e">
        <f>IF((M1742="Chapa negra doble recapado")*AND(L1742&lt;&gt;"x"),"--",VLOOKUP(D1742,Acero!$A$12:$AB$209,15,FALSE))</f>
        <v>#N/A</v>
      </c>
      <c r="R1742" s="335" t="str">
        <f>IF(L1742="x",VLOOKUP(D1742,Acero!$A$12:$AB$209,16,FALSE),"--")</f>
        <v>--</v>
      </c>
      <c r="S1742" s="335" t="str">
        <f>IF(L1742="x",VLOOKUP(D1742,Acero!$A$12:$AB$209,17,FALSE),"--")</f>
        <v>--</v>
      </c>
      <c r="T1742" s="335" t="e">
        <f>VLOOKUP(D1742,Acero!$A$12:$AB$209,18,FALSE)</f>
        <v>#N/A</v>
      </c>
      <c r="U1742" s="308" t="e">
        <f>VLOOKUP(D1742,Acero!$A$12:$AB$209,19,FALSE)</f>
        <v>#N/A</v>
      </c>
      <c r="V1742" s="319"/>
      <c r="W1742" s="319"/>
      <c r="X1742" s="322"/>
      <c r="Y1742" s="334" t="e">
        <f t="shared" si="715"/>
        <v>#DIV/0!</v>
      </c>
      <c r="Z1742">
        <f t="shared" si="719"/>
        <v>28832256.166666597</v>
      </c>
      <c r="AG1742" s="345">
        <v>44039</v>
      </c>
      <c r="AH1742" s="149"/>
      <c r="AI1742" s="149"/>
      <c r="AJ1742" s="149"/>
      <c r="AK1742" s="149"/>
      <c r="AL1742" s="343" t="e">
        <f t="shared" si="716"/>
        <v>#DIV/0!</v>
      </c>
      <c r="AM1742" s="149"/>
      <c r="AN1742" s="149"/>
      <c r="AO1742" s="343" t="e">
        <f t="shared" si="717"/>
        <v>#DIV/0!</v>
      </c>
      <c r="AP1742" s="149"/>
      <c r="AQ1742" s="149"/>
      <c r="AR1742" s="343" t="e">
        <f t="shared" si="718"/>
        <v>#DIV/0!</v>
      </c>
    </row>
    <row r="1743" spans="1:44" ht="30.75" hidden="1" thickBot="1">
      <c r="A1743" s="309"/>
      <c r="B1743" s="308">
        <v>1583</v>
      </c>
      <c r="C1743" s="239" t="str">
        <f>VLOOKUP($A$18,Piezas!$A$10:$F$604,2,FALSE)</f>
        <v xml:space="preserve">Gabinete lateral derecho </v>
      </c>
      <c r="D1743" s="320"/>
      <c r="E1743" s="322"/>
      <c r="F1743" s="308" t="e">
        <f>VLOOKUP(D1743,Acero!$A$12:$AB$209,4,FALSE)</f>
        <v>#N/A</v>
      </c>
      <c r="G1743" s="317"/>
      <c r="H1743" s="317"/>
      <c r="I1743" s="317"/>
      <c r="J1743" s="311"/>
      <c r="L1743" s="322"/>
      <c r="M1743" s="308" t="e">
        <f>VLOOKUP(D1743,Acero!$A$12:$AB$209,13,FALSE)</f>
        <v>#N/A</v>
      </c>
      <c r="N1743" s="308" t="str">
        <f>IF(L1743="x",VLOOKUP(D1743,Acero!$A$12:$AB$209,6,FALSE),"--")</f>
        <v>--</v>
      </c>
      <c r="O1743" s="324" t="str">
        <f>IF(L1743="x",VLOOKUP(D1743,Acero!$A$12:$AB$209,7,FALSE),"--")</f>
        <v>--</v>
      </c>
      <c r="P1743" s="335" t="e">
        <f>IF((M1743="Chapa negra doble recapado")*AND(L1743&lt;&gt;"x"),"--",VLOOKUP(D1743,Acero!$A$12:$AB$209,14,FALSE))</f>
        <v>#N/A</v>
      </c>
      <c r="Q1743" s="335" t="e">
        <f>IF((M1743="Chapa negra doble recapado")*AND(L1743&lt;&gt;"x"),"--",VLOOKUP(D1743,Acero!$A$12:$AB$209,15,FALSE))</f>
        <v>#N/A</v>
      </c>
      <c r="R1743" s="335" t="str">
        <f>IF(L1743="x",VLOOKUP(D1743,Acero!$A$12:$AB$209,16,FALSE),"--")</f>
        <v>--</v>
      </c>
      <c r="S1743" s="335" t="str">
        <f>IF(L1743="x",VLOOKUP(D1743,Acero!$A$12:$AB$209,17,FALSE),"--")</f>
        <v>--</v>
      </c>
      <c r="T1743" s="335" t="e">
        <f>VLOOKUP(D1743,Acero!$A$12:$AB$209,18,FALSE)</f>
        <v>#N/A</v>
      </c>
      <c r="U1743" s="308" t="e">
        <f>VLOOKUP(D1743,Acero!$A$12:$AB$209,19,FALSE)</f>
        <v>#N/A</v>
      </c>
      <c r="V1743" s="318"/>
      <c r="W1743" s="318"/>
      <c r="X1743" s="322"/>
      <c r="Y1743" s="334" t="e">
        <f t="shared" si="715"/>
        <v>#DIV/0!</v>
      </c>
      <c r="Z1743">
        <f t="shared" si="719"/>
        <v>28832256.166666597</v>
      </c>
      <c r="AG1743" s="345">
        <v>44040</v>
      </c>
      <c r="AH1743" s="149"/>
      <c r="AI1743" s="149"/>
      <c r="AJ1743" s="149"/>
      <c r="AK1743" s="149"/>
      <c r="AL1743" s="343" t="e">
        <f t="shared" si="716"/>
        <v>#DIV/0!</v>
      </c>
      <c r="AM1743" s="149"/>
      <c r="AN1743" s="149"/>
      <c r="AO1743" s="343" t="e">
        <f t="shared" si="717"/>
        <v>#DIV/0!</v>
      </c>
      <c r="AP1743" s="149"/>
      <c r="AQ1743" s="149"/>
      <c r="AR1743" s="343" t="e">
        <f t="shared" si="718"/>
        <v>#DIV/0!</v>
      </c>
    </row>
    <row r="1744" spans="1:44" ht="30.75" hidden="1" thickBot="1">
      <c r="A1744" s="412"/>
      <c r="B1744" s="308">
        <v>1584</v>
      </c>
      <c r="C1744" s="239" t="str">
        <f>VLOOKUP($A$18,Piezas!$A$10:$F$604,2,FALSE)</f>
        <v xml:space="preserve">Gabinete lateral derecho </v>
      </c>
      <c r="D1744" s="321"/>
      <c r="E1744" s="322"/>
      <c r="F1744" s="308" t="e">
        <f>VLOOKUP(D1744,Acero!$A$12:$AB$209,4,FALSE)</f>
        <v>#N/A</v>
      </c>
      <c r="G1744" s="317"/>
      <c r="H1744" s="317"/>
      <c r="I1744" s="317"/>
      <c r="J1744" s="311"/>
      <c r="L1744" s="322"/>
      <c r="M1744" s="308" t="e">
        <f>VLOOKUP(D1744,Acero!$A$12:$AB$209,13,FALSE)</f>
        <v>#N/A</v>
      </c>
      <c r="N1744" s="308" t="str">
        <f>IF(L1744="x",VLOOKUP(D1744,Acero!$A$12:$AB$209,6,FALSE),"--")</f>
        <v>--</v>
      </c>
      <c r="O1744" s="324" t="str">
        <f>IF(L1744="x",VLOOKUP(D1744,Acero!$A$12:$AB$209,7,FALSE),"--")</f>
        <v>--</v>
      </c>
      <c r="P1744" s="335" t="e">
        <f>IF((M1744="Chapa negra doble recapado")*AND(L1744&lt;&gt;"x"),"--",VLOOKUP(D1744,Acero!$A$12:$AB$209,14,FALSE))</f>
        <v>#N/A</v>
      </c>
      <c r="Q1744" s="335" t="e">
        <f>IF((M1744="Chapa negra doble recapado")*AND(L1744&lt;&gt;"x"),"--",VLOOKUP(D1744,Acero!$A$12:$AB$209,15,FALSE))</f>
        <v>#N/A</v>
      </c>
      <c r="R1744" s="335" t="str">
        <f>IF(L1744="x",VLOOKUP(D1744,Acero!$A$12:$AB$209,16,FALSE),"--")</f>
        <v>--</v>
      </c>
      <c r="S1744" s="335" t="str">
        <f>IF(L1744="x",VLOOKUP(D1744,Acero!$A$12:$AB$209,17,FALSE),"--")</f>
        <v>--</v>
      </c>
      <c r="T1744" s="335" t="e">
        <f>VLOOKUP(D1744,Acero!$A$12:$AB$209,18,FALSE)</f>
        <v>#N/A</v>
      </c>
      <c r="U1744" s="308" t="e">
        <f>VLOOKUP(D1744,Acero!$A$12:$AB$209,19,FALSE)</f>
        <v>#N/A</v>
      </c>
      <c r="V1744" s="319"/>
      <c r="W1744" s="319"/>
      <c r="X1744" s="322"/>
      <c r="Y1744" s="334" t="e">
        <f t="shared" si="715"/>
        <v>#DIV/0!</v>
      </c>
      <c r="Z1744">
        <f t="shared" si="719"/>
        <v>28832256.166666597</v>
      </c>
      <c r="AG1744" s="345">
        <v>44041</v>
      </c>
      <c r="AH1744" s="149"/>
      <c r="AI1744" s="149"/>
      <c r="AJ1744" s="149"/>
      <c r="AK1744" s="149"/>
      <c r="AL1744" s="343" t="e">
        <f t="shared" si="716"/>
        <v>#DIV/0!</v>
      </c>
      <c r="AM1744" s="149"/>
      <c r="AN1744" s="149"/>
      <c r="AO1744" s="343" t="e">
        <f t="shared" si="717"/>
        <v>#DIV/0!</v>
      </c>
      <c r="AP1744" s="149"/>
      <c r="AQ1744" s="149"/>
      <c r="AR1744" s="343" t="e">
        <f t="shared" si="718"/>
        <v>#DIV/0!</v>
      </c>
    </row>
    <row r="1745" spans="1:44" ht="15.75" hidden="1" thickBot="1">
      <c r="A1745" s="410"/>
      <c r="B1745" s="336"/>
      <c r="C1745" s="337"/>
      <c r="D1745" s="338"/>
      <c r="E1745" s="339"/>
      <c r="F1745" s="340"/>
      <c r="G1745" s="336"/>
      <c r="H1745" s="336"/>
      <c r="I1745" s="338"/>
      <c r="J1745" s="339"/>
      <c r="K1745" s="341"/>
      <c r="L1745" s="339"/>
      <c r="M1745" s="338"/>
      <c r="N1745" s="338"/>
      <c r="O1745" s="342"/>
      <c r="P1745" s="340"/>
      <c r="Q1745" s="340"/>
      <c r="R1745" s="340"/>
      <c r="S1745" s="340"/>
      <c r="T1745" s="340"/>
      <c r="U1745" s="336"/>
      <c r="V1745" s="336"/>
      <c r="W1745" s="336"/>
      <c r="X1745" s="339"/>
      <c r="Y1745" s="339"/>
      <c r="Z1745" s="333"/>
      <c r="AA1745" s="333"/>
      <c r="AG1745" s="345"/>
      <c r="AL1745" s="344"/>
      <c r="AO1745" s="344"/>
      <c r="AR1745" s="344"/>
    </row>
    <row r="1746" spans="1:44" ht="31.5" hidden="1" thickTop="1" thickBot="1">
      <c r="A1746" s="411" t="s">
        <v>663</v>
      </c>
      <c r="B1746" s="308">
        <v>1585</v>
      </c>
      <c r="C1746" s="239" t="str">
        <f>VLOOKUP($A$18,Piezas!$A$10:$F$604,2,FALSE)</f>
        <v xml:space="preserve">Gabinete lateral derecho </v>
      </c>
      <c r="D1746" s="317" t="s">
        <v>1012</v>
      </c>
      <c r="E1746" s="331">
        <v>3454.3333333333298</v>
      </c>
      <c r="F1746" s="308" t="str">
        <f>VLOOKUP(D1746,Acero!$A$12:$AB$209,4,FALSE)</f>
        <v>Lateral</v>
      </c>
      <c r="G1746" s="317"/>
      <c r="H1746" s="317"/>
      <c r="I1746" s="317"/>
      <c r="J1746" s="310"/>
      <c r="K1746" s="149"/>
      <c r="L1746" s="331"/>
      <c r="M1746" s="308" t="str">
        <f>VLOOKUP(D1746,Acero!$A$12:$AB$209,13,FALSE)</f>
        <v>Chapa negra doble recapado</v>
      </c>
      <c r="N1746" s="308" t="str">
        <f>IF(L1746="x",VLOOKUP(D1746,Acero!$A$12:$AB$209,6,FALSE),"--")</f>
        <v>--</v>
      </c>
      <c r="O1746" s="324" t="str">
        <f>IF(L1746="x",VLOOKUP(D1746,Acero!$A$12:$AB$209,7,FALSE),"--")</f>
        <v>--</v>
      </c>
      <c r="P1746" s="335" t="str">
        <f>IF((M1746="Chapa negra doble recapado")*AND(L1746&lt;&gt;"x"),"--",VLOOKUP(D1746,Acero!$A$12:$AB$209,14,FALSE))</f>
        <v>--</v>
      </c>
      <c r="Q1746" s="335" t="str">
        <f>IF((M1746="Chapa negra doble recapado")*AND(L1746&lt;&gt;"x"),"--",VLOOKUP(D1746,Acero!$A$12:$AB$209,15,FALSE))</f>
        <v>--</v>
      </c>
      <c r="R1746" s="335" t="str">
        <f>IF(L1746="x",VLOOKUP(D1746,Acero!$A$12:$AB$209,16,FALSE),"--")</f>
        <v>--</v>
      </c>
      <c r="S1746" s="335" t="str">
        <f>IF(L1746="x",VLOOKUP(D1746,Acero!$A$12:$AB$209,17,FALSE),"--")</f>
        <v>--</v>
      </c>
      <c r="T1746" s="335">
        <f>VLOOKUP(D1746,Acero!$A$12:$AB$209,18,FALSE)</f>
        <v>1.2</v>
      </c>
      <c r="U1746" s="308" t="str">
        <f>VLOOKUP(D1746,Acero!$A$12:$AB$209,19,FALSE)</f>
        <v>mm</v>
      </c>
      <c r="V1746" s="317"/>
      <c r="W1746" s="317">
        <v>2807.8333333333298</v>
      </c>
      <c r="X1746" s="331">
        <v>3671.6666666666702</v>
      </c>
      <c r="Y1746" s="334">
        <f t="shared" ref="Y1746:Y1756" si="720">(X1746-W1746)/W1746</f>
        <v>0.30765121386597305</v>
      </c>
      <c r="Z1746" s="149">
        <f>(V1746+W1746)*E1746</f>
        <v>9699192.2777777556</v>
      </c>
      <c r="AA1746" s="149"/>
      <c r="AB1746" s="149"/>
      <c r="AC1746" s="149"/>
      <c r="AD1746" s="149"/>
      <c r="AE1746" s="149"/>
      <c r="AF1746" s="149"/>
      <c r="AG1746" s="345">
        <v>44042</v>
      </c>
      <c r="AH1746" s="149"/>
      <c r="AI1746" s="149"/>
      <c r="AJ1746" s="149"/>
      <c r="AK1746" s="149"/>
      <c r="AL1746" s="343" t="e">
        <f t="shared" ref="AL1746:AL1756" si="721">(AH1746-AK1746)/AH1746</f>
        <v>#DIV/0!</v>
      </c>
      <c r="AM1746" s="149"/>
      <c r="AN1746" s="149"/>
      <c r="AO1746" s="343" t="e">
        <f t="shared" ref="AO1746:AO1756" si="722">(AK1746-AN1746)/AK1746</f>
        <v>#DIV/0!</v>
      </c>
      <c r="AP1746" s="149"/>
      <c r="AQ1746" s="149"/>
      <c r="AR1746" s="343" t="e">
        <f t="shared" ref="AR1746:AR1756" si="723">(AN1746-AQ1746)/AN1746</f>
        <v>#DIV/0!</v>
      </c>
    </row>
    <row r="1747" spans="1:44" ht="30.75" hidden="1" thickBot="1">
      <c r="A1747" s="309"/>
      <c r="B1747" s="308">
        <v>1586</v>
      </c>
      <c r="C1747" s="239" t="str">
        <f>VLOOKUP($A$18,Piezas!$A$10:$F$604,2,FALSE)</f>
        <v xml:space="preserve">Gabinete lateral derecho </v>
      </c>
      <c r="D1747" s="317" t="s">
        <v>1211</v>
      </c>
      <c r="E1747" s="322">
        <v>3462.3333333333298</v>
      </c>
      <c r="F1747" s="308" t="str">
        <f>VLOOKUP(D1747,Acero!$A$12:$AB$209,4,FALSE)</f>
        <v xml:space="preserve">Lonja </v>
      </c>
      <c r="G1747" s="317"/>
      <c r="H1747" s="317"/>
      <c r="I1747" s="317"/>
      <c r="J1747" s="311"/>
      <c r="L1747" s="317"/>
      <c r="M1747" s="308" t="str">
        <f>VLOOKUP(D1747,Acero!$A$12:$AB$209,13,FALSE)</f>
        <v>Chapa negra doble recapado</v>
      </c>
      <c r="N1747" s="308" t="str">
        <f>IF(L1747="x",VLOOKUP(D1747,Acero!$A$12:$AB$209,6,FALSE),"--")</f>
        <v>--</v>
      </c>
      <c r="O1747" s="324" t="str">
        <f>IF(L1747="x",VLOOKUP(D1747,Acero!$A$12:$AB$209,7,FALSE),"--")</f>
        <v>--</v>
      </c>
      <c r="P1747" s="335" t="str">
        <f>IF((M1747="Chapa negra doble recapado")*AND(L1747&lt;&gt;"x"),"--",VLOOKUP(D1747,Acero!$A$12:$AB$209,14,FALSE))</f>
        <v>--</v>
      </c>
      <c r="Q1747" s="335" t="str">
        <f>IF((M1747="Chapa negra doble recapado")*AND(L1747&lt;&gt;"x"),"--",VLOOKUP(D1747,Acero!$A$12:$AB$209,15,FALSE))</f>
        <v>--</v>
      </c>
      <c r="R1747" s="335" t="str">
        <f>IF(L1747="x",VLOOKUP(D1747,Acero!$A$12:$AB$209,16,FALSE),"--")</f>
        <v>--</v>
      </c>
      <c r="S1747" s="335" t="str">
        <f>IF(L1747="x",VLOOKUP(D1747,Acero!$A$12:$AB$209,17,FALSE),"--")</f>
        <v>--</v>
      </c>
      <c r="T1747" s="335">
        <f>VLOOKUP(D1747,Acero!$A$12:$AB$209,18,FALSE)</f>
        <v>1.2</v>
      </c>
      <c r="U1747" s="308" t="str">
        <f>VLOOKUP(D1747,Acero!$A$12:$AB$209,19,FALSE)</f>
        <v>mm</v>
      </c>
      <c r="V1747" s="317"/>
      <c r="W1747" s="317">
        <v>2814.3333333333298</v>
      </c>
      <c r="X1747" s="322">
        <v>3680.1666666666702</v>
      </c>
      <c r="Y1747" s="334">
        <f t="shared" si="720"/>
        <v>0.3076513087765041</v>
      </c>
      <c r="Z1747">
        <f t="shared" ref="Z1747:Z1756" si="724">(V1747+W1747)*E1747+Z1746</f>
        <v>19443352.388888843</v>
      </c>
      <c r="AG1747" s="345">
        <v>44043</v>
      </c>
      <c r="AH1747" s="149"/>
      <c r="AI1747" s="149"/>
      <c r="AJ1747" s="149"/>
      <c r="AK1747" s="149"/>
      <c r="AL1747" s="343" t="e">
        <f t="shared" si="721"/>
        <v>#DIV/0!</v>
      </c>
      <c r="AM1747" s="149"/>
      <c r="AN1747" s="149"/>
      <c r="AO1747" s="343" t="e">
        <f t="shared" si="722"/>
        <v>#DIV/0!</v>
      </c>
      <c r="AP1747" s="149"/>
      <c r="AQ1747" s="149"/>
      <c r="AR1747" s="343" t="e">
        <f t="shared" si="723"/>
        <v>#DIV/0!</v>
      </c>
    </row>
    <row r="1748" spans="1:44" ht="30.75" hidden="1" thickBot="1">
      <c r="A1748" s="309"/>
      <c r="B1748" s="308">
        <v>1587</v>
      </c>
      <c r="C1748" s="239" t="str">
        <f>VLOOKUP($A$18,Piezas!$A$10:$F$604,2,FALSE)</f>
        <v xml:space="preserve">Gabinete lateral derecho </v>
      </c>
      <c r="D1748" s="317" t="s">
        <v>1014</v>
      </c>
      <c r="E1748" s="322">
        <v>3470.3333333333298</v>
      </c>
      <c r="F1748" s="308" t="str">
        <f>VLOOKUP(D1748,Acero!$A$12:$AB$209,4,FALSE)</f>
        <v>orejas</v>
      </c>
      <c r="G1748" s="317"/>
      <c r="H1748" s="317"/>
      <c r="I1748" s="317"/>
      <c r="J1748" s="311" t="s">
        <v>1614</v>
      </c>
      <c r="L1748" s="322"/>
      <c r="M1748" s="308" t="str">
        <f>VLOOKUP(D1748,Acero!$A$12:$AB$209,13,FALSE)</f>
        <v>Chapa negra doble recapado</v>
      </c>
      <c r="N1748" s="308" t="str">
        <f>IF(L1748="x",VLOOKUP(D1748,Acero!$A$12:$AB$209,6,FALSE),"--")</f>
        <v>--</v>
      </c>
      <c r="O1748" s="324" t="str">
        <f>IF(L1748="x",VLOOKUP(D1748,Acero!$A$12:$AB$209,7,FALSE),"--")</f>
        <v>--</v>
      </c>
      <c r="P1748" s="335" t="str">
        <f>IF((M1748="Chapa negra doble recapado")*AND(L1748&lt;&gt;"x"),"--",VLOOKUP(D1748,Acero!$A$12:$AB$209,14,FALSE))</f>
        <v>--</v>
      </c>
      <c r="Q1748" s="335" t="str">
        <f>IF((M1748="Chapa negra doble recapado")*AND(L1748&lt;&gt;"x"),"--",VLOOKUP(D1748,Acero!$A$12:$AB$209,15,FALSE))</f>
        <v>--</v>
      </c>
      <c r="R1748" s="335" t="str">
        <f>IF(L1748="x",VLOOKUP(D1748,Acero!$A$12:$AB$209,16,FALSE),"--")</f>
        <v>--</v>
      </c>
      <c r="S1748" s="335" t="str">
        <f>IF(L1748="x",VLOOKUP(D1748,Acero!$A$12:$AB$209,17,FALSE),"--")</f>
        <v>--</v>
      </c>
      <c r="T1748" s="335">
        <f>VLOOKUP(D1748,Acero!$A$12:$AB$209,18,FALSE)</f>
        <v>1.2</v>
      </c>
      <c r="U1748" s="308" t="str">
        <f>VLOOKUP(D1748,Acero!$A$12:$AB$209,19,FALSE)</f>
        <v>mm</v>
      </c>
      <c r="V1748" s="318">
        <v>1</v>
      </c>
      <c r="W1748" s="318">
        <v>2820.8333333333298</v>
      </c>
      <c r="X1748" s="322">
        <v>3688.6666666666702</v>
      </c>
      <c r="Y1748" s="334">
        <f t="shared" si="720"/>
        <v>0.30765140324963358</v>
      </c>
      <c r="Z1748">
        <f t="shared" si="724"/>
        <v>29236054.666666597</v>
      </c>
      <c r="AG1748" s="345">
        <v>44044</v>
      </c>
      <c r="AH1748" s="149"/>
      <c r="AI1748" s="149"/>
      <c r="AJ1748" s="149"/>
      <c r="AK1748" s="149"/>
      <c r="AL1748" s="343" t="e">
        <f t="shared" si="721"/>
        <v>#DIV/0!</v>
      </c>
      <c r="AM1748" s="149"/>
      <c r="AN1748" s="149"/>
      <c r="AO1748" s="343" t="e">
        <f t="shared" si="722"/>
        <v>#DIV/0!</v>
      </c>
      <c r="AP1748" s="149"/>
      <c r="AQ1748" s="149"/>
      <c r="AR1748" s="343" t="e">
        <f t="shared" si="723"/>
        <v>#DIV/0!</v>
      </c>
    </row>
    <row r="1749" spans="1:44" ht="30.75" hidden="1" thickBot="1">
      <c r="A1749" s="309"/>
      <c r="B1749" s="308">
        <v>1588</v>
      </c>
      <c r="C1749" s="239" t="str">
        <f>VLOOKUP($A$18,Piezas!$A$10:$F$604,2,FALSE)</f>
        <v xml:space="preserve">Gabinete lateral derecho </v>
      </c>
      <c r="D1749" s="317" t="s">
        <v>1015</v>
      </c>
      <c r="E1749" s="322"/>
      <c r="F1749" s="308">
        <f>VLOOKUP(D1749,Acero!$A$12:$AB$209,4,FALSE)</f>
        <v>0</v>
      </c>
      <c r="G1749" s="317"/>
      <c r="H1749" s="317"/>
      <c r="I1749" s="317"/>
      <c r="J1749" s="311"/>
      <c r="L1749" s="322"/>
      <c r="M1749" s="308">
        <f>VLOOKUP(D1749,Acero!$A$12:$AB$209,13,FALSE)</f>
        <v>0</v>
      </c>
      <c r="N1749" s="308" t="str">
        <f>IF(L1749="x",VLOOKUP(D1749,Acero!$A$12:$AB$209,6,FALSE),"--")</f>
        <v>--</v>
      </c>
      <c r="O1749" s="324" t="str">
        <f>IF(L1749="x",VLOOKUP(D1749,Acero!$A$12:$AB$209,7,FALSE),"--")</f>
        <v>--</v>
      </c>
      <c r="P1749" s="335">
        <f>IF((M1749="Chapa negra doble recapado")*AND(L1749&lt;&gt;"x"),"--",VLOOKUP(D1749,Acero!$A$12:$AB$209,14,FALSE))</f>
        <v>0</v>
      </c>
      <c r="Q1749" s="335">
        <f>IF((M1749="Chapa negra doble recapado")*AND(L1749&lt;&gt;"x"),"--",VLOOKUP(D1749,Acero!$A$12:$AB$209,15,FALSE))</f>
        <v>0</v>
      </c>
      <c r="R1749" s="335" t="str">
        <f>IF(L1749="x",VLOOKUP(D1749,Acero!$A$12:$AB$209,16,FALSE),"--")</f>
        <v>--</v>
      </c>
      <c r="S1749" s="335" t="str">
        <f>IF(L1749="x",VLOOKUP(D1749,Acero!$A$12:$AB$209,17,FALSE),"--")</f>
        <v>--</v>
      </c>
      <c r="T1749" s="335">
        <f>VLOOKUP(D1749,Acero!$A$12:$AB$209,18,FALSE)</f>
        <v>0</v>
      </c>
      <c r="U1749" s="308" t="str">
        <f>VLOOKUP(D1749,Acero!$A$12:$AB$209,19,FALSE)</f>
        <v>-----</v>
      </c>
      <c r="V1749" s="319"/>
      <c r="W1749" s="319"/>
      <c r="X1749" s="322"/>
      <c r="Y1749" s="334" t="e">
        <f t="shared" si="720"/>
        <v>#DIV/0!</v>
      </c>
      <c r="Z1749">
        <f t="shared" si="724"/>
        <v>29236054.666666597</v>
      </c>
      <c r="AG1749" s="345">
        <v>44045</v>
      </c>
      <c r="AH1749" s="149"/>
      <c r="AI1749" s="149"/>
      <c r="AJ1749" s="149"/>
      <c r="AK1749" s="149"/>
      <c r="AL1749" s="343" t="e">
        <f t="shared" si="721"/>
        <v>#DIV/0!</v>
      </c>
      <c r="AM1749" s="149"/>
      <c r="AN1749" s="149"/>
      <c r="AO1749" s="343" t="e">
        <f t="shared" si="722"/>
        <v>#DIV/0!</v>
      </c>
      <c r="AP1749" s="149"/>
      <c r="AQ1749" s="149"/>
      <c r="AR1749" s="343" t="e">
        <f t="shared" si="723"/>
        <v>#DIV/0!</v>
      </c>
    </row>
    <row r="1750" spans="1:44" ht="30.75" hidden="1" thickBot="1">
      <c r="A1750" s="309"/>
      <c r="B1750" s="308">
        <v>1589</v>
      </c>
      <c r="C1750" s="239" t="str">
        <f>VLOOKUP($A$18,Piezas!$A$10:$F$604,2,FALSE)</f>
        <v xml:space="preserve">Gabinete lateral derecho </v>
      </c>
      <c r="D1750" s="317" t="s">
        <v>1060</v>
      </c>
      <c r="E1750" s="322"/>
      <c r="F1750" s="308">
        <f>VLOOKUP(D1750,Acero!$A$12:$AB$209,4,FALSE)</f>
        <v>0</v>
      </c>
      <c r="G1750" s="317"/>
      <c r="H1750" s="317"/>
      <c r="I1750" s="317"/>
      <c r="J1750" s="311"/>
      <c r="L1750" s="322"/>
      <c r="M1750" s="308" t="str">
        <f>VLOOKUP(D1750,Acero!$A$12:$AB$209,13,FALSE)</f>
        <v>---------------</v>
      </c>
      <c r="N1750" s="308" t="str">
        <f>IF(L1750="x",VLOOKUP(D1750,Acero!$A$12:$AB$209,6,FALSE),"--")</f>
        <v>--</v>
      </c>
      <c r="O1750" s="324" t="str">
        <f>IF(L1750="x",VLOOKUP(D1750,Acero!$A$12:$AB$209,7,FALSE),"--")</f>
        <v>--</v>
      </c>
      <c r="P1750" s="335">
        <f>IF((M1750="Chapa negra doble recapado")*AND(L1750&lt;&gt;"x"),"--",VLOOKUP(D1750,Acero!$A$12:$AB$209,14,FALSE))</f>
        <v>28</v>
      </c>
      <c r="Q1750" s="335" t="str">
        <f>IF((M1750="Chapa negra doble recapado")*AND(L1750&lt;&gt;"x"),"--",VLOOKUP(D1750,Acero!$A$12:$AB$209,15,FALSE))</f>
        <v>----</v>
      </c>
      <c r="R1750" s="335" t="str">
        <f>IF(L1750="x",VLOOKUP(D1750,Acero!$A$12:$AB$209,16,FALSE),"--")</f>
        <v>--</v>
      </c>
      <c r="S1750" s="335" t="str">
        <f>IF(L1750="x",VLOOKUP(D1750,Acero!$A$12:$AB$209,17,FALSE),"--")</f>
        <v>--</v>
      </c>
      <c r="T1750" s="335">
        <f>VLOOKUP(D1750,Acero!$A$12:$AB$209,18,FALSE)</f>
        <v>0</v>
      </c>
      <c r="U1750" s="308" t="str">
        <f>VLOOKUP(D1750,Acero!$A$12:$AB$209,19,FALSE)</f>
        <v>----</v>
      </c>
      <c r="V1750" s="318"/>
      <c r="W1750" s="318"/>
      <c r="X1750" s="322"/>
      <c r="Y1750" s="334" t="e">
        <f t="shared" si="720"/>
        <v>#DIV/0!</v>
      </c>
      <c r="Z1750">
        <f t="shared" si="724"/>
        <v>29236054.666666597</v>
      </c>
      <c r="AG1750" s="345">
        <v>44046</v>
      </c>
      <c r="AH1750" s="149"/>
      <c r="AI1750" s="149"/>
      <c r="AJ1750" s="149"/>
      <c r="AK1750" s="149"/>
      <c r="AL1750" s="343" t="e">
        <f t="shared" si="721"/>
        <v>#DIV/0!</v>
      </c>
      <c r="AM1750" s="149"/>
      <c r="AN1750" s="149"/>
      <c r="AO1750" s="343" t="e">
        <f t="shared" si="722"/>
        <v>#DIV/0!</v>
      </c>
      <c r="AP1750" s="149"/>
      <c r="AQ1750" s="149"/>
      <c r="AR1750" s="343" t="e">
        <f t="shared" si="723"/>
        <v>#DIV/0!</v>
      </c>
    </row>
    <row r="1751" spans="1:44" ht="30.75" hidden="1" thickBot="1">
      <c r="A1751" s="309"/>
      <c r="B1751" s="308">
        <v>1590</v>
      </c>
      <c r="C1751" s="239" t="str">
        <f>VLOOKUP($A$18,Piezas!$A$10:$F$604,2,FALSE)</f>
        <v xml:space="preserve">Gabinete lateral derecho </v>
      </c>
      <c r="D1751" s="317" t="s">
        <v>1228</v>
      </c>
      <c r="E1751" s="322"/>
      <c r="F1751" s="308">
        <f>VLOOKUP(D1751,Acero!$A$12:$AB$209,4,FALSE)</f>
        <v>0</v>
      </c>
      <c r="G1751" s="317"/>
      <c r="H1751" s="317"/>
      <c r="I1751" s="317"/>
      <c r="J1751" s="311"/>
      <c r="L1751" s="322"/>
      <c r="M1751" s="308" t="str">
        <f>VLOOKUP(D1751,Acero!$A$12:$AB$209,13,FALSE)</f>
        <v>---------------</v>
      </c>
      <c r="N1751" s="308" t="str">
        <f>IF(L1751="x",VLOOKUP(D1751,Acero!$A$12:$AB$209,6,FALSE),"--")</f>
        <v>--</v>
      </c>
      <c r="O1751" s="324" t="str">
        <f>IF(L1751="x",VLOOKUP(D1751,Acero!$A$12:$AB$209,7,FALSE),"--")</f>
        <v>--</v>
      </c>
      <c r="P1751" s="335">
        <f>IF((M1751="Chapa negra doble recapado")*AND(L1751&lt;&gt;"x"),"--",VLOOKUP(D1751,Acero!$A$12:$AB$209,14,FALSE))</f>
        <v>0.42</v>
      </c>
      <c r="Q1751" s="335" t="str">
        <f>IF((M1751="Chapa negra doble recapado")*AND(L1751&lt;&gt;"x"),"--",VLOOKUP(D1751,Acero!$A$12:$AB$209,15,FALSE))</f>
        <v>----</v>
      </c>
      <c r="R1751" s="335" t="str">
        <f>IF(L1751="x",VLOOKUP(D1751,Acero!$A$12:$AB$209,16,FALSE),"--")</f>
        <v>--</v>
      </c>
      <c r="S1751" s="335" t="str">
        <f>IF(L1751="x",VLOOKUP(D1751,Acero!$A$12:$AB$209,17,FALSE),"--")</f>
        <v>--</v>
      </c>
      <c r="T1751" s="335">
        <f>VLOOKUP(D1751,Acero!$A$12:$AB$209,18,FALSE)</f>
        <v>0.5</v>
      </c>
      <c r="U1751" s="308" t="str">
        <f>VLOOKUP(D1751,Acero!$A$12:$AB$209,19,FALSE)</f>
        <v>----</v>
      </c>
      <c r="V1751" s="318"/>
      <c r="W1751" s="318"/>
      <c r="X1751" s="322"/>
      <c r="Y1751" s="334" t="e">
        <f t="shared" si="720"/>
        <v>#DIV/0!</v>
      </c>
      <c r="Z1751">
        <f t="shared" si="724"/>
        <v>29236054.666666597</v>
      </c>
      <c r="AG1751" s="345">
        <v>44047</v>
      </c>
      <c r="AH1751" s="149"/>
      <c r="AI1751" s="149"/>
      <c r="AJ1751" s="149"/>
      <c r="AK1751" s="149"/>
      <c r="AL1751" s="343" t="e">
        <f t="shared" si="721"/>
        <v>#DIV/0!</v>
      </c>
      <c r="AM1751" s="149"/>
      <c r="AN1751" s="149"/>
      <c r="AO1751" s="343" t="e">
        <f t="shared" si="722"/>
        <v>#DIV/0!</v>
      </c>
      <c r="AP1751" s="149"/>
      <c r="AQ1751" s="149"/>
      <c r="AR1751" s="343" t="e">
        <f t="shared" si="723"/>
        <v>#DIV/0!</v>
      </c>
    </row>
    <row r="1752" spans="1:44" ht="30.75" hidden="1" thickBot="1">
      <c r="A1752" s="309"/>
      <c r="B1752" s="308">
        <v>1591</v>
      </c>
      <c r="C1752" s="239" t="str">
        <f>VLOOKUP($A$18,Piezas!$A$10:$F$604,2,FALSE)</f>
        <v xml:space="preserve">Gabinete lateral derecho </v>
      </c>
      <c r="D1752" s="317" t="s">
        <v>1229</v>
      </c>
      <c r="E1752" s="322"/>
      <c r="F1752" s="308">
        <f>VLOOKUP(D1752,Acero!$A$12:$AB$209,4,FALSE)</f>
        <v>0</v>
      </c>
      <c r="G1752" s="317"/>
      <c r="H1752" s="317"/>
      <c r="I1752" s="317"/>
      <c r="J1752" s="311"/>
      <c r="L1752" s="322"/>
      <c r="M1752" s="308" t="str">
        <f>VLOOKUP(D1752,Acero!$A$12:$AB$209,13,FALSE)</f>
        <v>---------------</v>
      </c>
      <c r="N1752" s="308" t="str">
        <f>IF(L1752="x",VLOOKUP(D1752,Acero!$A$12:$AB$209,6,FALSE),"--")</f>
        <v>--</v>
      </c>
      <c r="O1752" s="324" t="str">
        <f>IF(L1752="x",VLOOKUP(D1752,Acero!$A$12:$AB$209,7,FALSE),"--")</f>
        <v>--</v>
      </c>
      <c r="P1752" s="335">
        <f>IF((M1752="Chapa negra doble recapado")*AND(L1752&lt;&gt;"x"),"--",VLOOKUP(D1752,Acero!$A$12:$AB$209,14,FALSE))</f>
        <v>22</v>
      </c>
      <c r="Q1752" s="335" t="str">
        <f>IF((M1752="Chapa negra doble recapado")*AND(L1752&lt;&gt;"x"),"--",VLOOKUP(D1752,Acero!$A$12:$AB$209,15,FALSE))</f>
        <v>----</v>
      </c>
      <c r="R1752" s="335" t="str">
        <f>IF(L1752="x",VLOOKUP(D1752,Acero!$A$12:$AB$209,16,FALSE),"--")</f>
        <v>--</v>
      </c>
      <c r="S1752" s="335" t="str">
        <f>IF(L1752="x",VLOOKUP(D1752,Acero!$A$12:$AB$209,17,FALSE),"--")</f>
        <v>--</v>
      </c>
      <c r="T1752" s="335">
        <f>VLOOKUP(D1752,Acero!$A$12:$AB$209,18,FALSE)</f>
        <v>0</v>
      </c>
      <c r="U1752" s="308" t="str">
        <f>VLOOKUP(D1752,Acero!$A$12:$AB$209,19,FALSE)</f>
        <v>----</v>
      </c>
      <c r="V1752" s="319"/>
      <c r="W1752" s="319"/>
      <c r="X1752" s="322"/>
      <c r="Y1752" s="334" t="e">
        <f t="shared" si="720"/>
        <v>#DIV/0!</v>
      </c>
      <c r="Z1752">
        <f t="shared" si="724"/>
        <v>29236054.666666597</v>
      </c>
      <c r="AG1752" s="345">
        <v>44048</v>
      </c>
      <c r="AH1752" s="149"/>
      <c r="AI1752" s="149"/>
      <c r="AJ1752" s="149"/>
      <c r="AK1752" s="149"/>
      <c r="AL1752" s="343" t="e">
        <f t="shared" si="721"/>
        <v>#DIV/0!</v>
      </c>
      <c r="AM1752" s="149"/>
      <c r="AN1752" s="149"/>
      <c r="AO1752" s="343" t="e">
        <f t="shared" si="722"/>
        <v>#DIV/0!</v>
      </c>
      <c r="AP1752" s="149"/>
      <c r="AQ1752" s="149"/>
      <c r="AR1752" s="343" t="e">
        <f t="shared" si="723"/>
        <v>#DIV/0!</v>
      </c>
    </row>
    <row r="1753" spans="1:44" ht="30.75" hidden="1" thickBot="1">
      <c r="A1753" s="309"/>
      <c r="B1753" s="308">
        <v>1592</v>
      </c>
      <c r="C1753" s="239" t="str">
        <f>VLOOKUP($A$18,Piezas!$A$10:$F$604,2,FALSE)</f>
        <v xml:space="preserve">Gabinete lateral derecho </v>
      </c>
      <c r="D1753" s="317" t="s">
        <v>1230</v>
      </c>
      <c r="E1753" s="322"/>
      <c r="F1753" s="308">
        <f>VLOOKUP(D1753,Acero!$A$12:$AB$209,4,FALSE)</f>
        <v>0</v>
      </c>
      <c r="G1753" s="317"/>
      <c r="H1753" s="317"/>
      <c r="I1753" s="317"/>
      <c r="J1753" s="311"/>
      <c r="L1753" s="322"/>
      <c r="M1753" s="308" t="str">
        <f>VLOOKUP(D1753,Acero!$A$12:$AB$209,13,FALSE)</f>
        <v>---------------</v>
      </c>
      <c r="N1753" s="308" t="str">
        <f>IF(L1753="x",VLOOKUP(D1753,Acero!$A$12:$AB$209,6,FALSE),"--")</f>
        <v>--</v>
      </c>
      <c r="O1753" s="324" t="str">
        <f>IF(L1753="x",VLOOKUP(D1753,Acero!$A$12:$AB$209,7,FALSE),"--")</f>
        <v>--</v>
      </c>
      <c r="P1753" s="335">
        <f>IF((M1753="Chapa negra doble recapado")*AND(L1753&lt;&gt;"x"),"--",VLOOKUP(D1753,Acero!$A$12:$AB$209,14,FALSE))</f>
        <v>12.7</v>
      </c>
      <c r="Q1753" s="335" t="str">
        <f>IF((M1753="Chapa negra doble recapado")*AND(L1753&lt;&gt;"x"),"--",VLOOKUP(D1753,Acero!$A$12:$AB$209,15,FALSE))</f>
        <v>----</v>
      </c>
      <c r="R1753" s="335" t="str">
        <f>IF(L1753="x",VLOOKUP(D1753,Acero!$A$12:$AB$209,16,FALSE),"--")</f>
        <v>--</v>
      </c>
      <c r="S1753" s="335" t="str">
        <f>IF(L1753="x",VLOOKUP(D1753,Acero!$A$12:$AB$209,17,FALSE),"--")</f>
        <v>--</v>
      </c>
      <c r="T1753" s="335">
        <f>VLOOKUP(D1753,Acero!$A$12:$AB$209,18,FALSE)</f>
        <v>0</v>
      </c>
      <c r="U1753" s="308" t="str">
        <f>VLOOKUP(D1753,Acero!$A$12:$AB$209,19,FALSE)</f>
        <v>----</v>
      </c>
      <c r="V1753" s="318"/>
      <c r="W1753" s="318"/>
      <c r="X1753" s="322"/>
      <c r="Y1753" s="334" t="e">
        <f t="shared" si="720"/>
        <v>#DIV/0!</v>
      </c>
      <c r="Z1753">
        <f t="shared" si="724"/>
        <v>29236054.666666597</v>
      </c>
      <c r="AG1753" s="345">
        <v>44049</v>
      </c>
      <c r="AH1753" s="149"/>
      <c r="AI1753" s="149"/>
      <c r="AJ1753" s="149"/>
      <c r="AK1753" s="149"/>
      <c r="AL1753" s="343" t="e">
        <f t="shared" si="721"/>
        <v>#DIV/0!</v>
      </c>
      <c r="AM1753" s="149"/>
      <c r="AN1753" s="149"/>
      <c r="AO1753" s="343" t="e">
        <f t="shared" si="722"/>
        <v>#DIV/0!</v>
      </c>
      <c r="AP1753" s="149"/>
      <c r="AQ1753" s="149"/>
      <c r="AR1753" s="343" t="e">
        <f t="shared" si="723"/>
        <v>#DIV/0!</v>
      </c>
    </row>
    <row r="1754" spans="1:44" ht="30.75" hidden="1" thickBot="1">
      <c r="A1754" s="309"/>
      <c r="B1754" s="308">
        <v>1593</v>
      </c>
      <c r="C1754" s="239" t="str">
        <f>VLOOKUP($A$18,Piezas!$A$10:$F$604,2,FALSE)</f>
        <v xml:space="preserve">Gabinete lateral derecho </v>
      </c>
      <c r="D1754" s="317"/>
      <c r="E1754" s="322"/>
      <c r="F1754" s="308" t="e">
        <f>VLOOKUP(D1754,Acero!$A$12:$AB$209,4,FALSE)</f>
        <v>#N/A</v>
      </c>
      <c r="G1754" s="317"/>
      <c r="H1754" s="317"/>
      <c r="I1754" s="317"/>
      <c r="J1754" s="311"/>
      <c r="L1754" s="322"/>
      <c r="M1754" s="308" t="e">
        <f>VLOOKUP(D1754,Acero!$A$12:$AB$209,13,FALSE)</f>
        <v>#N/A</v>
      </c>
      <c r="N1754" s="308" t="str">
        <f>IF(L1754="x",VLOOKUP(D1754,Acero!$A$12:$AB$209,6,FALSE),"--")</f>
        <v>--</v>
      </c>
      <c r="O1754" s="324" t="str">
        <f>IF(L1754="x",VLOOKUP(D1754,Acero!$A$12:$AB$209,7,FALSE),"--")</f>
        <v>--</v>
      </c>
      <c r="P1754" s="335" t="e">
        <f>IF((M1754="Chapa negra doble recapado")*AND(L1754&lt;&gt;"x"),"--",VLOOKUP(D1754,Acero!$A$12:$AB$209,14,FALSE))</f>
        <v>#N/A</v>
      </c>
      <c r="Q1754" s="335" t="e">
        <f>IF((M1754="Chapa negra doble recapado")*AND(L1754&lt;&gt;"x"),"--",VLOOKUP(D1754,Acero!$A$12:$AB$209,15,FALSE))</f>
        <v>#N/A</v>
      </c>
      <c r="R1754" s="335" t="str">
        <f>IF(L1754="x",VLOOKUP(D1754,Acero!$A$12:$AB$209,16,FALSE),"--")</f>
        <v>--</v>
      </c>
      <c r="S1754" s="335" t="str">
        <f>IF(L1754="x",VLOOKUP(D1754,Acero!$A$12:$AB$209,17,FALSE),"--")</f>
        <v>--</v>
      </c>
      <c r="T1754" s="335" t="e">
        <f>VLOOKUP(D1754,Acero!$A$12:$AB$209,18,FALSE)</f>
        <v>#N/A</v>
      </c>
      <c r="U1754" s="308" t="e">
        <f>VLOOKUP(D1754,Acero!$A$12:$AB$209,19,FALSE)</f>
        <v>#N/A</v>
      </c>
      <c r="V1754" s="319"/>
      <c r="W1754" s="319"/>
      <c r="X1754" s="322"/>
      <c r="Y1754" s="334" t="e">
        <f t="shared" si="720"/>
        <v>#DIV/0!</v>
      </c>
      <c r="Z1754">
        <f t="shared" si="724"/>
        <v>29236054.666666597</v>
      </c>
      <c r="AG1754" s="345">
        <v>44050</v>
      </c>
      <c r="AH1754" s="149"/>
      <c r="AI1754" s="149"/>
      <c r="AJ1754" s="149"/>
      <c r="AK1754" s="149"/>
      <c r="AL1754" s="343" t="e">
        <f t="shared" si="721"/>
        <v>#DIV/0!</v>
      </c>
      <c r="AM1754" s="149"/>
      <c r="AN1754" s="149"/>
      <c r="AO1754" s="343" t="e">
        <f t="shared" si="722"/>
        <v>#DIV/0!</v>
      </c>
      <c r="AP1754" s="149"/>
      <c r="AQ1754" s="149"/>
      <c r="AR1754" s="343" t="e">
        <f t="shared" si="723"/>
        <v>#DIV/0!</v>
      </c>
    </row>
    <row r="1755" spans="1:44" ht="30.75" hidden="1" thickBot="1">
      <c r="A1755" s="309"/>
      <c r="B1755" s="308">
        <v>1594</v>
      </c>
      <c r="C1755" s="239" t="str">
        <f>VLOOKUP($A$18,Piezas!$A$10:$F$604,2,FALSE)</f>
        <v xml:space="preserve">Gabinete lateral derecho </v>
      </c>
      <c r="D1755" s="320"/>
      <c r="E1755" s="322"/>
      <c r="F1755" s="308" t="e">
        <f>VLOOKUP(D1755,Acero!$A$12:$AB$209,4,FALSE)</f>
        <v>#N/A</v>
      </c>
      <c r="G1755" s="317"/>
      <c r="H1755" s="317"/>
      <c r="I1755" s="317"/>
      <c r="J1755" s="311"/>
      <c r="L1755" s="322"/>
      <c r="M1755" s="308" t="e">
        <f>VLOOKUP(D1755,Acero!$A$12:$AB$209,13,FALSE)</f>
        <v>#N/A</v>
      </c>
      <c r="N1755" s="308" t="str">
        <f>IF(L1755="x",VLOOKUP(D1755,Acero!$A$12:$AB$209,6,FALSE),"--")</f>
        <v>--</v>
      </c>
      <c r="O1755" s="324" t="str">
        <f>IF(L1755="x",VLOOKUP(D1755,Acero!$A$12:$AB$209,7,FALSE),"--")</f>
        <v>--</v>
      </c>
      <c r="P1755" s="335" t="e">
        <f>IF((M1755="Chapa negra doble recapado")*AND(L1755&lt;&gt;"x"),"--",VLOOKUP(D1755,Acero!$A$12:$AB$209,14,FALSE))</f>
        <v>#N/A</v>
      </c>
      <c r="Q1755" s="335" t="e">
        <f>IF((M1755="Chapa negra doble recapado")*AND(L1755&lt;&gt;"x"),"--",VLOOKUP(D1755,Acero!$A$12:$AB$209,15,FALSE))</f>
        <v>#N/A</v>
      </c>
      <c r="R1755" s="335" t="str">
        <f>IF(L1755="x",VLOOKUP(D1755,Acero!$A$12:$AB$209,16,FALSE),"--")</f>
        <v>--</v>
      </c>
      <c r="S1755" s="335" t="str">
        <f>IF(L1755="x",VLOOKUP(D1755,Acero!$A$12:$AB$209,17,FALSE),"--")</f>
        <v>--</v>
      </c>
      <c r="T1755" s="335" t="e">
        <f>VLOOKUP(D1755,Acero!$A$12:$AB$209,18,FALSE)</f>
        <v>#N/A</v>
      </c>
      <c r="U1755" s="308" t="e">
        <f>VLOOKUP(D1755,Acero!$A$12:$AB$209,19,FALSE)</f>
        <v>#N/A</v>
      </c>
      <c r="V1755" s="318"/>
      <c r="W1755" s="318"/>
      <c r="X1755" s="322"/>
      <c r="Y1755" s="334" t="e">
        <f t="shared" si="720"/>
        <v>#DIV/0!</v>
      </c>
      <c r="Z1755">
        <f t="shared" si="724"/>
        <v>29236054.666666597</v>
      </c>
      <c r="AG1755" s="345">
        <v>44051</v>
      </c>
      <c r="AH1755" s="149"/>
      <c r="AI1755" s="149"/>
      <c r="AJ1755" s="149"/>
      <c r="AK1755" s="149"/>
      <c r="AL1755" s="343" t="e">
        <f t="shared" si="721"/>
        <v>#DIV/0!</v>
      </c>
      <c r="AM1755" s="149"/>
      <c r="AN1755" s="149"/>
      <c r="AO1755" s="343" t="e">
        <f t="shared" si="722"/>
        <v>#DIV/0!</v>
      </c>
      <c r="AP1755" s="149"/>
      <c r="AQ1755" s="149"/>
      <c r="AR1755" s="343" t="e">
        <f t="shared" si="723"/>
        <v>#DIV/0!</v>
      </c>
    </row>
    <row r="1756" spans="1:44" ht="30.75" hidden="1" thickBot="1">
      <c r="A1756" s="412"/>
      <c r="B1756" s="308">
        <v>1595</v>
      </c>
      <c r="C1756" s="239" t="str">
        <f>VLOOKUP($A$18,Piezas!$A$10:$F$604,2,FALSE)</f>
        <v xml:space="preserve">Gabinete lateral derecho </v>
      </c>
      <c r="D1756" s="321"/>
      <c r="E1756" s="322"/>
      <c r="F1756" s="308" t="e">
        <f>VLOOKUP(D1756,Acero!$A$12:$AB$209,4,FALSE)</f>
        <v>#N/A</v>
      </c>
      <c r="G1756" s="317"/>
      <c r="H1756" s="317"/>
      <c r="I1756" s="317"/>
      <c r="J1756" s="311"/>
      <c r="L1756" s="322"/>
      <c r="M1756" s="308" t="e">
        <f>VLOOKUP(D1756,Acero!$A$12:$AB$209,13,FALSE)</f>
        <v>#N/A</v>
      </c>
      <c r="N1756" s="308" t="str">
        <f>IF(L1756="x",VLOOKUP(D1756,Acero!$A$12:$AB$209,6,FALSE),"--")</f>
        <v>--</v>
      </c>
      <c r="O1756" s="324" t="str">
        <f>IF(L1756="x",VLOOKUP(D1756,Acero!$A$12:$AB$209,7,FALSE),"--")</f>
        <v>--</v>
      </c>
      <c r="P1756" s="335" t="e">
        <f>IF((M1756="Chapa negra doble recapado")*AND(L1756&lt;&gt;"x"),"--",VLOOKUP(D1756,Acero!$A$12:$AB$209,14,FALSE))</f>
        <v>#N/A</v>
      </c>
      <c r="Q1756" s="335" t="e">
        <f>IF((M1756="Chapa negra doble recapado")*AND(L1756&lt;&gt;"x"),"--",VLOOKUP(D1756,Acero!$A$12:$AB$209,15,FALSE))</f>
        <v>#N/A</v>
      </c>
      <c r="R1756" s="335" t="str">
        <f>IF(L1756="x",VLOOKUP(D1756,Acero!$A$12:$AB$209,16,FALSE),"--")</f>
        <v>--</v>
      </c>
      <c r="S1756" s="335" t="str">
        <f>IF(L1756="x",VLOOKUP(D1756,Acero!$A$12:$AB$209,17,FALSE),"--")</f>
        <v>--</v>
      </c>
      <c r="T1756" s="335" t="e">
        <f>VLOOKUP(D1756,Acero!$A$12:$AB$209,18,FALSE)</f>
        <v>#N/A</v>
      </c>
      <c r="U1756" s="308" t="e">
        <f>VLOOKUP(D1756,Acero!$A$12:$AB$209,19,FALSE)</f>
        <v>#N/A</v>
      </c>
      <c r="V1756" s="319"/>
      <c r="W1756" s="319"/>
      <c r="X1756" s="322"/>
      <c r="Y1756" s="334" t="e">
        <f t="shared" si="720"/>
        <v>#DIV/0!</v>
      </c>
      <c r="Z1756">
        <f t="shared" si="724"/>
        <v>29236054.666666597</v>
      </c>
      <c r="AG1756" s="345">
        <v>44052</v>
      </c>
      <c r="AH1756" s="149"/>
      <c r="AI1756" s="149"/>
      <c r="AJ1756" s="149"/>
      <c r="AK1756" s="149"/>
      <c r="AL1756" s="343" t="e">
        <f t="shared" si="721"/>
        <v>#DIV/0!</v>
      </c>
      <c r="AM1756" s="149"/>
      <c r="AN1756" s="149"/>
      <c r="AO1756" s="343" t="e">
        <f t="shared" si="722"/>
        <v>#DIV/0!</v>
      </c>
      <c r="AP1756" s="149"/>
      <c r="AQ1756" s="149"/>
      <c r="AR1756" s="343" t="e">
        <f t="shared" si="723"/>
        <v>#DIV/0!</v>
      </c>
    </row>
    <row r="1757" spans="1:44" ht="15.75" hidden="1" thickBot="1">
      <c r="A1757" s="410"/>
      <c r="B1757" s="336"/>
      <c r="C1757" s="337"/>
      <c r="D1757" s="338"/>
      <c r="E1757" s="339"/>
      <c r="F1757" s="340"/>
      <c r="G1757" s="336"/>
      <c r="H1757" s="336"/>
      <c r="I1757" s="338"/>
      <c r="J1757" s="339"/>
      <c r="K1757" s="341"/>
      <c r="L1757" s="339"/>
      <c r="M1757" s="338"/>
      <c r="N1757" s="338"/>
      <c r="O1757" s="342"/>
      <c r="P1757" s="340"/>
      <c r="Q1757" s="340"/>
      <c r="R1757" s="340"/>
      <c r="S1757" s="340"/>
      <c r="T1757" s="340"/>
      <c r="U1757" s="336"/>
      <c r="V1757" s="336"/>
      <c r="W1757" s="336"/>
      <c r="X1757" s="339"/>
      <c r="Y1757" s="339"/>
      <c r="Z1757" s="333"/>
      <c r="AA1757" s="333"/>
      <c r="AG1757" s="345"/>
      <c r="AL1757" s="344"/>
      <c r="AO1757" s="344"/>
      <c r="AR1757" s="344"/>
    </row>
    <row r="1758" spans="1:44" ht="31.5" hidden="1" thickTop="1" thickBot="1">
      <c r="A1758" s="411" t="s">
        <v>664</v>
      </c>
      <c r="B1758" s="308">
        <v>1596</v>
      </c>
      <c r="C1758" s="239" t="str">
        <f>VLOOKUP($A$18,Piezas!$A$10:$F$604,2,FALSE)</f>
        <v xml:space="preserve">Gabinete lateral derecho </v>
      </c>
      <c r="D1758" s="317" t="s">
        <v>1012</v>
      </c>
      <c r="E1758" s="331">
        <v>3478.3333333333298</v>
      </c>
      <c r="F1758" s="308" t="str">
        <f>VLOOKUP(D1758,Acero!$A$12:$AB$209,4,FALSE)</f>
        <v>Lateral</v>
      </c>
      <c r="G1758" s="317"/>
      <c r="H1758" s="317"/>
      <c r="I1758" s="317"/>
      <c r="J1758" s="310"/>
      <c r="K1758" s="149"/>
      <c r="L1758" s="331"/>
      <c r="M1758" s="308" t="str">
        <f>VLOOKUP(D1758,Acero!$A$12:$AB$209,13,FALSE)</f>
        <v>Chapa negra doble recapado</v>
      </c>
      <c r="N1758" s="308" t="str">
        <f>IF(L1758="x",VLOOKUP(D1758,Acero!$A$12:$AB$209,6,FALSE),"--")</f>
        <v>--</v>
      </c>
      <c r="O1758" s="324" t="str">
        <f>IF(L1758="x",VLOOKUP(D1758,Acero!$A$12:$AB$209,7,FALSE),"--")</f>
        <v>--</v>
      </c>
      <c r="P1758" s="335" t="str">
        <f>IF((M1758="Chapa negra doble recapado")*AND(L1758&lt;&gt;"x"),"--",VLOOKUP(D1758,Acero!$A$12:$AB$209,14,FALSE))</f>
        <v>--</v>
      </c>
      <c r="Q1758" s="335" t="str">
        <f>IF((M1758="Chapa negra doble recapado")*AND(L1758&lt;&gt;"x"),"--",VLOOKUP(D1758,Acero!$A$12:$AB$209,15,FALSE))</f>
        <v>--</v>
      </c>
      <c r="R1758" s="335" t="str">
        <f>IF(L1758="x",VLOOKUP(D1758,Acero!$A$12:$AB$209,16,FALSE),"--")</f>
        <v>--</v>
      </c>
      <c r="S1758" s="335" t="str">
        <f>IF(L1758="x",VLOOKUP(D1758,Acero!$A$12:$AB$209,17,FALSE),"--")</f>
        <v>--</v>
      </c>
      <c r="T1758" s="335">
        <f>VLOOKUP(D1758,Acero!$A$12:$AB$209,18,FALSE)</f>
        <v>1.2</v>
      </c>
      <c r="U1758" s="308" t="str">
        <f>VLOOKUP(D1758,Acero!$A$12:$AB$209,19,FALSE)</f>
        <v>mm</v>
      </c>
      <c r="V1758" s="317"/>
      <c r="W1758" s="317">
        <v>2827.3333333333298</v>
      </c>
      <c r="X1758" s="331">
        <v>3697.1666666666702</v>
      </c>
      <c r="Y1758" s="334">
        <f t="shared" ref="Y1758:Y1768" si="725">(X1758-W1758)/W1758</f>
        <v>0.30765149728837821</v>
      </c>
      <c r="Z1758" s="149">
        <f>(V1758+W1758)*E1758</f>
        <v>9834407.7777777556</v>
      </c>
      <c r="AA1758" s="149"/>
      <c r="AB1758" s="149"/>
      <c r="AC1758" s="149"/>
      <c r="AD1758" s="149"/>
      <c r="AE1758" s="149"/>
      <c r="AF1758" s="149"/>
      <c r="AG1758" s="345">
        <v>44053</v>
      </c>
      <c r="AH1758" s="149"/>
      <c r="AI1758" s="149"/>
      <c r="AJ1758" s="149"/>
      <c r="AK1758" s="149"/>
      <c r="AL1758" s="343" t="e">
        <f t="shared" ref="AL1758:AL1768" si="726">(AH1758-AK1758)/AH1758</f>
        <v>#DIV/0!</v>
      </c>
      <c r="AM1758" s="149"/>
      <c r="AN1758" s="149"/>
      <c r="AO1758" s="343" t="e">
        <f t="shared" ref="AO1758:AO1768" si="727">(AK1758-AN1758)/AK1758</f>
        <v>#DIV/0!</v>
      </c>
      <c r="AP1758" s="149"/>
      <c r="AQ1758" s="149"/>
      <c r="AR1758" s="343" t="e">
        <f t="shared" ref="AR1758:AR1768" si="728">(AN1758-AQ1758)/AN1758</f>
        <v>#DIV/0!</v>
      </c>
    </row>
    <row r="1759" spans="1:44" ht="30.75" hidden="1" thickBot="1">
      <c r="A1759" s="309"/>
      <c r="B1759" s="308">
        <v>1597</v>
      </c>
      <c r="C1759" s="239" t="str">
        <f>VLOOKUP($A$18,Piezas!$A$10:$F$604,2,FALSE)</f>
        <v xml:space="preserve">Gabinete lateral derecho </v>
      </c>
      <c r="D1759" s="317" t="s">
        <v>1211</v>
      </c>
      <c r="E1759" s="322">
        <v>3486.3333333333298</v>
      </c>
      <c r="F1759" s="308" t="str">
        <f>VLOOKUP(D1759,Acero!$A$12:$AB$209,4,FALSE)</f>
        <v xml:space="preserve">Lonja </v>
      </c>
      <c r="G1759" s="317"/>
      <c r="H1759" s="317"/>
      <c r="I1759" s="317"/>
      <c r="J1759" s="311"/>
      <c r="L1759" s="317"/>
      <c r="M1759" s="308" t="str">
        <f>VLOOKUP(D1759,Acero!$A$12:$AB$209,13,FALSE)</f>
        <v>Chapa negra doble recapado</v>
      </c>
      <c r="N1759" s="308" t="str">
        <f>IF(L1759="x",VLOOKUP(D1759,Acero!$A$12:$AB$209,6,FALSE),"--")</f>
        <v>--</v>
      </c>
      <c r="O1759" s="324" t="str">
        <f>IF(L1759="x",VLOOKUP(D1759,Acero!$A$12:$AB$209,7,FALSE),"--")</f>
        <v>--</v>
      </c>
      <c r="P1759" s="335" t="str">
        <f>IF((M1759="Chapa negra doble recapado")*AND(L1759&lt;&gt;"x"),"--",VLOOKUP(D1759,Acero!$A$12:$AB$209,14,FALSE))</f>
        <v>--</v>
      </c>
      <c r="Q1759" s="335" t="str">
        <f>IF((M1759="Chapa negra doble recapado")*AND(L1759&lt;&gt;"x"),"--",VLOOKUP(D1759,Acero!$A$12:$AB$209,15,FALSE))</f>
        <v>--</v>
      </c>
      <c r="R1759" s="335" t="str">
        <f>IF(L1759="x",VLOOKUP(D1759,Acero!$A$12:$AB$209,16,FALSE),"--")</f>
        <v>--</v>
      </c>
      <c r="S1759" s="335" t="str">
        <f>IF(L1759="x",VLOOKUP(D1759,Acero!$A$12:$AB$209,17,FALSE),"--")</f>
        <v>--</v>
      </c>
      <c r="T1759" s="335">
        <f>VLOOKUP(D1759,Acero!$A$12:$AB$209,18,FALSE)</f>
        <v>1.2</v>
      </c>
      <c r="U1759" s="308" t="str">
        <f>VLOOKUP(D1759,Acero!$A$12:$AB$209,19,FALSE)</f>
        <v>mm</v>
      </c>
      <c r="V1759" s="317"/>
      <c r="W1759" s="317">
        <v>2833.8333333333298</v>
      </c>
      <c r="X1759" s="322">
        <v>3705.6666666666702</v>
      </c>
      <c r="Y1759" s="334">
        <f t="shared" si="725"/>
        <v>0.30765159089572713</v>
      </c>
      <c r="Z1759">
        <f t="shared" ref="Z1759:Z1768" si="729">(V1759+W1759)*E1759+Z1758</f>
        <v>19714095.388888843</v>
      </c>
      <c r="AG1759" s="345">
        <v>44054</v>
      </c>
      <c r="AH1759" s="149"/>
      <c r="AI1759" s="149"/>
      <c r="AJ1759" s="149"/>
      <c r="AK1759" s="149"/>
      <c r="AL1759" s="343" t="e">
        <f t="shared" si="726"/>
        <v>#DIV/0!</v>
      </c>
      <c r="AM1759" s="149"/>
      <c r="AN1759" s="149"/>
      <c r="AO1759" s="343" t="e">
        <f t="shared" si="727"/>
        <v>#DIV/0!</v>
      </c>
      <c r="AP1759" s="149"/>
      <c r="AQ1759" s="149"/>
      <c r="AR1759" s="343" t="e">
        <f t="shared" si="728"/>
        <v>#DIV/0!</v>
      </c>
    </row>
    <row r="1760" spans="1:44" ht="30.75" hidden="1" thickBot="1">
      <c r="A1760" s="309"/>
      <c r="B1760" s="308">
        <v>1598</v>
      </c>
      <c r="C1760" s="239" t="str">
        <f>VLOOKUP($A$18,Piezas!$A$10:$F$604,2,FALSE)</f>
        <v xml:space="preserve">Gabinete lateral derecho </v>
      </c>
      <c r="D1760" s="317" t="s">
        <v>1014</v>
      </c>
      <c r="E1760" s="322">
        <v>3494.3333333333298</v>
      </c>
      <c r="F1760" s="308" t="str">
        <f>VLOOKUP(D1760,Acero!$A$12:$AB$209,4,FALSE)</f>
        <v>orejas</v>
      </c>
      <c r="G1760" s="317"/>
      <c r="H1760" s="317"/>
      <c r="I1760" s="317"/>
      <c r="J1760" s="311" t="s">
        <v>1615</v>
      </c>
      <c r="L1760" s="322"/>
      <c r="M1760" s="308" t="str">
        <f>VLOOKUP(D1760,Acero!$A$12:$AB$209,13,FALSE)</f>
        <v>Chapa negra doble recapado</v>
      </c>
      <c r="N1760" s="308" t="str">
        <f>IF(L1760="x",VLOOKUP(D1760,Acero!$A$12:$AB$209,6,FALSE),"--")</f>
        <v>--</v>
      </c>
      <c r="O1760" s="324" t="str">
        <f>IF(L1760="x",VLOOKUP(D1760,Acero!$A$12:$AB$209,7,FALSE),"--")</f>
        <v>--</v>
      </c>
      <c r="P1760" s="335" t="str">
        <f>IF((M1760="Chapa negra doble recapado")*AND(L1760&lt;&gt;"x"),"--",VLOOKUP(D1760,Acero!$A$12:$AB$209,14,FALSE))</f>
        <v>--</v>
      </c>
      <c r="Q1760" s="335" t="str">
        <f>IF((M1760="Chapa negra doble recapado")*AND(L1760&lt;&gt;"x"),"--",VLOOKUP(D1760,Acero!$A$12:$AB$209,15,FALSE))</f>
        <v>--</v>
      </c>
      <c r="R1760" s="335" t="str">
        <f>IF(L1760="x",VLOOKUP(D1760,Acero!$A$12:$AB$209,16,FALSE),"--")</f>
        <v>--</v>
      </c>
      <c r="S1760" s="335" t="str">
        <f>IF(L1760="x",VLOOKUP(D1760,Acero!$A$12:$AB$209,17,FALSE),"--")</f>
        <v>--</v>
      </c>
      <c r="T1760" s="335">
        <f>VLOOKUP(D1760,Acero!$A$12:$AB$209,18,FALSE)</f>
        <v>1.2</v>
      </c>
      <c r="U1760" s="308" t="str">
        <f>VLOOKUP(D1760,Acero!$A$12:$AB$209,19,FALSE)</f>
        <v>mm</v>
      </c>
      <c r="V1760" s="318">
        <v>1</v>
      </c>
      <c r="W1760" s="318">
        <v>2840.3333333333298</v>
      </c>
      <c r="X1760" s="322">
        <v>3714.1666666666702</v>
      </c>
      <c r="Y1760" s="334">
        <f t="shared" si="725"/>
        <v>0.30765168407464194</v>
      </c>
      <c r="Z1760">
        <f t="shared" si="729"/>
        <v>29642661.166666597</v>
      </c>
      <c r="AG1760" s="345">
        <v>44055</v>
      </c>
      <c r="AH1760" s="149"/>
      <c r="AI1760" s="149"/>
      <c r="AJ1760" s="149"/>
      <c r="AK1760" s="149"/>
      <c r="AL1760" s="343" t="e">
        <f t="shared" si="726"/>
        <v>#DIV/0!</v>
      </c>
      <c r="AM1760" s="149"/>
      <c r="AN1760" s="149"/>
      <c r="AO1760" s="343" t="e">
        <f t="shared" si="727"/>
        <v>#DIV/0!</v>
      </c>
      <c r="AP1760" s="149"/>
      <c r="AQ1760" s="149"/>
      <c r="AR1760" s="343" t="e">
        <f t="shared" si="728"/>
        <v>#DIV/0!</v>
      </c>
    </row>
    <row r="1761" spans="1:44" ht="30.75" hidden="1" thickBot="1">
      <c r="A1761" s="309"/>
      <c r="B1761" s="308">
        <v>1599</v>
      </c>
      <c r="C1761" s="239" t="str">
        <f>VLOOKUP($A$18,Piezas!$A$10:$F$604,2,FALSE)</f>
        <v xml:space="preserve">Gabinete lateral derecho </v>
      </c>
      <c r="D1761" s="317" t="s">
        <v>1015</v>
      </c>
      <c r="E1761" s="322"/>
      <c r="F1761" s="308">
        <f>VLOOKUP(D1761,Acero!$A$12:$AB$209,4,FALSE)</f>
        <v>0</v>
      </c>
      <c r="G1761" s="317"/>
      <c r="H1761" s="317"/>
      <c r="I1761" s="317"/>
      <c r="J1761" s="311"/>
      <c r="L1761" s="322"/>
      <c r="M1761" s="308">
        <f>VLOOKUP(D1761,Acero!$A$12:$AB$209,13,FALSE)</f>
        <v>0</v>
      </c>
      <c r="N1761" s="308" t="str">
        <f>IF(L1761="x",VLOOKUP(D1761,Acero!$A$12:$AB$209,6,FALSE),"--")</f>
        <v>--</v>
      </c>
      <c r="O1761" s="324" t="str">
        <f>IF(L1761="x",VLOOKUP(D1761,Acero!$A$12:$AB$209,7,FALSE),"--")</f>
        <v>--</v>
      </c>
      <c r="P1761" s="335">
        <f>IF((M1761="Chapa negra doble recapado")*AND(L1761&lt;&gt;"x"),"--",VLOOKUP(D1761,Acero!$A$12:$AB$209,14,FALSE))</f>
        <v>0</v>
      </c>
      <c r="Q1761" s="335">
        <f>IF((M1761="Chapa negra doble recapado")*AND(L1761&lt;&gt;"x"),"--",VLOOKUP(D1761,Acero!$A$12:$AB$209,15,FALSE))</f>
        <v>0</v>
      </c>
      <c r="R1761" s="335" t="str">
        <f>IF(L1761="x",VLOOKUP(D1761,Acero!$A$12:$AB$209,16,FALSE),"--")</f>
        <v>--</v>
      </c>
      <c r="S1761" s="335" t="str">
        <f>IF(L1761="x",VLOOKUP(D1761,Acero!$A$12:$AB$209,17,FALSE),"--")</f>
        <v>--</v>
      </c>
      <c r="T1761" s="335">
        <f>VLOOKUP(D1761,Acero!$A$12:$AB$209,18,FALSE)</f>
        <v>0</v>
      </c>
      <c r="U1761" s="308" t="str">
        <f>VLOOKUP(D1761,Acero!$A$12:$AB$209,19,FALSE)</f>
        <v>-----</v>
      </c>
      <c r="V1761" s="319"/>
      <c r="W1761" s="319"/>
      <c r="X1761" s="322"/>
      <c r="Y1761" s="334" t="e">
        <f t="shared" si="725"/>
        <v>#DIV/0!</v>
      </c>
      <c r="Z1761">
        <f t="shared" si="729"/>
        <v>29642661.166666597</v>
      </c>
      <c r="AG1761" s="345">
        <v>44056</v>
      </c>
      <c r="AH1761" s="149"/>
      <c r="AI1761" s="149"/>
      <c r="AJ1761" s="149"/>
      <c r="AK1761" s="149"/>
      <c r="AL1761" s="343" t="e">
        <f t="shared" si="726"/>
        <v>#DIV/0!</v>
      </c>
      <c r="AM1761" s="149"/>
      <c r="AN1761" s="149"/>
      <c r="AO1761" s="343" t="e">
        <f t="shared" si="727"/>
        <v>#DIV/0!</v>
      </c>
      <c r="AP1761" s="149"/>
      <c r="AQ1761" s="149"/>
      <c r="AR1761" s="343" t="e">
        <f t="shared" si="728"/>
        <v>#DIV/0!</v>
      </c>
    </row>
    <row r="1762" spans="1:44" ht="30.75" hidden="1" thickBot="1">
      <c r="A1762" s="309"/>
      <c r="B1762" s="308">
        <v>1600</v>
      </c>
      <c r="C1762" s="239" t="str">
        <f>VLOOKUP($A$18,Piezas!$A$10:$F$604,2,FALSE)</f>
        <v xml:space="preserve">Gabinete lateral derecho </v>
      </c>
      <c r="D1762" s="317" t="s">
        <v>1060</v>
      </c>
      <c r="E1762" s="322"/>
      <c r="F1762" s="308">
        <f>VLOOKUP(D1762,Acero!$A$12:$AB$209,4,FALSE)</f>
        <v>0</v>
      </c>
      <c r="G1762" s="317"/>
      <c r="H1762" s="317"/>
      <c r="I1762" s="317"/>
      <c r="J1762" s="311"/>
      <c r="L1762" s="322"/>
      <c r="M1762" s="308" t="str">
        <f>VLOOKUP(D1762,Acero!$A$12:$AB$209,13,FALSE)</f>
        <v>---------------</v>
      </c>
      <c r="N1762" s="308" t="str">
        <f>IF(L1762="x",VLOOKUP(D1762,Acero!$A$12:$AB$209,6,FALSE),"--")</f>
        <v>--</v>
      </c>
      <c r="O1762" s="324" t="str">
        <f>IF(L1762="x",VLOOKUP(D1762,Acero!$A$12:$AB$209,7,FALSE),"--")</f>
        <v>--</v>
      </c>
      <c r="P1762" s="335">
        <f>IF((M1762="Chapa negra doble recapado")*AND(L1762&lt;&gt;"x"),"--",VLOOKUP(D1762,Acero!$A$12:$AB$209,14,FALSE))</f>
        <v>28</v>
      </c>
      <c r="Q1762" s="335" t="str">
        <f>IF((M1762="Chapa negra doble recapado")*AND(L1762&lt;&gt;"x"),"--",VLOOKUP(D1762,Acero!$A$12:$AB$209,15,FALSE))</f>
        <v>----</v>
      </c>
      <c r="R1762" s="335" t="str">
        <f>IF(L1762="x",VLOOKUP(D1762,Acero!$A$12:$AB$209,16,FALSE),"--")</f>
        <v>--</v>
      </c>
      <c r="S1762" s="335" t="str">
        <f>IF(L1762="x",VLOOKUP(D1762,Acero!$A$12:$AB$209,17,FALSE),"--")</f>
        <v>--</v>
      </c>
      <c r="T1762" s="335">
        <f>VLOOKUP(D1762,Acero!$A$12:$AB$209,18,FALSE)</f>
        <v>0</v>
      </c>
      <c r="U1762" s="308" t="str">
        <f>VLOOKUP(D1762,Acero!$A$12:$AB$209,19,FALSE)</f>
        <v>----</v>
      </c>
      <c r="V1762" s="318"/>
      <c r="W1762" s="318"/>
      <c r="X1762" s="322"/>
      <c r="Y1762" s="334" t="e">
        <f t="shared" si="725"/>
        <v>#DIV/0!</v>
      </c>
      <c r="Z1762">
        <f t="shared" si="729"/>
        <v>29642661.166666597</v>
      </c>
      <c r="AG1762" s="345">
        <v>44057</v>
      </c>
      <c r="AH1762" s="149"/>
      <c r="AI1762" s="149"/>
      <c r="AJ1762" s="149"/>
      <c r="AK1762" s="149"/>
      <c r="AL1762" s="343" t="e">
        <f t="shared" si="726"/>
        <v>#DIV/0!</v>
      </c>
      <c r="AM1762" s="149"/>
      <c r="AN1762" s="149"/>
      <c r="AO1762" s="343" t="e">
        <f t="shared" si="727"/>
        <v>#DIV/0!</v>
      </c>
      <c r="AP1762" s="149"/>
      <c r="AQ1762" s="149"/>
      <c r="AR1762" s="343" t="e">
        <f t="shared" si="728"/>
        <v>#DIV/0!</v>
      </c>
    </row>
    <row r="1763" spans="1:44" ht="30.75" hidden="1" thickBot="1">
      <c r="A1763" s="309"/>
      <c r="B1763" s="308">
        <v>1601</v>
      </c>
      <c r="C1763" s="239" t="str">
        <f>VLOOKUP($A$18,Piezas!$A$10:$F$604,2,FALSE)</f>
        <v xml:space="preserve">Gabinete lateral derecho </v>
      </c>
      <c r="D1763" s="317" t="s">
        <v>1228</v>
      </c>
      <c r="E1763" s="322"/>
      <c r="F1763" s="308">
        <f>VLOOKUP(D1763,Acero!$A$12:$AB$209,4,FALSE)</f>
        <v>0</v>
      </c>
      <c r="G1763" s="317"/>
      <c r="H1763" s="317"/>
      <c r="I1763" s="317"/>
      <c r="J1763" s="311"/>
      <c r="L1763" s="322"/>
      <c r="M1763" s="308" t="str">
        <f>VLOOKUP(D1763,Acero!$A$12:$AB$209,13,FALSE)</f>
        <v>---------------</v>
      </c>
      <c r="N1763" s="308" t="str">
        <f>IF(L1763="x",VLOOKUP(D1763,Acero!$A$12:$AB$209,6,FALSE),"--")</f>
        <v>--</v>
      </c>
      <c r="O1763" s="324" t="str">
        <f>IF(L1763="x",VLOOKUP(D1763,Acero!$A$12:$AB$209,7,FALSE),"--")</f>
        <v>--</v>
      </c>
      <c r="P1763" s="335">
        <f>IF((M1763="Chapa negra doble recapado")*AND(L1763&lt;&gt;"x"),"--",VLOOKUP(D1763,Acero!$A$12:$AB$209,14,FALSE))</f>
        <v>0.42</v>
      </c>
      <c r="Q1763" s="335" t="str">
        <f>IF((M1763="Chapa negra doble recapado")*AND(L1763&lt;&gt;"x"),"--",VLOOKUP(D1763,Acero!$A$12:$AB$209,15,FALSE))</f>
        <v>----</v>
      </c>
      <c r="R1763" s="335" t="str">
        <f>IF(L1763="x",VLOOKUP(D1763,Acero!$A$12:$AB$209,16,FALSE),"--")</f>
        <v>--</v>
      </c>
      <c r="S1763" s="335" t="str">
        <f>IF(L1763="x",VLOOKUP(D1763,Acero!$A$12:$AB$209,17,FALSE),"--")</f>
        <v>--</v>
      </c>
      <c r="T1763" s="335">
        <f>VLOOKUP(D1763,Acero!$A$12:$AB$209,18,FALSE)</f>
        <v>0.5</v>
      </c>
      <c r="U1763" s="308" t="str">
        <f>VLOOKUP(D1763,Acero!$A$12:$AB$209,19,FALSE)</f>
        <v>----</v>
      </c>
      <c r="V1763" s="318"/>
      <c r="W1763" s="318"/>
      <c r="X1763" s="322"/>
      <c r="Y1763" s="334" t="e">
        <f t="shared" si="725"/>
        <v>#DIV/0!</v>
      </c>
      <c r="Z1763">
        <f t="shared" si="729"/>
        <v>29642661.166666597</v>
      </c>
      <c r="AG1763" s="345">
        <v>44058</v>
      </c>
      <c r="AH1763" s="149"/>
      <c r="AI1763" s="149"/>
      <c r="AJ1763" s="149"/>
      <c r="AK1763" s="149"/>
      <c r="AL1763" s="343" t="e">
        <f t="shared" si="726"/>
        <v>#DIV/0!</v>
      </c>
      <c r="AM1763" s="149"/>
      <c r="AN1763" s="149"/>
      <c r="AO1763" s="343" t="e">
        <f t="shared" si="727"/>
        <v>#DIV/0!</v>
      </c>
      <c r="AP1763" s="149"/>
      <c r="AQ1763" s="149"/>
      <c r="AR1763" s="343" t="e">
        <f t="shared" si="728"/>
        <v>#DIV/0!</v>
      </c>
    </row>
    <row r="1764" spans="1:44" ht="30.75" hidden="1" thickBot="1">
      <c r="A1764" s="309"/>
      <c r="B1764" s="308">
        <v>1602</v>
      </c>
      <c r="C1764" s="239" t="str">
        <f>VLOOKUP($A$18,Piezas!$A$10:$F$604,2,FALSE)</f>
        <v xml:space="preserve">Gabinete lateral derecho </v>
      </c>
      <c r="D1764" s="317" t="s">
        <v>1229</v>
      </c>
      <c r="E1764" s="322"/>
      <c r="F1764" s="308">
        <f>VLOOKUP(D1764,Acero!$A$12:$AB$209,4,FALSE)</f>
        <v>0</v>
      </c>
      <c r="G1764" s="317"/>
      <c r="H1764" s="317"/>
      <c r="I1764" s="317"/>
      <c r="J1764" s="311"/>
      <c r="L1764" s="322"/>
      <c r="M1764" s="308" t="str">
        <f>VLOOKUP(D1764,Acero!$A$12:$AB$209,13,FALSE)</f>
        <v>---------------</v>
      </c>
      <c r="N1764" s="308" t="str">
        <f>IF(L1764="x",VLOOKUP(D1764,Acero!$A$12:$AB$209,6,FALSE),"--")</f>
        <v>--</v>
      </c>
      <c r="O1764" s="324" t="str">
        <f>IF(L1764="x",VLOOKUP(D1764,Acero!$A$12:$AB$209,7,FALSE),"--")</f>
        <v>--</v>
      </c>
      <c r="P1764" s="335">
        <f>IF((M1764="Chapa negra doble recapado")*AND(L1764&lt;&gt;"x"),"--",VLOOKUP(D1764,Acero!$A$12:$AB$209,14,FALSE))</f>
        <v>22</v>
      </c>
      <c r="Q1764" s="335" t="str">
        <f>IF((M1764="Chapa negra doble recapado")*AND(L1764&lt;&gt;"x"),"--",VLOOKUP(D1764,Acero!$A$12:$AB$209,15,FALSE))</f>
        <v>----</v>
      </c>
      <c r="R1764" s="335" t="str">
        <f>IF(L1764="x",VLOOKUP(D1764,Acero!$A$12:$AB$209,16,FALSE),"--")</f>
        <v>--</v>
      </c>
      <c r="S1764" s="335" t="str">
        <f>IF(L1764="x",VLOOKUP(D1764,Acero!$A$12:$AB$209,17,FALSE),"--")</f>
        <v>--</v>
      </c>
      <c r="T1764" s="335">
        <f>VLOOKUP(D1764,Acero!$A$12:$AB$209,18,FALSE)</f>
        <v>0</v>
      </c>
      <c r="U1764" s="308" t="str">
        <f>VLOOKUP(D1764,Acero!$A$12:$AB$209,19,FALSE)</f>
        <v>----</v>
      </c>
      <c r="V1764" s="319"/>
      <c r="W1764" s="319"/>
      <c r="X1764" s="322"/>
      <c r="Y1764" s="334" t="e">
        <f t="shared" si="725"/>
        <v>#DIV/0!</v>
      </c>
      <c r="Z1764">
        <f t="shared" si="729"/>
        <v>29642661.166666597</v>
      </c>
      <c r="AG1764" s="345">
        <v>44059</v>
      </c>
      <c r="AH1764" s="149"/>
      <c r="AI1764" s="149"/>
      <c r="AJ1764" s="149"/>
      <c r="AK1764" s="149"/>
      <c r="AL1764" s="343" t="e">
        <f t="shared" si="726"/>
        <v>#DIV/0!</v>
      </c>
      <c r="AM1764" s="149"/>
      <c r="AN1764" s="149"/>
      <c r="AO1764" s="343" t="e">
        <f t="shared" si="727"/>
        <v>#DIV/0!</v>
      </c>
      <c r="AP1764" s="149"/>
      <c r="AQ1764" s="149"/>
      <c r="AR1764" s="343" t="e">
        <f t="shared" si="728"/>
        <v>#DIV/0!</v>
      </c>
    </row>
    <row r="1765" spans="1:44" ht="30.75" hidden="1" thickBot="1">
      <c r="A1765" s="309"/>
      <c r="B1765" s="308">
        <v>1603</v>
      </c>
      <c r="C1765" s="239" t="str">
        <f>VLOOKUP($A$18,Piezas!$A$10:$F$604,2,FALSE)</f>
        <v xml:space="preserve">Gabinete lateral derecho </v>
      </c>
      <c r="D1765" s="317" t="s">
        <v>1230</v>
      </c>
      <c r="E1765" s="322"/>
      <c r="F1765" s="308">
        <f>VLOOKUP(D1765,Acero!$A$12:$AB$209,4,FALSE)</f>
        <v>0</v>
      </c>
      <c r="G1765" s="317"/>
      <c r="H1765" s="317"/>
      <c r="I1765" s="317"/>
      <c r="J1765" s="311"/>
      <c r="L1765" s="322"/>
      <c r="M1765" s="308" t="str">
        <f>VLOOKUP(D1765,Acero!$A$12:$AB$209,13,FALSE)</f>
        <v>---------------</v>
      </c>
      <c r="N1765" s="308" t="str">
        <f>IF(L1765="x",VLOOKUP(D1765,Acero!$A$12:$AB$209,6,FALSE),"--")</f>
        <v>--</v>
      </c>
      <c r="O1765" s="324" t="str">
        <f>IF(L1765="x",VLOOKUP(D1765,Acero!$A$12:$AB$209,7,FALSE),"--")</f>
        <v>--</v>
      </c>
      <c r="P1765" s="335">
        <f>IF((M1765="Chapa negra doble recapado")*AND(L1765&lt;&gt;"x"),"--",VLOOKUP(D1765,Acero!$A$12:$AB$209,14,FALSE))</f>
        <v>12.7</v>
      </c>
      <c r="Q1765" s="335" t="str">
        <f>IF((M1765="Chapa negra doble recapado")*AND(L1765&lt;&gt;"x"),"--",VLOOKUP(D1765,Acero!$A$12:$AB$209,15,FALSE))</f>
        <v>----</v>
      </c>
      <c r="R1765" s="335" t="str">
        <f>IF(L1765="x",VLOOKUP(D1765,Acero!$A$12:$AB$209,16,FALSE),"--")</f>
        <v>--</v>
      </c>
      <c r="S1765" s="335" t="str">
        <f>IF(L1765="x",VLOOKUP(D1765,Acero!$A$12:$AB$209,17,FALSE),"--")</f>
        <v>--</v>
      </c>
      <c r="T1765" s="335">
        <f>VLOOKUP(D1765,Acero!$A$12:$AB$209,18,FALSE)</f>
        <v>0</v>
      </c>
      <c r="U1765" s="308" t="str">
        <f>VLOOKUP(D1765,Acero!$A$12:$AB$209,19,FALSE)</f>
        <v>----</v>
      </c>
      <c r="V1765" s="318"/>
      <c r="W1765" s="318"/>
      <c r="X1765" s="322"/>
      <c r="Y1765" s="334" t="e">
        <f t="shared" si="725"/>
        <v>#DIV/0!</v>
      </c>
      <c r="Z1765">
        <f t="shared" si="729"/>
        <v>29642661.166666597</v>
      </c>
      <c r="AG1765" s="345">
        <v>44060</v>
      </c>
      <c r="AH1765" s="149"/>
      <c r="AI1765" s="149"/>
      <c r="AJ1765" s="149"/>
      <c r="AK1765" s="149"/>
      <c r="AL1765" s="343" t="e">
        <f t="shared" si="726"/>
        <v>#DIV/0!</v>
      </c>
      <c r="AM1765" s="149"/>
      <c r="AN1765" s="149"/>
      <c r="AO1765" s="343" t="e">
        <f t="shared" si="727"/>
        <v>#DIV/0!</v>
      </c>
      <c r="AP1765" s="149"/>
      <c r="AQ1765" s="149"/>
      <c r="AR1765" s="343" t="e">
        <f t="shared" si="728"/>
        <v>#DIV/0!</v>
      </c>
    </row>
    <row r="1766" spans="1:44" ht="30.75" hidden="1" thickBot="1">
      <c r="A1766" s="309"/>
      <c r="B1766" s="308">
        <v>1604</v>
      </c>
      <c r="C1766" s="239" t="str">
        <f>VLOOKUP($A$18,Piezas!$A$10:$F$604,2,FALSE)</f>
        <v xml:space="preserve">Gabinete lateral derecho </v>
      </c>
      <c r="D1766" s="317"/>
      <c r="E1766" s="322"/>
      <c r="F1766" s="308" t="e">
        <f>VLOOKUP(D1766,Acero!$A$12:$AB$209,4,FALSE)</f>
        <v>#N/A</v>
      </c>
      <c r="G1766" s="317"/>
      <c r="H1766" s="317"/>
      <c r="I1766" s="317"/>
      <c r="J1766" s="311"/>
      <c r="L1766" s="322"/>
      <c r="M1766" s="308" t="e">
        <f>VLOOKUP(D1766,Acero!$A$12:$AB$209,13,FALSE)</f>
        <v>#N/A</v>
      </c>
      <c r="N1766" s="308" t="str">
        <f>IF(L1766="x",VLOOKUP(D1766,Acero!$A$12:$AB$209,6,FALSE),"--")</f>
        <v>--</v>
      </c>
      <c r="O1766" s="324" t="str">
        <f>IF(L1766="x",VLOOKUP(D1766,Acero!$A$12:$AB$209,7,FALSE),"--")</f>
        <v>--</v>
      </c>
      <c r="P1766" s="335" t="e">
        <f>IF((M1766="Chapa negra doble recapado")*AND(L1766&lt;&gt;"x"),"--",VLOOKUP(D1766,Acero!$A$12:$AB$209,14,FALSE))</f>
        <v>#N/A</v>
      </c>
      <c r="Q1766" s="335" t="e">
        <f>IF((M1766="Chapa negra doble recapado")*AND(L1766&lt;&gt;"x"),"--",VLOOKUP(D1766,Acero!$A$12:$AB$209,15,FALSE))</f>
        <v>#N/A</v>
      </c>
      <c r="R1766" s="335" t="str">
        <f>IF(L1766="x",VLOOKUP(D1766,Acero!$A$12:$AB$209,16,FALSE),"--")</f>
        <v>--</v>
      </c>
      <c r="S1766" s="335" t="str">
        <f>IF(L1766="x",VLOOKUP(D1766,Acero!$A$12:$AB$209,17,FALSE),"--")</f>
        <v>--</v>
      </c>
      <c r="T1766" s="335" t="e">
        <f>VLOOKUP(D1766,Acero!$A$12:$AB$209,18,FALSE)</f>
        <v>#N/A</v>
      </c>
      <c r="U1766" s="308" t="e">
        <f>VLOOKUP(D1766,Acero!$A$12:$AB$209,19,FALSE)</f>
        <v>#N/A</v>
      </c>
      <c r="V1766" s="319"/>
      <c r="W1766" s="319"/>
      <c r="X1766" s="322"/>
      <c r="Y1766" s="334" t="e">
        <f t="shared" si="725"/>
        <v>#DIV/0!</v>
      </c>
      <c r="Z1766">
        <f t="shared" si="729"/>
        <v>29642661.166666597</v>
      </c>
      <c r="AG1766" s="345">
        <v>44061</v>
      </c>
      <c r="AH1766" s="149"/>
      <c r="AI1766" s="149"/>
      <c r="AJ1766" s="149"/>
      <c r="AK1766" s="149"/>
      <c r="AL1766" s="343" t="e">
        <f t="shared" si="726"/>
        <v>#DIV/0!</v>
      </c>
      <c r="AM1766" s="149"/>
      <c r="AN1766" s="149"/>
      <c r="AO1766" s="343" t="e">
        <f t="shared" si="727"/>
        <v>#DIV/0!</v>
      </c>
      <c r="AP1766" s="149"/>
      <c r="AQ1766" s="149"/>
      <c r="AR1766" s="343" t="e">
        <f t="shared" si="728"/>
        <v>#DIV/0!</v>
      </c>
    </row>
    <row r="1767" spans="1:44" ht="30.75" hidden="1" thickBot="1">
      <c r="A1767" s="309"/>
      <c r="B1767" s="308">
        <v>1605</v>
      </c>
      <c r="C1767" s="239" t="str">
        <f>VLOOKUP($A$18,Piezas!$A$10:$F$604,2,FALSE)</f>
        <v xml:space="preserve">Gabinete lateral derecho </v>
      </c>
      <c r="D1767" s="320"/>
      <c r="E1767" s="322"/>
      <c r="F1767" s="308" t="e">
        <f>VLOOKUP(D1767,Acero!$A$12:$AB$209,4,FALSE)</f>
        <v>#N/A</v>
      </c>
      <c r="G1767" s="317"/>
      <c r="H1767" s="317"/>
      <c r="I1767" s="317"/>
      <c r="J1767" s="311"/>
      <c r="L1767" s="322"/>
      <c r="M1767" s="308" t="e">
        <f>VLOOKUP(D1767,Acero!$A$12:$AB$209,13,FALSE)</f>
        <v>#N/A</v>
      </c>
      <c r="N1767" s="308" t="str">
        <f>IF(L1767="x",VLOOKUP(D1767,Acero!$A$12:$AB$209,6,FALSE),"--")</f>
        <v>--</v>
      </c>
      <c r="O1767" s="324" t="str">
        <f>IF(L1767="x",VLOOKUP(D1767,Acero!$A$12:$AB$209,7,FALSE),"--")</f>
        <v>--</v>
      </c>
      <c r="P1767" s="335" t="e">
        <f>IF((M1767="Chapa negra doble recapado")*AND(L1767&lt;&gt;"x"),"--",VLOOKUP(D1767,Acero!$A$12:$AB$209,14,FALSE))</f>
        <v>#N/A</v>
      </c>
      <c r="Q1767" s="335" t="e">
        <f>IF((M1767="Chapa negra doble recapado")*AND(L1767&lt;&gt;"x"),"--",VLOOKUP(D1767,Acero!$A$12:$AB$209,15,FALSE))</f>
        <v>#N/A</v>
      </c>
      <c r="R1767" s="335" t="str">
        <f>IF(L1767="x",VLOOKUP(D1767,Acero!$A$12:$AB$209,16,FALSE),"--")</f>
        <v>--</v>
      </c>
      <c r="S1767" s="335" t="str">
        <f>IF(L1767="x",VLOOKUP(D1767,Acero!$A$12:$AB$209,17,FALSE),"--")</f>
        <v>--</v>
      </c>
      <c r="T1767" s="335" t="e">
        <f>VLOOKUP(D1767,Acero!$A$12:$AB$209,18,FALSE)</f>
        <v>#N/A</v>
      </c>
      <c r="U1767" s="308" t="e">
        <f>VLOOKUP(D1767,Acero!$A$12:$AB$209,19,FALSE)</f>
        <v>#N/A</v>
      </c>
      <c r="V1767" s="318"/>
      <c r="W1767" s="318"/>
      <c r="X1767" s="322"/>
      <c r="Y1767" s="334" t="e">
        <f t="shared" si="725"/>
        <v>#DIV/0!</v>
      </c>
      <c r="Z1767">
        <f t="shared" si="729"/>
        <v>29642661.166666597</v>
      </c>
      <c r="AG1767" s="345">
        <v>44062</v>
      </c>
      <c r="AH1767" s="149"/>
      <c r="AI1767" s="149"/>
      <c r="AJ1767" s="149"/>
      <c r="AK1767" s="149"/>
      <c r="AL1767" s="343" t="e">
        <f t="shared" si="726"/>
        <v>#DIV/0!</v>
      </c>
      <c r="AM1767" s="149"/>
      <c r="AN1767" s="149"/>
      <c r="AO1767" s="343" t="e">
        <f t="shared" si="727"/>
        <v>#DIV/0!</v>
      </c>
      <c r="AP1767" s="149"/>
      <c r="AQ1767" s="149"/>
      <c r="AR1767" s="343" t="e">
        <f t="shared" si="728"/>
        <v>#DIV/0!</v>
      </c>
    </row>
    <row r="1768" spans="1:44" ht="30.75" hidden="1" thickBot="1">
      <c r="A1768" s="412"/>
      <c r="B1768" s="308">
        <v>1606</v>
      </c>
      <c r="C1768" s="239" t="str">
        <f>VLOOKUP($A$18,Piezas!$A$10:$F$604,2,FALSE)</f>
        <v xml:space="preserve">Gabinete lateral derecho </v>
      </c>
      <c r="D1768" s="321"/>
      <c r="E1768" s="322"/>
      <c r="F1768" s="308" t="e">
        <f>VLOOKUP(D1768,Acero!$A$12:$AB$209,4,FALSE)</f>
        <v>#N/A</v>
      </c>
      <c r="G1768" s="317"/>
      <c r="H1768" s="317"/>
      <c r="I1768" s="317"/>
      <c r="J1768" s="311"/>
      <c r="L1768" s="322"/>
      <c r="M1768" s="308" t="e">
        <f>VLOOKUP(D1768,Acero!$A$12:$AB$209,13,FALSE)</f>
        <v>#N/A</v>
      </c>
      <c r="N1768" s="308" t="str">
        <f>IF(L1768="x",VLOOKUP(D1768,Acero!$A$12:$AB$209,6,FALSE),"--")</f>
        <v>--</v>
      </c>
      <c r="O1768" s="324" t="str">
        <f>IF(L1768="x",VLOOKUP(D1768,Acero!$A$12:$AB$209,7,FALSE),"--")</f>
        <v>--</v>
      </c>
      <c r="P1768" s="335" t="e">
        <f>IF((M1768="Chapa negra doble recapado")*AND(L1768&lt;&gt;"x"),"--",VLOOKUP(D1768,Acero!$A$12:$AB$209,14,FALSE))</f>
        <v>#N/A</v>
      </c>
      <c r="Q1768" s="335" t="e">
        <f>IF((M1768="Chapa negra doble recapado")*AND(L1768&lt;&gt;"x"),"--",VLOOKUP(D1768,Acero!$A$12:$AB$209,15,FALSE))</f>
        <v>#N/A</v>
      </c>
      <c r="R1768" s="335" t="str">
        <f>IF(L1768="x",VLOOKUP(D1768,Acero!$A$12:$AB$209,16,FALSE),"--")</f>
        <v>--</v>
      </c>
      <c r="S1768" s="335" t="str">
        <f>IF(L1768="x",VLOOKUP(D1768,Acero!$A$12:$AB$209,17,FALSE),"--")</f>
        <v>--</v>
      </c>
      <c r="T1768" s="335" t="e">
        <f>VLOOKUP(D1768,Acero!$A$12:$AB$209,18,FALSE)</f>
        <v>#N/A</v>
      </c>
      <c r="U1768" s="308" t="e">
        <f>VLOOKUP(D1768,Acero!$A$12:$AB$209,19,FALSE)</f>
        <v>#N/A</v>
      </c>
      <c r="V1768" s="319"/>
      <c r="W1768" s="319"/>
      <c r="X1768" s="322"/>
      <c r="Y1768" s="334" t="e">
        <f t="shared" si="725"/>
        <v>#DIV/0!</v>
      </c>
      <c r="Z1768">
        <f t="shared" si="729"/>
        <v>29642661.166666597</v>
      </c>
      <c r="AG1768" s="345">
        <v>44063</v>
      </c>
      <c r="AH1768" s="149"/>
      <c r="AI1768" s="149"/>
      <c r="AJ1768" s="149"/>
      <c r="AK1768" s="149"/>
      <c r="AL1768" s="343" t="e">
        <f t="shared" si="726"/>
        <v>#DIV/0!</v>
      </c>
      <c r="AM1768" s="149"/>
      <c r="AN1768" s="149"/>
      <c r="AO1768" s="343" t="e">
        <f t="shared" si="727"/>
        <v>#DIV/0!</v>
      </c>
      <c r="AP1768" s="149"/>
      <c r="AQ1768" s="149"/>
      <c r="AR1768" s="343" t="e">
        <f t="shared" si="728"/>
        <v>#DIV/0!</v>
      </c>
    </row>
    <row r="1769" spans="1:44" ht="15.75" hidden="1" thickBot="1">
      <c r="A1769" s="410"/>
      <c r="B1769" s="336"/>
      <c r="C1769" s="337"/>
      <c r="D1769" s="338"/>
      <c r="E1769" s="339"/>
      <c r="F1769" s="340"/>
      <c r="G1769" s="336"/>
      <c r="H1769" s="336"/>
      <c r="I1769" s="338"/>
      <c r="J1769" s="339"/>
      <c r="K1769" s="341"/>
      <c r="L1769" s="339"/>
      <c r="M1769" s="338"/>
      <c r="N1769" s="338"/>
      <c r="O1769" s="342"/>
      <c r="P1769" s="340"/>
      <c r="Q1769" s="340"/>
      <c r="R1769" s="340"/>
      <c r="S1769" s="340"/>
      <c r="T1769" s="340"/>
      <c r="U1769" s="336"/>
      <c r="V1769" s="336"/>
      <c r="W1769" s="336"/>
      <c r="X1769" s="339"/>
      <c r="Y1769" s="339"/>
      <c r="Z1769" s="333"/>
      <c r="AA1769" s="333"/>
      <c r="AG1769" s="345"/>
      <c r="AL1769" s="344"/>
      <c r="AO1769" s="344"/>
      <c r="AR1769" s="344"/>
    </row>
    <row r="1770" spans="1:44" ht="31.5" hidden="1" thickTop="1" thickBot="1">
      <c r="A1770" s="411" t="s">
        <v>665</v>
      </c>
      <c r="B1770" s="308">
        <v>1607</v>
      </c>
      <c r="C1770" s="239" t="str">
        <f>VLOOKUP($A$18,Piezas!$A$10:$F$604,2,FALSE)</f>
        <v xml:space="preserve">Gabinete lateral derecho </v>
      </c>
      <c r="D1770" s="317" t="s">
        <v>1012</v>
      </c>
      <c r="E1770" s="331">
        <v>3502.3333333333298</v>
      </c>
      <c r="F1770" s="308" t="str">
        <f>VLOOKUP(D1770,Acero!$A$12:$AB$209,4,FALSE)</f>
        <v>Lateral</v>
      </c>
      <c r="G1770" s="317"/>
      <c r="H1770" s="317"/>
      <c r="I1770" s="317"/>
      <c r="J1770" s="310"/>
      <c r="K1770" s="149"/>
      <c r="L1770" s="331"/>
      <c r="M1770" s="308" t="str">
        <f>VLOOKUP(D1770,Acero!$A$12:$AB$209,13,FALSE)</f>
        <v>Chapa negra doble recapado</v>
      </c>
      <c r="N1770" s="308" t="str">
        <f>IF(L1770="x",VLOOKUP(D1770,Acero!$A$12:$AB$209,6,FALSE),"--")</f>
        <v>--</v>
      </c>
      <c r="O1770" s="324" t="str">
        <f>IF(L1770="x",VLOOKUP(D1770,Acero!$A$12:$AB$209,7,FALSE),"--")</f>
        <v>--</v>
      </c>
      <c r="P1770" s="335" t="str">
        <f>IF((M1770="Chapa negra doble recapado")*AND(L1770&lt;&gt;"x"),"--",VLOOKUP(D1770,Acero!$A$12:$AB$209,14,FALSE))</f>
        <v>--</v>
      </c>
      <c r="Q1770" s="335" t="str">
        <f>IF((M1770="Chapa negra doble recapado")*AND(L1770&lt;&gt;"x"),"--",VLOOKUP(D1770,Acero!$A$12:$AB$209,15,FALSE))</f>
        <v>--</v>
      </c>
      <c r="R1770" s="335" t="str">
        <f>IF(L1770="x",VLOOKUP(D1770,Acero!$A$12:$AB$209,16,FALSE),"--")</f>
        <v>--</v>
      </c>
      <c r="S1770" s="335" t="str">
        <f>IF(L1770="x",VLOOKUP(D1770,Acero!$A$12:$AB$209,17,FALSE),"--")</f>
        <v>--</v>
      </c>
      <c r="T1770" s="335">
        <f>VLOOKUP(D1770,Acero!$A$12:$AB$209,18,FALSE)</f>
        <v>1.2</v>
      </c>
      <c r="U1770" s="308" t="str">
        <f>VLOOKUP(D1770,Acero!$A$12:$AB$209,19,FALSE)</f>
        <v>mm</v>
      </c>
      <c r="V1770" s="317"/>
      <c r="W1770" s="317">
        <v>2846.8333333333298</v>
      </c>
      <c r="X1770" s="331">
        <v>3722.6666666666702</v>
      </c>
      <c r="Y1770" s="334">
        <f t="shared" ref="Y1770:Y1780" si="730">(X1770-W1770)/W1770</f>
        <v>0.30765177682805739</v>
      </c>
      <c r="Z1770" s="149">
        <f>(V1770+W1770)*E1770</f>
        <v>9970559.2777777556</v>
      </c>
      <c r="AA1770" s="149"/>
      <c r="AB1770" s="149"/>
      <c r="AC1770" s="149"/>
      <c r="AD1770" s="149"/>
      <c r="AE1770" s="149"/>
      <c r="AF1770" s="149"/>
      <c r="AG1770" s="345">
        <v>44064</v>
      </c>
      <c r="AH1770" s="149"/>
      <c r="AI1770" s="149"/>
      <c r="AJ1770" s="149"/>
      <c r="AK1770" s="149"/>
      <c r="AL1770" s="343" t="e">
        <f t="shared" ref="AL1770:AL1780" si="731">(AH1770-AK1770)/AH1770</f>
        <v>#DIV/0!</v>
      </c>
      <c r="AM1770" s="149"/>
      <c r="AN1770" s="149"/>
      <c r="AO1770" s="343" t="e">
        <f t="shared" ref="AO1770:AO1780" si="732">(AK1770-AN1770)/AK1770</f>
        <v>#DIV/0!</v>
      </c>
      <c r="AP1770" s="149"/>
      <c r="AQ1770" s="149"/>
      <c r="AR1770" s="343" t="e">
        <f t="shared" ref="AR1770:AR1780" si="733">(AN1770-AQ1770)/AN1770</f>
        <v>#DIV/0!</v>
      </c>
    </row>
    <row r="1771" spans="1:44" ht="30.75" hidden="1" thickBot="1">
      <c r="A1771" s="309"/>
      <c r="B1771" s="308">
        <v>1608</v>
      </c>
      <c r="C1771" s="239" t="str">
        <f>VLOOKUP($A$18,Piezas!$A$10:$F$604,2,FALSE)</f>
        <v xml:space="preserve">Gabinete lateral derecho </v>
      </c>
      <c r="D1771" s="317" t="s">
        <v>1211</v>
      </c>
      <c r="E1771" s="322">
        <v>3510.3333333333298</v>
      </c>
      <c r="F1771" s="308" t="str">
        <f>VLOOKUP(D1771,Acero!$A$12:$AB$209,4,FALSE)</f>
        <v xml:space="preserve">Lonja </v>
      </c>
      <c r="G1771" s="317"/>
      <c r="H1771" s="317"/>
      <c r="I1771" s="317"/>
      <c r="J1771" s="311"/>
      <c r="L1771" s="317"/>
      <c r="M1771" s="308" t="str">
        <f>VLOOKUP(D1771,Acero!$A$12:$AB$209,13,FALSE)</f>
        <v>Chapa negra doble recapado</v>
      </c>
      <c r="N1771" s="308" t="str">
        <f>IF(L1771="x",VLOOKUP(D1771,Acero!$A$12:$AB$209,6,FALSE),"--")</f>
        <v>--</v>
      </c>
      <c r="O1771" s="324" t="str">
        <f>IF(L1771="x",VLOOKUP(D1771,Acero!$A$12:$AB$209,7,FALSE),"--")</f>
        <v>--</v>
      </c>
      <c r="P1771" s="335" t="str">
        <f>IF((M1771="Chapa negra doble recapado")*AND(L1771&lt;&gt;"x"),"--",VLOOKUP(D1771,Acero!$A$12:$AB$209,14,FALSE))</f>
        <v>--</v>
      </c>
      <c r="Q1771" s="335" t="str">
        <f>IF((M1771="Chapa negra doble recapado")*AND(L1771&lt;&gt;"x"),"--",VLOOKUP(D1771,Acero!$A$12:$AB$209,15,FALSE))</f>
        <v>--</v>
      </c>
      <c r="R1771" s="335" t="str">
        <f>IF(L1771="x",VLOOKUP(D1771,Acero!$A$12:$AB$209,16,FALSE),"--")</f>
        <v>--</v>
      </c>
      <c r="S1771" s="335" t="str">
        <f>IF(L1771="x",VLOOKUP(D1771,Acero!$A$12:$AB$209,17,FALSE),"--")</f>
        <v>--</v>
      </c>
      <c r="T1771" s="335">
        <f>VLOOKUP(D1771,Acero!$A$12:$AB$209,18,FALSE)</f>
        <v>1.2</v>
      </c>
      <c r="U1771" s="308" t="str">
        <f>VLOOKUP(D1771,Acero!$A$12:$AB$209,19,FALSE)</f>
        <v>mm</v>
      </c>
      <c r="V1771" s="317"/>
      <c r="W1771" s="317">
        <v>2853.3333333333298</v>
      </c>
      <c r="X1771" s="322">
        <v>3731.1666666666702</v>
      </c>
      <c r="Y1771" s="334">
        <f t="shared" si="730"/>
        <v>0.30765186915888132</v>
      </c>
      <c r="Z1771">
        <f t="shared" ref="Z1771:Z1780" si="734">(V1771+W1771)*E1771+Z1770</f>
        <v>19986710.388888843</v>
      </c>
      <c r="AG1771" s="345">
        <v>44065</v>
      </c>
      <c r="AH1771" s="149"/>
      <c r="AI1771" s="149"/>
      <c r="AJ1771" s="149"/>
      <c r="AK1771" s="149"/>
      <c r="AL1771" s="343" t="e">
        <f t="shared" si="731"/>
        <v>#DIV/0!</v>
      </c>
      <c r="AM1771" s="149"/>
      <c r="AN1771" s="149"/>
      <c r="AO1771" s="343" t="e">
        <f t="shared" si="732"/>
        <v>#DIV/0!</v>
      </c>
      <c r="AP1771" s="149"/>
      <c r="AQ1771" s="149"/>
      <c r="AR1771" s="343" t="e">
        <f t="shared" si="733"/>
        <v>#DIV/0!</v>
      </c>
    </row>
    <row r="1772" spans="1:44" ht="30.75" hidden="1" thickBot="1">
      <c r="A1772" s="309"/>
      <c r="B1772" s="308">
        <v>1609</v>
      </c>
      <c r="C1772" s="239" t="str">
        <f>VLOOKUP($A$18,Piezas!$A$10:$F$604,2,FALSE)</f>
        <v xml:space="preserve">Gabinete lateral derecho </v>
      </c>
      <c r="D1772" s="317" t="s">
        <v>1014</v>
      </c>
      <c r="E1772" s="322">
        <v>3518.3333333333298</v>
      </c>
      <c r="F1772" s="308" t="str">
        <f>VLOOKUP(D1772,Acero!$A$12:$AB$209,4,FALSE)</f>
        <v>orejas</v>
      </c>
      <c r="G1772" s="317"/>
      <c r="H1772" s="317"/>
      <c r="I1772" s="317"/>
      <c r="J1772" s="311" t="s">
        <v>1616</v>
      </c>
      <c r="L1772" s="322"/>
      <c r="M1772" s="308" t="str">
        <f>VLOOKUP(D1772,Acero!$A$12:$AB$209,13,FALSE)</f>
        <v>Chapa negra doble recapado</v>
      </c>
      <c r="N1772" s="308" t="str">
        <f>IF(L1772="x",VLOOKUP(D1772,Acero!$A$12:$AB$209,6,FALSE),"--")</f>
        <v>--</v>
      </c>
      <c r="O1772" s="324" t="str">
        <f>IF(L1772="x",VLOOKUP(D1772,Acero!$A$12:$AB$209,7,FALSE),"--")</f>
        <v>--</v>
      </c>
      <c r="P1772" s="335" t="str">
        <f>IF((M1772="Chapa negra doble recapado")*AND(L1772&lt;&gt;"x"),"--",VLOOKUP(D1772,Acero!$A$12:$AB$209,14,FALSE))</f>
        <v>--</v>
      </c>
      <c r="Q1772" s="335" t="str">
        <f>IF((M1772="Chapa negra doble recapado")*AND(L1772&lt;&gt;"x"),"--",VLOOKUP(D1772,Acero!$A$12:$AB$209,15,FALSE))</f>
        <v>--</v>
      </c>
      <c r="R1772" s="335" t="str">
        <f>IF(L1772="x",VLOOKUP(D1772,Acero!$A$12:$AB$209,16,FALSE),"--")</f>
        <v>--</v>
      </c>
      <c r="S1772" s="335" t="str">
        <f>IF(L1772="x",VLOOKUP(D1772,Acero!$A$12:$AB$209,17,FALSE),"--")</f>
        <v>--</v>
      </c>
      <c r="T1772" s="335">
        <f>VLOOKUP(D1772,Acero!$A$12:$AB$209,18,FALSE)</f>
        <v>1.2</v>
      </c>
      <c r="U1772" s="308" t="str">
        <f>VLOOKUP(D1772,Acero!$A$12:$AB$209,19,FALSE)</f>
        <v>mm</v>
      </c>
      <c r="V1772" s="318">
        <v>1</v>
      </c>
      <c r="W1772" s="318">
        <v>2859.8333333333298</v>
      </c>
      <c r="X1772" s="322">
        <v>3739.6666666666702</v>
      </c>
      <c r="Y1772" s="334">
        <f t="shared" si="730"/>
        <v>0.30765196106999526</v>
      </c>
      <c r="Z1772">
        <f t="shared" si="734"/>
        <v>30052075.666666597</v>
      </c>
      <c r="AG1772" s="345">
        <v>44066</v>
      </c>
      <c r="AH1772" s="149"/>
      <c r="AI1772" s="149"/>
      <c r="AJ1772" s="149"/>
      <c r="AK1772" s="149"/>
      <c r="AL1772" s="343" t="e">
        <f t="shared" si="731"/>
        <v>#DIV/0!</v>
      </c>
      <c r="AM1772" s="149"/>
      <c r="AN1772" s="149"/>
      <c r="AO1772" s="343" t="e">
        <f t="shared" si="732"/>
        <v>#DIV/0!</v>
      </c>
      <c r="AP1772" s="149"/>
      <c r="AQ1772" s="149"/>
      <c r="AR1772" s="343" t="e">
        <f t="shared" si="733"/>
        <v>#DIV/0!</v>
      </c>
    </row>
    <row r="1773" spans="1:44" ht="30.75" hidden="1" thickBot="1">
      <c r="A1773" s="309"/>
      <c r="B1773" s="308">
        <v>1610</v>
      </c>
      <c r="C1773" s="239" t="str">
        <f>VLOOKUP($A$18,Piezas!$A$10:$F$604,2,FALSE)</f>
        <v xml:space="preserve">Gabinete lateral derecho </v>
      </c>
      <c r="D1773" s="317" t="s">
        <v>1015</v>
      </c>
      <c r="E1773" s="322"/>
      <c r="F1773" s="308">
        <f>VLOOKUP(D1773,Acero!$A$12:$AB$209,4,FALSE)</f>
        <v>0</v>
      </c>
      <c r="G1773" s="317"/>
      <c r="H1773" s="317"/>
      <c r="I1773" s="317"/>
      <c r="J1773" s="311"/>
      <c r="L1773" s="322"/>
      <c r="M1773" s="308">
        <f>VLOOKUP(D1773,Acero!$A$12:$AB$209,13,FALSE)</f>
        <v>0</v>
      </c>
      <c r="N1773" s="308" t="str">
        <f>IF(L1773="x",VLOOKUP(D1773,Acero!$A$12:$AB$209,6,FALSE),"--")</f>
        <v>--</v>
      </c>
      <c r="O1773" s="324" t="str">
        <f>IF(L1773="x",VLOOKUP(D1773,Acero!$A$12:$AB$209,7,FALSE),"--")</f>
        <v>--</v>
      </c>
      <c r="P1773" s="335">
        <f>IF((M1773="Chapa negra doble recapado")*AND(L1773&lt;&gt;"x"),"--",VLOOKUP(D1773,Acero!$A$12:$AB$209,14,FALSE))</f>
        <v>0</v>
      </c>
      <c r="Q1773" s="335">
        <f>IF((M1773="Chapa negra doble recapado")*AND(L1773&lt;&gt;"x"),"--",VLOOKUP(D1773,Acero!$A$12:$AB$209,15,FALSE))</f>
        <v>0</v>
      </c>
      <c r="R1773" s="335" t="str">
        <f>IF(L1773="x",VLOOKUP(D1773,Acero!$A$12:$AB$209,16,FALSE),"--")</f>
        <v>--</v>
      </c>
      <c r="S1773" s="335" t="str">
        <f>IF(L1773="x",VLOOKUP(D1773,Acero!$A$12:$AB$209,17,FALSE),"--")</f>
        <v>--</v>
      </c>
      <c r="T1773" s="335">
        <f>VLOOKUP(D1773,Acero!$A$12:$AB$209,18,FALSE)</f>
        <v>0</v>
      </c>
      <c r="U1773" s="308" t="str">
        <f>VLOOKUP(D1773,Acero!$A$12:$AB$209,19,FALSE)</f>
        <v>-----</v>
      </c>
      <c r="V1773" s="319"/>
      <c r="W1773" s="319"/>
      <c r="X1773" s="322"/>
      <c r="Y1773" s="334" t="e">
        <f t="shared" si="730"/>
        <v>#DIV/0!</v>
      </c>
      <c r="Z1773">
        <f t="shared" si="734"/>
        <v>30052075.666666597</v>
      </c>
      <c r="AG1773" s="345">
        <v>44067</v>
      </c>
      <c r="AH1773" s="149"/>
      <c r="AI1773" s="149"/>
      <c r="AJ1773" s="149"/>
      <c r="AK1773" s="149"/>
      <c r="AL1773" s="343" t="e">
        <f t="shared" si="731"/>
        <v>#DIV/0!</v>
      </c>
      <c r="AM1773" s="149"/>
      <c r="AN1773" s="149"/>
      <c r="AO1773" s="343" t="e">
        <f t="shared" si="732"/>
        <v>#DIV/0!</v>
      </c>
      <c r="AP1773" s="149"/>
      <c r="AQ1773" s="149"/>
      <c r="AR1773" s="343" t="e">
        <f t="shared" si="733"/>
        <v>#DIV/0!</v>
      </c>
    </row>
    <row r="1774" spans="1:44" ht="30.75" hidden="1" thickBot="1">
      <c r="A1774" s="309"/>
      <c r="B1774" s="308">
        <v>1611</v>
      </c>
      <c r="C1774" s="239" t="str">
        <f>VLOOKUP($A$18,Piezas!$A$10:$F$604,2,FALSE)</f>
        <v xml:space="preserve">Gabinete lateral derecho </v>
      </c>
      <c r="D1774" s="317" t="s">
        <v>1060</v>
      </c>
      <c r="E1774" s="322"/>
      <c r="F1774" s="308">
        <f>VLOOKUP(D1774,Acero!$A$12:$AB$209,4,FALSE)</f>
        <v>0</v>
      </c>
      <c r="G1774" s="317"/>
      <c r="H1774" s="317"/>
      <c r="I1774" s="317"/>
      <c r="J1774" s="311"/>
      <c r="L1774" s="322"/>
      <c r="M1774" s="308" t="str">
        <f>VLOOKUP(D1774,Acero!$A$12:$AB$209,13,FALSE)</f>
        <v>---------------</v>
      </c>
      <c r="N1774" s="308" t="str">
        <f>IF(L1774="x",VLOOKUP(D1774,Acero!$A$12:$AB$209,6,FALSE),"--")</f>
        <v>--</v>
      </c>
      <c r="O1774" s="324" t="str">
        <f>IF(L1774="x",VLOOKUP(D1774,Acero!$A$12:$AB$209,7,FALSE),"--")</f>
        <v>--</v>
      </c>
      <c r="P1774" s="335">
        <f>IF((M1774="Chapa negra doble recapado")*AND(L1774&lt;&gt;"x"),"--",VLOOKUP(D1774,Acero!$A$12:$AB$209,14,FALSE))</f>
        <v>28</v>
      </c>
      <c r="Q1774" s="335" t="str">
        <f>IF((M1774="Chapa negra doble recapado")*AND(L1774&lt;&gt;"x"),"--",VLOOKUP(D1774,Acero!$A$12:$AB$209,15,FALSE))</f>
        <v>----</v>
      </c>
      <c r="R1774" s="335" t="str">
        <f>IF(L1774="x",VLOOKUP(D1774,Acero!$A$12:$AB$209,16,FALSE),"--")</f>
        <v>--</v>
      </c>
      <c r="S1774" s="335" t="str">
        <f>IF(L1774="x",VLOOKUP(D1774,Acero!$A$12:$AB$209,17,FALSE),"--")</f>
        <v>--</v>
      </c>
      <c r="T1774" s="335">
        <f>VLOOKUP(D1774,Acero!$A$12:$AB$209,18,FALSE)</f>
        <v>0</v>
      </c>
      <c r="U1774" s="308" t="str">
        <f>VLOOKUP(D1774,Acero!$A$12:$AB$209,19,FALSE)</f>
        <v>----</v>
      </c>
      <c r="V1774" s="318"/>
      <c r="W1774" s="318"/>
      <c r="X1774" s="322"/>
      <c r="Y1774" s="334" t="e">
        <f t="shared" si="730"/>
        <v>#DIV/0!</v>
      </c>
      <c r="Z1774">
        <f t="shared" si="734"/>
        <v>30052075.666666597</v>
      </c>
      <c r="AG1774" s="345">
        <v>44068</v>
      </c>
      <c r="AH1774" s="149"/>
      <c r="AI1774" s="149"/>
      <c r="AJ1774" s="149"/>
      <c r="AK1774" s="149"/>
      <c r="AL1774" s="343" t="e">
        <f t="shared" si="731"/>
        <v>#DIV/0!</v>
      </c>
      <c r="AM1774" s="149"/>
      <c r="AN1774" s="149"/>
      <c r="AO1774" s="343" t="e">
        <f t="shared" si="732"/>
        <v>#DIV/0!</v>
      </c>
      <c r="AP1774" s="149"/>
      <c r="AQ1774" s="149"/>
      <c r="AR1774" s="343" t="e">
        <f t="shared" si="733"/>
        <v>#DIV/0!</v>
      </c>
    </row>
    <row r="1775" spans="1:44" ht="30.75" hidden="1" thickBot="1">
      <c r="A1775" s="309"/>
      <c r="B1775" s="308">
        <v>1612</v>
      </c>
      <c r="C1775" s="239" t="str">
        <f>VLOOKUP($A$18,Piezas!$A$10:$F$604,2,FALSE)</f>
        <v xml:space="preserve">Gabinete lateral derecho </v>
      </c>
      <c r="D1775" s="317" t="s">
        <v>1228</v>
      </c>
      <c r="E1775" s="322"/>
      <c r="F1775" s="308">
        <f>VLOOKUP(D1775,Acero!$A$12:$AB$209,4,FALSE)</f>
        <v>0</v>
      </c>
      <c r="G1775" s="317"/>
      <c r="H1775" s="317"/>
      <c r="I1775" s="317"/>
      <c r="J1775" s="311"/>
      <c r="L1775" s="322"/>
      <c r="M1775" s="308" t="str">
        <f>VLOOKUP(D1775,Acero!$A$12:$AB$209,13,FALSE)</f>
        <v>---------------</v>
      </c>
      <c r="N1775" s="308" t="str">
        <f>IF(L1775="x",VLOOKUP(D1775,Acero!$A$12:$AB$209,6,FALSE),"--")</f>
        <v>--</v>
      </c>
      <c r="O1775" s="324" t="str">
        <f>IF(L1775="x",VLOOKUP(D1775,Acero!$A$12:$AB$209,7,FALSE),"--")</f>
        <v>--</v>
      </c>
      <c r="P1775" s="335">
        <f>IF((M1775="Chapa negra doble recapado")*AND(L1775&lt;&gt;"x"),"--",VLOOKUP(D1775,Acero!$A$12:$AB$209,14,FALSE))</f>
        <v>0.42</v>
      </c>
      <c r="Q1775" s="335" t="str">
        <f>IF((M1775="Chapa negra doble recapado")*AND(L1775&lt;&gt;"x"),"--",VLOOKUP(D1775,Acero!$A$12:$AB$209,15,FALSE))</f>
        <v>----</v>
      </c>
      <c r="R1775" s="335" t="str">
        <f>IF(L1775="x",VLOOKUP(D1775,Acero!$A$12:$AB$209,16,FALSE),"--")</f>
        <v>--</v>
      </c>
      <c r="S1775" s="335" t="str">
        <f>IF(L1775="x",VLOOKUP(D1775,Acero!$A$12:$AB$209,17,FALSE),"--")</f>
        <v>--</v>
      </c>
      <c r="T1775" s="335">
        <f>VLOOKUP(D1775,Acero!$A$12:$AB$209,18,FALSE)</f>
        <v>0.5</v>
      </c>
      <c r="U1775" s="308" t="str">
        <f>VLOOKUP(D1775,Acero!$A$12:$AB$209,19,FALSE)</f>
        <v>----</v>
      </c>
      <c r="V1775" s="318"/>
      <c r="W1775" s="318"/>
      <c r="X1775" s="322"/>
      <c r="Y1775" s="334" t="e">
        <f t="shared" si="730"/>
        <v>#DIV/0!</v>
      </c>
      <c r="Z1775">
        <f t="shared" si="734"/>
        <v>30052075.666666597</v>
      </c>
      <c r="AG1775" s="345">
        <v>44069</v>
      </c>
      <c r="AH1775" s="149"/>
      <c r="AI1775" s="149"/>
      <c r="AJ1775" s="149"/>
      <c r="AK1775" s="149"/>
      <c r="AL1775" s="343" t="e">
        <f t="shared" si="731"/>
        <v>#DIV/0!</v>
      </c>
      <c r="AM1775" s="149"/>
      <c r="AN1775" s="149"/>
      <c r="AO1775" s="343" t="e">
        <f t="shared" si="732"/>
        <v>#DIV/0!</v>
      </c>
      <c r="AP1775" s="149"/>
      <c r="AQ1775" s="149"/>
      <c r="AR1775" s="343" t="e">
        <f t="shared" si="733"/>
        <v>#DIV/0!</v>
      </c>
    </row>
    <row r="1776" spans="1:44" ht="30.75" hidden="1" thickBot="1">
      <c r="A1776" s="309"/>
      <c r="B1776" s="308">
        <v>1613</v>
      </c>
      <c r="C1776" s="239" t="str">
        <f>VLOOKUP($A$18,Piezas!$A$10:$F$604,2,FALSE)</f>
        <v xml:space="preserve">Gabinete lateral derecho </v>
      </c>
      <c r="D1776" s="317" t="s">
        <v>1229</v>
      </c>
      <c r="E1776" s="322"/>
      <c r="F1776" s="308">
        <f>VLOOKUP(D1776,Acero!$A$12:$AB$209,4,FALSE)</f>
        <v>0</v>
      </c>
      <c r="G1776" s="317"/>
      <c r="H1776" s="317"/>
      <c r="I1776" s="317"/>
      <c r="J1776" s="311"/>
      <c r="L1776" s="322"/>
      <c r="M1776" s="308" t="str">
        <f>VLOOKUP(D1776,Acero!$A$12:$AB$209,13,FALSE)</f>
        <v>---------------</v>
      </c>
      <c r="N1776" s="308" t="str">
        <f>IF(L1776="x",VLOOKUP(D1776,Acero!$A$12:$AB$209,6,FALSE),"--")</f>
        <v>--</v>
      </c>
      <c r="O1776" s="324" t="str">
        <f>IF(L1776="x",VLOOKUP(D1776,Acero!$A$12:$AB$209,7,FALSE),"--")</f>
        <v>--</v>
      </c>
      <c r="P1776" s="335">
        <f>IF((M1776="Chapa negra doble recapado")*AND(L1776&lt;&gt;"x"),"--",VLOOKUP(D1776,Acero!$A$12:$AB$209,14,FALSE))</f>
        <v>22</v>
      </c>
      <c r="Q1776" s="335" t="str">
        <f>IF((M1776="Chapa negra doble recapado")*AND(L1776&lt;&gt;"x"),"--",VLOOKUP(D1776,Acero!$A$12:$AB$209,15,FALSE))</f>
        <v>----</v>
      </c>
      <c r="R1776" s="335" t="str">
        <f>IF(L1776="x",VLOOKUP(D1776,Acero!$A$12:$AB$209,16,FALSE),"--")</f>
        <v>--</v>
      </c>
      <c r="S1776" s="335" t="str">
        <f>IF(L1776="x",VLOOKUP(D1776,Acero!$A$12:$AB$209,17,FALSE),"--")</f>
        <v>--</v>
      </c>
      <c r="T1776" s="335">
        <f>VLOOKUP(D1776,Acero!$A$12:$AB$209,18,FALSE)</f>
        <v>0</v>
      </c>
      <c r="U1776" s="308" t="str">
        <f>VLOOKUP(D1776,Acero!$A$12:$AB$209,19,FALSE)</f>
        <v>----</v>
      </c>
      <c r="V1776" s="319"/>
      <c r="W1776" s="319"/>
      <c r="X1776" s="322"/>
      <c r="Y1776" s="334" t="e">
        <f t="shared" si="730"/>
        <v>#DIV/0!</v>
      </c>
      <c r="Z1776">
        <f t="shared" si="734"/>
        <v>30052075.666666597</v>
      </c>
      <c r="AG1776" s="345">
        <v>44070</v>
      </c>
      <c r="AH1776" s="149"/>
      <c r="AI1776" s="149"/>
      <c r="AJ1776" s="149"/>
      <c r="AK1776" s="149"/>
      <c r="AL1776" s="343" t="e">
        <f t="shared" si="731"/>
        <v>#DIV/0!</v>
      </c>
      <c r="AM1776" s="149"/>
      <c r="AN1776" s="149"/>
      <c r="AO1776" s="343" t="e">
        <f t="shared" si="732"/>
        <v>#DIV/0!</v>
      </c>
      <c r="AP1776" s="149"/>
      <c r="AQ1776" s="149"/>
      <c r="AR1776" s="343" t="e">
        <f t="shared" si="733"/>
        <v>#DIV/0!</v>
      </c>
    </row>
    <row r="1777" spans="1:44" ht="30.75" hidden="1" thickBot="1">
      <c r="A1777" s="309"/>
      <c r="B1777" s="308">
        <v>1614</v>
      </c>
      <c r="C1777" s="239" t="str">
        <f>VLOOKUP($A$18,Piezas!$A$10:$F$604,2,FALSE)</f>
        <v xml:space="preserve">Gabinete lateral derecho </v>
      </c>
      <c r="D1777" s="317" t="s">
        <v>1230</v>
      </c>
      <c r="E1777" s="322"/>
      <c r="F1777" s="308">
        <f>VLOOKUP(D1777,Acero!$A$12:$AB$209,4,FALSE)</f>
        <v>0</v>
      </c>
      <c r="G1777" s="317"/>
      <c r="H1777" s="317"/>
      <c r="I1777" s="317"/>
      <c r="J1777" s="311"/>
      <c r="L1777" s="322"/>
      <c r="M1777" s="308" t="str">
        <f>VLOOKUP(D1777,Acero!$A$12:$AB$209,13,FALSE)</f>
        <v>---------------</v>
      </c>
      <c r="N1777" s="308" t="str">
        <f>IF(L1777="x",VLOOKUP(D1777,Acero!$A$12:$AB$209,6,FALSE),"--")</f>
        <v>--</v>
      </c>
      <c r="O1777" s="324" t="str">
        <f>IF(L1777="x",VLOOKUP(D1777,Acero!$A$12:$AB$209,7,FALSE),"--")</f>
        <v>--</v>
      </c>
      <c r="P1777" s="335">
        <f>IF((M1777="Chapa negra doble recapado")*AND(L1777&lt;&gt;"x"),"--",VLOOKUP(D1777,Acero!$A$12:$AB$209,14,FALSE))</f>
        <v>12.7</v>
      </c>
      <c r="Q1777" s="335" t="str">
        <f>IF((M1777="Chapa negra doble recapado")*AND(L1777&lt;&gt;"x"),"--",VLOOKUP(D1777,Acero!$A$12:$AB$209,15,FALSE))</f>
        <v>----</v>
      </c>
      <c r="R1777" s="335" t="str">
        <f>IF(L1777="x",VLOOKUP(D1777,Acero!$A$12:$AB$209,16,FALSE),"--")</f>
        <v>--</v>
      </c>
      <c r="S1777" s="335" t="str">
        <f>IF(L1777="x",VLOOKUP(D1777,Acero!$A$12:$AB$209,17,FALSE),"--")</f>
        <v>--</v>
      </c>
      <c r="T1777" s="335">
        <f>VLOOKUP(D1777,Acero!$A$12:$AB$209,18,FALSE)</f>
        <v>0</v>
      </c>
      <c r="U1777" s="308" t="str">
        <f>VLOOKUP(D1777,Acero!$A$12:$AB$209,19,FALSE)</f>
        <v>----</v>
      </c>
      <c r="V1777" s="318"/>
      <c r="W1777" s="318"/>
      <c r="X1777" s="322"/>
      <c r="Y1777" s="334" t="e">
        <f t="shared" si="730"/>
        <v>#DIV/0!</v>
      </c>
      <c r="Z1777">
        <f t="shared" si="734"/>
        <v>30052075.666666597</v>
      </c>
      <c r="AG1777" s="345">
        <v>44071</v>
      </c>
      <c r="AH1777" s="149"/>
      <c r="AI1777" s="149"/>
      <c r="AJ1777" s="149"/>
      <c r="AK1777" s="149"/>
      <c r="AL1777" s="343" t="e">
        <f t="shared" si="731"/>
        <v>#DIV/0!</v>
      </c>
      <c r="AM1777" s="149"/>
      <c r="AN1777" s="149"/>
      <c r="AO1777" s="343" t="e">
        <f t="shared" si="732"/>
        <v>#DIV/0!</v>
      </c>
      <c r="AP1777" s="149"/>
      <c r="AQ1777" s="149"/>
      <c r="AR1777" s="343" t="e">
        <f t="shared" si="733"/>
        <v>#DIV/0!</v>
      </c>
    </row>
    <row r="1778" spans="1:44" ht="30.75" hidden="1" thickBot="1">
      <c r="A1778" s="309"/>
      <c r="B1778" s="308">
        <v>1615</v>
      </c>
      <c r="C1778" s="239" t="str">
        <f>VLOOKUP($A$18,Piezas!$A$10:$F$604,2,FALSE)</f>
        <v xml:space="preserve">Gabinete lateral derecho </v>
      </c>
      <c r="D1778" s="317"/>
      <c r="E1778" s="322"/>
      <c r="F1778" s="308" t="e">
        <f>VLOOKUP(D1778,Acero!$A$12:$AB$209,4,FALSE)</f>
        <v>#N/A</v>
      </c>
      <c r="G1778" s="317"/>
      <c r="H1778" s="317"/>
      <c r="I1778" s="317"/>
      <c r="J1778" s="311"/>
      <c r="L1778" s="322"/>
      <c r="M1778" s="308" t="e">
        <f>VLOOKUP(D1778,Acero!$A$12:$AB$209,13,FALSE)</f>
        <v>#N/A</v>
      </c>
      <c r="N1778" s="308" t="str">
        <f>IF(L1778="x",VLOOKUP(D1778,Acero!$A$12:$AB$209,6,FALSE),"--")</f>
        <v>--</v>
      </c>
      <c r="O1778" s="324" t="str">
        <f>IF(L1778="x",VLOOKUP(D1778,Acero!$A$12:$AB$209,7,FALSE),"--")</f>
        <v>--</v>
      </c>
      <c r="P1778" s="335" t="e">
        <f>IF((M1778="Chapa negra doble recapado")*AND(L1778&lt;&gt;"x"),"--",VLOOKUP(D1778,Acero!$A$12:$AB$209,14,FALSE))</f>
        <v>#N/A</v>
      </c>
      <c r="Q1778" s="335" t="e">
        <f>IF((M1778="Chapa negra doble recapado")*AND(L1778&lt;&gt;"x"),"--",VLOOKUP(D1778,Acero!$A$12:$AB$209,15,FALSE))</f>
        <v>#N/A</v>
      </c>
      <c r="R1778" s="335" t="str">
        <f>IF(L1778="x",VLOOKUP(D1778,Acero!$A$12:$AB$209,16,FALSE),"--")</f>
        <v>--</v>
      </c>
      <c r="S1778" s="335" t="str">
        <f>IF(L1778="x",VLOOKUP(D1778,Acero!$A$12:$AB$209,17,FALSE),"--")</f>
        <v>--</v>
      </c>
      <c r="T1778" s="335" t="e">
        <f>VLOOKUP(D1778,Acero!$A$12:$AB$209,18,FALSE)</f>
        <v>#N/A</v>
      </c>
      <c r="U1778" s="308" t="e">
        <f>VLOOKUP(D1778,Acero!$A$12:$AB$209,19,FALSE)</f>
        <v>#N/A</v>
      </c>
      <c r="V1778" s="319"/>
      <c r="W1778" s="319"/>
      <c r="X1778" s="322"/>
      <c r="Y1778" s="334" t="e">
        <f t="shared" si="730"/>
        <v>#DIV/0!</v>
      </c>
      <c r="Z1778">
        <f t="shared" si="734"/>
        <v>30052075.666666597</v>
      </c>
      <c r="AG1778" s="345">
        <v>44072</v>
      </c>
      <c r="AH1778" s="149"/>
      <c r="AI1778" s="149"/>
      <c r="AJ1778" s="149"/>
      <c r="AK1778" s="149"/>
      <c r="AL1778" s="343" t="e">
        <f t="shared" si="731"/>
        <v>#DIV/0!</v>
      </c>
      <c r="AM1778" s="149"/>
      <c r="AN1778" s="149"/>
      <c r="AO1778" s="343" t="e">
        <f t="shared" si="732"/>
        <v>#DIV/0!</v>
      </c>
      <c r="AP1778" s="149"/>
      <c r="AQ1778" s="149"/>
      <c r="AR1778" s="343" t="e">
        <f t="shared" si="733"/>
        <v>#DIV/0!</v>
      </c>
    </row>
    <row r="1779" spans="1:44" ht="30.75" hidden="1" thickBot="1">
      <c r="A1779" s="309"/>
      <c r="B1779" s="308">
        <v>1616</v>
      </c>
      <c r="C1779" s="239" t="str">
        <f>VLOOKUP($A$18,Piezas!$A$10:$F$604,2,FALSE)</f>
        <v xml:space="preserve">Gabinete lateral derecho </v>
      </c>
      <c r="D1779" s="320"/>
      <c r="E1779" s="322"/>
      <c r="F1779" s="308" t="e">
        <f>VLOOKUP(D1779,Acero!$A$12:$AB$209,4,FALSE)</f>
        <v>#N/A</v>
      </c>
      <c r="G1779" s="317"/>
      <c r="H1779" s="317"/>
      <c r="I1779" s="317"/>
      <c r="J1779" s="311"/>
      <c r="L1779" s="322"/>
      <c r="M1779" s="308" t="e">
        <f>VLOOKUP(D1779,Acero!$A$12:$AB$209,13,FALSE)</f>
        <v>#N/A</v>
      </c>
      <c r="N1779" s="308" t="str">
        <f>IF(L1779="x",VLOOKUP(D1779,Acero!$A$12:$AB$209,6,FALSE),"--")</f>
        <v>--</v>
      </c>
      <c r="O1779" s="324" t="str">
        <f>IF(L1779="x",VLOOKUP(D1779,Acero!$A$12:$AB$209,7,FALSE),"--")</f>
        <v>--</v>
      </c>
      <c r="P1779" s="335" t="e">
        <f>IF((M1779="Chapa negra doble recapado")*AND(L1779&lt;&gt;"x"),"--",VLOOKUP(D1779,Acero!$A$12:$AB$209,14,FALSE))</f>
        <v>#N/A</v>
      </c>
      <c r="Q1779" s="335" t="e">
        <f>IF((M1779="Chapa negra doble recapado")*AND(L1779&lt;&gt;"x"),"--",VLOOKUP(D1779,Acero!$A$12:$AB$209,15,FALSE))</f>
        <v>#N/A</v>
      </c>
      <c r="R1779" s="335" t="str">
        <f>IF(L1779="x",VLOOKUP(D1779,Acero!$A$12:$AB$209,16,FALSE),"--")</f>
        <v>--</v>
      </c>
      <c r="S1779" s="335" t="str">
        <f>IF(L1779="x",VLOOKUP(D1779,Acero!$A$12:$AB$209,17,FALSE),"--")</f>
        <v>--</v>
      </c>
      <c r="T1779" s="335" t="e">
        <f>VLOOKUP(D1779,Acero!$A$12:$AB$209,18,FALSE)</f>
        <v>#N/A</v>
      </c>
      <c r="U1779" s="308" t="e">
        <f>VLOOKUP(D1779,Acero!$A$12:$AB$209,19,FALSE)</f>
        <v>#N/A</v>
      </c>
      <c r="V1779" s="318"/>
      <c r="W1779" s="318"/>
      <c r="X1779" s="322"/>
      <c r="Y1779" s="334" t="e">
        <f t="shared" si="730"/>
        <v>#DIV/0!</v>
      </c>
      <c r="Z1779">
        <f t="shared" si="734"/>
        <v>30052075.666666597</v>
      </c>
      <c r="AG1779" s="345">
        <v>44073</v>
      </c>
      <c r="AH1779" s="149"/>
      <c r="AI1779" s="149"/>
      <c r="AJ1779" s="149"/>
      <c r="AK1779" s="149"/>
      <c r="AL1779" s="343" t="e">
        <f t="shared" si="731"/>
        <v>#DIV/0!</v>
      </c>
      <c r="AM1779" s="149"/>
      <c r="AN1779" s="149"/>
      <c r="AO1779" s="343" t="e">
        <f t="shared" si="732"/>
        <v>#DIV/0!</v>
      </c>
      <c r="AP1779" s="149"/>
      <c r="AQ1779" s="149"/>
      <c r="AR1779" s="343" t="e">
        <f t="shared" si="733"/>
        <v>#DIV/0!</v>
      </c>
    </row>
    <row r="1780" spans="1:44" ht="30.75" hidden="1" thickBot="1">
      <c r="A1780" s="412"/>
      <c r="B1780" s="308">
        <v>1617</v>
      </c>
      <c r="C1780" s="239" t="str">
        <f>VLOOKUP($A$18,Piezas!$A$10:$F$604,2,FALSE)</f>
        <v xml:space="preserve">Gabinete lateral derecho </v>
      </c>
      <c r="D1780" s="321"/>
      <c r="E1780" s="322"/>
      <c r="F1780" s="308" t="e">
        <f>VLOOKUP(D1780,Acero!$A$12:$AB$209,4,FALSE)</f>
        <v>#N/A</v>
      </c>
      <c r="G1780" s="317"/>
      <c r="H1780" s="317"/>
      <c r="I1780" s="317"/>
      <c r="J1780" s="311"/>
      <c r="L1780" s="322"/>
      <c r="M1780" s="308" t="e">
        <f>VLOOKUP(D1780,Acero!$A$12:$AB$209,13,FALSE)</f>
        <v>#N/A</v>
      </c>
      <c r="N1780" s="308" t="str">
        <f>IF(L1780="x",VLOOKUP(D1780,Acero!$A$12:$AB$209,6,FALSE),"--")</f>
        <v>--</v>
      </c>
      <c r="O1780" s="324" t="str">
        <f>IF(L1780="x",VLOOKUP(D1780,Acero!$A$12:$AB$209,7,FALSE),"--")</f>
        <v>--</v>
      </c>
      <c r="P1780" s="335" t="e">
        <f>IF((M1780="Chapa negra doble recapado")*AND(L1780&lt;&gt;"x"),"--",VLOOKUP(D1780,Acero!$A$12:$AB$209,14,FALSE))</f>
        <v>#N/A</v>
      </c>
      <c r="Q1780" s="335" t="e">
        <f>IF((M1780="Chapa negra doble recapado")*AND(L1780&lt;&gt;"x"),"--",VLOOKUP(D1780,Acero!$A$12:$AB$209,15,FALSE))</f>
        <v>#N/A</v>
      </c>
      <c r="R1780" s="335" t="str">
        <f>IF(L1780="x",VLOOKUP(D1780,Acero!$A$12:$AB$209,16,FALSE),"--")</f>
        <v>--</v>
      </c>
      <c r="S1780" s="335" t="str">
        <f>IF(L1780="x",VLOOKUP(D1780,Acero!$A$12:$AB$209,17,FALSE),"--")</f>
        <v>--</v>
      </c>
      <c r="T1780" s="335" t="e">
        <f>VLOOKUP(D1780,Acero!$A$12:$AB$209,18,FALSE)</f>
        <v>#N/A</v>
      </c>
      <c r="U1780" s="308" t="e">
        <f>VLOOKUP(D1780,Acero!$A$12:$AB$209,19,FALSE)</f>
        <v>#N/A</v>
      </c>
      <c r="V1780" s="319"/>
      <c r="W1780" s="319"/>
      <c r="X1780" s="322"/>
      <c r="Y1780" s="334" t="e">
        <f t="shared" si="730"/>
        <v>#DIV/0!</v>
      </c>
      <c r="Z1780">
        <f t="shared" si="734"/>
        <v>30052075.666666597</v>
      </c>
      <c r="AG1780" s="345">
        <v>44074</v>
      </c>
      <c r="AH1780" s="149"/>
      <c r="AI1780" s="149"/>
      <c r="AJ1780" s="149"/>
      <c r="AK1780" s="149"/>
      <c r="AL1780" s="343" t="e">
        <f t="shared" si="731"/>
        <v>#DIV/0!</v>
      </c>
      <c r="AM1780" s="149"/>
      <c r="AN1780" s="149"/>
      <c r="AO1780" s="343" t="e">
        <f t="shared" si="732"/>
        <v>#DIV/0!</v>
      </c>
      <c r="AP1780" s="149"/>
      <c r="AQ1780" s="149"/>
      <c r="AR1780" s="343" t="e">
        <f t="shared" si="733"/>
        <v>#DIV/0!</v>
      </c>
    </row>
    <row r="1781" spans="1:44" ht="15.75" hidden="1" thickBot="1">
      <c r="A1781" s="410"/>
      <c r="B1781" s="336"/>
      <c r="C1781" s="337"/>
      <c r="D1781" s="338"/>
      <c r="E1781" s="339"/>
      <c r="F1781" s="340"/>
      <c r="G1781" s="336"/>
      <c r="H1781" s="336"/>
      <c r="I1781" s="338"/>
      <c r="J1781" s="339"/>
      <c r="K1781" s="341"/>
      <c r="L1781" s="339"/>
      <c r="M1781" s="338"/>
      <c r="N1781" s="338"/>
      <c r="O1781" s="342"/>
      <c r="P1781" s="340"/>
      <c r="Q1781" s="340"/>
      <c r="R1781" s="340"/>
      <c r="S1781" s="340"/>
      <c r="T1781" s="340"/>
      <c r="U1781" s="336"/>
      <c r="V1781" s="336"/>
      <c r="W1781" s="336"/>
      <c r="X1781" s="339"/>
      <c r="Y1781" s="339"/>
      <c r="Z1781" s="333"/>
      <c r="AA1781" s="333"/>
      <c r="AG1781" s="345"/>
      <c r="AL1781" s="344"/>
      <c r="AO1781" s="344"/>
      <c r="AR1781" s="344"/>
    </row>
    <row r="1782" spans="1:44" ht="31.5" hidden="1" thickTop="1" thickBot="1">
      <c r="A1782" s="411" t="s">
        <v>666</v>
      </c>
      <c r="B1782" s="308">
        <v>1618</v>
      </c>
      <c r="C1782" s="239" t="str">
        <f>VLOOKUP($A$18,Piezas!$A$10:$F$604,2,FALSE)</f>
        <v xml:space="preserve">Gabinete lateral derecho </v>
      </c>
      <c r="D1782" s="317" t="s">
        <v>1012</v>
      </c>
      <c r="E1782" s="331">
        <v>3526.3333333333298</v>
      </c>
      <c r="F1782" s="308" t="str">
        <f>VLOOKUP(D1782,Acero!$A$12:$AB$209,4,FALSE)</f>
        <v>Lateral</v>
      </c>
      <c r="G1782" s="317"/>
      <c r="H1782" s="317"/>
      <c r="I1782" s="317"/>
      <c r="J1782" s="310"/>
      <c r="K1782" s="149"/>
      <c r="L1782" s="331"/>
      <c r="M1782" s="308" t="str">
        <f>VLOOKUP(D1782,Acero!$A$12:$AB$209,13,FALSE)</f>
        <v>Chapa negra doble recapado</v>
      </c>
      <c r="N1782" s="308" t="str">
        <f>IF(L1782="x",VLOOKUP(D1782,Acero!$A$12:$AB$209,6,FALSE),"--")</f>
        <v>--</v>
      </c>
      <c r="O1782" s="324" t="str">
        <f>IF(L1782="x",VLOOKUP(D1782,Acero!$A$12:$AB$209,7,FALSE),"--")</f>
        <v>--</v>
      </c>
      <c r="P1782" s="335" t="str">
        <f>IF((M1782="Chapa negra doble recapado")*AND(L1782&lt;&gt;"x"),"--",VLOOKUP(D1782,Acero!$A$12:$AB$209,14,FALSE))</f>
        <v>--</v>
      </c>
      <c r="Q1782" s="335" t="str">
        <f>IF((M1782="Chapa negra doble recapado")*AND(L1782&lt;&gt;"x"),"--",VLOOKUP(D1782,Acero!$A$12:$AB$209,15,FALSE))</f>
        <v>--</v>
      </c>
      <c r="R1782" s="335" t="str">
        <f>IF(L1782="x",VLOOKUP(D1782,Acero!$A$12:$AB$209,16,FALSE),"--")</f>
        <v>--</v>
      </c>
      <c r="S1782" s="335" t="str">
        <f>IF(L1782="x",VLOOKUP(D1782,Acero!$A$12:$AB$209,17,FALSE),"--")</f>
        <v>--</v>
      </c>
      <c r="T1782" s="335">
        <f>VLOOKUP(D1782,Acero!$A$12:$AB$209,18,FALSE)</f>
        <v>1.2</v>
      </c>
      <c r="U1782" s="308" t="str">
        <f>VLOOKUP(D1782,Acero!$A$12:$AB$209,19,FALSE)</f>
        <v>mm</v>
      </c>
      <c r="V1782" s="317"/>
      <c r="W1782" s="317">
        <v>2866.3333333333298</v>
      </c>
      <c r="X1782" s="331">
        <v>3748.1666666666702</v>
      </c>
      <c r="Y1782" s="334">
        <f t="shared" ref="Y1782:Y1792" si="735">(X1782-W1782)/W1782</f>
        <v>0.30765205256425449</v>
      </c>
      <c r="Z1782" s="149">
        <f>(V1782+W1782)*E1782</f>
        <v>10107646.777777756</v>
      </c>
      <c r="AA1782" s="149"/>
      <c r="AB1782" s="149"/>
      <c r="AC1782" s="149"/>
      <c r="AD1782" s="149"/>
      <c r="AE1782" s="149"/>
      <c r="AF1782" s="149"/>
      <c r="AG1782" s="345">
        <v>44075</v>
      </c>
      <c r="AH1782" s="149"/>
      <c r="AI1782" s="149"/>
      <c r="AJ1782" s="149"/>
      <c r="AK1782" s="149"/>
      <c r="AL1782" s="343" t="e">
        <f t="shared" ref="AL1782:AL1792" si="736">(AH1782-AK1782)/AH1782</f>
        <v>#DIV/0!</v>
      </c>
      <c r="AM1782" s="149"/>
      <c r="AN1782" s="149"/>
      <c r="AO1782" s="343" t="e">
        <f t="shared" ref="AO1782:AO1792" si="737">(AK1782-AN1782)/AK1782</f>
        <v>#DIV/0!</v>
      </c>
      <c r="AP1782" s="149"/>
      <c r="AQ1782" s="149"/>
      <c r="AR1782" s="343" t="e">
        <f t="shared" ref="AR1782:AR1792" si="738">(AN1782-AQ1782)/AN1782</f>
        <v>#DIV/0!</v>
      </c>
    </row>
    <row r="1783" spans="1:44" ht="30.75" hidden="1" thickBot="1">
      <c r="A1783" s="309"/>
      <c r="B1783" s="308">
        <v>1619</v>
      </c>
      <c r="C1783" s="239" t="str">
        <f>VLOOKUP($A$18,Piezas!$A$10:$F$604,2,FALSE)</f>
        <v xml:space="preserve">Gabinete lateral derecho </v>
      </c>
      <c r="D1783" s="317" t="s">
        <v>1211</v>
      </c>
      <c r="E1783" s="322">
        <v>3534.3333333333298</v>
      </c>
      <c r="F1783" s="308" t="str">
        <f>VLOOKUP(D1783,Acero!$A$12:$AB$209,4,FALSE)</f>
        <v xml:space="preserve">Lonja </v>
      </c>
      <c r="G1783" s="317"/>
      <c r="H1783" s="317"/>
      <c r="I1783" s="317"/>
      <c r="J1783" s="311"/>
      <c r="L1783" s="317"/>
      <c r="M1783" s="308" t="str">
        <f>VLOOKUP(D1783,Acero!$A$12:$AB$209,13,FALSE)</f>
        <v>Chapa negra doble recapado</v>
      </c>
      <c r="N1783" s="308" t="str">
        <f>IF(L1783="x",VLOOKUP(D1783,Acero!$A$12:$AB$209,6,FALSE),"--")</f>
        <v>--</v>
      </c>
      <c r="O1783" s="324" t="str">
        <f>IF(L1783="x",VLOOKUP(D1783,Acero!$A$12:$AB$209,7,FALSE),"--")</f>
        <v>--</v>
      </c>
      <c r="P1783" s="335" t="str">
        <f>IF((M1783="Chapa negra doble recapado")*AND(L1783&lt;&gt;"x"),"--",VLOOKUP(D1783,Acero!$A$12:$AB$209,14,FALSE))</f>
        <v>--</v>
      </c>
      <c r="Q1783" s="335" t="str">
        <f>IF((M1783="Chapa negra doble recapado")*AND(L1783&lt;&gt;"x"),"--",VLOOKUP(D1783,Acero!$A$12:$AB$209,15,FALSE))</f>
        <v>--</v>
      </c>
      <c r="R1783" s="335" t="str">
        <f>IF(L1783="x",VLOOKUP(D1783,Acero!$A$12:$AB$209,16,FALSE),"--")</f>
        <v>--</v>
      </c>
      <c r="S1783" s="335" t="str">
        <f>IF(L1783="x",VLOOKUP(D1783,Acero!$A$12:$AB$209,17,FALSE),"--")</f>
        <v>--</v>
      </c>
      <c r="T1783" s="335">
        <f>VLOOKUP(D1783,Acero!$A$12:$AB$209,18,FALSE)</f>
        <v>1.2</v>
      </c>
      <c r="U1783" s="308" t="str">
        <f>VLOOKUP(D1783,Acero!$A$12:$AB$209,19,FALSE)</f>
        <v>mm</v>
      </c>
      <c r="V1783" s="317"/>
      <c r="W1783" s="317">
        <v>2872.8333333333298</v>
      </c>
      <c r="X1783" s="322">
        <v>3756.6666666666702</v>
      </c>
      <c r="Y1783" s="334">
        <f t="shared" si="735"/>
        <v>0.30765214364448851</v>
      </c>
      <c r="Z1783">
        <f t="shared" ref="Z1783:Z1792" si="739">(V1783+W1783)*E1783+Z1782</f>
        <v>20261197.388888843</v>
      </c>
      <c r="AG1783" s="345">
        <v>44076</v>
      </c>
      <c r="AH1783" s="149"/>
      <c r="AI1783" s="149"/>
      <c r="AJ1783" s="149"/>
      <c r="AK1783" s="149"/>
      <c r="AL1783" s="343" t="e">
        <f t="shared" si="736"/>
        <v>#DIV/0!</v>
      </c>
      <c r="AM1783" s="149"/>
      <c r="AN1783" s="149"/>
      <c r="AO1783" s="343" t="e">
        <f t="shared" si="737"/>
        <v>#DIV/0!</v>
      </c>
      <c r="AP1783" s="149"/>
      <c r="AQ1783" s="149"/>
      <c r="AR1783" s="343" t="e">
        <f t="shared" si="738"/>
        <v>#DIV/0!</v>
      </c>
    </row>
    <row r="1784" spans="1:44" ht="30.75" hidden="1" thickBot="1">
      <c r="A1784" s="309"/>
      <c r="B1784" s="308">
        <v>1620</v>
      </c>
      <c r="C1784" s="239" t="str">
        <f>VLOOKUP($A$18,Piezas!$A$10:$F$604,2,FALSE)</f>
        <v xml:space="preserve">Gabinete lateral derecho </v>
      </c>
      <c r="D1784" s="317" t="s">
        <v>1014</v>
      </c>
      <c r="E1784" s="322">
        <v>3542.3333333333298</v>
      </c>
      <c r="F1784" s="308" t="str">
        <f>VLOOKUP(D1784,Acero!$A$12:$AB$209,4,FALSE)</f>
        <v>orejas</v>
      </c>
      <c r="G1784" s="317"/>
      <c r="H1784" s="317"/>
      <c r="I1784" s="317"/>
      <c r="J1784" s="311" t="s">
        <v>1617</v>
      </c>
      <c r="L1784" s="322"/>
      <c r="M1784" s="308" t="str">
        <f>VLOOKUP(D1784,Acero!$A$12:$AB$209,13,FALSE)</f>
        <v>Chapa negra doble recapado</v>
      </c>
      <c r="N1784" s="308" t="str">
        <f>IF(L1784="x",VLOOKUP(D1784,Acero!$A$12:$AB$209,6,FALSE),"--")</f>
        <v>--</v>
      </c>
      <c r="O1784" s="324" t="str">
        <f>IF(L1784="x",VLOOKUP(D1784,Acero!$A$12:$AB$209,7,FALSE),"--")</f>
        <v>--</v>
      </c>
      <c r="P1784" s="335" t="str">
        <f>IF((M1784="Chapa negra doble recapado")*AND(L1784&lt;&gt;"x"),"--",VLOOKUP(D1784,Acero!$A$12:$AB$209,14,FALSE))</f>
        <v>--</v>
      </c>
      <c r="Q1784" s="335" t="str">
        <f>IF((M1784="Chapa negra doble recapado")*AND(L1784&lt;&gt;"x"),"--",VLOOKUP(D1784,Acero!$A$12:$AB$209,15,FALSE))</f>
        <v>--</v>
      </c>
      <c r="R1784" s="335" t="str">
        <f>IF(L1784="x",VLOOKUP(D1784,Acero!$A$12:$AB$209,16,FALSE),"--")</f>
        <v>--</v>
      </c>
      <c r="S1784" s="335" t="str">
        <f>IF(L1784="x",VLOOKUP(D1784,Acero!$A$12:$AB$209,17,FALSE),"--")</f>
        <v>--</v>
      </c>
      <c r="T1784" s="335">
        <f>VLOOKUP(D1784,Acero!$A$12:$AB$209,18,FALSE)</f>
        <v>1.2</v>
      </c>
      <c r="U1784" s="308" t="str">
        <f>VLOOKUP(D1784,Acero!$A$12:$AB$209,19,FALSE)</f>
        <v>mm</v>
      </c>
      <c r="V1784" s="318">
        <v>1</v>
      </c>
      <c r="W1784" s="318">
        <v>2879.3333333333298</v>
      </c>
      <c r="X1784" s="322">
        <v>3765.1666666666702</v>
      </c>
      <c r="Y1784" s="334">
        <f t="shared" si="735"/>
        <v>0.3076522343135013</v>
      </c>
      <c r="Z1784">
        <f t="shared" si="739"/>
        <v>30464298.166666597</v>
      </c>
      <c r="AG1784" s="345">
        <v>44077</v>
      </c>
      <c r="AH1784" s="149"/>
      <c r="AI1784" s="149"/>
      <c r="AJ1784" s="149"/>
      <c r="AK1784" s="149"/>
      <c r="AL1784" s="343" t="e">
        <f t="shared" si="736"/>
        <v>#DIV/0!</v>
      </c>
      <c r="AM1784" s="149"/>
      <c r="AN1784" s="149"/>
      <c r="AO1784" s="343" t="e">
        <f t="shared" si="737"/>
        <v>#DIV/0!</v>
      </c>
      <c r="AP1784" s="149"/>
      <c r="AQ1784" s="149"/>
      <c r="AR1784" s="343" t="e">
        <f t="shared" si="738"/>
        <v>#DIV/0!</v>
      </c>
    </row>
    <row r="1785" spans="1:44" ht="30.75" hidden="1" thickBot="1">
      <c r="A1785" s="309"/>
      <c r="B1785" s="308">
        <v>1621</v>
      </c>
      <c r="C1785" s="239" t="str">
        <f>VLOOKUP($A$18,Piezas!$A$10:$F$604,2,FALSE)</f>
        <v xml:space="preserve">Gabinete lateral derecho </v>
      </c>
      <c r="D1785" s="317" t="s">
        <v>1015</v>
      </c>
      <c r="E1785" s="322"/>
      <c r="F1785" s="308">
        <f>VLOOKUP(D1785,Acero!$A$12:$AB$209,4,FALSE)</f>
        <v>0</v>
      </c>
      <c r="G1785" s="317"/>
      <c r="H1785" s="317"/>
      <c r="I1785" s="317"/>
      <c r="J1785" s="311"/>
      <c r="L1785" s="322"/>
      <c r="M1785" s="308">
        <f>VLOOKUP(D1785,Acero!$A$12:$AB$209,13,FALSE)</f>
        <v>0</v>
      </c>
      <c r="N1785" s="308" t="str">
        <f>IF(L1785="x",VLOOKUP(D1785,Acero!$A$12:$AB$209,6,FALSE),"--")</f>
        <v>--</v>
      </c>
      <c r="O1785" s="324" t="str">
        <f>IF(L1785="x",VLOOKUP(D1785,Acero!$A$12:$AB$209,7,FALSE),"--")</f>
        <v>--</v>
      </c>
      <c r="P1785" s="335">
        <f>IF((M1785="Chapa negra doble recapado")*AND(L1785&lt;&gt;"x"),"--",VLOOKUP(D1785,Acero!$A$12:$AB$209,14,FALSE))</f>
        <v>0</v>
      </c>
      <c r="Q1785" s="335">
        <f>IF((M1785="Chapa negra doble recapado")*AND(L1785&lt;&gt;"x"),"--",VLOOKUP(D1785,Acero!$A$12:$AB$209,15,FALSE))</f>
        <v>0</v>
      </c>
      <c r="R1785" s="335" t="str">
        <f>IF(L1785="x",VLOOKUP(D1785,Acero!$A$12:$AB$209,16,FALSE),"--")</f>
        <v>--</v>
      </c>
      <c r="S1785" s="335" t="str">
        <f>IF(L1785="x",VLOOKUP(D1785,Acero!$A$12:$AB$209,17,FALSE),"--")</f>
        <v>--</v>
      </c>
      <c r="T1785" s="335">
        <f>VLOOKUP(D1785,Acero!$A$12:$AB$209,18,FALSE)</f>
        <v>0</v>
      </c>
      <c r="U1785" s="308" t="str">
        <f>VLOOKUP(D1785,Acero!$A$12:$AB$209,19,FALSE)</f>
        <v>-----</v>
      </c>
      <c r="V1785" s="319"/>
      <c r="W1785" s="319"/>
      <c r="X1785" s="322"/>
      <c r="Y1785" s="334" t="e">
        <f t="shared" si="735"/>
        <v>#DIV/0!</v>
      </c>
      <c r="Z1785">
        <f t="shared" si="739"/>
        <v>30464298.166666597</v>
      </c>
      <c r="AG1785" s="345">
        <v>44078</v>
      </c>
      <c r="AH1785" s="149"/>
      <c r="AI1785" s="149"/>
      <c r="AJ1785" s="149"/>
      <c r="AK1785" s="149"/>
      <c r="AL1785" s="343" t="e">
        <f t="shared" si="736"/>
        <v>#DIV/0!</v>
      </c>
      <c r="AM1785" s="149"/>
      <c r="AN1785" s="149"/>
      <c r="AO1785" s="343" t="e">
        <f t="shared" si="737"/>
        <v>#DIV/0!</v>
      </c>
      <c r="AP1785" s="149"/>
      <c r="AQ1785" s="149"/>
      <c r="AR1785" s="343" t="e">
        <f t="shared" si="738"/>
        <v>#DIV/0!</v>
      </c>
    </row>
    <row r="1786" spans="1:44" ht="30.75" hidden="1" thickBot="1">
      <c r="A1786" s="309"/>
      <c r="B1786" s="308">
        <v>1622</v>
      </c>
      <c r="C1786" s="239" t="str">
        <f>VLOOKUP($A$18,Piezas!$A$10:$F$604,2,FALSE)</f>
        <v xml:space="preserve">Gabinete lateral derecho </v>
      </c>
      <c r="D1786" s="317" t="s">
        <v>1060</v>
      </c>
      <c r="E1786" s="322"/>
      <c r="F1786" s="308">
        <f>VLOOKUP(D1786,Acero!$A$12:$AB$209,4,FALSE)</f>
        <v>0</v>
      </c>
      <c r="G1786" s="317"/>
      <c r="H1786" s="317"/>
      <c r="I1786" s="317"/>
      <c r="J1786" s="311"/>
      <c r="L1786" s="322"/>
      <c r="M1786" s="308" t="str">
        <f>VLOOKUP(D1786,Acero!$A$12:$AB$209,13,FALSE)</f>
        <v>---------------</v>
      </c>
      <c r="N1786" s="308" t="str">
        <f>IF(L1786="x",VLOOKUP(D1786,Acero!$A$12:$AB$209,6,FALSE),"--")</f>
        <v>--</v>
      </c>
      <c r="O1786" s="324" t="str">
        <f>IF(L1786="x",VLOOKUP(D1786,Acero!$A$12:$AB$209,7,FALSE),"--")</f>
        <v>--</v>
      </c>
      <c r="P1786" s="335">
        <f>IF((M1786="Chapa negra doble recapado")*AND(L1786&lt;&gt;"x"),"--",VLOOKUP(D1786,Acero!$A$12:$AB$209,14,FALSE))</f>
        <v>28</v>
      </c>
      <c r="Q1786" s="335" t="str">
        <f>IF((M1786="Chapa negra doble recapado")*AND(L1786&lt;&gt;"x"),"--",VLOOKUP(D1786,Acero!$A$12:$AB$209,15,FALSE))</f>
        <v>----</v>
      </c>
      <c r="R1786" s="335" t="str">
        <f>IF(L1786="x",VLOOKUP(D1786,Acero!$A$12:$AB$209,16,FALSE),"--")</f>
        <v>--</v>
      </c>
      <c r="S1786" s="335" t="str">
        <f>IF(L1786="x",VLOOKUP(D1786,Acero!$A$12:$AB$209,17,FALSE),"--")</f>
        <v>--</v>
      </c>
      <c r="T1786" s="335">
        <f>VLOOKUP(D1786,Acero!$A$12:$AB$209,18,FALSE)</f>
        <v>0</v>
      </c>
      <c r="U1786" s="308" t="str">
        <f>VLOOKUP(D1786,Acero!$A$12:$AB$209,19,FALSE)</f>
        <v>----</v>
      </c>
      <c r="V1786" s="318"/>
      <c r="W1786" s="318"/>
      <c r="X1786" s="322"/>
      <c r="Y1786" s="334" t="e">
        <f t="shared" si="735"/>
        <v>#DIV/0!</v>
      </c>
      <c r="Z1786">
        <f t="shared" si="739"/>
        <v>30464298.166666597</v>
      </c>
      <c r="AG1786" s="345">
        <v>44079</v>
      </c>
      <c r="AH1786" s="149"/>
      <c r="AI1786" s="149"/>
      <c r="AJ1786" s="149"/>
      <c r="AK1786" s="149"/>
      <c r="AL1786" s="343" t="e">
        <f t="shared" si="736"/>
        <v>#DIV/0!</v>
      </c>
      <c r="AM1786" s="149"/>
      <c r="AN1786" s="149"/>
      <c r="AO1786" s="343" t="e">
        <f t="shared" si="737"/>
        <v>#DIV/0!</v>
      </c>
      <c r="AP1786" s="149"/>
      <c r="AQ1786" s="149"/>
      <c r="AR1786" s="343" t="e">
        <f t="shared" si="738"/>
        <v>#DIV/0!</v>
      </c>
    </row>
    <row r="1787" spans="1:44" ht="30.75" hidden="1" thickBot="1">
      <c r="A1787" s="309"/>
      <c r="B1787" s="308">
        <v>1623</v>
      </c>
      <c r="C1787" s="239" t="str">
        <f>VLOOKUP($A$18,Piezas!$A$10:$F$604,2,FALSE)</f>
        <v xml:space="preserve">Gabinete lateral derecho </v>
      </c>
      <c r="D1787" s="317" t="s">
        <v>1228</v>
      </c>
      <c r="E1787" s="322"/>
      <c r="F1787" s="308">
        <f>VLOOKUP(D1787,Acero!$A$12:$AB$209,4,FALSE)</f>
        <v>0</v>
      </c>
      <c r="G1787" s="317"/>
      <c r="H1787" s="317"/>
      <c r="I1787" s="317"/>
      <c r="J1787" s="311"/>
      <c r="L1787" s="322"/>
      <c r="M1787" s="308" t="str">
        <f>VLOOKUP(D1787,Acero!$A$12:$AB$209,13,FALSE)</f>
        <v>---------------</v>
      </c>
      <c r="N1787" s="308" t="str">
        <f>IF(L1787="x",VLOOKUP(D1787,Acero!$A$12:$AB$209,6,FALSE),"--")</f>
        <v>--</v>
      </c>
      <c r="O1787" s="324" t="str">
        <f>IF(L1787="x",VLOOKUP(D1787,Acero!$A$12:$AB$209,7,FALSE),"--")</f>
        <v>--</v>
      </c>
      <c r="P1787" s="335">
        <f>IF((M1787="Chapa negra doble recapado")*AND(L1787&lt;&gt;"x"),"--",VLOOKUP(D1787,Acero!$A$12:$AB$209,14,FALSE))</f>
        <v>0.42</v>
      </c>
      <c r="Q1787" s="335" t="str">
        <f>IF((M1787="Chapa negra doble recapado")*AND(L1787&lt;&gt;"x"),"--",VLOOKUP(D1787,Acero!$A$12:$AB$209,15,FALSE))</f>
        <v>----</v>
      </c>
      <c r="R1787" s="335" t="str">
        <f>IF(L1787="x",VLOOKUP(D1787,Acero!$A$12:$AB$209,16,FALSE),"--")</f>
        <v>--</v>
      </c>
      <c r="S1787" s="335" t="str">
        <f>IF(L1787="x",VLOOKUP(D1787,Acero!$A$12:$AB$209,17,FALSE),"--")</f>
        <v>--</v>
      </c>
      <c r="T1787" s="335">
        <f>VLOOKUP(D1787,Acero!$A$12:$AB$209,18,FALSE)</f>
        <v>0.5</v>
      </c>
      <c r="U1787" s="308" t="str">
        <f>VLOOKUP(D1787,Acero!$A$12:$AB$209,19,FALSE)</f>
        <v>----</v>
      </c>
      <c r="V1787" s="318"/>
      <c r="W1787" s="318"/>
      <c r="X1787" s="322"/>
      <c r="Y1787" s="334" t="e">
        <f t="shared" si="735"/>
        <v>#DIV/0!</v>
      </c>
      <c r="Z1787">
        <f t="shared" si="739"/>
        <v>30464298.166666597</v>
      </c>
      <c r="AG1787" s="345">
        <v>44080</v>
      </c>
      <c r="AH1787" s="149"/>
      <c r="AI1787" s="149"/>
      <c r="AJ1787" s="149"/>
      <c r="AK1787" s="149"/>
      <c r="AL1787" s="343" t="e">
        <f t="shared" si="736"/>
        <v>#DIV/0!</v>
      </c>
      <c r="AM1787" s="149"/>
      <c r="AN1787" s="149"/>
      <c r="AO1787" s="343" t="e">
        <f t="shared" si="737"/>
        <v>#DIV/0!</v>
      </c>
      <c r="AP1787" s="149"/>
      <c r="AQ1787" s="149"/>
      <c r="AR1787" s="343" t="e">
        <f t="shared" si="738"/>
        <v>#DIV/0!</v>
      </c>
    </row>
    <row r="1788" spans="1:44" ht="30.75" hidden="1" thickBot="1">
      <c r="A1788" s="309"/>
      <c r="B1788" s="308">
        <v>1624</v>
      </c>
      <c r="C1788" s="239" t="str">
        <f>VLOOKUP($A$18,Piezas!$A$10:$F$604,2,FALSE)</f>
        <v xml:space="preserve">Gabinete lateral derecho </v>
      </c>
      <c r="D1788" s="317" t="s">
        <v>1229</v>
      </c>
      <c r="E1788" s="322"/>
      <c r="F1788" s="308">
        <f>VLOOKUP(D1788,Acero!$A$12:$AB$209,4,FALSE)</f>
        <v>0</v>
      </c>
      <c r="G1788" s="317"/>
      <c r="H1788" s="317"/>
      <c r="I1788" s="317"/>
      <c r="J1788" s="311"/>
      <c r="L1788" s="322"/>
      <c r="M1788" s="308" t="str">
        <f>VLOOKUP(D1788,Acero!$A$12:$AB$209,13,FALSE)</f>
        <v>---------------</v>
      </c>
      <c r="N1788" s="308" t="str">
        <f>IF(L1788="x",VLOOKUP(D1788,Acero!$A$12:$AB$209,6,FALSE),"--")</f>
        <v>--</v>
      </c>
      <c r="O1788" s="324" t="str">
        <f>IF(L1788="x",VLOOKUP(D1788,Acero!$A$12:$AB$209,7,FALSE),"--")</f>
        <v>--</v>
      </c>
      <c r="P1788" s="335">
        <f>IF((M1788="Chapa negra doble recapado")*AND(L1788&lt;&gt;"x"),"--",VLOOKUP(D1788,Acero!$A$12:$AB$209,14,FALSE))</f>
        <v>22</v>
      </c>
      <c r="Q1788" s="335" t="str">
        <f>IF((M1788="Chapa negra doble recapado")*AND(L1788&lt;&gt;"x"),"--",VLOOKUP(D1788,Acero!$A$12:$AB$209,15,FALSE))</f>
        <v>----</v>
      </c>
      <c r="R1788" s="335" t="str">
        <f>IF(L1788="x",VLOOKUP(D1788,Acero!$A$12:$AB$209,16,FALSE),"--")</f>
        <v>--</v>
      </c>
      <c r="S1788" s="335" t="str">
        <f>IF(L1788="x",VLOOKUP(D1788,Acero!$A$12:$AB$209,17,FALSE),"--")</f>
        <v>--</v>
      </c>
      <c r="T1788" s="335">
        <f>VLOOKUP(D1788,Acero!$A$12:$AB$209,18,FALSE)</f>
        <v>0</v>
      </c>
      <c r="U1788" s="308" t="str">
        <f>VLOOKUP(D1788,Acero!$A$12:$AB$209,19,FALSE)</f>
        <v>----</v>
      </c>
      <c r="V1788" s="319"/>
      <c r="W1788" s="319"/>
      <c r="X1788" s="322"/>
      <c r="Y1788" s="334" t="e">
        <f t="shared" si="735"/>
        <v>#DIV/0!</v>
      </c>
      <c r="Z1788">
        <f t="shared" si="739"/>
        <v>30464298.166666597</v>
      </c>
      <c r="AG1788" s="345">
        <v>44081</v>
      </c>
      <c r="AH1788" s="149"/>
      <c r="AI1788" s="149"/>
      <c r="AJ1788" s="149"/>
      <c r="AK1788" s="149"/>
      <c r="AL1788" s="343" t="e">
        <f t="shared" si="736"/>
        <v>#DIV/0!</v>
      </c>
      <c r="AM1788" s="149"/>
      <c r="AN1788" s="149"/>
      <c r="AO1788" s="343" t="e">
        <f t="shared" si="737"/>
        <v>#DIV/0!</v>
      </c>
      <c r="AP1788" s="149"/>
      <c r="AQ1788" s="149"/>
      <c r="AR1788" s="343" t="e">
        <f t="shared" si="738"/>
        <v>#DIV/0!</v>
      </c>
    </row>
    <row r="1789" spans="1:44" ht="30.75" hidden="1" thickBot="1">
      <c r="A1789" s="309"/>
      <c r="B1789" s="308">
        <v>1625</v>
      </c>
      <c r="C1789" s="239" t="str">
        <f>VLOOKUP($A$18,Piezas!$A$10:$F$604,2,FALSE)</f>
        <v xml:space="preserve">Gabinete lateral derecho </v>
      </c>
      <c r="D1789" s="317" t="s">
        <v>1230</v>
      </c>
      <c r="E1789" s="322"/>
      <c r="F1789" s="308">
        <f>VLOOKUP(D1789,Acero!$A$12:$AB$209,4,FALSE)</f>
        <v>0</v>
      </c>
      <c r="G1789" s="317"/>
      <c r="H1789" s="317"/>
      <c r="I1789" s="317"/>
      <c r="J1789" s="311"/>
      <c r="L1789" s="322"/>
      <c r="M1789" s="308" t="str">
        <f>VLOOKUP(D1789,Acero!$A$12:$AB$209,13,FALSE)</f>
        <v>---------------</v>
      </c>
      <c r="N1789" s="308" t="str">
        <f>IF(L1789="x",VLOOKUP(D1789,Acero!$A$12:$AB$209,6,FALSE),"--")</f>
        <v>--</v>
      </c>
      <c r="O1789" s="324" t="str">
        <f>IF(L1789="x",VLOOKUP(D1789,Acero!$A$12:$AB$209,7,FALSE),"--")</f>
        <v>--</v>
      </c>
      <c r="P1789" s="335">
        <f>IF((M1789="Chapa negra doble recapado")*AND(L1789&lt;&gt;"x"),"--",VLOOKUP(D1789,Acero!$A$12:$AB$209,14,FALSE))</f>
        <v>12.7</v>
      </c>
      <c r="Q1789" s="335" t="str">
        <f>IF((M1789="Chapa negra doble recapado")*AND(L1789&lt;&gt;"x"),"--",VLOOKUP(D1789,Acero!$A$12:$AB$209,15,FALSE))</f>
        <v>----</v>
      </c>
      <c r="R1789" s="335" t="str">
        <f>IF(L1789="x",VLOOKUP(D1789,Acero!$A$12:$AB$209,16,FALSE),"--")</f>
        <v>--</v>
      </c>
      <c r="S1789" s="335" t="str">
        <f>IF(L1789="x",VLOOKUP(D1789,Acero!$A$12:$AB$209,17,FALSE),"--")</f>
        <v>--</v>
      </c>
      <c r="T1789" s="335">
        <f>VLOOKUP(D1789,Acero!$A$12:$AB$209,18,FALSE)</f>
        <v>0</v>
      </c>
      <c r="U1789" s="308" t="str">
        <f>VLOOKUP(D1789,Acero!$A$12:$AB$209,19,FALSE)</f>
        <v>----</v>
      </c>
      <c r="V1789" s="318"/>
      <c r="W1789" s="318"/>
      <c r="X1789" s="322"/>
      <c r="Y1789" s="334" t="e">
        <f t="shared" si="735"/>
        <v>#DIV/0!</v>
      </c>
      <c r="Z1789">
        <f t="shared" si="739"/>
        <v>30464298.166666597</v>
      </c>
      <c r="AG1789" s="345">
        <v>44082</v>
      </c>
      <c r="AH1789" s="149"/>
      <c r="AI1789" s="149"/>
      <c r="AJ1789" s="149"/>
      <c r="AK1789" s="149"/>
      <c r="AL1789" s="343" t="e">
        <f t="shared" si="736"/>
        <v>#DIV/0!</v>
      </c>
      <c r="AM1789" s="149"/>
      <c r="AN1789" s="149"/>
      <c r="AO1789" s="343" t="e">
        <f t="shared" si="737"/>
        <v>#DIV/0!</v>
      </c>
      <c r="AP1789" s="149"/>
      <c r="AQ1789" s="149"/>
      <c r="AR1789" s="343" t="e">
        <f t="shared" si="738"/>
        <v>#DIV/0!</v>
      </c>
    </row>
    <row r="1790" spans="1:44" ht="30.75" hidden="1" thickBot="1">
      <c r="A1790" s="309"/>
      <c r="B1790" s="308">
        <v>1626</v>
      </c>
      <c r="C1790" s="239" t="str">
        <f>VLOOKUP($A$18,Piezas!$A$10:$F$604,2,FALSE)</f>
        <v xml:space="preserve">Gabinete lateral derecho </v>
      </c>
      <c r="D1790" s="317"/>
      <c r="E1790" s="322"/>
      <c r="F1790" s="308" t="e">
        <f>VLOOKUP(D1790,Acero!$A$12:$AB$209,4,FALSE)</f>
        <v>#N/A</v>
      </c>
      <c r="G1790" s="317"/>
      <c r="H1790" s="317"/>
      <c r="I1790" s="317"/>
      <c r="J1790" s="311"/>
      <c r="L1790" s="322"/>
      <c r="M1790" s="308" t="e">
        <f>VLOOKUP(D1790,Acero!$A$12:$AB$209,13,FALSE)</f>
        <v>#N/A</v>
      </c>
      <c r="N1790" s="308" t="str">
        <f>IF(L1790="x",VLOOKUP(D1790,Acero!$A$12:$AB$209,6,FALSE),"--")</f>
        <v>--</v>
      </c>
      <c r="O1790" s="324" t="str">
        <f>IF(L1790="x",VLOOKUP(D1790,Acero!$A$12:$AB$209,7,FALSE),"--")</f>
        <v>--</v>
      </c>
      <c r="P1790" s="335" t="e">
        <f>IF((M1790="Chapa negra doble recapado")*AND(L1790&lt;&gt;"x"),"--",VLOOKUP(D1790,Acero!$A$12:$AB$209,14,FALSE))</f>
        <v>#N/A</v>
      </c>
      <c r="Q1790" s="335" t="e">
        <f>IF((M1790="Chapa negra doble recapado")*AND(L1790&lt;&gt;"x"),"--",VLOOKUP(D1790,Acero!$A$12:$AB$209,15,FALSE))</f>
        <v>#N/A</v>
      </c>
      <c r="R1790" s="335" t="str">
        <f>IF(L1790="x",VLOOKUP(D1790,Acero!$A$12:$AB$209,16,FALSE),"--")</f>
        <v>--</v>
      </c>
      <c r="S1790" s="335" t="str">
        <f>IF(L1790="x",VLOOKUP(D1790,Acero!$A$12:$AB$209,17,FALSE),"--")</f>
        <v>--</v>
      </c>
      <c r="T1790" s="335" t="e">
        <f>VLOOKUP(D1790,Acero!$A$12:$AB$209,18,FALSE)</f>
        <v>#N/A</v>
      </c>
      <c r="U1790" s="308" t="e">
        <f>VLOOKUP(D1790,Acero!$A$12:$AB$209,19,FALSE)</f>
        <v>#N/A</v>
      </c>
      <c r="V1790" s="319"/>
      <c r="W1790" s="319"/>
      <c r="X1790" s="322"/>
      <c r="Y1790" s="334" t="e">
        <f t="shared" si="735"/>
        <v>#DIV/0!</v>
      </c>
      <c r="Z1790">
        <f t="shared" si="739"/>
        <v>30464298.166666597</v>
      </c>
      <c r="AG1790" s="345">
        <v>44083</v>
      </c>
      <c r="AH1790" s="149"/>
      <c r="AI1790" s="149"/>
      <c r="AJ1790" s="149"/>
      <c r="AK1790" s="149"/>
      <c r="AL1790" s="343" t="e">
        <f t="shared" si="736"/>
        <v>#DIV/0!</v>
      </c>
      <c r="AM1790" s="149"/>
      <c r="AN1790" s="149"/>
      <c r="AO1790" s="343" t="e">
        <f t="shared" si="737"/>
        <v>#DIV/0!</v>
      </c>
      <c r="AP1790" s="149"/>
      <c r="AQ1790" s="149"/>
      <c r="AR1790" s="343" t="e">
        <f t="shared" si="738"/>
        <v>#DIV/0!</v>
      </c>
    </row>
    <row r="1791" spans="1:44" ht="30.75" hidden="1" thickBot="1">
      <c r="A1791" s="309"/>
      <c r="B1791" s="308">
        <v>1627</v>
      </c>
      <c r="C1791" s="239" t="str">
        <f>VLOOKUP($A$18,Piezas!$A$10:$F$604,2,FALSE)</f>
        <v xml:space="preserve">Gabinete lateral derecho </v>
      </c>
      <c r="D1791" s="320"/>
      <c r="E1791" s="322"/>
      <c r="F1791" s="308" t="e">
        <f>VLOOKUP(D1791,Acero!$A$12:$AB$209,4,FALSE)</f>
        <v>#N/A</v>
      </c>
      <c r="G1791" s="317"/>
      <c r="H1791" s="317"/>
      <c r="I1791" s="317"/>
      <c r="J1791" s="311"/>
      <c r="L1791" s="322"/>
      <c r="M1791" s="308" t="e">
        <f>VLOOKUP(D1791,Acero!$A$12:$AB$209,13,FALSE)</f>
        <v>#N/A</v>
      </c>
      <c r="N1791" s="308" t="str">
        <f>IF(L1791="x",VLOOKUP(D1791,Acero!$A$12:$AB$209,6,FALSE),"--")</f>
        <v>--</v>
      </c>
      <c r="O1791" s="324" t="str">
        <f>IF(L1791="x",VLOOKUP(D1791,Acero!$A$12:$AB$209,7,FALSE),"--")</f>
        <v>--</v>
      </c>
      <c r="P1791" s="335" t="e">
        <f>IF((M1791="Chapa negra doble recapado")*AND(L1791&lt;&gt;"x"),"--",VLOOKUP(D1791,Acero!$A$12:$AB$209,14,FALSE))</f>
        <v>#N/A</v>
      </c>
      <c r="Q1791" s="335" t="e">
        <f>IF((M1791="Chapa negra doble recapado")*AND(L1791&lt;&gt;"x"),"--",VLOOKUP(D1791,Acero!$A$12:$AB$209,15,FALSE))</f>
        <v>#N/A</v>
      </c>
      <c r="R1791" s="335" t="str">
        <f>IF(L1791="x",VLOOKUP(D1791,Acero!$A$12:$AB$209,16,FALSE),"--")</f>
        <v>--</v>
      </c>
      <c r="S1791" s="335" t="str">
        <f>IF(L1791="x",VLOOKUP(D1791,Acero!$A$12:$AB$209,17,FALSE),"--")</f>
        <v>--</v>
      </c>
      <c r="T1791" s="335" t="e">
        <f>VLOOKUP(D1791,Acero!$A$12:$AB$209,18,FALSE)</f>
        <v>#N/A</v>
      </c>
      <c r="U1791" s="308" t="e">
        <f>VLOOKUP(D1791,Acero!$A$12:$AB$209,19,FALSE)</f>
        <v>#N/A</v>
      </c>
      <c r="V1791" s="318"/>
      <c r="W1791" s="318"/>
      <c r="X1791" s="322"/>
      <c r="Y1791" s="334" t="e">
        <f t="shared" si="735"/>
        <v>#DIV/0!</v>
      </c>
      <c r="Z1791">
        <f t="shared" si="739"/>
        <v>30464298.166666597</v>
      </c>
      <c r="AG1791" s="345">
        <v>44084</v>
      </c>
      <c r="AH1791" s="149"/>
      <c r="AI1791" s="149"/>
      <c r="AJ1791" s="149"/>
      <c r="AK1791" s="149"/>
      <c r="AL1791" s="343" t="e">
        <f t="shared" si="736"/>
        <v>#DIV/0!</v>
      </c>
      <c r="AM1791" s="149"/>
      <c r="AN1791" s="149"/>
      <c r="AO1791" s="343" t="e">
        <f t="shared" si="737"/>
        <v>#DIV/0!</v>
      </c>
      <c r="AP1791" s="149"/>
      <c r="AQ1791" s="149"/>
      <c r="AR1791" s="343" t="e">
        <f t="shared" si="738"/>
        <v>#DIV/0!</v>
      </c>
    </row>
    <row r="1792" spans="1:44" ht="30.75" hidden="1" thickBot="1">
      <c r="A1792" s="412"/>
      <c r="B1792" s="308">
        <v>1628</v>
      </c>
      <c r="C1792" s="239" t="str">
        <f>VLOOKUP($A$18,Piezas!$A$10:$F$604,2,FALSE)</f>
        <v xml:space="preserve">Gabinete lateral derecho </v>
      </c>
      <c r="D1792" s="321"/>
      <c r="E1792" s="322"/>
      <c r="F1792" s="308" t="e">
        <f>VLOOKUP(D1792,Acero!$A$12:$AB$209,4,FALSE)</f>
        <v>#N/A</v>
      </c>
      <c r="G1792" s="317"/>
      <c r="H1792" s="317"/>
      <c r="I1792" s="317"/>
      <c r="J1792" s="311"/>
      <c r="L1792" s="322"/>
      <c r="M1792" s="308" t="e">
        <f>VLOOKUP(D1792,Acero!$A$12:$AB$209,13,FALSE)</f>
        <v>#N/A</v>
      </c>
      <c r="N1792" s="308" t="str">
        <f>IF(L1792="x",VLOOKUP(D1792,Acero!$A$12:$AB$209,6,FALSE),"--")</f>
        <v>--</v>
      </c>
      <c r="O1792" s="324" t="str">
        <f>IF(L1792="x",VLOOKUP(D1792,Acero!$A$12:$AB$209,7,FALSE),"--")</f>
        <v>--</v>
      </c>
      <c r="P1792" s="335" t="e">
        <f>IF((M1792="Chapa negra doble recapado")*AND(L1792&lt;&gt;"x"),"--",VLOOKUP(D1792,Acero!$A$12:$AB$209,14,FALSE))</f>
        <v>#N/A</v>
      </c>
      <c r="Q1792" s="335" t="e">
        <f>IF((M1792="Chapa negra doble recapado")*AND(L1792&lt;&gt;"x"),"--",VLOOKUP(D1792,Acero!$A$12:$AB$209,15,FALSE))</f>
        <v>#N/A</v>
      </c>
      <c r="R1792" s="335" t="str">
        <f>IF(L1792="x",VLOOKUP(D1792,Acero!$A$12:$AB$209,16,FALSE),"--")</f>
        <v>--</v>
      </c>
      <c r="S1792" s="335" t="str">
        <f>IF(L1792="x",VLOOKUP(D1792,Acero!$A$12:$AB$209,17,FALSE),"--")</f>
        <v>--</v>
      </c>
      <c r="T1792" s="335" t="e">
        <f>VLOOKUP(D1792,Acero!$A$12:$AB$209,18,FALSE)</f>
        <v>#N/A</v>
      </c>
      <c r="U1792" s="308" t="e">
        <f>VLOOKUP(D1792,Acero!$A$12:$AB$209,19,FALSE)</f>
        <v>#N/A</v>
      </c>
      <c r="V1792" s="319"/>
      <c r="W1792" s="319"/>
      <c r="X1792" s="322"/>
      <c r="Y1792" s="334" t="e">
        <f t="shared" si="735"/>
        <v>#DIV/0!</v>
      </c>
      <c r="Z1792">
        <f t="shared" si="739"/>
        <v>30464298.166666597</v>
      </c>
      <c r="AG1792" s="345">
        <v>44085</v>
      </c>
      <c r="AH1792" s="149"/>
      <c r="AI1792" s="149"/>
      <c r="AJ1792" s="149"/>
      <c r="AK1792" s="149"/>
      <c r="AL1792" s="343" t="e">
        <f t="shared" si="736"/>
        <v>#DIV/0!</v>
      </c>
      <c r="AM1792" s="149"/>
      <c r="AN1792" s="149"/>
      <c r="AO1792" s="343" t="e">
        <f t="shared" si="737"/>
        <v>#DIV/0!</v>
      </c>
      <c r="AP1792" s="149"/>
      <c r="AQ1792" s="149"/>
      <c r="AR1792" s="343" t="e">
        <f t="shared" si="738"/>
        <v>#DIV/0!</v>
      </c>
    </row>
    <row r="1793" spans="1:44" ht="15.75" hidden="1" thickBot="1">
      <c r="A1793" s="410"/>
      <c r="B1793" s="336"/>
      <c r="C1793" s="337"/>
      <c r="D1793" s="338"/>
      <c r="E1793" s="339"/>
      <c r="F1793" s="340"/>
      <c r="G1793" s="336"/>
      <c r="H1793" s="336"/>
      <c r="I1793" s="338"/>
      <c r="J1793" s="339"/>
      <c r="K1793" s="341"/>
      <c r="L1793" s="339"/>
      <c r="M1793" s="338"/>
      <c r="N1793" s="338"/>
      <c r="O1793" s="342"/>
      <c r="P1793" s="340"/>
      <c r="Q1793" s="340"/>
      <c r="R1793" s="340"/>
      <c r="S1793" s="340"/>
      <c r="T1793" s="340"/>
      <c r="U1793" s="336"/>
      <c r="V1793" s="336"/>
      <c r="W1793" s="336"/>
      <c r="X1793" s="339"/>
      <c r="Y1793" s="339"/>
      <c r="Z1793" s="333"/>
      <c r="AA1793" s="333"/>
      <c r="AG1793" s="345"/>
      <c r="AL1793" s="344"/>
      <c r="AO1793" s="344"/>
      <c r="AR1793" s="344"/>
    </row>
    <row r="1794" spans="1:44" ht="31.5" hidden="1" thickTop="1" thickBot="1">
      <c r="A1794" s="411" t="s">
        <v>667</v>
      </c>
      <c r="B1794" s="308">
        <v>1629</v>
      </c>
      <c r="C1794" s="239" t="str">
        <f>VLOOKUP($A$18,Piezas!$A$10:$F$604,2,FALSE)</f>
        <v xml:space="preserve">Gabinete lateral derecho </v>
      </c>
      <c r="D1794" s="317" t="s">
        <v>1012</v>
      </c>
      <c r="E1794" s="331">
        <v>3550.3333333333298</v>
      </c>
      <c r="F1794" s="308" t="str">
        <f>VLOOKUP(D1794,Acero!$A$12:$AB$209,4,FALSE)</f>
        <v>Lateral</v>
      </c>
      <c r="G1794" s="317"/>
      <c r="H1794" s="317"/>
      <c r="I1794" s="317"/>
      <c r="J1794" s="310"/>
      <c r="K1794" s="149"/>
      <c r="L1794" s="331"/>
      <c r="M1794" s="308" t="str">
        <f>VLOOKUP(D1794,Acero!$A$12:$AB$209,13,FALSE)</f>
        <v>Chapa negra doble recapado</v>
      </c>
      <c r="N1794" s="308" t="str">
        <f>IF(L1794="x",VLOOKUP(D1794,Acero!$A$12:$AB$209,6,FALSE),"--")</f>
        <v>--</v>
      </c>
      <c r="O1794" s="324" t="str">
        <f>IF(L1794="x",VLOOKUP(D1794,Acero!$A$12:$AB$209,7,FALSE),"--")</f>
        <v>--</v>
      </c>
      <c r="P1794" s="335" t="str">
        <f>IF((M1794="Chapa negra doble recapado")*AND(L1794&lt;&gt;"x"),"--",VLOOKUP(D1794,Acero!$A$12:$AB$209,14,FALSE))</f>
        <v>--</v>
      </c>
      <c r="Q1794" s="335" t="str">
        <f>IF((M1794="Chapa negra doble recapado")*AND(L1794&lt;&gt;"x"),"--",VLOOKUP(D1794,Acero!$A$12:$AB$209,15,FALSE))</f>
        <v>--</v>
      </c>
      <c r="R1794" s="335" t="str">
        <f>IF(L1794="x",VLOOKUP(D1794,Acero!$A$12:$AB$209,16,FALSE),"--")</f>
        <v>--</v>
      </c>
      <c r="S1794" s="335" t="str">
        <f>IF(L1794="x",VLOOKUP(D1794,Acero!$A$12:$AB$209,17,FALSE),"--")</f>
        <v>--</v>
      </c>
      <c r="T1794" s="335">
        <f>VLOOKUP(D1794,Acero!$A$12:$AB$209,18,FALSE)</f>
        <v>1.2</v>
      </c>
      <c r="U1794" s="308" t="str">
        <f>VLOOKUP(D1794,Acero!$A$12:$AB$209,19,FALSE)</f>
        <v>mm</v>
      </c>
      <c r="V1794" s="317"/>
      <c r="W1794" s="317">
        <v>2885.8333333333298</v>
      </c>
      <c r="X1794" s="331">
        <v>3773.6666666666702</v>
      </c>
      <c r="Y1794" s="334">
        <f t="shared" ref="Y1794:Y1804" si="740">(X1794-W1794)/W1794</f>
        <v>0.30765232457407149</v>
      </c>
      <c r="Z1794" s="149">
        <f>(V1794+W1794)*E1794</f>
        <v>10245670.277777756</v>
      </c>
      <c r="AA1794" s="149"/>
      <c r="AB1794" s="149"/>
      <c r="AC1794" s="149"/>
      <c r="AD1794" s="149"/>
      <c r="AE1794" s="149"/>
      <c r="AF1794" s="149"/>
      <c r="AG1794" s="345">
        <v>44086</v>
      </c>
      <c r="AH1794" s="149"/>
      <c r="AI1794" s="149"/>
      <c r="AJ1794" s="149"/>
      <c r="AK1794" s="149"/>
      <c r="AL1794" s="343" t="e">
        <f t="shared" ref="AL1794:AL1804" si="741">(AH1794-AK1794)/AH1794</f>
        <v>#DIV/0!</v>
      </c>
      <c r="AM1794" s="149"/>
      <c r="AN1794" s="149"/>
      <c r="AO1794" s="343" t="e">
        <f t="shared" ref="AO1794:AO1804" si="742">(AK1794-AN1794)/AK1794</f>
        <v>#DIV/0!</v>
      </c>
      <c r="AP1794" s="149"/>
      <c r="AQ1794" s="149"/>
      <c r="AR1794" s="343" t="e">
        <f t="shared" ref="AR1794:AR1804" si="743">(AN1794-AQ1794)/AN1794</f>
        <v>#DIV/0!</v>
      </c>
    </row>
    <row r="1795" spans="1:44" ht="30.75" hidden="1" thickBot="1">
      <c r="A1795" s="309"/>
      <c r="B1795" s="308">
        <v>1630</v>
      </c>
      <c r="C1795" s="239" t="str">
        <f>VLOOKUP($A$18,Piezas!$A$10:$F$604,2,FALSE)</f>
        <v xml:space="preserve">Gabinete lateral derecho </v>
      </c>
      <c r="D1795" s="317" t="s">
        <v>1211</v>
      </c>
      <c r="E1795" s="322">
        <v>3558.3333333333298</v>
      </c>
      <c r="F1795" s="308" t="str">
        <f>VLOOKUP(D1795,Acero!$A$12:$AB$209,4,FALSE)</f>
        <v xml:space="preserve">Lonja </v>
      </c>
      <c r="G1795" s="317"/>
      <c r="H1795" s="317"/>
      <c r="I1795" s="317"/>
      <c r="J1795" s="311"/>
      <c r="L1795" s="317"/>
      <c r="M1795" s="308" t="str">
        <f>VLOOKUP(D1795,Acero!$A$12:$AB$209,13,FALSE)</f>
        <v>Chapa negra doble recapado</v>
      </c>
      <c r="N1795" s="308" t="str">
        <f>IF(L1795="x",VLOOKUP(D1795,Acero!$A$12:$AB$209,6,FALSE),"--")</f>
        <v>--</v>
      </c>
      <c r="O1795" s="324" t="str">
        <f>IF(L1795="x",VLOOKUP(D1795,Acero!$A$12:$AB$209,7,FALSE),"--")</f>
        <v>--</v>
      </c>
      <c r="P1795" s="335" t="str">
        <f>IF((M1795="Chapa negra doble recapado")*AND(L1795&lt;&gt;"x"),"--",VLOOKUP(D1795,Acero!$A$12:$AB$209,14,FALSE))</f>
        <v>--</v>
      </c>
      <c r="Q1795" s="335" t="str">
        <f>IF((M1795="Chapa negra doble recapado")*AND(L1795&lt;&gt;"x"),"--",VLOOKUP(D1795,Acero!$A$12:$AB$209,15,FALSE))</f>
        <v>--</v>
      </c>
      <c r="R1795" s="335" t="str">
        <f>IF(L1795="x",VLOOKUP(D1795,Acero!$A$12:$AB$209,16,FALSE),"--")</f>
        <v>--</v>
      </c>
      <c r="S1795" s="335" t="str">
        <f>IF(L1795="x",VLOOKUP(D1795,Acero!$A$12:$AB$209,17,FALSE),"--")</f>
        <v>--</v>
      </c>
      <c r="T1795" s="335">
        <f>VLOOKUP(D1795,Acero!$A$12:$AB$209,18,FALSE)</f>
        <v>1.2</v>
      </c>
      <c r="U1795" s="308" t="str">
        <f>VLOOKUP(D1795,Acero!$A$12:$AB$209,19,FALSE)</f>
        <v>mm</v>
      </c>
      <c r="V1795" s="317"/>
      <c r="W1795" s="317">
        <v>2892.3333333333298</v>
      </c>
      <c r="X1795" s="322">
        <v>3782.1666666666702</v>
      </c>
      <c r="Y1795" s="334">
        <f t="shared" si="740"/>
        <v>0.30765241442895286</v>
      </c>
      <c r="Z1795">
        <f t="shared" ref="Z1795:Z1804" si="744">(V1795+W1795)*E1795+Z1794</f>
        <v>20537556.388888843</v>
      </c>
      <c r="AG1795" s="345">
        <v>44087</v>
      </c>
      <c r="AH1795" s="149"/>
      <c r="AI1795" s="149"/>
      <c r="AJ1795" s="149"/>
      <c r="AK1795" s="149"/>
      <c r="AL1795" s="343" t="e">
        <f t="shared" si="741"/>
        <v>#DIV/0!</v>
      </c>
      <c r="AM1795" s="149"/>
      <c r="AN1795" s="149"/>
      <c r="AO1795" s="343" t="e">
        <f t="shared" si="742"/>
        <v>#DIV/0!</v>
      </c>
      <c r="AP1795" s="149"/>
      <c r="AQ1795" s="149"/>
      <c r="AR1795" s="343" t="e">
        <f t="shared" si="743"/>
        <v>#DIV/0!</v>
      </c>
    </row>
    <row r="1796" spans="1:44" ht="30.75" hidden="1" thickBot="1">
      <c r="A1796" s="309"/>
      <c r="B1796" s="308">
        <v>1631</v>
      </c>
      <c r="C1796" s="239" t="str">
        <f>VLOOKUP($A$18,Piezas!$A$10:$F$604,2,FALSE)</f>
        <v xml:space="preserve">Gabinete lateral derecho </v>
      </c>
      <c r="D1796" s="317" t="s">
        <v>1014</v>
      </c>
      <c r="E1796" s="322">
        <v>3566.3333333333298</v>
      </c>
      <c r="F1796" s="308" t="str">
        <f>VLOOKUP(D1796,Acero!$A$12:$AB$209,4,FALSE)</f>
        <v>orejas</v>
      </c>
      <c r="G1796" s="317"/>
      <c r="H1796" s="317"/>
      <c r="I1796" s="317"/>
      <c r="J1796" s="311" t="s">
        <v>1618</v>
      </c>
      <c r="L1796" s="322"/>
      <c r="M1796" s="308" t="str">
        <f>VLOOKUP(D1796,Acero!$A$12:$AB$209,13,FALSE)</f>
        <v>Chapa negra doble recapado</v>
      </c>
      <c r="N1796" s="308" t="str">
        <f>IF(L1796="x",VLOOKUP(D1796,Acero!$A$12:$AB$209,6,FALSE),"--")</f>
        <v>--</v>
      </c>
      <c r="O1796" s="324" t="str">
        <f>IF(L1796="x",VLOOKUP(D1796,Acero!$A$12:$AB$209,7,FALSE),"--")</f>
        <v>--</v>
      </c>
      <c r="P1796" s="335" t="str">
        <f>IF((M1796="Chapa negra doble recapado")*AND(L1796&lt;&gt;"x"),"--",VLOOKUP(D1796,Acero!$A$12:$AB$209,14,FALSE))</f>
        <v>--</v>
      </c>
      <c r="Q1796" s="335" t="str">
        <f>IF((M1796="Chapa negra doble recapado")*AND(L1796&lt;&gt;"x"),"--",VLOOKUP(D1796,Acero!$A$12:$AB$209,15,FALSE))</f>
        <v>--</v>
      </c>
      <c r="R1796" s="335" t="str">
        <f>IF(L1796="x",VLOOKUP(D1796,Acero!$A$12:$AB$209,16,FALSE),"--")</f>
        <v>--</v>
      </c>
      <c r="S1796" s="335" t="str">
        <f>IF(L1796="x",VLOOKUP(D1796,Acero!$A$12:$AB$209,17,FALSE),"--")</f>
        <v>--</v>
      </c>
      <c r="T1796" s="335">
        <f>VLOOKUP(D1796,Acero!$A$12:$AB$209,18,FALSE)</f>
        <v>1.2</v>
      </c>
      <c r="U1796" s="308" t="str">
        <f>VLOOKUP(D1796,Acero!$A$12:$AB$209,19,FALSE)</f>
        <v>mm</v>
      </c>
      <c r="V1796" s="318">
        <v>1</v>
      </c>
      <c r="W1796" s="318">
        <v>2898.8333333333298</v>
      </c>
      <c r="X1796" s="322">
        <v>3790.6666666666702</v>
      </c>
      <c r="Y1796" s="334">
        <f t="shared" si="740"/>
        <v>0.3076525038808744</v>
      </c>
      <c r="Z1796">
        <f t="shared" si="744"/>
        <v>30879328.666666597</v>
      </c>
      <c r="AG1796" s="345">
        <v>44088</v>
      </c>
      <c r="AH1796" s="149"/>
      <c r="AI1796" s="149"/>
      <c r="AJ1796" s="149"/>
      <c r="AK1796" s="149"/>
      <c r="AL1796" s="343" t="e">
        <f t="shared" si="741"/>
        <v>#DIV/0!</v>
      </c>
      <c r="AM1796" s="149"/>
      <c r="AN1796" s="149"/>
      <c r="AO1796" s="343" t="e">
        <f t="shared" si="742"/>
        <v>#DIV/0!</v>
      </c>
      <c r="AP1796" s="149"/>
      <c r="AQ1796" s="149"/>
      <c r="AR1796" s="343" t="e">
        <f t="shared" si="743"/>
        <v>#DIV/0!</v>
      </c>
    </row>
    <row r="1797" spans="1:44" ht="30.75" hidden="1" thickBot="1">
      <c r="A1797" s="309"/>
      <c r="B1797" s="308">
        <v>1632</v>
      </c>
      <c r="C1797" s="239" t="str">
        <f>VLOOKUP($A$18,Piezas!$A$10:$F$604,2,FALSE)</f>
        <v xml:space="preserve">Gabinete lateral derecho </v>
      </c>
      <c r="D1797" s="317" t="s">
        <v>1015</v>
      </c>
      <c r="E1797" s="322"/>
      <c r="F1797" s="308">
        <f>VLOOKUP(D1797,Acero!$A$12:$AB$209,4,FALSE)</f>
        <v>0</v>
      </c>
      <c r="G1797" s="317"/>
      <c r="H1797" s="317"/>
      <c r="I1797" s="317"/>
      <c r="J1797" s="311"/>
      <c r="L1797" s="322"/>
      <c r="M1797" s="308">
        <f>VLOOKUP(D1797,Acero!$A$12:$AB$209,13,FALSE)</f>
        <v>0</v>
      </c>
      <c r="N1797" s="308" t="str">
        <f>IF(L1797="x",VLOOKUP(D1797,Acero!$A$12:$AB$209,6,FALSE),"--")</f>
        <v>--</v>
      </c>
      <c r="O1797" s="324" t="str">
        <f>IF(L1797="x",VLOOKUP(D1797,Acero!$A$12:$AB$209,7,FALSE),"--")</f>
        <v>--</v>
      </c>
      <c r="P1797" s="335">
        <f>IF((M1797="Chapa negra doble recapado")*AND(L1797&lt;&gt;"x"),"--",VLOOKUP(D1797,Acero!$A$12:$AB$209,14,FALSE))</f>
        <v>0</v>
      </c>
      <c r="Q1797" s="335">
        <f>IF((M1797="Chapa negra doble recapado")*AND(L1797&lt;&gt;"x"),"--",VLOOKUP(D1797,Acero!$A$12:$AB$209,15,FALSE))</f>
        <v>0</v>
      </c>
      <c r="R1797" s="335" t="str">
        <f>IF(L1797="x",VLOOKUP(D1797,Acero!$A$12:$AB$209,16,FALSE),"--")</f>
        <v>--</v>
      </c>
      <c r="S1797" s="335" t="str">
        <f>IF(L1797="x",VLOOKUP(D1797,Acero!$A$12:$AB$209,17,FALSE),"--")</f>
        <v>--</v>
      </c>
      <c r="T1797" s="335">
        <f>VLOOKUP(D1797,Acero!$A$12:$AB$209,18,FALSE)</f>
        <v>0</v>
      </c>
      <c r="U1797" s="308" t="str">
        <f>VLOOKUP(D1797,Acero!$A$12:$AB$209,19,FALSE)</f>
        <v>-----</v>
      </c>
      <c r="V1797" s="319"/>
      <c r="W1797" s="319"/>
      <c r="X1797" s="322"/>
      <c r="Y1797" s="334" t="e">
        <f t="shared" si="740"/>
        <v>#DIV/0!</v>
      </c>
      <c r="Z1797">
        <f t="shared" si="744"/>
        <v>30879328.666666597</v>
      </c>
      <c r="AG1797" s="345">
        <v>44089</v>
      </c>
      <c r="AH1797" s="149"/>
      <c r="AI1797" s="149"/>
      <c r="AJ1797" s="149"/>
      <c r="AK1797" s="149"/>
      <c r="AL1797" s="343" t="e">
        <f t="shared" si="741"/>
        <v>#DIV/0!</v>
      </c>
      <c r="AM1797" s="149"/>
      <c r="AN1797" s="149"/>
      <c r="AO1797" s="343" t="e">
        <f t="shared" si="742"/>
        <v>#DIV/0!</v>
      </c>
      <c r="AP1797" s="149"/>
      <c r="AQ1797" s="149"/>
      <c r="AR1797" s="343" t="e">
        <f t="shared" si="743"/>
        <v>#DIV/0!</v>
      </c>
    </row>
    <row r="1798" spans="1:44" ht="30.75" hidden="1" thickBot="1">
      <c r="A1798" s="309"/>
      <c r="B1798" s="308">
        <v>1633</v>
      </c>
      <c r="C1798" s="239" t="str">
        <f>VLOOKUP($A$18,Piezas!$A$10:$F$604,2,FALSE)</f>
        <v xml:space="preserve">Gabinete lateral derecho </v>
      </c>
      <c r="D1798" s="317" t="s">
        <v>1060</v>
      </c>
      <c r="E1798" s="322"/>
      <c r="F1798" s="308">
        <f>VLOOKUP(D1798,Acero!$A$12:$AB$209,4,FALSE)</f>
        <v>0</v>
      </c>
      <c r="G1798" s="317"/>
      <c r="H1798" s="317"/>
      <c r="I1798" s="317"/>
      <c r="J1798" s="311"/>
      <c r="L1798" s="322"/>
      <c r="M1798" s="308" t="str">
        <f>VLOOKUP(D1798,Acero!$A$12:$AB$209,13,FALSE)</f>
        <v>---------------</v>
      </c>
      <c r="N1798" s="308" t="str">
        <f>IF(L1798="x",VLOOKUP(D1798,Acero!$A$12:$AB$209,6,FALSE),"--")</f>
        <v>--</v>
      </c>
      <c r="O1798" s="324" t="str">
        <f>IF(L1798="x",VLOOKUP(D1798,Acero!$A$12:$AB$209,7,FALSE),"--")</f>
        <v>--</v>
      </c>
      <c r="P1798" s="335">
        <f>IF((M1798="Chapa negra doble recapado")*AND(L1798&lt;&gt;"x"),"--",VLOOKUP(D1798,Acero!$A$12:$AB$209,14,FALSE))</f>
        <v>28</v>
      </c>
      <c r="Q1798" s="335" t="str">
        <f>IF((M1798="Chapa negra doble recapado")*AND(L1798&lt;&gt;"x"),"--",VLOOKUP(D1798,Acero!$A$12:$AB$209,15,FALSE))</f>
        <v>----</v>
      </c>
      <c r="R1798" s="335" t="str">
        <f>IF(L1798="x",VLOOKUP(D1798,Acero!$A$12:$AB$209,16,FALSE),"--")</f>
        <v>--</v>
      </c>
      <c r="S1798" s="335" t="str">
        <f>IF(L1798="x",VLOOKUP(D1798,Acero!$A$12:$AB$209,17,FALSE),"--")</f>
        <v>--</v>
      </c>
      <c r="T1798" s="335">
        <f>VLOOKUP(D1798,Acero!$A$12:$AB$209,18,FALSE)</f>
        <v>0</v>
      </c>
      <c r="U1798" s="308" t="str">
        <f>VLOOKUP(D1798,Acero!$A$12:$AB$209,19,FALSE)</f>
        <v>----</v>
      </c>
      <c r="V1798" s="318"/>
      <c r="W1798" s="318"/>
      <c r="X1798" s="322"/>
      <c r="Y1798" s="334" t="e">
        <f t="shared" si="740"/>
        <v>#DIV/0!</v>
      </c>
      <c r="Z1798">
        <f t="shared" si="744"/>
        <v>30879328.666666597</v>
      </c>
      <c r="AG1798" s="345">
        <v>44090</v>
      </c>
      <c r="AH1798" s="149"/>
      <c r="AI1798" s="149"/>
      <c r="AJ1798" s="149"/>
      <c r="AK1798" s="149"/>
      <c r="AL1798" s="343" t="e">
        <f t="shared" si="741"/>
        <v>#DIV/0!</v>
      </c>
      <c r="AM1798" s="149"/>
      <c r="AN1798" s="149"/>
      <c r="AO1798" s="343" t="e">
        <f t="shared" si="742"/>
        <v>#DIV/0!</v>
      </c>
      <c r="AP1798" s="149"/>
      <c r="AQ1798" s="149"/>
      <c r="AR1798" s="343" t="e">
        <f t="shared" si="743"/>
        <v>#DIV/0!</v>
      </c>
    </row>
    <row r="1799" spans="1:44" ht="30.75" hidden="1" thickBot="1">
      <c r="A1799" s="309"/>
      <c r="B1799" s="308">
        <v>1634</v>
      </c>
      <c r="C1799" s="239" t="str">
        <f>VLOOKUP($A$18,Piezas!$A$10:$F$604,2,FALSE)</f>
        <v xml:space="preserve">Gabinete lateral derecho </v>
      </c>
      <c r="D1799" s="317" t="s">
        <v>1228</v>
      </c>
      <c r="E1799" s="322"/>
      <c r="F1799" s="308">
        <f>VLOOKUP(D1799,Acero!$A$12:$AB$209,4,FALSE)</f>
        <v>0</v>
      </c>
      <c r="G1799" s="317"/>
      <c r="H1799" s="317"/>
      <c r="I1799" s="317"/>
      <c r="J1799" s="311"/>
      <c r="L1799" s="322"/>
      <c r="M1799" s="308" t="str">
        <f>VLOOKUP(D1799,Acero!$A$12:$AB$209,13,FALSE)</f>
        <v>---------------</v>
      </c>
      <c r="N1799" s="308" t="str">
        <f>IF(L1799="x",VLOOKUP(D1799,Acero!$A$12:$AB$209,6,FALSE),"--")</f>
        <v>--</v>
      </c>
      <c r="O1799" s="324" t="str">
        <f>IF(L1799="x",VLOOKUP(D1799,Acero!$A$12:$AB$209,7,FALSE),"--")</f>
        <v>--</v>
      </c>
      <c r="P1799" s="335">
        <f>IF((M1799="Chapa negra doble recapado")*AND(L1799&lt;&gt;"x"),"--",VLOOKUP(D1799,Acero!$A$12:$AB$209,14,FALSE))</f>
        <v>0.42</v>
      </c>
      <c r="Q1799" s="335" t="str">
        <f>IF((M1799="Chapa negra doble recapado")*AND(L1799&lt;&gt;"x"),"--",VLOOKUP(D1799,Acero!$A$12:$AB$209,15,FALSE))</f>
        <v>----</v>
      </c>
      <c r="R1799" s="335" t="str">
        <f>IF(L1799="x",VLOOKUP(D1799,Acero!$A$12:$AB$209,16,FALSE),"--")</f>
        <v>--</v>
      </c>
      <c r="S1799" s="335" t="str">
        <f>IF(L1799="x",VLOOKUP(D1799,Acero!$A$12:$AB$209,17,FALSE),"--")</f>
        <v>--</v>
      </c>
      <c r="T1799" s="335">
        <f>VLOOKUP(D1799,Acero!$A$12:$AB$209,18,FALSE)</f>
        <v>0.5</v>
      </c>
      <c r="U1799" s="308" t="str">
        <f>VLOOKUP(D1799,Acero!$A$12:$AB$209,19,FALSE)</f>
        <v>----</v>
      </c>
      <c r="V1799" s="318"/>
      <c r="W1799" s="318"/>
      <c r="X1799" s="322"/>
      <c r="Y1799" s="334" t="e">
        <f t="shared" si="740"/>
        <v>#DIV/0!</v>
      </c>
      <c r="Z1799">
        <f t="shared" si="744"/>
        <v>30879328.666666597</v>
      </c>
      <c r="AG1799" s="345">
        <v>44091</v>
      </c>
      <c r="AH1799" s="149"/>
      <c r="AI1799" s="149"/>
      <c r="AJ1799" s="149"/>
      <c r="AK1799" s="149"/>
      <c r="AL1799" s="343" t="e">
        <f t="shared" si="741"/>
        <v>#DIV/0!</v>
      </c>
      <c r="AM1799" s="149"/>
      <c r="AN1799" s="149"/>
      <c r="AO1799" s="343" t="e">
        <f t="shared" si="742"/>
        <v>#DIV/0!</v>
      </c>
      <c r="AP1799" s="149"/>
      <c r="AQ1799" s="149"/>
      <c r="AR1799" s="343" t="e">
        <f t="shared" si="743"/>
        <v>#DIV/0!</v>
      </c>
    </row>
    <row r="1800" spans="1:44" ht="30.75" hidden="1" thickBot="1">
      <c r="A1800" s="309"/>
      <c r="B1800" s="308">
        <v>1635</v>
      </c>
      <c r="C1800" s="239" t="str">
        <f>VLOOKUP($A$18,Piezas!$A$10:$F$604,2,FALSE)</f>
        <v xml:space="preserve">Gabinete lateral derecho </v>
      </c>
      <c r="D1800" s="317" t="s">
        <v>1229</v>
      </c>
      <c r="E1800" s="322"/>
      <c r="F1800" s="308">
        <f>VLOOKUP(D1800,Acero!$A$12:$AB$209,4,FALSE)</f>
        <v>0</v>
      </c>
      <c r="G1800" s="317"/>
      <c r="H1800" s="317"/>
      <c r="I1800" s="317"/>
      <c r="J1800" s="311"/>
      <c r="L1800" s="322"/>
      <c r="M1800" s="308" t="str">
        <f>VLOOKUP(D1800,Acero!$A$12:$AB$209,13,FALSE)</f>
        <v>---------------</v>
      </c>
      <c r="N1800" s="308" t="str">
        <f>IF(L1800="x",VLOOKUP(D1800,Acero!$A$12:$AB$209,6,FALSE),"--")</f>
        <v>--</v>
      </c>
      <c r="O1800" s="324" t="str">
        <f>IF(L1800="x",VLOOKUP(D1800,Acero!$A$12:$AB$209,7,FALSE),"--")</f>
        <v>--</v>
      </c>
      <c r="P1800" s="335">
        <f>IF((M1800="Chapa negra doble recapado")*AND(L1800&lt;&gt;"x"),"--",VLOOKUP(D1800,Acero!$A$12:$AB$209,14,FALSE))</f>
        <v>22</v>
      </c>
      <c r="Q1800" s="335" t="str">
        <f>IF((M1800="Chapa negra doble recapado")*AND(L1800&lt;&gt;"x"),"--",VLOOKUP(D1800,Acero!$A$12:$AB$209,15,FALSE))</f>
        <v>----</v>
      </c>
      <c r="R1800" s="335" t="str">
        <f>IF(L1800="x",VLOOKUP(D1800,Acero!$A$12:$AB$209,16,FALSE),"--")</f>
        <v>--</v>
      </c>
      <c r="S1800" s="335" t="str">
        <f>IF(L1800="x",VLOOKUP(D1800,Acero!$A$12:$AB$209,17,FALSE),"--")</f>
        <v>--</v>
      </c>
      <c r="T1800" s="335">
        <f>VLOOKUP(D1800,Acero!$A$12:$AB$209,18,FALSE)</f>
        <v>0</v>
      </c>
      <c r="U1800" s="308" t="str">
        <f>VLOOKUP(D1800,Acero!$A$12:$AB$209,19,FALSE)</f>
        <v>----</v>
      </c>
      <c r="V1800" s="319"/>
      <c r="W1800" s="319"/>
      <c r="X1800" s="322"/>
      <c r="Y1800" s="334" t="e">
        <f t="shared" si="740"/>
        <v>#DIV/0!</v>
      </c>
      <c r="Z1800">
        <f t="shared" si="744"/>
        <v>30879328.666666597</v>
      </c>
      <c r="AG1800" s="345">
        <v>44092</v>
      </c>
      <c r="AH1800" s="149"/>
      <c r="AI1800" s="149"/>
      <c r="AJ1800" s="149"/>
      <c r="AK1800" s="149"/>
      <c r="AL1800" s="343" t="e">
        <f t="shared" si="741"/>
        <v>#DIV/0!</v>
      </c>
      <c r="AM1800" s="149"/>
      <c r="AN1800" s="149"/>
      <c r="AO1800" s="343" t="e">
        <f t="shared" si="742"/>
        <v>#DIV/0!</v>
      </c>
      <c r="AP1800" s="149"/>
      <c r="AQ1800" s="149"/>
      <c r="AR1800" s="343" t="e">
        <f t="shared" si="743"/>
        <v>#DIV/0!</v>
      </c>
    </row>
    <row r="1801" spans="1:44" ht="30.75" hidden="1" thickBot="1">
      <c r="A1801" s="309"/>
      <c r="B1801" s="308">
        <v>1636</v>
      </c>
      <c r="C1801" s="239" t="str">
        <f>VLOOKUP($A$18,Piezas!$A$10:$F$604,2,FALSE)</f>
        <v xml:space="preserve">Gabinete lateral derecho </v>
      </c>
      <c r="D1801" s="317" t="s">
        <v>1230</v>
      </c>
      <c r="E1801" s="322"/>
      <c r="F1801" s="308">
        <f>VLOOKUP(D1801,Acero!$A$12:$AB$209,4,FALSE)</f>
        <v>0</v>
      </c>
      <c r="G1801" s="317"/>
      <c r="H1801" s="317"/>
      <c r="I1801" s="317"/>
      <c r="J1801" s="311"/>
      <c r="L1801" s="322"/>
      <c r="M1801" s="308" t="str">
        <f>VLOOKUP(D1801,Acero!$A$12:$AB$209,13,FALSE)</f>
        <v>---------------</v>
      </c>
      <c r="N1801" s="308" t="str">
        <f>IF(L1801="x",VLOOKUP(D1801,Acero!$A$12:$AB$209,6,FALSE),"--")</f>
        <v>--</v>
      </c>
      <c r="O1801" s="324" t="str">
        <f>IF(L1801="x",VLOOKUP(D1801,Acero!$A$12:$AB$209,7,FALSE),"--")</f>
        <v>--</v>
      </c>
      <c r="P1801" s="335">
        <f>IF((M1801="Chapa negra doble recapado")*AND(L1801&lt;&gt;"x"),"--",VLOOKUP(D1801,Acero!$A$12:$AB$209,14,FALSE))</f>
        <v>12.7</v>
      </c>
      <c r="Q1801" s="335" t="str">
        <f>IF((M1801="Chapa negra doble recapado")*AND(L1801&lt;&gt;"x"),"--",VLOOKUP(D1801,Acero!$A$12:$AB$209,15,FALSE))</f>
        <v>----</v>
      </c>
      <c r="R1801" s="335" t="str">
        <f>IF(L1801="x",VLOOKUP(D1801,Acero!$A$12:$AB$209,16,FALSE),"--")</f>
        <v>--</v>
      </c>
      <c r="S1801" s="335" t="str">
        <f>IF(L1801="x",VLOOKUP(D1801,Acero!$A$12:$AB$209,17,FALSE),"--")</f>
        <v>--</v>
      </c>
      <c r="T1801" s="335">
        <f>VLOOKUP(D1801,Acero!$A$12:$AB$209,18,FALSE)</f>
        <v>0</v>
      </c>
      <c r="U1801" s="308" t="str">
        <f>VLOOKUP(D1801,Acero!$A$12:$AB$209,19,FALSE)</f>
        <v>----</v>
      </c>
      <c r="V1801" s="318"/>
      <c r="W1801" s="318"/>
      <c r="X1801" s="322"/>
      <c r="Y1801" s="334" t="e">
        <f t="shared" si="740"/>
        <v>#DIV/0!</v>
      </c>
      <c r="Z1801">
        <f t="shared" si="744"/>
        <v>30879328.666666597</v>
      </c>
      <c r="AG1801" s="345">
        <v>44093</v>
      </c>
      <c r="AH1801" s="149"/>
      <c r="AI1801" s="149"/>
      <c r="AJ1801" s="149"/>
      <c r="AK1801" s="149"/>
      <c r="AL1801" s="343" t="e">
        <f t="shared" si="741"/>
        <v>#DIV/0!</v>
      </c>
      <c r="AM1801" s="149"/>
      <c r="AN1801" s="149"/>
      <c r="AO1801" s="343" t="e">
        <f t="shared" si="742"/>
        <v>#DIV/0!</v>
      </c>
      <c r="AP1801" s="149"/>
      <c r="AQ1801" s="149"/>
      <c r="AR1801" s="343" t="e">
        <f t="shared" si="743"/>
        <v>#DIV/0!</v>
      </c>
    </row>
    <row r="1802" spans="1:44" ht="30.75" hidden="1" thickBot="1">
      <c r="A1802" s="309"/>
      <c r="B1802" s="308">
        <v>1637</v>
      </c>
      <c r="C1802" s="239" t="str">
        <f>VLOOKUP($A$18,Piezas!$A$10:$F$604,2,FALSE)</f>
        <v xml:space="preserve">Gabinete lateral derecho </v>
      </c>
      <c r="D1802" s="317"/>
      <c r="E1802" s="322"/>
      <c r="F1802" s="308" t="e">
        <f>VLOOKUP(D1802,Acero!$A$12:$AB$209,4,FALSE)</f>
        <v>#N/A</v>
      </c>
      <c r="G1802" s="317"/>
      <c r="H1802" s="317"/>
      <c r="I1802" s="317"/>
      <c r="J1802" s="311"/>
      <c r="L1802" s="322"/>
      <c r="M1802" s="308" t="e">
        <f>VLOOKUP(D1802,Acero!$A$12:$AB$209,13,FALSE)</f>
        <v>#N/A</v>
      </c>
      <c r="N1802" s="308" t="str">
        <f>IF(L1802="x",VLOOKUP(D1802,Acero!$A$12:$AB$209,6,FALSE),"--")</f>
        <v>--</v>
      </c>
      <c r="O1802" s="324" t="str">
        <f>IF(L1802="x",VLOOKUP(D1802,Acero!$A$12:$AB$209,7,FALSE),"--")</f>
        <v>--</v>
      </c>
      <c r="P1802" s="335" t="e">
        <f>IF((M1802="Chapa negra doble recapado")*AND(L1802&lt;&gt;"x"),"--",VLOOKUP(D1802,Acero!$A$12:$AB$209,14,FALSE))</f>
        <v>#N/A</v>
      </c>
      <c r="Q1802" s="335" t="e">
        <f>IF((M1802="Chapa negra doble recapado")*AND(L1802&lt;&gt;"x"),"--",VLOOKUP(D1802,Acero!$A$12:$AB$209,15,FALSE))</f>
        <v>#N/A</v>
      </c>
      <c r="R1802" s="335" t="str">
        <f>IF(L1802="x",VLOOKUP(D1802,Acero!$A$12:$AB$209,16,FALSE),"--")</f>
        <v>--</v>
      </c>
      <c r="S1802" s="335" t="str">
        <f>IF(L1802="x",VLOOKUP(D1802,Acero!$A$12:$AB$209,17,FALSE),"--")</f>
        <v>--</v>
      </c>
      <c r="T1802" s="335" t="e">
        <f>VLOOKUP(D1802,Acero!$A$12:$AB$209,18,FALSE)</f>
        <v>#N/A</v>
      </c>
      <c r="U1802" s="308" t="e">
        <f>VLOOKUP(D1802,Acero!$A$12:$AB$209,19,FALSE)</f>
        <v>#N/A</v>
      </c>
      <c r="V1802" s="319"/>
      <c r="W1802" s="319"/>
      <c r="X1802" s="322"/>
      <c r="Y1802" s="334" t="e">
        <f t="shared" si="740"/>
        <v>#DIV/0!</v>
      </c>
      <c r="Z1802">
        <f t="shared" si="744"/>
        <v>30879328.666666597</v>
      </c>
      <c r="AG1802" s="345">
        <v>44094</v>
      </c>
      <c r="AH1802" s="149"/>
      <c r="AI1802" s="149"/>
      <c r="AJ1802" s="149"/>
      <c r="AK1802" s="149"/>
      <c r="AL1802" s="343" t="e">
        <f t="shared" si="741"/>
        <v>#DIV/0!</v>
      </c>
      <c r="AM1802" s="149"/>
      <c r="AN1802" s="149"/>
      <c r="AO1802" s="343" t="e">
        <f t="shared" si="742"/>
        <v>#DIV/0!</v>
      </c>
      <c r="AP1802" s="149"/>
      <c r="AQ1802" s="149"/>
      <c r="AR1802" s="343" t="e">
        <f t="shared" si="743"/>
        <v>#DIV/0!</v>
      </c>
    </row>
    <row r="1803" spans="1:44" ht="30.75" hidden="1" thickBot="1">
      <c r="A1803" s="309"/>
      <c r="B1803" s="308">
        <v>1638</v>
      </c>
      <c r="C1803" s="239" t="str">
        <f>VLOOKUP($A$18,Piezas!$A$10:$F$604,2,FALSE)</f>
        <v xml:space="preserve">Gabinete lateral derecho </v>
      </c>
      <c r="D1803" s="320"/>
      <c r="E1803" s="322"/>
      <c r="F1803" s="308" t="e">
        <f>VLOOKUP(D1803,Acero!$A$12:$AB$209,4,FALSE)</f>
        <v>#N/A</v>
      </c>
      <c r="G1803" s="317"/>
      <c r="H1803" s="317"/>
      <c r="I1803" s="317"/>
      <c r="J1803" s="311"/>
      <c r="L1803" s="322"/>
      <c r="M1803" s="308" t="e">
        <f>VLOOKUP(D1803,Acero!$A$12:$AB$209,13,FALSE)</f>
        <v>#N/A</v>
      </c>
      <c r="N1803" s="308" t="str">
        <f>IF(L1803="x",VLOOKUP(D1803,Acero!$A$12:$AB$209,6,FALSE),"--")</f>
        <v>--</v>
      </c>
      <c r="O1803" s="324" t="str">
        <f>IF(L1803="x",VLOOKUP(D1803,Acero!$A$12:$AB$209,7,FALSE),"--")</f>
        <v>--</v>
      </c>
      <c r="P1803" s="335" t="e">
        <f>IF((M1803="Chapa negra doble recapado")*AND(L1803&lt;&gt;"x"),"--",VLOOKUP(D1803,Acero!$A$12:$AB$209,14,FALSE))</f>
        <v>#N/A</v>
      </c>
      <c r="Q1803" s="335" t="e">
        <f>IF((M1803="Chapa negra doble recapado")*AND(L1803&lt;&gt;"x"),"--",VLOOKUP(D1803,Acero!$A$12:$AB$209,15,FALSE))</f>
        <v>#N/A</v>
      </c>
      <c r="R1803" s="335" t="str">
        <f>IF(L1803="x",VLOOKUP(D1803,Acero!$A$12:$AB$209,16,FALSE),"--")</f>
        <v>--</v>
      </c>
      <c r="S1803" s="335" t="str">
        <f>IF(L1803="x",VLOOKUP(D1803,Acero!$A$12:$AB$209,17,FALSE),"--")</f>
        <v>--</v>
      </c>
      <c r="T1803" s="335" t="e">
        <f>VLOOKUP(D1803,Acero!$A$12:$AB$209,18,FALSE)</f>
        <v>#N/A</v>
      </c>
      <c r="U1803" s="308" t="e">
        <f>VLOOKUP(D1803,Acero!$A$12:$AB$209,19,FALSE)</f>
        <v>#N/A</v>
      </c>
      <c r="V1803" s="318"/>
      <c r="W1803" s="318"/>
      <c r="X1803" s="322"/>
      <c r="Y1803" s="334" t="e">
        <f t="shared" si="740"/>
        <v>#DIV/0!</v>
      </c>
      <c r="Z1803">
        <f t="shared" si="744"/>
        <v>30879328.666666597</v>
      </c>
      <c r="AG1803" s="345">
        <v>44095</v>
      </c>
      <c r="AH1803" s="149"/>
      <c r="AI1803" s="149"/>
      <c r="AJ1803" s="149"/>
      <c r="AK1803" s="149"/>
      <c r="AL1803" s="343" t="e">
        <f t="shared" si="741"/>
        <v>#DIV/0!</v>
      </c>
      <c r="AM1803" s="149"/>
      <c r="AN1803" s="149"/>
      <c r="AO1803" s="343" t="e">
        <f t="shared" si="742"/>
        <v>#DIV/0!</v>
      </c>
      <c r="AP1803" s="149"/>
      <c r="AQ1803" s="149"/>
      <c r="AR1803" s="343" t="e">
        <f t="shared" si="743"/>
        <v>#DIV/0!</v>
      </c>
    </row>
    <row r="1804" spans="1:44" ht="30.75" hidden="1" thickBot="1">
      <c r="A1804" s="412"/>
      <c r="B1804" s="308">
        <v>1639</v>
      </c>
      <c r="C1804" s="239" t="str">
        <f>VLOOKUP($A$18,Piezas!$A$10:$F$604,2,FALSE)</f>
        <v xml:space="preserve">Gabinete lateral derecho </v>
      </c>
      <c r="D1804" s="321"/>
      <c r="E1804" s="322"/>
      <c r="F1804" s="308" t="e">
        <f>VLOOKUP(D1804,Acero!$A$12:$AB$209,4,FALSE)</f>
        <v>#N/A</v>
      </c>
      <c r="G1804" s="317"/>
      <c r="H1804" s="317"/>
      <c r="I1804" s="317"/>
      <c r="J1804" s="311"/>
      <c r="L1804" s="322"/>
      <c r="M1804" s="308" t="e">
        <f>VLOOKUP(D1804,Acero!$A$12:$AB$209,13,FALSE)</f>
        <v>#N/A</v>
      </c>
      <c r="N1804" s="308" t="str">
        <f>IF(L1804="x",VLOOKUP(D1804,Acero!$A$12:$AB$209,6,FALSE),"--")</f>
        <v>--</v>
      </c>
      <c r="O1804" s="324" t="str">
        <f>IF(L1804="x",VLOOKUP(D1804,Acero!$A$12:$AB$209,7,FALSE),"--")</f>
        <v>--</v>
      </c>
      <c r="P1804" s="335" t="e">
        <f>IF((M1804="Chapa negra doble recapado")*AND(L1804&lt;&gt;"x"),"--",VLOOKUP(D1804,Acero!$A$12:$AB$209,14,FALSE))</f>
        <v>#N/A</v>
      </c>
      <c r="Q1804" s="335" t="e">
        <f>IF((M1804="Chapa negra doble recapado")*AND(L1804&lt;&gt;"x"),"--",VLOOKUP(D1804,Acero!$A$12:$AB$209,15,FALSE))</f>
        <v>#N/A</v>
      </c>
      <c r="R1804" s="335" t="str">
        <f>IF(L1804="x",VLOOKUP(D1804,Acero!$A$12:$AB$209,16,FALSE),"--")</f>
        <v>--</v>
      </c>
      <c r="S1804" s="335" t="str">
        <f>IF(L1804="x",VLOOKUP(D1804,Acero!$A$12:$AB$209,17,FALSE),"--")</f>
        <v>--</v>
      </c>
      <c r="T1804" s="335" t="e">
        <f>VLOOKUP(D1804,Acero!$A$12:$AB$209,18,FALSE)</f>
        <v>#N/A</v>
      </c>
      <c r="U1804" s="308" t="e">
        <f>VLOOKUP(D1804,Acero!$A$12:$AB$209,19,FALSE)</f>
        <v>#N/A</v>
      </c>
      <c r="V1804" s="319"/>
      <c r="W1804" s="319"/>
      <c r="X1804" s="322"/>
      <c r="Y1804" s="334" t="e">
        <f t="shared" si="740"/>
        <v>#DIV/0!</v>
      </c>
      <c r="Z1804">
        <f t="shared" si="744"/>
        <v>30879328.666666597</v>
      </c>
      <c r="AG1804" s="345">
        <v>44096</v>
      </c>
      <c r="AH1804" s="149"/>
      <c r="AI1804" s="149"/>
      <c r="AJ1804" s="149"/>
      <c r="AK1804" s="149"/>
      <c r="AL1804" s="343" t="e">
        <f t="shared" si="741"/>
        <v>#DIV/0!</v>
      </c>
      <c r="AM1804" s="149"/>
      <c r="AN1804" s="149"/>
      <c r="AO1804" s="343" t="e">
        <f t="shared" si="742"/>
        <v>#DIV/0!</v>
      </c>
      <c r="AP1804" s="149"/>
      <c r="AQ1804" s="149"/>
      <c r="AR1804" s="343" t="e">
        <f t="shared" si="743"/>
        <v>#DIV/0!</v>
      </c>
    </row>
    <row r="1805" spans="1:44" ht="15.75" hidden="1" thickBot="1">
      <c r="A1805" s="410"/>
      <c r="B1805" s="336"/>
      <c r="C1805" s="337"/>
      <c r="D1805" s="338"/>
      <c r="E1805" s="339"/>
      <c r="F1805" s="340"/>
      <c r="G1805" s="336"/>
      <c r="H1805" s="336"/>
      <c r="I1805" s="338"/>
      <c r="J1805" s="339"/>
      <c r="K1805" s="341"/>
      <c r="L1805" s="339"/>
      <c r="M1805" s="338"/>
      <c r="N1805" s="338"/>
      <c r="O1805" s="342"/>
      <c r="P1805" s="340"/>
      <c r="Q1805" s="340"/>
      <c r="R1805" s="340"/>
      <c r="S1805" s="340"/>
      <c r="T1805" s="340"/>
      <c r="U1805" s="336"/>
      <c r="V1805" s="336"/>
      <c r="W1805" s="336"/>
      <c r="X1805" s="339"/>
      <c r="Y1805" s="339"/>
      <c r="Z1805" s="333"/>
      <c r="AA1805" s="333"/>
      <c r="AG1805" s="345"/>
      <c r="AL1805" s="344"/>
      <c r="AO1805" s="344"/>
      <c r="AR1805" s="344"/>
    </row>
    <row r="1806" spans="1:44" ht="31.5" hidden="1" thickTop="1" thickBot="1">
      <c r="A1806" s="411" t="s">
        <v>668</v>
      </c>
      <c r="B1806" s="308">
        <v>1640</v>
      </c>
      <c r="C1806" s="239" t="str">
        <f>VLOOKUP($A$18,Piezas!$A$10:$F$604,2,FALSE)</f>
        <v xml:space="preserve">Gabinete lateral derecho </v>
      </c>
      <c r="D1806" s="317" t="s">
        <v>1012</v>
      </c>
      <c r="E1806" s="331">
        <v>3574.3333333333298</v>
      </c>
      <c r="F1806" s="308" t="str">
        <f>VLOOKUP(D1806,Acero!$A$12:$AB$209,4,FALSE)</f>
        <v>Lateral</v>
      </c>
      <c r="G1806" s="317"/>
      <c r="H1806" s="317"/>
      <c r="I1806" s="317"/>
      <c r="J1806" s="310"/>
      <c r="K1806" s="149"/>
      <c r="L1806" s="331"/>
      <c r="M1806" s="308" t="str">
        <f>VLOOKUP(D1806,Acero!$A$12:$AB$209,13,FALSE)</f>
        <v>Chapa negra doble recapado</v>
      </c>
      <c r="N1806" s="308" t="str">
        <f>IF(L1806="x",VLOOKUP(D1806,Acero!$A$12:$AB$209,6,FALSE),"--")</f>
        <v>--</v>
      </c>
      <c r="O1806" s="324" t="str">
        <f>IF(L1806="x",VLOOKUP(D1806,Acero!$A$12:$AB$209,7,FALSE),"--")</f>
        <v>--</v>
      </c>
      <c r="P1806" s="335" t="str">
        <f>IF((M1806="Chapa negra doble recapado")*AND(L1806&lt;&gt;"x"),"--",VLOOKUP(D1806,Acero!$A$12:$AB$209,14,FALSE))</f>
        <v>--</v>
      </c>
      <c r="Q1806" s="335" t="str">
        <f>IF((M1806="Chapa negra doble recapado")*AND(L1806&lt;&gt;"x"),"--",VLOOKUP(D1806,Acero!$A$12:$AB$209,15,FALSE))</f>
        <v>--</v>
      </c>
      <c r="R1806" s="335" t="str">
        <f>IF(L1806="x",VLOOKUP(D1806,Acero!$A$12:$AB$209,16,FALSE),"--")</f>
        <v>--</v>
      </c>
      <c r="S1806" s="335" t="str">
        <f>IF(L1806="x",VLOOKUP(D1806,Acero!$A$12:$AB$209,17,FALSE),"--")</f>
        <v>--</v>
      </c>
      <c r="T1806" s="335">
        <f>VLOOKUP(D1806,Acero!$A$12:$AB$209,18,FALSE)</f>
        <v>1.2</v>
      </c>
      <c r="U1806" s="308" t="str">
        <f>VLOOKUP(D1806,Acero!$A$12:$AB$209,19,FALSE)</f>
        <v>mm</v>
      </c>
      <c r="V1806" s="317"/>
      <c r="W1806" s="317">
        <v>2905.3333333333298</v>
      </c>
      <c r="X1806" s="331">
        <v>3799.1666666666702</v>
      </c>
      <c r="Y1806" s="334">
        <f t="shared" ref="Y1806:Y1816" si="745">(X1806-W1806)/W1806</f>
        <v>0.30765259293254066</v>
      </c>
      <c r="Z1806" s="149">
        <f>(V1806+W1806)*E1806</f>
        <v>10384629.777777756</v>
      </c>
      <c r="AA1806" s="149"/>
      <c r="AB1806" s="149"/>
      <c r="AC1806" s="149"/>
      <c r="AD1806" s="149"/>
      <c r="AE1806" s="149"/>
      <c r="AF1806" s="149"/>
      <c r="AG1806" s="345">
        <v>44097</v>
      </c>
      <c r="AH1806" s="149"/>
      <c r="AI1806" s="149"/>
      <c r="AJ1806" s="149"/>
      <c r="AK1806" s="149"/>
      <c r="AL1806" s="343" t="e">
        <f t="shared" ref="AL1806:AL1816" si="746">(AH1806-AK1806)/AH1806</f>
        <v>#DIV/0!</v>
      </c>
      <c r="AM1806" s="149"/>
      <c r="AN1806" s="149"/>
      <c r="AO1806" s="343" t="e">
        <f t="shared" ref="AO1806:AO1816" si="747">(AK1806-AN1806)/AK1806</f>
        <v>#DIV/0!</v>
      </c>
      <c r="AP1806" s="149"/>
      <c r="AQ1806" s="149"/>
      <c r="AR1806" s="343" t="e">
        <f t="shared" ref="AR1806:AR1816" si="748">(AN1806-AQ1806)/AN1806</f>
        <v>#DIV/0!</v>
      </c>
    </row>
    <row r="1807" spans="1:44" ht="30.75" hidden="1" thickBot="1">
      <c r="A1807" s="309"/>
      <c r="B1807" s="308">
        <v>1641</v>
      </c>
      <c r="C1807" s="239" t="str">
        <f>VLOOKUP($A$18,Piezas!$A$10:$F$604,2,FALSE)</f>
        <v xml:space="preserve">Gabinete lateral derecho </v>
      </c>
      <c r="D1807" s="317" t="s">
        <v>1211</v>
      </c>
      <c r="E1807" s="322">
        <v>3582.3333333333298</v>
      </c>
      <c r="F1807" s="308" t="str">
        <f>VLOOKUP(D1807,Acero!$A$12:$AB$209,4,FALSE)</f>
        <v xml:space="preserve">Lonja </v>
      </c>
      <c r="G1807" s="317"/>
      <c r="H1807" s="317"/>
      <c r="I1807" s="317"/>
      <c r="J1807" s="311"/>
      <c r="L1807" s="317"/>
      <c r="M1807" s="308" t="str">
        <f>VLOOKUP(D1807,Acero!$A$12:$AB$209,13,FALSE)</f>
        <v>Chapa negra doble recapado</v>
      </c>
      <c r="N1807" s="308" t="str">
        <f>IF(L1807="x",VLOOKUP(D1807,Acero!$A$12:$AB$209,6,FALSE),"--")</f>
        <v>--</v>
      </c>
      <c r="O1807" s="324" t="str">
        <f>IF(L1807="x",VLOOKUP(D1807,Acero!$A$12:$AB$209,7,FALSE),"--")</f>
        <v>--</v>
      </c>
      <c r="P1807" s="335" t="str">
        <f>IF((M1807="Chapa negra doble recapado")*AND(L1807&lt;&gt;"x"),"--",VLOOKUP(D1807,Acero!$A$12:$AB$209,14,FALSE))</f>
        <v>--</v>
      </c>
      <c r="Q1807" s="335" t="str">
        <f>IF((M1807="Chapa negra doble recapado")*AND(L1807&lt;&gt;"x"),"--",VLOOKUP(D1807,Acero!$A$12:$AB$209,15,FALSE))</f>
        <v>--</v>
      </c>
      <c r="R1807" s="335" t="str">
        <f>IF(L1807="x",VLOOKUP(D1807,Acero!$A$12:$AB$209,16,FALSE),"--")</f>
        <v>--</v>
      </c>
      <c r="S1807" s="335" t="str">
        <f>IF(L1807="x",VLOOKUP(D1807,Acero!$A$12:$AB$209,17,FALSE),"--")</f>
        <v>--</v>
      </c>
      <c r="T1807" s="335">
        <f>VLOOKUP(D1807,Acero!$A$12:$AB$209,18,FALSE)</f>
        <v>1.2</v>
      </c>
      <c r="U1807" s="308" t="str">
        <f>VLOOKUP(D1807,Acero!$A$12:$AB$209,19,FALSE)</f>
        <v>mm</v>
      </c>
      <c r="V1807" s="317"/>
      <c r="W1807" s="317">
        <v>2911.8333333333298</v>
      </c>
      <c r="X1807" s="322">
        <v>3807.6666666666702</v>
      </c>
      <c r="Y1807" s="334">
        <f t="shared" si="745"/>
        <v>0.30765268158663206</v>
      </c>
      <c r="Z1807">
        <f t="shared" ref="Z1807:Z1816" si="749">(V1807+W1807)*E1807+Z1806</f>
        <v>20815787.388888843</v>
      </c>
      <c r="AG1807" s="345">
        <v>44098</v>
      </c>
      <c r="AH1807" s="149"/>
      <c r="AI1807" s="149"/>
      <c r="AJ1807" s="149"/>
      <c r="AK1807" s="149"/>
      <c r="AL1807" s="343" t="e">
        <f t="shared" si="746"/>
        <v>#DIV/0!</v>
      </c>
      <c r="AM1807" s="149"/>
      <c r="AN1807" s="149"/>
      <c r="AO1807" s="343" t="e">
        <f t="shared" si="747"/>
        <v>#DIV/0!</v>
      </c>
      <c r="AP1807" s="149"/>
      <c r="AQ1807" s="149"/>
      <c r="AR1807" s="343" t="e">
        <f t="shared" si="748"/>
        <v>#DIV/0!</v>
      </c>
    </row>
    <row r="1808" spans="1:44" ht="30.75" hidden="1" thickBot="1">
      <c r="A1808" s="309"/>
      <c r="B1808" s="308">
        <v>1642</v>
      </c>
      <c r="C1808" s="239" t="str">
        <f>VLOOKUP($A$18,Piezas!$A$10:$F$604,2,FALSE)</f>
        <v xml:space="preserve">Gabinete lateral derecho </v>
      </c>
      <c r="D1808" s="317" t="s">
        <v>1014</v>
      </c>
      <c r="E1808" s="322">
        <v>3590.3333333333298</v>
      </c>
      <c r="F1808" s="308" t="str">
        <f>VLOOKUP(D1808,Acero!$A$12:$AB$209,4,FALSE)</f>
        <v>orejas</v>
      </c>
      <c r="G1808" s="317"/>
      <c r="H1808" s="317"/>
      <c r="I1808" s="317"/>
      <c r="J1808" s="311" t="s">
        <v>1619</v>
      </c>
      <c r="L1808" s="322"/>
      <c r="M1808" s="308" t="str">
        <f>VLOOKUP(D1808,Acero!$A$12:$AB$209,13,FALSE)</f>
        <v>Chapa negra doble recapado</v>
      </c>
      <c r="N1808" s="308" t="str">
        <f>IF(L1808="x",VLOOKUP(D1808,Acero!$A$12:$AB$209,6,FALSE),"--")</f>
        <v>--</v>
      </c>
      <c r="O1808" s="324" t="str">
        <f>IF(L1808="x",VLOOKUP(D1808,Acero!$A$12:$AB$209,7,FALSE),"--")</f>
        <v>--</v>
      </c>
      <c r="P1808" s="335" t="str">
        <f>IF((M1808="Chapa negra doble recapado")*AND(L1808&lt;&gt;"x"),"--",VLOOKUP(D1808,Acero!$A$12:$AB$209,14,FALSE))</f>
        <v>--</v>
      </c>
      <c r="Q1808" s="335" t="str">
        <f>IF((M1808="Chapa negra doble recapado")*AND(L1808&lt;&gt;"x"),"--",VLOOKUP(D1808,Acero!$A$12:$AB$209,15,FALSE))</f>
        <v>--</v>
      </c>
      <c r="R1808" s="335" t="str">
        <f>IF(L1808="x",VLOOKUP(D1808,Acero!$A$12:$AB$209,16,FALSE),"--")</f>
        <v>--</v>
      </c>
      <c r="S1808" s="335" t="str">
        <f>IF(L1808="x",VLOOKUP(D1808,Acero!$A$12:$AB$209,17,FALSE),"--")</f>
        <v>--</v>
      </c>
      <c r="T1808" s="335">
        <f>VLOOKUP(D1808,Acero!$A$12:$AB$209,18,FALSE)</f>
        <v>1.2</v>
      </c>
      <c r="U1808" s="308" t="str">
        <f>VLOOKUP(D1808,Acero!$A$12:$AB$209,19,FALSE)</f>
        <v>mm</v>
      </c>
      <c r="V1808" s="318">
        <v>1</v>
      </c>
      <c r="W1808" s="318">
        <v>2918.3333333333298</v>
      </c>
      <c r="X1808" s="322">
        <v>3816.1666666666702</v>
      </c>
      <c r="Y1808" s="334">
        <f t="shared" si="745"/>
        <v>0.30765276984580514</v>
      </c>
      <c r="Z1808">
        <f t="shared" si="749"/>
        <v>31297167.166666597</v>
      </c>
      <c r="AG1808" s="345">
        <v>44099</v>
      </c>
      <c r="AH1808" s="149"/>
      <c r="AI1808" s="149"/>
      <c r="AJ1808" s="149"/>
      <c r="AK1808" s="149"/>
      <c r="AL1808" s="343" t="e">
        <f t="shared" si="746"/>
        <v>#DIV/0!</v>
      </c>
      <c r="AM1808" s="149"/>
      <c r="AN1808" s="149"/>
      <c r="AO1808" s="343" t="e">
        <f t="shared" si="747"/>
        <v>#DIV/0!</v>
      </c>
      <c r="AP1808" s="149"/>
      <c r="AQ1808" s="149"/>
      <c r="AR1808" s="343" t="e">
        <f t="shared" si="748"/>
        <v>#DIV/0!</v>
      </c>
    </row>
    <row r="1809" spans="1:44" ht="30.75" hidden="1" thickBot="1">
      <c r="A1809" s="309"/>
      <c r="B1809" s="308">
        <v>1643</v>
      </c>
      <c r="C1809" s="239" t="str">
        <f>VLOOKUP($A$18,Piezas!$A$10:$F$604,2,FALSE)</f>
        <v xml:space="preserve">Gabinete lateral derecho </v>
      </c>
      <c r="D1809" s="317" t="s">
        <v>1015</v>
      </c>
      <c r="E1809" s="322"/>
      <c r="F1809" s="308">
        <f>VLOOKUP(D1809,Acero!$A$12:$AB$209,4,FALSE)</f>
        <v>0</v>
      </c>
      <c r="G1809" s="317"/>
      <c r="H1809" s="317"/>
      <c r="I1809" s="317"/>
      <c r="J1809" s="311"/>
      <c r="L1809" s="322"/>
      <c r="M1809" s="308">
        <f>VLOOKUP(D1809,Acero!$A$12:$AB$209,13,FALSE)</f>
        <v>0</v>
      </c>
      <c r="N1809" s="308" t="str">
        <f>IF(L1809="x",VLOOKUP(D1809,Acero!$A$12:$AB$209,6,FALSE),"--")</f>
        <v>--</v>
      </c>
      <c r="O1809" s="324" t="str">
        <f>IF(L1809="x",VLOOKUP(D1809,Acero!$A$12:$AB$209,7,FALSE),"--")</f>
        <v>--</v>
      </c>
      <c r="P1809" s="335">
        <f>IF((M1809="Chapa negra doble recapado")*AND(L1809&lt;&gt;"x"),"--",VLOOKUP(D1809,Acero!$A$12:$AB$209,14,FALSE))</f>
        <v>0</v>
      </c>
      <c r="Q1809" s="335">
        <f>IF((M1809="Chapa negra doble recapado")*AND(L1809&lt;&gt;"x"),"--",VLOOKUP(D1809,Acero!$A$12:$AB$209,15,FALSE))</f>
        <v>0</v>
      </c>
      <c r="R1809" s="335" t="str">
        <f>IF(L1809="x",VLOOKUP(D1809,Acero!$A$12:$AB$209,16,FALSE),"--")</f>
        <v>--</v>
      </c>
      <c r="S1809" s="335" t="str">
        <f>IF(L1809="x",VLOOKUP(D1809,Acero!$A$12:$AB$209,17,FALSE),"--")</f>
        <v>--</v>
      </c>
      <c r="T1809" s="335">
        <f>VLOOKUP(D1809,Acero!$A$12:$AB$209,18,FALSE)</f>
        <v>0</v>
      </c>
      <c r="U1809" s="308" t="str">
        <f>VLOOKUP(D1809,Acero!$A$12:$AB$209,19,FALSE)</f>
        <v>-----</v>
      </c>
      <c r="V1809" s="319"/>
      <c r="W1809" s="319"/>
      <c r="X1809" s="322"/>
      <c r="Y1809" s="334" t="e">
        <f t="shared" si="745"/>
        <v>#DIV/0!</v>
      </c>
      <c r="Z1809">
        <f t="shared" si="749"/>
        <v>31297167.166666597</v>
      </c>
      <c r="AG1809" s="345">
        <v>44100</v>
      </c>
      <c r="AH1809" s="149"/>
      <c r="AI1809" s="149"/>
      <c r="AJ1809" s="149"/>
      <c r="AK1809" s="149"/>
      <c r="AL1809" s="343" t="e">
        <f t="shared" si="746"/>
        <v>#DIV/0!</v>
      </c>
      <c r="AM1809" s="149"/>
      <c r="AN1809" s="149"/>
      <c r="AO1809" s="343" t="e">
        <f t="shared" si="747"/>
        <v>#DIV/0!</v>
      </c>
      <c r="AP1809" s="149"/>
      <c r="AQ1809" s="149"/>
      <c r="AR1809" s="343" t="e">
        <f t="shared" si="748"/>
        <v>#DIV/0!</v>
      </c>
    </row>
    <row r="1810" spans="1:44" ht="30.75" hidden="1" thickBot="1">
      <c r="A1810" s="309"/>
      <c r="B1810" s="308">
        <v>1644</v>
      </c>
      <c r="C1810" s="239" t="str">
        <f>VLOOKUP($A$18,Piezas!$A$10:$F$604,2,FALSE)</f>
        <v xml:space="preserve">Gabinete lateral derecho </v>
      </c>
      <c r="D1810" s="317" t="s">
        <v>1060</v>
      </c>
      <c r="E1810" s="322"/>
      <c r="F1810" s="308">
        <f>VLOOKUP(D1810,Acero!$A$12:$AB$209,4,FALSE)</f>
        <v>0</v>
      </c>
      <c r="G1810" s="317"/>
      <c r="H1810" s="317"/>
      <c r="I1810" s="317"/>
      <c r="J1810" s="311"/>
      <c r="L1810" s="322"/>
      <c r="M1810" s="308" t="str">
        <f>VLOOKUP(D1810,Acero!$A$12:$AB$209,13,FALSE)</f>
        <v>---------------</v>
      </c>
      <c r="N1810" s="308" t="str">
        <f>IF(L1810="x",VLOOKUP(D1810,Acero!$A$12:$AB$209,6,FALSE),"--")</f>
        <v>--</v>
      </c>
      <c r="O1810" s="324" t="str">
        <f>IF(L1810="x",VLOOKUP(D1810,Acero!$A$12:$AB$209,7,FALSE),"--")</f>
        <v>--</v>
      </c>
      <c r="P1810" s="335">
        <f>IF((M1810="Chapa negra doble recapado")*AND(L1810&lt;&gt;"x"),"--",VLOOKUP(D1810,Acero!$A$12:$AB$209,14,FALSE))</f>
        <v>28</v>
      </c>
      <c r="Q1810" s="335" t="str">
        <f>IF((M1810="Chapa negra doble recapado")*AND(L1810&lt;&gt;"x"),"--",VLOOKUP(D1810,Acero!$A$12:$AB$209,15,FALSE))</f>
        <v>----</v>
      </c>
      <c r="R1810" s="335" t="str">
        <f>IF(L1810="x",VLOOKUP(D1810,Acero!$A$12:$AB$209,16,FALSE),"--")</f>
        <v>--</v>
      </c>
      <c r="S1810" s="335" t="str">
        <f>IF(L1810="x",VLOOKUP(D1810,Acero!$A$12:$AB$209,17,FALSE),"--")</f>
        <v>--</v>
      </c>
      <c r="T1810" s="335">
        <f>VLOOKUP(D1810,Acero!$A$12:$AB$209,18,FALSE)</f>
        <v>0</v>
      </c>
      <c r="U1810" s="308" t="str">
        <f>VLOOKUP(D1810,Acero!$A$12:$AB$209,19,FALSE)</f>
        <v>----</v>
      </c>
      <c r="V1810" s="318"/>
      <c r="W1810" s="318"/>
      <c r="X1810" s="322"/>
      <c r="Y1810" s="334" t="e">
        <f t="shared" si="745"/>
        <v>#DIV/0!</v>
      </c>
      <c r="Z1810">
        <f t="shared" si="749"/>
        <v>31297167.166666597</v>
      </c>
      <c r="AG1810" s="345">
        <v>44101</v>
      </c>
      <c r="AH1810" s="149"/>
      <c r="AI1810" s="149"/>
      <c r="AJ1810" s="149"/>
      <c r="AK1810" s="149"/>
      <c r="AL1810" s="343" t="e">
        <f t="shared" si="746"/>
        <v>#DIV/0!</v>
      </c>
      <c r="AM1810" s="149"/>
      <c r="AN1810" s="149"/>
      <c r="AO1810" s="343" t="e">
        <f t="shared" si="747"/>
        <v>#DIV/0!</v>
      </c>
      <c r="AP1810" s="149"/>
      <c r="AQ1810" s="149"/>
      <c r="AR1810" s="343" t="e">
        <f t="shared" si="748"/>
        <v>#DIV/0!</v>
      </c>
    </row>
    <row r="1811" spans="1:44" ht="30.75" hidden="1" thickBot="1">
      <c r="A1811" s="309"/>
      <c r="B1811" s="308">
        <v>1645</v>
      </c>
      <c r="C1811" s="239" t="str">
        <f>VLOOKUP($A$18,Piezas!$A$10:$F$604,2,FALSE)</f>
        <v xml:space="preserve">Gabinete lateral derecho </v>
      </c>
      <c r="D1811" s="317" t="s">
        <v>1228</v>
      </c>
      <c r="E1811" s="322"/>
      <c r="F1811" s="308">
        <f>VLOOKUP(D1811,Acero!$A$12:$AB$209,4,FALSE)</f>
        <v>0</v>
      </c>
      <c r="G1811" s="317"/>
      <c r="H1811" s="317"/>
      <c r="I1811" s="317"/>
      <c r="J1811" s="311"/>
      <c r="L1811" s="322"/>
      <c r="M1811" s="308" t="str">
        <f>VLOOKUP(D1811,Acero!$A$12:$AB$209,13,FALSE)</f>
        <v>---------------</v>
      </c>
      <c r="N1811" s="308" t="str">
        <f>IF(L1811="x",VLOOKUP(D1811,Acero!$A$12:$AB$209,6,FALSE),"--")</f>
        <v>--</v>
      </c>
      <c r="O1811" s="324" t="str">
        <f>IF(L1811="x",VLOOKUP(D1811,Acero!$A$12:$AB$209,7,FALSE),"--")</f>
        <v>--</v>
      </c>
      <c r="P1811" s="335">
        <f>IF((M1811="Chapa negra doble recapado")*AND(L1811&lt;&gt;"x"),"--",VLOOKUP(D1811,Acero!$A$12:$AB$209,14,FALSE))</f>
        <v>0.42</v>
      </c>
      <c r="Q1811" s="335" t="str">
        <f>IF((M1811="Chapa negra doble recapado")*AND(L1811&lt;&gt;"x"),"--",VLOOKUP(D1811,Acero!$A$12:$AB$209,15,FALSE))</f>
        <v>----</v>
      </c>
      <c r="R1811" s="335" t="str">
        <f>IF(L1811="x",VLOOKUP(D1811,Acero!$A$12:$AB$209,16,FALSE),"--")</f>
        <v>--</v>
      </c>
      <c r="S1811" s="335" t="str">
        <f>IF(L1811="x",VLOOKUP(D1811,Acero!$A$12:$AB$209,17,FALSE),"--")</f>
        <v>--</v>
      </c>
      <c r="T1811" s="335">
        <f>VLOOKUP(D1811,Acero!$A$12:$AB$209,18,FALSE)</f>
        <v>0.5</v>
      </c>
      <c r="U1811" s="308" t="str">
        <f>VLOOKUP(D1811,Acero!$A$12:$AB$209,19,FALSE)</f>
        <v>----</v>
      </c>
      <c r="V1811" s="318"/>
      <c r="W1811" s="318"/>
      <c r="X1811" s="322"/>
      <c r="Y1811" s="334" t="e">
        <f t="shared" si="745"/>
        <v>#DIV/0!</v>
      </c>
      <c r="Z1811">
        <f t="shared" si="749"/>
        <v>31297167.166666597</v>
      </c>
      <c r="AG1811" s="345">
        <v>44102</v>
      </c>
      <c r="AH1811" s="149"/>
      <c r="AI1811" s="149"/>
      <c r="AJ1811" s="149"/>
      <c r="AK1811" s="149"/>
      <c r="AL1811" s="343" t="e">
        <f t="shared" si="746"/>
        <v>#DIV/0!</v>
      </c>
      <c r="AM1811" s="149"/>
      <c r="AN1811" s="149"/>
      <c r="AO1811" s="343" t="e">
        <f t="shared" si="747"/>
        <v>#DIV/0!</v>
      </c>
      <c r="AP1811" s="149"/>
      <c r="AQ1811" s="149"/>
      <c r="AR1811" s="343" t="e">
        <f t="shared" si="748"/>
        <v>#DIV/0!</v>
      </c>
    </row>
    <row r="1812" spans="1:44" ht="30.75" hidden="1" thickBot="1">
      <c r="A1812" s="309"/>
      <c r="B1812" s="308">
        <v>1646</v>
      </c>
      <c r="C1812" s="239" t="str">
        <f>VLOOKUP($A$18,Piezas!$A$10:$F$604,2,FALSE)</f>
        <v xml:space="preserve">Gabinete lateral derecho </v>
      </c>
      <c r="D1812" s="317" t="s">
        <v>1229</v>
      </c>
      <c r="E1812" s="322"/>
      <c r="F1812" s="308">
        <f>VLOOKUP(D1812,Acero!$A$12:$AB$209,4,FALSE)</f>
        <v>0</v>
      </c>
      <c r="G1812" s="317"/>
      <c r="H1812" s="317"/>
      <c r="I1812" s="317"/>
      <c r="J1812" s="311"/>
      <c r="L1812" s="322"/>
      <c r="M1812" s="308" t="str">
        <f>VLOOKUP(D1812,Acero!$A$12:$AB$209,13,FALSE)</f>
        <v>---------------</v>
      </c>
      <c r="N1812" s="308" t="str">
        <f>IF(L1812="x",VLOOKUP(D1812,Acero!$A$12:$AB$209,6,FALSE),"--")</f>
        <v>--</v>
      </c>
      <c r="O1812" s="324" t="str">
        <f>IF(L1812="x",VLOOKUP(D1812,Acero!$A$12:$AB$209,7,FALSE),"--")</f>
        <v>--</v>
      </c>
      <c r="P1812" s="335">
        <f>IF((M1812="Chapa negra doble recapado")*AND(L1812&lt;&gt;"x"),"--",VLOOKUP(D1812,Acero!$A$12:$AB$209,14,FALSE))</f>
        <v>22</v>
      </c>
      <c r="Q1812" s="335" t="str">
        <f>IF((M1812="Chapa negra doble recapado")*AND(L1812&lt;&gt;"x"),"--",VLOOKUP(D1812,Acero!$A$12:$AB$209,15,FALSE))</f>
        <v>----</v>
      </c>
      <c r="R1812" s="335" t="str">
        <f>IF(L1812="x",VLOOKUP(D1812,Acero!$A$12:$AB$209,16,FALSE),"--")</f>
        <v>--</v>
      </c>
      <c r="S1812" s="335" t="str">
        <f>IF(L1812="x",VLOOKUP(D1812,Acero!$A$12:$AB$209,17,FALSE),"--")</f>
        <v>--</v>
      </c>
      <c r="T1812" s="335">
        <f>VLOOKUP(D1812,Acero!$A$12:$AB$209,18,FALSE)</f>
        <v>0</v>
      </c>
      <c r="U1812" s="308" t="str">
        <f>VLOOKUP(D1812,Acero!$A$12:$AB$209,19,FALSE)</f>
        <v>----</v>
      </c>
      <c r="V1812" s="319"/>
      <c r="W1812" s="319"/>
      <c r="X1812" s="322"/>
      <c r="Y1812" s="334" t="e">
        <f t="shared" si="745"/>
        <v>#DIV/0!</v>
      </c>
      <c r="Z1812">
        <f t="shared" si="749"/>
        <v>31297167.166666597</v>
      </c>
      <c r="AG1812" s="345">
        <v>44103</v>
      </c>
      <c r="AH1812" s="149"/>
      <c r="AI1812" s="149"/>
      <c r="AJ1812" s="149"/>
      <c r="AK1812" s="149"/>
      <c r="AL1812" s="343" t="e">
        <f t="shared" si="746"/>
        <v>#DIV/0!</v>
      </c>
      <c r="AM1812" s="149"/>
      <c r="AN1812" s="149"/>
      <c r="AO1812" s="343" t="e">
        <f t="shared" si="747"/>
        <v>#DIV/0!</v>
      </c>
      <c r="AP1812" s="149"/>
      <c r="AQ1812" s="149"/>
      <c r="AR1812" s="343" t="e">
        <f t="shared" si="748"/>
        <v>#DIV/0!</v>
      </c>
    </row>
    <row r="1813" spans="1:44" ht="30.75" hidden="1" thickBot="1">
      <c r="A1813" s="309"/>
      <c r="B1813" s="308">
        <v>1647</v>
      </c>
      <c r="C1813" s="239" t="str">
        <f>VLOOKUP($A$18,Piezas!$A$10:$F$604,2,FALSE)</f>
        <v xml:space="preserve">Gabinete lateral derecho </v>
      </c>
      <c r="D1813" s="317" t="s">
        <v>1230</v>
      </c>
      <c r="E1813" s="322"/>
      <c r="F1813" s="308">
        <f>VLOOKUP(D1813,Acero!$A$12:$AB$209,4,FALSE)</f>
        <v>0</v>
      </c>
      <c r="G1813" s="317"/>
      <c r="H1813" s="317"/>
      <c r="I1813" s="317"/>
      <c r="J1813" s="311"/>
      <c r="L1813" s="322"/>
      <c r="M1813" s="308" t="str">
        <f>VLOOKUP(D1813,Acero!$A$12:$AB$209,13,FALSE)</f>
        <v>---------------</v>
      </c>
      <c r="N1813" s="308" t="str">
        <f>IF(L1813="x",VLOOKUP(D1813,Acero!$A$12:$AB$209,6,FALSE),"--")</f>
        <v>--</v>
      </c>
      <c r="O1813" s="324" t="str">
        <f>IF(L1813="x",VLOOKUP(D1813,Acero!$A$12:$AB$209,7,FALSE),"--")</f>
        <v>--</v>
      </c>
      <c r="P1813" s="335">
        <f>IF((M1813="Chapa negra doble recapado")*AND(L1813&lt;&gt;"x"),"--",VLOOKUP(D1813,Acero!$A$12:$AB$209,14,FALSE))</f>
        <v>12.7</v>
      </c>
      <c r="Q1813" s="335" t="str">
        <f>IF((M1813="Chapa negra doble recapado")*AND(L1813&lt;&gt;"x"),"--",VLOOKUP(D1813,Acero!$A$12:$AB$209,15,FALSE))</f>
        <v>----</v>
      </c>
      <c r="R1813" s="335" t="str">
        <f>IF(L1813="x",VLOOKUP(D1813,Acero!$A$12:$AB$209,16,FALSE),"--")</f>
        <v>--</v>
      </c>
      <c r="S1813" s="335" t="str">
        <f>IF(L1813="x",VLOOKUP(D1813,Acero!$A$12:$AB$209,17,FALSE),"--")</f>
        <v>--</v>
      </c>
      <c r="T1813" s="335">
        <f>VLOOKUP(D1813,Acero!$A$12:$AB$209,18,FALSE)</f>
        <v>0</v>
      </c>
      <c r="U1813" s="308" t="str">
        <f>VLOOKUP(D1813,Acero!$A$12:$AB$209,19,FALSE)</f>
        <v>----</v>
      </c>
      <c r="V1813" s="318"/>
      <c r="W1813" s="318"/>
      <c r="X1813" s="322"/>
      <c r="Y1813" s="334" t="e">
        <f t="shared" si="745"/>
        <v>#DIV/0!</v>
      </c>
      <c r="Z1813">
        <f t="shared" si="749"/>
        <v>31297167.166666597</v>
      </c>
      <c r="AG1813" s="345">
        <v>44104</v>
      </c>
      <c r="AH1813" s="149"/>
      <c r="AI1813" s="149"/>
      <c r="AJ1813" s="149"/>
      <c r="AK1813" s="149"/>
      <c r="AL1813" s="343" t="e">
        <f t="shared" si="746"/>
        <v>#DIV/0!</v>
      </c>
      <c r="AM1813" s="149"/>
      <c r="AN1813" s="149"/>
      <c r="AO1813" s="343" t="e">
        <f t="shared" si="747"/>
        <v>#DIV/0!</v>
      </c>
      <c r="AP1813" s="149"/>
      <c r="AQ1813" s="149"/>
      <c r="AR1813" s="343" t="e">
        <f t="shared" si="748"/>
        <v>#DIV/0!</v>
      </c>
    </row>
    <row r="1814" spans="1:44" ht="30.75" hidden="1" thickBot="1">
      <c r="A1814" s="309"/>
      <c r="B1814" s="308">
        <v>1648</v>
      </c>
      <c r="C1814" s="239" t="str">
        <f>VLOOKUP($A$18,Piezas!$A$10:$F$604,2,FALSE)</f>
        <v xml:space="preserve">Gabinete lateral derecho </v>
      </c>
      <c r="D1814" s="317"/>
      <c r="E1814" s="322"/>
      <c r="F1814" s="308" t="e">
        <f>VLOOKUP(D1814,Acero!$A$12:$AB$209,4,FALSE)</f>
        <v>#N/A</v>
      </c>
      <c r="G1814" s="317"/>
      <c r="H1814" s="317"/>
      <c r="I1814" s="317"/>
      <c r="J1814" s="311"/>
      <c r="L1814" s="322"/>
      <c r="M1814" s="308" t="e">
        <f>VLOOKUP(D1814,Acero!$A$12:$AB$209,13,FALSE)</f>
        <v>#N/A</v>
      </c>
      <c r="N1814" s="308" t="str">
        <f>IF(L1814="x",VLOOKUP(D1814,Acero!$A$12:$AB$209,6,FALSE),"--")</f>
        <v>--</v>
      </c>
      <c r="O1814" s="324" t="str">
        <f>IF(L1814="x",VLOOKUP(D1814,Acero!$A$12:$AB$209,7,FALSE),"--")</f>
        <v>--</v>
      </c>
      <c r="P1814" s="335" t="e">
        <f>IF((M1814="Chapa negra doble recapado")*AND(L1814&lt;&gt;"x"),"--",VLOOKUP(D1814,Acero!$A$12:$AB$209,14,FALSE))</f>
        <v>#N/A</v>
      </c>
      <c r="Q1814" s="335" t="e">
        <f>IF((M1814="Chapa negra doble recapado")*AND(L1814&lt;&gt;"x"),"--",VLOOKUP(D1814,Acero!$A$12:$AB$209,15,FALSE))</f>
        <v>#N/A</v>
      </c>
      <c r="R1814" s="335" t="str">
        <f>IF(L1814="x",VLOOKUP(D1814,Acero!$A$12:$AB$209,16,FALSE),"--")</f>
        <v>--</v>
      </c>
      <c r="S1814" s="335" t="str">
        <f>IF(L1814="x",VLOOKUP(D1814,Acero!$A$12:$AB$209,17,FALSE),"--")</f>
        <v>--</v>
      </c>
      <c r="T1814" s="335" t="e">
        <f>VLOOKUP(D1814,Acero!$A$12:$AB$209,18,FALSE)</f>
        <v>#N/A</v>
      </c>
      <c r="U1814" s="308" t="e">
        <f>VLOOKUP(D1814,Acero!$A$12:$AB$209,19,FALSE)</f>
        <v>#N/A</v>
      </c>
      <c r="V1814" s="319"/>
      <c r="W1814" s="319"/>
      <c r="X1814" s="322"/>
      <c r="Y1814" s="334" t="e">
        <f t="shared" si="745"/>
        <v>#DIV/0!</v>
      </c>
      <c r="Z1814">
        <f t="shared" si="749"/>
        <v>31297167.166666597</v>
      </c>
      <c r="AG1814" s="345">
        <v>44105</v>
      </c>
      <c r="AH1814" s="149"/>
      <c r="AI1814" s="149"/>
      <c r="AJ1814" s="149"/>
      <c r="AK1814" s="149"/>
      <c r="AL1814" s="343" t="e">
        <f t="shared" si="746"/>
        <v>#DIV/0!</v>
      </c>
      <c r="AM1814" s="149"/>
      <c r="AN1814" s="149"/>
      <c r="AO1814" s="343" t="e">
        <f t="shared" si="747"/>
        <v>#DIV/0!</v>
      </c>
      <c r="AP1814" s="149"/>
      <c r="AQ1814" s="149"/>
      <c r="AR1814" s="343" t="e">
        <f t="shared" si="748"/>
        <v>#DIV/0!</v>
      </c>
    </row>
    <row r="1815" spans="1:44" ht="30.75" hidden="1" thickBot="1">
      <c r="A1815" s="309"/>
      <c r="B1815" s="308">
        <v>1649</v>
      </c>
      <c r="C1815" s="239" t="str">
        <f>VLOOKUP($A$18,Piezas!$A$10:$F$604,2,FALSE)</f>
        <v xml:space="preserve">Gabinete lateral derecho </v>
      </c>
      <c r="D1815" s="320"/>
      <c r="E1815" s="322"/>
      <c r="F1815" s="308" t="e">
        <f>VLOOKUP(D1815,Acero!$A$12:$AB$209,4,FALSE)</f>
        <v>#N/A</v>
      </c>
      <c r="G1815" s="317"/>
      <c r="H1815" s="317"/>
      <c r="I1815" s="317"/>
      <c r="J1815" s="311"/>
      <c r="L1815" s="322"/>
      <c r="M1815" s="308" t="e">
        <f>VLOOKUP(D1815,Acero!$A$12:$AB$209,13,FALSE)</f>
        <v>#N/A</v>
      </c>
      <c r="N1815" s="308" t="str">
        <f>IF(L1815="x",VLOOKUP(D1815,Acero!$A$12:$AB$209,6,FALSE),"--")</f>
        <v>--</v>
      </c>
      <c r="O1815" s="324" t="str">
        <f>IF(L1815="x",VLOOKUP(D1815,Acero!$A$12:$AB$209,7,FALSE),"--")</f>
        <v>--</v>
      </c>
      <c r="P1815" s="335" t="e">
        <f>IF((M1815="Chapa negra doble recapado")*AND(L1815&lt;&gt;"x"),"--",VLOOKUP(D1815,Acero!$A$12:$AB$209,14,FALSE))</f>
        <v>#N/A</v>
      </c>
      <c r="Q1815" s="335" t="e">
        <f>IF((M1815="Chapa negra doble recapado")*AND(L1815&lt;&gt;"x"),"--",VLOOKUP(D1815,Acero!$A$12:$AB$209,15,FALSE))</f>
        <v>#N/A</v>
      </c>
      <c r="R1815" s="335" t="str">
        <f>IF(L1815="x",VLOOKUP(D1815,Acero!$A$12:$AB$209,16,FALSE),"--")</f>
        <v>--</v>
      </c>
      <c r="S1815" s="335" t="str">
        <f>IF(L1815="x",VLOOKUP(D1815,Acero!$A$12:$AB$209,17,FALSE),"--")</f>
        <v>--</v>
      </c>
      <c r="T1815" s="335" t="e">
        <f>VLOOKUP(D1815,Acero!$A$12:$AB$209,18,FALSE)</f>
        <v>#N/A</v>
      </c>
      <c r="U1815" s="308" t="e">
        <f>VLOOKUP(D1815,Acero!$A$12:$AB$209,19,FALSE)</f>
        <v>#N/A</v>
      </c>
      <c r="V1815" s="318"/>
      <c r="W1815" s="318"/>
      <c r="X1815" s="322"/>
      <c r="Y1815" s="334" t="e">
        <f t="shared" si="745"/>
        <v>#DIV/0!</v>
      </c>
      <c r="Z1815">
        <f t="shared" si="749"/>
        <v>31297167.166666597</v>
      </c>
      <c r="AG1815" s="345">
        <v>44106</v>
      </c>
      <c r="AH1815" s="149"/>
      <c r="AI1815" s="149"/>
      <c r="AJ1815" s="149"/>
      <c r="AK1815" s="149"/>
      <c r="AL1815" s="343" t="e">
        <f t="shared" si="746"/>
        <v>#DIV/0!</v>
      </c>
      <c r="AM1815" s="149"/>
      <c r="AN1815" s="149"/>
      <c r="AO1815" s="343" t="e">
        <f t="shared" si="747"/>
        <v>#DIV/0!</v>
      </c>
      <c r="AP1815" s="149"/>
      <c r="AQ1815" s="149"/>
      <c r="AR1815" s="343" t="e">
        <f t="shared" si="748"/>
        <v>#DIV/0!</v>
      </c>
    </row>
    <row r="1816" spans="1:44" ht="30.75" hidden="1" thickBot="1">
      <c r="A1816" s="412"/>
      <c r="B1816" s="308">
        <v>1650</v>
      </c>
      <c r="C1816" s="239" t="str">
        <f>VLOOKUP($A$18,Piezas!$A$10:$F$604,2,FALSE)</f>
        <v xml:space="preserve">Gabinete lateral derecho </v>
      </c>
      <c r="D1816" s="321"/>
      <c r="E1816" s="322"/>
      <c r="F1816" s="308" t="e">
        <f>VLOOKUP(D1816,Acero!$A$12:$AB$209,4,FALSE)</f>
        <v>#N/A</v>
      </c>
      <c r="G1816" s="317"/>
      <c r="H1816" s="317"/>
      <c r="I1816" s="317"/>
      <c r="J1816" s="311"/>
      <c r="L1816" s="322"/>
      <c r="M1816" s="308" t="e">
        <f>VLOOKUP(D1816,Acero!$A$12:$AB$209,13,FALSE)</f>
        <v>#N/A</v>
      </c>
      <c r="N1816" s="308" t="str">
        <f>IF(L1816="x",VLOOKUP(D1816,Acero!$A$12:$AB$209,6,FALSE),"--")</f>
        <v>--</v>
      </c>
      <c r="O1816" s="324" t="str">
        <f>IF(L1816="x",VLOOKUP(D1816,Acero!$A$12:$AB$209,7,FALSE),"--")</f>
        <v>--</v>
      </c>
      <c r="P1816" s="335" t="e">
        <f>IF((M1816="Chapa negra doble recapado")*AND(L1816&lt;&gt;"x"),"--",VLOOKUP(D1816,Acero!$A$12:$AB$209,14,FALSE))</f>
        <v>#N/A</v>
      </c>
      <c r="Q1816" s="335" t="e">
        <f>IF((M1816="Chapa negra doble recapado")*AND(L1816&lt;&gt;"x"),"--",VLOOKUP(D1816,Acero!$A$12:$AB$209,15,FALSE))</f>
        <v>#N/A</v>
      </c>
      <c r="R1816" s="335" t="str">
        <f>IF(L1816="x",VLOOKUP(D1816,Acero!$A$12:$AB$209,16,FALSE),"--")</f>
        <v>--</v>
      </c>
      <c r="S1816" s="335" t="str">
        <f>IF(L1816="x",VLOOKUP(D1816,Acero!$A$12:$AB$209,17,FALSE),"--")</f>
        <v>--</v>
      </c>
      <c r="T1816" s="335" t="e">
        <f>VLOOKUP(D1816,Acero!$A$12:$AB$209,18,FALSE)</f>
        <v>#N/A</v>
      </c>
      <c r="U1816" s="308" t="e">
        <f>VLOOKUP(D1816,Acero!$A$12:$AB$209,19,FALSE)</f>
        <v>#N/A</v>
      </c>
      <c r="V1816" s="319"/>
      <c r="W1816" s="319"/>
      <c r="X1816" s="322"/>
      <c r="Y1816" s="334" t="e">
        <f t="shared" si="745"/>
        <v>#DIV/0!</v>
      </c>
      <c r="Z1816">
        <f t="shared" si="749"/>
        <v>31297167.166666597</v>
      </c>
      <c r="AG1816" s="345">
        <v>44107</v>
      </c>
      <c r="AH1816" s="149"/>
      <c r="AI1816" s="149"/>
      <c r="AJ1816" s="149"/>
      <c r="AK1816" s="149"/>
      <c r="AL1816" s="343" t="e">
        <f t="shared" si="746"/>
        <v>#DIV/0!</v>
      </c>
      <c r="AM1816" s="149"/>
      <c r="AN1816" s="149"/>
      <c r="AO1816" s="343" t="e">
        <f t="shared" si="747"/>
        <v>#DIV/0!</v>
      </c>
      <c r="AP1816" s="149"/>
      <c r="AQ1816" s="149"/>
      <c r="AR1816" s="343" t="e">
        <f t="shared" si="748"/>
        <v>#DIV/0!</v>
      </c>
    </row>
    <row r="1817" spans="1:44" ht="15.75" hidden="1" thickBot="1">
      <c r="A1817" s="410"/>
      <c r="B1817" s="336"/>
      <c r="C1817" s="337"/>
      <c r="D1817" s="338"/>
      <c r="E1817" s="339"/>
      <c r="F1817" s="340"/>
      <c r="G1817" s="336"/>
      <c r="H1817" s="336"/>
      <c r="I1817" s="338"/>
      <c r="J1817" s="339"/>
      <c r="K1817" s="341"/>
      <c r="L1817" s="339"/>
      <c r="M1817" s="338"/>
      <c r="N1817" s="338"/>
      <c r="O1817" s="342"/>
      <c r="P1817" s="340"/>
      <c r="Q1817" s="340"/>
      <c r="R1817" s="340"/>
      <c r="S1817" s="340"/>
      <c r="T1817" s="340"/>
      <c r="U1817" s="336"/>
      <c r="V1817" s="336"/>
      <c r="W1817" s="336"/>
      <c r="X1817" s="339"/>
      <c r="Y1817" s="339"/>
      <c r="Z1817" s="333"/>
      <c r="AA1817" s="333"/>
      <c r="AG1817" s="345"/>
      <c r="AL1817" s="344"/>
      <c r="AO1817" s="344"/>
      <c r="AR1817" s="344"/>
    </row>
    <row r="1818" spans="1:44" ht="31.5" hidden="1" thickTop="1" thickBot="1">
      <c r="A1818" s="411" t="s">
        <v>669</v>
      </c>
      <c r="B1818" s="308">
        <v>1651</v>
      </c>
      <c r="C1818" s="239" t="str">
        <f>VLOOKUP($A$18,Piezas!$A$10:$F$604,2,FALSE)</f>
        <v xml:space="preserve">Gabinete lateral derecho </v>
      </c>
      <c r="D1818" s="317" t="s">
        <v>1012</v>
      </c>
      <c r="E1818" s="331">
        <v>3598.3333333333298</v>
      </c>
      <c r="F1818" s="308" t="str">
        <f>VLOOKUP(D1818,Acero!$A$12:$AB$209,4,FALSE)</f>
        <v>Lateral</v>
      </c>
      <c r="G1818" s="317"/>
      <c r="H1818" s="317"/>
      <c r="I1818" s="317"/>
      <c r="J1818" s="310"/>
      <c r="K1818" s="149"/>
      <c r="L1818" s="331"/>
      <c r="M1818" s="308" t="str">
        <f>VLOOKUP(D1818,Acero!$A$12:$AB$209,13,FALSE)</f>
        <v>Chapa negra doble recapado</v>
      </c>
      <c r="N1818" s="308" t="str">
        <f>IF(L1818="x",VLOOKUP(D1818,Acero!$A$12:$AB$209,6,FALSE),"--")</f>
        <v>--</v>
      </c>
      <c r="O1818" s="324" t="str">
        <f>IF(L1818="x",VLOOKUP(D1818,Acero!$A$12:$AB$209,7,FALSE),"--")</f>
        <v>--</v>
      </c>
      <c r="P1818" s="335" t="str">
        <f>IF((M1818="Chapa negra doble recapado")*AND(L1818&lt;&gt;"x"),"--",VLOOKUP(D1818,Acero!$A$12:$AB$209,14,FALSE))</f>
        <v>--</v>
      </c>
      <c r="Q1818" s="335" t="str">
        <f>IF((M1818="Chapa negra doble recapado")*AND(L1818&lt;&gt;"x"),"--",VLOOKUP(D1818,Acero!$A$12:$AB$209,15,FALSE))</f>
        <v>--</v>
      </c>
      <c r="R1818" s="335" t="str">
        <f>IF(L1818="x",VLOOKUP(D1818,Acero!$A$12:$AB$209,16,FALSE),"--")</f>
        <v>--</v>
      </c>
      <c r="S1818" s="335" t="str">
        <f>IF(L1818="x",VLOOKUP(D1818,Acero!$A$12:$AB$209,17,FALSE),"--")</f>
        <v>--</v>
      </c>
      <c r="T1818" s="335">
        <f>VLOOKUP(D1818,Acero!$A$12:$AB$209,18,FALSE)</f>
        <v>1.2</v>
      </c>
      <c r="U1818" s="308" t="str">
        <f>VLOOKUP(D1818,Acero!$A$12:$AB$209,19,FALSE)</f>
        <v>mm</v>
      </c>
      <c r="V1818" s="317"/>
      <c r="W1818" s="317">
        <v>2924.8333333333298</v>
      </c>
      <c r="X1818" s="331">
        <v>3824.6666666666702</v>
      </c>
      <c r="Y1818" s="334">
        <f t="shared" ref="Y1818:Y1828" si="750">(X1818-W1818)/W1818</f>
        <v>0.30765285771269291</v>
      </c>
      <c r="Z1818" s="149">
        <f>(V1818+W1818)*E1818</f>
        <v>10524525.277777756</v>
      </c>
      <c r="AA1818" s="149"/>
      <c r="AB1818" s="149"/>
      <c r="AC1818" s="149"/>
      <c r="AD1818" s="149"/>
      <c r="AE1818" s="149"/>
      <c r="AF1818" s="149"/>
      <c r="AG1818" s="345">
        <v>44108</v>
      </c>
      <c r="AH1818" s="149"/>
      <c r="AI1818" s="149"/>
      <c r="AJ1818" s="149"/>
      <c r="AK1818" s="149"/>
      <c r="AL1818" s="343" t="e">
        <f t="shared" ref="AL1818:AL1828" si="751">(AH1818-AK1818)/AH1818</f>
        <v>#DIV/0!</v>
      </c>
      <c r="AM1818" s="149"/>
      <c r="AN1818" s="149"/>
      <c r="AO1818" s="343" t="e">
        <f t="shared" ref="AO1818:AO1828" si="752">(AK1818-AN1818)/AK1818</f>
        <v>#DIV/0!</v>
      </c>
      <c r="AP1818" s="149"/>
      <c r="AQ1818" s="149"/>
      <c r="AR1818" s="343" t="e">
        <f t="shared" ref="AR1818:AR1828" si="753">(AN1818-AQ1818)/AN1818</f>
        <v>#DIV/0!</v>
      </c>
    </row>
    <row r="1819" spans="1:44" ht="30.75" hidden="1" thickBot="1">
      <c r="A1819" s="309"/>
      <c r="B1819" s="308">
        <v>1652</v>
      </c>
      <c r="C1819" s="239" t="str">
        <f>VLOOKUP($A$18,Piezas!$A$10:$F$604,2,FALSE)</f>
        <v xml:space="preserve">Gabinete lateral derecho </v>
      </c>
      <c r="D1819" s="317" t="s">
        <v>1211</v>
      </c>
      <c r="E1819" s="322">
        <v>3606.3333333333298</v>
      </c>
      <c r="F1819" s="308" t="str">
        <f>VLOOKUP(D1819,Acero!$A$12:$AB$209,4,FALSE)</f>
        <v xml:space="preserve">Lonja </v>
      </c>
      <c r="G1819" s="317"/>
      <c r="H1819" s="317"/>
      <c r="I1819" s="317"/>
      <c r="J1819" s="311"/>
      <c r="L1819" s="317"/>
      <c r="M1819" s="308" t="str">
        <f>VLOOKUP(D1819,Acero!$A$12:$AB$209,13,FALSE)</f>
        <v>Chapa negra doble recapado</v>
      </c>
      <c r="N1819" s="308" t="str">
        <f>IF(L1819="x",VLOOKUP(D1819,Acero!$A$12:$AB$209,6,FALSE),"--")</f>
        <v>--</v>
      </c>
      <c r="O1819" s="324" t="str">
        <f>IF(L1819="x",VLOOKUP(D1819,Acero!$A$12:$AB$209,7,FALSE),"--")</f>
        <v>--</v>
      </c>
      <c r="P1819" s="335" t="str">
        <f>IF((M1819="Chapa negra doble recapado")*AND(L1819&lt;&gt;"x"),"--",VLOOKUP(D1819,Acero!$A$12:$AB$209,14,FALSE))</f>
        <v>--</v>
      </c>
      <c r="Q1819" s="335" t="str">
        <f>IF((M1819="Chapa negra doble recapado")*AND(L1819&lt;&gt;"x"),"--",VLOOKUP(D1819,Acero!$A$12:$AB$209,15,FALSE))</f>
        <v>--</v>
      </c>
      <c r="R1819" s="335" t="str">
        <f>IF(L1819="x",VLOOKUP(D1819,Acero!$A$12:$AB$209,16,FALSE),"--")</f>
        <v>--</v>
      </c>
      <c r="S1819" s="335" t="str">
        <f>IF(L1819="x",VLOOKUP(D1819,Acero!$A$12:$AB$209,17,FALSE),"--")</f>
        <v>--</v>
      </c>
      <c r="T1819" s="335">
        <f>VLOOKUP(D1819,Acero!$A$12:$AB$209,18,FALSE)</f>
        <v>1.2</v>
      </c>
      <c r="U1819" s="308" t="str">
        <f>VLOOKUP(D1819,Acero!$A$12:$AB$209,19,FALSE)</f>
        <v>mm</v>
      </c>
      <c r="V1819" s="317"/>
      <c r="W1819" s="317">
        <v>2931.3333333333298</v>
      </c>
      <c r="X1819" s="322">
        <v>3833.1666666666702</v>
      </c>
      <c r="Y1819" s="334">
        <f t="shared" si="750"/>
        <v>0.30765294518990494</v>
      </c>
      <c r="Z1819">
        <f t="shared" ref="Z1819:Z1828" si="754">(V1819+W1819)*E1819+Z1818</f>
        <v>21095890.388888843</v>
      </c>
      <c r="AG1819" s="345">
        <v>44109</v>
      </c>
      <c r="AH1819" s="149"/>
      <c r="AI1819" s="149"/>
      <c r="AJ1819" s="149"/>
      <c r="AK1819" s="149"/>
      <c r="AL1819" s="343" t="e">
        <f t="shared" si="751"/>
        <v>#DIV/0!</v>
      </c>
      <c r="AM1819" s="149"/>
      <c r="AN1819" s="149"/>
      <c r="AO1819" s="343" t="e">
        <f t="shared" si="752"/>
        <v>#DIV/0!</v>
      </c>
      <c r="AP1819" s="149"/>
      <c r="AQ1819" s="149"/>
      <c r="AR1819" s="343" t="e">
        <f t="shared" si="753"/>
        <v>#DIV/0!</v>
      </c>
    </row>
    <row r="1820" spans="1:44" ht="30.75" hidden="1" thickBot="1">
      <c r="A1820" s="309"/>
      <c r="B1820" s="308">
        <v>1653</v>
      </c>
      <c r="C1820" s="239" t="str">
        <f>VLOOKUP($A$18,Piezas!$A$10:$F$604,2,FALSE)</f>
        <v xml:space="preserve">Gabinete lateral derecho </v>
      </c>
      <c r="D1820" s="317" t="s">
        <v>1014</v>
      </c>
      <c r="E1820" s="322">
        <v>3614.3333333333298</v>
      </c>
      <c r="F1820" s="308" t="str">
        <f>VLOOKUP(D1820,Acero!$A$12:$AB$209,4,FALSE)</f>
        <v>orejas</v>
      </c>
      <c r="G1820" s="317"/>
      <c r="H1820" s="317"/>
      <c r="I1820" s="317"/>
      <c r="J1820" s="311" t="s">
        <v>1620</v>
      </c>
      <c r="L1820" s="322"/>
      <c r="M1820" s="308" t="str">
        <f>VLOOKUP(D1820,Acero!$A$12:$AB$209,13,FALSE)</f>
        <v>Chapa negra doble recapado</v>
      </c>
      <c r="N1820" s="308" t="str">
        <f>IF(L1820="x",VLOOKUP(D1820,Acero!$A$12:$AB$209,6,FALSE),"--")</f>
        <v>--</v>
      </c>
      <c r="O1820" s="324" t="str">
        <f>IF(L1820="x",VLOOKUP(D1820,Acero!$A$12:$AB$209,7,FALSE),"--")</f>
        <v>--</v>
      </c>
      <c r="P1820" s="335" t="str">
        <f>IF((M1820="Chapa negra doble recapado")*AND(L1820&lt;&gt;"x"),"--",VLOOKUP(D1820,Acero!$A$12:$AB$209,14,FALSE))</f>
        <v>--</v>
      </c>
      <c r="Q1820" s="335" t="str">
        <f>IF((M1820="Chapa negra doble recapado")*AND(L1820&lt;&gt;"x"),"--",VLOOKUP(D1820,Acero!$A$12:$AB$209,15,FALSE))</f>
        <v>--</v>
      </c>
      <c r="R1820" s="335" t="str">
        <f>IF(L1820="x",VLOOKUP(D1820,Acero!$A$12:$AB$209,16,FALSE),"--")</f>
        <v>--</v>
      </c>
      <c r="S1820" s="335" t="str">
        <f>IF(L1820="x",VLOOKUP(D1820,Acero!$A$12:$AB$209,17,FALSE),"--")</f>
        <v>--</v>
      </c>
      <c r="T1820" s="335">
        <f>VLOOKUP(D1820,Acero!$A$12:$AB$209,18,FALSE)</f>
        <v>1.2</v>
      </c>
      <c r="U1820" s="308" t="str">
        <f>VLOOKUP(D1820,Acero!$A$12:$AB$209,19,FALSE)</f>
        <v>mm</v>
      </c>
      <c r="V1820" s="318">
        <v>1</v>
      </c>
      <c r="W1820" s="318">
        <v>2937.8333333333298</v>
      </c>
      <c r="X1820" s="322">
        <v>3841.6666666666702</v>
      </c>
      <c r="Y1820" s="334">
        <f t="shared" si="750"/>
        <v>0.30765303228002772</v>
      </c>
      <c r="Z1820">
        <f t="shared" si="754"/>
        <v>31717813.666666597</v>
      </c>
      <c r="AG1820" s="345">
        <v>44110</v>
      </c>
      <c r="AH1820" s="149"/>
      <c r="AI1820" s="149"/>
      <c r="AJ1820" s="149"/>
      <c r="AK1820" s="149"/>
      <c r="AL1820" s="343" t="e">
        <f t="shared" si="751"/>
        <v>#DIV/0!</v>
      </c>
      <c r="AM1820" s="149"/>
      <c r="AN1820" s="149"/>
      <c r="AO1820" s="343" t="e">
        <f t="shared" si="752"/>
        <v>#DIV/0!</v>
      </c>
      <c r="AP1820" s="149"/>
      <c r="AQ1820" s="149"/>
      <c r="AR1820" s="343" t="e">
        <f t="shared" si="753"/>
        <v>#DIV/0!</v>
      </c>
    </row>
    <row r="1821" spans="1:44" ht="30.75" hidden="1" thickBot="1">
      <c r="A1821" s="309"/>
      <c r="B1821" s="308">
        <v>1654</v>
      </c>
      <c r="C1821" s="239" t="str">
        <f>VLOOKUP($A$18,Piezas!$A$10:$F$604,2,FALSE)</f>
        <v xml:space="preserve">Gabinete lateral derecho </v>
      </c>
      <c r="D1821" s="317" t="s">
        <v>1015</v>
      </c>
      <c r="E1821" s="322"/>
      <c r="F1821" s="308">
        <f>VLOOKUP(D1821,Acero!$A$12:$AB$209,4,FALSE)</f>
        <v>0</v>
      </c>
      <c r="G1821" s="317"/>
      <c r="H1821" s="317"/>
      <c r="I1821" s="317"/>
      <c r="J1821" s="311"/>
      <c r="L1821" s="322"/>
      <c r="M1821" s="308">
        <f>VLOOKUP(D1821,Acero!$A$12:$AB$209,13,FALSE)</f>
        <v>0</v>
      </c>
      <c r="N1821" s="308" t="str">
        <f>IF(L1821="x",VLOOKUP(D1821,Acero!$A$12:$AB$209,6,FALSE),"--")</f>
        <v>--</v>
      </c>
      <c r="O1821" s="324" t="str">
        <f>IF(L1821="x",VLOOKUP(D1821,Acero!$A$12:$AB$209,7,FALSE),"--")</f>
        <v>--</v>
      </c>
      <c r="P1821" s="335">
        <f>IF((M1821="Chapa negra doble recapado")*AND(L1821&lt;&gt;"x"),"--",VLOOKUP(D1821,Acero!$A$12:$AB$209,14,FALSE))</f>
        <v>0</v>
      </c>
      <c r="Q1821" s="335">
        <f>IF((M1821="Chapa negra doble recapado")*AND(L1821&lt;&gt;"x"),"--",VLOOKUP(D1821,Acero!$A$12:$AB$209,15,FALSE))</f>
        <v>0</v>
      </c>
      <c r="R1821" s="335" t="str">
        <f>IF(L1821="x",VLOOKUP(D1821,Acero!$A$12:$AB$209,16,FALSE),"--")</f>
        <v>--</v>
      </c>
      <c r="S1821" s="335" t="str">
        <f>IF(L1821="x",VLOOKUP(D1821,Acero!$A$12:$AB$209,17,FALSE),"--")</f>
        <v>--</v>
      </c>
      <c r="T1821" s="335">
        <f>VLOOKUP(D1821,Acero!$A$12:$AB$209,18,FALSE)</f>
        <v>0</v>
      </c>
      <c r="U1821" s="308" t="str">
        <f>VLOOKUP(D1821,Acero!$A$12:$AB$209,19,FALSE)</f>
        <v>-----</v>
      </c>
      <c r="V1821" s="319"/>
      <c r="W1821" s="319"/>
      <c r="X1821" s="322"/>
      <c r="Y1821" s="334" t="e">
        <f t="shared" si="750"/>
        <v>#DIV/0!</v>
      </c>
      <c r="Z1821">
        <f t="shared" si="754"/>
        <v>31717813.666666597</v>
      </c>
      <c r="AG1821" s="345">
        <v>44111</v>
      </c>
      <c r="AH1821" s="149"/>
      <c r="AI1821" s="149"/>
      <c r="AJ1821" s="149"/>
      <c r="AK1821" s="149"/>
      <c r="AL1821" s="343" t="e">
        <f t="shared" si="751"/>
        <v>#DIV/0!</v>
      </c>
      <c r="AM1821" s="149"/>
      <c r="AN1821" s="149"/>
      <c r="AO1821" s="343" t="e">
        <f t="shared" si="752"/>
        <v>#DIV/0!</v>
      </c>
      <c r="AP1821" s="149"/>
      <c r="AQ1821" s="149"/>
      <c r="AR1821" s="343" t="e">
        <f t="shared" si="753"/>
        <v>#DIV/0!</v>
      </c>
    </row>
    <row r="1822" spans="1:44" ht="30.75" hidden="1" thickBot="1">
      <c r="A1822" s="309"/>
      <c r="B1822" s="308">
        <v>1655</v>
      </c>
      <c r="C1822" s="239" t="str">
        <f>VLOOKUP($A$18,Piezas!$A$10:$F$604,2,FALSE)</f>
        <v xml:space="preserve">Gabinete lateral derecho </v>
      </c>
      <c r="D1822" s="317" t="s">
        <v>1060</v>
      </c>
      <c r="E1822" s="322"/>
      <c r="F1822" s="308">
        <f>VLOOKUP(D1822,Acero!$A$12:$AB$209,4,FALSE)</f>
        <v>0</v>
      </c>
      <c r="G1822" s="317"/>
      <c r="H1822" s="317"/>
      <c r="I1822" s="317"/>
      <c r="J1822" s="311"/>
      <c r="L1822" s="322"/>
      <c r="M1822" s="308" t="str">
        <f>VLOOKUP(D1822,Acero!$A$12:$AB$209,13,FALSE)</f>
        <v>---------------</v>
      </c>
      <c r="N1822" s="308" t="str">
        <f>IF(L1822="x",VLOOKUP(D1822,Acero!$A$12:$AB$209,6,FALSE),"--")</f>
        <v>--</v>
      </c>
      <c r="O1822" s="324" t="str">
        <f>IF(L1822="x",VLOOKUP(D1822,Acero!$A$12:$AB$209,7,FALSE),"--")</f>
        <v>--</v>
      </c>
      <c r="P1822" s="335">
        <f>IF((M1822="Chapa negra doble recapado")*AND(L1822&lt;&gt;"x"),"--",VLOOKUP(D1822,Acero!$A$12:$AB$209,14,FALSE))</f>
        <v>28</v>
      </c>
      <c r="Q1822" s="335" t="str">
        <f>IF((M1822="Chapa negra doble recapado")*AND(L1822&lt;&gt;"x"),"--",VLOOKUP(D1822,Acero!$A$12:$AB$209,15,FALSE))</f>
        <v>----</v>
      </c>
      <c r="R1822" s="335" t="str">
        <f>IF(L1822="x",VLOOKUP(D1822,Acero!$A$12:$AB$209,16,FALSE),"--")</f>
        <v>--</v>
      </c>
      <c r="S1822" s="335" t="str">
        <f>IF(L1822="x",VLOOKUP(D1822,Acero!$A$12:$AB$209,17,FALSE),"--")</f>
        <v>--</v>
      </c>
      <c r="T1822" s="335">
        <f>VLOOKUP(D1822,Acero!$A$12:$AB$209,18,FALSE)</f>
        <v>0</v>
      </c>
      <c r="U1822" s="308" t="str">
        <f>VLOOKUP(D1822,Acero!$A$12:$AB$209,19,FALSE)</f>
        <v>----</v>
      </c>
      <c r="V1822" s="318"/>
      <c r="W1822" s="318"/>
      <c r="X1822" s="322"/>
      <c r="Y1822" s="334" t="e">
        <f t="shared" si="750"/>
        <v>#DIV/0!</v>
      </c>
      <c r="Z1822">
        <f t="shared" si="754"/>
        <v>31717813.666666597</v>
      </c>
      <c r="AG1822" s="345">
        <v>44112</v>
      </c>
      <c r="AH1822" s="149"/>
      <c r="AI1822" s="149"/>
      <c r="AJ1822" s="149"/>
      <c r="AK1822" s="149"/>
      <c r="AL1822" s="343" t="e">
        <f t="shared" si="751"/>
        <v>#DIV/0!</v>
      </c>
      <c r="AM1822" s="149"/>
      <c r="AN1822" s="149"/>
      <c r="AO1822" s="343" t="e">
        <f t="shared" si="752"/>
        <v>#DIV/0!</v>
      </c>
      <c r="AP1822" s="149"/>
      <c r="AQ1822" s="149"/>
      <c r="AR1822" s="343" t="e">
        <f t="shared" si="753"/>
        <v>#DIV/0!</v>
      </c>
    </row>
    <row r="1823" spans="1:44" ht="30.75" hidden="1" thickBot="1">
      <c r="A1823" s="309"/>
      <c r="B1823" s="308">
        <v>1656</v>
      </c>
      <c r="C1823" s="239" t="str">
        <f>VLOOKUP($A$18,Piezas!$A$10:$F$604,2,FALSE)</f>
        <v xml:space="preserve">Gabinete lateral derecho </v>
      </c>
      <c r="D1823" s="317" t="s">
        <v>1228</v>
      </c>
      <c r="E1823" s="322"/>
      <c r="F1823" s="308">
        <f>VLOOKUP(D1823,Acero!$A$12:$AB$209,4,FALSE)</f>
        <v>0</v>
      </c>
      <c r="G1823" s="317"/>
      <c r="H1823" s="317"/>
      <c r="I1823" s="317"/>
      <c r="J1823" s="311"/>
      <c r="L1823" s="322"/>
      <c r="M1823" s="308" t="str">
        <f>VLOOKUP(D1823,Acero!$A$12:$AB$209,13,FALSE)</f>
        <v>---------------</v>
      </c>
      <c r="N1823" s="308" t="str">
        <f>IF(L1823="x",VLOOKUP(D1823,Acero!$A$12:$AB$209,6,FALSE),"--")</f>
        <v>--</v>
      </c>
      <c r="O1823" s="324" t="str">
        <f>IF(L1823="x",VLOOKUP(D1823,Acero!$A$12:$AB$209,7,FALSE),"--")</f>
        <v>--</v>
      </c>
      <c r="P1823" s="335">
        <f>IF((M1823="Chapa negra doble recapado")*AND(L1823&lt;&gt;"x"),"--",VLOOKUP(D1823,Acero!$A$12:$AB$209,14,FALSE))</f>
        <v>0.42</v>
      </c>
      <c r="Q1823" s="335" t="str">
        <f>IF((M1823="Chapa negra doble recapado")*AND(L1823&lt;&gt;"x"),"--",VLOOKUP(D1823,Acero!$A$12:$AB$209,15,FALSE))</f>
        <v>----</v>
      </c>
      <c r="R1823" s="335" t="str">
        <f>IF(L1823="x",VLOOKUP(D1823,Acero!$A$12:$AB$209,16,FALSE),"--")</f>
        <v>--</v>
      </c>
      <c r="S1823" s="335" t="str">
        <f>IF(L1823="x",VLOOKUP(D1823,Acero!$A$12:$AB$209,17,FALSE),"--")</f>
        <v>--</v>
      </c>
      <c r="T1823" s="335">
        <f>VLOOKUP(D1823,Acero!$A$12:$AB$209,18,FALSE)</f>
        <v>0.5</v>
      </c>
      <c r="U1823" s="308" t="str">
        <f>VLOOKUP(D1823,Acero!$A$12:$AB$209,19,FALSE)</f>
        <v>----</v>
      </c>
      <c r="V1823" s="318"/>
      <c r="W1823" s="318"/>
      <c r="X1823" s="322"/>
      <c r="Y1823" s="334" t="e">
        <f t="shared" si="750"/>
        <v>#DIV/0!</v>
      </c>
      <c r="Z1823">
        <f t="shared" si="754"/>
        <v>31717813.666666597</v>
      </c>
      <c r="AG1823" s="345">
        <v>44113</v>
      </c>
      <c r="AH1823" s="149"/>
      <c r="AI1823" s="149"/>
      <c r="AJ1823" s="149"/>
      <c r="AK1823" s="149"/>
      <c r="AL1823" s="343" t="e">
        <f t="shared" si="751"/>
        <v>#DIV/0!</v>
      </c>
      <c r="AM1823" s="149"/>
      <c r="AN1823" s="149"/>
      <c r="AO1823" s="343" t="e">
        <f t="shared" si="752"/>
        <v>#DIV/0!</v>
      </c>
      <c r="AP1823" s="149"/>
      <c r="AQ1823" s="149"/>
      <c r="AR1823" s="343" t="e">
        <f t="shared" si="753"/>
        <v>#DIV/0!</v>
      </c>
    </row>
    <row r="1824" spans="1:44" ht="30.75" hidden="1" thickBot="1">
      <c r="A1824" s="309"/>
      <c r="B1824" s="308">
        <v>1657</v>
      </c>
      <c r="C1824" s="239" t="str">
        <f>VLOOKUP($A$18,Piezas!$A$10:$F$604,2,FALSE)</f>
        <v xml:space="preserve">Gabinete lateral derecho </v>
      </c>
      <c r="D1824" s="317" t="s">
        <v>1229</v>
      </c>
      <c r="E1824" s="322"/>
      <c r="F1824" s="308">
        <f>VLOOKUP(D1824,Acero!$A$12:$AB$209,4,FALSE)</f>
        <v>0</v>
      </c>
      <c r="G1824" s="317"/>
      <c r="H1824" s="317"/>
      <c r="I1824" s="317"/>
      <c r="J1824" s="311"/>
      <c r="L1824" s="322"/>
      <c r="M1824" s="308" t="str">
        <f>VLOOKUP(D1824,Acero!$A$12:$AB$209,13,FALSE)</f>
        <v>---------------</v>
      </c>
      <c r="N1824" s="308" t="str">
        <f>IF(L1824="x",VLOOKUP(D1824,Acero!$A$12:$AB$209,6,FALSE),"--")</f>
        <v>--</v>
      </c>
      <c r="O1824" s="324" t="str">
        <f>IF(L1824="x",VLOOKUP(D1824,Acero!$A$12:$AB$209,7,FALSE),"--")</f>
        <v>--</v>
      </c>
      <c r="P1824" s="335">
        <f>IF((M1824="Chapa negra doble recapado")*AND(L1824&lt;&gt;"x"),"--",VLOOKUP(D1824,Acero!$A$12:$AB$209,14,FALSE))</f>
        <v>22</v>
      </c>
      <c r="Q1824" s="335" t="str">
        <f>IF((M1824="Chapa negra doble recapado")*AND(L1824&lt;&gt;"x"),"--",VLOOKUP(D1824,Acero!$A$12:$AB$209,15,FALSE))</f>
        <v>----</v>
      </c>
      <c r="R1824" s="335" t="str">
        <f>IF(L1824="x",VLOOKUP(D1824,Acero!$A$12:$AB$209,16,FALSE),"--")</f>
        <v>--</v>
      </c>
      <c r="S1824" s="335" t="str">
        <f>IF(L1824="x",VLOOKUP(D1824,Acero!$A$12:$AB$209,17,FALSE),"--")</f>
        <v>--</v>
      </c>
      <c r="T1824" s="335">
        <f>VLOOKUP(D1824,Acero!$A$12:$AB$209,18,FALSE)</f>
        <v>0</v>
      </c>
      <c r="U1824" s="308" t="str">
        <f>VLOOKUP(D1824,Acero!$A$12:$AB$209,19,FALSE)</f>
        <v>----</v>
      </c>
      <c r="V1824" s="319"/>
      <c r="W1824" s="319"/>
      <c r="X1824" s="322"/>
      <c r="Y1824" s="334" t="e">
        <f t="shared" si="750"/>
        <v>#DIV/0!</v>
      </c>
      <c r="Z1824">
        <f t="shared" si="754"/>
        <v>31717813.666666597</v>
      </c>
      <c r="AG1824" s="345">
        <v>44114</v>
      </c>
      <c r="AH1824" s="149"/>
      <c r="AI1824" s="149"/>
      <c r="AJ1824" s="149"/>
      <c r="AK1824" s="149"/>
      <c r="AL1824" s="343" t="e">
        <f t="shared" si="751"/>
        <v>#DIV/0!</v>
      </c>
      <c r="AM1824" s="149"/>
      <c r="AN1824" s="149"/>
      <c r="AO1824" s="343" t="e">
        <f t="shared" si="752"/>
        <v>#DIV/0!</v>
      </c>
      <c r="AP1824" s="149"/>
      <c r="AQ1824" s="149"/>
      <c r="AR1824" s="343" t="e">
        <f t="shared" si="753"/>
        <v>#DIV/0!</v>
      </c>
    </row>
    <row r="1825" spans="1:44" ht="30.75" hidden="1" thickBot="1">
      <c r="A1825" s="309"/>
      <c r="B1825" s="308">
        <v>1658</v>
      </c>
      <c r="C1825" s="239" t="str">
        <f>VLOOKUP($A$18,Piezas!$A$10:$F$604,2,FALSE)</f>
        <v xml:space="preserve">Gabinete lateral derecho </v>
      </c>
      <c r="D1825" s="317" t="s">
        <v>1230</v>
      </c>
      <c r="E1825" s="322"/>
      <c r="F1825" s="308">
        <f>VLOOKUP(D1825,Acero!$A$12:$AB$209,4,FALSE)</f>
        <v>0</v>
      </c>
      <c r="G1825" s="317"/>
      <c r="H1825" s="317"/>
      <c r="I1825" s="317"/>
      <c r="J1825" s="311"/>
      <c r="L1825" s="322"/>
      <c r="M1825" s="308" t="str">
        <f>VLOOKUP(D1825,Acero!$A$12:$AB$209,13,FALSE)</f>
        <v>---------------</v>
      </c>
      <c r="N1825" s="308" t="str">
        <f>IF(L1825="x",VLOOKUP(D1825,Acero!$A$12:$AB$209,6,FALSE),"--")</f>
        <v>--</v>
      </c>
      <c r="O1825" s="324" t="str">
        <f>IF(L1825="x",VLOOKUP(D1825,Acero!$A$12:$AB$209,7,FALSE),"--")</f>
        <v>--</v>
      </c>
      <c r="P1825" s="335">
        <f>IF((M1825="Chapa negra doble recapado")*AND(L1825&lt;&gt;"x"),"--",VLOOKUP(D1825,Acero!$A$12:$AB$209,14,FALSE))</f>
        <v>12.7</v>
      </c>
      <c r="Q1825" s="335" t="str">
        <f>IF((M1825="Chapa negra doble recapado")*AND(L1825&lt;&gt;"x"),"--",VLOOKUP(D1825,Acero!$A$12:$AB$209,15,FALSE))</f>
        <v>----</v>
      </c>
      <c r="R1825" s="335" t="str">
        <f>IF(L1825="x",VLOOKUP(D1825,Acero!$A$12:$AB$209,16,FALSE),"--")</f>
        <v>--</v>
      </c>
      <c r="S1825" s="335" t="str">
        <f>IF(L1825="x",VLOOKUP(D1825,Acero!$A$12:$AB$209,17,FALSE),"--")</f>
        <v>--</v>
      </c>
      <c r="T1825" s="335">
        <f>VLOOKUP(D1825,Acero!$A$12:$AB$209,18,FALSE)</f>
        <v>0</v>
      </c>
      <c r="U1825" s="308" t="str">
        <f>VLOOKUP(D1825,Acero!$A$12:$AB$209,19,FALSE)</f>
        <v>----</v>
      </c>
      <c r="V1825" s="318"/>
      <c r="W1825" s="318"/>
      <c r="X1825" s="322"/>
      <c r="Y1825" s="334" t="e">
        <f t="shared" si="750"/>
        <v>#DIV/0!</v>
      </c>
      <c r="Z1825">
        <f t="shared" si="754"/>
        <v>31717813.666666597</v>
      </c>
      <c r="AG1825" s="345">
        <v>44115</v>
      </c>
      <c r="AH1825" s="149"/>
      <c r="AI1825" s="149"/>
      <c r="AJ1825" s="149"/>
      <c r="AK1825" s="149"/>
      <c r="AL1825" s="343" t="e">
        <f t="shared" si="751"/>
        <v>#DIV/0!</v>
      </c>
      <c r="AM1825" s="149"/>
      <c r="AN1825" s="149"/>
      <c r="AO1825" s="343" t="e">
        <f t="shared" si="752"/>
        <v>#DIV/0!</v>
      </c>
      <c r="AP1825" s="149"/>
      <c r="AQ1825" s="149"/>
      <c r="AR1825" s="343" t="e">
        <f t="shared" si="753"/>
        <v>#DIV/0!</v>
      </c>
    </row>
    <row r="1826" spans="1:44" ht="30.75" hidden="1" thickBot="1">
      <c r="A1826" s="309"/>
      <c r="B1826" s="308">
        <v>1659</v>
      </c>
      <c r="C1826" s="239" t="str">
        <f>VLOOKUP($A$18,Piezas!$A$10:$F$604,2,FALSE)</f>
        <v xml:space="preserve">Gabinete lateral derecho </v>
      </c>
      <c r="D1826" s="317"/>
      <c r="E1826" s="322"/>
      <c r="F1826" s="308" t="e">
        <f>VLOOKUP(D1826,Acero!$A$12:$AB$209,4,FALSE)</f>
        <v>#N/A</v>
      </c>
      <c r="G1826" s="317"/>
      <c r="H1826" s="317"/>
      <c r="I1826" s="317"/>
      <c r="J1826" s="311"/>
      <c r="L1826" s="322"/>
      <c r="M1826" s="308" t="e">
        <f>VLOOKUP(D1826,Acero!$A$12:$AB$209,13,FALSE)</f>
        <v>#N/A</v>
      </c>
      <c r="N1826" s="308" t="str">
        <f>IF(L1826="x",VLOOKUP(D1826,Acero!$A$12:$AB$209,6,FALSE),"--")</f>
        <v>--</v>
      </c>
      <c r="O1826" s="324" t="str">
        <f>IF(L1826="x",VLOOKUP(D1826,Acero!$A$12:$AB$209,7,FALSE),"--")</f>
        <v>--</v>
      </c>
      <c r="P1826" s="335" t="e">
        <f>IF((M1826="Chapa negra doble recapado")*AND(L1826&lt;&gt;"x"),"--",VLOOKUP(D1826,Acero!$A$12:$AB$209,14,FALSE))</f>
        <v>#N/A</v>
      </c>
      <c r="Q1826" s="335" t="e">
        <f>IF((M1826="Chapa negra doble recapado")*AND(L1826&lt;&gt;"x"),"--",VLOOKUP(D1826,Acero!$A$12:$AB$209,15,FALSE))</f>
        <v>#N/A</v>
      </c>
      <c r="R1826" s="335" t="str">
        <f>IF(L1826="x",VLOOKUP(D1826,Acero!$A$12:$AB$209,16,FALSE),"--")</f>
        <v>--</v>
      </c>
      <c r="S1826" s="335" t="str">
        <f>IF(L1826="x",VLOOKUP(D1826,Acero!$A$12:$AB$209,17,FALSE),"--")</f>
        <v>--</v>
      </c>
      <c r="T1826" s="335" t="e">
        <f>VLOOKUP(D1826,Acero!$A$12:$AB$209,18,FALSE)</f>
        <v>#N/A</v>
      </c>
      <c r="U1826" s="308" t="e">
        <f>VLOOKUP(D1826,Acero!$A$12:$AB$209,19,FALSE)</f>
        <v>#N/A</v>
      </c>
      <c r="V1826" s="319"/>
      <c r="W1826" s="319"/>
      <c r="X1826" s="322"/>
      <c r="Y1826" s="334" t="e">
        <f t="shared" si="750"/>
        <v>#DIV/0!</v>
      </c>
      <c r="Z1826">
        <f t="shared" si="754"/>
        <v>31717813.666666597</v>
      </c>
      <c r="AG1826" s="345">
        <v>44116</v>
      </c>
      <c r="AH1826" s="149"/>
      <c r="AI1826" s="149"/>
      <c r="AJ1826" s="149"/>
      <c r="AK1826" s="149"/>
      <c r="AL1826" s="343" t="e">
        <f t="shared" si="751"/>
        <v>#DIV/0!</v>
      </c>
      <c r="AM1826" s="149"/>
      <c r="AN1826" s="149"/>
      <c r="AO1826" s="343" t="e">
        <f t="shared" si="752"/>
        <v>#DIV/0!</v>
      </c>
      <c r="AP1826" s="149"/>
      <c r="AQ1826" s="149"/>
      <c r="AR1826" s="343" t="e">
        <f t="shared" si="753"/>
        <v>#DIV/0!</v>
      </c>
    </row>
    <row r="1827" spans="1:44" ht="30.75" hidden="1" thickBot="1">
      <c r="A1827" s="309"/>
      <c r="B1827" s="308">
        <v>1660</v>
      </c>
      <c r="C1827" s="239" t="str">
        <f>VLOOKUP($A$18,Piezas!$A$10:$F$604,2,FALSE)</f>
        <v xml:space="preserve">Gabinete lateral derecho </v>
      </c>
      <c r="D1827" s="320"/>
      <c r="E1827" s="322"/>
      <c r="F1827" s="308" t="e">
        <f>VLOOKUP(D1827,Acero!$A$12:$AB$209,4,FALSE)</f>
        <v>#N/A</v>
      </c>
      <c r="G1827" s="317"/>
      <c r="H1827" s="317"/>
      <c r="I1827" s="317"/>
      <c r="J1827" s="311"/>
      <c r="L1827" s="322"/>
      <c r="M1827" s="308" t="e">
        <f>VLOOKUP(D1827,Acero!$A$12:$AB$209,13,FALSE)</f>
        <v>#N/A</v>
      </c>
      <c r="N1827" s="308" t="str">
        <f>IF(L1827="x",VLOOKUP(D1827,Acero!$A$12:$AB$209,6,FALSE),"--")</f>
        <v>--</v>
      </c>
      <c r="O1827" s="324" t="str">
        <f>IF(L1827="x",VLOOKUP(D1827,Acero!$A$12:$AB$209,7,FALSE),"--")</f>
        <v>--</v>
      </c>
      <c r="P1827" s="335" t="e">
        <f>IF((M1827="Chapa negra doble recapado")*AND(L1827&lt;&gt;"x"),"--",VLOOKUP(D1827,Acero!$A$12:$AB$209,14,FALSE))</f>
        <v>#N/A</v>
      </c>
      <c r="Q1827" s="335" t="e">
        <f>IF((M1827="Chapa negra doble recapado")*AND(L1827&lt;&gt;"x"),"--",VLOOKUP(D1827,Acero!$A$12:$AB$209,15,FALSE))</f>
        <v>#N/A</v>
      </c>
      <c r="R1827" s="335" t="str">
        <f>IF(L1827="x",VLOOKUP(D1827,Acero!$A$12:$AB$209,16,FALSE),"--")</f>
        <v>--</v>
      </c>
      <c r="S1827" s="335" t="str">
        <f>IF(L1827="x",VLOOKUP(D1827,Acero!$A$12:$AB$209,17,FALSE),"--")</f>
        <v>--</v>
      </c>
      <c r="T1827" s="335" t="e">
        <f>VLOOKUP(D1827,Acero!$A$12:$AB$209,18,FALSE)</f>
        <v>#N/A</v>
      </c>
      <c r="U1827" s="308" t="e">
        <f>VLOOKUP(D1827,Acero!$A$12:$AB$209,19,FALSE)</f>
        <v>#N/A</v>
      </c>
      <c r="V1827" s="318"/>
      <c r="W1827" s="318"/>
      <c r="X1827" s="322"/>
      <c r="Y1827" s="334" t="e">
        <f t="shared" si="750"/>
        <v>#DIV/0!</v>
      </c>
      <c r="Z1827">
        <f t="shared" si="754"/>
        <v>31717813.666666597</v>
      </c>
      <c r="AG1827" s="345">
        <v>44117</v>
      </c>
      <c r="AH1827" s="149"/>
      <c r="AI1827" s="149"/>
      <c r="AJ1827" s="149"/>
      <c r="AK1827" s="149"/>
      <c r="AL1827" s="343" t="e">
        <f t="shared" si="751"/>
        <v>#DIV/0!</v>
      </c>
      <c r="AM1827" s="149"/>
      <c r="AN1827" s="149"/>
      <c r="AO1827" s="343" t="e">
        <f t="shared" si="752"/>
        <v>#DIV/0!</v>
      </c>
      <c r="AP1827" s="149"/>
      <c r="AQ1827" s="149"/>
      <c r="AR1827" s="343" t="e">
        <f t="shared" si="753"/>
        <v>#DIV/0!</v>
      </c>
    </row>
    <row r="1828" spans="1:44" ht="30.75" hidden="1" thickBot="1">
      <c r="A1828" s="412"/>
      <c r="B1828" s="308">
        <v>1661</v>
      </c>
      <c r="C1828" s="239" t="str">
        <f>VLOOKUP($A$18,Piezas!$A$10:$F$604,2,FALSE)</f>
        <v xml:space="preserve">Gabinete lateral derecho </v>
      </c>
      <c r="D1828" s="321"/>
      <c r="E1828" s="322"/>
      <c r="F1828" s="308" t="e">
        <f>VLOOKUP(D1828,Acero!$A$12:$AB$209,4,FALSE)</f>
        <v>#N/A</v>
      </c>
      <c r="G1828" s="317"/>
      <c r="H1828" s="317"/>
      <c r="I1828" s="317"/>
      <c r="J1828" s="311"/>
      <c r="L1828" s="322"/>
      <c r="M1828" s="308" t="e">
        <f>VLOOKUP(D1828,Acero!$A$12:$AB$209,13,FALSE)</f>
        <v>#N/A</v>
      </c>
      <c r="N1828" s="308" t="str">
        <f>IF(L1828="x",VLOOKUP(D1828,Acero!$A$12:$AB$209,6,FALSE),"--")</f>
        <v>--</v>
      </c>
      <c r="O1828" s="324" t="str">
        <f>IF(L1828="x",VLOOKUP(D1828,Acero!$A$12:$AB$209,7,FALSE),"--")</f>
        <v>--</v>
      </c>
      <c r="P1828" s="335" t="e">
        <f>IF((M1828="Chapa negra doble recapado")*AND(L1828&lt;&gt;"x"),"--",VLOOKUP(D1828,Acero!$A$12:$AB$209,14,FALSE))</f>
        <v>#N/A</v>
      </c>
      <c r="Q1828" s="335" t="e">
        <f>IF((M1828="Chapa negra doble recapado")*AND(L1828&lt;&gt;"x"),"--",VLOOKUP(D1828,Acero!$A$12:$AB$209,15,FALSE))</f>
        <v>#N/A</v>
      </c>
      <c r="R1828" s="335" t="str">
        <f>IF(L1828="x",VLOOKUP(D1828,Acero!$A$12:$AB$209,16,FALSE),"--")</f>
        <v>--</v>
      </c>
      <c r="S1828" s="335" t="str">
        <f>IF(L1828="x",VLOOKUP(D1828,Acero!$A$12:$AB$209,17,FALSE),"--")</f>
        <v>--</v>
      </c>
      <c r="T1828" s="335" t="e">
        <f>VLOOKUP(D1828,Acero!$A$12:$AB$209,18,FALSE)</f>
        <v>#N/A</v>
      </c>
      <c r="U1828" s="308" t="e">
        <f>VLOOKUP(D1828,Acero!$A$12:$AB$209,19,FALSE)</f>
        <v>#N/A</v>
      </c>
      <c r="V1828" s="319"/>
      <c r="W1828" s="319"/>
      <c r="X1828" s="322"/>
      <c r="Y1828" s="334" t="e">
        <f t="shared" si="750"/>
        <v>#DIV/0!</v>
      </c>
      <c r="Z1828">
        <f t="shared" si="754"/>
        <v>31717813.666666597</v>
      </c>
      <c r="AG1828" s="345">
        <v>44118</v>
      </c>
      <c r="AH1828" s="149"/>
      <c r="AI1828" s="149"/>
      <c r="AJ1828" s="149"/>
      <c r="AK1828" s="149"/>
      <c r="AL1828" s="343" t="e">
        <f t="shared" si="751"/>
        <v>#DIV/0!</v>
      </c>
      <c r="AM1828" s="149"/>
      <c r="AN1828" s="149"/>
      <c r="AO1828" s="343" t="e">
        <f t="shared" si="752"/>
        <v>#DIV/0!</v>
      </c>
      <c r="AP1828" s="149"/>
      <c r="AQ1828" s="149"/>
      <c r="AR1828" s="343" t="e">
        <f t="shared" si="753"/>
        <v>#DIV/0!</v>
      </c>
    </row>
    <row r="1829" spans="1:44" ht="15.75" hidden="1" thickBot="1">
      <c r="A1829" s="410"/>
      <c r="B1829" s="336"/>
      <c r="C1829" s="337"/>
      <c r="D1829" s="338"/>
      <c r="E1829" s="339"/>
      <c r="F1829" s="340"/>
      <c r="G1829" s="336"/>
      <c r="H1829" s="336"/>
      <c r="I1829" s="338"/>
      <c r="J1829" s="339"/>
      <c r="K1829" s="341"/>
      <c r="L1829" s="339"/>
      <c r="M1829" s="338"/>
      <c r="N1829" s="338"/>
      <c r="O1829" s="342"/>
      <c r="P1829" s="340"/>
      <c r="Q1829" s="340"/>
      <c r="R1829" s="340"/>
      <c r="S1829" s="340"/>
      <c r="T1829" s="340"/>
      <c r="U1829" s="336"/>
      <c r="V1829" s="336"/>
      <c r="W1829" s="336"/>
      <c r="X1829" s="339"/>
      <c r="Y1829" s="339"/>
      <c r="Z1829" s="333"/>
      <c r="AA1829" s="333"/>
      <c r="AG1829" s="345"/>
      <c r="AL1829" s="344"/>
      <c r="AO1829" s="344"/>
      <c r="AR1829" s="344"/>
    </row>
    <row r="1830" spans="1:44" ht="31.5" hidden="1" thickTop="1" thickBot="1">
      <c r="A1830" s="411" t="s">
        <v>670</v>
      </c>
      <c r="B1830" s="308">
        <v>1662</v>
      </c>
      <c r="C1830" s="239" t="str">
        <f>VLOOKUP($A$18,Piezas!$A$10:$F$604,2,FALSE)</f>
        <v xml:space="preserve">Gabinete lateral derecho </v>
      </c>
      <c r="D1830" s="317" t="s">
        <v>1012</v>
      </c>
      <c r="E1830" s="331">
        <v>3622.3333333333298</v>
      </c>
      <c r="F1830" s="308" t="str">
        <f>VLOOKUP(D1830,Acero!$A$12:$AB$209,4,FALSE)</f>
        <v>Lateral</v>
      </c>
      <c r="G1830" s="317"/>
      <c r="H1830" s="317"/>
      <c r="I1830" s="317"/>
      <c r="J1830" s="310"/>
      <c r="K1830" s="149"/>
      <c r="L1830" s="331"/>
      <c r="M1830" s="308" t="str">
        <f>VLOOKUP(D1830,Acero!$A$12:$AB$209,13,FALSE)</f>
        <v>Chapa negra doble recapado</v>
      </c>
      <c r="N1830" s="308" t="str">
        <f>IF(L1830="x",VLOOKUP(D1830,Acero!$A$12:$AB$209,6,FALSE),"--")</f>
        <v>--</v>
      </c>
      <c r="O1830" s="324" t="str">
        <f>IF(L1830="x",VLOOKUP(D1830,Acero!$A$12:$AB$209,7,FALSE),"--")</f>
        <v>--</v>
      </c>
      <c r="P1830" s="335" t="str">
        <f>IF((M1830="Chapa negra doble recapado")*AND(L1830&lt;&gt;"x"),"--",VLOOKUP(D1830,Acero!$A$12:$AB$209,14,FALSE))</f>
        <v>--</v>
      </c>
      <c r="Q1830" s="335" t="str">
        <f>IF((M1830="Chapa negra doble recapado")*AND(L1830&lt;&gt;"x"),"--",VLOOKUP(D1830,Acero!$A$12:$AB$209,15,FALSE))</f>
        <v>--</v>
      </c>
      <c r="R1830" s="335" t="str">
        <f>IF(L1830="x",VLOOKUP(D1830,Acero!$A$12:$AB$209,16,FALSE),"--")</f>
        <v>--</v>
      </c>
      <c r="S1830" s="335" t="str">
        <f>IF(L1830="x",VLOOKUP(D1830,Acero!$A$12:$AB$209,17,FALSE),"--")</f>
        <v>--</v>
      </c>
      <c r="T1830" s="335">
        <f>VLOOKUP(D1830,Acero!$A$12:$AB$209,18,FALSE)</f>
        <v>1.2</v>
      </c>
      <c r="U1830" s="308" t="str">
        <f>VLOOKUP(D1830,Acero!$A$12:$AB$209,19,FALSE)</f>
        <v>mm</v>
      </c>
      <c r="V1830" s="317"/>
      <c r="W1830" s="317">
        <v>2944.3333333333298</v>
      </c>
      <c r="X1830" s="331">
        <v>3850.1666666666702</v>
      </c>
      <c r="Y1830" s="334">
        <f t="shared" ref="Y1830:Y1840" si="755">(X1830-W1830)/W1830</f>
        <v>0.30765311898562481</v>
      </c>
      <c r="Z1830" s="149">
        <f>(V1830+W1830)*E1830</f>
        <v>10665356.777777756</v>
      </c>
      <c r="AA1830" s="149"/>
      <c r="AB1830" s="149"/>
      <c r="AC1830" s="149"/>
      <c r="AD1830" s="149"/>
      <c r="AE1830" s="149"/>
      <c r="AF1830" s="149"/>
      <c r="AG1830" s="345">
        <v>44119</v>
      </c>
      <c r="AH1830" s="149"/>
      <c r="AI1830" s="149"/>
      <c r="AJ1830" s="149"/>
      <c r="AK1830" s="149"/>
      <c r="AL1830" s="343" t="e">
        <f t="shared" ref="AL1830:AL1840" si="756">(AH1830-AK1830)/AH1830</f>
        <v>#DIV/0!</v>
      </c>
      <c r="AM1830" s="149"/>
      <c r="AN1830" s="149"/>
      <c r="AO1830" s="343" t="e">
        <f t="shared" ref="AO1830:AO1840" si="757">(AK1830-AN1830)/AK1830</f>
        <v>#DIV/0!</v>
      </c>
      <c r="AP1830" s="149"/>
      <c r="AQ1830" s="149"/>
      <c r="AR1830" s="343" t="e">
        <f t="shared" ref="AR1830:AR1840" si="758">(AN1830-AQ1830)/AN1830</f>
        <v>#DIV/0!</v>
      </c>
    </row>
    <row r="1831" spans="1:44" ht="30.75" hidden="1" thickBot="1">
      <c r="A1831" s="309"/>
      <c r="B1831" s="308">
        <v>1663</v>
      </c>
      <c r="C1831" s="239" t="str">
        <f>VLOOKUP($A$18,Piezas!$A$10:$F$604,2,FALSE)</f>
        <v xml:space="preserve">Gabinete lateral derecho </v>
      </c>
      <c r="D1831" s="317" t="s">
        <v>1211</v>
      </c>
      <c r="E1831" s="322">
        <v>3630.3333333333298</v>
      </c>
      <c r="F1831" s="308" t="str">
        <f>VLOOKUP(D1831,Acero!$A$12:$AB$209,4,FALSE)</f>
        <v xml:space="preserve">Lonja </v>
      </c>
      <c r="G1831" s="317"/>
      <c r="H1831" s="317"/>
      <c r="I1831" s="317"/>
      <c r="J1831" s="311"/>
      <c r="L1831" s="317"/>
      <c r="M1831" s="308" t="str">
        <f>VLOOKUP(D1831,Acero!$A$12:$AB$209,13,FALSE)</f>
        <v>Chapa negra doble recapado</v>
      </c>
      <c r="N1831" s="308" t="str">
        <f>IF(L1831="x",VLOOKUP(D1831,Acero!$A$12:$AB$209,6,FALSE),"--")</f>
        <v>--</v>
      </c>
      <c r="O1831" s="324" t="str">
        <f>IF(L1831="x",VLOOKUP(D1831,Acero!$A$12:$AB$209,7,FALSE),"--")</f>
        <v>--</v>
      </c>
      <c r="P1831" s="335" t="str">
        <f>IF((M1831="Chapa negra doble recapado")*AND(L1831&lt;&gt;"x"),"--",VLOOKUP(D1831,Acero!$A$12:$AB$209,14,FALSE))</f>
        <v>--</v>
      </c>
      <c r="Q1831" s="335" t="str">
        <f>IF((M1831="Chapa negra doble recapado")*AND(L1831&lt;&gt;"x"),"--",VLOOKUP(D1831,Acero!$A$12:$AB$209,15,FALSE))</f>
        <v>--</v>
      </c>
      <c r="R1831" s="335" t="str">
        <f>IF(L1831="x",VLOOKUP(D1831,Acero!$A$12:$AB$209,16,FALSE),"--")</f>
        <v>--</v>
      </c>
      <c r="S1831" s="335" t="str">
        <f>IF(L1831="x",VLOOKUP(D1831,Acero!$A$12:$AB$209,17,FALSE),"--")</f>
        <v>--</v>
      </c>
      <c r="T1831" s="335">
        <f>VLOOKUP(D1831,Acero!$A$12:$AB$209,18,FALSE)</f>
        <v>1.2</v>
      </c>
      <c r="U1831" s="308" t="str">
        <f>VLOOKUP(D1831,Acero!$A$12:$AB$209,19,FALSE)</f>
        <v>mm</v>
      </c>
      <c r="V1831" s="317"/>
      <c r="W1831" s="317">
        <v>2950.8333333333298</v>
      </c>
      <c r="X1831" s="322">
        <v>3858.6666666666702</v>
      </c>
      <c r="Y1831" s="334">
        <f t="shared" si="755"/>
        <v>0.3076532053092374</v>
      </c>
      <c r="Z1831">
        <f t="shared" ref="Z1831:Z1840" si="759">(V1831+W1831)*E1831+Z1830</f>
        <v>21377865.388888843</v>
      </c>
      <c r="AG1831" s="345">
        <v>44120</v>
      </c>
      <c r="AH1831" s="149"/>
      <c r="AI1831" s="149"/>
      <c r="AJ1831" s="149"/>
      <c r="AK1831" s="149"/>
      <c r="AL1831" s="343" t="e">
        <f t="shared" si="756"/>
        <v>#DIV/0!</v>
      </c>
      <c r="AM1831" s="149"/>
      <c r="AN1831" s="149"/>
      <c r="AO1831" s="343" t="e">
        <f t="shared" si="757"/>
        <v>#DIV/0!</v>
      </c>
      <c r="AP1831" s="149"/>
      <c r="AQ1831" s="149"/>
      <c r="AR1831" s="343" t="e">
        <f t="shared" si="758"/>
        <v>#DIV/0!</v>
      </c>
    </row>
    <row r="1832" spans="1:44" ht="30.75" hidden="1" thickBot="1">
      <c r="A1832" s="309"/>
      <c r="B1832" s="308">
        <v>1664</v>
      </c>
      <c r="C1832" s="239" t="str">
        <f>VLOOKUP($A$18,Piezas!$A$10:$F$604,2,FALSE)</f>
        <v xml:space="preserve">Gabinete lateral derecho </v>
      </c>
      <c r="D1832" s="317" t="s">
        <v>1014</v>
      </c>
      <c r="E1832" s="322">
        <v>3638.3333333333298</v>
      </c>
      <c r="F1832" s="308" t="str">
        <f>VLOOKUP(D1832,Acero!$A$12:$AB$209,4,FALSE)</f>
        <v>orejas</v>
      </c>
      <c r="G1832" s="317"/>
      <c r="H1832" s="317"/>
      <c r="I1832" s="317"/>
      <c r="J1832" s="311" t="s">
        <v>1621</v>
      </c>
      <c r="L1832" s="322"/>
      <c r="M1832" s="308" t="str">
        <f>VLOOKUP(D1832,Acero!$A$12:$AB$209,13,FALSE)</f>
        <v>Chapa negra doble recapado</v>
      </c>
      <c r="N1832" s="308" t="str">
        <f>IF(L1832="x",VLOOKUP(D1832,Acero!$A$12:$AB$209,6,FALSE),"--")</f>
        <v>--</v>
      </c>
      <c r="O1832" s="324" t="str">
        <f>IF(L1832="x",VLOOKUP(D1832,Acero!$A$12:$AB$209,7,FALSE),"--")</f>
        <v>--</v>
      </c>
      <c r="P1832" s="335" t="str">
        <f>IF((M1832="Chapa negra doble recapado")*AND(L1832&lt;&gt;"x"),"--",VLOOKUP(D1832,Acero!$A$12:$AB$209,14,FALSE))</f>
        <v>--</v>
      </c>
      <c r="Q1832" s="335" t="str">
        <f>IF((M1832="Chapa negra doble recapado")*AND(L1832&lt;&gt;"x"),"--",VLOOKUP(D1832,Acero!$A$12:$AB$209,15,FALSE))</f>
        <v>--</v>
      </c>
      <c r="R1832" s="335" t="str">
        <f>IF(L1832="x",VLOOKUP(D1832,Acero!$A$12:$AB$209,16,FALSE),"--")</f>
        <v>--</v>
      </c>
      <c r="S1832" s="335" t="str">
        <f>IF(L1832="x",VLOOKUP(D1832,Acero!$A$12:$AB$209,17,FALSE),"--")</f>
        <v>--</v>
      </c>
      <c r="T1832" s="335">
        <f>VLOOKUP(D1832,Acero!$A$12:$AB$209,18,FALSE)</f>
        <v>1.2</v>
      </c>
      <c r="U1832" s="308" t="str">
        <f>VLOOKUP(D1832,Acero!$A$12:$AB$209,19,FALSE)</f>
        <v>mm</v>
      </c>
      <c r="V1832" s="318">
        <v>1</v>
      </c>
      <c r="W1832" s="318">
        <v>2957.3333333333298</v>
      </c>
      <c r="X1832" s="322">
        <v>3867.1666666666702</v>
      </c>
      <c r="Y1832" s="334">
        <f t="shared" si="755"/>
        <v>0.30765329125338414</v>
      </c>
      <c r="Z1832">
        <f t="shared" si="759"/>
        <v>32141268.166666597</v>
      </c>
      <c r="AG1832" s="345">
        <v>44121</v>
      </c>
      <c r="AH1832" s="149"/>
      <c r="AI1832" s="149"/>
      <c r="AJ1832" s="149"/>
      <c r="AK1832" s="149"/>
      <c r="AL1832" s="343" t="e">
        <f t="shared" si="756"/>
        <v>#DIV/0!</v>
      </c>
      <c r="AM1832" s="149"/>
      <c r="AN1832" s="149"/>
      <c r="AO1832" s="343" t="e">
        <f t="shared" si="757"/>
        <v>#DIV/0!</v>
      </c>
      <c r="AP1832" s="149"/>
      <c r="AQ1832" s="149"/>
      <c r="AR1832" s="343" t="e">
        <f t="shared" si="758"/>
        <v>#DIV/0!</v>
      </c>
    </row>
    <row r="1833" spans="1:44" ht="30.75" hidden="1" thickBot="1">
      <c r="A1833" s="309"/>
      <c r="B1833" s="308">
        <v>1665</v>
      </c>
      <c r="C1833" s="239" t="str">
        <f>VLOOKUP($A$18,Piezas!$A$10:$F$604,2,FALSE)</f>
        <v xml:space="preserve">Gabinete lateral derecho </v>
      </c>
      <c r="D1833" s="317" t="s">
        <v>1015</v>
      </c>
      <c r="E1833" s="322"/>
      <c r="F1833" s="308">
        <f>VLOOKUP(D1833,Acero!$A$12:$AB$209,4,FALSE)</f>
        <v>0</v>
      </c>
      <c r="G1833" s="317"/>
      <c r="H1833" s="317"/>
      <c r="I1833" s="317"/>
      <c r="J1833" s="311"/>
      <c r="L1833" s="322"/>
      <c r="M1833" s="308">
        <f>VLOOKUP(D1833,Acero!$A$12:$AB$209,13,FALSE)</f>
        <v>0</v>
      </c>
      <c r="N1833" s="308" t="str">
        <f>IF(L1833="x",VLOOKUP(D1833,Acero!$A$12:$AB$209,6,FALSE),"--")</f>
        <v>--</v>
      </c>
      <c r="O1833" s="324" t="str">
        <f>IF(L1833="x",VLOOKUP(D1833,Acero!$A$12:$AB$209,7,FALSE),"--")</f>
        <v>--</v>
      </c>
      <c r="P1833" s="335">
        <f>IF((M1833="Chapa negra doble recapado")*AND(L1833&lt;&gt;"x"),"--",VLOOKUP(D1833,Acero!$A$12:$AB$209,14,FALSE))</f>
        <v>0</v>
      </c>
      <c r="Q1833" s="335">
        <f>IF((M1833="Chapa negra doble recapado")*AND(L1833&lt;&gt;"x"),"--",VLOOKUP(D1833,Acero!$A$12:$AB$209,15,FALSE))</f>
        <v>0</v>
      </c>
      <c r="R1833" s="335" t="str">
        <f>IF(L1833="x",VLOOKUP(D1833,Acero!$A$12:$AB$209,16,FALSE),"--")</f>
        <v>--</v>
      </c>
      <c r="S1833" s="335" t="str">
        <f>IF(L1833="x",VLOOKUP(D1833,Acero!$A$12:$AB$209,17,FALSE),"--")</f>
        <v>--</v>
      </c>
      <c r="T1833" s="335">
        <f>VLOOKUP(D1833,Acero!$A$12:$AB$209,18,FALSE)</f>
        <v>0</v>
      </c>
      <c r="U1833" s="308" t="str">
        <f>VLOOKUP(D1833,Acero!$A$12:$AB$209,19,FALSE)</f>
        <v>-----</v>
      </c>
      <c r="V1833" s="319"/>
      <c r="W1833" s="319"/>
      <c r="X1833" s="322"/>
      <c r="Y1833" s="334" t="e">
        <f t="shared" si="755"/>
        <v>#DIV/0!</v>
      </c>
      <c r="Z1833">
        <f t="shared" si="759"/>
        <v>32141268.166666597</v>
      </c>
      <c r="AG1833" s="345">
        <v>44122</v>
      </c>
      <c r="AH1833" s="149"/>
      <c r="AI1833" s="149"/>
      <c r="AJ1833" s="149"/>
      <c r="AK1833" s="149"/>
      <c r="AL1833" s="343" t="e">
        <f t="shared" si="756"/>
        <v>#DIV/0!</v>
      </c>
      <c r="AM1833" s="149"/>
      <c r="AN1833" s="149"/>
      <c r="AO1833" s="343" t="e">
        <f t="shared" si="757"/>
        <v>#DIV/0!</v>
      </c>
      <c r="AP1833" s="149"/>
      <c r="AQ1833" s="149"/>
      <c r="AR1833" s="343" t="e">
        <f t="shared" si="758"/>
        <v>#DIV/0!</v>
      </c>
    </row>
    <row r="1834" spans="1:44" ht="30.75" hidden="1" thickBot="1">
      <c r="A1834" s="309"/>
      <c r="B1834" s="308">
        <v>1666</v>
      </c>
      <c r="C1834" s="239" t="str">
        <f>VLOOKUP($A$18,Piezas!$A$10:$F$604,2,FALSE)</f>
        <v xml:space="preserve">Gabinete lateral derecho </v>
      </c>
      <c r="D1834" s="317" t="s">
        <v>1060</v>
      </c>
      <c r="E1834" s="322"/>
      <c r="F1834" s="308">
        <f>VLOOKUP(D1834,Acero!$A$12:$AB$209,4,FALSE)</f>
        <v>0</v>
      </c>
      <c r="G1834" s="317"/>
      <c r="H1834" s="317"/>
      <c r="I1834" s="317"/>
      <c r="J1834" s="311"/>
      <c r="L1834" s="322"/>
      <c r="M1834" s="308" t="str">
        <f>VLOOKUP(D1834,Acero!$A$12:$AB$209,13,FALSE)</f>
        <v>---------------</v>
      </c>
      <c r="N1834" s="308" t="str">
        <f>IF(L1834="x",VLOOKUP(D1834,Acero!$A$12:$AB$209,6,FALSE),"--")</f>
        <v>--</v>
      </c>
      <c r="O1834" s="324" t="str">
        <f>IF(L1834="x",VLOOKUP(D1834,Acero!$A$12:$AB$209,7,FALSE),"--")</f>
        <v>--</v>
      </c>
      <c r="P1834" s="335">
        <f>IF((M1834="Chapa negra doble recapado")*AND(L1834&lt;&gt;"x"),"--",VLOOKUP(D1834,Acero!$A$12:$AB$209,14,FALSE))</f>
        <v>28</v>
      </c>
      <c r="Q1834" s="335" t="str">
        <f>IF((M1834="Chapa negra doble recapado")*AND(L1834&lt;&gt;"x"),"--",VLOOKUP(D1834,Acero!$A$12:$AB$209,15,FALSE))</f>
        <v>----</v>
      </c>
      <c r="R1834" s="335" t="str">
        <f>IF(L1834="x",VLOOKUP(D1834,Acero!$A$12:$AB$209,16,FALSE),"--")</f>
        <v>--</v>
      </c>
      <c r="S1834" s="335" t="str">
        <f>IF(L1834="x",VLOOKUP(D1834,Acero!$A$12:$AB$209,17,FALSE),"--")</f>
        <v>--</v>
      </c>
      <c r="T1834" s="335">
        <f>VLOOKUP(D1834,Acero!$A$12:$AB$209,18,FALSE)</f>
        <v>0</v>
      </c>
      <c r="U1834" s="308" t="str">
        <f>VLOOKUP(D1834,Acero!$A$12:$AB$209,19,FALSE)</f>
        <v>----</v>
      </c>
      <c r="V1834" s="318"/>
      <c r="W1834" s="318"/>
      <c r="X1834" s="322"/>
      <c r="Y1834" s="334" t="e">
        <f t="shared" si="755"/>
        <v>#DIV/0!</v>
      </c>
      <c r="Z1834">
        <f t="shared" si="759"/>
        <v>32141268.166666597</v>
      </c>
      <c r="AG1834" s="345">
        <v>44123</v>
      </c>
      <c r="AH1834" s="149"/>
      <c r="AI1834" s="149"/>
      <c r="AJ1834" s="149"/>
      <c r="AK1834" s="149"/>
      <c r="AL1834" s="343" t="e">
        <f t="shared" si="756"/>
        <v>#DIV/0!</v>
      </c>
      <c r="AM1834" s="149"/>
      <c r="AN1834" s="149"/>
      <c r="AO1834" s="343" t="e">
        <f t="shared" si="757"/>
        <v>#DIV/0!</v>
      </c>
      <c r="AP1834" s="149"/>
      <c r="AQ1834" s="149"/>
      <c r="AR1834" s="343" t="e">
        <f t="shared" si="758"/>
        <v>#DIV/0!</v>
      </c>
    </row>
    <row r="1835" spans="1:44" ht="30.75" hidden="1" thickBot="1">
      <c r="A1835" s="309"/>
      <c r="B1835" s="308">
        <v>1667</v>
      </c>
      <c r="C1835" s="239" t="str">
        <f>VLOOKUP($A$18,Piezas!$A$10:$F$604,2,FALSE)</f>
        <v xml:space="preserve">Gabinete lateral derecho </v>
      </c>
      <c r="D1835" s="317" t="s">
        <v>1228</v>
      </c>
      <c r="E1835" s="322"/>
      <c r="F1835" s="308">
        <f>VLOOKUP(D1835,Acero!$A$12:$AB$209,4,FALSE)</f>
        <v>0</v>
      </c>
      <c r="G1835" s="317"/>
      <c r="H1835" s="317"/>
      <c r="I1835" s="317"/>
      <c r="J1835" s="311"/>
      <c r="L1835" s="322"/>
      <c r="M1835" s="308" t="str">
        <f>VLOOKUP(D1835,Acero!$A$12:$AB$209,13,FALSE)</f>
        <v>---------------</v>
      </c>
      <c r="N1835" s="308" t="str">
        <f>IF(L1835="x",VLOOKUP(D1835,Acero!$A$12:$AB$209,6,FALSE),"--")</f>
        <v>--</v>
      </c>
      <c r="O1835" s="324" t="str">
        <f>IF(L1835="x",VLOOKUP(D1835,Acero!$A$12:$AB$209,7,FALSE),"--")</f>
        <v>--</v>
      </c>
      <c r="P1835" s="335">
        <f>IF((M1835="Chapa negra doble recapado")*AND(L1835&lt;&gt;"x"),"--",VLOOKUP(D1835,Acero!$A$12:$AB$209,14,FALSE))</f>
        <v>0.42</v>
      </c>
      <c r="Q1835" s="335" t="str">
        <f>IF((M1835="Chapa negra doble recapado")*AND(L1835&lt;&gt;"x"),"--",VLOOKUP(D1835,Acero!$A$12:$AB$209,15,FALSE))</f>
        <v>----</v>
      </c>
      <c r="R1835" s="335" t="str">
        <f>IF(L1835="x",VLOOKUP(D1835,Acero!$A$12:$AB$209,16,FALSE),"--")</f>
        <v>--</v>
      </c>
      <c r="S1835" s="335" t="str">
        <f>IF(L1835="x",VLOOKUP(D1835,Acero!$A$12:$AB$209,17,FALSE),"--")</f>
        <v>--</v>
      </c>
      <c r="T1835" s="335">
        <f>VLOOKUP(D1835,Acero!$A$12:$AB$209,18,FALSE)</f>
        <v>0.5</v>
      </c>
      <c r="U1835" s="308" t="str">
        <f>VLOOKUP(D1835,Acero!$A$12:$AB$209,19,FALSE)</f>
        <v>----</v>
      </c>
      <c r="V1835" s="318"/>
      <c r="W1835" s="318"/>
      <c r="X1835" s="322"/>
      <c r="Y1835" s="334" t="e">
        <f t="shared" si="755"/>
        <v>#DIV/0!</v>
      </c>
      <c r="Z1835">
        <f t="shared" si="759"/>
        <v>32141268.166666597</v>
      </c>
      <c r="AG1835" s="345">
        <v>44124</v>
      </c>
      <c r="AH1835" s="149"/>
      <c r="AI1835" s="149"/>
      <c r="AJ1835" s="149"/>
      <c r="AK1835" s="149"/>
      <c r="AL1835" s="343" t="e">
        <f t="shared" si="756"/>
        <v>#DIV/0!</v>
      </c>
      <c r="AM1835" s="149"/>
      <c r="AN1835" s="149"/>
      <c r="AO1835" s="343" t="e">
        <f t="shared" si="757"/>
        <v>#DIV/0!</v>
      </c>
      <c r="AP1835" s="149"/>
      <c r="AQ1835" s="149"/>
      <c r="AR1835" s="343" t="e">
        <f t="shared" si="758"/>
        <v>#DIV/0!</v>
      </c>
    </row>
    <row r="1836" spans="1:44" ht="30.75" hidden="1" thickBot="1">
      <c r="A1836" s="309"/>
      <c r="B1836" s="308">
        <v>1668</v>
      </c>
      <c r="C1836" s="239" t="str">
        <f>VLOOKUP($A$18,Piezas!$A$10:$F$604,2,FALSE)</f>
        <v xml:space="preserve">Gabinete lateral derecho </v>
      </c>
      <c r="D1836" s="317" t="s">
        <v>1229</v>
      </c>
      <c r="E1836" s="322"/>
      <c r="F1836" s="308">
        <f>VLOOKUP(D1836,Acero!$A$12:$AB$209,4,FALSE)</f>
        <v>0</v>
      </c>
      <c r="G1836" s="317"/>
      <c r="H1836" s="317"/>
      <c r="I1836" s="317"/>
      <c r="J1836" s="311"/>
      <c r="L1836" s="322"/>
      <c r="M1836" s="308" t="str">
        <f>VLOOKUP(D1836,Acero!$A$12:$AB$209,13,FALSE)</f>
        <v>---------------</v>
      </c>
      <c r="N1836" s="308" t="str">
        <f>IF(L1836="x",VLOOKUP(D1836,Acero!$A$12:$AB$209,6,FALSE),"--")</f>
        <v>--</v>
      </c>
      <c r="O1836" s="324" t="str">
        <f>IF(L1836="x",VLOOKUP(D1836,Acero!$A$12:$AB$209,7,FALSE),"--")</f>
        <v>--</v>
      </c>
      <c r="P1836" s="335">
        <f>IF((M1836="Chapa negra doble recapado")*AND(L1836&lt;&gt;"x"),"--",VLOOKUP(D1836,Acero!$A$12:$AB$209,14,FALSE))</f>
        <v>22</v>
      </c>
      <c r="Q1836" s="335" t="str">
        <f>IF((M1836="Chapa negra doble recapado")*AND(L1836&lt;&gt;"x"),"--",VLOOKUP(D1836,Acero!$A$12:$AB$209,15,FALSE))</f>
        <v>----</v>
      </c>
      <c r="R1836" s="335" t="str">
        <f>IF(L1836="x",VLOOKUP(D1836,Acero!$A$12:$AB$209,16,FALSE),"--")</f>
        <v>--</v>
      </c>
      <c r="S1836" s="335" t="str">
        <f>IF(L1836="x",VLOOKUP(D1836,Acero!$A$12:$AB$209,17,FALSE),"--")</f>
        <v>--</v>
      </c>
      <c r="T1836" s="335">
        <f>VLOOKUP(D1836,Acero!$A$12:$AB$209,18,FALSE)</f>
        <v>0</v>
      </c>
      <c r="U1836" s="308" t="str">
        <f>VLOOKUP(D1836,Acero!$A$12:$AB$209,19,FALSE)</f>
        <v>----</v>
      </c>
      <c r="V1836" s="319"/>
      <c r="W1836" s="319"/>
      <c r="X1836" s="322"/>
      <c r="Y1836" s="334" t="e">
        <f t="shared" si="755"/>
        <v>#DIV/0!</v>
      </c>
      <c r="Z1836">
        <f t="shared" si="759"/>
        <v>32141268.166666597</v>
      </c>
      <c r="AG1836" s="345">
        <v>44125</v>
      </c>
      <c r="AH1836" s="149"/>
      <c r="AI1836" s="149"/>
      <c r="AJ1836" s="149"/>
      <c r="AK1836" s="149"/>
      <c r="AL1836" s="343" t="e">
        <f t="shared" si="756"/>
        <v>#DIV/0!</v>
      </c>
      <c r="AM1836" s="149"/>
      <c r="AN1836" s="149"/>
      <c r="AO1836" s="343" t="e">
        <f t="shared" si="757"/>
        <v>#DIV/0!</v>
      </c>
      <c r="AP1836" s="149"/>
      <c r="AQ1836" s="149"/>
      <c r="AR1836" s="343" t="e">
        <f t="shared" si="758"/>
        <v>#DIV/0!</v>
      </c>
    </row>
    <row r="1837" spans="1:44" ht="30.75" hidden="1" thickBot="1">
      <c r="A1837" s="309"/>
      <c r="B1837" s="308">
        <v>1669</v>
      </c>
      <c r="C1837" s="239" t="str">
        <f>VLOOKUP($A$18,Piezas!$A$10:$F$604,2,FALSE)</f>
        <v xml:space="preserve">Gabinete lateral derecho </v>
      </c>
      <c r="D1837" s="317" t="s">
        <v>1230</v>
      </c>
      <c r="E1837" s="322"/>
      <c r="F1837" s="308">
        <f>VLOOKUP(D1837,Acero!$A$12:$AB$209,4,FALSE)</f>
        <v>0</v>
      </c>
      <c r="G1837" s="317"/>
      <c r="H1837" s="317"/>
      <c r="I1837" s="317"/>
      <c r="J1837" s="311"/>
      <c r="L1837" s="322"/>
      <c r="M1837" s="308" t="str">
        <f>VLOOKUP(D1837,Acero!$A$12:$AB$209,13,FALSE)</f>
        <v>---------------</v>
      </c>
      <c r="N1837" s="308" t="str">
        <f>IF(L1837="x",VLOOKUP(D1837,Acero!$A$12:$AB$209,6,FALSE),"--")</f>
        <v>--</v>
      </c>
      <c r="O1837" s="324" t="str">
        <f>IF(L1837="x",VLOOKUP(D1837,Acero!$A$12:$AB$209,7,FALSE),"--")</f>
        <v>--</v>
      </c>
      <c r="P1837" s="335">
        <f>IF((M1837="Chapa negra doble recapado")*AND(L1837&lt;&gt;"x"),"--",VLOOKUP(D1837,Acero!$A$12:$AB$209,14,FALSE))</f>
        <v>12.7</v>
      </c>
      <c r="Q1837" s="335" t="str">
        <f>IF((M1837="Chapa negra doble recapado")*AND(L1837&lt;&gt;"x"),"--",VLOOKUP(D1837,Acero!$A$12:$AB$209,15,FALSE))</f>
        <v>----</v>
      </c>
      <c r="R1837" s="335" t="str">
        <f>IF(L1837="x",VLOOKUP(D1837,Acero!$A$12:$AB$209,16,FALSE),"--")</f>
        <v>--</v>
      </c>
      <c r="S1837" s="335" t="str">
        <f>IF(L1837="x",VLOOKUP(D1837,Acero!$A$12:$AB$209,17,FALSE),"--")</f>
        <v>--</v>
      </c>
      <c r="T1837" s="335">
        <f>VLOOKUP(D1837,Acero!$A$12:$AB$209,18,FALSE)</f>
        <v>0</v>
      </c>
      <c r="U1837" s="308" t="str">
        <f>VLOOKUP(D1837,Acero!$A$12:$AB$209,19,FALSE)</f>
        <v>----</v>
      </c>
      <c r="V1837" s="318"/>
      <c r="W1837" s="318"/>
      <c r="X1837" s="322"/>
      <c r="Y1837" s="334" t="e">
        <f t="shared" si="755"/>
        <v>#DIV/0!</v>
      </c>
      <c r="Z1837">
        <f t="shared" si="759"/>
        <v>32141268.166666597</v>
      </c>
      <c r="AG1837" s="345">
        <v>44126</v>
      </c>
      <c r="AH1837" s="149"/>
      <c r="AI1837" s="149"/>
      <c r="AJ1837" s="149"/>
      <c r="AK1837" s="149"/>
      <c r="AL1837" s="343" t="e">
        <f t="shared" si="756"/>
        <v>#DIV/0!</v>
      </c>
      <c r="AM1837" s="149"/>
      <c r="AN1837" s="149"/>
      <c r="AO1837" s="343" t="e">
        <f t="shared" si="757"/>
        <v>#DIV/0!</v>
      </c>
      <c r="AP1837" s="149"/>
      <c r="AQ1837" s="149"/>
      <c r="AR1837" s="343" t="e">
        <f t="shared" si="758"/>
        <v>#DIV/0!</v>
      </c>
    </row>
    <row r="1838" spans="1:44" ht="30.75" hidden="1" thickBot="1">
      <c r="A1838" s="309"/>
      <c r="B1838" s="308">
        <v>1670</v>
      </c>
      <c r="C1838" s="239" t="str">
        <f>VLOOKUP($A$18,Piezas!$A$10:$F$604,2,FALSE)</f>
        <v xml:space="preserve">Gabinete lateral derecho </v>
      </c>
      <c r="D1838" s="317"/>
      <c r="E1838" s="322"/>
      <c r="F1838" s="308" t="e">
        <f>VLOOKUP(D1838,Acero!$A$12:$AB$209,4,FALSE)</f>
        <v>#N/A</v>
      </c>
      <c r="G1838" s="317"/>
      <c r="H1838" s="317"/>
      <c r="I1838" s="317"/>
      <c r="J1838" s="311"/>
      <c r="L1838" s="322"/>
      <c r="M1838" s="308" t="e">
        <f>VLOOKUP(D1838,Acero!$A$12:$AB$209,13,FALSE)</f>
        <v>#N/A</v>
      </c>
      <c r="N1838" s="308" t="str">
        <f>IF(L1838="x",VLOOKUP(D1838,Acero!$A$12:$AB$209,6,FALSE),"--")</f>
        <v>--</v>
      </c>
      <c r="O1838" s="324" t="str">
        <f>IF(L1838="x",VLOOKUP(D1838,Acero!$A$12:$AB$209,7,FALSE),"--")</f>
        <v>--</v>
      </c>
      <c r="P1838" s="335" t="e">
        <f>IF((M1838="Chapa negra doble recapado")*AND(L1838&lt;&gt;"x"),"--",VLOOKUP(D1838,Acero!$A$12:$AB$209,14,FALSE))</f>
        <v>#N/A</v>
      </c>
      <c r="Q1838" s="335" t="e">
        <f>IF((M1838="Chapa negra doble recapado")*AND(L1838&lt;&gt;"x"),"--",VLOOKUP(D1838,Acero!$A$12:$AB$209,15,FALSE))</f>
        <v>#N/A</v>
      </c>
      <c r="R1838" s="335" t="str">
        <f>IF(L1838="x",VLOOKUP(D1838,Acero!$A$12:$AB$209,16,FALSE),"--")</f>
        <v>--</v>
      </c>
      <c r="S1838" s="335" t="str">
        <f>IF(L1838="x",VLOOKUP(D1838,Acero!$A$12:$AB$209,17,FALSE),"--")</f>
        <v>--</v>
      </c>
      <c r="T1838" s="335" t="e">
        <f>VLOOKUP(D1838,Acero!$A$12:$AB$209,18,FALSE)</f>
        <v>#N/A</v>
      </c>
      <c r="U1838" s="308" t="e">
        <f>VLOOKUP(D1838,Acero!$A$12:$AB$209,19,FALSE)</f>
        <v>#N/A</v>
      </c>
      <c r="V1838" s="319"/>
      <c r="W1838" s="319"/>
      <c r="X1838" s="322"/>
      <c r="Y1838" s="334" t="e">
        <f t="shared" si="755"/>
        <v>#DIV/0!</v>
      </c>
      <c r="Z1838">
        <f t="shared" si="759"/>
        <v>32141268.166666597</v>
      </c>
      <c r="AG1838" s="345">
        <v>44127</v>
      </c>
      <c r="AH1838" s="149"/>
      <c r="AI1838" s="149"/>
      <c r="AJ1838" s="149"/>
      <c r="AK1838" s="149"/>
      <c r="AL1838" s="343" t="e">
        <f t="shared" si="756"/>
        <v>#DIV/0!</v>
      </c>
      <c r="AM1838" s="149"/>
      <c r="AN1838" s="149"/>
      <c r="AO1838" s="343" t="e">
        <f t="shared" si="757"/>
        <v>#DIV/0!</v>
      </c>
      <c r="AP1838" s="149"/>
      <c r="AQ1838" s="149"/>
      <c r="AR1838" s="343" t="e">
        <f t="shared" si="758"/>
        <v>#DIV/0!</v>
      </c>
    </row>
    <row r="1839" spans="1:44" ht="30.75" hidden="1" thickBot="1">
      <c r="A1839" s="309"/>
      <c r="B1839" s="308">
        <v>1671</v>
      </c>
      <c r="C1839" s="239" t="str">
        <f>VLOOKUP($A$18,Piezas!$A$10:$F$604,2,FALSE)</f>
        <v xml:space="preserve">Gabinete lateral derecho </v>
      </c>
      <c r="D1839" s="320"/>
      <c r="E1839" s="322"/>
      <c r="F1839" s="308" t="e">
        <f>VLOOKUP(D1839,Acero!$A$12:$AB$209,4,FALSE)</f>
        <v>#N/A</v>
      </c>
      <c r="G1839" s="317"/>
      <c r="H1839" s="317"/>
      <c r="I1839" s="317"/>
      <c r="J1839" s="311"/>
      <c r="L1839" s="322"/>
      <c r="M1839" s="308" t="e">
        <f>VLOOKUP(D1839,Acero!$A$12:$AB$209,13,FALSE)</f>
        <v>#N/A</v>
      </c>
      <c r="N1839" s="308" t="str">
        <f>IF(L1839="x",VLOOKUP(D1839,Acero!$A$12:$AB$209,6,FALSE),"--")</f>
        <v>--</v>
      </c>
      <c r="O1839" s="324" t="str">
        <f>IF(L1839="x",VLOOKUP(D1839,Acero!$A$12:$AB$209,7,FALSE),"--")</f>
        <v>--</v>
      </c>
      <c r="P1839" s="335" t="e">
        <f>IF((M1839="Chapa negra doble recapado")*AND(L1839&lt;&gt;"x"),"--",VLOOKUP(D1839,Acero!$A$12:$AB$209,14,FALSE))</f>
        <v>#N/A</v>
      </c>
      <c r="Q1839" s="335" t="e">
        <f>IF((M1839="Chapa negra doble recapado")*AND(L1839&lt;&gt;"x"),"--",VLOOKUP(D1839,Acero!$A$12:$AB$209,15,FALSE))</f>
        <v>#N/A</v>
      </c>
      <c r="R1839" s="335" t="str">
        <f>IF(L1839="x",VLOOKUP(D1839,Acero!$A$12:$AB$209,16,FALSE),"--")</f>
        <v>--</v>
      </c>
      <c r="S1839" s="335" t="str">
        <f>IF(L1839="x",VLOOKUP(D1839,Acero!$A$12:$AB$209,17,FALSE),"--")</f>
        <v>--</v>
      </c>
      <c r="T1839" s="335" t="e">
        <f>VLOOKUP(D1839,Acero!$A$12:$AB$209,18,FALSE)</f>
        <v>#N/A</v>
      </c>
      <c r="U1839" s="308" t="e">
        <f>VLOOKUP(D1839,Acero!$A$12:$AB$209,19,FALSE)</f>
        <v>#N/A</v>
      </c>
      <c r="V1839" s="318"/>
      <c r="W1839" s="318"/>
      <c r="X1839" s="322"/>
      <c r="Y1839" s="334" t="e">
        <f t="shared" si="755"/>
        <v>#DIV/0!</v>
      </c>
      <c r="Z1839">
        <f t="shared" si="759"/>
        <v>32141268.166666597</v>
      </c>
      <c r="AG1839" s="345">
        <v>44128</v>
      </c>
      <c r="AH1839" s="149"/>
      <c r="AI1839" s="149"/>
      <c r="AJ1839" s="149"/>
      <c r="AK1839" s="149"/>
      <c r="AL1839" s="343" t="e">
        <f t="shared" si="756"/>
        <v>#DIV/0!</v>
      </c>
      <c r="AM1839" s="149"/>
      <c r="AN1839" s="149"/>
      <c r="AO1839" s="343" t="e">
        <f t="shared" si="757"/>
        <v>#DIV/0!</v>
      </c>
      <c r="AP1839" s="149"/>
      <c r="AQ1839" s="149"/>
      <c r="AR1839" s="343" t="e">
        <f t="shared" si="758"/>
        <v>#DIV/0!</v>
      </c>
    </row>
    <row r="1840" spans="1:44" ht="30.75" hidden="1" thickBot="1">
      <c r="A1840" s="412"/>
      <c r="B1840" s="308">
        <v>1672</v>
      </c>
      <c r="C1840" s="239" t="str">
        <f>VLOOKUP($A$18,Piezas!$A$10:$F$604,2,FALSE)</f>
        <v xml:space="preserve">Gabinete lateral derecho </v>
      </c>
      <c r="D1840" s="321"/>
      <c r="E1840" s="322"/>
      <c r="F1840" s="308" t="e">
        <f>VLOOKUP(D1840,Acero!$A$12:$AB$209,4,FALSE)</f>
        <v>#N/A</v>
      </c>
      <c r="G1840" s="317"/>
      <c r="H1840" s="317"/>
      <c r="I1840" s="317"/>
      <c r="J1840" s="311"/>
      <c r="L1840" s="322"/>
      <c r="M1840" s="308" t="e">
        <f>VLOOKUP(D1840,Acero!$A$12:$AB$209,13,FALSE)</f>
        <v>#N/A</v>
      </c>
      <c r="N1840" s="308" t="str">
        <f>IF(L1840="x",VLOOKUP(D1840,Acero!$A$12:$AB$209,6,FALSE),"--")</f>
        <v>--</v>
      </c>
      <c r="O1840" s="324" t="str">
        <f>IF(L1840="x",VLOOKUP(D1840,Acero!$A$12:$AB$209,7,FALSE),"--")</f>
        <v>--</v>
      </c>
      <c r="P1840" s="335" t="e">
        <f>IF((M1840="Chapa negra doble recapado")*AND(L1840&lt;&gt;"x"),"--",VLOOKUP(D1840,Acero!$A$12:$AB$209,14,FALSE))</f>
        <v>#N/A</v>
      </c>
      <c r="Q1840" s="335" t="e">
        <f>IF((M1840="Chapa negra doble recapado")*AND(L1840&lt;&gt;"x"),"--",VLOOKUP(D1840,Acero!$A$12:$AB$209,15,FALSE))</f>
        <v>#N/A</v>
      </c>
      <c r="R1840" s="335" t="str">
        <f>IF(L1840="x",VLOOKUP(D1840,Acero!$A$12:$AB$209,16,FALSE),"--")</f>
        <v>--</v>
      </c>
      <c r="S1840" s="335" t="str">
        <f>IF(L1840="x",VLOOKUP(D1840,Acero!$A$12:$AB$209,17,FALSE),"--")</f>
        <v>--</v>
      </c>
      <c r="T1840" s="335" t="e">
        <f>VLOOKUP(D1840,Acero!$A$12:$AB$209,18,FALSE)</f>
        <v>#N/A</v>
      </c>
      <c r="U1840" s="308" t="e">
        <f>VLOOKUP(D1840,Acero!$A$12:$AB$209,19,FALSE)</f>
        <v>#N/A</v>
      </c>
      <c r="V1840" s="319"/>
      <c r="W1840" s="319"/>
      <c r="X1840" s="322"/>
      <c r="Y1840" s="334" t="e">
        <f t="shared" si="755"/>
        <v>#DIV/0!</v>
      </c>
      <c r="Z1840">
        <f t="shared" si="759"/>
        <v>32141268.166666597</v>
      </c>
      <c r="AG1840" s="345">
        <v>44129</v>
      </c>
      <c r="AH1840" s="149"/>
      <c r="AI1840" s="149"/>
      <c r="AJ1840" s="149"/>
      <c r="AK1840" s="149"/>
      <c r="AL1840" s="343" t="e">
        <f t="shared" si="756"/>
        <v>#DIV/0!</v>
      </c>
      <c r="AM1840" s="149"/>
      <c r="AN1840" s="149"/>
      <c r="AO1840" s="343" t="e">
        <f t="shared" si="757"/>
        <v>#DIV/0!</v>
      </c>
      <c r="AP1840" s="149"/>
      <c r="AQ1840" s="149"/>
      <c r="AR1840" s="343" t="e">
        <f t="shared" si="758"/>
        <v>#DIV/0!</v>
      </c>
    </row>
    <row r="1841" spans="1:44" ht="15.75" hidden="1" thickBot="1">
      <c r="A1841" s="410"/>
      <c r="B1841" s="336"/>
      <c r="C1841" s="337"/>
      <c r="D1841" s="338"/>
      <c r="E1841" s="339"/>
      <c r="F1841" s="340"/>
      <c r="G1841" s="336"/>
      <c r="H1841" s="336"/>
      <c r="I1841" s="338"/>
      <c r="J1841" s="339"/>
      <c r="K1841" s="341"/>
      <c r="L1841" s="339"/>
      <c r="M1841" s="338"/>
      <c r="N1841" s="338"/>
      <c r="O1841" s="342"/>
      <c r="P1841" s="340"/>
      <c r="Q1841" s="340"/>
      <c r="R1841" s="340"/>
      <c r="S1841" s="340"/>
      <c r="T1841" s="340"/>
      <c r="U1841" s="336"/>
      <c r="V1841" s="336"/>
      <c r="W1841" s="336"/>
      <c r="X1841" s="339"/>
      <c r="Y1841" s="339"/>
      <c r="Z1841" s="333"/>
      <c r="AA1841" s="333"/>
      <c r="AG1841" s="345"/>
      <c r="AL1841" s="344"/>
      <c r="AO1841" s="344"/>
      <c r="AR1841" s="344"/>
    </row>
    <row r="1842" spans="1:44" ht="31.5" hidden="1" thickTop="1" thickBot="1">
      <c r="A1842" s="411" t="s">
        <v>671</v>
      </c>
      <c r="B1842" s="308">
        <v>1673</v>
      </c>
      <c r="C1842" s="239" t="str">
        <f>VLOOKUP($A$18,Piezas!$A$10:$F$604,2,FALSE)</f>
        <v xml:space="preserve">Gabinete lateral derecho </v>
      </c>
      <c r="D1842" s="317" t="s">
        <v>1012</v>
      </c>
      <c r="E1842" s="331">
        <v>3646.3333333333298</v>
      </c>
      <c r="F1842" s="308" t="str">
        <f>VLOOKUP(D1842,Acero!$A$12:$AB$209,4,FALSE)</f>
        <v>Lateral</v>
      </c>
      <c r="G1842" s="317"/>
      <c r="H1842" s="317"/>
      <c r="I1842" s="317"/>
      <c r="J1842" s="310"/>
      <c r="K1842" s="149"/>
      <c r="L1842" s="331"/>
      <c r="M1842" s="308" t="str">
        <f>VLOOKUP(D1842,Acero!$A$12:$AB$209,13,FALSE)</f>
        <v>Chapa negra doble recapado</v>
      </c>
      <c r="N1842" s="308" t="str">
        <f>IF(L1842="x",VLOOKUP(D1842,Acero!$A$12:$AB$209,6,FALSE),"--")</f>
        <v>--</v>
      </c>
      <c r="O1842" s="324" t="str">
        <f>IF(L1842="x",VLOOKUP(D1842,Acero!$A$12:$AB$209,7,FALSE),"--")</f>
        <v>--</v>
      </c>
      <c r="P1842" s="335" t="str">
        <f>IF((M1842="Chapa negra doble recapado")*AND(L1842&lt;&gt;"x"),"--",VLOOKUP(D1842,Acero!$A$12:$AB$209,14,FALSE))</f>
        <v>--</v>
      </c>
      <c r="Q1842" s="335" t="str">
        <f>IF((M1842="Chapa negra doble recapado")*AND(L1842&lt;&gt;"x"),"--",VLOOKUP(D1842,Acero!$A$12:$AB$209,15,FALSE))</f>
        <v>--</v>
      </c>
      <c r="R1842" s="335" t="str">
        <f>IF(L1842="x",VLOOKUP(D1842,Acero!$A$12:$AB$209,16,FALSE),"--")</f>
        <v>--</v>
      </c>
      <c r="S1842" s="335" t="str">
        <f>IF(L1842="x",VLOOKUP(D1842,Acero!$A$12:$AB$209,17,FALSE),"--")</f>
        <v>--</v>
      </c>
      <c r="T1842" s="335">
        <f>VLOOKUP(D1842,Acero!$A$12:$AB$209,18,FALSE)</f>
        <v>1.2</v>
      </c>
      <c r="U1842" s="308" t="str">
        <f>VLOOKUP(D1842,Acero!$A$12:$AB$209,19,FALSE)</f>
        <v>mm</v>
      </c>
      <c r="V1842" s="317"/>
      <c r="W1842" s="317">
        <v>2963.8333333333298</v>
      </c>
      <c r="X1842" s="331">
        <v>3875.6666666666702</v>
      </c>
      <c r="Y1842" s="334">
        <f t="shared" ref="Y1842:Y1852" si="760">(X1842-W1842)/W1842</f>
        <v>0.30765337682056165</v>
      </c>
      <c r="Z1842" s="149">
        <f>(V1842+W1842)*E1842</f>
        <v>10807124.277777756</v>
      </c>
      <c r="AA1842" s="149"/>
      <c r="AB1842" s="149"/>
      <c r="AC1842" s="149"/>
      <c r="AD1842" s="149"/>
      <c r="AE1842" s="149"/>
      <c r="AF1842" s="149"/>
      <c r="AG1842" s="345">
        <v>44130</v>
      </c>
      <c r="AH1842" s="149"/>
      <c r="AI1842" s="149"/>
      <c r="AJ1842" s="149"/>
      <c r="AK1842" s="149"/>
      <c r="AL1842" s="343" t="e">
        <f t="shared" ref="AL1842:AL1852" si="761">(AH1842-AK1842)/AH1842</f>
        <v>#DIV/0!</v>
      </c>
      <c r="AM1842" s="149"/>
      <c r="AN1842" s="149"/>
      <c r="AO1842" s="343" t="e">
        <f t="shared" ref="AO1842:AO1852" si="762">(AK1842-AN1842)/AK1842</f>
        <v>#DIV/0!</v>
      </c>
      <c r="AP1842" s="149"/>
      <c r="AQ1842" s="149"/>
      <c r="AR1842" s="343" t="e">
        <f t="shared" ref="AR1842:AR1852" si="763">(AN1842-AQ1842)/AN1842</f>
        <v>#DIV/0!</v>
      </c>
    </row>
    <row r="1843" spans="1:44" ht="30.75" hidden="1" thickBot="1">
      <c r="A1843" s="309"/>
      <c r="B1843" s="308">
        <v>1674</v>
      </c>
      <c r="C1843" s="239" t="str">
        <f>VLOOKUP($A$18,Piezas!$A$10:$F$604,2,FALSE)</f>
        <v xml:space="preserve">Gabinete lateral derecho </v>
      </c>
      <c r="D1843" s="317" t="s">
        <v>1211</v>
      </c>
      <c r="E1843" s="322">
        <v>3654.3333333333298</v>
      </c>
      <c r="F1843" s="308" t="str">
        <f>VLOOKUP(D1843,Acero!$A$12:$AB$209,4,FALSE)</f>
        <v xml:space="preserve">Lonja </v>
      </c>
      <c r="G1843" s="317"/>
      <c r="H1843" s="317"/>
      <c r="I1843" s="317"/>
      <c r="J1843" s="311"/>
      <c r="L1843" s="317"/>
      <c r="M1843" s="308" t="str">
        <f>VLOOKUP(D1843,Acero!$A$12:$AB$209,13,FALSE)</f>
        <v>Chapa negra doble recapado</v>
      </c>
      <c r="N1843" s="308" t="str">
        <f>IF(L1843="x",VLOOKUP(D1843,Acero!$A$12:$AB$209,6,FALSE),"--")</f>
        <v>--</v>
      </c>
      <c r="O1843" s="324" t="str">
        <f>IF(L1843="x",VLOOKUP(D1843,Acero!$A$12:$AB$209,7,FALSE),"--")</f>
        <v>--</v>
      </c>
      <c r="P1843" s="335" t="str">
        <f>IF((M1843="Chapa negra doble recapado")*AND(L1843&lt;&gt;"x"),"--",VLOOKUP(D1843,Acero!$A$12:$AB$209,14,FALSE))</f>
        <v>--</v>
      </c>
      <c r="Q1843" s="335" t="str">
        <f>IF((M1843="Chapa negra doble recapado")*AND(L1843&lt;&gt;"x"),"--",VLOOKUP(D1843,Acero!$A$12:$AB$209,15,FALSE))</f>
        <v>--</v>
      </c>
      <c r="R1843" s="335" t="str">
        <f>IF(L1843="x",VLOOKUP(D1843,Acero!$A$12:$AB$209,16,FALSE),"--")</f>
        <v>--</v>
      </c>
      <c r="S1843" s="335" t="str">
        <f>IF(L1843="x",VLOOKUP(D1843,Acero!$A$12:$AB$209,17,FALSE),"--")</f>
        <v>--</v>
      </c>
      <c r="T1843" s="335">
        <f>VLOOKUP(D1843,Acero!$A$12:$AB$209,18,FALSE)</f>
        <v>1.2</v>
      </c>
      <c r="U1843" s="308" t="str">
        <f>VLOOKUP(D1843,Acero!$A$12:$AB$209,19,FALSE)</f>
        <v>mm</v>
      </c>
      <c r="V1843" s="317"/>
      <c r="W1843" s="317">
        <v>2970.3333333333298</v>
      </c>
      <c r="X1843" s="322">
        <v>3884.1666666666702</v>
      </c>
      <c r="Y1843" s="334">
        <f t="shared" si="760"/>
        <v>0.30765346201324478</v>
      </c>
      <c r="Z1843">
        <f t="shared" ref="Z1843:Z1852" si="764">(V1843+W1843)*E1843+Z1842</f>
        <v>21661712.388888843</v>
      </c>
      <c r="AG1843" s="345">
        <v>44131</v>
      </c>
      <c r="AH1843" s="149"/>
      <c r="AI1843" s="149"/>
      <c r="AJ1843" s="149"/>
      <c r="AK1843" s="149"/>
      <c r="AL1843" s="343" t="e">
        <f t="shared" si="761"/>
        <v>#DIV/0!</v>
      </c>
      <c r="AM1843" s="149"/>
      <c r="AN1843" s="149"/>
      <c r="AO1843" s="343" t="e">
        <f t="shared" si="762"/>
        <v>#DIV/0!</v>
      </c>
      <c r="AP1843" s="149"/>
      <c r="AQ1843" s="149"/>
      <c r="AR1843" s="343" t="e">
        <f t="shared" si="763"/>
        <v>#DIV/0!</v>
      </c>
    </row>
    <row r="1844" spans="1:44" ht="30.75" hidden="1" thickBot="1">
      <c r="A1844" s="309"/>
      <c r="B1844" s="308">
        <v>1675</v>
      </c>
      <c r="C1844" s="239" t="str">
        <f>VLOOKUP($A$18,Piezas!$A$10:$F$604,2,FALSE)</f>
        <v xml:space="preserve">Gabinete lateral derecho </v>
      </c>
      <c r="D1844" s="317" t="s">
        <v>1014</v>
      </c>
      <c r="E1844" s="322">
        <v>3662.3333333333298</v>
      </c>
      <c r="F1844" s="308" t="str">
        <f>VLOOKUP(D1844,Acero!$A$12:$AB$209,4,FALSE)</f>
        <v>orejas</v>
      </c>
      <c r="G1844" s="317"/>
      <c r="H1844" s="317"/>
      <c r="I1844" s="317"/>
      <c r="J1844" s="311" t="s">
        <v>1622</v>
      </c>
      <c r="L1844" s="322"/>
      <c r="M1844" s="308" t="str">
        <f>VLOOKUP(D1844,Acero!$A$12:$AB$209,13,FALSE)</f>
        <v>Chapa negra doble recapado</v>
      </c>
      <c r="N1844" s="308" t="str">
        <f>IF(L1844="x",VLOOKUP(D1844,Acero!$A$12:$AB$209,6,FALSE),"--")</f>
        <v>--</v>
      </c>
      <c r="O1844" s="324" t="str">
        <f>IF(L1844="x",VLOOKUP(D1844,Acero!$A$12:$AB$209,7,FALSE),"--")</f>
        <v>--</v>
      </c>
      <c r="P1844" s="335" t="str">
        <f>IF((M1844="Chapa negra doble recapado")*AND(L1844&lt;&gt;"x"),"--",VLOOKUP(D1844,Acero!$A$12:$AB$209,14,FALSE))</f>
        <v>--</v>
      </c>
      <c r="Q1844" s="335" t="str">
        <f>IF((M1844="Chapa negra doble recapado")*AND(L1844&lt;&gt;"x"),"--",VLOOKUP(D1844,Acero!$A$12:$AB$209,15,FALSE))</f>
        <v>--</v>
      </c>
      <c r="R1844" s="335" t="str">
        <f>IF(L1844="x",VLOOKUP(D1844,Acero!$A$12:$AB$209,16,FALSE),"--")</f>
        <v>--</v>
      </c>
      <c r="S1844" s="335" t="str">
        <f>IF(L1844="x",VLOOKUP(D1844,Acero!$A$12:$AB$209,17,FALSE),"--")</f>
        <v>--</v>
      </c>
      <c r="T1844" s="335">
        <f>VLOOKUP(D1844,Acero!$A$12:$AB$209,18,FALSE)</f>
        <v>1.2</v>
      </c>
      <c r="U1844" s="308" t="str">
        <f>VLOOKUP(D1844,Acero!$A$12:$AB$209,19,FALSE)</f>
        <v>mm</v>
      </c>
      <c r="V1844" s="318">
        <v>1</v>
      </c>
      <c r="W1844" s="318">
        <v>2976.8333333333298</v>
      </c>
      <c r="X1844" s="322">
        <v>3892.6666666666702</v>
      </c>
      <c r="Y1844" s="334">
        <f t="shared" si="760"/>
        <v>0.30765354683388657</v>
      </c>
      <c r="Z1844">
        <f t="shared" si="764"/>
        <v>32567530.666666597</v>
      </c>
      <c r="AG1844" s="345">
        <v>44132</v>
      </c>
      <c r="AH1844" s="149"/>
      <c r="AI1844" s="149"/>
      <c r="AJ1844" s="149"/>
      <c r="AK1844" s="149"/>
      <c r="AL1844" s="343" t="e">
        <f t="shared" si="761"/>
        <v>#DIV/0!</v>
      </c>
      <c r="AM1844" s="149"/>
      <c r="AN1844" s="149"/>
      <c r="AO1844" s="343" t="e">
        <f t="shared" si="762"/>
        <v>#DIV/0!</v>
      </c>
      <c r="AP1844" s="149"/>
      <c r="AQ1844" s="149"/>
      <c r="AR1844" s="343" t="e">
        <f t="shared" si="763"/>
        <v>#DIV/0!</v>
      </c>
    </row>
    <row r="1845" spans="1:44" ht="30.75" hidden="1" thickBot="1">
      <c r="A1845" s="309"/>
      <c r="B1845" s="308">
        <v>1676</v>
      </c>
      <c r="C1845" s="239" t="str">
        <f>VLOOKUP($A$18,Piezas!$A$10:$F$604,2,FALSE)</f>
        <v xml:space="preserve">Gabinete lateral derecho </v>
      </c>
      <c r="D1845" s="317" t="s">
        <v>1015</v>
      </c>
      <c r="E1845" s="322"/>
      <c r="F1845" s="308">
        <f>VLOOKUP(D1845,Acero!$A$12:$AB$209,4,FALSE)</f>
        <v>0</v>
      </c>
      <c r="G1845" s="317"/>
      <c r="H1845" s="317"/>
      <c r="I1845" s="317"/>
      <c r="J1845" s="311"/>
      <c r="L1845" s="322"/>
      <c r="M1845" s="308">
        <f>VLOOKUP(D1845,Acero!$A$12:$AB$209,13,FALSE)</f>
        <v>0</v>
      </c>
      <c r="N1845" s="308" t="str">
        <f>IF(L1845="x",VLOOKUP(D1845,Acero!$A$12:$AB$209,6,FALSE),"--")</f>
        <v>--</v>
      </c>
      <c r="O1845" s="324" t="str">
        <f>IF(L1845="x",VLOOKUP(D1845,Acero!$A$12:$AB$209,7,FALSE),"--")</f>
        <v>--</v>
      </c>
      <c r="P1845" s="335">
        <f>IF((M1845="Chapa negra doble recapado")*AND(L1845&lt;&gt;"x"),"--",VLOOKUP(D1845,Acero!$A$12:$AB$209,14,FALSE))</f>
        <v>0</v>
      </c>
      <c r="Q1845" s="335">
        <f>IF((M1845="Chapa negra doble recapado")*AND(L1845&lt;&gt;"x"),"--",VLOOKUP(D1845,Acero!$A$12:$AB$209,15,FALSE))</f>
        <v>0</v>
      </c>
      <c r="R1845" s="335" t="str">
        <f>IF(L1845="x",VLOOKUP(D1845,Acero!$A$12:$AB$209,16,FALSE),"--")</f>
        <v>--</v>
      </c>
      <c r="S1845" s="335" t="str">
        <f>IF(L1845="x",VLOOKUP(D1845,Acero!$A$12:$AB$209,17,FALSE),"--")</f>
        <v>--</v>
      </c>
      <c r="T1845" s="335">
        <f>VLOOKUP(D1845,Acero!$A$12:$AB$209,18,FALSE)</f>
        <v>0</v>
      </c>
      <c r="U1845" s="308" t="str">
        <f>VLOOKUP(D1845,Acero!$A$12:$AB$209,19,FALSE)</f>
        <v>-----</v>
      </c>
      <c r="V1845" s="319"/>
      <c r="W1845" s="319"/>
      <c r="X1845" s="322"/>
      <c r="Y1845" s="334" t="e">
        <f t="shared" si="760"/>
        <v>#DIV/0!</v>
      </c>
      <c r="Z1845">
        <f t="shared" si="764"/>
        <v>32567530.666666597</v>
      </c>
      <c r="AG1845" s="345">
        <v>44133</v>
      </c>
      <c r="AH1845" s="149"/>
      <c r="AI1845" s="149"/>
      <c r="AJ1845" s="149"/>
      <c r="AK1845" s="149"/>
      <c r="AL1845" s="343" t="e">
        <f t="shared" si="761"/>
        <v>#DIV/0!</v>
      </c>
      <c r="AM1845" s="149"/>
      <c r="AN1845" s="149"/>
      <c r="AO1845" s="343" t="e">
        <f t="shared" si="762"/>
        <v>#DIV/0!</v>
      </c>
      <c r="AP1845" s="149"/>
      <c r="AQ1845" s="149"/>
      <c r="AR1845" s="343" t="e">
        <f t="shared" si="763"/>
        <v>#DIV/0!</v>
      </c>
    </row>
    <row r="1846" spans="1:44" ht="30.75" hidden="1" thickBot="1">
      <c r="A1846" s="309"/>
      <c r="B1846" s="308">
        <v>1677</v>
      </c>
      <c r="C1846" s="239" t="str">
        <f>VLOOKUP($A$18,Piezas!$A$10:$F$604,2,FALSE)</f>
        <v xml:space="preserve">Gabinete lateral derecho </v>
      </c>
      <c r="D1846" s="317" t="s">
        <v>1060</v>
      </c>
      <c r="E1846" s="322"/>
      <c r="F1846" s="308">
        <f>VLOOKUP(D1846,Acero!$A$12:$AB$209,4,FALSE)</f>
        <v>0</v>
      </c>
      <c r="G1846" s="317"/>
      <c r="H1846" s="317"/>
      <c r="I1846" s="317"/>
      <c r="J1846" s="311"/>
      <c r="L1846" s="322"/>
      <c r="M1846" s="308" t="str">
        <f>VLOOKUP(D1846,Acero!$A$12:$AB$209,13,FALSE)</f>
        <v>---------------</v>
      </c>
      <c r="N1846" s="308" t="str">
        <f>IF(L1846="x",VLOOKUP(D1846,Acero!$A$12:$AB$209,6,FALSE),"--")</f>
        <v>--</v>
      </c>
      <c r="O1846" s="324" t="str">
        <f>IF(L1846="x",VLOOKUP(D1846,Acero!$A$12:$AB$209,7,FALSE),"--")</f>
        <v>--</v>
      </c>
      <c r="P1846" s="335">
        <f>IF((M1846="Chapa negra doble recapado")*AND(L1846&lt;&gt;"x"),"--",VLOOKUP(D1846,Acero!$A$12:$AB$209,14,FALSE))</f>
        <v>28</v>
      </c>
      <c r="Q1846" s="335" t="str">
        <f>IF((M1846="Chapa negra doble recapado")*AND(L1846&lt;&gt;"x"),"--",VLOOKUP(D1846,Acero!$A$12:$AB$209,15,FALSE))</f>
        <v>----</v>
      </c>
      <c r="R1846" s="335" t="str">
        <f>IF(L1846="x",VLOOKUP(D1846,Acero!$A$12:$AB$209,16,FALSE),"--")</f>
        <v>--</v>
      </c>
      <c r="S1846" s="335" t="str">
        <f>IF(L1846="x",VLOOKUP(D1846,Acero!$A$12:$AB$209,17,FALSE),"--")</f>
        <v>--</v>
      </c>
      <c r="T1846" s="335">
        <f>VLOOKUP(D1846,Acero!$A$12:$AB$209,18,FALSE)</f>
        <v>0</v>
      </c>
      <c r="U1846" s="308" t="str">
        <f>VLOOKUP(D1846,Acero!$A$12:$AB$209,19,FALSE)</f>
        <v>----</v>
      </c>
      <c r="V1846" s="318"/>
      <c r="W1846" s="318"/>
      <c r="X1846" s="322"/>
      <c r="Y1846" s="334" t="e">
        <f t="shared" si="760"/>
        <v>#DIV/0!</v>
      </c>
      <c r="Z1846">
        <f t="shared" si="764"/>
        <v>32567530.666666597</v>
      </c>
      <c r="AG1846" s="345">
        <v>44134</v>
      </c>
      <c r="AH1846" s="149"/>
      <c r="AI1846" s="149"/>
      <c r="AJ1846" s="149"/>
      <c r="AK1846" s="149"/>
      <c r="AL1846" s="343" t="e">
        <f t="shared" si="761"/>
        <v>#DIV/0!</v>
      </c>
      <c r="AM1846" s="149"/>
      <c r="AN1846" s="149"/>
      <c r="AO1846" s="343" t="e">
        <f t="shared" si="762"/>
        <v>#DIV/0!</v>
      </c>
      <c r="AP1846" s="149"/>
      <c r="AQ1846" s="149"/>
      <c r="AR1846" s="343" t="e">
        <f t="shared" si="763"/>
        <v>#DIV/0!</v>
      </c>
    </row>
    <row r="1847" spans="1:44" ht="30.75" hidden="1" thickBot="1">
      <c r="A1847" s="309"/>
      <c r="B1847" s="308">
        <v>1678</v>
      </c>
      <c r="C1847" s="239" t="str">
        <f>VLOOKUP($A$18,Piezas!$A$10:$F$604,2,FALSE)</f>
        <v xml:space="preserve">Gabinete lateral derecho </v>
      </c>
      <c r="D1847" s="317" t="s">
        <v>1228</v>
      </c>
      <c r="E1847" s="322"/>
      <c r="F1847" s="308">
        <f>VLOOKUP(D1847,Acero!$A$12:$AB$209,4,FALSE)</f>
        <v>0</v>
      </c>
      <c r="G1847" s="317"/>
      <c r="H1847" s="317"/>
      <c r="I1847" s="317"/>
      <c r="J1847" s="311"/>
      <c r="L1847" s="322"/>
      <c r="M1847" s="308" t="str">
        <f>VLOOKUP(D1847,Acero!$A$12:$AB$209,13,FALSE)</f>
        <v>---------------</v>
      </c>
      <c r="N1847" s="308" t="str">
        <f>IF(L1847="x",VLOOKUP(D1847,Acero!$A$12:$AB$209,6,FALSE),"--")</f>
        <v>--</v>
      </c>
      <c r="O1847" s="324" t="str">
        <f>IF(L1847="x",VLOOKUP(D1847,Acero!$A$12:$AB$209,7,FALSE),"--")</f>
        <v>--</v>
      </c>
      <c r="P1847" s="335">
        <f>IF((M1847="Chapa negra doble recapado")*AND(L1847&lt;&gt;"x"),"--",VLOOKUP(D1847,Acero!$A$12:$AB$209,14,FALSE))</f>
        <v>0.42</v>
      </c>
      <c r="Q1847" s="335" t="str">
        <f>IF((M1847="Chapa negra doble recapado")*AND(L1847&lt;&gt;"x"),"--",VLOOKUP(D1847,Acero!$A$12:$AB$209,15,FALSE))</f>
        <v>----</v>
      </c>
      <c r="R1847" s="335" t="str">
        <f>IF(L1847="x",VLOOKUP(D1847,Acero!$A$12:$AB$209,16,FALSE),"--")</f>
        <v>--</v>
      </c>
      <c r="S1847" s="335" t="str">
        <f>IF(L1847="x",VLOOKUP(D1847,Acero!$A$12:$AB$209,17,FALSE),"--")</f>
        <v>--</v>
      </c>
      <c r="T1847" s="335">
        <f>VLOOKUP(D1847,Acero!$A$12:$AB$209,18,FALSE)</f>
        <v>0.5</v>
      </c>
      <c r="U1847" s="308" t="str">
        <f>VLOOKUP(D1847,Acero!$A$12:$AB$209,19,FALSE)</f>
        <v>----</v>
      </c>
      <c r="V1847" s="318"/>
      <c r="W1847" s="318"/>
      <c r="X1847" s="322"/>
      <c r="Y1847" s="334" t="e">
        <f t="shared" si="760"/>
        <v>#DIV/0!</v>
      </c>
      <c r="Z1847">
        <f t="shared" si="764"/>
        <v>32567530.666666597</v>
      </c>
      <c r="AG1847" s="345">
        <v>44135</v>
      </c>
      <c r="AH1847" s="149"/>
      <c r="AI1847" s="149"/>
      <c r="AJ1847" s="149"/>
      <c r="AK1847" s="149"/>
      <c r="AL1847" s="343" t="e">
        <f t="shared" si="761"/>
        <v>#DIV/0!</v>
      </c>
      <c r="AM1847" s="149"/>
      <c r="AN1847" s="149"/>
      <c r="AO1847" s="343" t="e">
        <f t="shared" si="762"/>
        <v>#DIV/0!</v>
      </c>
      <c r="AP1847" s="149"/>
      <c r="AQ1847" s="149"/>
      <c r="AR1847" s="343" t="e">
        <f t="shared" si="763"/>
        <v>#DIV/0!</v>
      </c>
    </row>
    <row r="1848" spans="1:44" ht="30.75" hidden="1" thickBot="1">
      <c r="A1848" s="309"/>
      <c r="B1848" s="308">
        <v>1679</v>
      </c>
      <c r="C1848" s="239" t="str">
        <f>VLOOKUP($A$18,Piezas!$A$10:$F$604,2,FALSE)</f>
        <v xml:space="preserve">Gabinete lateral derecho </v>
      </c>
      <c r="D1848" s="317" t="s">
        <v>1229</v>
      </c>
      <c r="E1848" s="322"/>
      <c r="F1848" s="308">
        <f>VLOOKUP(D1848,Acero!$A$12:$AB$209,4,FALSE)</f>
        <v>0</v>
      </c>
      <c r="G1848" s="317"/>
      <c r="H1848" s="317"/>
      <c r="I1848" s="317"/>
      <c r="J1848" s="311"/>
      <c r="L1848" s="322"/>
      <c r="M1848" s="308" t="str">
        <f>VLOOKUP(D1848,Acero!$A$12:$AB$209,13,FALSE)</f>
        <v>---------------</v>
      </c>
      <c r="N1848" s="308" t="str">
        <f>IF(L1848="x",VLOOKUP(D1848,Acero!$A$12:$AB$209,6,FALSE),"--")</f>
        <v>--</v>
      </c>
      <c r="O1848" s="324" t="str">
        <f>IF(L1848="x",VLOOKUP(D1848,Acero!$A$12:$AB$209,7,FALSE),"--")</f>
        <v>--</v>
      </c>
      <c r="P1848" s="335">
        <f>IF((M1848="Chapa negra doble recapado")*AND(L1848&lt;&gt;"x"),"--",VLOOKUP(D1848,Acero!$A$12:$AB$209,14,FALSE))</f>
        <v>22</v>
      </c>
      <c r="Q1848" s="335" t="str">
        <f>IF((M1848="Chapa negra doble recapado")*AND(L1848&lt;&gt;"x"),"--",VLOOKUP(D1848,Acero!$A$12:$AB$209,15,FALSE))</f>
        <v>----</v>
      </c>
      <c r="R1848" s="335" t="str">
        <f>IF(L1848="x",VLOOKUP(D1848,Acero!$A$12:$AB$209,16,FALSE),"--")</f>
        <v>--</v>
      </c>
      <c r="S1848" s="335" t="str">
        <f>IF(L1848="x",VLOOKUP(D1848,Acero!$A$12:$AB$209,17,FALSE),"--")</f>
        <v>--</v>
      </c>
      <c r="T1848" s="335">
        <f>VLOOKUP(D1848,Acero!$A$12:$AB$209,18,FALSE)</f>
        <v>0</v>
      </c>
      <c r="U1848" s="308" t="str">
        <f>VLOOKUP(D1848,Acero!$A$12:$AB$209,19,FALSE)</f>
        <v>----</v>
      </c>
      <c r="V1848" s="319"/>
      <c r="W1848" s="319"/>
      <c r="X1848" s="322"/>
      <c r="Y1848" s="334" t="e">
        <f t="shared" si="760"/>
        <v>#DIV/0!</v>
      </c>
      <c r="Z1848">
        <f t="shared" si="764"/>
        <v>32567530.666666597</v>
      </c>
      <c r="AG1848" s="345">
        <v>44136</v>
      </c>
      <c r="AH1848" s="149"/>
      <c r="AI1848" s="149"/>
      <c r="AJ1848" s="149"/>
      <c r="AK1848" s="149"/>
      <c r="AL1848" s="343" t="e">
        <f t="shared" si="761"/>
        <v>#DIV/0!</v>
      </c>
      <c r="AM1848" s="149"/>
      <c r="AN1848" s="149"/>
      <c r="AO1848" s="343" t="e">
        <f t="shared" si="762"/>
        <v>#DIV/0!</v>
      </c>
      <c r="AP1848" s="149"/>
      <c r="AQ1848" s="149"/>
      <c r="AR1848" s="343" t="e">
        <f t="shared" si="763"/>
        <v>#DIV/0!</v>
      </c>
    </row>
    <row r="1849" spans="1:44" ht="30.75" hidden="1" thickBot="1">
      <c r="A1849" s="309"/>
      <c r="B1849" s="308">
        <v>1680</v>
      </c>
      <c r="C1849" s="239" t="str">
        <f>VLOOKUP($A$18,Piezas!$A$10:$F$604,2,FALSE)</f>
        <v xml:space="preserve">Gabinete lateral derecho </v>
      </c>
      <c r="D1849" s="317" t="s">
        <v>1230</v>
      </c>
      <c r="E1849" s="322"/>
      <c r="F1849" s="308">
        <f>VLOOKUP(D1849,Acero!$A$12:$AB$209,4,FALSE)</f>
        <v>0</v>
      </c>
      <c r="G1849" s="317"/>
      <c r="H1849" s="317"/>
      <c r="I1849" s="317"/>
      <c r="J1849" s="311"/>
      <c r="L1849" s="322"/>
      <c r="M1849" s="308" t="str">
        <f>VLOOKUP(D1849,Acero!$A$12:$AB$209,13,FALSE)</f>
        <v>---------------</v>
      </c>
      <c r="N1849" s="308" t="str">
        <f>IF(L1849="x",VLOOKUP(D1849,Acero!$A$12:$AB$209,6,FALSE),"--")</f>
        <v>--</v>
      </c>
      <c r="O1849" s="324" t="str">
        <f>IF(L1849="x",VLOOKUP(D1849,Acero!$A$12:$AB$209,7,FALSE),"--")</f>
        <v>--</v>
      </c>
      <c r="P1849" s="335">
        <f>IF((M1849="Chapa negra doble recapado")*AND(L1849&lt;&gt;"x"),"--",VLOOKUP(D1849,Acero!$A$12:$AB$209,14,FALSE))</f>
        <v>12.7</v>
      </c>
      <c r="Q1849" s="335" t="str">
        <f>IF((M1849="Chapa negra doble recapado")*AND(L1849&lt;&gt;"x"),"--",VLOOKUP(D1849,Acero!$A$12:$AB$209,15,FALSE))</f>
        <v>----</v>
      </c>
      <c r="R1849" s="335" t="str">
        <f>IF(L1849="x",VLOOKUP(D1849,Acero!$A$12:$AB$209,16,FALSE),"--")</f>
        <v>--</v>
      </c>
      <c r="S1849" s="335" t="str">
        <f>IF(L1849="x",VLOOKUP(D1849,Acero!$A$12:$AB$209,17,FALSE),"--")</f>
        <v>--</v>
      </c>
      <c r="T1849" s="335">
        <f>VLOOKUP(D1849,Acero!$A$12:$AB$209,18,FALSE)</f>
        <v>0</v>
      </c>
      <c r="U1849" s="308" t="str">
        <f>VLOOKUP(D1849,Acero!$A$12:$AB$209,19,FALSE)</f>
        <v>----</v>
      </c>
      <c r="V1849" s="318"/>
      <c r="W1849" s="318"/>
      <c r="X1849" s="322"/>
      <c r="Y1849" s="334" t="e">
        <f t="shared" si="760"/>
        <v>#DIV/0!</v>
      </c>
      <c r="Z1849">
        <f t="shared" si="764"/>
        <v>32567530.666666597</v>
      </c>
      <c r="AG1849" s="345">
        <v>44137</v>
      </c>
      <c r="AH1849" s="149"/>
      <c r="AI1849" s="149"/>
      <c r="AJ1849" s="149"/>
      <c r="AK1849" s="149"/>
      <c r="AL1849" s="343" t="e">
        <f t="shared" si="761"/>
        <v>#DIV/0!</v>
      </c>
      <c r="AM1849" s="149"/>
      <c r="AN1849" s="149"/>
      <c r="AO1849" s="343" t="e">
        <f t="shared" si="762"/>
        <v>#DIV/0!</v>
      </c>
      <c r="AP1849" s="149"/>
      <c r="AQ1849" s="149"/>
      <c r="AR1849" s="343" t="e">
        <f t="shared" si="763"/>
        <v>#DIV/0!</v>
      </c>
    </row>
    <row r="1850" spans="1:44" ht="30.75" hidden="1" thickBot="1">
      <c r="A1850" s="309"/>
      <c r="B1850" s="308">
        <v>1681</v>
      </c>
      <c r="C1850" s="239" t="str">
        <f>VLOOKUP($A$18,Piezas!$A$10:$F$604,2,FALSE)</f>
        <v xml:space="preserve">Gabinete lateral derecho </v>
      </c>
      <c r="D1850" s="317"/>
      <c r="E1850" s="322"/>
      <c r="F1850" s="308" t="e">
        <f>VLOOKUP(D1850,Acero!$A$12:$AB$209,4,FALSE)</f>
        <v>#N/A</v>
      </c>
      <c r="G1850" s="317"/>
      <c r="H1850" s="317"/>
      <c r="I1850" s="317"/>
      <c r="J1850" s="311"/>
      <c r="L1850" s="322"/>
      <c r="M1850" s="308" t="e">
        <f>VLOOKUP(D1850,Acero!$A$12:$AB$209,13,FALSE)</f>
        <v>#N/A</v>
      </c>
      <c r="N1850" s="308" t="str">
        <f>IF(L1850="x",VLOOKUP(D1850,Acero!$A$12:$AB$209,6,FALSE),"--")</f>
        <v>--</v>
      </c>
      <c r="O1850" s="324" t="str">
        <f>IF(L1850="x",VLOOKUP(D1850,Acero!$A$12:$AB$209,7,FALSE),"--")</f>
        <v>--</v>
      </c>
      <c r="P1850" s="335" t="e">
        <f>IF((M1850="Chapa negra doble recapado")*AND(L1850&lt;&gt;"x"),"--",VLOOKUP(D1850,Acero!$A$12:$AB$209,14,FALSE))</f>
        <v>#N/A</v>
      </c>
      <c r="Q1850" s="335" t="e">
        <f>IF((M1850="Chapa negra doble recapado")*AND(L1850&lt;&gt;"x"),"--",VLOOKUP(D1850,Acero!$A$12:$AB$209,15,FALSE))</f>
        <v>#N/A</v>
      </c>
      <c r="R1850" s="335" t="str">
        <f>IF(L1850="x",VLOOKUP(D1850,Acero!$A$12:$AB$209,16,FALSE),"--")</f>
        <v>--</v>
      </c>
      <c r="S1850" s="335" t="str">
        <f>IF(L1850="x",VLOOKUP(D1850,Acero!$A$12:$AB$209,17,FALSE),"--")</f>
        <v>--</v>
      </c>
      <c r="T1850" s="335" t="e">
        <f>VLOOKUP(D1850,Acero!$A$12:$AB$209,18,FALSE)</f>
        <v>#N/A</v>
      </c>
      <c r="U1850" s="308" t="e">
        <f>VLOOKUP(D1850,Acero!$A$12:$AB$209,19,FALSE)</f>
        <v>#N/A</v>
      </c>
      <c r="V1850" s="319"/>
      <c r="W1850" s="319"/>
      <c r="X1850" s="322"/>
      <c r="Y1850" s="334" t="e">
        <f t="shared" si="760"/>
        <v>#DIV/0!</v>
      </c>
      <c r="Z1850">
        <f t="shared" si="764"/>
        <v>32567530.666666597</v>
      </c>
      <c r="AG1850" s="345">
        <v>44138</v>
      </c>
      <c r="AH1850" s="149"/>
      <c r="AI1850" s="149"/>
      <c r="AJ1850" s="149"/>
      <c r="AK1850" s="149"/>
      <c r="AL1850" s="343" t="e">
        <f t="shared" si="761"/>
        <v>#DIV/0!</v>
      </c>
      <c r="AM1850" s="149"/>
      <c r="AN1850" s="149"/>
      <c r="AO1850" s="343" t="e">
        <f t="shared" si="762"/>
        <v>#DIV/0!</v>
      </c>
      <c r="AP1850" s="149"/>
      <c r="AQ1850" s="149"/>
      <c r="AR1850" s="343" t="e">
        <f t="shared" si="763"/>
        <v>#DIV/0!</v>
      </c>
    </row>
    <row r="1851" spans="1:44" ht="30.75" hidden="1" thickBot="1">
      <c r="A1851" s="309"/>
      <c r="B1851" s="308">
        <v>1682</v>
      </c>
      <c r="C1851" s="239" t="str">
        <f>VLOOKUP($A$18,Piezas!$A$10:$F$604,2,FALSE)</f>
        <v xml:space="preserve">Gabinete lateral derecho </v>
      </c>
      <c r="D1851" s="320"/>
      <c r="E1851" s="322"/>
      <c r="F1851" s="308" t="e">
        <f>VLOOKUP(D1851,Acero!$A$12:$AB$209,4,FALSE)</f>
        <v>#N/A</v>
      </c>
      <c r="G1851" s="317"/>
      <c r="H1851" s="317"/>
      <c r="I1851" s="317"/>
      <c r="J1851" s="311"/>
      <c r="L1851" s="322"/>
      <c r="M1851" s="308" t="e">
        <f>VLOOKUP(D1851,Acero!$A$12:$AB$209,13,FALSE)</f>
        <v>#N/A</v>
      </c>
      <c r="N1851" s="308" t="str">
        <f>IF(L1851="x",VLOOKUP(D1851,Acero!$A$12:$AB$209,6,FALSE),"--")</f>
        <v>--</v>
      </c>
      <c r="O1851" s="324" t="str">
        <f>IF(L1851="x",VLOOKUP(D1851,Acero!$A$12:$AB$209,7,FALSE),"--")</f>
        <v>--</v>
      </c>
      <c r="P1851" s="335" t="e">
        <f>IF((M1851="Chapa negra doble recapado")*AND(L1851&lt;&gt;"x"),"--",VLOOKUP(D1851,Acero!$A$12:$AB$209,14,FALSE))</f>
        <v>#N/A</v>
      </c>
      <c r="Q1851" s="335" t="e">
        <f>IF((M1851="Chapa negra doble recapado")*AND(L1851&lt;&gt;"x"),"--",VLOOKUP(D1851,Acero!$A$12:$AB$209,15,FALSE))</f>
        <v>#N/A</v>
      </c>
      <c r="R1851" s="335" t="str">
        <f>IF(L1851="x",VLOOKUP(D1851,Acero!$A$12:$AB$209,16,FALSE),"--")</f>
        <v>--</v>
      </c>
      <c r="S1851" s="335" t="str">
        <f>IF(L1851="x",VLOOKUP(D1851,Acero!$A$12:$AB$209,17,FALSE),"--")</f>
        <v>--</v>
      </c>
      <c r="T1851" s="335" t="e">
        <f>VLOOKUP(D1851,Acero!$A$12:$AB$209,18,FALSE)</f>
        <v>#N/A</v>
      </c>
      <c r="U1851" s="308" t="e">
        <f>VLOOKUP(D1851,Acero!$A$12:$AB$209,19,FALSE)</f>
        <v>#N/A</v>
      </c>
      <c r="V1851" s="318"/>
      <c r="W1851" s="318"/>
      <c r="X1851" s="322"/>
      <c r="Y1851" s="334" t="e">
        <f t="shared" si="760"/>
        <v>#DIV/0!</v>
      </c>
      <c r="Z1851">
        <f t="shared" si="764"/>
        <v>32567530.666666597</v>
      </c>
      <c r="AG1851" s="345">
        <v>44139</v>
      </c>
      <c r="AH1851" s="149"/>
      <c r="AI1851" s="149"/>
      <c r="AJ1851" s="149"/>
      <c r="AK1851" s="149"/>
      <c r="AL1851" s="343" t="e">
        <f t="shared" si="761"/>
        <v>#DIV/0!</v>
      </c>
      <c r="AM1851" s="149"/>
      <c r="AN1851" s="149"/>
      <c r="AO1851" s="343" t="e">
        <f t="shared" si="762"/>
        <v>#DIV/0!</v>
      </c>
      <c r="AP1851" s="149"/>
      <c r="AQ1851" s="149"/>
      <c r="AR1851" s="343" t="e">
        <f t="shared" si="763"/>
        <v>#DIV/0!</v>
      </c>
    </row>
    <row r="1852" spans="1:44" ht="30.75" hidden="1" thickBot="1">
      <c r="A1852" s="412"/>
      <c r="B1852" s="308">
        <v>1683</v>
      </c>
      <c r="C1852" s="239" t="str">
        <f>VLOOKUP($A$18,Piezas!$A$10:$F$604,2,FALSE)</f>
        <v xml:space="preserve">Gabinete lateral derecho </v>
      </c>
      <c r="D1852" s="321"/>
      <c r="E1852" s="322"/>
      <c r="F1852" s="308" t="e">
        <f>VLOOKUP(D1852,Acero!$A$12:$AB$209,4,FALSE)</f>
        <v>#N/A</v>
      </c>
      <c r="G1852" s="317"/>
      <c r="H1852" s="317"/>
      <c r="I1852" s="317"/>
      <c r="J1852" s="311"/>
      <c r="L1852" s="322"/>
      <c r="M1852" s="308" t="e">
        <f>VLOOKUP(D1852,Acero!$A$12:$AB$209,13,FALSE)</f>
        <v>#N/A</v>
      </c>
      <c r="N1852" s="308" t="str">
        <f>IF(L1852="x",VLOOKUP(D1852,Acero!$A$12:$AB$209,6,FALSE),"--")</f>
        <v>--</v>
      </c>
      <c r="O1852" s="324" t="str">
        <f>IF(L1852="x",VLOOKUP(D1852,Acero!$A$12:$AB$209,7,FALSE),"--")</f>
        <v>--</v>
      </c>
      <c r="P1852" s="335" t="e">
        <f>IF((M1852="Chapa negra doble recapado")*AND(L1852&lt;&gt;"x"),"--",VLOOKUP(D1852,Acero!$A$12:$AB$209,14,FALSE))</f>
        <v>#N/A</v>
      </c>
      <c r="Q1852" s="335" t="e">
        <f>IF((M1852="Chapa negra doble recapado")*AND(L1852&lt;&gt;"x"),"--",VLOOKUP(D1852,Acero!$A$12:$AB$209,15,FALSE))</f>
        <v>#N/A</v>
      </c>
      <c r="R1852" s="335" t="str">
        <f>IF(L1852="x",VLOOKUP(D1852,Acero!$A$12:$AB$209,16,FALSE),"--")</f>
        <v>--</v>
      </c>
      <c r="S1852" s="335" t="str">
        <f>IF(L1852="x",VLOOKUP(D1852,Acero!$A$12:$AB$209,17,FALSE),"--")</f>
        <v>--</v>
      </c>
      <c r="T1852" s="335" t="e">
        <f>VLOOKUP(D1852,Acero!$A$12:$AB$209,18,FALSE)</f>
        <v>#N/A</v>
      </c>
      <c r="U1852" s="308" t="e">
        <f>VLOOKUP(D1852,Acero!$A$12:$AB$209,19,FALSE)</f>
        <v>#N/A</v>
      </c>
      <c r="V1852" s="319"/>
      <c r="W1852" s="319"/>
      <c r="X1852" s="322"/>
      <c r="Y1852" s="334" t="e">
        <f t="shared" si="760"/>
        <v>#DIV/0!</v>
      </c>
      <c r="Z1852">
        <f t="shared" si="764"/>
        <v>32567530.666666597</v>
      </c>
      <c r="AG1852" s="345">
        <v>44140</v>
      </c>
      <c r="AH1852" s="149"/>
      <c r="AI1852" s="149"/>
      <c r="AJ1852" s="149"/>
      <c r="AK1852" s="149"/>
      <c r="AL1852" s="343" t="e">
        <f t="shared" si="761"/>
        <v>#DIV/0!</v>
      </c>
      <c r="AM1852" s="149"/>
      <c r="AN1852" s="149"/>
      <c r="AO1852" s="343" t="e">
        <f t="shared" si="762"/>
        <v>#DIV/0!</v>
      </c>
      <c r="AP1852" s="149"/>
      <c r="AQ1852" s="149"/>
      <c r="AR1852" s="343" t="e">
        <f t="shared" si="763"/>
        <v>#DIV/0!</v>
      </c>
    </row>
    <row r="1853" spans="1:44" ht="15.75" hidden="1" thickBot="1">
      <c r="A1853" s="410"/>
      <c r="B1853" s="336"/>
      <c r="C1853" s="337"/>
      <c r="D1853" s="338"/>
      <c r="E1853" s="339"/>
      <c r="F1853" s="340"/>
      <c r="G1853" s="336"/>
      <c r="H1853" s="336"/>
      <c r="I1853" s="338"/>
      <c r="J1853" s="339"/>
      <c r="K1853" s="341"/>
      <c r="L1853" s="339"/>
      <c r="M1853" s="338"/>
      <c r="N1853" s="338"/>
      <c r="O1853" s="342"/>
      <c r="P1853" s="340"/>
      <c r="Q1853" s="340"/>
      <c r="R1853" s="340"/>
      <c r="S1853" s="340"/>
      <c r="T1853" s="340"/>
      <c r="U1853" s="336"/>
      <c r="V1853" s="336"/>
      <c r="W1853" s="336"/>
      <c r="X1853" s="339"/>
      <c r="Y1853" s="339"/>
      <c r="Z1853" s="333"/>
      <c r="AA1853" s="333"/>
      <c r="AG1853" s="345"/>
      <c r="AL1853" s="344"/>
      <c r="AO1853" s="344"/>
      <c r="AR1853" s="344"/>
    </row>
    <row r="1854" spans="1:44" ht="31.5" hidden="1" thickTop="1" thickBot="1">
      <c r="A1854" s="411" t="s">
        <v>672</v>
      </c>
      <c r="B1854" s="308">
        <v>1684</v>
      </c>
      <c r="C1854" s="239" t="str">
        <f>VLOOKUP($A$18,Piezas!$A$10:$F$604,2,FALSE)</f>
        <v xml:space="preserve">Gabinete lateral derecho </v>
      </c>
      <c r="D1854" s="317" t="s">
        <v>1012</v>
      </c>
      <c r="E1854" s="331">
        <v>3670.3333333333298</v>
      </c>
      <c r="F1854" s="308" t="str">
        <f>VLOOKUP(D1854,Acero!$A$12:$AB$209,4,FALSE)</f>
        <v>Lateral</v>
      </c>
      <c r="G1854" s="317"/>
      <c r="H1854" s="317"/>
      <c r="I1854" s="317"/>
      <c r="J1854" s="310"/>
      <c r="K1854" s="149"/>
      <c r="L1854" s="331"/>
      <c r="M1854" s="308" t="str">
        <f>VLOOKUP(D1854,Acero!$A$12:$AB$209,13,FALSE)</f>
        <v>Chapa negra doble recapado</v>
      </c>
      <c r="N1854" s="308" t="str">
        <f>IF(L1854="x",VLOOKUP(D1854,Acero!$A$12:$AB$209,6,FALSE),"--")</f>
        <v>--</v>
      </c>
      <c r="O1854" s="324" t="str">
        <f>IF(L1854="x",VLOOKUP(D1854,Acero!$A$12:$AB$209,7,FALSE),"--")</f>
        <v>--</v>
      </c>
      <c r="P1854" s="335" t="str">
        <f>IF((M1854="Chapa negra doble recapado")*AND(L1854&lt;&gt;"x"),"--",VLOOKUP(D1854,Acero!$A$12:$AB$209,14,FALSE))</f>
        <v>--</v>
      </c>
      <c r="Q1854" s="335" t="str">
        <f>IF((M1854="Chapa negra doble recapado")*AND(L1854&lt;&gt;"x"),"--",VLOOKUP(D1854,Acero!$A$12:$AB$209,15,FALSE))</f>
        <v>--</v>
      </c>
      <c r="R1854" s="335" t="str">
        <f>IF(L1854="x",VLOOKUP(D1854,Acero!$A$12:$AB$209,16,FALSE),"--")</f>
        <v>--</v>
      </c>
      <c r="S1854" s="335" t="str">
        <f>IF(L1854="x",VLOOKUP(D1854,Acero!$A$12:$AB$209,17,FALSE),"--")</f>
        <v>--</v>
      </c>
      <c r="T1854" s="335">
        <f>VLOOKUP(D1854,Acero!$A$12:$AB$209,18,FALSE)</f>
        <v>1.2</v>
      </c>
      <c r="U1854" s="308" t="str">
        <f>VLOOKUP(D1854,Acero!$A$12:$AB$209,19,FALSE)</f>
        <v>mm</v>
      </c>
      <c r="V1854" s="317"/>
      <c r="W1854" s="317">
        <v>2983.3333333333298</v>
      </c>
      <c r="X1854" s="331">
        <v>3901.1666666666702</v>
      </c>
      <c r="Y1854" s="334">
        <f t="shared" ref="Y1854:Y1864" si="765">(X1854-W1854)/W1854</f>
        <v>0.3076536312849189</v>
      </c>
      <c r="Z1854" s="149">
        <f>(V1854+W1854)*E1854</f>
        <v>10949827.777777754</v>
      </c>
      <c r="AA1854" s="149"/>
      <c r="AB1854" s="149"/>
      <c r="AC1854" s="149"/>
      <c r="AD1854" s="149"/>
      <c r="AE1854" s="149"/>
      <c r="AF1854" s="149"/>
      <c r="AG1854" s="345">
        <v>44141</v>
      </c>
      <c r="AH1854" s="149"/>
      <c r="AI1854" s="149"/>
      <c r="AJ1854" s="149"/>
      <c r="AK1854" s="149"/>
      <c r="AL1854" s="343" t="e">
        <f t="shared" ref="AL1854:AL1864" si="766">(AH1854-AK1854)/AH1854</f>
        <v>#DIV/0!</v>
      </c>
      <c r="AM1854" s="149"/>
      <c r="AN1854" s="149"/>
      <c r="AO1854" s="343" t="e">
        <f t="shared" ref="AO1854:AO1864" si="767">(AK1854-AN1854)/AK1854</f>
        <v>#DIV/0!</v>
      </c>
      <c r="AP1854" s="149"/>
      <c r="AQ1854" s="149"/>
      <c r="AR1854" s="343" t="e">
        <f t="shared" ref="AR1854:AR1864" si="768">(AN1854-AQ1854)/AN1854</f>
        <v>#DIV/0!</v>
      </c>
    </row>
    <row r="1855" spans="1:44" ht="30.75" hidden="1" thickBot="1">
      <c r="A1855" s="309"/>
      <c r="B1855" s="308">
        <v>1685</v>
      </c>
      <c r="C1855" s="239" t="str">
        <f>VLOOKUP($A$18,Piezas!$A$10:$F$604,2,FALSE)</f>
        <v xml:space="preserve">Gabinete lateral derecho </v>
      </c>
      <c r="D1855" s="317" t="s">
        <v>1211</v>
      </c>
      <c r="E1855" s="322">
        <v>3678.3333333333298</v>
      </c>
      <c r="F1855" s="308" t="str">
        <f>VLOOKUP(D1855,Acero!$A$12:$AB$209,4,FALSE)</f>
        <v xml:space="preserve">Lonja </v>
      </c>
      <c r="G1855" s="317"/>
      <c r="H1855" s="317"/>
      <c r="I1855" s="317"/>
      <c r="J1855" s="311"/>
      <c r="L1855" s="317"/>
      <c r="M1855" s="308" t="str">
        <f>VLOOKUP(D1855,Acero!$A$12:$AB$209,13,FALSE)</f>
        <v>Chapa negra doble recapado</v>
      </c>
      <c r="N1855" s="308" t="str">
        <f>IF(L1855="x",VLOOKUP(D1855,Acero!$A$12:$AB$209,6,FALSE),"--")</f>
        <v>--</v>
      </c>
      <c r="O1855" s="324" t="str">
        <f>IF(L1855="x",VLOOKUP(D1855,Acero!$A$12:$AB$209,7,FALSE),"--")</f>
        <v>--</v>
      </c>
      <c r="P1855" s="335" t="str">
        <f>IF((M1855="Chapa negra doble recapado")*AND(L1855&lt;&gt;"x"),"--",VLOOKUP(D1855,Acero!$A$12:$AB$209,14,FALSE))</f>
        <v>--</v>
      </c>
      <c r="Q1855" s="335" t="str">
        <f>IF((M1855="Chapa negra doble recapado")*AND(L1855&lt;&gt;"x"),"--",VLOOKUP(D1855,Acero!$A$12:$AB$209,15,FALSE))</f>
        <v>--</v>
      </c>
      <c r="R1855" s="335" t="str">
        <f>IF(L1855="x",VLOOKUP(D1855,Acero!$A$12:$AB$209,16,FALSE),"--")</f>
        <v>--</v>
      </c>
      <c r="S1855" s="335" t="str">
        <f>IF(L1855="x",VLOOKUP(D1855,Acero!$A$12:$AB$209,17,FALSE),"--")</f>
        <v>--</v>
      </c>
      <c r="T1855" s="335">
        <f>VLOOKUP(D1855,Acero!$A$12:$AB$209,18,FALSE)</f>
        <v>1.2</v>
      </c>
      <c r="U1855" s="308" t="str">
        <f>VLOOKUP(D1855,Acero!$A$12:$AB$209,19,FALSE)</f>
        <v>mm</v>
      </c>
      <c r="V1855" s="317"/>
      <c r="W1855" s="317">
        <v>2989.8333333333298</v>
      </c>
      <c r="X1855" s="322">
        <v>3909.6666666666702</v>
      </c>
      <c r="Y1855" s="334">
        <f t="shared" si="765"/>
        <v>0.30765371536875236</v>
      </c>
      <c r="Z1855">
        <f t="shared" ref="Z1855:Z1864" si="769">(V1855+W1855)*E1855+Z1854</f>
        <v>21947431.388888843</v>
      </c>
      <c r="AG1855" s="345">
        <v>44142</v>
      </c>
      <c r="AH1855" s="149"/>
      <c r="AI1855" s="149"/>
      <c r="AJ1855" s="149"/>
      <c r="AK1855" s="149"/>
      <c r="AL1855" s="343" t="e">
        <f t="shared" si="766"/>
        <v>#DIV/0!</v>
      </c>
      <c r="AM1855" s="149"/>
      <c r="AN1855" s="149"/>
      <c r="AO1855" s="343" t="e">
        <f t="shared" si="767"/>
        <v>#DIV/0!</v>
      </c>
      <c r="AP1855" s="149"/>
      <c r="AQ1855" s="149"/>
      <c r="AR1855" s="343" t="e">
        <f t="shared" si="768"/>
        <v>#DIV/0!</v>
      </c>
    </row>
    <row r="1856" spans="1:44" ht="30.75" hidden="1" thickBot="1">
      <c r="A1856" s="309"/>
      <c r="B1856" s="308">
        <v>1686</v>
      </c>
      <c r="C1856" s="239" t="str">
        <f>VLOOKUP($A$18,Piezas!$A$10:$F$604,2,FALSE)</f>
        <v xml:space="preserve">Gabinete lateral derecho </v>
      </c>
      <c r="D1856" s="317" t="s">
        <v>1014</v>
      </c>
      <c r="E1856" s="322">
        <v>3686.3333333333298</v>
      </c>
      <c r="F1856" s="308" t="str">
        <f>VLOOKUP(D1856,Acero!$A$12:$AB$209,4,FALSE)</f>
        <v>orejas</v>
      </c>
      <c r="G1856" s="317"/>
      <c r="H1856" s="317"/>
      <c r="I1856" s="317"/>
      <c r="J1856" s="311" t="s">
        <v>1623</v>
      </c>
      <c r="L1856" s="322"/>
      <c r="M1856" s="308" t="str">
        <f>VLOOKUP(D1856,Acero!$A$12:$AB$209,13,FALSE)</f>
        <v>Chapa negra doble recapado</v>
      </c>
      <c r="N1856" s="308" t="str">
        <f>IF(L1856="x",VLOOKUP(D1856,Acero!$A$12:$AB$209,6,FALSE),"--")</f>
        <v>--</v>
      </c>
      <c r="O1856" s="324" t="str">
        <f>IF(L1856="x",VLOOKUP(D1856,Acero!$A$12:$AB$209,7,FALSE),"--")</f>
        <v>--</v>
      </c>
      <c r="P1856" s="335" t="str">
        <f>IF((M1856="Chapa negra doble recapado")*AND(L1856&lt;&gt;"x"),"--",VLOOKUP(D1856,Acero!$A$12:$AB$209,14,FALSE))</f>
        <v>--</v>
      </c>
      <c r="Q1856" s="335" t="str">
        <f>IF((M1856="Chapa negra doble recapado")*AND(L1856&lt;&gt;"x"),"--",VLOOKUP(D1856,Acero!$A$12:$AB$209,15,FALSE))</f>
        <v>--</v>
      </c>
      <c r="R1856" s="335" t="str">
        <f>IF(L1856="x",VLOOKUP(D1856,Acero!$A$12:$AB$209,16,FALSE),"--")</f>
        <v>--</v>
      </c>
      <c r="S1856" s="335" t="str">
        <f>IF(L1856="x",VLOOKUP(D1856,Acero!$A$12:$AB$209,17,FALSE),"--")</f>
        <v>--</v>
      </c>
      <c r="T1856" s="335">
        <f>VLOOKUP(D1856,Acero!$A$12:$AB$209,18,FALSE)</f>
        <v>1.2</v>
      </c>
      <c r="U1856" s="308" t="str">
        <f>VLOOKUP(D1856,Acero!$A$12:$AB$209,19,FALSE)</f>
        <v>mm</v>
      </c>
      <c r="V1856" s="318">
        <v>1</v>
      </c>
      <c r="W1856" s="318">
        <v>2996.3333333333298</v>
      </c>
      <c r="X1856" s="322">
        <v>3918.1666666666702</v>
      </c>
      <c r="Y1856" s="334">
        <f t="shared" si="765"/>
        <v>0.30765379908777662</v>
      </c>
      <c r="Z1856">
        <f t="shared" si="769"/>
        <v>32996601.166666597</v>
      </c>
      <c r="AG1856" s="345">
        <v>44143</v>
      </c>
      <c r="AH1856" s="149"/>
      <c r="AI1856" s="149"/>
      <c r="AJ1856" s="149"/>
      <c r="AK1856" s="149"/>
      <c r="AL1856" s="343" t="e">
        <f t="shared" si="766"/>
        <v>#DIV/0!</v>
      </c>
      <c r="AM1856" s="149"/>
      <c r="AN1856" s="149"/>
      <c r="AO1856" s="343" t="e">
        <f t="shared" si="767"/>
        <v>#DIV/0!</v>
      </c>
      <c r="AP1856" s="149"/>
      <c r="AQ1856" s="149"/>
      <c r="AR1856" s="343" t="e">
        <f t="shared" si="768"/>
        <v>#DIV/0!</v>
      </c>
    </row>
    <row r="1857" spans="1:44" ht="30.75" hidden="1" thickBot="1">
      <c r="A1857" s="309"/>
      <c r="B1857" s="308">
        <v>1687</v>
      </c>
      <c r="C1857" s="239" t="str">
        <f>VLOOKUP($A$18,Piezas!$A$10:$F$604,2,FALSE)</f>
        <v xml:space="preserve">Gabinete lateral derecho </v>
      </c>
      <c r="D1857" s="317" t="s">
        <v>1015</v>
      </c>
      <c r="E1857" s="322"/>
      <c r="F1857" s="308">
        <f>VLOOKUP(D1857,Acero!$A$12:$AB$209,4,FALSE)</f>
        <v>0</v>
      </c>
      <c r="G1857" s="317"/>
      <c r="H1857" s="317"/>
      <c r="I1857" s="317"/>
      <c r="J1857" s="311"/>
      <c r="L1857" s="322"/>
      <c r="M1857" s="308">
        <f>VLOOKUP(D1857,Acero!$A$12:$AB$209,13,FALSE)</f>
        <v>0</v>
      </c>
      <c r="N1857" s="308" t="str">
        <f>IF(L1857="x",VLOOKUP(D1857,Acero!$A$12:$AB$209,6,FALSE),"--")</f>
        <v>--</v>
      </c>
      <c r="O1857" s="324" t="str">
        <f>IF(L1857="x",VLOOKUP(D1857,Acero!$A$12:$AB$209,7,FALSE),"--")</f>
        <v>--</v>
      </c>
      <c r="P1857" s="335">
        <f>IF((M1857="Chapa negra doble recapado")*AND(L1857&lt;&gt;"x"),"--",VLOOKUP(D1857,Acero!$A$12:$AB$209,14,FALSE))</f>
        <v>0</v>
      </c>
      <c r="Q1857" s="335">
        <f>IF((M1857="Chapa negra doble recapado")*AND(L1857&lt;&gt;"x"),"--",VLOOKUP(D1857,Acero!$A$12:$AB$209,15,FALSE))</f>
        <v>0</v>
      </c>
      <c r="R1857" s="335" t="str">
        <f>IF(L1857="x",VLOOKUP(D1857,Acero!$A$12:$AB$209,16,FALSE),"--")</f>
        <v>--</v>
      </c>
      <c r="S1857" s="335" t="str">
        <f>IF(L1857="x",VLOOKUP(D1857,Acero!$A$12:$AB$209,17,FALSE),"--")</f>
        <v>--</v>
      </c>
      <c r="T1857" s="335">
        <f>VLOOKUP(D1857,Acero!$A$12:$AB$209,18,FALSE)</f>
        <v>0</v>
      </c>
      <c r="U1857" s="308" t="str">
        <f>VLOOKUP(D1857,Acero!$A$12:$AB$209,19,FALSE)</f>
        <v>-----</v>
      </c>
      <c r="V1857" s="319"/>
      <c r="W1857" s="319"/>
      <c r="X1857" s="322"/>
      <c r="Y1857" s="334" t="e">
        <f t="shared" si="765"/>
        <v>#DIV/0!</v>
      </c>
      <c r="Z1857">
        <f t="shared" si="769"/>
        <v>32996601.166666597</v>
      </c>
      <c r="AG1857" s="345">
        <v>44144</v>
      </c>
      <c r="AH1857" s="149"/>
      <c r="AI1857" s="149"/>
      <c r="AJ1857" s="149"/>
      <c r="AK1857" s="149"/>
      <c r="AL1857" s="343" t="e">
        <f t="shared" si="766"/>
        <v>#DIV/0!</v>
      </c>
      <c r="AM1857" s="149"/>
      <c r="AN1857" s="149"/>
      <c r="AO1857" s="343" t="e">
        <f t="shared" si="767"/>
        <v>#DIV/0!</v>
      </c>
      <c r="AP1857" s="149"/>
      <c r="AQ1857" s="149"/>
      <c r="AR1857" s="343" t="e">
        <f t="shared" si="768"/>
        <v>#DIV/0!</v>
      </c>
    </row>
    <row r="1858" spans="1:44" ht="30.75" hidden="1" thickBot="1">
      <c r="A1858" s="309"/>
      <c r="B1858" s="308">
        <v>1688</v>
      </c>
      <c r="C1858" s="239" t="str">
        <f>VLOOKUP($A$18,Piezas!$A$10:$F$604,2,FALSE)</f>
        <v xml:space="preserve">Gabinete lateral derecho </v>
      </c>
      <c r="D1858" s="317" t="s">
        <v>1060</v>
      </c>
      <c r="E1858" s="322"/>
      <c r="F1858" s="308">
        <f>VLOOKUP(D1858,Acero!$A$12:$AB$209,4,FALSE)</f>
        <v>0</v>
      </c>
      <c r="G1858" s="317"/>
      <c r="H1858" s="317"/>
      <c r="I1858" s="317"/>
      <c r="J1858" s="311"/>
      <c r="L1858" s="322"/>
      <c r="M1858" s="308" t="str">
        <f>VLOOKUP(D1858,Acero!$A$12:$AB$209,13,FALSE)</f>
        <v>---------------</v>
      </c>
      <c r="N1858" s="308" t="str">
        <f>IF(L1858="x",VLOOKUP(D1858,Acero!$A$12:$AB$209,6,FALSE),"--")</f>
        <v>--</v>
      </c>
      <c r="O1858" s="324" t="str">
        <f>IF(L1858="x",VLOOKUP(D1858,Acero!$A$12:$AB$209,7,FALSE),"--")</f>
        <v>--</v>
      </c>
      <c r="P1858" s="335">
        <f>IF((M1858="Chapa negra doble recapado")*AND(L1858&lt;&gt;"x"),"--",VLOOKUP(D1858,Acero!$A$12:$AB$209,14,FALSE))</f>
        <v>28</v>
      </c>
      <c r="Q1858" s="335" t="str">
        <f>IF((M1858="Chapa negra doble recapado")*AND(L1858&lt;&gt;"x"),"--",VLOOKUP(D1858,Acero!$A$12:$AB$209,15,FALSE))</f>
        <v>----</v>
      </c>
      <c r="R1858" s="335" t="str">
        <f>IF(L1858="x",VLOOKUP(D1858,Acero!$A$12:$AB$209,16,FALSE),"--")</f>
        <v>--</v>
      </c>
      <c r="S1858" s="335" t="str">
        <f>IF(L1858="x",VLOOKUP(D1858,Acero!$A$12:$AB$209,17,FALSE),"--")</f>
        <v>--</v>
      </c>
      <c r="T1858" s="335">
        <f>VLOOKUP(D1858,Acero!$A$12:$AB$209,18,FALSE)</f>
        <v>0</v>
      </c>
      <c r="U1858" s="308" t="str">
        <f>VLOOKUP(D1858,Acero!$A$12:$AB$209,19,FALSE)</f>
        <v>----</v>
      </c>
      <c r="V1858" s="318"/>
      <c r="W1858" s="318"/>
      <c r="X1858" s="322"/>
      <c r="Y1858" s="334" t="e">
        <f t="shared" si="765"/>
        <v>#DIV/0!</v>
      </c>
      <c r="Z1858">
        <f t="shared" si="769"/>
        <v>32996601.166666597</v>
      </c>
      <c r="AG1858" s="345">
        <v>44145</v>
      </c>
      <c r="AH1858" s="149"/>
      <c r="AI1858" s="149"/>
      <c r="AJ1858" s="149"/>
      <c r="AK1858" s="149"/>
      <c r="AL1858" s="343" t="e">
        <f t="shared" si="766"/>
        <v>#DIV/0!</v>
      </c>
      <c r="AM1858" s="149"/>
      <c r="AN1858" s="149"/>
      <c r="AO1858" s="343" t="e">
        <f t="shared" si="767"/>
        <v>#DIV/0!</v>
      </c>
      <c r="AP1858" s="149"/>
      <c r="AQ1858" s="149"/>
      <c r="AR1858" s="343" t="e">
        <f t="shared" si="768"/>
        <v>#DIV/0!</v>
      </c>
    </row>
    <row r="1859" spans="1:44" ht="30.75" hidden="1" thickBot="1">
      <c r="A1859" s="309"/>
      <c r="B1859" s="308">
        <v>1689</v>
      </c>
      <c r="C1859" s="239" t="str">
        <f>VLOOKUP($A$18,Piezas!$A$10:$F$604,2,FALSE)</f>
        <v xml:space="preserve">Gabinete lateral derecho </v>
      </c>
      <c r="D1859" s="317" t="s">
        <v>1228</v>
      </c>
      <c r="E1859" s="322"/>
      <c r="F1859" s="308">
        <f>VLOOKUP(D1859,Acero!$A$12:$AB$209,4,FALSE)</f>
        <v>0</v>
      </c>
      <c r="G1859" s="317"/>
      <c r="H1859" s="317"/>
      <c r="I1859" s="317"/>
      <c r="J1859" s="311"/>
      <c r="L1859" s="322"/>
      <c r="M1859" s="308" t="str">
        <f>VLOOKUP(D1859,Acero!$A$12:$AB$209,13,FALSE)</f>
        <v>---------------</v>
      </c>
      <c r="N1859" s="308" t="str">
        <f>IF(L1859="x",VLOOKUP(D1859,Acero!$A$12:$AB$209,6,FALSE),"--")</f>
        <v>--</v>
      </c>
      <c r="O1859" s="324" t="str">
        <f>IF(L1859="x",VLOOKUP(D1859,Acero!$A$12:$AB$209,7,FALSE),"--")</f>
        <v>--</v>
      </c>
      <c r="P1859" s="335">
        <f>IF((M1859="Chapa negra doble recapado")*AND(L1859&lt;&gt;"x"),"--",VLOOKUP(D1859,Acero!$A$12:$AB$209,14,FALSE))</f>
        <v>0.42</v>
      </c>
      <c r="Q1859" s="335" t="str">
        <f>IF((M1859="Chapa negra doble recapado")*AND(L1859&lt;&gt;"x"),"--",VLOOKUP(D1859,Acero!$A$12:$AB$209,15,FALSE))</f>
        <v>----</v>
      </c>
      <c r="R1859" s="335" t="str">
        <f>IF(L1859="x",VLOOKUP(D1859,Acero!$A$12:$AB$209,16,FALSE),"--")</f>
        <v>--</v>
      </c>
      <c r="S1859" s="335" t="str">
        <f>IF(L1859="x",VLOOKUP(D1859,Acero!$A$12:$AB$209,17,FALSE),"--")</f>
        <v>--</v>
      </c>
      <c r="T1859" s="335">
        <f>VLOOKUP(D1859,Acero!$A$12:$AB$209,18,FALSE)</f>
        <v>0.5</v>
      </c>
      <c r="U1859" s="308" t="str">
        <f>VLOOKUP(D1859,Acero!$A$12:$AB$209,19,FALSE)</f>
        <v>----</v>
      </c>
      <c r="V1859" s="318"/>
      <c r="W1859" s="318"/>
      <c r="X1859" s="322"/>
      <c r="Y1859" s="334" t="e">
        <f t="shared" si="765"/>
        <v>#DIV/0!</v>
      </c>
      <c r="Z1859">
        <f t="shared" si="769"/>
        <v>32996601.166666597</v>
      </c>
      <c r="AG1859" s="345">
        <v>44146</v>
      </c>
      <c r="AH1859" s="149"/>
      <c r="AI1859" s="149"/>
      <c r="AJ1859" s="149"/>
      <c r="AK1859" s="149"/>
      <c r="AL1859" s="343" t="e">
        <f t="shared" si="766"/>
        <v>#DIV/0!</v>
      </c>
      <c r="AM1859" s="149"/>
      <c r="AN1859" s="149"/>
      <c r="AO1859" s="343" t="e">
        <f t="shared" si="767"/>
        <v>#DIV/0!</v>
      </c>
      <c r="AP1859" s="149"/>
      <c r="AQ1859" s="149"/>
      <c r="AR1859" s="343" t="e">
        <f t="shared" si="768"/>
        <v>#DIV/0!</v>
      </c>
    </row>
    <row r="1860" spans="1:44" ht="30.75" hidden="1" thickBot="1">
      <c r="A1860" s="309"/>
      <c r="B1860" s="308">
        <v>1690</v>
      </c>
      <c r="C1860" s="239" t="str">
        <f>VLOOKUP($A$18,Piezas!$A$10:$F$604,2,FALSE)</f>
        <v xml:space="preserve">Gabinete lateral derecho </v>
      </c>
      <c r="D1860" s="317" t="s">
        <v>1229</v>
      </c>
      <c r="E1860" s="322"/>
      <c r="F1860" s="308">
        <f>VLOOKUP(D1860,Acero!$A$12:$AB$209,4,FALSE)</f>
        <v>0</v>
      </c>
      <c r="G1860" s="317"/>
      <c r="H1860" s="317"/>
      <c r="I1860" s="317"/>
      <c r="J1860" s="311"/>
      <c r="L1860" s="322"/>
      <c r="M1860" s="308" t="str">
        <f>VLOOKUP(D1860,Acero!$A$12:$AB$209,13,FALSE)</f>
        <v>---------------</v>
      </c>
      <c r="N1860" s="308" t="str">
        <f>IF(L1860="x",VLOOKUP(D1860,Acero!$A$12:$AB$209,6,FALSE),"--")</f>
        <v>--</v>
      </c>
      <c r="O1860" s="324" t="str">
        <f>IF(L1860="x",VLOOKUP(D1860,Acero!$A$12:$AB$209,7,FALSE),"--")</f>
        <v>--</v>
      </c>
      <c r="P1860" s="335">
        <f>IF((M1860="Chapa negra doble recapado")*AND(L1860&lt;&gt;"x"),"--",VLOOKUP(D1860,Acero!$A$12:$AB$209,14,FALSE))</f>
        <v>22</v>
      </c>
      <c r="Q1860" s="335" t="str">
        <f>IF((M1860="Chapa negra doble recapado")*AND(L1860&lt;&gt;"x"),"--",VLOOKUP(D1860,Acero!$A$12:$AB$209,15,FALSE))</f>
        <v>----</v>
      </c>
      <c r="R1860" s="335" t="str">
        <f>IF(L1860="x",VLOOKUP(D1860,Acero!$A$12:$AB$209,16,FALSE),"--")</f>
        <v>--</v>
      </c>
      <c r="S1860" s="335" t="str">
        <f>IF(L1860="x",VLOOKUP(D1860,Acero!$A$12:$AB$209,17,FALSE),"--")</f>
        <v>--</v>
      </c>
      <c r="T1860" s="335">
        <f>VLOOKUP(D1860,Acero!$A$12:$AB$209,18,FALSE)</f>
        <v>0</v>
      </c>
      <c r="U1860" s="308" t="str">
        <f>VLOOKUP(D1860,Acero!$A$12:$AB$209,19,FALSE)</f>
        <v>----</v>
      </c>
      <c r="V1860" s="319"/>
      <c r="W1860" s="319"/>
      <c r="X1860" s="322"/>
      <c r="Y1860" s="334" t="e">
        <f t="shared" si="765"/>
        <v>#DIV/0!</v>
      </c>
      <c r="Z1860">
        <f t="shared" si="769"/>
        <v>32996601.166666597</v>
      </c>
      <c r="AG1860" s="345">
        <v>44147</v>
      </c>
      <c r="AH1860" s="149"/>
      <c r="AI1860" s="149"/>
      <c r="AJ1860" s="149"/>
      <c r="AK1860" s="149"/>
      <c r="AL1860" s="343" t="e">
        <f t="shared" si="766"/>
        <v>#DIV/0!</v>
      </c>
      <c r="AM1860" s="149"/>
      <c r="AN1860" s="149"/>
      <c r="AO1860" s="343" t="e">
        <f t="shared" si="767"/>
        <v>#DIV/0!</v>
      </c>
      <c r="AP1860" s="149"/>
      <c r="AQ1860" s="149"/>
      <c r="AR1860" s="343" t="e">
        <f t="shared" si="768"/>
        <v>#DIV/0!</v>
      </c>
    </row>
    <row r="1861" spans="1:44" ht="30.75" hidden="1" thickBot="1">
      <c r="A1861" s="309"/>
      <c r="B1861" s="308">
        <v>1691</v>
      </c>
      <c r="C1861" s="239" t="str">
        <f>VLOOKUP($A$18,Piezas!$A$10:$F$604,2,FALSE)</f>
        <v xml:space="preserve">Gabinete lateral derecho </v>
      </c>
      <c r="D1861" s="317" t="s">
        <v>1230</v>
      </c>
      <c r="E1861" s="322"/>
      <c r="F1861" s="308">
        <f>VLOOKUP(D1861,Acero!$A$12:$AB$209,4,FALSE)</f>
        <v>0</v>
      </c>
      <c r="G1861" s="317"/>
      <c r="H1861" s="317"/>
      <c r="I1861" s="317"/>
      <c r="J1861" s="311"/>
      <c r="L1861" s="322"/>
      <c r="M1861" s="308" t="str">
        <f>VLOOKUP(D1861,Acero!$A$12:$AB$209,13,FALSE)</f>
        <v>---------------</v>
      </c>
      <c r="N1861" s="308" t="str">
        <f>IF(L1861="x",VLOOKUP(D1861,Acero!$A$12:$AB$209,6,FALSE),"--")</f>
        <v>--</v>
      </c>
      <c r="O1861" s="324" t="str">
        <f>IF(L1861="x",VLOOKUP(D1861,Acero!$A$12:$AB$209,7,FALSE),"--")</f>
        <v>--</v>
      </c>
      <c r="P1861" s="335">
        <f>IF((M1861="Chapa negra doble recapado")*AND(L1861&lt;&gt;"x"),"--",VLOOKUP(D1861,Acero!$A$12:$AB$209,14,FALSE))</f>
        <v>12.7</v>
      </c>
      <c r="Q1861" s="335" t="str">
        <f>IF((M1861="Chapa negra doble recapado")*AND(L1861&lt;&gt;"x"),"--",VLOOKUP(D1861,Acero!$A$12:$AB$209,15,FALSE))</f>
        <v>----</v>
      </c>
      <c r="R1861" s="335" t="str">
        <f>IF(L1861="x",VLOOKUP(D1861,Acero!$A$12:$AB$209,16,FALSE),"--")</f>
        <v>--</v>
      </c>
      <c r="S1861" s="335" t="str">
        <f>IF(L1861="x",VLOOKUP(D1861,Acero!$A$12:$AB$209,17,FALSE),"--")</f>
        <v>--</v>
      </c>
      <c r="T1861" s="335">
        <f>VLOOKUP(D1861,Acero!$A$12:$AB$209,18,FALSE)</f>
        <v>0</v>
      </c>
      <c r="U1861" s="308" t="str">
        <f>VLOOKUP(D1861,Acero!$A$12:$AB$209,19,FALSE)</f>
        <v>----</v>
      </c>
      <c r="V1861" s="318"/>
      <c r="W1861" s="318"/>
      <c r="X1861" s="322"/>
      <c r="Y1861" s="334" t="e">
        <f t="shared" si="765"/>
        <v>#DIV/0!</v>
      </c>
      <c r="Z1861">
        <f t="shared" si="769"/>
        <v>32996601.166666597</v>
      </c>
      <c r="AG1861" s="345">
        <v>44148</v>
      </c>
      <c r="AH1861" s="149"/>
      <c r="AI1861" s="149"/>
      <c r="AJ1861" s="149"/>
      <c r="AK1861" s="149"/>
      <c r="AL1861" s="343" t="e">
        <f t="shared" si="766"/>
        <v>#DIV/0!</v>
      </c>
      <c r="AM1861" s="149"/>
      <c r="AN1861" s="149"/>
      <c r="AO1861" s="343" t="e">
        <f t="shared" si="767"/>
        <v>#DIV/0!</v>
      </c>
      <c r="AP1861" s="149"/>
      <c r="AQ1861" s="149"/>
      <c r="AR1861" s="343" t="e">
        <f t="shared" si="768"/>
        <v>#DIV/0!</v>
      </c>
    </row>
    <row r="1862" spans="1:44" ht="30.75" hidden="1" thickBot="1">
      <c r="A1862" s="309"/>
      <c r="B1862" s="308">
        <v>1692</v>
      </c>
      <c r="C1862" s="239" t="str">
        <f>VLOOKUP($A$18,Piezas!$A$10:$F$604,2,FALSE)</f>
        <v xml:space="preserve">Gabinete lateral derecho </v>
      </c>
      <c r="D1862" s="317"/>
      <c r="E1862" s="322"/>
      <c r="F1862" s="308" t="e">
        <f>VLOOKUP(D1862,Acero!$A$12:$AB$209,4,FALSE)</f>
        <v>#N/A</v>
      </c>
      <c r="G1862" s="317"/>
      <c r="H1862" s="317"/>
      <c r="I1862" s="317"/>
      <c r="J1862" s="311"/>
      <c r="L1862" s="322"/>
      <c r="M1862" s="308" t="e">
        <f>VLOOKUP(D1862,Acero!$A$12:$AB$209,13,FALSE)</f>
        <v>#N/A</v>
      </c>
      <c r="N1862" s="308" t="str">
        <f>IF(L1862="x",VLOOKUP(D1862,Acero!$A$12:$AB$209,6,FALSE),"--")</f>
        <v>--</v>
      </c>
      <c r="O1862" s="324" t="str">
        <f>IF(L1862="x",VLOOKUP(D1862,Acero!$A$12:$AB$209,7,FALSE),"--")</f>
        <v>--</v>
      </c>
      <c r="P1862" s="335" t="e">
        <f>IF((M1862="Chapa negra doble recapado")*AND(L1862&lt;&gt;"x"),"--",VLOOKUP(D1862,Acero!$A$12:$AB$209,14,FALSE))</f>
        <v>#N/A</v>
      </c>
      <c r="Q1862" s="335" t="e">
        <f>IF((M1862="Chapa negra doble recapado")*AND(L1862&lt;&gt;"x"),"--",VLOOKUP(D1862,Acero!$A$12:$AB$209,15,FALSE))</f>
        <v>#N/A</v>
      </c>
      <c r="R1862" s="335" t="str">
        <f>IF(L1862="x",VLOOKUP(D1862,Acero!$A$12:$AB$209,16,FALSE),"--")</f>
        <v>--</v>
      </c>
      <c r="S1862" s="335" t="str">
        <f>IF(L1862="x",VLOOKUP(D1862,Acero!$A$12:$AB$209,17,FALSE),"--")</f>
        <v>--</v>
      </c>
      <c r="T1862" s="335" t="e">
        <f>VLOOKUP(D1862,Acero!$A$12:$AB$209,18,FALSE)</f>
        <v>#N/A</v>
      </c>
      <c r="U1862" s="308" t="e">
        <f>VLOOKUP(D1862,Acero!$A$12:$AB$209,19,FALSE)</f>
        <v>#N/A</v>
      </c>
      <c r="V1862" s="319"/>
      <c r="W1862" s="319"/>
      <c r="X1862" s="322"/>
      <c r="Y1862" s="334" t="e">
        <f t="shared" si="765"/>
        <v>#DIV/0!</v>
      </c>
      <c r="Z1862">
        <f t="shared" si="769"/>
        <v>32996601.166666597</v>
      </c>
      <c r="AG1862" s="345">
        <v>44149</v>
      </c>
      <c r="AH1862" s="149"/>
      <c r="AI1862" s="149"/>
      <c r="AJ1862" s="149"/>
      <c r="AK1862" s="149"/>
      <c r="AL1862" s="343" t="e">
        <f t="shared" si="766"/>
        <v>#DIV/0!</v>
      </c>
      <c r="AM1862" s="149"/>
      <c r="AN1862" s="149"/>
      <c r="AO1862" s="343" t="e">
        <f t="shared" si="767"/>
        <v>#DIV/0!</v>
      </c>
      <c r="AP1862" s="149"/>
      <c r="AQ1862" s="149"/>
      <c r="AR1862" s="343" t="e">
        <f t="shared" si="768"/>
        <v>#DIV/0!</v>
      </c>
    </row>
    <row r="1863" spans="1:44" ht="30.75" hidden="1" thickBot="1">
      <c r="A1863" s="309"/>
      <c r="B1863" s="308">
        <v>1693</v>
      </c>
      <c r="C1863" s="239" t="str">
        <f>VLOOKUP($A$18,Piezas!$A$10:$F$604,2,FALSE)</f>
        <v xml:space="preserve">Gabinete lateral derecho </v>
      </c>
      <c r="D1863" s="320"/>
      <c r="E1863" s="322"/>
      <c r="F1863" s="308" t="e">
        <f>VLOOKUP(D1863,Acero!$A$12:$AB$209,4,FALSE)</f>
        <v>#N/A</v>
      </c>
      <c r="G1863" s="317"/>
      <c r="H1863" s="317"/>
      <c r="I1863" s="317"/>
      <c r="J1863" s="311"/>
      <c r="L1863" s="322"/>
      <c r="M1863" s="308" t="e">
        <f>VLOOKUP(D1863,Acero!$A$12:$AB$209,13,FALSE)</f>
        <v>#N/A</v>
      </c>
      <c r="N1863" s="308" t="str">
        <f>IF(L1863="x",VLOOKUP(D1863,Acero!$A$12:$AB$209,6,FALSE),"--")</f>
        <v>--</v>
      </c>
      <c r="O1863" s="324" t="str">
        <f>IF(L1863="x",VLOOKUP(D1863,Acero!$A$12:$AB$209,7,FALSE),"--")</f>
        <v>--</v>
      </c>
      <c r="P1863" s="335" t="e">
        <f>IF((M1863="Chapa negra doble recapado")*AND(L1863&lt;&gt;"x"),"--",VLOOKUP(D1863,Acero!$A$12:$AB$209,14,FALSE))</f>
        <v>#N/A</v>
      </c>
      <c r="Q1863" s="335" t="e">
        <f>IF((M1863="Chapa negra doble recapado")*AND(L1863&lt;&gt;"x"),"--",VLOOKUP(D1863,Acero!$A$12:$AB$209,15,FALSE))</f>
        <v>#N/A</v>
      </c>
      <c r="R1863" s="335" t="str">
        <f>IF(L1863="x",VLOOKUP(D1863,Acero!$A$12:$AB$209,16,FALSE),"--")</f>
        <v>--</v>
      </c>
      <c r="S1863" s="335" t="str">
        <f>IF(L1863="x",VLOOKUP(D1863,Acero!$A$12:$AB$209,17,FALSE),"--")</f>
        <v>--</v>
      </c>
      <c r="T1863" s="335" t="e">
        <f>VLOOKUP(D1863,Acero!$A$12:$AB$209,18,FALSE)</f>
        <v>#N/A</v>
      </c>
      <c r="U1863" s="308" t="e">
        <f>VLOOKUP(D1863,Acero!$A$12:$AB$209,19,FALSE)</f>
        <v>#N/A</v>
      </c>
      <c r="V1863" s="318"/>
      <c r="W1863" s="318"/>
      <c r="X1863" s="322"/>
      <c r="Y1863" s="334" t="e">
        <f t="shared" si="765"/>
        <v>#DIV/0!</v>
      </c>
      <c r="Z1863">
        <f t="shared" si="769"/>
        <v>32996601.166666597</v>
      </c>
      <c r="AG1863" s="345">
        <v>44150</v>
      </c>
      <c r="AH1863" s="149"/>
      <c r="AI1863" s="149"/>
      <c r="AJ1863" s="149"/>
      <c r="AK1863" s="149"/>
      <c r="AL1863" s="343" t="e">
        <f t="shared" si="766"/>
        <v>#DIV/0!</v>
      </c>
      <c r="AM1863" s="149"/>
      <c r="AN1863" s="149"/>
      <c r="AO1863" s="343" t="e">
        <f t="shared" si="767"/>
        <v>#DIV/0!</v>
      </c>
      <c r="AP1863" s="149"/>
      <c r="AQ1863" s="149"/>
      <c r="AR1863" s="343" t="e">
        <f t="shared" si="768"/>
        <v>#DIV/0!</v>
      </c>
    </row>
    <row r="1864" spans="1:44" ht="30.75" hidden="1" thickBot="1">
      <c r="A1864" s="412"/>
      <c r="B1864" s="308">
        <v>1694</v>
      </c>
      <c r="C1864" s="239" t="str">
        <f>VLOOKUP($A$18,Piezas!$A$10:$F$604,2,FALSE)</f>
        <v xml:space="preserve">Gabinete lateral derecho </v>
      </c>
      <c r="D1864" s="321"/>
      <c r="E1864" s="322"/>
      <c r="F1864" s="308" t="e">
        <f>VLOOKUP(D1864,Acero!$A$12:$AB$209,4,FALSE)</f>
        <v>#N/A</v>
      </c>
      <c r="G1864" s="317"/>
      <c r="H1864" s="317"/>
      <c r="I1864" s="317"/>
      <c r="J1864" s="311"/>
      <c r="L1864" s="322"/>
      <c r="M1864" s="308" t="e">
        <f>VLOOKUP(D1864,Acero!$A$12:$AB$209,13,FALSE)</f>
        <v>#N/A</v>
      </c>
      <c r="N1864" s="308" t="str">
        <f>IF(L1864="x",VLOOKUP(D1864,Acero!$A$12:$AB$209,6,FALSE),"--")</f>
        <v>--</v>
      </c>
      <c r="O1864" s="324" t="str">
        <f>IF(L1864="x",VLOOKUP(D1864,Acero!$A$12:$AB$209,7,FALSE),"--")</f>
        <v>--</v>
      </c>
      <c r="P1864" s="335" t="e">
        <f>IF((M1864="Chapa negra doble recapado")*AND(L1864&lt;&gt;"x"),"--",VLOOKUP(D1864,Acero!$A$12:$AB$209,14,FALSE))</f>
        <v>#N/A</v>
      </c>
      <c r="Q1864" s="335" t="e">
        <f>IF((M1864="Chapa negra doble recapado")*AND(L1864&lt;&gt;"x"),"--",VLOOKUP(D1864,Acero!$A$12:$AB$209,15,FALSE))</f>
        <v>#N/A</v>
      </c>
      <c r="R1864" s="335" t="str">
        <f>IF(L1864="x",VLOOKUP(D1864,Acero!$A$12:$AB$209,16,FALSE),"--")</f>
        <v>--</v>
      </c>
      <c r="S1864" s="335" t="str">
        <f>IF(L1864="x",VLOOKUP(D1864,Acero!$A$12:$AB$209,17,FALSE),"--")</f>
        <v>--</v>
      </c>
      <c r="T1864" s="335" t="e">
        <f>VLOOKUP(D1864,Acero!$A$12:$AB$209,18,FALSE)</f>
        <v>#N/A</v>
      </c>
      <c r="U1864" s="308" t="e">
        <f>VLOOKUP(D1864,Acero!$A$12:$AB$209,19,FALSE)</f>
        <v>#N/A</v>
      </c>
      <c r="V1864" s="319"/>
      <c r="W1864" s="319"/>
      <c r="X1864" s="322"/>
      <c r="Y1864" s="334" t="e">
        <f t="shared" si="765"/>
        <v>#DIV/0!</v>
      </c>
      <c r="Z1864">
        <f t="shared" si="769"/>
        <v>32996601.166666597</v>
      </c>
      <c r="AG1864" s="345">
        <v>44151</v>
      </c>
      <c r="AH1864" s="149"/>
      <c r="AI1864" s="149"/>
      <c r="AJ1864" s="149"/>
      <c r="AK1864" s="149"/>
      <c r="AL1864" s="343" t="e">
        <f t="shared" si="766"/>
        <v>#DIV/0!</v>
      </c>
      <c r="AM1864" s="149"/>
      <c r="AN1864" s="149"/>
      <c r="AO1864" s="343" t="e">
        <f t="shared" si="767"/>
        <v>#DIV/0!</v>
      </c>
      <c r="AP1864" s="149"/>
      <c r="AQ1864" s="149"/>
      <c r="AR1864" s="343" t="e">
        <f t="shared" si="768"/>
        <v>#DIV/0!</v>
      </c>
    </row>
    <row r="1865" spans="1:44" ht="15.75" hidden="1" thickBot="1">
      <c r="A1865" s="410"/>
      <c r="B1865" s="336"/>
      <c r="C1865" s="337"/>
      <c r="D1865" s="338"/>
      <c r="E1865" s="339"/>
      <c r="F1865" s="340"/>
      <c r="G1865" s="336"/>
      <c r="H1865" s="336"/>
      <c r="I1865" s="338"/>
      <c r="J1865" s="339"/>
      <c r="K1865" s="341"/>
      <c r="L1865" s="339"/>
      <c r="M1865" s="338"/>
      <c r="N1865" s="338"/>
      <c r="O1865" s="342"/>
      <c r="P1865" s="340"/>
      <c r="Q1865" s="340"/>
      <c r="R1865" s="340"/>
      <c r="S1865" s="340"/>
      <c r="T1865" s="340"/>
      <c r="U1865" s="336"/>
      <c r="V1865" s="336"/>
      <c r="W1865" s="336"/>
      <c r="X1865" s="339"/>
      <c r="Y1865" s="339"/>
      <c r="Z1865" s="333"/>
      <c r="AA1865" s="333"/>
      <c r="AG1865" s="345"/>
      <c r="AL1865" s="344"/>
      <c r="AO1865" s="344"/>
      <c r="AR1865" s="344"/>
    </row>
    <row r="1866" spans="1:44" ht="31.5" hidden="1" thickTop="1" thickBot="1">
      <c r="A1866" s="411" t="s">
        <v>673</v>
      </c>
      <c r="B1866" s="308">
        <v>1695</v>
      </c>
      <c r="C1866" s="239" t="str">
        <f>VLOOKUP($A$18,Piezas!$A$10:$F$604,2,FALSE)</f>
        <v xml:space="preserve">Gabinete lateral derecho </v>
      </c>
      <c r="D1866" s="317" t="s">
        <v>1012</v>
      </c>
      <c r="E1866" s="331">
        <v>3694.3333333333298</v>
      </c>
      <c r="F1866" s="308" t="str">
        <f>VLOOKUP(D1866,Acero!$A$12:$AB$209,4,FALSE)</f>
        <v>Lateral</v>
      </c>
      <c r="G1866" s="317"/>
      <c r="H1866" s="317"/>
      <c r="I1866" s="317"/>
      <c r="J1866" s="310"/>
      <c r="K1866" s="149"/>
      <c r="L1866" s="331"/>
      <c r="M1866" s="308" t="str">
        <f>VLOOKUP(D1866,Acero!$A$12:$AB$209,13,FALSE)</f>
        <v>Chapa negra doble recapado</v>
      </c>
      <c r="N1866" s="308" t="str">
        <f>IF(L1866="x",VLOOKUP(D1866,Acero!$A$12:$AB$209,6,FALSE),"--")</f>
        <v>--</v>
      </c>
      <c r="O1866" s="324" t="str">
        <f>IF(L1866="x",VLOOKUP(D1866,Acero!$A$12:$AB$209,7,FALSE),"--")</f>
        <v>--</v>
      </c>
      <c r="P1866" s="335" t="str">
        <f>IF((M1866="Chapa negra doble recapado")*AND(L1866&lt;&gt;"x"),"--",VLOOKUP(D1866,Acero!$A$12:$AB$209,14,FALSE))</f>
        <v>--</v>
      </c>
      <c r="Q1866" s="335" t="str">
        <f>IF((M1866="Chapa negra doble recapado")*AND(L1866&lt;&gt;"x"),"--",VLOOKUP(D1866,Acero!$A$12:$AB$209,15,FALSE))</f>
        <v>--</v>
      </c>
      <c r="R1866" s="335" t="str">
        <f>IF(L1866="x",VLOOKUP(D1866,Acero!$A$12:$AB$209,16,FALSE),"--")</f>
        <v>--</v>
      </c>
      <c r="S1866" s="335" t="str">
        <f>IF(L1866="x",VLOOKUP(D1866,Acero!$A$12:$AB$209,17,FALSE),"--")</f>
        <v>--</v>
      </c>
      <c r="T1866" s="335">
        <f>VLOOKUP(D1866,Acero!$A$12:$AB$209,18,FALSE)</f>
        <v>1.2</v>
      </c>
      <c r="U1866" s="308" t="str">
        <f>VLOOKUP(D1866,Acero!$A$12:$AB$209,19,FALSE)</f>
        <v>mm</v>
      </c>
      <c r="V1866" s="317"/>
      <c r="W1866" s="317">
        <v>3002.8333333333298</v>
      </c>
      <c r="X1866" s="331">
        <v>3926.6666666666702</v>
      </c>
      <c r="Y1866" s="334">
        <f t="shared" ref="Y1866:Y1876" si="770">(X1866-W1866)/W1866</f>
        <v>0.30765388244436076</v>
      </c>
      <c r="Z1866" s="149">
        <f>(V1866+W1866)*E1866</f>
        <v>11093467.277777754</v>
      </c>
      <c r="AA1866" s="149"/>
      <c r="AB1866" s="149"/>
      <c r="AC1866" s="149"/>
      <c r="AD1866" s="149"/>
      <c r="AE1866" s="149"/>
      <c r="AF1866" s="149"/>
      <c r="AG1866" s="345">
        <v>44152</v>
      </c>
      <c r="AH1866" s="149"/>
      <c r="AI1866" s="149"/>
      <c r="AJ1866" s="149"/>
      <c r="AK1866" s="149"/>
      <c r="AL1866" s="343" t="e">
        <f t="shared" ref="AL1866:AL1876" si="771">(AH1866-AK1866)/AH1866</f>
        <v>#DIV/0!</v>
      </c>
      <c r="AM1866" s="149"/>
      <c r="AN1866" s="149"/>
      <c r="AO1866" s="343" t="e">
        <f t="shared" ref="AO1866:AO1876" si="772">(AK1866-AN1866)/AK1866</f>
        <v>#DIV/0!</v>
      </c>
      <c r="AP1866" s="149"/>
      <c r="AQ1866" s="149"/>
      <c r="AR1866" s="343" t="e">
        <f t="shared" ref="AR1866:AR1876" si="773">(AN1866-AQ1866)/AN1866</f>
        <v>#DIV/0!</v>
      </c>
    </row>
    <row r="1867" spans="1:44" ht="30.75" hidden="1" thickBot="1">
      <c r="A1867" s="309"/>
      <c r="B1867" s="308">
        <v>1696</v>
      </c>
      <c r="C1867" s="239" t="str">
        <f>VLOOKUP($A$18,Piezas!$A$10:$F$604,2,FALSE)</f>
        <v xml:space="preserve">Gabinete lateral derecho </v>
      </c>
      <c r="D1867" s="317" t="s">
        <v>1211</v>
      </c>
      <c r="E1867" s="322">
        <v>3702.3333333333298</v>
      </c>
      <c r="F1867" s="308" t="str">
        <f>VLOOKUP(D1867,Acero!$A$12:$AB$209,4,FALSE)</f>
        <v xml:space="preserve">Lonja </v>
      </c>
      <c r="G1867" s="317"/>
      <c r="H1867" s="317"/>
      <c r="I1867" s="317"/>
      <c r="J1867" s="311"/>
      <c r="L1867" s="317"/>
      <c r="M1867" s="308" t="str">
        <f>VLOOKUP(D1867,Acero!$A$12:$AB$209,13,FALSE)</f>
        <v>Chapa negra doble recapado</v>
      </c>
      <c r="N1867" s="308" t="str">
        <f>IF(L1867="x",VLOOKUP(D1867,Acero!$A$12:$AB$209,6,FALSE),"--")</f>
        <v>--</v>
      </c>
      <c r="O1867" s="324" t="str">
        <f>IF(L1867="x",VLOOKUP(D1867,Acero!$A$12:$AB$209,7,FALSE),"--")</f>
        <v>--</v>
      </c>
      <c r="P1867" s="335" t="str">
        <f>IF((M1867="Chapa negra doble recapado")*AND(L1867&lt;&gt;"x"),"--",VLOOKUP(D1867,Acero!$A$12:$AB$209,14,FALSE))</f>
        <v>--</v>
      </c>
      <c r="Q1867" s="335" t="str">
        <f>IF((M1867="Chapa negra doble recapado")*AND(L1867&lt;&gt;"x"),"--",VLOOKUP(D1867,Acero!$A$12:$AB$209,15,FALSE))</f>
        <v>--</v>
      </c>
      <c r="R1867" s="335" t="str">
        <f>IF(L1867="x",VLOOKUP(D1867,Acero!$A$12:$AB$209,16,FALSE),"--")</f>
        <v>--</v>
      </c>
      <c r="S1867" s="335" t="str">
        <f>IF(L1867="x",VLOOKUP(D1867,Acero!$A$12:$AB$209,17,FALSE),"--")</f>
        <v>--</v>
      </c>
      <c r="T1867" s="335">
        <f>VLOOKUP(D1867,Acero!$A$12:$AB$209,18,FALSE)</f>
        <v>1.2</v>
      </c>
      <c r="U1867" s="308" t="str">
        <f>VLOOKUP(D1867,Acero!$A$12:$AB$209,19,FALSE)</f>
        <v>mm</v>
      </c>
      <c r="V1867" s="317"/>
      <c r="W1867" s="317">
        <v>3009.3333333333298</v>
      </c>
      <c r="X1867" s="322">
        <v>3935.1666666666702</v>
      </c>
      <c r="Y1867" s="334">
        <f t="shared" si="770"/>
        <v>0.30765396544085338</v>
      </c>
      <c r="Z1867">
        <f t="shared" ref="Z1867:Z1876" si="774">(V1867+W1867)*E1867+Z1866</f>
        <v>22235022.388888843</v>
      </c>
      <c r="AG1867" s="345">
        <v>44153</v>
      </c>
      <c r="AH1867" s="149"/>
      <c r="AI1867" s="149"/>
      <c r="AJ1867" s="149"/>
      <c r="AK1867" s="149"/>
      <c r="AL1867" s="343" t="e">
        <f t="shared" si="771"/>
        <v>#DIV/0!</v>
      </c>
      <c r="AM1867" s="149"/>
      <c r="AN1867" s="149"/>
      <c r="AO1867" s="343" t="e">
        <f t="shared" si="772"/>
        <v>#DIV/0!</v>
      </c>
      <c r="AP1867" s="149"/>
      <c r="AQ1867" s="149"/>
      <c r="AR1867" s="343" t="e">
        <f t="shared" si="773"/>
        <v>#DIV/0!</v>
      </c>
    </row>
    <row r="1868" spans="1:44" ht="30.75" hidden="1" thickBot="1">
      <c r="A1868" s="309"/>
      <c r="B1868" s="308">
        <v>1697</v>
      </c>
      <c r="C1868" s="239" t="str">
        <f>VLOOKUP($A$18,Piezas!$A$10:$F$604,2,FALSE)</f>
        <v xml:space="preserve">Gabinete lateral derecho </v>
      </c>
      <c r="D1868" s="317" t="s">
        <v>1014</v>
      </c>
      <c r="E1868" s="322">
        <v>3710.3333333333298</v>
      </c>
      <c r="F1868" s="308" t="str">
        <f>VLOOKUP(D1868,Acero!$A$12:$AB$209,4,FALSE)</f>
        <v>orejas</v>
      </c>
      <c r="G1868" s="317"/>
      <c r="H1868" s="317"/>
      <c r="I1868" s="317"/>
      <c r="J1868" s="311" t="s">
        <v>1624</v>
      </c>
      <c r="L1868" s="322"/>
      <c r="M1868" s="308" t="str">
        <f>VLOOKUP(D1868,Acero!$A$12:$AB$209,13,FALSE)</f>
        <v>Chapa negra doble recapado</v>
      </c>
      <c r="N1868" s="308" t="str">
        <f>IF(L1868="x",VLOOKUP(D1868,Acero!$A$12:$AB$209,6,FALSE),"--")</f>
        <v>--</v>
      </c>
      <c r="O1868" s="324" t="str">
        <f>IF(L1868="x",VLOOKUP(D1868,Acero!$A$12:$AB$209,7,FALSE),"--")</f>
        <v>--</v>
      </c>
      <c r="P1868" s="335" t="str">
        <f>IF((M1868="Chapa negra doble recapado")*AND(L1868&lt;&gt;"x"),"--",VLOOKUP(D1868,Acero!$A$12:$AB$209,14,FALSE))</f>
        <v>--</v>
      </c>
      <c r="Q1868" s="335" t="str">
        <f>IF((M1868="Chapa negra doble recapado")*AND(L1868&lt;&gt;"x"),"--",VLOOKUP(D1868,Acero!$A$12:$AB$209,15,FALSE))</f>
        <v>--</v>
      </c>
      <c r="R1868" s="335" t="str">
        <f>IF(L1868="x",VLOOKUP(D1868,Acero!$A$12:$AB$209,16,FALSE),"--")</f>
        <v>--</v>
      </c>
      <c r="S1868" s="335" t="str">
        <f>IF(L1868="x",VLOOKUP(D1868,Acero!$A$12:$AB$209,17,FALSE),"--")</f>
        <v>--</v>
      </c>
      <c r="T1868" s="335">
        <f>VLOOKUP(D1868,Acero!$A$12:$AB$209,18,FALSE)</f>
        <v>1.2</v>
      </c>
      <c r="U1868" s="308" t="str">
        <f>VLOOKUP(D1868,Acero!$A$12:$AB$209,19,FALSE)</f>
        <v>mm</v>
      </c>
      <c r="V1868" s="318">
        <v>1</v>
      </c>
      <c r="W1868" s="318">
        <v>3015.8333333333298</v>
      </c>
      <c r="X1868" s="322">
        <v>3943.6666666666702</v>
      </c>
      <c r="Y1868" s="334">
        <f t="shared" si="770"/>
        <v>0.30765404807958269</v>
      </c>
      <c r="Z1868">
        <f t="shared" si="774"/>
        <v>33428479.666666597</v>
      </c>
      <c r="AG1868" s="345">
        <v>44154</v>
      </c>
      <c r="AH1868" s="149"/>
      <c r="AI1868" s="149"/>
      <c r="AJ1868" s="149"/>
      <c r="AK1868" s="149"/>
      <c r="AL1868" s="343" t="e">
        <f t="shared" si="771"/>
        <v>#DIV/0!</v>
      </c>
      <c r="AM1868" s="149"/>
      <c r="AN1868" s="149"/>
      <c r="AO1868" s="343" t="e">
        <f t="shared" si="772"/>
        <v>#DIV/0!</v>
      </c>
      <c r="AP1868" s="149"/>
      <c r="AQ1868" s="149"/>
      <c r="AR1868" s="343" t="e">
        <f t="shared" si="773"/>
        <v>#DIV/0!</v>
      </c>
    </row>
    <row r="1869" spans="1:44" ht="30.75" hidden="1" thickBot="1">
      <c r="A1869" s="309"/>
      <c r="B1869" s="308">
        <v>1698</v>
      </c>
      <c r="C1869" s="239" t="str">
        <f>VLOOKUP($A$18,Piezas!$A$10:$F$604,2,FALSE)</f>
        <v xml:space="preserve">Gabinete lateral derecho </v>
      </c>
      <c r="D1869" s="317" t="s">
        <v>1015</v>
      </c>
      <c r="E1869" s="322"/>
      <c r="F1869" s="308">
        <f>VLOOKUP(D1869,Acero!$A$12:$AB$209,4,FALSE)</f>
        <v>0</v>
      </c>
      <c r="G1869" s="317"/>
      <c r="H1869" s="317"/>
      <c r="I1869" s="317"/>
      <c r="J1869" s="311"/>
      <c r="L1869" s="322"/>
      <c r="M1869" s="308">
        <f>VLOOKUP(D1869,Acero!$A$12:$AB$209,13,FALSE)</f>
        <v>0</v>
      </c>
      <c r="N1869" s="308" t="str">
        <f>IF(L1869="x",VLOOKUP(D1869,Acero!$A$12:$AB$209,6,FALSE),"--")</f>
        <v>--</v>
      </c>
      <c r="O1869" s="324" t="str">
        <f>IF(L1869="x",VLOOKUP(D1869,Acero!$A$12:$AB$209,7,FALSE),"--")</f>
        <v>--</v>
      </c>
      <c r="P1869" s="335">
        <f>IF((M1869="Chapa negra doble recapado")*AND(L1869&lt;&gt;"x"),"--",VLOOKUP(D1869,Acero!$A$12:$AB$209,14,FALSE))</f>
        <v>0</v>
      </c>
      <c r="Q1869" s="335">
        <f>IF((M1869="Chapa negra doble recapado")*AND(L1869&lt;&gt;"x"),"--",VLOOKUP(D1869,Acero!$A$12:$AB$209,15,FALSE))</f>
        <v>0</v>
      </c>
      <c r="R1869" s="335" t="str">
        <f>IF(L1869="x",VLOOKUP(D1869,Acero!$A$12:$AB$209,16,FALSE),"--")</f>
        <v>--</v>
      </c>
      <c r="S1869" s="335" t="str">
        <f>IF(L1869="x",VLOOKUP(D1869,Acero!$A$12:$AB$209,17,FALSE),"--")</f>
        <v>--</v>
      </c>
      <c r="T1869" s="335">
        <f>VLOOKUP(D1869,Acero!$A$12:$AB$209,18,FALSE)</f>
        <v>0</v>
      </c>
      <c r="U1869" s="308" t="str">
        <f>VLOOKUP(D1869,Acero!$A$12:$AB$209,19,FALSE)</f>
        <v>-----</v>
      </c>
      <c r="V1869" s="319"/>
      <c r="W1869" s="319"/>
      <c r="X1869" s="322"/>
      <c r="Y1869" s="334" t="e">
        <f t="shared" si="770"/>
        <v>#DIV/0!</v>
      </c>
      <c r="Z1869">
        <f t="shared" si="774"/>
        <v>33428479.666666597</v>
      </c>
      <c r="AG1869" s="345">
        <v>44155</v>
      </c>
      <c r="AH1869" s="149"/>
      <c r="AI1869" s="149"/>
      <c r="AJ1869" s="149"/>
      <c r="AK1869" s="149"/>
      <c r="AL1869" s="343" t="e">
        <f t="shared" si="771"/>
        <v>#DIV/0!</v>
      </c>
      <c r="AM1869" s="149"/>
      <c r="AN1869" s="149"/>
      <c r="AO1869" s="343" t="e">
        <f t="shared" si="772"/>
        <v>#DIV/0!</v>
      </c>
      <c r="AP1869" s="149"/>
      <c r="AQ1869" s="149"/>
      <c r="AR1869" s="343" t="e">
        <f t="shared" si="773"/>
        <v>#DIV/0!</v>
      </c>
    </row>
    <row r="1870" spans="1:44" ht="30.75" hidden="1" thickBot="1">
      <c r="A1870" s="309"/>
      <c r="B1870" s="308">
        <v>1699</v>
      </c>
      <c r="C1870" s="239" t="str">
        <f>VLOOKUP($A$18,Piezas!$A$10:$F$604,2,FALSE)</f>
        <v xml:space="preserve">Gabinete lateral derecho </v>
      </c>
      <c r="D1870" s="317" t="s">
        <v>1060</v>
      </c>
      <c r="E1870" s="322"/>
      <c r="F1870" s="308">
        <f>VLOOKUP(D1870,Acero!$A$12:$AB$209,4,FALSE)</f>
        <v>0</v>
      </c>
      <c r="G1870" s="317"/>
      <c r="H1870" s="317"/>
      <c r="I1870" s="317"/>
      <c r="J1870" s="311"/>
      <c r="L1870" s="322"/>
      <c r="M1870" s="308" t="str">
        <f>VLOOKUP(D1870,Acero!$A$12:$AB$209,13,FALSE)</f>
        <v>---------------</v>
      </c>
      <c r="N1870" s="308" t="str">
        <f>IF(L1870="x",VLOOKUP(D1870,Acero!$A$12:$AB$209,6,FALSE),"--")</f>
        <v>--</v>
      </c>
      <c r="O1870" s="324" t="str">
        <f>IF(L1870="x",VLOOKUP(D1870,Acero!$A$12:$AB$209,7,FALSE),"--")</f>
        <v>--</v>
      </c>
      <c r="P1870" s="335">
        <f>IF((M1870="Chapa negra doble recapado")*AND(L1870&lt;&gt;"x"),"--",VLOOKUP(D1870,Acero!$A$12:$AB$209,14,FALSE))</f>
        <v>28</v>
      </c>
      <c r="Q1870" s="335" t="str">
        <f>IF((M1870="Chapa negra doble recapado")*AND(L1870&lt;&gt;"x"),"--",VLOOKUP(D1870,Acero!$A$12:$AB$209,15,FALSE))</f>
        <v>----</v>
      </c>
      <c r="R1870" s="335" t="str">
        <f>IF(L1870="x",VLOOKUP(D1870,Acero!$A$12:$AB$209,16,FALSE),"--")</f>
        <v>--</v>
      </c>
      <c r="S1870" s="335" t="str">
        <f>IF(L1870="x",VLOOKUP(D1870,Acero!$A$12:$AB$209,17,FALSE),"--")</f>
        <v>--</v>
      </c>
      <c r="T1870" s="335">
        <f>VLOOKUP(D1870,Acero!$A$12:$AB$209,18,FALSE)</f>
        <v>0</v>
      </c>
      <c r="U1870" s="308" t="str">
        <f>VLOOKUP(D1870,Acero!$A$12:$AB$209,19,FALSE)</f>
        <v>----</v>
      </c>
      <c r="V1870" s="318"/>
      <c r="W1870" s="318"/>
      <c r="X1870" s="322"/>
      <c r="Y1870" s="334" t="e">
        <f t="shared" si="770"/>
        <v>#DIV/0!</v>
      </c>
      <c r="Z1870">
        <f t="shared" si="774"/>
        <v>33428479.666666597</v>
      </c>
      <c r="AG1870" s="345">
        <v>44156</v>
      </c>
      <c r="AH1870" s="149"/>
      <c r="AI1870" s="149"/>
      <c r="AJ1870" s="149"/>
      <c r="AK1870" s="149"/>
      <c r="AL1870" s="343" t="e">
        <f t="shared" si="771"/>
        <v>#DIV/0!</v>
      </c>
      <c r="AM1870" s="149"/>
      <c r="AN1870" s="149"/>
      <c r="AO1870" s="343" t="e">
        <f t="shared" si="772"/>
        <v>#DIV/0!</v>
      </c>
      <c r="AP1870" s="149"/>
      <c r="AQ1870" s="149"/>
      <c r="AR1870" s="343" t="e">
        <f t="shared" si="773"/>
        <v>#DIV/0!</v>
      </c>
    </row>
    <row r="1871" spans="1:44" ht="30.75" hidden="1" thickBot="1">
      <c r="A1871" s="309"/>
      <c r="B1871" s="308">
        <v>1700</v>
      </c>
      <c r="C1871" s="239" t="str">
        <f>VLOOKUP($A$18,Piezas!$A$10:$F$604,2,FALSE)</f>
        <v xml:space="preserve">Gabinete lateral derecho </v>
      </c>
      <c r="D1871" s="317" t="s">
        <v>1228</v>
      </c>
      <c r="E1871" s="322"/>
      <c r="F1871" s="308">
        <f>VLOOKUP(D1871,Acero!$A$12:$AB$209,4,FALSE)</f>
        <v>0</v>
      </c>
      <c r="G1871" s="317"/>
      <c r="H1871" s="317"/>
      <c r="I1871" s="317"/>
      <c r="J1871" s="311"/>
      <c r="L1871" s="322"/>
      <c r="M1871" s="308" t="str">
        <f>VLOOKUP(D1871,Acero!$A$12:$AB$209,13,FALSE)</f>
        <v>---------------</v>
      </c>
      <c r="N1871" s="308" t="str">
        <f>IF(L1871="x",VLOOKUP(D1871,Acero!$A$12:$AB$209,6,FALSE),"--")</f>
        <v>--</v>
      </c>
      <c r="O1871" s="324" t="str">
        <f>IF(L1871="x",VLOOKUP(D1871,Acero!$A$12:$AB$209,7,FALSE),"--")</f>
        <v>--</v>
      </c>
      <c r="P1871" s="335">
        <f>IF((M1871="Chapa negra doble recapado")*AND(L1871&lt;&gt;"x"),"--",VLOOKUP(D1871,Acero!$A$12:$AB$209,14,FALSE))</f>
        <v>0.42</v>
      </c>
      <c r="Q1871" s="335" t="str">
        <f>IF((M1871="Chapa negra doble recapado")*AND(L1871&lt;&gt;"x"),"--",VLOOKUP(D1871,Acero!$A$12:$AB$209,15,FALSE))</f>
        <v>----</v>
      </c>
      <c r="R1871" s="335" t="str">
        <f>IF(L1871="x",VLOOKUP(D1871,Acero!$A$12:$AB$209,16,FALSE),"--")</f>
        <v>--</v>
      </c>
      <c r="S1871" s="335" t="str">
        <f>IF(L1871="x",VLOOKUP(D1871,Acero!$A$12:$AB$209,17,FALSE),"--")</f>
        <v>--</v>
      </c>
      <c r="T1871" s="335">
        <f>VLOOKUP(D1871,Acero!$A$12:$AB$209,18,FALSE)</f>
        <v>0.5</v>
      </c>
      <c r="U1871" s="308" t="str">
        <f>VLOOKUP(D1871,Acero!$A$12:$AB$209,19,FALSE)</f>
        <v>----</v>
      </c>
      <c r="V1871" s="318"/>
      <c r="W1871" s="318"/>
      <c r="X1871" s="322"/>
      <c r="Y1871" s="334" t="e">
        <f t="shared" si="770"/>
        <v>#DIV/0!</v>
      </c>
      <c r="Z1871">
        <f t="shared" si="774"/>
        <v>33428479.666666597</v>
      </c>
      <c r="AG1871" s="345">
        <v>44157</v>
      </c>
      <c r="AH1871" s="149"/>
      <c r="AI1871" s="149"/>
      <c r="AJ1871" s="149"/>
      <c r="AK1871" s="149"/>
      <c r="AL1871" s="343" t="e">
        <f t="shared" si="771"/>
        <v>#DIV/0!</v>
      </c>
      <c r="AM1871" s="149"/>
      <c r="AN1871" s="149"/>
      <c r="AO1871" s="343" t="e">
        <f t="shared" si="772"/>
        <v>#DIV/0!</v>
      </c>
      <c r="AP1871" s="149"/>
      <c r="AQ1871" s="149"/>
      <c r="AR1871" s="343" t="e">
        <f t="shared" si="773"/>
        <v>#DIV/0!</v>
      </c>
    </row>
    <row r="1872" spans="1:44" ht="30.75" hidden="1" thickBot="1">
      <c r="A1872" s="309"/>
      <c r="B1872" s="308">
        <v>1701</v>
      </c>
      <c r="C1872" s="239" t="str">
        <f>VLOOKUP($A$18,Piezas!$A$10:$F$604,2,FALSE)</f>
        <v xml:space="preserve">Gabinete lateral derecho </v>
      </c>
      <c r="D1872" s="317" t="s">
        <v>1229</v>
      </c>
      <c r="E1872" s="322"/>
      <c r="F1872" s="308">
        <f>VLOOKUP(D1872,Acero!$A$12:$AB$209,4,FALSE)</f>
        <v>0</v>
      </c>
      <c r="G1872" s="317"/>
      <c r="H1872" s="317"/>
      <c r="I1872" s="317"/>
      <c r="J1872" s="311"/>
      <c r="L1872" s="322"/>
      <c r="M1872" s="308" t="str">
        <f>VLOOKUP(D1872,Acero!$A$12:$AB$209,13,FALSE)</f>
        <v>---------------</v>
      </c>
      <c r="N1872" s="308" t="str">
        <f>IF(L1872="x",VLOOKUP(D1872,Acero!$A$12:$AB$209,6,FALSE),"--")</f>
        <v>--</v>
      </c>
      <c r="O1872" s="324" t="str">
        <f>IF(L1872="x",VLOOKUP(D1872,Acero!$A$12:$AB$209,7,FALSE),"--")</f>
        <v>--</v>
      </c>
      <c r="P1872" s="335">
        <f>IF((M1872="Chapa negra doble recapado")*AND(L1872&lt;&gt;"x"),"--",VLOOKUP(D1872,Acero!$A$12:$AB$209,14,FALSE))</f>
        <v>22</v>
      </c>
      <c r="Q1872" s="335" t="str">
        <f>IF((M1872="Chapa negra doble recapado")*AND(L1872&lt;&gt;"x"),"--",VLOOKUP(D1872,Acero!$A$12:$AB$209,15,FALSE))</f>
        <v>----</v>
      </c>
      <c r="R1872" s="335" t="str">
        <f>IF(L1872="x",VLOOKUP(D1872,Acero!$A$12:$AB$209,16,FALSE),"--")</f>
        <v>--</v>
      </c>
      <c r="S1872" s="335" t="str">
        <f>IF(L1872="x",VLOOKUP(D1872,Acero!$A$12:$AB$209,17,FALSE),"--")</f>
        <v>--</v>
      </c>
      <c r="T1872" s="335">
        <f>VLOOKUP(D1872,Acero!$A$12:$AB$209,18,FALSE)</f>
        <v>0</v>
      </c>
      <c r="U1872" s="308" t="str">
        <f>VLOOKUP(D1872,Acero!$A$12:$AB$209,19,FALSE)</f>
        <v>----</v>
      </c>
      <c r="V1872" s="319"/>
      <c r="W1872" s="319"/>
      <c r="X1872" s="322"/>
      <c r="Y1872" s="334" t="e">
        <f t="shared" si="770"/>
        <v>#DIV/0!</v>
      </c>
      <c r="Z1872">
        <f t="shared" si="774"/>
        <v>33428479.666666597</v>
      </c>
      <c r="AG1872" s="345">
        <v>44158</v>
      </c>
      <c r="AH1872" s="149"/>
      <c r="AI1872" s="149"/>
      <c r="AJ1872" s="149"/>
      <c r="AK1872" s="149"/>
      <c r="AL1872" s="343" t="e">
        <f t="shared" si="771"/>
        <v>#DIV/0!</v>
      </c>
      <c r="AM1872" s="149"/>
      <c r="AN1872" s="149"/>
      <c r="AO1872" s="343" t="e">
        <f t="shared" si="772"/>
        <v>#DIV/0!</v>
      </c>
      <c r="AP1872" s="149"/>
      <c r="AQ1872" s="149"/>
      <c r="AR1872" s="343" t="e">
        <f t="shared" si="773"/>
        <v>#DIV/0!</v>
      </c>
    </row>
    <row r="1873" spans="1:44" ht="30.75" hidden="1" thickBot="1">
      <c r="A1873" s="309"/>
      <c r="B1873" s="308">
        <v>1702</v>
      </c>
      <c r="C1873" s="239" t="str">
        <f>VLOOKUP($A$18,Piezas!$A$10:$F$604,2,FALSE)</f>
        <v xml:space="preserve">Gabinete lateral derecho </v>
      </c>
      <c r="D1873" s="317" t="s">
        <v>1230</v>
      </c>
      <c r="E1873" s="322"/>
      <c r="F1873" s="308">
        <f>VLOOKUP(D1873,Acero!$A$12:$AB$209,4,FALSE)</f>
        <v>0</v>
      </c>
      <c r="G1873" s="317"/>
      <c r="H1873" s="317"/>
      <c r="I1873" s="317"/>
      <c r="J1873" s="311"/>
      <c r="L1873" s="322"/>
      <c r="M1873" s="308" t="str">
        <f>VLOOKUP(D1873,Acero!$A$12:$AB$209,13,FALSE)</f>
        <v>---------------</v>
      </c>
      <c r="N1873" s="308" t="str">
        <f>IF(L1873="x",VLOOKUP(D1873,Acero!$A$12:$AB$209,6,FALSE),"--")</f>
        <v>--</v>
      </c>
      <c r="O1873" s="324" t="str">
        <f>IF(L1873="x",VLOOKUP(D1873,Acero!$A$12:$AB$209,7,FALSE),"--")</f>
        <v>--</v>
      </c>
      <c r="P1873" s="335">
        <f>IF((M1873="Chapa negra doble recapado")*AND(L1873&lt;&gt;"x"),"--",VLOOKUP(D1873,Acero!$A$12:$AB$209,14,FALSE))</f>
        <v>12.7</v>
      </c>
      <c r="Q1873" s="335" t="str">
        <f>IF((M1873="Chapa negra doble recapado")*AND(L1873&lt;&gt;"x"),"--",VLOOKUP(D1873,Acero!$A$12:$AB$209,15,FALSE))</f>
        <v>----</v>
      </c>
      <c r="R1873" s="335" t="str">
        <f>IF(L1873="x",VLOOKUP(D1873,Acero!$A$12:$AB$209,16,FALSE),"--")</f>
        <v>--</v>
      </c>
      <c r="S1873" s="335" t="str">
        <f>IF(L1873="x",VLOOKUP(D1873,Acero!$A$12:$AB$209,17,FALSE),"--")</f>
        <v>--</v>
      </c>
      <c r="T1873" s="335">
        <f>VLOOKUP(D1873,Acero!$A$12:$AB$209,18,FALSE)</f>
        <v>0</v>
      </c>
      <c r="U1873" s="308" t="str">
        <f>VLOOKUP(D1873,Acero!$A$12:$AB$209,19,FALSE)</f>
        <v>----</v>
      </c>
      <c r="V1873" s="318"/>
      <c r="W1873" s="318"/>
      <c r="X1873" s="322"/>
      <c r="Y1873" s="334" t="e">
        <f t="shared" si="770"/>
        <v>#DIV/0!</v>
      </c>
      <c r="Z1873">
        <f t="shared" si="774"/>
        <v>33428479.666666597</v>
      </c>
      <c r="AG1873" s="345">
        <v>44159</v>
      </c>
      <c r="AH1873" s="149"/>
      <c r="AI1873" s="149"/>
      <c r="AJ1873" s="149"/>
      <c r="AK1873" s="149"/>
      <c r="AL1873" s="343" t="e">
        <f t="shared" si="771"/>
        <v>#DIV/0!</v>
      </c>
      <c r="AM1873" s="149"/>
      <c r="AN1873" s="149"/>
      <c r="AO1873" s="343" t="e">
        <f t="shared" si="772"/>
        <v>#DIV/0!</v>
      </c>
      <c r="AP1873" s="149"/>
      <c r="AQ1873" s="149"/>
      <c r="AR1873" s="343" t="e">
        <f t="shared" si="773"/>
        <v>#DIV/0!</v>
      </c>
    </row>
    <row r="1874" spans="1:44" ht="30.75" hidden="1" thickBot="1">
      <c r="A1874" s="309"/>
      <c r="B1874" s="308">
        <v>1703</v>
      </c>
      <c r="C1874" s="239" t="str">
        <f>VLOOKUP($A$18,Piezas!$A$10:$F$604,2,FALSE)</f>
        <v xml:space="preserve">Gabinete lateral derecho </v>
      </c>
      <c r="D1874" s="317"/>
      <c r="E1874" s="322"/>
      <c r="F1874" s="308" t="e">
        <f>VLOOKUP(D1874,Acero!$A$12:$AB$209,4,FALSE)</f>
        <v>#N/A</v>
      </c>
      <c r="G1874" s="317"/>
      <c r="H1874" s="317"/>
      <c r="I1874" s="317"/>
      <c r="J1874" s="311"/>
      <c r="L1874" s="322"/>
      <c r="M1874" s="308" t="e">
        <f>VLOOKUP(D1874,Acero!$A$12:$AB$209,13,FALSE)</f>
        <v>#N/A</v>
      </c>
      <c r="N1874" s="308" t="str">
        <f>IF(L1874="x",VLOOKUP(D1874,Acero!$A$12:$AB$209,6,FALSE),"--")</f>
        <v>--</v>
      </c>
      <c r="O1874" s="324" t="str">
        <f>IF(L1874="x",VLOOKUP(D1874,Acero!$A$12:$AB$209,7,FALSE),"--")</f>
        <v>--</v>
      </c>
      <c r="P1874" s="335" t="e">
        <f>IF((M1874="Chapa negra doble recapado")*AND(L1874&lt;&gt;"x"),"--",VLOOKUP(D1874,Acero!$A$12:$AB$209,14,FALSE))</f>
        <v>#N/A</v>
      </c>
      <c r="Q1874" s="335" t="e">
        <f>IF((M1874="Chapa negra doble recapado")*AND(L1874&lt;&gt;"x"),"--",VLOOKUP(D1874,Acero!$A$12:$AB$209,15,FALSE))</f>
        <v>#N/A</v>
      </c>
      <c r="R1874" s="335" t="str">
        <f>IF(L1874="x",VLOOKUP(D1874,Acero!$A$12:$AB$209,16,FALSE),"--")</f>
        <v>--</v>
      </c>
      <c r="S1874" s="335" t="str">
        <f>IF(L1874="x",VLOOKUP(D1874,Acero!$A$12:$AB$209,17,FALSE),"--")</f>
        <v>--</v>
      </c>
      <c r="T1874" s="335" t="e">
        <f>VLOOKUP(D1874,Acero!$A$12:$AB$209,18,FALSE)</f>
        <v>#N/A</v>
      </c>
      <c r="U1874" s="308" t="e">
        <f>VLOOKUP(D1874,Acero!$A$12:$AB$209,19,FALSE)</f>
        <v>#N/A</v>
      </c>
      <c r="V1874" s="319"/>
      <c r="W1874" s="319"/>
      <c r="X1874" s="322"/>
      <c r="Y1874" s="334" t="e">
        <f t="shared" si="770"/>
        <v>#DIV/0!</v>
      </c>
      <c r="Z1874">
        <f t="shared" si="774"/>
        <v>33428479.666666597</v>
      </c>
      <c r="AG1874" s="345">
        <v>44160</v>
      </c>
      <c r="AH1874" s="149"/>
      <c r="AI1874" s="149"/>
      <c r="AJ1874" s="149"/>
      <c r="AK1874" s="149"/>
      <c r="AL1874" s="343" t="e">
        <f t="shared" si="771"/>
        <v>#DIV/0!</v>
      </c>
      <c r="AM1874" s="149"/>
      <c r="AN1874" s="149"/>
      <c r="AO1874" s="343" t="e">
        <f t="shared" si="772"/>
        <v>#DIV/0!</v>
      </c>
      <c r="AP1874" s="149"/>
      <c r="AQ1874" s="149"/>
      <c r="AR1874" s="343" t="e">
        <f t="shared" si="773"/>
        <v>#DIV/0!</v>
      </c>
    </row>
    <row r="1875" spans="1:44" ht="30.75" hidden="1" thickBot="1">
      <c r="A1875" s="309"/>
      <c r="B1875" s="308">
        <v>1704</v>
      </c>
      <c r="C1875" s="239" t="str">
        <f>VLOOKUP($A$18,Piezas!$A$10:$F$604,2,FALSE)</f>
        <v xml:space="preserve">Gabinete lateral derecho </v>
      </c>
      <c r="D1875" s="320"/>
      <c r="E1875" s="322"/>
      <c r="F1875" s="308" t="e">
        <f>VLOOKUP(D1875,Acero!$A$12:$AB$209,4,FALSE)</f>
        <v>#N/A</v>
      </c>
      <c r="G1875" s="317"/>
      <c r="H1875" s="317"/>
      <c r="I1875" s="317"/>
      <c r="J1875" s="311"/>
      <c r="L1875" s="322"/>
      <c r="M1875" s="308" t="e">
        <f>VLOOKUP(D1875,Acero!$A$12:$AB$209,13,FALSE)</f>
        <v>#N/A</v>
      </c>
      <c r="N1875" s="308" t="str">
        <f>IF(L1875="x",VLOOKUP(D1875,Acero!$A$12:$AB$209,6,FALSE),"--")</f>
        <v>--</v>
      </c>
      <c r="O1875" s="324" t="str">
        <f>IF(L1875="x",VLOOKUP(D1875,Acero!$A$12:$AB$209,7,FALSE),"--")</f>
        <v>--</v>
      </c>
      <c r="P1875" s="335" t="e">
        <f>IF((M1875="Chapa negra doble recapado")*AND(L1875&lt;&gt;"x"),"--",VLOOKUP(D1875,Acero!$A$12:$AB$209,14,FALSE))</f>
        <v>#N/A</v>
      </c>
      <c r="Q1875" s="335" t="e">
        <f>IF((M1875="Chapa negra doble recapado")*AND(L1875&lt;&gt;"x"),"--",VLOOKUP(D1875,Acero!$A$12:$AB$209,15,FALSE))</f>
        <v>#N/A</v>
      </c>
      <c r="R1875" s="335" t="str">
        <f>IF(L1875="x",VLOOKUP(D1875,Acero!$A$12:$AB$209,16,FALSE),"--")</f>
        <v>--</v>
      </c>
      <c r="S1875" s="335" t="str">
        <f>IF(L1875="x",VLOOKUP(D1875,Acero!$A$12:$AB$209,17,FALSE),"--")</f>
        <v>--</v>
      </c>
      <c r="T1875" s="335" t="e">
        <f>VLOOKUP(D1875,Acero!$A$12:$AB$209,18,FALSE)</f>
        <v>#N/A</v>
      </c>
      <c r="U1875" s="308" t="e">
        <f>VLOOKUP(D1875,Acero!$A$12:$AB$209,19,FALSE)</f>
        <v>#N/A</v>
      </c>
      <c r="V1875" s="318"/>
      <c r="W1875" s="318"/>
      <c r="X1875" s="322"/>
      <c r="Y1875" s="334" t="e">
        <f t="shared" si="770"/>
        <v>#DIV/0!</v>
      </c>
      <c r="Z1875">
        <f t="shared" si="774"/>
        <v>33428479.666666597</v>
      </c>
      <c r="AG1875" s="345">
        <v>44161</v>
      </c>
      <c r="AH1875" s="149"/>
      <c r="AI1875" s="149"/>
      <c r="AJ1875" s="149"/>
      <c r="AK1875" s="149"/>
      <c r="AL1875" s="343" t="e">
        <f t="shared" si="771"/>
        <v>#DIV/0!</v>
      </c>
      <c r="AM1875" s="149"/>
      <c r="AN1875" s="149"/>
      <c r="AO1875" s="343" t="e">
        <f t="shared" si="772"/>
        <v>#DIV/0!</v>
      </c>
      <c r="AP1875" s="149"/>
      <c r="AQ1875" s="149"/>
      <c r="AR1875" s="343" t="e">
        <f t="shared" si="773"/>
        <v>#DIV/0!</v>
      </c>
    </row>
    <row r="1876" spans="1:44" ht="30.75" hidden="1" thickBot="1">
      <c r="A1876" s="412"/>
      <c r="B1876" s="308">
        <v>1705</v>
      </c>
      <c r="C1876" s="239" t="str">
        <f>VLOOKUP($A$18,Piezas!$A$10:$F$604,2,FALSE)</f>
        <v xml:space="preserve">Gabinete lateral derecho </v>
      </c>
      <c r="D1876" s="321"/>
      <c r="E1876" s="322"/>
      <c r="F1876" s="308" t="e">
        <f>VLOOKUP(D1876,Acero!$A$12:$AB$209,4,FALSE)</f>
        <v>#N/A</v>
      </c>
      <c r="G1876" s="317"/>
      <c r="H1876" s="317"/>
      <c r="I1876" s="317"/>
      <c r="J1876" s="311"/>
      <c r="L1876" s="322"/>
      <c r="M1876" s="308" t="e">
        <f>VLOOKUP(D1876,Acero!$A$12:$AB$209,13,FALSE)</f>
        <v>#N/A</v>
      </c>
      <c r="N1876" s="308" t="str">
        <f>IF(L1876="x",VLOOKUP(D1876,Acero!$A$12:$AB$209,6,FALSE),"--")</f>
        <v>--</v>
      </c>
      <c r="O1876" s="324" t="str">
        <f>IF(L1876="x",VLOOKUP(D1876,Acero!$A$12:$AB$209,7,FALSE),"--")</f>
        <v>--</v>
      </c>
      <c r="P1876" s="335" t="e">
        <f>IF((M1876="Chapa negra doble recapado")*AND(L1876&lt;&gt;"x"),"--",VLOOKUP(D1876,Acero!$A$12:$AB$209,14,FALSE))</f>
        <v>#N/A</v>
      </c>
      <c r="Q1876" s="335" t="e">
        <f>IF((M1876="Chapa negra doble recapado")*AND(L1876&lt;&gt;"x"),"--",VLOOKUP(D1876,Acero!$A$12:$AB$209,15,FALSE))</f>
        <v>#N/A</v>
      </c>
      <c r="R1876" s="335" t="str">
        <f>IF(L1876="x",VLOOKUP(D1876,Acero!$A$12:$AB$209,16,FALSE),"--")</f>
        <v>--</v>
      </c>
      <c r="S1876" s="335" t="str">
        <f>IF(L1876="x",VLOOKUP(D1876,Acero!$A$12:$AB$209,17,FALSE),"--")</f>
        <v>--</v>
      </c>
      <c r="T1876" s="335" t="e">
        <f>VLOOKUP(D1876,Acero!$A$12:$AB$209,18,FALSE)</f>
        <v>#N/A</v>
      </c>
      <c r="U1876" s="308" t="e">
        <f>VLOOKUP(D1876,Acero!$A$12:$AB$209,19,FALSE)</f>
        <v>#N/A</v>
      </c>
      <c r="V1876" s="319"/>
      <c r="W1876" s="319"/>
      <c r="X1876" s="322"/>
      <c r="Y1876" s="334" t="e">
        <f t="shared" si="770"/>
        <v>#DIV/0!</v>
      </c>
      <c r="Z1876">
        <f t="shared" si="774"/>
        <v>33428479.666666597</v>
      </c>
      <c r="AG1876" s="345">
        <v>44162</v>
      </c>
      <c r="AH1876" s="149"/>
      <c r="AI1876" s="149"/>
      <c r="AJ1876" s="149"/>
      <c r="AK1876" s="149"/>
      <c r="AL1876" s="343" t="e">
        <f t="shared" si="771"/>
        <v>#DIV/0!</v>
      </c>
      <c r="AM1876" s="149"/>
      <c r="AN1876" s="149"/>
      <c r="AO1876" s="343" t="e">
        <f t="shared" si="772"/>
        <v>#DIV/0!</v>
      </c>
      <c r="AP1876" s="149"/>
      <c r="AQ1876" s="149"/>
      <c r="AR1876" s="343" t="e">
        <f t="shared" si="773"/>
        <v>#DIV/0!</v>
      </c>
    </row>
    <row r="1877" spans="1:44" ht="15.75" hidden="1" thickBot="1">
      <c r="A1877" s="410"/>
      <c r="B1877" s="336"/>
      <c r="C1877" s="337"/>
      <c r="D1877" s="338"/>
      <c r="E1877" s="339"/>
      <c r="F1877" s="340"/>
      <c r="G1877" s="336"/>
      <c r="H1877" s="336"/>
      <c r="I1877" s="338"/>
      <c r="J1877" s="339"/>
      <c r="K1877" s="341"/>
      <c r="L1877" s="339"/>
      <c r="M1877" s="338"/>
      <c r="N1877" s="338"/>
      <c r="O1877" s="342"/>
      <c r="P1877" s="340"/>
      <c r="Q1877" s="340"/>
      <c r="R1877" s="340"/>
      <c r="S1877" s="340"/>
      <c r="T1877" s="340"/>
      <c r="U1877" s="336"/>
      <c r="V1877" s="336"/>
      <c r="W1877" s="336"/>
      <c r="X1877" s="339"/>
      <c r="Y1877" s="339"/>
      <c r="Z1877" s="333"/>
      <c r="AA1877" s="333"/>
      <c r="AG1877" s="345"/>
      <c r="AL1877" s="344"/>
      <c r="AO1877" s="344"/>
      <c r="AR1877" s="344"/>
    </row>
    <row r="1878" spans="1:44" ht="31.5" hidden="1" thickTop="1" thickBot="1">
      <c r="A1878" s="411" t="s">
        <v>674</v>
      </c>
      <c r="B1878" s="308">
        <v>1706</v>
      </c>
      <c r="C1878" s="239" t="str">
        <f>VLOOKUP($A$18,Piezas!$A$10:$F$604,2,FALSE)</f>
        <v xml:space="preserve">Gabinete lateral derecho </v>
      </c>
      <c r="D1878" s="317" t="s">
        <v>1012</v>
      </c>
      <c r="E1878" s="331">
        <v>3718.3333333333298</v>
      </c>
      <c r="F1878" s="308" t="str">
        <f>VLOOKUP(D1878,Acero!$A$12:$AB$209,4,FALSE)</f>
        <v>Lateral</v>
      </c>
      <c r="G1878" s="317"/>
      <c r="H1878" s="317"/>
      <c r="I1878" s="317"/>
      <c r="J1878" s="310"/>
      <c r="K1878" s="149"/>
      <c r="L1878" s="331"/>
      <c r="M1878" s="308" t="str">
        <f>VLOOKUP(D1878,Acero!$A$12:$AB$209,13,FALSE)</f>
        <v>Chapa negra doble recapado</v>
      </c>
      <c r="N1878" s="308" t="str">
        <f>IF(L1878="x",VLOOKUP(D1878,Acero!$A$12:$AB$209,6,FALSE),"--")</f>
        <v>--</v>
      </c>
      <c r="O1878" s="324" t="str">
        <f>IF(L1878="x",VLOOKUP(D1878,Acero!$A$12:$AB$209,7,FALSE),"--")</f>
        <v>--</v>
      </c>
      <c r="P1878" s="335" t="str">
        <f>IF((M1878="Chapa negra doble recapado")*AND(L1878&lt;&gt;"x"),"--",VLOOKUP(D1878,Acero!$A$12:$AB$209,14,FALSE))</f>
        <v>--</v>
      </c>
      <c r="Q1878" s="335" t="str">
        <f>IF((M1878="Chapa negra doble recapado")*AND(L1878&lt;&gt;"x"),"--",VLOOKUP(D1878,Acero!$A$12:$AB$209,15,FALSE))</f>
        <v>--</v>
      </c>
      <c r="R1878" s="335" t="str">
        <f>IF(L1878="x",VLOOKUP(D1878,Acero!$A$12:$AB$209,16,FALSE),"--")</f>
        <v>--</v>
      </c>
      <c r="S1878" s="335" t="str">
        <f>IF(L1878="x",VLOOKUP(D1878,Acero!$A$12:$AB$209,17,FALSE),"--")</f>
        <v>--</v>
      </c>
      <c r="T1878" s="335">
        <f>VLOOKUP(D1878,Acero!$A$12:$AB$209,18,FALSE)</f>
        <v>1.2</v>
      </c>
      <c r="U1878" s="308" t="str">
        <f>VLOOKUP(D1878,Acero!$A$12:$AB$209,19,FALSE)</f>
        <v>mm</v>
      </c>
      <c r="V1878" s="317"/>
      <c r="W1878" s="317">
        <v>3022.3333333333298</v>
      </c>
      <c r="X1878" s="331">
        <v>3952.1666666666702</v>
      </c>
      <c r="Y1878" s="334">
        <f t="shared" ref="Y1878:Y1888" si="775">(X1878-W1878)/W1878</f>
        <v>0.30765413036285699</v>
      </c>
      <c r="Z1878" s="149">
        <f>(V1878+W1878)*E1878</f>
        <v>11238042.777777754</v>
      </c>
      <c r="AA1878" s="149"/>
      <c r="AB1878" s="149"/>
      <c r="AC1878" s="149"/>
      <c r="AD1878" s="149"/>
      <c r="AE1878" s="149"/>
      <c r="AF1878" s="149"/>
      <c r="AG1878" s="345">
        <v>44163</v>
      </c>
      <c r="AH1878" s="149"/>
      <c r="AI1878" s="149"/>
      <c r="AJ1878" s="149"/>
      <c r="AK1878" s="149"/>
      <c r="AL1878" s="343" t="e">
        <f t="shared" ref="AL1878:AL1888" si="776">(AH1878-AK1878)/AH1878</f>
        <v>#DIV/0!</v>
      </c>
      <c r="AM1878" s="149"/>
      <c r="AN1878" s="149"/>
      <c r="AO1878" s="343" t="e">
        <f t="shared" ref="AO1878:AO1888" si="777">(AK1878-AN1878)/AK1878</f>
        <v>#DIV/0!</v>
      </c>
      <c r="AP1878" s="149"/>
      <c r="AQ1878" s="149"/>
      <c r="AR1878" s="343" t="e">
        <f t="shared" ref="AR1878:AR1888" si="778">(AN1878-AQ1878)/AN1878</f>
        <v>#DIV/0!</v>
      </c>
    </row>
    <row r="1879" spans="1:44" ht="30.75" hidden="1" thickBot="1">
      <c r="A1879" s="309"/>
      <c r="B1879" s="308">
        <v>1707</v>
      </c>
      <c r="C1879" s="239" t="str">
        <f>VLOOKUP($A$18,Piezas!$A$10:$F$604,2,FALSE)</f>
        <v xml:space="preserve">Gabinete lateral derecho </v>
      </c>
      <c r="D1879" s="317" t="s">
        <v>1211</v>
      </c>
      <c r="E1879" s="322">
        <v>3726.3333333333298</v>
      </c>
      <c r="F1879" s="308" t="str">
        <f>VLOOKUP(D1879,Acero!$A$12:$AB$209,4,FALSE)</f>
        <v xml:space="preserve">Lonja </v>
      </c>
      <c r="G1879" s="317"/>
      <c r="H1879" s="317"/>
      <c r="I1879" s="317"/>
      <c r="J1879" s="311"/>
      <c r="L1879" s="317"/>
      <c r="M1879" s="308" t="str">
        <f>VLOOKUP(D1879,Acero!$A$12:$AB$209,13,FALSE)</f>
        <v>Chapa negra doble recapado</v>
      </c>
      <c r="N1879" s="308" t="str">
        <f>IF(L1879="x",VLOOKUP(D1879,Acero!$A$12:$AB$209,6,FALSE),"--")</f>
        <v>--</v>
      </c>
      <c r="O1879" s="324" t="str">
        <f>IF(L1879="x",VLOOKUP(D1879,Acero!$A$12:$AB$209,7,FALSE),"--")</f>
        <v>--</v>
      </c>
      <c r="P1879" s="335" t="str">
        <f>IF((M1879="Chapa negra doble recapado")*AND(L1879&lt;&gt;"x"),"--",VLOOKUP(D1879,Acero!$A$12:$AB$209,14,FALSE))</f>
        <v>--</v>
      </c>
      <c r="Q1879" s="335" t="str">
        <f>IF((M1879="Chapa negra doble recapado")*AND(L1879&lt;&gt;"x"),"--",VLOOKUP(D1879,Acero!$A$12:$AB$209,15,FALSE))</f>
        <v>--</v>
      </c>
      <c r="R1879" s="335" t="str">
        <f>IF(L1879="x",VLOOKUP(D1879,Acero!$A$12:$AB$209,16,FALSE),"--")</f>
        <v>--</v>
      </c>
      <c r="S1879" s="335" t="str">
        <f>IF(L1879="x",VLOOKUP(D1879,Acero!$A$12:$AB$209,17,FALSE),"--")</f>
        <v>--</v>
      </c>
      <c r="T1879" s="335">
        <f>VLOOKUP(D1879,Acero!$A$12:$AB$209,18,FALSE)</f>
        <v>1.2</v>
      </c>
      <c r="U1879" s="308" t="str">
        <f>VLOOKUP(D1879,Acero!$A$12:$AB$209,19,FALSE)</f>
        <v>mm</v>
      </c>
      <c r="V1879" s="317"/>
      <c r="W1879" s="317">
        <v>3028.8333333333298</v>
      </c>
      <c r="X1879" s="322">
        <v>3960.6666666666702</v>
      </c>
      <c r="Y1879" s="334">
        <f t="shared" si="775"/>
        <v>0.30765421229296475</v>
      </c>
      <c r="Z1879">
        <f t="shared" ref="Z1879:Z1888" si="779">(V1879+W1879)*E1879+Z1878</f>
        <v>22524485.388888843</v>
      </c>
      <c r="AG1879" s="345">
        <v>44164</v>
      </c>
      <c r="AH1879" s="149"/>
      <c r="AI1879" s="149"/>
      <c r="AJ1879" s="149"/>
      <c r="AK1879" s="149"/>
      <c r="AL1879" s="343" t="e">
        <f t="shared" si="776"/>
        <v>#DIV/0!</v>
      </c>
      <c r="AM1879" s="149"/>
      <c r="AN1879" s="149"/>
      <c r="AO1879" s="343" t="e">
        <f t="shared" si="777"/>
        <v>#DIV/0!</v>
      </c>
      <c r="AP1879" s="149"/>
      <c r="AQ1879" s="149"/>
      <c r="AR1879" s="343" t="e">
        <f t="shared" si="778"/>
        <v>#DIV/0!</v>
      </c>
    </row>
    <row r="1880" spans="1:44" ht="30.75" hidden="1" thickBot="1">
      <c r="A1880" s="309"/>
      <c r="B1880" s="308">
        <v>1708</v>
      </c>
      <c r="C1880" s="239" t="str">
        <f>VLOOKUP($A$18,Piezas!$A$10:$F$604,2,FALSE)</f>
        <v xml:space="preserve">Gabinete lateral derecho </v>
      </c>
      <c r="D1880" s="317" t="s">
        <v>1014</v>
      </c>
      <c r="E1880" s="322">
        <v>3734.3333333333298</v>
      </c>
      <c r="F1880" s="308" t="str">
        <f>VLOOKUP(D1880,Acero!$A$12:$AB$209,4,FALSE)</f>
        <v>orejas</v>
      </c>
      <c r="G1880" s="317"/>
      <c r="H1880" s="317"/>
      <c r="I1880" s="317"/>
      <c r="J1880" s="311" t="s">
        <v>1625</v>
      </c>
      <c r="L1880" s="322"/>
      <c r="M1880" s="308" t="str">
        <f>VLOOKUP(D1880,Acero!$A$12:$AB$209,13,FALSE)</f>
        <v>Chapa negra doble recapado</v>
      </c>
      <c r="N1880" s="308" t="str">
        <f>IF(L1880="x",VLOOKUP(D1880,Acero!$A$12:$AB$209,6,FALSE),"--")</f>
        <v>--</v>
      </c>
      <c r="O1880" s="324" t="str">
        <f>IF(L1880="x",VLOOKUP(D1880,Acero!$A$12:$AB$209,7,FALSE),"--")</f>
        <v>--</v>
      </c>
      <c r="P1880" s="335" t="str">
        <f>IF((M1880="Chapa negra doble recapado")*AND(L1880&lt;&gt;"x"),"--",VLOOKUP(D1880,Acero!$A$12:$AB$209,14,FALSE))</f>
        <v>--</v>
      </c>
      <c r="Q1880" s="335" t="str">
        <f>IF((M1880="Chapa negra doble recapado")*AND(L1880&lt;&gt;"x"),"--",VLOOKUP(D1880,Acero!$A$12:$AB$209,15,FALSE))</f>
        <v>--</v>
      </c>
      <c r="R1880" s="335" t="str">
        <f>IF(L1880="x",VLOOKUP(D1880,Acero!$A$12:$AB$209,16,FALSE),"--")</f>
        <v>--</v>
      </c>
      <c r="S1880" s="335" t="str">
        <f>IF(L1880="x",VLOOKUP(D1880,Acero!$A$12:$AB$209,17,FALSE),"--")</f>
        <v>--</v>
      </c>
      <c r="T1880" s="335">
        <f>VLOOKUP(D1880,Acero!$A$12:$AB$209,18,FALSE)</f>
        <v>1.2</v>
      </c>
      <c r="U1880" s="308" t="str">
        <f>VLOOKUP(D1880,Acero!$A$12:$AB$209,19,FALSE)</f>
        <v>mm</v>
      </c>
      <c r="V1880" s="318">
        <v>1</v>
      </c>
      <c r="W1880" s="318">
        <v>3035.3333333333298</v>
      </c>
      <c r="X1880" s="322">
        <v>3969.1666666666702</v>
      </c>
      <c r="Y1880" s="334">
        <f t="shared" si="775"/>
        <v>0.30765429387217486</v>
      </c>
      <c r="Z1880">
        <f t="shared" si="779"/>
        <v>33863166.166666597</v>
      </c>
      <c r="AG1880" s="345">
        <v>44165</v>
      </c>
      <c r="AH1880" s="149"/>
      <c r="AI1880" s="149"/>
      <c r="AJ1880" s="149"/>
      <c r="AK1880" s="149"/>
      <c r="AL1880" s="343" t="e">
        <f t="shared" si="776"/>
        <v>#DIV/0!</v>
      </c>
      <c r="AM1880" s="149"/>
      <c r="AN1880" s="149"/>
      <c r="AO1880" s="343" t="e">
        <f t="shared" si="777"/>
        <v>#DIV/0!</v>
      </c>
      <c r="AP1880" s="149"/>
      <c r="AQ1880" s="149"/>
      <c r="AR1880" s="343" t="e">
        <f t="shared" si="778"/>
        <v>#DIV/0!</v>
      </c>
    </row>
    <row r="1881" spans="1:44" ht="30.75" hidden="1" thickBot="1">
      <c r="A1881" s="309"/>
      <c r="B1881" s="308">
        <v>1709</v>
      </c>
      <c r="C1881" s="239" t="str">
        <f>VLOOKUP($A$18,Piezas!$A$10:$F$604,2,FALSE)</f>
        <v xml:space="preserve">Gabinete lateral derecho </v>
      </c>
      <c r="D1881" s="317" t="s">
        <v>1015</v>
      </c>
      <c r="E1881" s="322"/>
      <c r="F1881" s="308">
        <f>VLOOKUP(D1881,Acero!$A$12:$AB$209,4,FALSE)</f>
        <v>0</v>
      </c>
      <c r="G1881" s="317"/>
      <c r="H1881" s="317"/>
      <c r="I1881" s="317"/>
      <c r="J1881" s="311"/>
      <c r="L1881" s="322"/>
      <c r="M1881" s="308">
        <f>VLOOKUP(D1881,Acero!$A$12:$AB$209,13,FALSE)</f>
        <v>0</v>
      </c>
      <c r="N1881" s="308" t="str">
        <f>IF(L1881="x",VLOOKUP(D1881,Acero!$A$12:$AB$209,6,FALSE),"--")</f>
        <v>--</v>
      </c>
      <c r="O1881" s="324" t="str">
        <f>IF(L1881="x",VLOOKUP(D1881,Acero!$A$12:$AB$209,7,FALSE),"--")</f>
        <v>--</v>
      </c>
      <c r="P1881" s="335">
        <f>IF((M1881="Chapa negra doble recapado")*AND(L1881&lt;&gt;"x"),"--",VLOOKUP(D1881,Acero!$A$12:$AB$209,14,FALSE))</f>
        <v>0</v>
      </c>
      <c r="Q1881" s="335">
        <f>IF((M1881="Chapa negra doble recapado")*AND(L1881&lt;&gt;"x"),"--",VLOOKUP(D1881,Acero!$A$12:$AB$209,15,FALSE))</f>
        <v>0</v>
      </c>
      <c r="R1881" s="335" t="str">
        <f>IF(L1881="x",VLOOKUP(D1881,Acero!$A$12:$AB$209,16,FALSE),"--")</f>
        <v>--</v>
      </c>
      <c r="S1881" s="335" t="str">
        <f>IF(L1881="x",VLOOKUP(D1881,Acero!$A$12:$AB$209,17,FALSE),"--")</f>
        <v>--</v>
      </c>
      <c r="T1881" s="335">
        <f>VLOOKUP(D1881,Acero!$A$12:$AB$209,18,FALSE)</f>
        <v>0</v>
      </c>
      <c r="U1881" s="308" t="str">
        <f>VLOOKUP(D1881,Acero!$A$12:$AB$209,19,FALSE)</f>
        <v>-----</v>
      </c>
      <c r="V1881" s="319"/>
      <c r="W1881" s="319"/>
      <c r="X1881" s="322"/>
      <c r="Y1881" s="334" t="e">
        <f t="shared" si="775"/>
        <v>#DIV/0!</v>
      </c>
      <c r="Z1881">
        <f t="shared" si="779"/>
        <v>33863166.166666597</v>
      </c>
      <c r="AG1881" s="345">
        <v>44166</v>
      </c>
      <c r="AH1881" s="149"/>
      <c r="AI1881" s="149"/>
      <c r="AJ1881" s="149"/>
      <c r="AK1881" s="149"/>
      <c r="AL1881" s="343" t="e">
        <f t="shared" si="776"/>
        <v>#DIV/0!</v>
      </c>
      <c r="AM1881" s="149"/>
      <c r="AN1881" s="149"/>
      <c r="AO1881" s="343" t="e">
        <f t="shared" si="777"/>
        <v>#DIV/0!</v>
      </c>
      <c r="AP1881" s="149"/>
      <c r="AQ1881" s="149"/>
      <c r="AR1881" s="343" t="e">
        <f t="shared" si="778"/>
        <v>#DIV/0!</v>
      </c>
    </row>
    <row r="1882" spans="1:44" ht="30.75" hidden="1" thickBot="1">
      <c r="A1882" s="309"/>
      <c r="B1882" s="308">
        <v>1710</v>
      </c>
      <c r="C1882" s="239" t="str">
        <f>VLOOKUP($A$18,Piezas!$A$10:$F$604,2,FALSE)</f>
        <v xml:space="preserve">Gabinete lateral derecho </v>
      </c>
      <c r="D1882" s="317" t="s">
        <v>1060</v>
      </c>
      <c r="E1882" s="322"/>
      <c r="F1882" s="308">
        <f>VLOOKUP(D1882,Acero!$A$12:$AB$209,4,FALSE)</f>
        <v>0</v>
      </c>
      <c r="G1882" s="317"/>
      <c r="H1882" s="317"/>
      <c r="I1882" s="317"/>
      <c r="J1882" s="311"/>
      <c r="L1882" s="322"/>
      <c r="M1882" s="308" t="str">
        <f>VLOOKUP(D1882,Acero!$A$12:$AB$209,13,FALSE)</f>
        <v>---------------</v>
      </c>
      <c r="N1882" s="308" t="str">
        <f>IF(L1882="x",VLOOKUP(D1882,Acero!$A$12:$AB$209,6,FALSE),"--")</f>
        <v>--</v>
      </c>
      <c r="O1882" s="324" t="str">
        <f>IF(L1882="x",VLOOKUP(D1882,Acero!$A$12:$AB$209,7,FALSE),"--")</f>
        <v>--</v>
      </c>
      <c r="P1882" s="335">
        <f>IF((M1882="Chapa negra doble recapado")*AND(L1882&lt;&gt;"x"),"--",VLOOKUP(D1882,Acero!$A$12:$AB$209,14,FALSE))</f>
        <v>28</v>
      </c>
      <c r="Q1882" s="335" t="str">
        <f>IF((M1882="Chapa negra doble recapado")*AND(L1882&lt;&gt;"x"),"--",VLOOKUP(D1882,Acero!$A$12:$AB$209,15,FALSE))</f>
        <v>----</v>
      </c>
      <c r="R1882" s="335" t="str">
        <f>IF(L1882="x",VLOOKUP(D1882,Acero!$A$12:$AB$209,16,FALSE),"--")</f>
        <v>--</v>
      </c>
      <c r="S1882" s="335" t="str">
        <f>IF(L1882="x",VLOOKUP(D1882,Acero!$A$12:$AB$209,17,FALSE),"--")</f>
        <v>--</v>
      </c>
      <c r="T1882" s="335">
        <f>VLOOKUP(D1882,Acero!$A$12:$AB$209,18,FALSE)</f>
        <v>0</v>
      </c>
      <c r="U1882" s="308" t="str">
        <f>VLOOKUP(D1882,Acero!$A$12:$AB$209,19,FALSE)</f>
        <v>----</v>
      </c>
      <c r="V1882" s="318"/>
      <c r="W1882" s="318"/>
      <c r="X1882" s="322"/>
      <c r="Y1882" s="334" t="e">
        <f t="shared" si="775"/>
        <v>#DIV/0!</v>
      </c>
      <c r="Z1882">
        <f t="shared" si="779"/>
        <v>33863166.166666597</v>
      </c>
      <c r="AG1882" s="345">
        <v>44167</v>
      </c>
      <c r="AH1882" s="149"/>
      <c r="AI1882" s="149"/>
      <c r="AJ1882" s="149"/>
      <c r="AK1882" s="149"/>
      <c r="AL1882" s="343" t="e">
        <f t="shared" si="776"/>
        <v>#DIV/0!</v>
      </c>
      <c r="AM1882" s="149"/>
      <c r="AN1882" s="149"/>
      <c r="AO1882" s="343" t="e">
        <f t="shared" si="777"/>
        <v>#DIV/0!</v>
      </c>
      <c r="AP1882" s="149"/>
      <c r="AQ1882" s="149"/>
      <c r="AR1882" s="343" t="e">
        <f t="shared" si="778"/>
        <v>#DIV/0!</v>
      </c>
    </row>
    <row r="1883" spans="1:44" ht="30.75" hidden="1" thickBot="1">
      <c r="A1883" s="309"/>
      <c r="B1883" s="308">
        <v>1711</v>
      </c>
      <c r="C1883" s="239" t="str">
        <f>VLOOKUP($A$18,Piezas!$A$10:$F$604,2,FALSE)</f>
        <v xml:space="preserve">Gabinete lateral derecho </v>
      </c>
      <c r="D1883" s="317" t="s">
        <v>1228</v>
      </c>
      <c r="E1883" s="322"/>
      <c r="F1883" s="308">
        <f>VLOOKUP(D1883,Acero!$A$12:$AB$209,4,FALSE)</f>
        <v>0</v>
      </c>
      <c r="G1883" s="317"/>
      <c r="H1883" s="317"/>
      <c r="I1883" s="317"/>
      <c r="J1883" s="311"/>
      <c r="L1883" s="322"/>
      <c r="M1883" s="308" t="str">
        <f>VLOOKUP(D1883,Acero!$A$12:$AB$209,13,FALSE)</f>
        <v>---------------</v>
      </c>
      <c r="N1883" s="308" t="str">
        <f>IF(L1883="x",VLOOKUP(D1883,Acero!$A$12:$AB$209,6,FALSE),"--")</f>
        <v>--</v>
      </c>
      <c r="O1883" s="324" t="str">
        <f>IF(L1883="x",VLOOKUP(D1883,Acero!$A$12:$AB$209,7,FALSE),"--")</f>
        <v>--</v>
      </c>
      <c r="P1883" s="335">
        <f>IF((M1883="Chapa negra doble recapado")*AND(L1883&lt;&gt;"x"),"--",VLOOKUP(D1883,Acero!$A$12:$AB$209,14,FALSE))</f>
        <v>0.42</v>
      </c>
      <c r="Q1883" s="335" t="str">
        <f>IF((M1883="Chapa negra doble recapado")*AND(L1883&lt;&gt;"x"),"--",VLOOKUP(D1883,Acero!$A$12:$AB$209,15,FALSE))</f>
        <v>----</v>
      </c>
      <c r="R1883" s="335" t="str">
        <f>IF(L1883="x",VLOOKUP(D1883,Acero!$A$12:$AB$209,16,FALSE),"--")</f>
        <v>--</v>
      </c>
      <c r="S1883" s="335" t="str">
        <f>IF(L1883="x",VLOOKUP(D1883,Acero!$A$12:$AB$209,17,FALSE),"--")</f>
        <v>--</v>
      </c>
      <c r="T1883" s="335">
        <f>VLOOKUP(D1883,Acero!$A$12:$AB$209,18,FALSE)</f>
        <v>0.5</v>
      </c>
      <c r="U1883" s="308" t="str">
        <f>VLOOKUP(D1883,Acero!$A$12:$AB$209,19,FALSE)</f>
        <v>----</v>
      </c>
      <c r="V1883" s="318"/>
      <c r="W1883" s="318"/>
      <c r="X1883" s="322"/>
      <c r="Y1883" s="334" t="e">
        <f t="shared" si="775"/>
        <v>#DIV/0!</v>
      </c>
      <c r="Z1883">
        <f t="shared" si="779"/>
        <v>33863166.166666597</v>
      </c>
      <c r="AG1883" s="345">
        <v>44168</v>
      </c>
      <c r="AH1883" s="149"/>
      <c r="AI1883" s="149"/>
      <c r="AJ1883" s="149"/>
      <c r="AK1883" s="149"/>
      <c r="AL1883" s="343" t="e">
        <f t="shared" si="776"/>
        <v>#DIV/0!</v>
      </c>
      <c r="AM1883" s="149"/>
      <c r="AN1883" s="149"/>
      <c r="AO1883" s="343" t="e">
        <f t="shared" si="777"/>
        <v>#DIV/0!</v>
      </c>
      <c r="AP1883" s="149"/>
      <c r="AQ1883" s="149"/>
      <c r="AR1883" s="343" t="e">
        <f t="shared" si="778"/>
        <v>#DIV/0!</v>
      </c>
    </row>
    <row r="1884" spans="1:44" ht="30.75" hidden="1" thickBot="1">
      <c r="A1884" s="309"/>
      <c r="B1884" s="308">
        <v>1712</v>
      </c>
      <c r="C1884" s="239" t="str">
        <f>VLOOKUP($A$18,Piezas!$A$10:$F$604,2,FALSE)</f>
        <v xml:space="preserve">Gabinete lateral derecho </v>
      </c>
      <c r="D1884" s="317" t="s">
        <v>1229</v>
      </c>
      <c r="E1884" s="322"/>
      <c r="F1884" s="308">
        <f>VLOOKUP(D1884,Acero!$A$12:$AB$209,4,FALSE)</f>
        <v>0</v>
      </c>
      <c r="G1884" s="317"/>
      <c r="H1884" s="317"/>
      <c r="I1884" s="317"/>
      <c r="J1884" s="311"/>
      <c r="L1884" s="322"/>
      <c r="M1884" s="308" t="str">
        <f>VLOOKUP(D1884,Acero!$A$12:$AB$209,13,FALSE)</f>
        <v>---------------</v>
      </c>
      <c r="N1884" s="308" t="str">
        <f>IF(L1884="x",VLOOKUP(D1884,Acero!$A$12:$AB$209,6,FALSE),"--")</f>
        <v>--</v>
      </c>
      <c r="O1884" s="324" t="str">
        <f>IF(L1884="x",VLOOKUP(D1884,Acero!$A$12:$AB$209,7,FALSE),"--")</f>
        <v>--</v>
      </c>
      <c r="P1884" s="335">
        <f>IF((M1884="Chapa negra doble recapado")*AND(L1884&lt;&gt;"x"),"--",VLOOKUP(D1884,Acero!$A$12:$AB$209,14,FALSE))</f>
        <v>22</v>
      </c>
      <c r="Q1884" s="335" t="str">
        <f>IF((M1884="Chapa negra doble recapado")*AND(L1884&lt;&gt;"x"),"--",VLOOKUP(D1884,Acero!$A$12:$AB$209,15,FALSE))</f>
        <v>----</v>
      </c>
      <c r="R1884" s="335" t="str">
        <f>IF(L1884="x",VLOOKUP(D1884,Acero!$A$12:$AB$209,16,FALSE),"--")</f>
        <v>--</v>
      </c>
      <c r="S1884" s="335" t="str">
        <f>IF(L1884="x",VLOOKUP(D1884,Acero!$A$12:$AB$209,17,FALSE),"--")</f>
        <v>--</v>
      </c>
      <c r="T1884" s="335">
        <f>VLOOKUP(D1884,Acero!$A$12:$AB$209,18,FALSE)</f>
        <v>0</v>
      </c>
      <c r="U1884" s="308" t="str">
        <f>VLOOKUP(D1884,Acero!$A$12:$AB$209,19,FALSE)</f>
        <v>----</v>
      </c>
      <c r="V1884" s="319"/>
      <c r="W1884" s="319"/>
      <c r="X1884" s="322"/>
      <c r="Y1884" s="334" t="e">
        <f t="shared" si="775"/>
        <v>#DIV/0!</v>
      </c>
      <c r="Z1884">
        <f t="shared" si="779"/>
        <v>33863166.166666597</v>
      </c>
      <c r="AG1884" s="345">
        <v>44169</v>
      </c>
      <c r="AH1884" s="149"/>
      <c r="AI1884" s="149"/>
      <c r="AJ1884" s="149"/>
      <c r="AK1884" s="149"/>
      <c r="AL1884" s="343" t="e">
        <f t="shared" si="776"/>
        <v>#DIV/0!</v>
      </c>
      <c r="AM1884" s="149"/>
      <c r="AN1884" s="149"/>
      <c r="AO1884" s="343" t="e">
        <f t="shared" si="777"/>
        <v>#DIV/0!</v>
      </c>
      <c r="AP1884" s="149"/>
      <c r="AQ1884" s="149"/>
      <c r="AR1884" s="343" t="e">
        <f t="shared" si="778"/>
        <v>#DIV/0!</v>
      </c>
    </row>
    <row r="1885" spans="1:44" ht="30.75" hidden="1" thickBot="1">
      <c r="A1885" s="309"/>
      <c r="B1885" s="308">
        <v>1713</v>
      </c>
      <c r="C1885" s="239" t="str">
        <f>VLOOKUP($A$18,Piezas!$A$10:$F$604,2,FALSE)</f>
        <v xml:space="preserve">Gabinete lateral derecho </v>
      </c>
      <c r="D1885" s="317" t="s">
        <v>1230</v>
      </c>
      <c r="E1885" s="322"/>
      <c r="F1885" s="308">
        <f>VLOOKUP(D1885,Acero!$A$12:$AB$209,4,FALSE)</f>
        <v>0</v>
      </c>
      <c r="G1885" s="317"/>
      <c r="H1885" s="317"/>
      <c r="I1885" s="317"/>
      <c r="J1885" s="311"/>
      <c r="L1885" s="322"/>
      <c r="M1885" s="308" t="str">
        <f>VLOOKUP(D1885,Acero!$A$12:$AB$209,13,FALSE)</f>
        <v>---------------</v>
      </c>
      <c r="N1885" s="308" t="str">
        <f>IF(L1885="x",VLOOKUP(D1885,Acero!$A$12:$AB$209,6,FALSE),"--")</f>
        <v>--</v>
      </c>
      <c r="O1885" s="324" t="str">
        <f>IF(L1885="x",VLOOKUP(D1885,Acero!$A$12:$AB$209,7,FALSE),"--")</f>
        <v>--</v>
      </c>
      <c r="P1885" s="335">
        <f>IF((M1885="Chapa negra doble recapado")*AND(L1885&lt;&gt;"x"),"--",VLOOKUP(D1885,Acero!$A$12:$AB$209,14,FALSE))</f>
        <v>12.7</v>
      </c>
      <c r="Q1885" s="335" t="str">
        <f>IF((M1885="Chapa negra doble recapado")*AND(L1885&lt;&gt;"x"),"--",VLOOKUP(D1885,Acero!$A$12:$AB$209,15,FALSE))</f>
        <v>----</v>
      </c>
      <c r="R1885" s="335" t="str">
        <f>IF(L1885="x",VLOOKUP(D1885,Acero!$A$12:$AB$209,16,FALSE),"--")</f>
        <v>--</v>
      </c>
      <c r="S1885" s="335" t="str">
        <f>IF(L1885="x",VLOOKUP(D1885,Acero!$A$12:$AB$209,17,FALSE),"--")</f>
        <v>--</v>
      </c>
      <c r="T1885" s="335">
        <f>VLOOKUP(D1885,Acero!$A$12:$AB$209,18,FALSE)</f>
        <v>0</v>
      </c>
      <c r="U1885" s="308" t="str">
        <f>VLOOKUP(D1885,Acero!$A$12:$AB$209,19,FALSE)</f>
        <v>----</v>
      </c>
      <c r="V1885" s="318"/>
      <c r="W1885" s="318"/>
      <c r="X1885" s="322"/>
      <c r="Y1885" s="334" t="e">
        <f t="shared" si="775"/>
        <v>#DIV/0!</v>
      </c>
      <c r="Z1885">
        <f t="shared" si="779"/>
        <v>33863166.166666597</v>
      </c>
      <c r="AG1885" s="345">
        <v>44170</v>
      </c>
      <c r="AH1885" s="149"/>
      <c r="AI1885" s="149"/>
      <c r="AJ1885" s="149"/>
      <c r="AK1885" s="149"/>
      <c r="AL1885" s="343" t="e">
        <f t="shared" si="776"/>
        <v>#DIV/0!</v>
      </c>
      <c r="AM1885" s="149"/>
      <c r="AN1885" s="149"/>
      <c r="AO1885" s="343" t="e">
        <f t="shared" si="777"/>
        <v>#DIV/0!</v>
      </c>
      <c r="AP1885" s="149"/>
      <c r="AQ1885" s="149"/>
      <c r="AR1885" s="343" t="e">
        <f t="shared" si="778"/>
        <v>#DIV/0!</v>
      </c>
    </row>
    <row r="1886" spans="1:44" ht="30.75" hidden="1" thickBot="1">
      <c r="A1886" s="309"/>
      <c r="B1886" s="308">
        <v>1714</v>
      </c>
      <c r="C1886" s="239" t="str">
        <f>VLOOKUP($A$18,Piezas!$A$10:$F$604,2,FALSE)</f>
        <v xml:space="preserve">Gabinete lateral derecho </v>
      </c>
      <c r="D1886" s="317"/>
      <c r="E1886" s="322"/>
      <c r="F1886" s="308" t="e">
        <f>VLOOKUP(D1886,Acero!$A$12:$AB$209,4,FALSE)</f>
        <v>#N/A</v>
      </c>
      <c r="G1886" s="317"/>
      <c r="H1886" s="317"/>
      <c r="I1886" s="317"/>
      <c r="J1886" s="311"/>
      <c r="L1886" s="322"/>
      <c r="M1886" s="308" t="e">
        <f>VLOOKUP(D1886,Acero!$A$12:$AB$209,13,FALSE)</f>
        <v>#N/A</v>
      </c>
      <c r="N1886" s="308" t="str">
        <f>IF(L1886="x",VLOOKUP(D1886,Acero!$A$12:$AB$209,6,FALSE),"--")</f>
        <v>--</v>
      </c>
      <c r="O1886" s="324" t="str">
        <f>IF(L1886="x",VLOOKUP(D1886,Acero!$A$12:$AB$209,7,FALSE),"--")</f>
        <v>--</v>
      </c>
      <c r="P1886" s="335" t="e">
        <f>IF((M1886="Chapa negra doble recapado")*AND(L1886&lt;&gt;"x"),"--",VLOOKUP(D1886,Acero!$A$12:$AB$209,14,FALSE))</f>
        <v>#N/A</v>
      </c>
      <c r="Q1886" s="335" t="e">
        <f>IF((M1886="Chapa negra doble recapado")*AND(L1886&lt;&gt;"x"),"--",VLOOKUP(D1886,Acero!$A$12:$AB$209,15,FALSE))</f>
        <v>#N/A</v>
      </c>
      <c r="R1886" s="335" t="str">
        <f>IF(L1886="x",VLOOKUP(D1886,Acero!$A$12:$AB$209,16,FALSE),"--")</f>
        <v>--</v>
      </c>
      <c r="S1886" s="335" t="str">
        <f>IF(L1886="x",VLOOKUP(D1886,Acero!$A$12:$AB$209,17,FALSE),"--")</f>
        <v>--</v>
      </c>
      <c r="T1886" s="335" t="e">
        <f>VLOOKUP(D1886,Acero!$A$12:$AB$209,18,FALSE)</f>
        <v>#N/A</v>
      </c>
      <c r="U1886" s="308" t="e">
        <f>VLOOKUP(D1886,Acero!$A$12:$AB$209,19,FALSE)</f>
        <v>#N/A</v>
      </c>
      <c r="V1886" s="319"/>
      <c r="W1886" s="319"/>
      <c r="X1886" s="322"/>
      <c r="Y1886" s="334" t="e">
        <f t="shared" si="775"/>
        <v>#DIV/0!</v>
      </c>
      <c r="Z1886">
        <f t="shared" si="779"/>
        <v>33863166.166666597</v>
      </c>
      <c r="AG1886" s="345">
        <v>44171</v>
      </c>
      <c r="AH1886" s="149"/>
      <c r="AI1886" s="149"/>
      <c r="AJ1886" s="149"/>
      <c r="AK1886" s="149"/>
      <c r="AL1886" s="343" t="e">
        <f t="shared" si="776"/>
        <v>#DIV/0!</v>
      </c>
      <c r="AM1886" s="149"/>
      <c r="AN1886" s="149"/>
      <c r="AO1886" s="343" t="e">
        <f t="shared" si="777"/>
        <v>#DIV/0!</v>
      </c>
      <c r="AP1886" s="149"/>
      <c r="AQ1886" s="149"/>
      <c r="AR1886" s="343" t="e">
        <f t="shared" si="778"/>
        <v>#DIV/0!</v>
      </c>
    </row>
    <row r="1887" spans="1:44" ht="30.75" hidden="1" thickBot="1">
      <c r="A1887" s="309"/>
      <c r="B1887" s="308">
        <v>1715</v>
      </c>
      <c r="C1887" s="239" t="str">
        <f>VLOOKUP($A$18,Piezas!$A$10:$F$604,2,FALSE)</f>
        <v xml:space="preserve">Gabinete lateral derecho </v>
      </c>
      <c r="D1887" s="320"/>
      <c r="E1887" s="322"/>
      <c r="F1887" s="308" t="e">
        <f>VLOOKUP(D1887,Acero!$A$12:$AB$209,4,FALSE)</f>
        <v>#N/A</v>
      </c>
      <c r="G1887" s="317"/>
      <c r="H1887" s="317"/>
      <c r="I1887" s="317"/>
      <c r="J1887" s="311"/>
      <c r="L1887" s="322"/>
      <c r="M1887" s="308" t="e">
        <f>VLOOKUP(D1887,Acero!$A$12:$AB$209,13,FALSE)</f>
        <v>#N/A</v>
      </c>
      <c r="N1887" s="308" t="str">
        <f>IF(L1887="x",VLOOKUP(D1887,Acero!$A$12:$AB$209,6,FALSE),"--")</f>
        <v>--</v>
      </c>
      <c r="O1887" s="324" t="str">
        <f>IF(L1887="x",VLOOKUP(D1887,Acero!$A$12:$AB$209,7,FALSE),"--")</f>
        <v>--</v>
      </c>
      <c r="P1887" s="335" t="e">
        <f>IF((M1887="Chapa negra doble recapado")*AND(L1887&lt;&gt;"x"),"--",VLOOKUP(D1887,Acero!$A$12:$AB$209,14,FALSE))</f>
        <v>#N/A</v>
      </c>
      <c r="Q1887" s="335" t="e">
        <f>IF((M1887="Chapa negra doble recapado")*AND(L1887&lt;&gt;"x"),"--",VLOOKUP(D1887,Acero!$A$12:$AB$209,15,FALSE))</f>
        <v>#N/A</v>
      </c>
      <c r="R1887" s="335" t="str">
        <f>IF(L1887="x",VLOOKUP(D1887,Acero!$A$12:$AB$209,16,FALSE),"--")</f>
        <v>--</v>
      </c>
      <c r="S1887" s="335" t="str">
        <f>IF(L1887="x",VLOOKUP(D1887,Acero!$A$12:$AB$209,17,FALSE),"--")</f>
        <v>--</v>
      </c>
      <c r="T1887" s="335" t="e">
        <f>VLOOKUP(D1887,Acero!$A$12:$AB$209,18,FALSE)</f>
        <v>#N/A</v>
      </c>
      <c r="U1887" s="308" t="e">
        <f>VLOOKUP(D1887,Acero!$A$12:$AB$209,19,FALSE)</f>
        <v>#N/A</v>
      </c>
      <c r="V1887" s="318"/>
      <c r="W1887" s="318"/>
      <c r="X1887" s="322"/>
      <c r="Y1887" s="334" t="e">
        <f t="shared" si="775"/>
        <v>#DIV/0!</v>
      </c>
      <c r="Z1887">
        <f t="shared" si="779"/>
        <v>33863166.166666597</v>
      </c>
      <c r="AG1887" s="345">
        <v>44172</v>
      </c>
      <c r="AH1887" s="149"/>
      <c r="AI1887" s="149"/>
      <c r="AJ1887" s="149"/>
      <c r="AK1887" s="149"/>
      <c r="AL1887" s="343" t="e">
        <f t="shared" si="776"/>
        <v>#DIV/0!</v>
      </c>
      <c r="AM1887" s="149"/>
      <c r="AN1887" s="149"/>
      <c r="AO1887" s="343" t="e">
        <f t="shared" si="777"/>
        <v>#DIV/0!</v>
      </c>
      <c r="AP1887" s="149"/>
      <c r="AQ1887" s="149"/>
      <c r="AR1887" s="343" t="e">
        <f t="shared" si="778"/>
        <v>#DIV/0!</v>
      </c>
    </row>
    <row r="1888" spans="1:44" ht="30.75" hidden="1" thickBot="1">
      <c r="A1888" s="412"/>
      <c r="B1888" s="308">
        <v>1716</v>
      </c>
      <c r="C1888" s="239" t="str">
        <f>VLOOKUP($A$18,Piezas!$A$10:$F$604,2,FALSE)</f>
        <v xml:space="preserve">Gabinete lateral derecho </v>
      </c>
      <c r="D1888" s="321"/>
      <c r="E1888" s="322"/>
      <c r="F1888" s="308" t="e">
        <f>VLOOKUP(D1888,Acero!$A$12:$AB$209,4,FALSE)</f>
        <v>#N/A</v>
      </c>
      <c r="G1888" s="317"/>
      <c r="H1888" s="317"/>
      <c r="I1888" s="317"/>
      <c r="J1888" s="311"/>
      <c r="L1888" s="322"/>
      <c r="M1888" s="308" t="e">
        <f>VLOOKUP(D1888,Acero!$A$12:$AB$209,13,FALSE)</f>
        <v>#N/A</v>
      </c>
      <c r="N1888" s="308" t="str">
        <f>IF(L1888="x",VLOOKUP(D1888,Acero!$A$12:$AB$209,6,FALSE),"--")</f>
        <v>--</v>
      </c>
      <c r="O1888" s="324" t="str">
        <f>IF(L1888="x",VLOOKUP(D1888,Acero!$A$12:$AB$209,7,FALSE),"--")</f>
        <v>--</v>
      </c>
      <c r="P1888" s="335" t="e">
        <f>IF((M1888="Chapa negra doble recapado")*AND(L1888&lt;&gt;"x"),"--",VLOOKUP(D1888,Acero!$A$12:$AB$209,14,FALSE))</f>
        <v>#N/A</v>
      </c>
      <c r="Q1888" s="335" t="e">
        <f>IF((M1888="Chapa negra doble recapado")*AND(L1888&lt;&gt;"x"),"--",VLOOKUP(D1888,Acero!$A$12:$AB$209,15,FALSE))</f>
        <v>#N/A</v>
      </c>
      <c r="R1888" s="335" t="str">
        <f>IF(L1888="x",VLOOKUP(D1888,Acero!$A$12:$AB$209,16,FALSE),"--")</f>
        <v>--</v>
      </c>
      <c r="S1888" s="335" t="str">
        <f>IF(L1888="x",VLOOKUP(D1888,Acero!$A$12:$AB$209,17,FALSE),"--")</f>
        <v>--</v>
      </c>
      <c r="T1888" s="335" t="e">
        <f>VLOOKUP(D1888,Acero!$A$12:$AB$209,18,FALSE)</f>
        <v>#N/A</v>
      </c>
      <c r="U1888" s="308" t="e">
        <f>VLOOKUP(D1888,Acero!$A$12:$AB$209,19,FALSE)</f>
        <v>#N/A</v>
      </c>
      <c r="V1888" s="319"/>
      <c r="W1888" s="319"/>
      <c r="X1888" s="322"/>
      <c r="Y1888" s="334" t="e">
        <f t="shared" si="775"/>
        <v>#DIV/0!</v>
      </c>
      <c r="Z1888">
        <f t="shared" si="779"/>
        <v>33863166.166666597</v>
      </c>
      <c r="AG1888" s="345">
        <v>44173</v>
      </c>
      <c r="AH1888" s="149"/>
      <c r="AI1888" s="149"/>
      <c r="AJ1888" s="149"/>
      <c r="AK1888" s="149"/>
      <c r="AL1888" s="343" t="e">
        <f t="shared" si="776"/>
        <v>#DIV/0!</v>
      </c>
      <c r="AM1888" s="149"/>
      <c r="AN1888" s="149"/>
      <c r="AO1888" s="343" t="e">
        <f t="shared" si="777"/>
        <v>#DIV/0!</v>
      </c>
      <c r="AP1888" s="149"/>
      <c r="AQ1888" s="149"/>
      <c r="AR1888" s="343" t="e">
        <f t="shared" si="778"/>
        <v>#DIV/0!</v>
      </c>
    </row>
    <row r="1889" spans="1:44" ht="15.75" hidden="1" thickBot="1">
      <c r="A1889" s="410"/>
      <c r="B1889" s="336"/>
      <c r="C1889" s="337"/>
      <c r="D1889" s="338"/>
      <c r="E1889" s="339"/>
      <c r="F1889" s="340"/>
      <c r="G1889" s="336"/>
      <c r="H1889" s="336"/>
      <c r="I1889" s="338"/>
      <c r="J1889" s="339"/>
      <c r="K1889" s="341"/>
      <c r="L1889" s="339"/>
      <c r="M1889" s="338"/>
      <c r="N1889" s="338"/>
      <c r="O1889" s="342"/>
      <c r="P1889" s="340"/>
      <c r="Q1889" s="340"/>
      <c r="R1889" s="340"/>
      <c r="S1889" s="340"/>
      <c r="T1889" s="340"/>
      <c r="U1889" s="336"/>
      <c r="V1889" s="336"/>
      <c r="W1889" s="336"/>
      <c r="X1889" s="339"/>
      <c r="Y1889" s="339"/>
      <c r="Z1889" s="333"/>
      <c r="AA1889" s="333"/>
      <c r="AG1889" s="345"/>
      <c r="AL1889" s="344"/>
      <c r="AO1889" s="344"/>
      <c r="AR1889" s="344"/>
    </row>
    <row r="1890" spans="1:44" ht="31.5" hidden="1" thickTop="1" thickBot="1">
      <c r="A1890" s="411" t="s">
        <v>675</v>
      </c>
      <c r="B1890" s="308">
        <v>1717</v>
      </c>
      <c r="C1890" s="239" t="str">
        <f>VLOOKUP($A$18,Piezas!$A$10:$F$604,2,FALSE)</f>
        <v xml:space="preserve">Gabinete lateral derecho </v>
      </c>
      <c r="D1890" s="317" t="s">
        <v>1012</v>
      </c>
      <c r="E1890" s="331">
        <v>3742.3333333333298</v>
      </c>
      <c r="F1890" s="308" t="str">
        <f>VLOOKUP(D1890,Acero!$A$12:$AB$209,4,FALSE)</f>
        <v>Lateral</v>
      </c>
      <c r="G1890" s="317"/>
      <c r="H1890" s="317"/>
      <c r="I1890" s="317"/>
      <c r="J1890" s="310"/>
      <c r="K1890" s="149"/>
      <c r="L1890" s="331"/>
      <c r="M1890" s="308" t="str">
        <f>VLOOKUP(D1890,Acero!$A$12:$AB$209,13,FALSE)</f>
        <v>Chapa negra doble recapado</v>
      </c>
      <c r="N1890" s="308" t="str">
        <f>IF(L1890="x",VLOOKUP(D1890,Acero!$A$12:$AB$209,6,FALSE),"--")</f>
        <v>--</v>
      </c>
      <c r="O1890" s="324" t="str">
        <f>IF(L1890="x",VLOOKUP(D1890,Acero!$A$12:$AB$209,7,FALSE),"--")</f>
        <v>--</v>
      </c>
      <c r="P1890" s="335" t="str">
        <f>IF((M1890="Chapa negra doble recapado")*AND(L1890&lt;&gt;"x"),"--",VLOOKUP(D1890,Acero!$A$12:$AB$209,14,FALSE))</f>
        <v>--</v>
      </c>
      <c r="Q1890" s="335" t="str">
        <f>IF((M1890="Chapa negra doble recapado")*AND(L1890&lt;&gt;"x"),"--",VLOOKUP(D1890,Acero!$A$12:$AB$209,15,FALSE))</f>
        <v>--</v>
      </c>
      <c r="R1890" s="335" t="str">
        <f>IF(L1890="x",VLOOKUP(D1890,Acero!$A$12:$AB$209,16,FALSE),"--")</f>
        <v>--</v>
      </c>
      <c r="S1890" s="335" t="str">
        <f>IF(L1890="x",VLOOKUP(D1890,Acero!$A$12:$AB$209,17,FALSE),"--")</f>
        <v>--</v>
      </c>
      <c r="T1890" s="335">
        <f>VLOOKUP(D1890,Acero!$A$12:$AB$209,18,FALSE)</f>
        <v>1.2</v>
      </c>
      <c r="U1890" s="308" t="str">
        <f>VLOOKUP(D1890,Acero!$A$12:$AB$209,19,FALSE)</f>
        <v>mm</v>
      </c>
      <c r="V1890" s="317"/>
      <c r="W1890" s="317">
        <v>3041.8333333333298</v>
      </c>
      <c r="X1890" s="331">
        <v>3977.6666666666702</v>
      </c>
      <c r="Y1890" s="334">
        <f t="shared" ref="Y1890:Y1900" si="780">(X1890-W1890)/W1890</f>
        <v>0.30765437510273674</v>
      </c>
      <c r="Z1890" s="149">
        <f>(V1890+W1890)*E1890</f>
        <v>11383554.277777754</v>
      </c>
      <c r="AA1890" s="149"/>
      <c r="AB1890" s="149"/>
      <c r="AC1890" s="149"/>
      <c r="AD1890" s="149"/>
      <c r="AE1890" s="149"/>
      <c r="AF1890" s="149"/>
      <c r="AG1890" s="345">
        <v>44174</v>
      </c>
      <c r="AH1890" s="149"/>
      <c r="AI1890" s="149"/>
      <c r="AJ1890" s="149"/>
      <c r="AK1890" s="149"/>
      <c r="AL1890" s="343" t="e">
        <f t="shared" ref="AL1890:AL1900" si="781">(AH1890-AK1890)/AH1890</f>
        <v>#DIV/0!</v>
      </c>
      <c r="AM1890" s="149"/>
      <c r="AN1890" s="149"/>
      <c r="AO1890" s="343" t="e">
        <f t="shared" ref="AO1890:AO1900" si="782">(AK1890-AN1890)/AK1890</f>
        <v>#DIV/0!</v>
      </c>
      <c r="AP1890" s="149"/>
      <c r="AQ1890" s="149"/>
      <c r="AR1890" s="343" t="e">
        <f t="shared" ref="AR1890:AR1900" si="783">(AN1890-AQ1890)/AN1890</f>
        <v>#DIV/0!</v>
      </c>
    </row>
    <row r="1891" spans="1:44" ht="30.75" hidden="1" thickBot="1">
      <c r="A1891" s="309"/>
      <c r="B1891" s="308">
        <v>1718</v>
      </c>
      <c r="C1891" s="239" t="str">
        <f>VLOOKUP($A$18,Piezas!$A$10:$F$604,2,FALSE)</f>
        <v xml:space="preserve">Gabinete lateral derecho </v>
      </c>
      <c r="D1891" s="317" t="s">
        <v>1211</v>
      </c>
      <c r="E1891" s="322">
        <v>3750.3333333333298</v>
      </c>
      <c r="F1891" s="308" t="str">
        <f>VLOOKUP(D1891,Acero!$A$12:$AB$209,4,FALSE)</f>
        <v xml:space="preserve">Lonja </v>
      </c>
      <c r="G1891" s="317"/>
      <c r="H1891" s="317"/>
      <c r="I1891" s="317"/>
      <c r="J1891" s="311"/>
      <c r="L1891" s="317"/>
      <c r="M1891" s="308" t="str">
        <f>VLOOKUP(D1891,Acero!$A$12:$AB$209,13,FALSE)</f>
        <v>Chapa negra doble recapado</v>
      </c>
      <c r="N1891" s="308" t="str">
        <f>IF(L1891="x",VLOOKUP(D1891,Acero!$A$12:$AB$209,6,FALSE),"--")</f>
        <v>--</v>
      </c>
      <c r="O1891" s="324" t="str">
        <f>IF(L1891="x",VLOOKUP(D1891,Acero!$A$12:$AB$209,7,FALSE),"--")</f>
        <v>--</v>
      </c>
      <c r="P1891" s="335" t="str">
        <f>IF((M1891="Chapa negra doble recapado")*AND(L1891&lt;&gt;"x"),"--",VLOOKUP(D1891,Acero!$A$12:$AB$209,14,FALSE))</f>
        <v>--</v>
      </c>
      <c r="Q1891" s="335" t="str">
        <f>IF((M1891="Chapa negra doble recapado")*AND(L1891&lt;&gt;"x"),"--",VLOOKUP(D1891,Acero!$A$12:$AB$209,15,FALSE))</f>
        <v>--</v>
      </c>
      <c r="R1891" s="335" t="str">
        <f>IF(L1891="x",VLOOKUP(D1891,Acero!$A$12:$AB$209,16,FALSE),"--")</f>
        <v>--</v>
      </c>
      <c r="S1891" s="335" t="str">
        <f>IF(L1891="x",VLOOKUP(D1891,Acero!$A$12:$AB$209,17,FALSE),"--")</f>
        <v>--</v>
      </c>
      <c r="T1891" s="335">
        <f>VLOOKUP(D1891,Acero!$A$12:$AB$209,18,FALSE)</f>
        <v>1.2</v>
      </c>
      <c r="U1891" s="308" t="str">
        <f>VLOOKUP(D1891,Acero!$A$12:$AB$209,19,FALSE)</f>
        <v>mm</v>
      </c>
      <c r="V1891" s="317"/>
      <c r="W1891" s="317">
        <v>3048.3333333333298</v>
      </c>
      <c r="X1891" s="322">
        <v>3986.1666666666702</v>
      </c>
      <c r="Y1891" s="334">
        <f t="shared" si="780"/>
        <v>0.30765445598688074</v>
      </c>
      <c r="Z1891">
        <f t="shared" ref="Z1891:Z1900" si="784">(V1891+W1891)*E1891+Z1890</f>
        <v>22815820.388888843</v>
      </c>
      <c r="AG1891" s="345">
        <v>44175</v>
      </c>
      <c r="AH1891" s="149"/>
      <c r="AI1891" s="149"/>
      <c r="AJ1891" s="149"/>
      <c r="AK1891" s="149"/>
      <c r="AL1891" s="343" t="e">
        <f t="shared" si="781"/>
        <v>#DIV/0!</v>
      </c>
      <c r="AM1891" s="149"/>
      <c r="AN1891" s="149"/>
      <c r="AO1891" s="343" t="e">
        <f t="shared" si="782"/>
        <v>#DIV/0!</v>
      </c>
      <c r="AP1891" s="149"/>
      <c r="AQ1891" s="149"/>
      <c r="AR1891" s="343" t="e">
        <f t="shared" si="783"/>
        <v>#DIV/0!</v>
      </c>
    </row>
    <row r="1892" spans="1:44" ht="30.75" hidden="1" thickBot="1">
      <c r="A1892" s="309"/>
      <c r="B1892" s="308">
        <v>1719</v>
      </c>
      <c r="C1892" s="239" t="str">
        <f>VLOOKUP($A$18,Piezas!$A$10:$F$604,2,FALSE)</f>
        <v xml:space="preserve">Gabinete lateral derecho </v>
      </c>
      <c r="D1892" s="317" t="s">
        <v>1014</v>
      </c>
      <c r="E1892" s="322">
        <v>3758.3333333333298</v>
      </c>
      <c r="F1892" s="308" t="str">
        <f>VLOOKUP(D1892,Acero!$A$12:$AB$209,4,FALSE)</f>
        <v>orejas</v>
      </c>
      <c r="G1892" s="317"/>
      <c r="H1892" s="317"/>
      <c r="I1892" s="317"/>
      <c r="J1892" s="311" t="s">
        <v>1626</v>
      </c>
      <c r="L1892" s="322"/>
      <c r="M1892" s="308" t="str">
        <f>VLOOKUP(D1892,Acero!$A$12:$AB$209,13,FALSE)</f>
        <v>Chapa negra doble recapado</v>
      </c>
      <c r="N1892" s="308" t="str">
        <f>IF(L1892="x",VLOOKUP(D1892,Acero!$A$12:$AB$209,6,FALSE),"--")</f>
        <v>--</v>
      </c>
      <c r="O1892" s="324" t="str">
        <f>IF(L1892="x",VLOOKUP(D1892,Acero!$A$12:$AB$209,7,FALSE),"--")</f>
        <v>--</v>
      </c>
      <c r="P1892" s="335" t="str">
        <f>IF((M1892="Chapa negra doble recapado")*AND(L1892&lt;&gt;"x"),"--",VLOOKUP(D1892,Acero!$A$12:$AB$209,14,FALSE))</f>
        <v>--</v>
      </c>
      <c r="Q1892" s="335" t="str">
        <f>IF((M1892="Chapa negra doble recapado")*AND(L1892&lt;&gt;"x"),"--",VLOOKUP(D1892,Acero!$A$12:$AB$209,15,FALSE))</f>
        <v>--</v>
      </c>
      <c r="R1892" s="335" t="str">
        <f>IF(L1892="x",VLOOKUP(D1892,Acero!$A$12:$AB$209,16,FALSE),"--")</f>
        <v>--</v>
      </c>
      <c r="S1892" s="335" t="str">
        <f>IF(L1892="x",VLOOKUP(D1892,Acero!$A$12:$AB$209,17,FALSE),"--")</f>
        <v>--</v>
      </c>
      <c r="T1892" s="335">
        <f>VLOOKUP(D1892,Acero!$A$12:$AB$209,18,FALSE)</f>
        <v>1.2</v>
      </c>
      <c r="U1892" s="308" t="str">
        <f>VLOOKUP(D1892,Acero!$A$12:$AB$209,19,FALSE)</f>
        <v>mm</v>
      </c>
      <c r="V1892" s="318">
        <v>1</v>
      </c>
      <c r="W1892" s="318">
        <v>3054.8333333333298</v>
      </c>
      <c r="X1892" s="322">
        <v>3994.6666666666702</v>
      </c>
      <c r="Y1892" s="334">
        <f t="shared" si="780"/>
        <v>0.30765453652681807</v>
      </c>
      <c r="Z1892">
        <f t="shared" si="784"/>
        <v>34300660.666666597</v>
      </c>
      <c r="AG1892" s="345">
        <v>44176</v>
      </c>
      <c r="AH1892" s="149"/>
      <c r="AI1892" s="149"/>
      <c r="AJ1892" s="149"/>
      <c r="AK1892" s="149"/>
      <c r="AL1892" s="343" t="e">
        <f t="shared" si="781"/>
        <v>#DIV/0!</v>
      </c>
      <c r="AM1892" s="149"/>
      <c r="AN1892" s="149"/>
      <c r="AO1892" s="343" t="e">
        <f t="shared" si="782"/>
        <v>#DIV/0!</v>
      </c>
      <c r="AP1892" s="149"/>
      <c r="AQ1892" s="149"/>
      <c r="AR1892" s="343" t="e">
        <f t="shared" si="783"/>
        <v>#DIV/0!</v>
      </c>
    </row>
    <row r="1893" spans="1:44" ht="30.75" hidden="1" thickBot="1">
      <c r="A1893" s="309"/>
      <c r="B1893" s="308">
        <v>1720</v>
      </c>
      <c r="C1893" s="239" t="str">
        <f>VLOOKUP($A$18,Piezas!$A$10:$F$604,2,FALSE)</f>
        <v xml:space="preserve">Gabinete lateral derecho </v>
      </c>
      <c r="D1893" s="317" t="s">
        <v>1015</v>
      </c>
      <c r="E1893" s="322"/>
      <c r="F1893" s="308">
        <f>VLOOKUP(D1893,Acero!$A$12:$AB$209,4,FALSE)</f>
        <v>0</v>
      </c>
      <c r="G1893" s="317"/>
      <c r="H1893" s="317"/>
      <c r="I1893" s="317"/>
      <c r="J1893" s="311"/>
      <c r="L1893" s="322"/>
      <c r="M1893" s="308">
        <f>VLOOKUP(D1893,Acero!$A$12:$AB$209,13,FALSE)</f>
        <v>0</v>
      </c>
      <c r="N1893" s="308" t="str">
        <f>IF(L1893="x",VLOOKUP(D1893,Acero!$A$12:$AB$209,6,FALSE),"--")</f>
        <v>--</v>
      </c>
      <c r="O1893" s="324" t="str">
        <f>IF(L1893="x",VLOOKUP(D1893,Acero!$A$12:$AB$209,7,FALSE),"--")</f>
        <v>--</v>
      </c>
      <c r="P1893" s="335">
        <f>IF((M1893="Chapa negra doble recapado")*AND(L1893&lt;&gt;"x"),"--",VLOOKUP(D1893,Acero!$A$12:$AB$209,14,FALSE))</f>
        <v>0</v>
      </c>
      <c r="Q1893" s="335">
        <f>IF((M1893="Chapa negra doble recapado")*AND(L1893&lt;&gt;"x"),"--",VLOOKUP(D1893,Acero!$A$12:$AB$209,15,FALSE))</f>
        <v>0</v>
      </c>
      <c r="R1893" s="335" t="str">
        <f>IF(L1893="x",VLOOKUP(D1893,Acero!$A$12:$AB$209,16,FALSE),"--")</f>
        <v>--</v>
      </c>
      <c r="S1893" s="335" t="str">
        <f>IF(L1893="x",VLOOKUP(D1893,Acero!$A$12:$AB$209,17,FALSE),"--")</f>
        <v>--</v>
      </c>
      <c r="T1893" s="335">
        <f>VLOOKUP(D1893,Acero!$A$12:$AB$209,18,FALSE)</f>
        <v>0</v>
      </c>
      <c r="U1893" s="308" t="str">
        <f>VLOOKUP(D1893,Acero!$A$12:$AB$209,19,FALSE)</f>
        <v>-----</v>
      </c>
      <c r="V1893" s="319"/>
      <c r="W1893" s="319"/>
      <c r="X1893" s="322"/>
      <c r="Y1893" s="334" t="e">
        <f t="shared" si="780"/>
        <v>#DIV/0!</v>
      </c>
      <c r="Z1893">
        <f t="shared" si="784"/>
        <v>34300660.666666597</v>
      </c>
      <c r="AG1893" s="345">
        <v>44177</v>
      </c>
      <c r="AH1893" s="149"/>
      <c r="AI1893" s="149"/>
      <c r="AJ1893" s="149"/>
      <c r="AK1893" s="149"/>
      <c r="AL1893" s="343" t="e">
        <f t="shared" si="781"/>
        <v>#DIV/0!</v>
      </c>
      <c r="AM1893" s="149"/>
      <c r="AN1893" s="149"/>
      <c r="AO1893" s="343" t="e">
        <f t="shared" si="782"/>
        <v>#DIV/0!</v>
      </c>
      <c r="AP1893" s="149"/>
      <c r="AQ1893" s="149"/>
      <c r="AR1893" s="343" t="e">
        <f t="shared" si="783"/>
        <v>#DIV/0!</v>
      </c>
    </row>
    <row r="1894" spans="1:44" ht="30.75" hidden="1" thickBot="1">
      <c r="A1894" s="309"/>
      <c r="B1894" s="308">
        <v>1721</v>
      </c>
      <c r="C1894" s="239" t="str">
        <f>VLOOKUP($A$18,Piezas!$A$10:$F$604,2,FALSE)</f>
        <v xml:space="preserve">Gabinete lateral derecho </v>
      </c>
      <c r="D1894" s="317" t="s">
        <v>1060</v>
      </c>
      <c r="E1894" s="322"/>
      <c r="F1894" s="308">
        <f>VLOOKUP(D1894,Acero!$A$12:$AB$209,4,FALSE)</f>
        <v>0</v>
      </c>
      <c r="G1894" s="317"/>
      <c r="H1894" s="317"/>
      <c r="I1894" s="317"/>
      <c r="J1894" s="311"/>
      <c r="L1894" s="322"/>
      <c r="M1894" s="308" t="str">
        <f>VLOOKUP(D1894,Acero!$A$12:$AB$209,13,FALSE)</f>
        <v>---------------</v>
      </c>
      <c r="N1894" s="308" t="str">
        <f>IF(L1894="x",VLOOKUP(D1894,Acero!$A$12:$AB$209,6,FALSE),"--")</f>
        <v>--</v>
      </c>
      <c r="O1894" s="324" t="str">
        <f>IF(L1894="x",VLOOKUP(D1894,Acero!$A$12:$AB$209,7,FALSE),"--")</f>
        <v>--</v>
      </c>
      <c r="P1894" s="335">
        <f>IF((M1894="Chapa negra doble recapado")*AND(L1894&lt;&gt;"x"),"--",VLOOKUP(D1894,Acero!$A$12:$AB$209,14,FALSE))</f>
        <v>28</v>
      </c>
      <c r="Q1894" s="335" t="str">
        <f>IF((M1894="Chapa negra doble recapado")*AND(L1894&lt;&gt;"x"),"--",VLOOKUP(D1894,Acero!$A$12:$AB$209,15,FALSE))</f>
        <v>----</v>
      </c>
      <c r="R1894" s="335" t="str">
        <f>IF(L1894="x",VLOOKUP(D1894,Acero!$A$12:$AB$209,16,FALSE),"--")</f>
        <v>--</v>
      </c>
      <c r="S1894" s="335" t="str">
        <f>IF(L1894="x",VLOOKUP(D1894,Acero!$A$12:$AB$209,17,FALSE),"--")</f>
        <v>--</v>
      </c>
      <c r="T1894" s="335">
        <f>VLOOKUP(D1894,Acero!$A$12:$AB$209,18,FALSE)</f>
        <v>0</v>
      </c>
      <c r="U1894" s="308" t="str">
        <f>VLOOKUP(D1894,Acero!$A$12:$AB$209,19,FALSE)</f>
        <v>----</v>
      </c>
      <c r="V1894" s="318"/>
      <c r="W1894" s="318"/>
      <c r="X1894" s="322"/>
      <c r="Y1894" s="334" t="e">
        <f t="shared" si="780"/>
        <v>#DIV/0!</v>
      </c>
      <c r="Z1894">
        <f t="shared" si="784"/>
        <v>34300660.666666597</v>
      </c>
      <c r="AG1894" s="345">
        <v>44178</v>
      </c>
      <c r="AH1894" s="149"/>
      <c r="AI1894" s="149"/>
      <c r="AJ1894" s="149"/>
      <c r="AK1894" s="149"/>
      <c r="AL1894" s="343" t="e">
        <f t="shared" si="781"/>
        <v>#DIV/0!</v>
      </c>
      <c r="AM1894" s="149"/>
      <c r="AN1894" s="149"/>
      <c r="AO1894" s="343" t="e">
        <f t="shared" si="782"/>
        <v>#DIV/0!</v>
      </c>
      <c r="AP1894" s="149"/>
      <c r="AQ1894" s="149"/>
      <c r="AR1894" s="343" t="e">
        <f t="shared" si="783"/>
        <v>#DIV/0!</v>
      </c>
    </row>
    <row r="1895" spans="1:44" ht="30.75" hidden="1" thickBot="1">
      <c r="A1895" s="309"/>
      <c r="B1895" s="308">
        <v>1722</v>
      </c>
      <c r="C1895" s="239" t="str">
        <f>VLOOKUP($A$18,Piezas!$A$10:$F$604,2,FALSE)</f>
        <v xml:space="preserve">Gabinete lateral derecho </v>
      </c>
      <c r="D1895" s="317" t="s">
        <v>1228</v>
      </c>
      <c r="E1895" s="322"/>
      <c r="F1895" s="308">
        <f>VLOOKUP(D1895,Acero!$A$12:$AB$209,4,FALSE)</f>
        <v>0</v>
      </c>
      <c r="G1895" s="317"/>
      <c r="H1895" s="317"/>
      <c r="I1895" s="317"/>
      <c r="J1895" s="311"/>
      <c r="L1895" s="322"/>
      <c r="M1895" s="308" t="str">
        <f>VLOOKUP(D1895,Acero!$A$12:$AB$209,13,FALSE)</f>
        <v>---------------</v>
      </c>
      <c r="N1895" s="308" t="str">
        <f>IF(L1895="x",VLOOKUP(D1895,Acero!$A$12:$AB$209,6,FALSE),"--")</f>
        <v>--</v>
      </c>
      <c r="O1895" s="324" t="str">
        <f>IF(L1895="x",VLOOKUP(D1895,Acero!$A$12:$AB$209,7,FALSE),"--")</f>
        <v>--</v>
      </c>
      <c r="P1895" s="335">
        <f>IF((M1895="Chapa negra doble recapado")*AND(L1895&lt;&gt;"x"),"--",VLOOKUP(D1895,Acero!$A$12:$AB$209,14,FALSE))</f>
        <v>0.42</v>
      </c>
      <c r="Q1895" s="335" t="str">
        <f>IF((M1895="Chapa negra doble recapado")*AND(L1895&lt;&gt;"x"),"--",VLOOKUP(D1895,Acero!$A$12:$AB$209,15,FALSE))</f>
        <v>----</v>
      </c>
      <c r="R1895" s="335" t="str">
        <f>IF(L1895="x",VLOOKUP(D1895,Acero!$A$12:$AB$209,16,FALSE),"--")</f>
        <v>--</v>
      </c>
      <c r="S1895" s="335" t="str">
        <f>IF(L1895="x",VLOOKUP(D1895,Acero!$A$12:$AB$209,17,FALSE),"--")</f>
        <v>--</v>
      </c>
      <c r="T1895" s="335">
        <f>VLOOKUP(D1895,Acero!$A$12:$AB$209,18,FALSE)</f>
        <v>0.5</v>
      </c>
      <c r="U1895" s="308" t="str">
        <f>VLOOKUP(D1895,Acero!$A$12:$AB$209,19,FALSE)</f>
        <v>----</v>
      </c>
      <c r="V1895" s="318"/>
      <c r="W1895" s="318"/>
      <c r="X1895" s="322"/>
      <c r="Y1895" s="334" t="e">
        <f t="shared" si="780"/>
        <v>#DIV/0!</v>
      </c>
      <c r="Z1895">
        <f t="shared" si="784"/>
        <v>34300660.666666597</v>
      </c>
      <c r="AG1895" s="345">
        <v>44179</v>
      </c>
      <c r="AH1895" s="149"/>
      <c r="AI1895" s="149"/>
      <c r="AJ1895" s="149"/>
      <c r="AK1895" s="149"/>
      <c r="AL1895" s="343" t="e">
        <f t="shared" si="781"/>
        <v>#DIV/0!</v>
      </c>
      <c r="AM1895" s="149"/>
      <c r="AN1895" s="149"/>
      <c r="AO1895" s="343" t="e">
        <f t="shared" si="782"/>
        <v>#DIV/0!</v>
      </c>
      <c r="AP1895" s="149"/>
      <c r="AQ1895" s="149"/>
      <c r="AR1895" s="343" t="e">
        <f t="shared" si="783"/>
        <v>#DIV/0!</v>
      </c>
    </row>
    <row r="1896" spans="1:44" ht="30.75" hidden="1" thickBot="1">
      <c r="A1896" s="309"/>
      <c r="B1896" s="308">
        <v>1723</v>
      </c>
      <c r="C1896" s="239" t="str">
        <f>VLOOKUP($A$18,Piezas!$A$10:$F$604,2,FALSE)</f>
        <v xml:space="preserve">Gabinete lateral derecho </v>
      </c>
      <c r="D1896" s="317" t="s">
        <v>1229</v>
      </c>
      <c r="E1896" s="322"/>
      <c r="F1896" s="308">
        <f>VLOOKUP(D1896,Acero!$A$12:$AB$209,4,FALSE)</f>
        <v>0</v>
      </c>
      <c r="G1896" s="317"/>
      <c r="H1896" s="317"/>
      <c r="I1896" s="317"/>
      <c r="J1896" s="311"/>
      <c r="L1896" s="322"/>
      <c r="M1896" s="308" t="str">
        <f>VLOOKUP(D1896,Acero!$A$12:$AB$209,13,FALSE)</f>
        <v>---------------</v>
      </c>
      <c r="N1896" s="308" t="str">
        <f>IF(L1896="x",VLOOKUP(D1896,Acero!$A$12:$AB$209,6,FALSE),"--")</f>
        <v>--</v>
      </c>
      <c r="O1896" s="324" t="str">
        <f>IF(L1896="x",VLOOKUP(D1896,Acero!$A$12:$AB$209,7,FALSE),"--")</f>
        <v>--</v>
      </c>
      <c r="P1896" s="335">
        <f>IF((M1896="Chapa negra doble recapado")*AND(L1896&lt;&gt;"x"),"--",VLOOKUP(D1896,Acero!$A$12:$AB$209,14,FALSE))</f>
        <v>22</v>
      </c>
      <c r="Q1896" s="335" t="str">
        <f>IF((M1896="Chapa negra doble recapado")*AND(L1896&lt;&gt;"x"),"--",VLOOKUP(D1896,Acero!$A$12:$AB$209,15,FALSE))</f>
        <v>----</v>
      </c>
      <c r="R1896" s="335" t="str">
        <f>IF(L1896="x",VLOOKUP(D1896,Acero!$A$12:$AB$209,16,FALSE),"--")</f>
        <v>--</v>
      </c>
      <c r="S1896" s="335" t="str">
        <f>IF(L1896="x",VLOOKUP(D1896,Acero!$A$12:$AB$209,17,FALSE),"--")</f>
        <v>--</v>
      </c>
      <c r="T1896" s="335">
        <f>VLOOKUP(D1896,Acero!$A$12:$AB$209,18,FALSE)</f>
        <v>0</v>
      </c>
      <c r="U1896" s="308" t="str">
        <f>VLOOKUP(D1896,Acero!$A$12:$AB$209,19,FALSE)</f>
        <v>----</v>
      </c>
      <c r="V1896" s="319"/>
      <c r="W1896" s="319"/>
      <c r="X1896" s="322"/>
      <c r="Y1896" s="334" t="e">
        <f t="shared" si="780"/>
        <v>#DIV/0!</v>
      </c>
      <c r="Z1896">
        <f t="shared" si="784"/>
        <v>34300660.666666597</v>
      </c>
      <c r="AG1896" s="345">
        <v>44180</v>
      </c>
      <c r="AH1896" s="149"/>
      <c r="AI1896" s="149"/>
      <c r="AJ1896" s="149"/>
      <c r="AK1896" s="149"/>
      <c r="AL1896" s="343" t="e">
        <f t="shared" si="781"/>
        <v>#DIV/0!</v>
      </c>
      <c r="AM1896" s="149"/>
      <c r="AN1896" s="149"/>
      <c r="AO1896" s="343" t="e">
        <f t="shared" si="782"/>
        <v>#DIV/0!</v>
      </c>
      <c r="AP1896" s="149"/>
      <c r="AQ1896" s="149"/>
      <c r="AR1896" s="343" t="e">
        <f t="shared" si="783"/>
        <v>#DIV/0!</v>
      </c>
    </row>
    <row r="1897" spans="1:44" ht="30.75" hidden="1" thickBot="1">
      <c r="A1897" s="309"/>
      <c r="B1897" s="308">
        <v>1724</v>
      </c>
      <c r="C1897" s="239" t="str">
        <f>VLOOKUP($A$18,Piezas!$A$10:$F$604,2,FALSE)</f>
        <v xml:space="preserve">Gabinete lateral derecho </v>
      </c>
      <c r="D1897" s="317" t="s">
        <v>1230</v>
      </c>
      <c r="E1897" s="322"/>
      <c r="F1897" s="308">
        <f>VLOOKUP(D1897,Acero!$A$12:$AB$209,4,FALSE)</f>
        <v>0</v>
      </c>
      <c r="G1897" s="317"/>
      <c r="H1897" s="317"/>
      <c r="I1897" s="317"/>
      <c r="J1897" s="311"/>
      <c r="L1897" s="322"/>
      <c r="M1897" s="308" t="str">
        <f>VLOOKUP(D1897,Acero!$A$12:$AB$209,13,FALSE)</f>
        <v>---------------</v>
      </c>
      <c r="N1897" s="308" t="str">
        <f>IF(L1897="x",VLOOKUP(D1897,Acero!$A$12:$AB$209,6,FALSE),"--")</f>
        <v>--</v>
      </c>
      <c r="O1897" s="324" t="str">
        <f>IF(L1897="x",VLOOKUP(D1897,Acero!$A$12:$AB$209,7,FALSE),"--")</f>
        <v>--</v>
      </c>
      <c r="P1897" s="335">
        <f>IF((M1897="Chapa negra doble recapado")*AND(L1897&lt;&gt;"x"),"--",VLOOKUP(D1897,Acero!$A$12:$AB$209,14,FALSE))</f>
        <v>12.7</v>
      </c>
      <c r="Q1897" s="335" t="str">
        <f>IF((M1897="Chapa negra doble recapado")*AND(L1897&lt;&gt;"x"),"--",VLOOKUP(D1897,Acero!$A$12:$AB$209,15,FALSE))</f>
        <v>----</v>
      </c>
      <c r="R1897" s="335" t="str">
        <f>IF(L1897="x",VLOOKUP(D1897,Acero!$A$12:$AB$209,16,FALSE),"--")</f>
        <v>--</v>
      </c>
      <c r="S1897" s="335" t="str">
        <f>IF(L1897="x",VLOOKUP(D1897,Acero!$A$12:$AB$209,17,FALSE),"--")</f>
        <v>--</v>
      </c>
      <c r="T1897" s="335">
        <f>VLOOKUP(D1897,Acero!$A$12:$AB$209,18,FALSE)</f>
        <v>0</v>
      </c>
      <c r="U1897" s="308" t="str">
        <f>VLOOKUP(D1897,Acero!$A$12:$AB$209,19,FALSE)</f>
        <v>----</v>
      </c>
      <c r="V1897" s="318"/>
      <c r="W1897" s="318"/>
      <c r="X1897" s="322"/>
      <c r="Y1897" s="334" t="e">
        <f t="shared" si="780"/>
        <v>#DIV/0!</v>
      </c>
      <c r="Z1897">
        <f t="shared" si="784"/>
        <v>34300660.666666597</v>
      </c>
      <c r="AG1897" s="345">
        <v>44181</v>
      </c>
      <c r="AH1897" s="149"/>
      <c r="AI1897" s="149"/>
      <c r="AJ1897" s="149"/>
      <c r="AK1897" s="149"/>
      <c r="AL1897" s="343" t="e">
        <f t="shared" si="781"/>
        <v>#DIV/0!</v>
      </c>
      <c r="AM1897" s="149"/>
      <c r="AN1897" s="149"/>
      <c r="AO1897" s="343" t="e">
        <f t="shared" si="782"/>
        <v>#DIV/0!</v>
      </c>
      <c r="AP1897" s="149"/>
      <c r="AQ1897" s="149"/>
      <c r="AR1897" s="343" t="e">
        <f t="shared" si="783"/>
        <v>#DIV/0!</v>
      </c>
    </row>
    <row r="1898" spans="1:44" ht="30.75" hidden="1" thickBot="1">
      <c r="A1898" s="309"/>
      <c r="B1898" s="308">
        <v>1725</v>
      </c>
      <c r="C1898" s="239" t="str">
        <f>VLOOKUP($A$18,Piezas!$A$10:$F$604,2,FALSE)</f>
        <v xml:space="preserve">Gabinete lateral derecho </v>
      </c>
      <c r="D1898" s="317"/>
      <c r="E1898" s="322"/>
      <c r="F1898" s="308" t="e">
        <f>VLOOKUP(D1898,Acero!$A$12:$AB$209,4,FALSE)</f>
        <v>#N/A</v>
      </c>
      <c r="G1898" s="317"/>
      <c r="H1898" s="317"/>
      <c r="I1898" s="317"/>
      <c r="J1898" s="311"/>
      <c r="L1898" s="322"/>
      <c r="M1898" s="308" t="e">
        <f>VLOOKUP(D1898,Acero!$A$12:$AB$209,13,FALSE)</f>
        <v>#N/A</v>
      </c>
      <c r="N1898" s="308" t="str">
        <f>IF(L1898="x",VLOOKUP(D1898,Acero!$A$12:$AB$209,6,FALSE),"--")</f>
        <v>--</v>
      </c>
      <c r="O1898" s="324" t="str">
        <f>IF(L1898="x",VLOOKUP(D1898,Acero!$A$12:$AB$209,7,FALSE),"--")</f>
        <v>--</v>
      </c>
      <c r="P1898" s="335" t="e">
        <f>IF((M1898="Chapa negra doble recapado")*AND(L1898&lt;&gt;"x"),"--",VLOOKUP(D1898,Acero!$A$12:$AB$209,14,FALSE))</f>
        <v>#N/A</v>
      </c>
      <c r="Q1898" s="335" t="e">
        <f>IF((M1898="Chapa negra doble recapado")*AND(L1898&lt;&gt;"x"),"--",VLOOKUP(D1898,Acero!$A$12:$AB$209,15,FALSE))</f>
        <v>#N/A</v>
      </c>
      <c r="R1898" s="335" t="str">
        <f>IF(L1898="x",VLOOKUP(D1898,Acero!$A$12:$AB$209,16,FALSE),"--")</f>
        <v>--</v>
      </c>
      <c r="S1898" s="335" t="str">
        <f>IF(L1898="x",VLOOKUP(D1898,Acero!$A$12:$AB$209,17,FALSE),"--")</f>
        <v>--</v>
      </c>
      <c r="T1898" s="335" t="e">
        <f>VLOOKUP(D1898,Acero!$A$12:$AB$209,18,FALSE)</f>
        <v>#N/A</v>
      </c>
      <c r="U1898" s="308" t="e">
        <f>VLOOKUP(D1898,Acero!$A$12:$AB$209,19,FALSE)</f>
        <v>#N/A</v>
      </c>
      <c r="V1898" s="319"/>
      <c r="W1898" s="319"/>
      <c r="X1898" s="322"/>
      <c r="Y1898" s="334" t="e">
        <f t="shared" si="780"/>
        <v>#DIV/0!</v>
      </c>
      <c r="Z1898">
        <f t="shared" si="784"/>
        <v>34300660.666666597</v>
      </c>
      <c r="AG1898" s="345">
        <v>44182</v>
      </c>
      <c r="AH1898" s="149"/>
      <c r="AI1898" s="149"/>
      <c r="AJ1898" s="149"/>
      <c r="AK1898" s="149"/>
      <c r="AL1898" s="343" t="e">
        <f t="shared" si="781"/>
        <v>#DIV/0!</v>
      </c>
      <c r="AM1898" s="149"/>
      <c r="AN1898" s="149"/>
      <c r="AO1898" s="343" t="e">
        <f t="shared" si="782"/>
        <v>#DIV/0!</v>
      </c>
      <c r="AP1898" s="149"/>
      <c r="AQ1898" s="149"/>
      <c r="AR1898" s="343" t="e">
        <f t="shared" si="783"/>
        <v>#DIV/0!</v>
      </c>
    </row>
    <row r="1899" spans="1:44" ht="30.75" hidden="1" thickBot="1">
      <c r="A1899" s="309"/>
      <c r="B1899" s="308">
        <v>1726</v>
      </c>
      <c r="C1899" s="239" t="str">
        <f>VLOOKUP($A$18,Piezas!$A$10:$F$604,2,FALSE)</f>
        <v xml:space="preserve">Gabinete lateral derecho </v>
      </c>
      <c r="D1899" s="320"/>
      <c r="E1899" s="322"/>
      <c r="F1899" s="308" t="e">
        <f>VLOOKUP(D1899,Acero!$A$12:$AB$209,4,FALSE)</f>
        <v>#N/A</v>
      </c>
      <c r="G1899" s="317"/>
      <c r="H1899" s="317"/>
      <c r="I1899" s="317"/>
      <c r="J1899" s="311"/>
      <c r="L1899" s="322"/>
      <c r="M1899" s="308" t="e">
        <f>VLOOKUP(D1899,Acero!$A$12:$AB$209,13,FALSE)</f>
        <v>#N/A</v>
      </c>
      <c r="N1899" s="308" t="str">
        <f>IF(L1899="x",VLOOKUP(D1899,Acero!$A$12:$AB$209,6,FALSE),"--")</f>
        <v>--</v>
      </c>
      <c r="O1899" s="324" t="str">
        <f>IF(L1899="x",VLOOKUP(D1899,Acero!$A$12:$AB$209,7,FALSE),"--")</f>
        <v>--</v>
      </c>
      <c r="P1899" s="335" t="e">
        <f>IF((M1899="Chapa negra doble recapado")*AND(L1899&lt;&gt;"x"),"--",VLOOKUP(D1899,Acero!$A$12:$AB$209,14,FALSE))</f>
        <v>#N/A</v>
      </c>
      <c r="Q1899" s="335" t="e">
        <f>IF((M1899="Chapa negra doble recapado")*AND(L1899&lt;&gt;"x"),"--",VLOOKUP(D1899,Acero!$A$12:$AB$209,15,FALSE))</f>
        <v>#N/A</v>
      </c>
      <c r="R1899" s="335" t="str">
        <f>IF(L1899="x",VLOOKUP(D1899,Acero!$A$12:$AB$209,16,FALSE),"--")</f>
        <v>--</v>
      </c>
      <c r="S1899" s="335" t="str">
        <f>IF(L1899="x",VLOOKUP(D1899,Acero!$A$12:$AB$209,17,FALSE),"--")</f>
        <v>--</v>
      </c>
      <c r="T1899" s="335" t="e">
        <f>VLOOKUP(D1899,Acero!$A$12:$AB$209,18,FALSE)</f>
        <v>#N/A</v>
      </c>
      <c r="U1899" s="308" t="e">
        <f>VLOOKUP(D1899,Acero!$A$12:$AB$209,19,FALSE)</f>
        <v>#N/A</v>
      </c>
      <c r="V1899" s="318"/>
      <c r="W1899" s="318"/>
      <c r="X1899" s="322"/>
      <c r="Y1899" s="334" t="e">
        <f t="shared" si="780"/>
        <v>#DIV/0!</v>
      </c>
      <c r="Z1899">
        <f t="shared" si="784"/>
        <v>34300660.666666597</v>
      </c>
      <c r="AG1899" s="345">
        <v>44183</v>
      </c>
      <c r="AH1899" s="149"/>
      <c r="AI1899" s="149"/>
      <c r="AJ1899" s="149"/>
      <c r="AK1899" s="149"/>
      <c r="AL1899" s="343" t="e">
        <f t="shared" si="781"/>
        <v>#DIV/0!</v>
      </c>
      <c r="AM1899" s="149"/>
      <c r="AN1899" s="149"/>
      <c r="AO1899" s="343" t="e">
        <f t="shared" si="782"/>
        <v>#DIV/0!</v>
      </c>
      <c r="AP1899" s="149"/>
      <c r="AQ1899" s="149"/>
      <c r="AR1899" s="343" t="e">
        <f t="shared" si="783"/>
        <v>#DIV/0!</v>
      </c>
    </row>
    <row r="1900" spans="1:44" ht="30.75" hidden="1" thickBot="1">
      <c r="A1900" s="412"/>
      <c r="B1900" s="308">
        <v>1727</v>
      </c>
      <c r="C1900" s="239" t="str">
        <f>VLOOKUP($A$18,Piezas!$A$10:$F$604,2,FALSE)</f>
        <v xml:space="preserve">Gabinete lateral derecho </v>
      </c>
      <c r="D1900" s="321"/>
      <c r="E1900" s="322"/>
      <c r="F1900" s="308" t="e">
        <f>VLOOKUP(D1900,Acero!$A$12:$AB$209,4,FALSE)</f>
        <v>#N/A</v>
      </c>
      <c r="G1900" s="317"/>
      <c r="H1900" s="317"/>
      <c r="I1900" s="317"/>
      <c r="J1900" s="311"/>
      <c r="L1900" s="322"/>
      <c r="M1900" s="308" t="e">
        <f>VLOOKUP(D1900,Acero!$A$12:$AB$209,13,FALSE)</f>
        <v>#N/A</v>
      </c>
      <c r="N1900" s="308" t="str">
        <f>IF(L1900="x",VLOOKUP(D1900,Acero!$A$12:$AB$209,6,FALSE),"--")</f>
        <v>--</v>
      </c>
      <c r="O1900" s="324" t="str">
        <f>IF(L1900="x",VLOOKUP(D1900,Acero!$A$12:$AB$209,7,FALSE),"--")</f>
        <v>--</v>
      </c>
      <c r="P1900" s="335" t="e">
        <f>IF((M1900="Chapa negra doble recapado")*AND(L1900&lt;&gt;"x"),"--",VLOOKUP(D1900,Acero!$A$12:$AB$209,14,FALSE))</f>
        <v>#N/A</v>
      </c>
      <c r="Q1900" s="335" t="e">
        <f>IF((M1900="Chapa negra doble recapado")*AND(L1900&lt;&gt;"x"),"--",VLOOKUP(D1900,Acero!$A$12:$AB$209,15,FALSE))</f>
        <v>#N/A</v>
      </c>
      <c r="R1900" s="335" t="str">
        <f>IF(L1900="x",VLOOKUP(D1900,Acero!$A$12:$AB$209,16,FALSE),"--")</f>
        <v>--</v>
      </c>
      <c r="S1900" s="335" t="str">
        <f>IF(L1900="x",VLOOKUP(D1900,Acero!$A$12:$AB$209,17,FALSE),"--")</f>
        <v>--</v>
      </c>
      <c r="T1900" s="335" t="e">
        <f>VLOOKUP(D1900,Acero!$A$12:$AB$209,18,FALSE)</f>
        <v>#N/A</v>
      </c>
      <c r="U1900" s="308" t="e">
        <f>VLOOKUP(D1900,Acero!$A$12:$AB$209,19,FALSE)</f>
        <v>#N/A</v>
      </c>
      <c r="V1900" s="319"/>
      <c r="W1900" s="319"/>
      <c r="X1900" s="322"/>
      <c r="Y1900" s="334" t="e">
        <f t="shared" si="780"/>
        <v>#DIV/0!</v>
      </c>
      <c r="Z1900">
        <f t="shared" si="784"/>
        <v>34300660.666666597</v>
      </c>
      <c r="AG1900" s="345">
        <v>44184</v>
      </c>
      <c r="AH1900" s="149"/>
      <c r="AI1900" s="149"/>
      <c r="AJ1900" s="149"/>
      <c r="AK1900" s="149"/>
      <c r="AL1900" s="343" t="e">
        <f t="shared" si="781"/>
        <v>#DIV/0!</v>
      </c>
      <c r="AM1900" s="149"/>
      <c r="AN1900" s="149"/>
      <c r="AO1900" s="343" t="e">
        <f t="shared" si="782"/>
        <v>#DIV/0!</v>
      </c>
      <c r="AP1900" s="149"/>
      <c r="AQ1900" s="149"/>
      <c r="AR1900" s="343" t="e">
        <f t="shared" si="783"/>
        <v>#DIV/0!</v>
      </c>
    </row>
    <row r="1901" spans="1:44" ht="15.75" hidden="1" thickBot="1">
      <c r="A1901" s="410"/>
      <c r="B1901" s="336"/>
      <c r="C1901" s="337"/>
      <c r="D1901" s="338"/>
      <c r="E1901" s="339"/>
      <c r="F1901" s="340"/>
      <c r="G1901" s="336"/>
      <c r="H1901" s="336"/>
      <c r="I1901" s="338"/>
      <c r="J1901" s="339"/>
      <c r="K1901" s="341"/>
      <c r="L1901" s="339"/>
      <c r="M1901" s="338"/>
      <c r="N1901" s="338"/>
      <c r="O1901" s="342"/>
      <c r="P1901" s="340"/>
      <c r="Q1901" s="340"/>
      <c r="R1901" s="340"/>
      <c r="S1901" s="340"/>
      <c r="T1901" s="340"/>
      <c r="U1901" s="336"/>
      <c r="V1901" s="336"/>
      <c r="W1901" s="336"/>
      <c r="X1901" s="339"/>
      <c r="Y1901" s="339"/>
      <c r="Z1901" s="333"/>
      <c r="AA1901" s="333"/>
      <c r="AG1901" s="345"/>
      <c r="AL1901" s="344"/>
      <c r="AO1901" s="344"/>
      <c r="AR1901" s="344"/>
    </row>
    <row r="1902" spans="1:44" ht="31.5" hidden="1" thickTop="1" thickBot="1">
      <c r="A1902" s="411" t="s">
        <v>676</v>
      </c>
      <c r="B1902" s="308">
        <v>1728</v>
      </c>
      <c r="C1902" s="239" t="str">
        <f>VLOOKUP($A$18,Piezas!$A$10:$F$604,2,FALSE)</f>
        <v xml:space="preserve">Gabinete lateral derecho </v>
      </c>
      <c r="D1902" s="317" t="s">
        <v>1012</v>
      </c>
      <c r="E1902" s="331">
        <v>3766.3333333333298</v>
      </c>
      <c r="F1902" s="308" t="str">
        <f>VLOOKUP(D1902,Acero!$A$12:$AB$209,4,FALSE)</f>
        <v>Lateral</v>
      </c>
      <c r="G1902" s="317"/>
      <c r="H1902" s="317"/>
      <c r="I1902" s="317"/>
      <c r="J1902" s="310"/>
      <c r="K1902" s="149"/>
      <c r="L1902" s="331"/>
      <c r="M1902" s="308" t="str">
        <f>VLOOKUP(D1902,Acero!$A$12:$AB$209,13,FALSE)</f>
        <v>Chapa negra doble recapado</v>
      </c>
      <c r="N1902" s="308" t="str">
        <f>IF(L1902="x",VLOOKUP(D1902,Acero!$A$12:$AB$209,6,FALSE),"--")</f>
        <v>--</v>
      </c>
      <c r="O1902" s="324" t="str">
        <f>IF(L1902="x",VLOOKUP(D1902,Acero!$A$12:$AB$209,7,FALSE),"--")</f>
        <v>--</v>
      </c>
      <c r="P1902" s="335" t="str">
        <f>IF((M1902="Chapa negra doble recapado")*AND(L1902&lt;&gt;"x"),"--",VLOOKUP(D1902,Acero!$A$12:$AB$209,14,FALSE))</f>
        <v>--</v>
      </c>
      <c r="Q1902" s="335" t="str">
        <f>IF((M1902="Chapa negra doble recapado")*AND(L1902&lt;&gt;"x"),"--",VLOOKUP(D1902,Acero!$A$12:$AB$209,15,FALSE))</f>
        <v>--</v>
      </c>
      <c r="R1902" s="335" t="str">
        <f>IF(L1902="x",VLOOKUP(D1902,Acero!$A$12:$AB$209,16,FALSE),"--")</f>
        <v>--</v>
      </c>
      <c r="S1902" s="335" t="str">
        <f>IF(L1902="x",VLOOKUP(D1902,Acero!$A$12:$AB$209,17,FALSE),"--")</f>
        <v>--</v>
      </c>
      <c r="T1902" s="335">
        <f>VLOOKUP(D1902,Acero!$A$12:$AB$209,18,FALSE)</f>
        <v>1.2</v>
      </c>
      <c r="U1902" s="308" t="str">
        <f>VLOOKUP(D1902,Acero!$A$12:$AB$209,19,FALSE)</f>
        <v>mm</v>
      </c>
      <c r="V1902" s="317"/>
      <c r="W1902" s="317">
        <v>3061.3333333333298</v>
      </c>
      <c r="X1902" s="331">
        <v>4003.1666666666702</v>
      </c>
      <c r="Y1902" s="334">
        <f t="shared" ref="Y1902:Y1912" si="785">(X1902-W1902)/W1902</f>
        <v>0.30765461672474131</v>
      </c>
      <c r="Z1902" s="149">
        <f>(V1902+W1902)*E1902</f>
        <v>11530001.777777754</v>
      </c>
      <c r="AA1902" s="149"/>
      <c r="AB1902" s="149"/>
      <c r="AC1902" s="149"/>
      <c r="AD1902" s="149"/>
      <c r="AE1902" s="149"/>
      <c r="AF1902" s="149"/>
      <c r="AG1902" s="345">
        <v>44185</v>
      </c>
      <c r="AH1902" s="149"/>
      <c r="AI1902" s="149"/>
      <c r="AJ1902" s="149"/>
      <c r="AK1902" s="149"/>
      <c r="AL1902" s="343" t="e">
        <f t="shared" ref="AL1902:AL1912" si="786">(AH1902-AK1902)/AH1902</f>
        <v>#DIV/0!</v>
      </c>
      <c r="AM1902" s="149"/>
      <c r="AN1902" s="149"/>
      <c r="AO1902" s="343" t="e">
        <f t="shared" ref="AO1902:AO1912" si="787">(AK1902-AN1902)/AK1902</f>
        <v>#DIV/0!</v>
      </c>
      <c r="AP1902" s="149"/>
      <c r="AQ1902" s="149"/>
      <c r="AR1902" s="343" t="e">
        <f t="shared" ref="AR1902:AR1912" si="788">(AN1902-AQ1902)/AN1902</f>
        <v>#DIV/0!</v>
      </c>
    </row>
    <row r="1903" spans="1:44" ht="30.75" hidden="1" thickBot="1">
      <c r="A1903" s="309"/>
      <c r="B1903" s="308">
        <v>1729</v>
      </c>
      <c r="C1903" s="239" t="str">
        <f>VLOOKUP($A$18,Piezas!$A$10:$F$604,2,FALSE)</f>
        <v xml:space="preserve">Gabinete lateral derecho </v>
      </c>
      <c r="D1903" s="317" t="s">
        <v>1211</v>
      </c>
      <c r="E1903" s="322">
        <v>3774.3333333333298</v>
      </c>
      <c r="F1903" s="308" t="str">
        <f>VLOOKUP(D1903,Acero!$A$12:$AB$209,4,FALSE)</f>
        <v xml:space="preserve">Lonja </v>
      </c>
      <c r="G1903" s="317"/>
      <c r="H1903" s="317"/>
      <c r="I1903" s="317"/>
      <c r="J1903" s="311"/>
      <c r="L1903" s="317"/>
      <c r="M1903" s="308" t="str">
        <f>VLOOKUP(D1903,Acero!$A$12:$AB$209,13,FALSE)</f>
        <v>Chapa negra doble recapado</v>
      </c>
      <c r="N1903" s="308" t="str">
        <f>IF(L1903="x",VLOOKUP(D1903,Acero!$A$12:$AB$209,6,FALSE),"--")</f>
        <v>--</v>
      </c>
      <c r="O1903" s="324" t="str">
        <f>IF(L1903="x",VLOOKUP(D1903,Acero!$A$12:$AB$209,7,FALSE),"--")</f>
        <v>--</v>
      </c>
      <c r="P1903" s="335" t="str">
        <f>IF((M1903="Chapa negra doble recapado")*AND(L1903&lt;&gt;"x"),"--",VLOOKUP(D1903,Acero!$A$12:$AB$209,14,FALSE))</f>
        <v>--</v>
      </c>
      <c r="Q1903" s="335" t="str">
        <f>IF((M1903="Chapa negra doble recapado")*AND(L1903&lt;&gt;"x"),"--",VLOOKUP(D1903,Acero!$A$12:$AB$209,15,FALSE))</f>
        <v>--</v>
      </c>
      <c r="R1903" s="335" t="str">
        <f>IF(L1903="x",VLOOKUP(D1903,Acero!$A$12:$AB$209,16,FALSE),"--")</f>
        <v>--</v>
      </c>
      <c r="S1903" s="335" t="str">
        <f>IF(L1903="x",VLOOKUP(D1903,Acero!$A$12:$AB$209,17,FALSE),"--")</f>
        <v>--</v>
      </c>
      <c r="T1903" s="335">
        <f>VLOOKUP(D1903,Acero!$A$12:$AB$209,18,FALSE)</f>
        <v>1.2</v>
      </c>
      <c r="U1903" s="308" t="str">
        <f>VLOOKUP(D1903,Acero!$A$12:$AB$209,19,FALSE)</f>
        <v>mm</v>
      </c>
      <c r="V1903" s="317"/>
      <c r="W1903" s="317">
        <v>3067.8333333333298</v>
      </c>
      <c r="X1903" s="322">
        <v>4011.6666666666702</v>
      </c>
      <c r="Y1903" s="334">
        <f t="shared" si="785"/>
        <v>0.30765469658282435</v>
      </c>
      <c r="Z1903">
        <f t="shared" ref="Z1903:Z1912" si="789">(V1903+W1903)*E1903+Z1902</f>
        <v>23109027.388888843</v>
      </c>
      <c r="AG1903" s="345">
        <v>44186</v>
      </c>
      <c r="AH1903" s="149"/>
      <c r="AI1903" s="149"/>
      <c r="AJ1903" s="149"/>
      <c r="AK1903" s="149"/>
      <c r="AL1903" s="343" t="e">
        <f t="shared" si="786"/>
        <v>#DIV/0!</v>
      </c>
      <c r="AM1903" s="149"/>
      <c r="AN1903" s="149"/>
      <c r="AO1903" s="343" t="e">
        <f t="shared" si="787"/>
        <v>#DIV/0!</v>
      </c>
      <c r="AP1903" s="149"/>
      <c r="AQ1903" s="149"/>
      <c r="AR1903" s="343" t="e">
        <f t="shared" si="788"/>
        <v>#DIV/0!</v>
      </c>
    </row>
    <row r="1904" spans="1:44" ht="30.75" hidden="1" thickBot="1">
      <c r="A1904" s="309"/>
      <c r="B1904" s="308">
        <v>1730</v>
      </c>
      <c r="C1904" s="239" t="str">
        <f>VLOOKUP($A$18,Piezas!$A$10:$F$604,2,FALSE)</f>
        <v xml:space="preserve">Gabinete lateral derecho </v>
      </c>
      <c r="D1904" s="317" t="s">
        <v>1014</v>
      </c>
      <c r="E1904" s="322">
        <v>3782.3333333333298</v>
      </c>
      <c r="F1904" s="308" t="str">
        <f>VLOOKUP(D1904,Acero!$A$12:$AB$209,4,FALSE)</f>
        <v>orejas</v>
      </c>
      <c r="G1904" s="317"/>
      <c r="H1904" s="317"/>
      <c r="I1904" s="317"/>
      <c r="J1904" s="311" t="s">
        <v>1627</v>
      </c>
      <c r="L1904" s="322"/>
      <c r="M1904" s="308" t="str">
        <f>VLOOKUP(D1904,Acero!$A$12:$AB$209,13,FALSE)</f>
        <v>Chapa negra doble recapado</v>
      </c>
      <c r="N1904" s="308" t="str">
        <f>IF(L1904="x",VLOOKUP(D1904,Acero!$A$12:$AB$209,6,FALSE),"--")</f>
        <v>--</v>
      </c>
      <c r="O1904" s="324" t="str">
        <f>IF(L1904="x",VLOOKUP(D1904,Acero!$A$12:$AB$209,7,FALSE),"--")</f>
        <v>--</v>
      </c>
      <c r="P1904" s="335" t="str">
        <f>IF((M1904="Chapa negra doble recapado")*AND(L1904&lt;&gt;"x"),"--",VLOOKUP(D1904,Acero!$A$12:$AB$209,14,FALSE))</f>
        <v>--</v>
      </c>
      <c r="Q1904" s="335" t="str">
        <f>IF((M1904="Chapa negra doble recapado")*AND(L1904&lt;&gt;"x"),"--",VLOOKUP(D1904,Acero!$A$12:$AB$209,15,FALSE))</f>
        <v>--</v>
      </c>
      <c r="R1904" s="335" t="str">
        <f>IF(L1904="x",VLOOKUP(D1904,Acero!$A$12:$AB$209,16,FALSE),"--")</f>
        <v>--</v>
      </c>
      <c r="S1904" s="335" t="str">
        <f>IF(L1904="x",VLOOKUP(D1904,Acero!$A$12:$AB$209,17,FALSE),"--")</f>
        <v>--</v>
      </c>
      <c r="T1904" s="335">
        <f>VLOOKUP(D1904,Acero!$A$12:$AB$209,18,FALSE)</f>
        <v>1.2</v>
      </c>
      <c r="U1904" s="308" t="str">
        <f>VLOOKUP(D1904,Acero!$A$12:$AB$209,19,FALSE)</f>
        <v>mm</v>
      </c>
      <c r="V1904" s="318">
        <v>1</v>
      </c>
      <c r="W1904" s="318">
        <v>3074.3333333333298</v>
      </c>
      <c r="X1904" s="322">
        <v>4020.1666666666702</v>
      </c>
      <c r="Y1904" s="334">
        <f t="shared" si="785"/>
        <v>0.30765477610322284</v>
      </c>
      <c r="Z1904">
        <f t="shared" si="789"/>
        <v>34740963.166666597</v>
      </c>
      <c r="AG1904" s="345">
        <v>44187</v>
      </c>
      <c r="AH1904" s="149"/>
      <c r="AI1904" s="149"/>
      <c r="AJ1904" s="149"/>
      <c r="AK1904" s="149"/>
      <c r="AL1904" s="343" t="e">
        <f t="shared" si="786"/>
        <v>#DIV/0!</v>
      </c>
      <c r="AM1904" s="149"/>
      <c r="AN1904" s="149"/>
      <c r="AO1904" s="343" t="e">
        <f t="shared" si="787"/>
        <v>#DIV/0!</v>
      </c>
      <c r="AP1904" s="149"/>
      <c r="AQ1904" s="149"/>
      <c r="AR1904" s="343" t="e">
        <f t="shared" si="788"/>
        <v>#DIV/0!</v>
      </c>
    </row>
    <row r="1905" spans="1:44" ht="30.75" hidden="1" thickBot="1">
      <c r="A1905" s="309"/>
      <c r="B1905" s="308">
        <v>1731</v>
      </c>
      <c r="C1905" s="239" t="str">
        <f>VLOOKUP($A$18,Piezas!$A$10:$F$604,2,FALSE)</f>
        <v xml:space="preserve">Gabinete lateral derecho </v>
      </c>
      <c r="D1905" s="317" t="s">
        <v>1015</v>
      </c>
      <c r="E1905" s="322"/>
      <c r="F1905" s="308">
        <f>VLOOKUP(D1905,Acero!$A$12:$AB$209,4,FALSE)</f>
        <v>0</v>
      </c>
      <c r="G1905" s="317"/>
      <c r="H1905" s="317"/>
      <c r="I1905" s="317"/>
      <c r="J1905" s="311"/>
      <c r="L1905" s="322"/>
      <c r="M1905" s="308">
        <f>VLOOKUP(D1905,Acero!$A$12:$AB$209,13,FALSE)</f>
        <v>0</v>
      </c>
      <c r="N1905" s="308" t="str">
        <f>IF(L1905="x",VLOOKUP(D1905,Acero!$A$12:$AB$209,6,FALSE),"--")</f>
        <v>--</v>
      </c>
      <c r="O1905" s="324" t="str">
        <f>IF(L1905="x",VLOOKUP(D1905,Acero!$A$12:$AB$209,7,FALSE),"--")</f>
        <v>--</v>
      </c>
      <c r="P1905" s="335">
        <f>IF((M1905="Chapa negra doble recapado")*AND(L1905&lt;&gt;"x"),"--",VLOOKUP(D1905,Acero!$A$12:$AB$209,14,FALSE))</f>
        <v>0</v>
      </c>
      <c r="Q1905" s="335">
        <f>IF((M1905="Chapa negra doble recapado")*AND(L1905&lt;&gt;"x"),"--",VLOOKUP(D1905,Acero!$A$12:$AB$209,15,FALSE))</f>
        <v>0</v>
      </c>
      <c r="R1905" s="335" t="str">
        <f>IF(L1905="x",VLOOKUP(D1905,Acero!$A$12:$AB$209,16,FALSE),"--")</f>
        <v>--</v>
      </c>
      <c r="S1905" s="335" t="str">
        <f>IF(L1905="x",VLOOKUP(D1905,Acero!$A$12:$AB$209,17,FALSE),"--")</f>
        <v>--</v>
      </c>
      <c r="T1905" s="335">
        <f>VLOOKUP(D1905,Acero!$A$12:$AB$209,18,FALSE)</f>
        <v>0</v>
      </c>
      <c r="U1905" s="308" t="str">
        <f>VLOOKUP(D1905,Acero!$A$12:$AB$209,19,FALSE)</f>
        <v>-----</v>
      </c>
      <c r="V1905" s="319"/>
      <c r="W1905" s="319"/>
      <c r="X1905" s="322"/>
      <c r="Y1905" s="334" t="e">
        <f t="shared" si="785"/>
        <v>#DIV/0!</v>
      </c>
      <c r="Z1905">
        <f t="shared" si="789"/>
        <v>34740963.166666597</v>
      </c>
      <c r="AG1905" s="345">
        <v>44188</v>
      </c>
      <c r="AH1905" s="149"/>
      <c r="AI1905" s="149"/>
      <c r="AJ1905" s="149"/>
      <c r="AK1905" s="149"/>
      <c r="AL1905" s="343" t="e">
        <f t="shared" si="786"/>
        <v>#DIV/0!</v>
      </c>
      <c r="AM1905" s="149"/>
      <c r="AN1905" s="149"/>
      <c r="AO1905" s="343" t="e">
        <f t="shared" si="787"/>
        <v>#DIV/0!</v>
      </c>
      <c r="AP1905" s="149"/>
      <c r="AQ1905" s="149"/>
      <c r="AR1905" s="343" t="e">
        <f t="shared" si="788"/>
        <v>#DIV/0!</v>
      </c>
    </row>
    <row r="1906" spans="1:44" ht="30.75" hidden="1" thickBot="1">
      <c r="A1906" s="309"/>
      <c r="B1906" s="308">
        <v>1732</v>
      </c>
      <c r="C1906" s="239" t="str">
        <f>VLOOKUP($A$18,Piezas!$A$10:$F$604,2,FALSE)</f>
        <v xml:space="preserve">Gabinete lateral derecho </v>
      </c>
      <c r="D1906" s="317" t="s">
        <v>1060</v>
      </c>
      <c r="E1906" s="322"/>
      <c r="F1906" s="308">
        <f>VLOOKUP(D1906,Acero!$A$12:$AB$209,4,FALSE)</f>
        <v>0</v>
      </c>
      <c r="G1906" s="317"/>
      <c r="H1906" s="317"/>
      <c r="I1906" s="317"/>
      <c r="J1906" s="311"/>
      <c r="L1906" s="322"/>
      <c r="M1906" s="308" t="str">
        <f>VLOOKUP(D1906,Acero!$A$12:$AB$209,13,FALSE)</f>
        <v>---------------</v>
      </c>
      <c r="N1906" s="308" t="str">
        <f>IF(L1906="x",VLOOKUP(D1906,Acero!$A$12:$AB$209,6,FALSE),"--")</f>
        <v>--</v>
      </c>
      <c r="O1906" s="324" t="str">
        <f>IF(L1906="x",VLOOKUP(D1906,Acero!$A$12:$AB$209,7,FALSE),"--")</f>
        <v>--</v>
      </c>
      <c r="P1906" s="335">
        <f>IF((M1906="Chapa negra doble recapado")*AND(L1906&lt;&gt;"x"),"--",VLOOKUP(D1906,Acero!$A$12:$AB$209,14,FALSE))</f>
        <v>28</v>
      </c>
      <c r="Q1906" s="335" t="str">
        <f>IF((M1906="Chapa negra doble recapado")*AND(L1906&lt;&gt;"x"),"--",VLOOKUP(D1906,Acero!$A$12:$AB$209,15,FALSE))</f>
        <v>----</v>
      </c>
      <c r="R1906" s="335" t="str">
        <f>IF(L1906="x",VLOOKUP(D1906,Acero!$A$12:$AB$209,16,FALSE),"--")</f>
        <v>--</v>
      </c>
      <c r="S1906" s="335" t="str">
        <f>IF(L1906="x",VLOOKUP(D1906,Acero!$A$12:$AB$209,17,FALSE),"--")</f>
        <v>--</v>
      </c>
      <c r="T1906" s="335">
        <f>VLOOKUP(D1906,Acero!$A$12:$AB$209,18,FALSE)</f>
        <v>0</v>
      </c>
      <c r="U1906" s="308" t="str">
        <f>VLOOKUP(D1906,Acero!$A$12:$AB$209,19,FALSE)</f>
        <v>----</v>
      </c>
      <c r="V1906" s="318"/>
      <c r="W1906" s="318"/>
      <c r="X1906" s="322"/>
      <c r="Y1906" s="334" t="e">
        <f t="shared" si="785"/>
        <v>#DIV/0!</v>
      </c>
      <c r="Z1906">
        <f t="shared" si="789"/>
        <v>34740963.166666597</v>
      </c>
      <c r="AG1906" s="345">
        <v>44189</v>
      </c>
      <c r="AH1906" s="149"/>
      <c r="AI1906" s="149"/>
      <c r="AJ1906" s="149"/>
      <c r="AK1906" s="149"/>
      <c r="AL1906" s="343" t="e">
        <f t="shared" si="786"/>
        <v>#DIV/0!</v>
      </c>
      <c r="AM1906" s="149"/>
      <c r="AN1906" s="149"/>
      <c r="AO1906" s="343" t="e">
        <f t="shared" si="787"/>
        <v>#DIV/0!</v>
      </c>
      <c r="AP1906" s="149"/>
      <c r="AQ1906" s="149"/>
      <c r="AR1906" s="343" t="e">
        <f t="shared" si="788"/>
        <v>#DIV/0!</v>
      </c>
    </row>
    <row r="1907" spans="1:44" ht="30.75" hidden="1" thickBot="1">
      <c r="A1907" s="309"/>
      <c r="B1907" s="308">
        <v>1733</v>
      </c>
      <c r="C1907" s="239" t="str">
        <f>VLOOKUP($A$18,Piezas!$A$10:$F$604,2,FALSE)</f>
        <v xml:space="preserve">Gabinete lateral derecho </v>
      </c>
      <c r="D1907" s="317" t="s">
        <v>1228</v>
      </c>
      <c r="E1907" s="322"/>
      <c r="F1907" s="308">
        <f>VLOOKUP(D1907,Acero!$A$12:$AB$209,4,FALSE)</f>
        <v>0</v>
      </c>
      <c r="G1907" s="317"/>
      <c r="H1907" s="317"/>
      <c r="I1907" s="317"/>
      <c r="J1907" s="311"/>
      <c r="L1907" s="322"/>
      <c r="M1907" s="308" t="str">
        <f>VLOOKUP(D1907,Acero!$A$12:$AB$209,13,FALSE)</f>
        <v>---------------</v>
      </c>
      <c r="N1907" s="308" t="str">
        <f>IF(L1907="x",VLOOKUP(D1907,Acero!$A$12:$AB$209,6,FALSE),"--")</f>
        <v>--</v>
      </c>
      <c r="O1907" s="324" t="str">
        <f>IF(L1907="x",VLOOKUP(D1907,Acero!$A$12:$AB$209,7,FALSE),"--")</f>
        <v>--</v>
      </c>
      <c r="P1907" s="335">
        <f>IF((M1907="Chapa negra doble recapado")*AND(L1907&lt;&gt;"x"),"--",VLOOKUP(D1907,Acero!$A$12:$AB$209,14,FALSE))</f>
        <v>0.42</v>
      </c>
      <c r="Q1907" s="335" t="str">
        <f>IF((M1907="Chapa negra doble recapado")*AND(L1907&lt;&gt;"x"),"--",VLOOKUP(D1907,Acero!$A$12:$AB$209,15,FALSE))</f>
        <v>----</v>
      </c>
      <c r="R1907" s="335" t="str">
        <f>IF(L1907="x",VLOOKUP(D1907,Acero!$A$12:$AB$209,16,FALSE),"--")</f>
        <v>--</v>
      </c>
      <c r="S1907" s="335" t="str">
        <f>IF(L1907="x",VLOOKUP(D1907,Acero!$A$12:$AB$209,17,FALSE),"--")</f>
        <v>--</v>
      </c>
      <c r="T1907" s="335">
        <f>VLOOKUP(D1907,Acero!$A$12:$AB$209,18,FALSE)</f>
        <v>0.5</v>
      </c>
      <c r="U1907" s="308" t="str">
        <f>VLOOKUP(D1907,Acero!$A$12:$AB$209,19,FALSE)</f>
        <v>----</v>
      </c>
      <c r="V1907" s="318"/>
      <c r="W1907" s="318"/>
      <c r="X1907" s="322"/>
      <c r="Y1907" s="334" t="e">
        <f t="shared" si="785"/>
        <v>#DIV/0!</v>
      </c>
      <c r="Z1907">
        <f t="shared" si="789"/>
        <v>34740963.166666597</v>
      </c>
      <c r="AG1907" s="345">
        <v>44190</v>
      </c>
      <c r="AH1907" s="149"/>
      <c r="AI1907" s="149"/>
      <c r="AJ1907" s="149"/>
      <c r="AK1907" s="149"/>
      <c r="AL1907" s="343" t="e">
        <f t="shared" si="786"/>
        <v>#DIV/0!</v>
      </c>
      <c r="AM1907" s="149"/>
      <c r="AN1907" s="149"/>
      <c r="AO1907" s="343" t="e">
        <f t="shared" si="787"/>
        <v>#DIV/0!</v>
      </c>
      <c r="AP1907" s="149"/>
      <c r="AQ1907" s="149"/>
      <c r="AR1907" s="343" t="e">
        <f t="shared" si="788"/>
        <v>#DIV/0!</v>
      </c>
    </row>
    <row r="1908" spans="1:44" ht="30.75" hidden="1" thickBot="1">
      <c r="A1908" s="309"/>
      <c r="B1908" s="308">
        <v>1734</v>
      </c>
      <c r="C1908" s="239" t="str">
        <f>VLOOKUP($A$18,Piezas!$A$10:$F$604,2,FALSE)</f>
        <v xml:space="preserve">Gabinete lateral derecho </v>
      </c>
      <c r="D1908" s="317" t="s">
        <v>1229</v>
      </c>
      <c r="E1908" s="322"/>
      <c r="F1908" s="308">
        <f>VLOOKUP(D1908,Acero!$A$12:$AB$209,4,FALSE)</f>
        <v>0</v>
      </c>
      <c r="G1908" s="317"/>
      <c r="H1908" s="317"/>
      <c r="I1908" s="317"/>
      <c r="J1908" s="311"/>
      <c r="L1908" s="322"/>
      <c r="M1908" s="308" t="str">
        <f>VLOOKUP(D1908,Acero!$A$12:$AB$209,13,FALSE)</f>
        <v>---------------</v>
      </c>
      <c r="N1908" s="308" t="str">
        <f>IF(L1908="x",VLOOKUP(D1908,Acero!$A$12:$AB$209,6,FALSE),"--")</f>
        <v>--</v>
      </c>
      <c r="O1908" s="324" t="str">
        <f>IF(L1908="x",VLOOKUP(D1908,Acero!$A$12:$AB$209,7,FALSE),"--")</f>
        <v>--</v>
      </c>
      <c r="P1908" s="335">
        <f>IF((M1908="Chapa negra doble recapado")*AND(L1908&lt;&gt;"x"),"--",VLOOKUP(D1908,Acero!$A$12:$AB$209,14,FALSE))</f>
        <v>22</v>
      </c>
      <c r="Q1908" s="335" t="str">
        <f>IF((M1908="Chapa negra doble recapado")*AND(L1908&lt;&gt;"x"),"--",VLOOKUP(D1908,Acero!$A$12:$AB$209,15,FALSE))</f>
        <v>----</v>
      </c>
      <c r="R1908" s="335" t="str">
        <f>IF(L1908="x",VLOOKUP(D1908,Acero!$A$12:$AB$209,16,FALSE),"--")</f>
        <v>--</v>
      </c>
      <c r="S1908" s="335" t="str">
        <f>IF(L1908="x",VLOOKUP(D1908,Acero!$A$12:$AB$209,17,FALSE),"--")</f>
        <v>--</v>
      </c>
      <c r="T1908" s="335">
        <f>VLOOKUP(D1908,Acero!$A$12:$AB$209,18,FALSE)</f>
        <v>0</v>
      </c>
      <c r="U1908" s="308" t="str">
        <f>VLOOKUP(D1908,Acero!$A$12:$AB$209,19,FALSE)</f>
        <v>----</v>
      </c>
      <c r="V1908" s="319"/>
      <c r="W1908" s="319"/>
      <c r="X1908" s="322"/>
      <c r="Y1908" s="334" t="e">
        <f t="shared" si="785"/>
        <v>#DIV/0!</v>
      </c>
      <c r="Z1908">
        <f t="shared" si="789"/>
        <v>34740963.166666597</v>
      </c>
      <c r="AG1908" s="345">
        <v>44191</v>
      </c>
      <c r="AH1908" s="149"/>
      <c r="AI1908" s="149"/>
      <c r="AJ1908" s="149"/>
      <c r="AK1908" s="149"/>
      <c r="AL1908" s="343" t="e">
        <f t="shared" si="786"/>
        <v>#DIV/0!</v>
      </c>
      <c r="AM1908" s="149"/>
      <c r="AN1908" s="149"/>
      <c r="AO1908" s="343" t="e">
        <f t="shared" si="787"/>
        <v>#DIV/0!</v>
      </c>
      <c r="AP1908" s="149"/>
      <c r="AQ1908" s="149"/>
      <c r="AR1908" s="343" t="e">
        <f t="shared" si="788"/>
        <v>#DIV/0!</v>
      </c>
    </row>
    <row r="1909" spans="1:44" ht="30.75" hidden="1" thickBot="1">
      <c r="A1909" s="309"/>
      <c r="B1909" s="308">
        <v>1735</v>
      </c>
      <c r="C1909" s="239" t="str">
        <f>VLOOKUP($A$18,Piezas!$A$10:$F$604,2,FALSE)</f>
        <v xml:space="preserve">Gabinete lateral derecho </v>
      </c>
      <c r="D1909" s="317" t="s">
        <v>1230</v>
      </c>
      <c r="E1909" s="322"/>
      <c r="F1909" s="308">
        <f>VLOOKUP(D1909,Acero!$A$12:$AB$209,4,FALSE)</f>
        <v>0</v>
      </c>
      <c r="G1909" s="317"/>
      <c r="H1909" s="317"/>
      <c r="I1909" s="317"/>
      <c r="J1909" s="311"/>
      <c r="L1909" s="322"/>
      <c r="M1909" s="308" t="str">
        <f>VLOOKUP(D1909,Acero!$A$12:$AB$209,13,FALSE)</f>
        <v>---------------</v>
      </c>
      <c r="N1909" s="308" t="str">
        <f>IF(L1909="x",VLOOKUP(D1909,Acero!$A$12:$AB$209,6,FALSE),"--")</f>
        <v>--</v>
      </c>
      <c r="O1909" s="324" t="str">
        <f>IF(L1909="x",VLOOKUP(D1909,Acero!$A$12:$AB$209,7,FALSE),"--")</f>
        <v>--</v>
      </c>
      <c r="P1909" s="335">
        <f>IF((M1909="Chapa negra doble recapado")*AND(L1909&lt;&gt;"x"),"--",VLOOKUP(D1909,Acero!$A$12:$AB$209,14,FALSE))</f>
        <v>12.7</v>
      </c>
      <c r="Q1909" s="335" t="str">
        <f>IF((M1909="Chapa negra doble recapado")*AND(L1909&lt;&gt;"x"),"--",VLOOKUP(D1909,Acero!$A$12:$AB$209,15,FALSE))</f>
        <v>----</v>
      </c>
      <c r="R1909" s="335" t="str">
        <f>IF(L1909="x",VLOOKUP(D1909,Acero!$A$12:$AB$209,16,FALSE),"--")</f>
        <v>--</v>
      </c>
      <c r="S1909" s="335" t="str">
        <f>IF(L1909="x",VLOOKUP(D1909,Acero!$A$12:$AB$209,17,FALSE),"--")</f>
        <v>--</v>
      </c>
      <c r="T1909" s="335">
        <f>VLOOKUP(D1909,Acero!$A$12:$AB$209,18,FALSE)</f>
        <v>0</v>
      </c>
      <c r="U1909" s="308" t="str">
        <f>VLOOKUP(D1909,Acero!$A$12:$AB$209,19,FALSE)</f>
        <v>----</v>
      </c>
      <c r="V1909" s="318"/>
      <c r="W1909" s="318"/>
      <c r="X1909" s="322"/>
      <c r="Y1909" s="334" t="e">
        <f t="shared" si="785"/>
        <v>#DIV/0!</v>
      </c>
      <c r="Z1909">
        <f t="shared" si="789"/>
        <v>34740963.166666597</v>
      </c>
      <c r="AG1909" s="345">
        <v>44192</v>
      </c>
      <c r="AH1909" s="149"/>
      <c r="AI1909" s="149"/>
      <c r="AJ1909" s="149"/>
      <c r="AK1909" s="149"/>
      <c r="AL1909" s="343" t="e">
        <f t="shared" si="786"/>
        <v>#DIV/0!</v>
      </c>
      <c r="AM1909" s="149"/>
      <c r="AN1909" s="149"/>
      <c r="AO1909" s="343" t="e">
        <f t="shared" si="787"/>
        <v>#DIV/0!</v>
      </c>
      <c r="AP1909" s="149"/>
      <c r="AQ1909" s="149"/>
      <c r="AR1909" s="343" t="e">
        <f t="shared" si="788"/>
        <v>#DIV/0!</v>
      </c>
    </row>
    <row r="1910" spans="1:44" ht="30.75" hidden="1" thickBot="1">
      <c r="A1910" s="309"/>
      <c r="B1910" s="308">
        <v>1736</v>
      </c>
      <c r="C1910" s="239" t="str">
        <f>VLOOKUP($A$18,Piezas!$A$10:$F$604,2,FALSE)</f>
        <v xml:space="preserve">Gabinete lateral derecho </v>
      </c>
      <c r="D1910" s="317"/>
      <c r="E1910" s="322"/>
      <c r="F1910" s="308" t="e">
        <f>VLOOKUP(D1910,Acero!$A$12:$AB$209,4,FALSE)</f>
        <v>#N/A</v>
      </c>
      <c r="G1910" s="317"/>
      <c r="H1910" s="317"/>
      <c r="I1910" s="317"/>
      <c r="J1910" s="311"/>
      <c r="L1910" s="322"/>
      <c r="M1910" s="308" t="e">
        <f>VLOOKUP(D1910,Acero!$A$12:$AB$209,13,FALSE)</f>
        <v>#N/A</v>
      </c>
      <c r="N1910" s="308" t="str">
        <f>IF(L1910="x",VLOOKUP(D1910,Acero!$A$12:$AB$209,6,FALSE),"--")</f>
        <v>--</v>
      </c>
      <c r="O1910" s="324" t="str">
        <f>IF(L1910="x",VLOOKUP(D1910,Acero!$A$12:$AB$209,7,FALSE),"--")</f>
        <v>--</v>
      </c>
      <c r="P1910" s="335" t="e">
        <f>IF((M1910="Chapa negra doble recapado")*AND(L1910&lt;&gt;"x"),"--",VLOOKUP(D1910,Acero!$A$12:$AB$209,14,FALSE))</f>
        <v>#N/A</v>
      </c>
      <c r="Q1910" s="335" t="e">
        <f>IF((M1910="Chapa negra doble recapado")*AND(L1910&lt;&gt;"x"),"--",VLOOKUP(D1910,Acero!$A$12:$AB$209,15,FALSE))</f>
        <v>#N/A</v>
      </c>
      <c r="R1910" s="335" t="str">
        <f>IF(L1910="x",VLOOKUP(D1910,Acero!$A$12:$AB$209,16,FALSE),"--")</f>
        <v>--</v>
      </c>
      <c r="S1910" s="335" t="str">
        <f>IF(L1910="x",VLOOKUP(D1910,Acero!$A$12:$AB$209,17,FALSE),"--")</f>
        <v>--</v>
      </c>
      <c r="T1910" s="335" t="e">
        <f>VLOOKUP(D1910,Acero!$A$12:$AB$209,18,FALSE)</f>
        <v>#N/A</v>
      </c>
      <c r="U1910" s="308" t="e">
        <f>VLOOKUP(D1910,Acero!$A$12:$AB$209,19,FALSE)</f>
        <v>#N/A</v>
      </c>
      <c r="V1910" s="319"/>
      <c r="W1910" s="319"/>
      <c r="X1910" s="322"/>
      <c r="Y1910" s="334" t="e">
        <f t="shared" si="785"/>
        <v>#DIV/0!</v>
      </c>
      <c r="Z1910">
        <f t="shared" si="789"/>
        <v>34740963.166666597</v>
      </c>
      <c r="AG1910" s="345">
        <v>44193</v>
      </c>
      <c r="AH1910" s="149"/>
      <c r="AI1910" s="149"/>
      <c r="AJ1910" s="149"/>
      <c r="AK1910" s="149"/>
      <c r="AL1910" s="343" t="e">
        <f t="shared" si="786"/>
        <v>#DIV/0!</v>
      </c>
      <c r="AM1910" s="149"/>
      <c r="AN1910" s="149"/>
      <c r="AO1910" s="343" t="e">
        <f t="shared" si="787"/>
        <v>#DIV/0!</v>
      </c>
      <c r="AP1910" s="149"/>
      <c r="AQ1910" s="149"/>
      <c r="AR1910" s="343" t="e">
        <f t="shared" si="788"/>
        <v>#DIV/0!</v>
      </c>
    </row>
    <row r="1911" spans="1:44" ht="30.75" hidden="1" thickBot="1">
      <c r="A1911" s="309"/>
      <c r="B1911" s="308">
        <v>1737</v>
      </c>
      <c r="C1911" s="239" t="str">
        <f>VLOOKUP($A$18,Piezas!$A$10:$F$604,2,FALSE)</f>
        <v xml:space="preserve">Gabinete lateral derecho </v>
      </c>
      <c r="D1911" s="320"/>
      <c r="E1911" s="322"/>
      <c r="F1911" s="308" t="e">
        <f>VLOOKUP(D1911,Acero!$A$12:$AB$209,4,FALSE)</f>
        <v>#N/A</v>
      </c>
      <c r="G1911" s="317"/>
      <c r="H1911" s="317"/>
      <c r="I1911" s="317"/>
      <c r="J1911" s="311"/>
      <c r="L1911" s="322"/>
      <c r="M1911" s="308" t="e">
        <f>VLOOKUP(D1911,Acero!$A$12:$AB$209,13,FALSE)</f>
        <v>#N/A</v>
      </c>
      <c r="N1911" s="308" t="str">
        <f>IF(L1911="x",VLOOKUP(D1911,Acero!$A$12:$AB$209,6,FALSE),"--")</f>
        <v>--</v>
      </c>
      <c r="O1911" s="324" t="str">
        <f>IF(L1911="x",VLOOKUP(D1911,Acero!$A$12:$AB$209,7,FALSE),"--")</f>
        <v>--</v>
      </c>
      <c r="P1911" s="335" t="e">
        <f>IF((M1911="Chapa negra doble recapado")*AND(L1911&lt;&gt;"x"),"--",VLOOKUP(D1911,Acero!$A$12:$AB$209,14,FALSE))</f>
        <v>#N/A</v>
      </c>
      <c r="Q1911" s="335" t="e">
        <f>IF((M1911="Chapa negra doble recapado")*AND(L1911&lt;&gt;"x"),"--",VLOOKUP(D1911,Acero!$A$12:$AB$209,15,FALSE))</f>
        <v>#N/A</v>
      </c>
      <c r="R1911" s="335" t="str">
        <f>IF(L1911="x",VLOOKUP(D1911,Acero!$A$12:$AB$209,16,FALSE),"--")</f>
        <v>--</v>
      </c>
      <c r="S1911" s="335" t="str">
        <f>IF(L1911="x",VLOOKUP(D1911,Acero!$A$12:$AB$209,17,FALSE),"--")</f>
        <v>--</v>
      </c>
      <c r="T1911" s="335" t="e">
        <f>VLOOKUP(D1911,Acero!$A$12:$AB$209,18,FALSE)</f>
        <v>#N/A</v>
      </c>
      <c r="U1911" s="308" t="e">
        <f>VLOOKUP(D1911,Acero!$A$12:$AB$209,19,FALSE)</f>
        <v>#N/A</v>
      </c>
      <c r="V1911" s="318"/>
      <c r="W1911" s="318"/>
      <c r="X1911" s="322"/>
      <c r="Y1911" s="334" t="e">
        <f t="shared" si="785"/>
        <v>#DIV/0!</v>
      </c>
      <c r="Z1911">
        <f t="shared" si="789"/>
        <v>34740963.166666597</v>
      </c>
      <c r="AG1911" s="345">
        <v>44194</v>
      </c>
      <c r="AH1911" s="149"/>
      <c r="AI1911" s="149"/>
      <c r="AJ1911" s="149"/>
      <c r="AK1911" s="149"/>
      <c r="AL1911" s="343" t="e">
        <f t="shared" si="786"/>
        <v>#DIV/0!</v>
      </c>
      <c r="AM1911" s="149"/>
      <c r="AN1911" s="149"/>
      <c r="AO1911" s="343" t="e">
        <f t="shared" si="787"/>
        <v>#DIV/0!</v>
      </c>
      <c r="AP1911" s="149"/>
      <c r="AQ1911" s="149"/>
      <c r="AR1911" s="343" t="e">
        <f t="shared" si="788"/>
        <v>#DIV/0!</v>
      </c>
    </row>
    <row r="1912" spans="1:44" ht="30.75" hidden="1" thickBot="1">
      <c r="A1912" s="412"/>
      <c r="B1912" s="308">
        <v>1738</v>
      </c>
      <c r="C1912" s="239" t="str">
        <f>VLOOKUP($A$18,Piezas!$A$10:$F$604,2,FALSE)</f>
        <v xml:space="preserve">Gabinete lateral derecho </v>
      </c>
      <c r="D1912" s="321"/>
      <c r="E1912" s="322"/>
      <c r="F1912" s="308" t="e">
        <f>VLOOKUP(D1912,Acero!$A$12:$AB$209,4,FALSE)</f>
        <v>#N/A</v>
      </c>
      <c r="G1912" s="317"/>
      <c r="H1912" s="317"/>
      <c r="I1912" s="317"/>
      <c r="J1912" s="311"/>
      <c r="L1912" s="322"/>
      <c r="M1912" s="308" t="e">
        <f>VLOOKUP(D1912,Acero!$A$12:$AB$209,13,FALSE)</f>
        <v>#N/A</v>
      </c>
      <c r="N1912" s="308" t="str">
        <f>IF(L1912="x",VLOOKUP(D1912,Acero!$A$12:$AB$209,6,FALSE),"--")</f>
        <v>--</v>
      </c>
      <c r="O1912" s="324" t="str">
        <f>IF(L1912="x",VLOOKUP(D1912,Acero!$A$12:$AB$209,7,FALSE),"--")</f>
        <v>--</v>
      </c>
      <c r="P1912" s="335" t="e">
        <f>IF((M1912="Chapa negra doble recapado")*AND(L1912&lt;&gt;"x"),"--",VLOOKUP(D1912,Acero!$A$12:$AB$209,14,FALSE))</f>
        <v>#N/A</v>
      </c>
      <c r="Q1912" s="335" t="e">
        <f>IF((M1912="Chapa negra doble recapado")*AND(L1912&lt;&gt;"x"),"--",VLOOKUP(D1912,Acero!$A$12:$AB$209,15,FALSE))</f>
        <v>#N/A</v>
      </c>
      <c r="R1912" s="335" t="str">
        <f>IF(L1912="x",VLOOKUP(D1912,Acero!$A$12:$AB$209,16,FALSE),"--")</f>
        <v>--</v>
      </c>
      <c r="S1912" s="335" t="str">
        <f>IF(L1912="x",VLOOKUP(D1912,Acero!$A$12:$AB$209,17,FALSE),"--")</f>
        <v>--</v>
      </c>
      <c r="T1912" s="335" t="e">
        <f>VLOOKUP(D1912,Acero!$A$12:$AB$209,18,FALSE)</f>
        <v>#N/A</v>
      </c>
      <c r="U1912" s="308" t="e">
        <f>VLOOKUP(D1912,Acero!$A$12:$AB$209,19,FALSE)</f>
        <v>#N/A</v>
      </c>
      <c r="V1912" s="319"/>
      <c r="W1912" s="319"/>
      <c r="X1912" s="322"/>
      <c r="Y1912" s="334" t="e">
        <f t="shared" si="785"/>
        <v>#DIV/0!</v>
      </c>
      <c r="Z1912">
        <f t="shared" si="789"/>
        <v>34740963.166666597</v>
      </c>
      <c r="AG1912" s="345">
        <v>44195</v>
      </c>
      <c r="AH1912" s="149"/>
      <c r="AI1912" s="149"/>
      <c r="AJ1912" s="149"/>
      <c r="AK1912" s="149"/>
      <c r="AL1912" s="343" t="e">
        <f t="shared" si="786"/>
        <v>#DIV/0!</v>
      </c>
      <c r="AM1912" s="149"/>
      <c r="AN1912" s="149"/>
      <c r="AO1912" s="343" t="e">
        <f t="shared" si="787"/>
        <v>#DIV/0!</v>
      </c>
      <c r="AP1912" s="149"/>
      <c r="AQ1912" s="149"/>
      <c r="AR1912" s="343" t="e">
        <f t="shared" si="788"/>
        <v>#DIV/0!</v>
      </c>
    </row>
    <row r="1913" spans="1:44" ht="15.75" hidden="1" thickBot="1">
      <c r="A1913" s="410"/>
      <c r="B1913" s="336"/>
      <c r="C1913" s="337"/>
      <c r="D1913" s="338"/>
      <c r="E1913" s="339"/>
      <c r="F1913" s="340"/>
      <c r="G1913" s="336"/>
      <c r="H1913" s="336"/>
      <c r="I1913" s="338"/>
      <c r="J1913" s="339"/>
      <c r="K1913" s="341"/>
      <c r="L1913" s="339"/>
      <c r="M1913" s="338"/>
      <c r="N1913" s="338"/>
      <c r="O1913" s="342"/>
      <c r="P1913" s="340"/>
      <c r="Q1913" s="340"/>
      <c r="R1913" s="340"/>
      <c r="S1913" s="340"/>
      <c r="T1913" s="340"/>
      <c r="U1913" s="336"/>
      <c r="V1913" s="336"/>
      <c r="W1913" s="336"/>
      <c r="X1913" s="339"/>
      <c r="Y1913" s="339"/>
      <c r="Z1913" s="333"/>
      <c r="AA1913" s="333"/>
      <c r="AG1913" s="345"/>
      <c r="AL1913" s="344"/>
      <c r="AO1913" s="344"/>
      <c r="AR1913" s="344"/>
    </row>
    <row r="1914" spans="1:44" ht="31.5" hidden="1" thickTop="1" thickBot="1">
      <c r="A1914" s="411" t="s">
        <v>677</v>
      </c>
      <c r="B1914" s="308">
        <v>1739</v>
      </c>
      <c r="C1914" s="239" t="str">
        <f>VLOOKUP($A$18,Piezas!$A$10:$F$604,2,FALSE)</f>
        <v xml:space="preserve">Gabinete lateral derecho </v>
      </c>
      <c r="D1914" s="317" t="s">
        <v>1012</v>
      </c>
      <c r="E1914" s="331">
        <v>3790.3333333333298</v>
      </c>
      <c r="F1914" s="308" t="str">
        <f>VLOOKUP(D1914,Acero!$A$12:$AB$209,4,FALSE)</f>
        <v>Lateral</v>
      </c>
      <c r="G1914" s="317"/>
      <c r="H1914" s="317"/>
      <c r="I1914" s="317"/>
      <c r="J1914" s="310"/>
      <c r="K1914" s="149"/>
      <c r="L1914" s="331"/>
      <c r="M1914" s="308" t="str">
        <f>VLOOKUP(D1914,Acero!$A$12:$AB$209,13,FALSE)</f>
        <v>Chapa negra doble recapado</v>
      </c>
      <c r="N1914" s="308" t="str">
        <f>IF(L1914="x",VLOOKUP(D1914,Acero!$A$12:$AB$209,6,FALSE),"--")</f>
        <v>--</v>
      </c>
      <c r="O1914" s="324" t="str">
        <f>IF(L1914="x",VLOOKUP(D1914,Acero!$A$12:$AB$209,7,FALSE),"--")</f>
        <v>--</v>
      </c>
      <c r="P1914" s="335" t="str">
        <f>IF((M1914="Chapa negra doble recapado")*AND(L1914&lt;&gt;"x"),"--",VLOOKUP(D1914,Acero!$A$12:$AB$209,14,FALSE))</f>
        <v>--</v>
      </c>
      <c r="Q1914" s="335" t="str">
        <f>IF((M1914="Chapa negra doble recapado")*AND(L1914&lt;&gt;"x"),"--",VLOOKUP(D1914,Acero!$A$12:$AB$209,15,FALSE))</f>
        <v>--</v>
      </c>
      <c r="R1914" s="335" t="str">
        <f>IF(L1914="x",VLOOKUP(D1914,Acero!$A$12:$AB$209,16,FALSE),"--")</f>
        <v>--</v>
      </c>
      <c r="S1914" s="335" t="str">
        <f>IF(L1914="x",VLOOKUP(D1914,Acero!$A$12:$AB$209,17,FALSE),"--")</f>
        <v>--</v>
      </c>
      <c r="T1914" s="335">
        <f>VLOOKUP(D1914,Acero!$A$12:$AB$209,18,FALSE)</f>
        <v>1.2</v>
      </c>
      <c r="U1914" s="308" t="str">
        <f>VLOOKUP(D1914,Acero!$A$12:$AB$209,19,FALSE)</f>
        <v>mm</v>
      </c>
      <c r="V1914" s="317"/>
      <c r="W1914" s="317">
        <v>3080.8333333333298</v>
      </c>
      <c r="X1914" s="331">
        <v>4028.6666666666702</v>
      </c>
      <c r="Y1914" s="334">
        <f t="shared" ref="Y1914:Y1924" si="790">(X1914-W1914)/W1914</f>
        <v>0.30765485528807401</v>
      </c>
      <c r="Z1914" s="149">
        <f>(V1914+W1914)*E1914</f>
        <v>11677385.277777754</v>
      </c>
      <c r="AA1914" s="149"/>
      <c r="AB1914" s="149"/>
      <c r="AC1914" s="149"/>
      <c r="AD1914" s="149"/>
      <c r="AE1914" s="149"/>
      <c r="AF1914" s="149"/>
      <c r="AG1914" s="345">
        <v>44196</v>
      </c>
      <c r="AH1914" s="149"/>
      <c r="AI1914" s="149"/>
      <c r="AJ1914" s="149"/>
      <c r="AK1914" s="149"/>
      <c r="AL1914" s="343" t="e">
        <f t="shared" ref="AL1914:AL1924" si="791">(AH1914-AK1914)/AH1914</f>
        <v>#DIV/0!</v>
      </c>
      <c r="AM1914" s="149"/>
      <c r="AN1914" s="149"/>
      <c r="AO1914" s="343" t="e">
        <f t="shared" ref="AO1914:AO1924" si="792">(AK1914-AN1914)/AK1914</f>
        <v>#DIV/0!</v>
      </c>
      <c r="AP1914" s="149"/>
      <c r="AQ1914" s="149"/>
      <c r="AR1914" s="343" t="e">
        <f t="shared" ref="AR1914:AR1924" si="793">(AN1914-AQ1914)/AN1914</f>
        <v>#DIV/0!</v>
      </c>
    </row>
    <row r="1915" spans="1:44" ht="30.75" hidden="1" thickBot="1">
      <c r="A1915" s="309"/>
      <c r="B1915" s="308">
        <v>1740</v>
      </c>
      <c r="C1915" s="239" t="str">
        <f>VLOOKUP($A$18,Piezas!$A$10:$F$604,2,FALSE)</f>
        <v xml:space="preserve">Gabinete lateral derecho </v>
      </c>
      <c r="D1915" s="317" t="s">
        <v>1211</v>
      </c>
      <c r="E1915" s="322">
        <v>3798.3333333333298</v>
      </c>
      <c r="F1915" s="308" t="str">
        <f>VLOOKUP(D1915,Acero!$A$12:$AB$209,4,FALSE)</f>
        <v xml:space="preserve">Lonja </v>
      </c>
      <c r="G1915" s="317"/>
      <c r="H1915" s="317"/>
      <c r="I1915" s="317"/>
      <c r="J1915" s="311"/>
      <c r="L1915" s="317"/>
      <c r="M1915" s="308" t="str">
        <f>VLOOKUP(D1915,Acero!$A$12:$AB$209,13,FALSE)</f>
        <v>Chapa negra doble recapado</v>
      </c>
      <c r="N1915" s="308" t="str">
        <f>IF(L1915="x",VLOOKUP(D1915,Acero!$A$12:$AB$209,6,FALSE),"--")</f>
        <v>--</v>
      </c>
      <c r="O1915" s="324" t="str">
        <f>IF(L1915="x",VLOOKUP(D1915,Acero!$A$12:$AB$209,7,FALSE),"--")</f>
        <v>--</v>
      </c>
      <c r="P1915" s="335" t="str">
        <f>IF((M1915="Chapa negra doble recapado")*AND(L1915&lt;&gt;"x"),"--",VLOOKUP(D1915,Acero!$A$12:$AB$209,14,FALSE))</f>
        <v>--</v>
      </c>
      <c r="Q1915" s="335" t="str">
        <f>IF((M1915="Chapa negra doble recapado")*AND(L1915&lt;&gt;"x"),"--",VLOOKUP(D1915,Acero!$A$12:$AB$209,15,FALSE))</f>
        <v>--</v>
      </c>
      <c r="R1915" s="335" t="str">
        <f>IF(L1915="x",VLOOKUP(D1915,Acero!$A$12:$AB$209,16,FALSE),"--")</f>
        <v>--</v>
      </c>
      <c r="S1915" s="335" t="str">
        <f>IF(L1915="x",VLOOKUP(D1915,Acero!$A$12:$AB$209,17,FALSE),"--")</f>
        <v>--</v>
      </c>
      <c r="T1915" s="335">
        <f>VLOOKUP(D1915,Acero!$A$12:$AB$209,18,FALSE)</f>
        <v>1.2</v>
      </c>
      <c r="U1915" s="308" t="str">
        <f>VLOOKUP(D1915,Acero!$A$12:$AB$209,19,FALSE)</f>
        <v>mm</v>
      </c>
      <c r="V1915" s="317"/>
      <c r="W1915" s="317">
        <v>3087.3333333333298</v>
      </c>
      <c r="X1915" s="322">
        <v>4037.1666666666702</v>
      </c>
      <c r="Y1915" s="334">
        <f t="shared" si="790"/>
        <v>0.30765493413949729</v>
      </c>
      <c r="Z1915">
        <f t="shared" ref="Z1915:Z1924" si="794">(V1915+W1915)*E1915+Z1914</f>
        <v>23404106.388888843</v>
      </c>
      <c r="AG1915" s="345">
        <v>44197</v>
      </c>
      <c r="AH1915" s="149"/>
      <c r="AI1915" s="149"/>
      <c r="AJ1915" s="149"/>
      <c r="AK1915" s="149"/>
      <c r="AL1915" s="343" t="e">
        <f t="shared" si="791"/>
        <v>#DIV/0!</v>
      </c>
      <c r="AM1915" s="149"/>
      <c r="AN1915" s="149"/>
      <c r="AO1915" s="343" t="e">
        <f t="shared" si="792"/>
        <v>#DIV/0!</v>
      </c>
      <c r="AP1915" s="149"/>
      <c r="AQ1915" s="149"/>
      <c r="AR1915" s="343" t="e">
        <f t="shared" si="793"/>
        <v>#DIV/0!</v>
      </c>
    </row>
    <row r="1916" spans="1:44" ht="30.75" hidden="1" thickBot="1">
      <c r="A1916" s="309"/>
      <c r="B1916" s="308">
        <v>1741</v>
      </c>
      <c r="C1916" s="239" t="str">
        <f>VLOOKUP($A$18,Piezas!$A$10:$F$604,2,FALSE)</f>
        <v xml:space="preserve">Gabinete lateral derecho </v>
      </c>
      <c r="D1916" s="317" t="s">
        <v>1014</v>
      </c>
      <c r="E1916" s="322">
        <v>3806.3333333333298</v>
      </c>
      <c r="F1916" s="308" t="str">
        <f>VLOOKUP(D1916,Acero!$A$12:$AB$209,4,FALSE)</f>
        <v>orejas</v>
      </c>
      <c r="G1916" s="317"/>
      <c r="H1916" s="317"/>
      <c r="I1916" s="317"/>
      <c r="J1916" s="311" t="s">
        <v>1628</v>
      </c>
      <c r="L1916" s="322"/>
      <c r="M1916" s="308" t="str">
        <f>VLOOKUP(D1916,Acero!$A$12:$AB$209,13,FALSE)</f>
        <v>Chapa negra doble recapado</v>
      </c>
      <c r="N1916" s="308" t="str">
        <f>IF(L1916="x",VLOOKUP(D1916,Acero!$A$12:$AB$209,6,FALSE),"--")</f>
        <v>--</v>
      </c>
      <c r="O1916" s="324" t="str">
        <f>IF(L1916="x",VLOOKUP(D1916,Acero!$A$12:$AB$209,7,FALSE),"--")</f>
        <v>--</v>
      </c>
      <c r="P1916" s="335" t="str">
        <f>IF((M1916="Chapa negra doble recapado")*AND(L1916&lt;&gt;"x"),"--",VLOOKUP(D1916,Acero!$A$12:$AB$209,14,FALSE))</f>
        <v>--</v>
      </c>
      <c r="Q1916" s="335" t="str">
        <f>IF((M1916="Chapa negra doble recapado")*AND(L1916&lt;&gt;"x"),"--",VLOOKUP(D1916,Acero!$A$12:$AB$209,15,FALSE))</f>
        <v>--</v>
      </c>
      <c r="R1916" s="335" t="str">
        <f>IF(L1916="x",VLOOKUP(D1916,Acero!$A$12:$AB$209,16,FALSE),"--")</f>
        <v>--</v>
      </c>
      <c r="S1916" s="335" t="str">
        <f>IF(L1916="x",VLOOKUP(D1916,Acero!$A$12:$AB$209,17,FALSE),"--")</f>
        <v>--</v>
      </c>
      <c r="T1916" s="335">
        <f>VLOOKUP(D1916,Acero!$A$12:$AB$209,18,FALSE)</f>
        <v>1.2</v>
      </c>
      <c r="U1916" s="308" t="str">
        <f>VLOOKUP(D1916,Acero!$A$12:$AB$209,19,FALSE)</f>
        <v>mm</v>
      </c>
      <c r="V1916" s="318">
        <v>1</v>
      </c>
      <c r="W1916" s="318">
        <v>3093.8333333333298</v>
      </c>
      <c r="X1916" s="322">
        <v>4045.6666666666702</v>
      </c>
      <c r="Y1916" s="334">
        <f t="shared" si="790"/>
        <v>0.30765501265959427</v>
      </c>
      <c r="Z1916">
        <f t="shared" si="794"/>
        <v>35184073.666666597</v>
      </c>
      <c r="AG1916" s="345">
        <v>44198</v>
      </c>
      <c r="AH1916" s="149"/>
      <c r="AI1916" s="149"/>
      <c r="AJ1916" s="149"/>
      <c r="AK1916" s="149"/>
      <c r="AL1916" s="343" t="e">
        <f t="shared" si="791"/>
        <v>#DIV/0!</v>
      </c>
      <c r="AM1916" s="149"/>
      <c r="AN1916" s="149"/>
      <c r="AO1916" s="343" t="e">
        <f t="shared" si="792"/>
        <v>#DIV/0!</v>
      </c>
      <c r="AP1916" s="149"/>
      <c r="AQ1916" s="149"/>
      <c r="AR1916" s="343" t="e">
        <f t="shared" si="793"/>
        <v>#DIV/0!</v>
      </c>
    </row>
    <row r="1917" spans="1:44" ht="30.75" hidden="1" thickBot="1">
      <c r="A1917" s="309"/>
      <c r="B1917" s="308">
        <v>1742</v>
      </c>
      <c r="C1917" s="239" t="str">
        <f>VLOOKUP($A$18,Piezas!$A$10:$F$604,2,FALSE)</f>
        <v xml:space="preserve">Gabinete lateral derecho </v>
      </c>
      <c r="D1917" s="317" t="s">
        <v>1015</v>
      </c>
      <c r="E1917" s="322"/>
      <c r="F1917" s="308">
        <f>VLOOKUP(D1917,Acero!$A$12:$AB$209,4,FALSE)</f>
        <v>0</v>
      </c>
      <c r="G1917" s="317"/>
      <c r="H1917" s="317"/>
      <c r="I1917" s="317"/>
      <c r="J1917" s="311"/>
      <c r="L1917" s="322"/>
      <c r="M1917" s="308">
        <f>VLOOKUP(D1917,Acero!$A$12:$AB$209,13,FALSE)</f>
        <v>0</v>
      </c>
      <c r="N1917" s="308" t="str">
        <f>IF(L1917="x",VLOOKUP(D1917,Acero!$A$12:$AB$209,6,FALSE),"--")</f>
        <v>--</v>
      </c>
      <c r="O1917" s="324" t="str">
        <f>IF(L1917="x",VLOOKUP(D1917,Acero!$A$12:$AB$209,7,FALSE),"--")</f>
        <v>--</v>
      </c>
      <c r="P1917" s="335">
        <f>IF((M1917="Chapa negra doble recapado")*AND(L1917&lt;&gt;"x"),"--",VLOOKUP(D1917,Acero!$A$12:$AB$209,14,FALSE))</f>
        <v>0</v>
      </c>
      <c r="Q1917" s="335">
        <f>IF((M1917="Chapa negra doble recapado")*AND(L1917&lt;&gt;"x"),"--",VLOOKUP(D1917,Acero!$A$12:$AB$209,15,FALSE))</f>
        <v>0</v>
      </c>
      <c r="R1917" s="335" t="str">
        <f>IF(L1917="x",VLOOKUP(D1917,Acero!$A$12:$AB$209,16,FALSE),"--")</f>
        <v>--</v>
      </c>
      <c r="S1917" s="335" t="str">
        <f>IF(L1917="x",VLOOKUP(D1917,Acero!$A$12:$AB$209,17,FALSE),"--")</f>
        <v>--</v>
      </c>
      <c r="T1917" s="335">
        <f>VLOOKUP(D1917,Acero!$A$12:$AB$209,18,FALSE)</f>
        <v>0</v>
      </c>
      <c r="U1917" s="308" t="str">
        <f>VLOOKUP(D1917,Acero!$A$12:$AB$209,19,FALSE)</f>
        <v>-----</v>
      </c>
      <c r="V1917" s="319"/>
      <c r="W1917" s="319"/>
      <c r="X1917" s="322"/>
      <c r="Y1917" s="334" t="e">
        <f t="shared" si="790"/>
        <v>#DIV/0!</v>
      </c>
      <c r="Z1917">
        <f t="shared" si="794"/>
        <v>35184073.666666597</v>
      </c>
      <c r="AG1917" s="345">
        <v>44199</v>
      </c>
      <c r="AH1917" s="149"/>
      <c r="AI1917" s="149"/>
      <c r="AJ1917" s="149"/>
      <c r="AK1917" s="149"/>
      <c r="AL1917" s="343" t="e">
        <f t="shared" si="791"/>
        <v>#DIV/0!</v>
      </c>
      <c r="AM1917" s="149"/>
      <c r="AN1917" s="149"/>
      <c r="AO1917" s="343" t="e">
        <f t="shared" si="792"/>
        <v>#DIV/0!</v>
      </c>
      <c r="AP1917" s="149"/>
      <c r="AQ1917" s="149"/>
      <c r="AR1917" s="343" t="e">
        <f t="shared" si="793"/>
        <v>#DIV/0!</v>
      </c>
    </row>
    <row r="1918" spans="1:44" ht="30.75" hidden="1" thickBot="1">
      <c r="A1918" s="309"/>
      <c r="B1918" s="308">
        <v>1743</v>
      </c>
      <c r="C1918" s="239" t="str">
        <f>VLOOKUP($A$18,Piezas!$A$10:$F$604,2,FALSE)</f>
        <v xml:space="preserve">Gabinete lateral derecho </v>
      </c>
      <c r="D1918" s="317" t="s">
        <v>1060</v>
      </c>
      <c r="E1918" s="322"/>
      <c r="F1918" s="308">
        <f>VLOOKUP(D1918,Acero!$A$12:$AB$209,4,FALSE)</f>
        <v>0</v>
      </c>
      <c r="G1918" s="317"/>
      <c r="H1918" s="317"/>
      <c r="I1918" s="317"/>
      <c r="J1918" s="311"/>
      <c r="L1918" s="322"/>
      <c r="M1918" s="308" t="str">
        <f>VLOOKUP(D1918,Acero!$A$12:$AB$209,13,FALSE)</f>
        <v>---------------</v>
      </c>
      <c r="N1918" s="308" t="str">
        <f>IF(L1918="x",VLOOKUP(D1918,Acero!$A$12:$AB$209,6,FALSE),"--")</f>
        <v>--</v>
      </c>
      <c r="O1918" s="324" t="str">
        <f>IF(L1918="x",VLOOKUP(D1918,Acero!$A$12:$AB$209,7,FALSE),"--")</f>
        <v>--</v>
      </c>
      <c r="P1918" s="335">
        <f>IF((M1918="Chapa negra doble recapado")*AND(L1918&lt;&gt;"x"),"--",VLOOKUP(D1918,Acero!$A$12:$AB$209,14,FALSE))</f>
        <v>28</v>
      </c>
      <c r="Q1918" s="335" t="str">
        <f>IF((M1918="Chapa negra doble recapado")*AND(L1918&lt;&gt;"x"),"--",VLOOKUP(D1918,Acero!$A$12:$AB$209,15,FALSE))</f>
        <v>----</v>
      </c>
      <c r="R1918" s="335" t="str">
        <f>IF(L1918="x",VLOOKUP(D1918,Acero!$A$12:$AB$209,16,FALSE),"--")</f>
        <v>--</v>
      </c>
      <c r="S1918" s="335" t="str">
        <f>IF(L1918="x",VLOOKUP(D1918,Acero!$A$12:$AB$209,17,FALSE),"--")</f>
        <v>--</v>
      </c>
      <c r="T1918" s="335">
        <f>VLOOKUP(D1918,Acero!$A$12:$AB$209,18,FALSE)</f>
        <v>0</v>
      </c>
      <c r="U1918" s="308" t="str">
        <f>VLOOKUP(D1918,Acero!$A$12:$AB$209,19,FALSE)</f>
        <v>----</v>
      </c>
      <c r="V1918" s="318"/>
      <c r="W1918" s="318"/>
      <c r="X1918" s="322"/>
      <c r="Y1918" s="334" t="e">
        <f t="shared" si="790"/>
        <v>#DIV/0!</v>
      </c>
      <c r="Z1918">
        <f t="shared" si="794"/>
        <v>35184073.666666597</v>
      </c>
      <c r="AG1918" s="345">
        <v>44200</v>
      </c>
      <c r="AH1918" s="149"/>
      <c r="AI1918" s="149"/>
      <c r="AJ1918" s="149"/>
      <c r="AK1918" s="149"/>
      <c r="AL1918" s="343" t="e">
        <f t="shared" si="791"/>
        <v>#DIV/0!</v>
      </c>
      <c r="AM1918" s="149"/>
      <c r="AN1918" s="149"/>
      <c r="AO1918" s="343" t="e">
        <f t="shared" si="792"/>
        <v>#DIV/0!</v>
      </c>
      <c r="AP1918" s="149"/>
      <c r="AQ1918" s="149"/>
      <c r="AR1918" s="343" t="e">
        <f t="shared" si="793"/>
        <v>#DIV/0!</v>
      </c>
    </row>
    <row r="1919" spans="1:44" ht="30.75" hidden="1" thickBot="1">
      <c r="A1919" s="309"/>
      <c r="B1919" s="308">
        <v>1744</v>
      </c>
      <c r="C1919" s="239" t="str">
        <f>VLOOKUP($A$18,Piezas!$A$10:$F$604,2,FALSE)</f>
        <v xml:space="preserve">Gabinete lateral derecho </v>
      </c>
      <c r="D1919" s="317" t="s">
        <v>1228</v>
      </c>
      <c r="E1919" s="322"/>
      <c r="F1919" s="308">
        <f>VLOOKUP(D1919,Acero!$A$12:$AB$209,4,FALSE)</f>
        <v>0</v>
      </c>
      <c r="G1919" s="317"/>
      <c r="H1919" s="317"/>
      <c r="I1919" s="317"/>
      <c r="J1919" s="311"/>
      <c r="L1919" s="322"/>
      <c r="M1919" s="308" t="str">
        <f>VLOOKUP(D1919,Acero!$A$12:$AB$209,13,FALSE)</f>
        <v>---------------</v>
      </c>
      <c r="N1919" s="308" t="str">
        <f>IF(L1919="x",VLOOKUP(D1919,Acero!$A$12:$AB$209,6,FALSE),"--")</f>
        <v>--</v>
      </c>
      <c r="O1919" s="324" t="str">
        <f>IF(L1919="x",VLOOKUP(D1919,Acero!$A$12:$AB$209,7,FALSE),"--")</f>
        <v>--</v>
      </c>
      <c r="P1919" s="335">
        <f>IF((M1919="Chapa negra doble recapado")*AND(L1919&lt;&gt;"x"),"--",VLOOKUP(D1919,Acero!$A$12:$AB$209,14,FALSE))</f>
        <v>0.42</v>
      </c>
      <c r="Q1919" s="335" t="str">
        <f>IF((M1919="Chapa negra doble recapado")*AND(L1919&lt;&gt;"x"),"--",VLOOKUP(D1919,Acero!$A$12:$AB$209,15,FALSE))</f>
        <v>----</v>
      </c>
      <c r="R1919" s="335" t="str">
        <f>IF(L1919="x",VLOOKUP(D1919,Acero!$A$12:$AB$209,16,FALSE),"--")</f>
        <v>--</v>
      </c>
      <c r="S1919" s="335" t="str">
        <f>IF(L1919="x",VLOOKUP(D1919,Acero!$A$12:$AB$209,17,FALSE),"--")</f>
        <v>--</v>
      </c>
      <c r="T1919" s="335">
        <f>VLOOKUP(D1919,Acero!$A$12:$AB$209,18,FALSE)</f>
        <v>0.5</v>
      </c>
      <c r="U1919" s="308" t="str">
        <f>VLOOKUP(D1919,Acero!$A$12:$AB$209,19,FALSE)</f>
        <v>----</v>
      </c>
      <c r="V1919" s="318"/>
      <c r="W1919" s="318"/>
      <c r="X1919" s="322"/>
      <c r="Y1919" s="334" t="e">
        <f t="shared" si="790"/>
        <v>#DIV/0!</v>
      </c>
      <c r="Z1919">
        <f t="shared" si="794"/>
        <v>35184073.666666597</v>
      </c>
      <c r="AG1919" s="345">
        <v>44201</v>
      </c>
      <c r="AH1919" s="149"/>
      <c r="AI1919" s="149"/>
      <c r="AJ1919" s="149"/>
      <c r="AK1919" s="149"/>
      <c r="AL1919" s="343" t="e">
        <f t="shared" si="791"/>
        <v>#DIV/0!</v>
      </c>
      <c r="AM1919" s="149"/>
      <c r="AN1919" s="149"/>
      <c r="AO1919" s="343" t="e">
        <f t="shared" si="792"/>
        <v>#DIV/0!</v>
      </c>
      <c r="AP1919" s="149"/>
      <c r="AQ1919" s="149"/>
      <c r="AR1919" s="343" t="e">
        <f t="shared" si="793"/>
        <v>#DIV/0!</v>
      </c>
    </row>
    <row r="1920" spans="1:44" ht="30.75" hidden="1" thickBot="1">
      <c r="A1920" s="309"/>
      <c r="B1920" s="308">
        <v>1745</v>
      </c>
      <c r="C1920" s="239" t="str">
        <f>VLOOKUP($A$18,Piezas!$A$10:$F$604,2,FALSE)</f>
        <v xml:space="preserve">Gabinete lateral derecho </v>
      </c>
      <c r="D1920" s="317" t="s">
        <v>1229</v>
      </c>
      <c r="E1920" s="322"/>
      <c r="F1920" s="308">
        <f>VLOOKUP(D1920,Acero!$A$12:$AB$209,4,FALSE)</f>
        <v>0</v>
      </c>
      <c r="G1920" s="317"/>
      <c r="H1920" s="317"/>
      <c r="I1920" s="317"/>
      <c r="J1920" s="311"/>
      <c r="L1920" s="322"/>
      <c r="M1920" s="308" t="str">
        <f>VLOOKUP(D1920,Acero!$A$12:$AB$209,13,FALSE)</f>
        <v>---------------</v>
      </c>
      <c r="N1920" s="308" t="str">
        <f>IF(L1920="x",VLOOKUP(D1920,Acero!$A$12:$AB$209,6,FALSE),"--")</f>
        <v>--</v>
      </c>
      <c r="O1920" s="324" t="str">
        <f>IF(L1920="x",VLOOKUP(D1920,Acero!$A$12:$AB$209,7,FALSE),"--")</f>
        <v>--</v>
      </c>
      <c r="P1920" s="335">
        <f>IF((M1920="Chapa negra doble recapado")*AND(L1920&lt;&gt;"x"),"--",VLOOKUP(D1920,Acero!$A$12:$AB$209,14,FALSE))</f>
        <v>22</v>
      </c>
      <c r="Q1920" s="335" t="str">
        <f>IF((M1920="Chapa negra doble recapado")*AND(L1920&lt;&gt;"x"),"--",VLOOKUP(D1920,Acero!$A$12:$AB$209,15,FALSE))</f>
        <v>----</v>
      </c>
      <c r="R1920" s="335" t="str">
        <f>IF(L1920="x",VLOOKUP(D1920,Acero!$A$12:$AB$209,16,FALSE),"--")</f>
        <v>--</v>
      </c>
      <c r="S1920" s="335" t="str">
        <f>IF(L1920="x",VLOOKUP(D1920,Acero!$A$12:$AB$209,17,FALSE),"--")</f>
        <v>--</v>
      </c>
      <c r="T1920" s="335">
        <f>VLOOKUP(D1920,Acero!$A$12:$AB$209,18,FALSE)</f>
        <v>0</v>
      </c>
      <c r="U1920" s="308" t="str">
        <f>VLOOKUP(D1920,Acero!$A$12:$AB$209,19,FALSE)</f>
        <v>----</v>
      </c>
      <c r="V1920" s="319"/>
      <c r="W1920" s="319"/>
      <c r="X1920" s="322"/>
      <c r="Y1920" s="334" t="e">
        <f t="shared" si="790"/>
        <v>#DIV/0!</v>
      </c>
      <c r="Z1920">
        <f t="shared" si="794"/>
        <v>35184073.666666597</v>
      </c>
      <c r="AG1920" s="345">
        <v>44202</v>
      </c>
      <c r="AH1920" s="149"/>
      <c r="AI1920" s="149"/>
      <c r="AJ1920" s="149"/>
      <c r="AK1920" s="149"/>
      <c r="AL1920" s="343" t="e">
        <f t="shared" si="791"/>
        <v>#DIV/0!</v>
      </c>
      <c r="AM1920" s="149"/>
      <c r="AN1920" s="149"/>
      <c r="AO1920" s="343" t="e">
        <f t="shared" si="792"/>
        <v>#DIV/0!</v>
      </c>
      <c r="AP1920" s="149"/>
      <c r="AQ1920" s="149"/>
      <c r="AR1920" s="343" t="e">
        <f t="shared" si="793"/>
        <v>#DIV/0!</v>
      </c>
    </row>
    <row r="1921" spans="1:44" ht="30.75" hidden="1" thickBot="1">
      <c r="A1921" s="309"/>
      <c r="B1921" s="308">
        <v>1746</v>
      </c>
      <c r="C1921" s="239" t="str">
        <f>VLOOKUP($A$18,Piezas!$A$10:$F$604,2,FALSE)</f>
        <v xml:space="preserve">Gabinete lateral derecho </v>
      </c>
      <c r="D1921" s="317" t="s">
        <v>1230</v>
      </c>
      <c r="E1921" s="322"/>
      <c r="F1921" s="308">
        <f>VLOOKUP(D1921,Acero!$A$12:$AB$209,4,FALSE)</f>
        <v>0</v>
      </c>
      <c r="G1921" s="317"/>
      <c r="H1921" s="317"/>
      <c r="I1921" s="317"/>
      <c r="J1921" s="311"/>
      <c r="L1921" s="322"/>
      <c r="M1921" s="308" t="str">
        <f>VLOOKUP(D1921,Acero!$A$12:$AB$209,13,FALSE)</f>
        <v>---------------</v>
      </c>
      <c r="N1921" s="308" t="str">
        <f>IF(L1921="x",VLOOKUP(D1921,Acero!$A$12:$AB$209,6,FALSE),"--")</f>
        <v>--</v>
      </c>
      <c r="O1921" s="324" t="str">
        <f>IF(L1921="x",VLOOKUP(D1921,Acero!$A$12:$AB$209,7,FALSE),"--")</f>
        <v>--</v>
      </c>
      <c r="P1921" s="335">
        <f>IF((M1921="Chapa negra doble recapado")*AND(L1921&lt;&gt;"x"),"--",VLOOKUP(D1921,Acero!$A$12:$AB$209,14,FALSE))</f>
        <v>12.7</v>
      </c>
      <c r="Q1921" s="335" t="str">
        <f>IF((M1921="Chapa negra doble recapado")*AND(L1921&lt;&gt;"x"),"--",VLOOKUP(D1921,Acero!$A$12:$AB$209,15,FALSE))</f>
        <v>----</v>
      </c>
      <c r="R1921" s="335" t="str">
        <f>IF(L1921="x",VLOOKUP(D1921,Acero!$A$12:$AB$209,16,FALSE),"--")</f>
        <v>--</v>
      </c>
      <c r="S1921" s="335" t="str">
        <f>IF(L1921="x",VLOOKUP(D1921,Acero!$A$12:$AB$209,17,FALSE),"--")</f>
        <v>--</v>
      </c>
      <c r="T1921" s="335">
        <f>VLOOKUP(D1921,Acero!$A$12:$AB$209,18,FALSE)</f>
        <v>0</v>
      </c>
      <c r="U1921" s="308" t="str">
        <f>VLOOKUP(D1921,Acero!$A$12:$AB$209,19,FALSE)</f>
        <v>----</v>
      </c>
      <c r="V1921" s="318"/>
      <c r="W1921" s="318"/>
      <c r="X1921" s="322"/>
      <c r="Y1921" s="334" t="e">
        <f t="shared" si="790"/>
        <v>#DIV/0!</v>
      </c>
      <c r="Z1921">
        <f t="shared" si="794"/>
        <v>35184073.666666597</v>
      </c>
      <c r="AG1921" s="345">
        <v>44203</v>
      </c>
      <c r="AH1921" s="149"/>
      <c r="AI1921" s="149"/>
      <c r="AJ1921" s="149"/>
      <c r="AK1921" s="149"/>
      <c r="AL1921" s="343" t="e">
        <f t="shared" si="791"/>
        <v>#DIV/0!</v>
      </c>
      <c r="AM1921" s="149"/>
      <c r="AN1921" s="149"/>
      <c r="AO1921" s="343" t="e">
        <f t="shared" si="792"/>
        <v>#DIV/0!</v>
      </c>
      <c r="AP1921" s="149"/>
      <c r="AQ1921" s="149"/>
      <c r="AR1921" s="343" t="e">
        <f t="shared" si="793"/>
        <v>#DIV/0!</v>
      </c>
    </row>
    <row r="1922" spans="1:44" ht="30.75" hidden="1" thickBot="1">
      <c r="A1922" s="309"/>
      <c r="B1922" s="308">
        <v>1747</v>
      </c>
      <c r="C1922" s="239" t="str">
        <f>VLOOKUP($A$18,Piezas!$A$10:$F$604,2,FALSE)</f>
        <v xml:space="preserve">Gabinete lateral derecho </v>
      </c>
      <c r="D1922" s="317"/>
      <c r="E1922" s="322"/>
      <c r="F1922" s="308" t="e">
        <f>VLOOKUP(D1922,Acero!$A$12:$AB$209,4,FALSE)</f>
        <v>#N/A</v>
      </c>
      <c r="G1922" s="317"/>
      <c r="H1922" s="317"/>
      <c r="I1922" s="317"/>
      <c r="J1922" s="311"/>
      <c r="L1922" s="322"/>
      <c r="M1922" s="308" t="e">
        <f>VLOOKUP(D1922,Acero!$A$12:$AB$209,13,FALSE)</f>
        <v>#N/A</v>
      </c>
      <c r="N1922" s="308" t="str">
        <f>IF(L1922="x",VLOOKUP(D1922,Acero!$A$12:$AB$209,6,FALSE),"--")</f>
        <v>--</v>
      </c>
      <c r="O1922" s="324" t="str">
        <f>IF(L1922="x",VLOOKUP(D1922,Acero!$A$12:$AB$209,7,FALSE),"--")</f>
        <v>--</v>
      </c>
      <c r="P1922" s="335" t="e">
        <f>IF((M1922="Chapa negra doble recapado")*AND(L1922&lt;&gt;"x"),"--",VLOOKUP(D1922,Acero!$A$12:$AB$209,14,FALSE))</f>
        <v>#N/A</v>
      </c>
      <c r="Q1922" s="335" t="e">
        <f>IF((M1922="Chapa negra doble recapado")*AND(L1922&lt;&gt;"x"),"--",VLOOKUP(D1922,Acero!$A$12:$AB$209,15,FALSE))</f>
        <v>#N/A</v>
      </c>
      <c r="R1922" s="335" t="str">
        <f>IF(L1922="x",VLOOKUP(D1922,Acero!$A$12:$AB$209,16,FALSE),"--")</f>
        <v>--</v>
      </c>
      <c r="S1922" s="335" t="str">
        <f>IF(L1922="x",VLOOKUP(D1922,Acero!$A$12:$AB$209,17,FALSE),"--")</f>
        <v>--</v>
      </c>
      <c r="T1922" s="335" t="e">
        <f>VLOOKUP(D1922,Acero!$A$12:$AB$209,18,FALSE)</f>
        <v>#N/A</v>
      </c>
      <c r="U1922" s="308" t="e">
        <f>VLOOKUP(D1922,Acero!$A$12:$AB$209,19,FALSE)</f>
        <v>#N/A</v>
      </c>
      <c r="V1922" s="319"/>
      <c r="W1922" s="319"/>
      <c r="X1922" s="322"/>
      <c r="Y1922" s="334" t="e">
        <f t="shared" si="790"/>
        <v>#DIV/0!</v>
      </c>
      <c r="Z1922">
        <f t="shared" si="794"/>
        <v>35184073.666666597</v>
      </c>
      <c r="AG1922" s="345">
        <v>44204</v>
      </c>
      <c r="AH1922" s="149"/>
      <c r="AI1922" s="149"/>
      <c r="AJ1922" s="149"/>
      <c r="AK1922" s="149"/>
      <c r="AL1922" s="343" t="e">
        <f t="shared" si="791"/>
        <v>#DIV/0!</v>
      </c>
      <c r="AM1922" s="149"/>
      <c r="AN1922" s="149"/>
      <c r="AO1922" s="343" t="e">
        <f t="shared" si="792"/>
        <v>#DIV/0!</v>
      </c>
      <c r="AP1922" s="149"/>
      <c r="AQ1922" s="149"/>
      <c r="AR1922" s="343" t="e">
        <f t="shared" si="793"/>
        <v>#DIV/0!</v>
      </c>
    </row>
    <row r="1923" spans="1:44" ht="30.75" hidden="1" thickBot="1">
      <c r="A1923" s="309"/>
      <c r="B1923" s="308">
        <v>1748</v>
      </c>
      <c r="C1923" s="239" t="str">
        <f>VLOOKUP($A$18,Piezas!$A$10:$F$604,2,FALSE)</f>
        <v xml:space="preserve">Gabinete lateral derecho </v>
      </c>
      <c r="D1923" s="320"/>
      <c r="E1923" s="322"/>
      <c r="F1923" s="308" t="e">
        <f>VLOOKUP(D1923,Acero!$A$12:$AB$209,4,FALSE)</f>
        <v>#N/A</v>
      </c>
      <c r="G1923" s="317"/>
      <c r="H1923" s="317"/>
      <c r="I1923" s="317"/>
      <c r="J1923" s="311"/>
      <c r="L1923" s="322"/>
      <c r="M1923" s="308" t="e">
        <f>VLOOKUP(D1923,Acero!$A$12:$AB$209,13,FALSE)</f>
        <v>#N/A</v>
      </c>
      <c r="N1923" s="308" t="str">
        <f>IF(L1923="x",VLOOKUP(D1923,Acero!$A$12:$AB$209,6,FALSE),"--")</f>
        <v>--</v>
      </c>
      <c r="O1923" s="324" t="str">
        <f>IF(L1923="x",VLOOKUP(D1923,Acero!$A$12:$AB$209,7,FALSE),"--")</f>
        <v>--</v>
      </c>
      <c r="P1923" s="335" t="e">
        <f>IF((M1923="Chapa negra doble recapado")*AND(L1923&lt;&gt;"x"),"--",VLOOKUP(D1923,Acero!$A$12:$AB$209,14,FALSE))</f>
        <v>#N/A</v>
      </c>
      <c r="Q1923" s="335" t="e">
        <f>IF((M1923="Chapa negra doble recapado")*AND(L1923&lt;&gt;"x"),"--",VLOOKUP(D1923,Acero!$A$12:$AB$209,15,FALSE))</f>
        <v>#N/A</v>
      </c>
      <c r="R1923" s="335" t="str">
        <f>IF(L1923="x",VLOOKUP(D1923,Acero!$A$12:$AB$209,16,FALSE),"--")</f>
        <v>--</v>
      </c>
      <c r="S1923" s="335" t="str">
        <f>IF(L1923="x",VLOOKUP(D1923,Acero!$A$12:$AB$209,17,FALSE),"--")</f>
        <v>--</v>
      </c>
      <c r="T1923" s="335" t="e">
        <f>VLOOKUP(D1923,Acero!$A$12:$AB$209,18,FALSE)</f>
        <v>#N/A</v>
      </c>
      <c r="U1923" s="308" t="e">
        <f>VLOOKUP(D1923,Acero!$A$12:$AB$209,19,FALSE)</f>
        <v>#N/A</v>
      </c>
      <c r="V1923" s="318"/>
      <c r="W1923" s="318"/>
      <c r="X1923" s="322"/>
      <c r="Y1923" s="334" t="e">
        <f t="shared" si="790"/>
        <v>#DIV/0!</v>
      </c>
      <c r="Z1923">
        <f t="shared" si="794"/>
        <v>35184073.666666597</v>
      </c>
      <c r="AG1923" s="345">
        <v>44205</v>
      </c>
      <c r="AH1923" s="149"/>
      <c r="AI1923" s="149"/>
      <c r="AJ1923" s="149"/>
      <c r="AK1923" s="149"/>
      <c r="AL1923" s="343" t="e">
        <f t="shared" si="791"/>
        <v>#DIV/0!</v>
      </c>
      <c r="AM1923" s="149"/>
      <c r="AN1923" s="149"/>
      <c r="AO1923" s="343" t="e">
        <f t="shared" si="792"/>
        <v>#DIV/0!</v>
      </c>
      <c r="AP1923" s="149"/>
      <c r="AQ1923" s="149"/>
      <c r="AR1923" s="343" t="e">
        <f t="shared" si="793"/>
        <v>#DIV/0!</v>
      </c>
    </row>
    <row r="1924" spans="1:44" ht="30.75" hidden="1" thickBot="1">
      <c r="A1924" s="412"/>
      <c r="B1924" s="308">
        <v>1749</v>
      </c>
      <c r="C1924" s="239" t="str">
        <f>VLOOKUP($A$18,Piezas!$A$10:$F$604,2,FALSE)</f>
        <v xml:space="preserve">Gabinete lateral derecho </v>
      </c>
      <c r="D1924" s="321"/>
      <c r="E1924" s="322"/>
      <c r="F1924" s="308" t="e">
        <f>VLOOKUP(D1924,Acero!$A$12:$AB$209,4,FALSE)</f>
        <v>#N/A</v>
      </c>
      <c r="G1924" s="317"/>
      <c r="H1924" s="317"/>
      <c r="I1924" s="317"/>
      <c r="J1924" s="311"/>
      <c r="L1924" s="322"/>
      <c r="M1924" s="308" t="e">
        <f>VLOOKUP(D1924,Acero!$A$12:$AB$209,13,FALSE)</f>
        <v>#N/A</v>
      </c>
      <c r="N1924" s="308" t="str">
        <f>IF(L1924="x",VLOOKUP(D1924,Acero!$A$12:$AB$209,6,FALSE),"--")</f>
        <v>--</v>
      </c>
      <c r="O1924" s="324" t="str">
        <f>IF(L1924="x",VLOOKUP(D1924,Acero!$A$12:$AB$209,7,FALSE),"--")</f>
        <v>--</v>
      </c>
      <c r="P1924" s="335" t="e">
        <f>IF((M1924="Chapa negra doble recapado")*AND(L1924&lt;&gt;"x"),"--",VLOOKUP(D1924,Acero!$A$12:$AB$209,14,FALSE))</f>
        <v>#N/A</v>
      </c>
      <c r="Q1924" s="335" t="e">
        <f>IF((M1924="Chapa negra doble recapado")*AND(L1924&lt;&gt;"x"),"--",VLOOKUP(D1924,Acero!$A$12:$AB$209,15,FALSE))</f>
        <v>#N/A</v>
      </c>
      <c r="R1924" s="335" t="str">
        <f>IF(L1924="x",VLOOKUP(D1924,Acero!$A$12:$AB$209,16,FALSE),"--")</f>
        <v>--</v>
      </c>
      <c r="S1924" s="335" t="str">
        <f>IF(L1924="x",VLOOKUP(D1924,Acero!$A$12:$AB$209,17,FALSE),"--")</f>
        <v>--</v>
      </c>
      <c r="T1924" s="335" t="e">
        <f>VLOOKUP(D1924,Acero!$A$12:$AB$209,18,FALSE)</f>
        <v>#N/A</v>
      </c>
      <c r="U1924" s="308" t="e">
        <f>VLOOKUP(D1924,Acero!$A$12:$AB$209,19,FALSE)</f>
        <v>#N/A</v>
      </c>
      <c r="V1924" s="319"/>
      <c r="W1924" s="319"/>
      <c r="X1924" s="322"/>
      <c r="Y1924" s="334" t="e">
        <f t="shared" si="790"/>
        <v>#DIV/0!</v>
      </c>
      <c r="Z1924">
        <f t="shared" si="794"/>
        <v>35184073.666666597</v>
      </c>
      <c r="AG1924" s="345">
        <v>44206</v>
      </c>
      <c r="AH1924" s="149"/>
      <c r="AI1924" s="149"/>
      <c r="AJ1924" s="149"/>
      <c r="AK1924" s="149"/>
      <c r="AL1924" s="343" t="e">
        <f t="shared" si="791"/>
        <v>#DIV/0!</v>
      </c>
      <c r="AM1924" s="149"/>
      <c r="AN1924" s="149"/>
      <c r="AO1924" s="343" t="e">
        <f t="shared" si="792"/>
        <v>#DIV/0!</v>
      </c>
      <c r="AP1924" s="149"/>
      <c r="AQ1924" s="149"/>
      <c r="AR1924" s="343" t="e">
        <f t="shared" si="793"/>
        <v>#DIV/0!</v>
      </c>
    </row>
    <row r="1925" spans="1:44" ht="15.75" hidden="1" thickBot="1">
      <c r="A1925" s="410"/>
      <c r="B1925" s="336"/>
      <c r="C1925" s="337"/>
      <c r="D1925" s="338"/>
      <c r="E1925" s="339"/>
      <c r="F1925" s="340"/>
      <c r="G1925" s="336"/>
      <c r="H1925" s="336"/>
      <c r="I1925" s="338"/>
      <c r="J1925" s="339"/>
      <c r="K1925" s="341"/>
      <c r="L1925" s="339"/>
      <c r="M1925" s="338"/>
      <c r="N1925" s="338"/>
      <c r="O1925" s="342"/>
      <c r="P1925" s="340"/>
      <c r="Q1925" s="340"/>
      <c r="R1925" s="340"/>
      <c r="S1925" s="340"/>
      <c r="T1925" s="340"/>
      <c r="U1925" s="336"/>
      <c r="V1925" s="336"/>
      <c r="W1925" s="336"/>
      <c r="X1925" s="339"/>
      <c r="Y1925" s="339"/>
      <c r="Z1925" s="333"/>
      <c r="AA1925" s="333"/>
      <c r="AG1925" s="345"/>
      <c r="AL1925" s="344"/>
      <c r="AO1925" s="344"/>
      <c r="AR1925" s="344"/>
    </row>
    <row r="1926" spans="1:44" ht="31.5" hidden="1" thickTop="1" thickBot="1">
      <c r="A1926" s="411" t="s">
        <v>678</v>
      </c>
      <c r="B1926" s="308">
        <v>1750</v>
      </c>
      <c r="C1926" s="239" t="str">
        <f>VLOOKUP($A$18,Piezas!$A$10:$F$604,2,FALSE)</f>
        <v xml:space="preserve">Gabinete lateral derecho </v>
      </c>
      <c r="D1926" s="317" t="s">
        <v>1012</v>
      </c>
      <c r="E1926" s="331">
        <v>3814.3333333333298</v>
      </c>
      <c r="F1926" s="308" t="str">
        <f>VLOOKUP(D1926,Acero!$A$12:$AB$209,4,FALSE)</f>
        <v>Lateral</v>
      </c>
      <c r="G1926" s="317"/>
      <c r="H1926" s="317"/>
      <c r="I1926" s="317"/>
      <c r="J1926" s="310"/>
      <c r="K1926" s="149"/>
      <c r="L1926" s="331"/>
      <c r="M1926" s="308" t="str">
        <f>VLOOKUP(D1926,Acero!$A$12:$AB$209,13,FALSE)</f>
        <v>Chapa negra doble recapado</v>
      </c>
      <c r="N1926" s="308" t="str">
        <f>IF(L1926="x",VLOOKUP(D1926,Acero!$A$12:$AB$209,6,FALSE),"--")</f>
        <v>--</v>
      </c>
      <c r="O1926" s="324" t="str">
        <f>IF(L1926="x",VLOOKUP(D1926,Acero!$A$12:$AB$209,7,FALSE),"--")</f>
        <v>--</v>
      </c>
      <c r="P1926" s="335" t="str">
        <f>IF((M1926="Chapa negra doble recapado")*AND(L1926&lt;&gt;"x"),"--",VLOOKUP(D1926,Acero!$A$12:$AB$209,14,FALSE))</f>
        <v>--</v>
      </c>
      <c r="Q1926" s="335" t="str">
        <f>IF((M1926="Chapa negra doble recapado")*AND(L1926&lt;&gt;"x"),"--",VLOOKUP(D1926,Acero!$A$12:$AB$209,15,FALSE))</f>
        <v>--</v>
      </c>
      <c r="R1926" s="335" t="str">
        <f>IF(L1926="x",VLOOKUP(D1926,Acero!$A$12:$AB$209,16,FALSE),"--")</f>
        <v>--</v>
      </c>
      <c r="S1926" s="335" t="str">
        <f>IF(L1926="x",VLOOKUP(D1926,Acero!$A$12:$AB$209,17,FALSE),"--")</f>
        <v>--</v>
      </c>
      <c r="T1926" s="335">
        <f>VLOOKUP(D1926,Acero!$A$12:$AB$209,18,FALSE)</f>
        <v>1.2</v>
      </c>
      <c r="U1926" s="308" t="str">
        <f>VLOOKUP(D1926,Acero!$A$12:$AB$209,19,FALSE)</f>
        <v>mm</v>
      </c>
      <c r="V1926" s="317"/>
      <c r="W1926" s="317">
        <v>3100.3333333333298</v>
      </c>
      <c r="X1926" s="331">
        <v>4054.1666666666702</v>
      </c>
      <c r="Y1926" s="334">
        <f t="shared" ref="Y1926:Y1936" si="795">(X1926-W1926)/W1926</f>
        <v>0.30765509085044879</v>
      </c>
      <c r="Z1926" s="149">
        <f>(V1926+W1926)*E1926</f>
        <v>11825704.777777754</v>
      </c>
      <c r="AA1926" s="149"/>
      <c r="AB1926" s="149"/>
      <c r="AC1926" s="149"/>
      <c r="AD1926" s="149"/>
      <c r="AE1926" s="149"/>
      <c r="AF1926" s="149"/>
      <c r="AG1926" s="345">
        <v>44207</v>
      </c>
      <c r="AH1926" s="149"/>
      <c r="AI1926" s="149"/>
      <c r="AJ1926" s="149"/>
      <c r="AK1926" s="149"/>
      <c r="AL1926" s="343" t="e">
        <f t="shared" ref="AL1926:AL1936" si="796">(AH1926-AK1926)/AH1926</f>
        <v>#DIV/0!</v>
      </c>
      <c r="AM1926" s="149"/>
      <c r="AN1926" s="149"/>
      <c r="AO1926" s="343" t="e">
        <f t="shared" ref="AO1926:AO1936" si="797">(AK1926-AN1926)/AK1926</f>
        <v>#DIV/0!</v>
      </c>
      <c r="AP1926" s="149"/>
      <c r="AQ1926" s="149"/>
      <c r="AR1926" s="343" t="e">
        <f t="shared" ref="AR1926:AR1936" si="798">(AN1926-AQ1926)/AN1926</f>
        <v>#DIV/0!</v>
      </c>
    </row>
    <row r="1927" spans="1:44" ht="30.75" hidden="1" thickBot="1">
      <c r="A1927" s="309"/>
      <c r="B1927" s="308">
        <v>1751</v>
      </c>
      <c r="C1927" s="239" t="str">
        <f>VLOOKUP($A$18,Piezas!$A$10:$F$604,2,FALSE)</f>
        <v xml:space="preserve">Gabinete lateral derecho </v>
      </c>
      <c r="D1927" s="317" t="s">
        <v>1211</v>
      </c>
      <c r="E1927" s="322">
        <v>3822.3333333333298</v>
      </c>
      <c r="F1927" s="308" t="str">
        <f>VLOOKUP(D1927,Acero!$A$12:$AB$209,4,FALSE)</f>
        <v xml:space="preserve">Lonja </v>
      </c>
      <c r="G1927" s="317"/>
      <c r="H1927" s="317"/>
      <c r="I1927" s="317"/>
      <c r="J1927" s="311"/>
      <c r="L1927" s="317"/>
      <c r="M1927" s="308" t="str">
        <f>VLOOKUP(D1927,Acero!$A$12:$AB$209,13,FALSE)</f>
        <v>Chapa negra doble recapado</v>
      </c>
      <c r="N1927" s="308" t="str">
        <f>IF(L1927="x",VLOOKUP(D1927,Acero!$A$12:$AB$209,6,FALSE),"--")</f>
        <v>--</v>
      </c>
      <c r="O1927" s="324" t="str">
        <f>IF(L1927="x",VLOOKUP(D1927,Acero!$A$12:$AB$209,7,FALSE),"--")</f>
        <v>--</v>
      </c>
      <c r="P1927" s="335" t="str">
        <f>IF((M1927="Chapa negra doble recapado")*AND(L1927&lt;&gt;"x"),"--",VLOOKUP(D1927,Acero!$A$12:$AB$209,14,FALSE))</f>
        <v>--</v>
      </c>
      <c r="Q1927" s="335" t="str">
        <f>IF((M1927="Chapa negra doble recapado")*AND(L1927&lt;&gt;"x"),"--",VLOOKUP(D1927,Acero!$A$12:$AB$209,15,FALSE))</f>
        <v>--</v>
      </c>
      <c r="R1927" s="335" t="str">
        <f>IF(L1927="x",VLOOKUP(D1927,Acero!$A$12:$AB$209,16,FALSE),"--")</f>
        <v>--</v>
      </c>
      <c r="S1927" s="335" t="str">
        <f>IF(L1927="x",VLOOKUP(D1927,Acero!$A$12:$AB$209,17,FALSE),"--")</f>
        <v>--</v>
      </c>
      <c r="T1927" s="335">
        <f>VLOOKUP(D1927,Acero!$A$12:$AB$209,18,FALSE)</f>
        <v>1.2</v>
      </c>
      <c r="U1927" s="308" t="str">
        <f>VLOOKUP(D1927,Acero!$A$12:$AB$209,19,FALSE)</f>
        <v>mm</v>
      </c>
      <c r="V1927" s="317"/>
      <c r="W1927" s="317">
        <v>3106.8333333333298</v>
      </c>
      <c r="X1927" s="322">
        <v>4062.6666666666702</v>
      </c>
      <c r="Y1927" s="334">
        <f t="shared" si="795"/>
        <v>0.30765516871412735</v>
      </c>
      <c r="Z1927">
        <f t="shared" ref="Z1927:Z1936" si="799">(V1927+W1927)*E1927+Z1926</f>
        <v>23701057.388888843</v>
      </c>
      <c r="AG1927" s="345">
        <v>44208</v>
      </c>
      <c r="AH1927" s="149"/>
      <c r="AI1927" s="149"/>
      <c r="AJ1927" s="149"/>
      <c r="AK1927" s="149"/>
      <c r="AL1927" s="343" t="e">
        <f t="shared" si="796"/>
        <v>#DIV/0!</v>
      </c>
      <c r="AM1927" s="149"/>
      <c r="AN1927" s="149"/>
      <c r="AO1927" s="343" t="e">
        <f t="shared" si="797"/>
        <v>#DIV/0!</v>
      </c>
      <c r="AP1927" s="149"/>
      <c r="AQ1927" s="149"/>
      <c r="AR1927" s="343" t="e">
        <f t="shared" si="798"/>
        <v>#DIV/0!</v>
      </c>
    </row>
    <row r="1928" spans="1:44" ht="30.75" hidden="1" thickBot="1">
      <c r="A1928" s="309"/>
      <c r="B1928" s="308">
        <v>1752</v>
      </c>
      <c r="C1928" s="239" t="str">
        <f>VLOOKUP($A$18,Piezas!$A$10:$F$604,2,FALSE)</f>
        <v xml:space="preserve">Gabinete lateral derecho </v>
      </c>
      <c r="D1928" s="317" t="s">
        <v>1014</v>
      </c>
      <c r="E1928" s="322">
        <v>3830.3333333333298</v>
      </c>
      <c r="F1928" s="308" t="str">
        <f>VLOOKUP(D1928,Acero!$A$12:$AB$209,4,FALSE)</f>
        <v>orejas</v>
      </c>
      <c r="G1928" s="317"/>
      <c r="H1928" s="317"/>
      <c r="I1928" s="317"/>
      <c r="J1928" s="311" t="s">
        <v>1629</v>
      </c>
      <c r="L1928" s="322"/>
      <c r="M1928" s="308" t="str">
        <f>VLOOKUP(D1928,Acero!$A$12:$AB$209,13,FALSE)</f>
        <v>Chapa negra doble recapado</v>
      </c>
      <c r="N1928" s="308" t="str">
        <f>IF(L1928="x",VLOOKUP(D1928,Acero!$A$12:$AB$209,6,FALSE),"--")</f>
        <v>--</v>
      </c>
      <c r="O1928" s="324" t="str">
        <f>IF(L1928="x",VLOOKUP(D1928,Acero!$A$12:$AB$209,7,FALSE),"--")</f>
        <v>--</v>
      </c>
      <c r="P1928" s="335" t="str">
        <f>IF((M1928="Chapa negra doble recapado")*AND(L1928&lt;&gt;"x"),"--",VLOOKUP(D1928,Acero!$A$12:$AB$209,14,FALSE))</f>
        <v>--</v>
      </c>
      <c r="Q1928" s="335" t="str">
        <f>IF((M1928="Chapa negra doble recapado")*AND(L1928&lt;&gt;"x"),"--",VLOOKUP(D1928,Acero!$A$12:$AB$209,15,FALSE))</f>
        <v>--</v>
      </c>
      <c r="R1928" s="335" t="str">
        <f>IF(L1928="x",VLOOKUP(D1928,Acero!$A$12:$AB$209,16,FALSE),"--")</f>
        <v>--</v>
      </c>
      <c r="S1928" s="335" t="str">
        <f>IF(L1928="x",VLOOKUP(D1928,Acero!$A$12:$AB$209,17,FALSE),"--")</f>
        <v>--</v>
      </c>
      <c r="T1928" s="335">
        <f>VLOOKUP(D1928,Acero!$A$12:$AB$209,18,FALSE)</f>
        <v>1.2</v>
      </c>
      <c r="U1928" s="308" t="str">
        <f>VLOOKUP(D1928,Acero!$A$12:$AB$209,19,FALSE)</f>
        <v>mm</v>
      </c>
      <c r="V1928" s="318">
        <v>1</v>
      </c>
      <c r="W1928" s="318">
        <v>3113.3333333333298</v>
      </c>
      <c r="X1928" s="322">
        <v>4071.1666666666702</v>
      </c>
      <c r="Y1928" s="334">
        <f t="shared" si="795"/>
        <v>0.30765524625267926</v>
      </c>
      <c r="Z1928">
        <f t="shared" si="799"/>
        <v>35629992.166666597</v>
      </c>
      <c r="AG1928" s="345">
        <v>44209</v>
      </c>
      <c r="AH1928" s="149"/>
      <c r="AI1928" s="149"/>
      <c r="AJ1928" s="149"/>
      <c r="AK1928" s="149"/>
      <c r="AL1928" s="343" t="e">
        <f t="shared" si="796"/>
        <v>#DIV/0!</v>
      </c>
      <c r="AM1928" s="149"/>
      <c r="AN1928" s="149"/>
      <c r="AO1928" s="343" t="e">
        <f t="shared" si="797"/>
        <v>#DIV/0!</v>
      </c>
      <c r="AP1928" s="149"/>
      <c r="AQ1928" s="149"/>
      <c r="AR1928" s="343" t="e">
        <f t="shared" si="798"/>
        <v>#DIV/0!</v>
      </c>
    </row>
    <row r="1929" spans="1:44" ht="30.75" hidden="1" thickBot="1">
      <c r="A1929" s="309"/>
      <c r="B1929" s="308">
        <v>1753</v>
      </c>
      <c r="C1929" s="239" t="str">
        <f>VLOOKUP($A$18,Piezas!$A$10:$F$604,2,FALSE)</f>
        <v xml:space="preserve">Gabinete lateral derecho </v>
      </c>
      <c r="D1929" s="317" t="s">
        <v>1015</v>
      </c>
      <c r="E1929" s="322"/>
      <c r="F1929" s="308">
        <f>VLOOKUP(D1929,Acero!$A$12:$AB$209,4,FALSE)</f>
        <v>0</v>
      </c>
      <c r="G1929" s="317"/>
      <c r="H1929" s="317"/>
      <c r="I1929" s="317"/>
      <c r="J1929" s="311"/>
      <c r="L1929" s="322"/>
      <c r="M1929" s="308">
        <f>VLOOKUP(D1929,Acero!$A$12:$AB$209,13,FALSE)</f>
        <v>0</v>
      </c>
      <c r="N1929" s="308" t="str">
        <f>IF(L1929="x",VLOOKUP(D1929,Acero!$A$12:$AB$209,6,FALSE),"--")</f>
        <v>--</v>
      </c>
      <c r="O1929" s="324" t="str">
        <f>IF(L1929="x",VLOOKUP(D1929,Acero!$A$12:$AB$209,7,FALSE),"--")</f>
        <v>--</v>
      </c>
      <c r="P1929" s="335">
        <f>IF((M1929="Chapa negra doble recapado")*AND(L1929&lt;&gt;"x"),"--",VLOOKUP(D1929,Acero!$A$12:$AB$209,14,FALSE))</f>
        <v>0</v>
      </c>
      <c r="Q1929" s="335">
        <f>IF((M1929="Chapa negra doble recapado")*AND(L1929&lt;&gt;"x"),"--",VLOOKUP(D1929,Acero!$A$12:$AB$209,15,FALSE))</f>
        <v>0</v>
      </c>
      <c r="R1929" s="335" t="str">
        <f>IF(L1929="x",VLOOKUP(D1929,Acero!$A$12:$AB$209,16,FALSE),"--")</f>
        <v>--</v>
      </c>
      <c r="S1929" s="335" t="str">
        <f>IF(L1929="x",VLOOKUP(D1929,Acero!$A$12:$AB$209,17,FALSE),"--")</f>
        <v>--</v>
      </c>
      <c r="T1929" s="335">
        <f>VLOOKUP(D1929,Acero!$A$12:$AB$209,18,FALSE)</f>
        <v>0</v>
      </c>
      <c r="U1929" s="308" t="str">
        <f>VLOOKUP(D1929,Acero!$A$12:$AB$209,19,FALSE)</f>
        <v>-----</v>
      </c>
      <c r="V1929" s="319"/>
      <c r="W1929" s="319"/>
      <c r="X1929" s="322"/>
      <c r="Y1929" s="334" t="e">
        <f t="shared" si="795"/>
        <v>#DIV/0!</v>
      </c>
      <c r="Z1929">
        <f t="shared" si="799"/>
        <v>35629992.166666597</v>
      </c>
      <c r="AG1929" s="345">
        <v>44210</v>
      </c>
      <c r="AH1929" s="149"/>
      <c r="AI1929" s="149"/>
      <c r="AJ1929" s="149"/>
      <c r="AK1929" s="149"/>
      <c r="AL1929" s="343" t="e">
        <f t="shared" si="796"/>
        <v>#DIV/0!</v>
      </c>
      <c r="AM1929" s="149"/>
      <c r="AN1929" s="149"/>
      <c r="AO1929" s="343" t="e">
        <f t="shared" si="797"/>
        <v>#DIV/0!</v>
      </c>
      <c r="AP1929" s="149"/>
      <c r="AQ1929" s="149"/>
      <c r="AR1929" s="343" t="e">
        <f t="shared" si="798"/>
        <v>#DIV/0!</v>
      </c>
    </row>
    <row r="1930" spans="1:44" ht="30.75" hidden="1" thickBot="1">
      <c r="A1930" s="309"/>
      <c r="B1930" s="308">
        <v>1754</v>
      </c>
      <c r="C1930" s="239" t="str">
        <f>VLOOKUP($A$18,Piezas!$A$10:$F$604,2,FALSE)</f>
        <v xml:space="preserve">Gabinete lateral derecho </v>
      </c>
      <c r="D1930" s="317" t="s">
        <v>1060</v>
      </c>
      <c r="E1930" s="322"/>
      <c r="F1930" s="308">
        <f>VLOOKUP(D1930,Acero!$A$12:$AB$209,4,FALSE)</f>
        <v>0</v>
      </c>
      <c r="G1930" s="317"/>
      <c r="H1930" s="317"/>
      <c r="I1930" s="317"/>
      <c r="J1930" s="311"/>
      <c r="L1930" s="322"/>
      <c r="M1930" s="308" t="str">
        <f>VLOOKUP(D1930,Acero!$A$12:$AB$209,13,FALSE)</f>
        <v>---------------</v>
      </c>
      <c r="N1930" s="308" t="str">
        <f>IF(L1930="x",VLOOKUP(D1930,Acero!$A$12:$AB$209,6,FALSE),"--")</f>
        <v>--</v>
      </c>
      <c r="O1930" s="324" t="str">
        <f>IF(L1930="x",VLOOKUP(D1930,Acero!$A$12:$AB$209,7,FALSE),"--")</f>
        <v>--</v>
      </c>
      <c r="P1930" s="335">
        <f>IF((M1930="Chapa negra doble recapado")*AND(L1930&lt;&gt;"x"),"--",VLOOKUP(D1930,Acero!$A$12:$AB$209,14,FALSE))</f>
        <v>28</v>
      </c>
      <c r="Q1930" s="335" t="str">
        <f>IF((M1930="Chapa negra doble recapado")*AND(L1930&lt;&gt;"x"),"--",VLOOKUP(D1930,Acero!$A$12:$AB$209,15,FALSE))</f>
        <v>----</v>
      </c>
      <c r="R1930" s="335" t="str">
        <f>IF(L1930="x",VLOOKUP(D1930,Acero!$A$12:$AB$209,16,FALSE),"--")</f>
        <v>--</v>
      </c>
      <c r="S1930" s="335" t="str">
        <f>IF(L1930="x",VLOOKUP(D1930,Acero!$A$12:$AB$209,17,FALSE),"--")</f>
        <v>--</v>
      </c>
      <c r="T1930" s="335">
        <f>VLOOKUP(D1930,Acero!$A$12:$AB$209,18,FALSE)</f>
        <v>0</v>
      </c>
      <c r="U1930" s="308" t="str">
        <f>VLOOKUP(D1930,Acero!$A$12:$AB$209,19,FALSE)</f>
        <v>----</v>
      </c>
      <c r="V1930" s="318"/>
      <c r="W1930" s="318"/>
      <c r="X1930" s="322"/>
      <c r="Y1930" s="334" t="e">
        <f t="shared" si="795"/>
        <v>#DIV/0!</v>
      </c>
      <c r="Z1930">
        <f t="shared" si="799"/>
        <v>35629992.166666597</v>
      </c>
      <c r="AG1930" s="345">
        <v>44211</v>
      </c>
      <c r="AH1930" s="149"/>
      <c r="AI1930" s="149"/>
      <c r="AJ1930" s="149"/>
      <c r="AK1930" s="149"/>
      <c r="AL1930" s="343" t="e">
        <f t="shared" si="796"/>
        <v>#DIV/0!</v>
      </c>
      <c r="AM1930" s="149"/>
      <c r="AN1930" s="149"/>
      <c r="AO1930" s="343" t="e">
        <f t="shared" si="797"/>
        <v>#DIV/0!</v>
      </c>
      <c r="AP1930" s="149"/>
      <c r="AQ1930" s="149"/>
      <c r="AR1930" s="343" t="e">
        <f t="shared" si="798"/>
        <v>#DIV/0!</v>
      </c>
    </row>
    <row r="1931" spans="1:44" ht="30.75" hidden="1" thickBot="1">
      <c r="A1931" s="309"/>
      <c r="B1931" s="308">
        <v>1755</v>
      </c>
      <c r="C1931" s="239" t="str">
        <f>VLOOKUP($A$18,Piezas!$A$10:$F$604,2,FALSE)</f>
        <v xml:space="preserve">Gabinete lateral derecho </v>
      </c>
      <c r="D1931" s="317" t="s">
        <v>1228</v>
      </c>
      <c r="E1931" s="322"/>
      <c r="F1931" s="308">
        <f>VLOOKUP(D1931,Acero!$A$12:$AB$209,4,FALSE)</f>
        <v>0</v>
      </c>
      <c r="G1931" s="317"/>
      <c r="H1931" s="317"/>
      <c r="I1931" s="317"/>
      <c r="J1931" s="311"/>
      <c r="L1931" s="322"/>
      <c r="M1931" s="308" t="str">
        <f>VLOOKUP(D1931,Acero!$A$12:$AB$209,13,FALSE)</f>
        <v>---------------</v>
      </c>
      <c r="N1931" s="308" t="str">
        <f>IF(L1931="x",VLOOKUP(D1931,Acero!$A$12:$AB$209,6,FALSE),"--")</f>
        <v>--</v>
      </c>
      <c r="O1931" s="324" t="str">
        <f>IF(L1931="x",VLOOKUP(D1931,Acero!$A$12:$AB$209,7,FALSE),"--")</f>
        <v>--</v>
      </c>
      <c r="P1931" s="335">
        <f>IF((M1931="Chapa negra doble recapado")*AND(L1931&lt;&gt;"x"),"--",VLOOKUP(D1931,Acero!$A$12:$AB$209,14,FALSE))</f>
        <v>0.42</v>
      </c>
      <c r="Q1931" s="335" t="str">
        <f>IF((M1931="Chapa negra doble recapado")*AND(L1931&lt;&gt;"x"),"--",VLOOKUP(D1931,Acero!$A$12:$AB$209,15,FALSE))</f>
        <v>----</v>
      </c>
      <c r="R1931" s="335" t="str">
        <f>IF(L1931="x",VLOOKUP(D1931,Acero!$A$12:$AB$209,16,FALSE),"--")</f>
        <v>--</v>
      </c>
      <c r="S1931" s="335" t="str">
        <f>IF(L1931="x",VLOOKUP(D1931,Acero!$A$12:$AB$209,17,FALSE),"--")</f>
        <v>--</v>
      </c>
      <c r="T1931" s="335">
        <f>VLOOKUP(D1931,Acero!$A$12:$AB$209,18,FALSE)</f>
        <v>0.5</v>
      </c>
      <c r="U1931" s="308" t="str">
        <f>VLOOKUP(D1931,Acero!$A$12:$AB$209,19,FALSE)</f>
        <v>----</v>
      </c>
      <c r="V1931" s="318"/>
      <c r="W1931" s="318"/>
      <c r="X1931" s="322"/>
      <c r="Y1931" s="334" t="e">
        <f t="shared" si="795"/>
        <v>#DIV/0!</v>
      </c>
      <c r="Z1931">
        <f t="shared" si="799"/>
        <v>35629992.166666597</v>
      </c>
      <c r="AG1931" s="345">
        <v>44212</v>
      </c>
      <c r="AH1931" s="149"/>
      <c r="AI1931" s="149"/>
      <c r="AJ1931" s="149"/>
      <c r="AK1931" s="149"/>
      <c r="AL1931" s="343" t="e">
        <f t="shared" si="796"/>
        <v>#DIV/0!</v>
      </c>
      <c r="AM1931" s="149"/>
      <c r="AN1931" s="149"/>
      <c r="AO1931" s="343" t="e">
        <f t="shared" si="797"/>
        <v>#DIV/0!</v>
      </c>
      <c r="AP1931" s="149"/>
      <c r="AQ1931" s="149"/>
      <c r="AR1931" s="343" t="e">
        <f t="shared" si="798"/>
        <v>#DIV/0!</v>
      </c>
    </row>
    <row r="1932" spans="1:44" ht="30.75" hidden="1" thickBot="1">
      <c r="A1932" s="309"/>
      <c r="B1932" s="308">
        <v>1756</v>
      </c>
      <c r="C1932" s="239" t="str">
        <f>VLOOKUP($A$18,Piezas!$A$10:$F$604,2,FALSE)</f>
        <v xml:space="preserve">Gabinete lateral derecho </v>
      </c>
      <c r="D1932" s="317" t="s">
        <v>1229</v>
      </c>
      <c r="E1932" s="322"/>
      <c r="F1932" s="308">
        <f>VLOOKUP(D1932,Acero!$A$12:$AB$209,4,FALSE)</f>
        <v>0</v>
      </c>
      <c r="G1932" s="317"/>
      <c r="H1932" s="317"/>
      <c r="I1932" s="317"/>
      <c r="J1932" s="311"/>
      <c r="L1932" s="322"/>
      <c r="M1932" s="308" t="str">
        <f>VLOOKUP(D1932,Acero!$A$12:$AB$209,13,FALSE)</f>
        <v>---------------</v>
      </c>
      <c r="N1932" s="308" t="str">
        <f>IF(L1932="x",VLOOKUP(D1932,Acero!$A$12:$AB$209,6,FALSE),"--")</f>
        <v>--</v>
      </c>
      <c r="O1932" s="324" t="str">
        <f>IF(L1932="x",VLOOKUP(D1932,Acero!$A$12:$AB$209,7,FALSE),"--")</f>
        <v>--</v>
      </c>
      <c r="P1932" s="335">
        <f>IF((M1932="Chapa negra doble recapado")*AND(L1932&lt;&gt;"x"),"--",VLOOKUP(D1932,Acero!$A$12:$AB$209,14,FALSE))</f>
        <v>22</v>
      </c>
      <c r="Q1932" s="335" t="str">
        <f>IF((M1932="Chapa negra doble recapado")*AND(L1932&lt;&gt;"x"),"--",VLOOKUP(D1932,Acero!$A$12:$AB$209,15,FALSE))</f>
        <v>----</v>
      </c>
      <c r="R1932" s="335" t="str">
        <f>IF(L1932="x",VLOOKUP(D1932,Acero!$A$12:$AB$209,16,FALSE),"--")</f>
        <v>--</v>
      </c>
      <c r="S1932" s="335" t="str">
        <f>IF(L1932="x",VLOOKUP(D1932,Acero!$A$12:$AB$209,17,FALSE),"--")</f>
        <v>--</v>
      </c>
      <c r="T1932" s="335">
        <f>VLOOKUP(D1932,Acero!$A$12:$AB$209,18,FALSE)</f>
        <v>0</v>
      </c>
      <c r="U1932" s="308" t="str">
        <f>VLOOKUP(D1932,Acero!$A$12:$AB$209,19,FALSE)</f>
        <v>----</v>
      </c>
      <c r="V1932" s="319"/>
      <c r="W1932" s="319"/>
      <c r="X1932" s="322"/>
      <c r="Y1932" s="334" t="e">
        <f t="shared" si="795"/>
        <v>#DIV/0!</v>
      </c>
      <c r="Z1932">
        <f t="shared" si="799"/>
        <v>35629992.166666597</v>
      </c>
      <c r="AG1932" s="345">
        <v>44213</v>
      </c>
      <c r="AH1932" s="149"/>
      <c r="AI1932" s="149"/>
      <c r="AJ1932" s="149"/>
      <c r="AK1932" s="149"/>
      <c r="AL1932" s="343" t="e">
        <f t="shared" si="796"/>
        <v>#DIV/0!</v>
      </c>
      <c r="AM1932" s="149"/>
      <c r="AN1932" s="149"/>
      <c r="AO1932" s="343" t="e">
        <f t="shared" si="797"/>
        <v>#DIV/0!</v>
      </c>
      <c r="AP1932" s="149"/>
      <c r="AQ1932" s="149"/>
      <c r="AR1932" s="343" t="e">
        <f t="shared" si="798"/>
        <v>#DIV/0!</v>
      </c>
    </row>
    <row r="1933" spans="1:44" ht="30.75" hidden="1" thickBot="1">
      <c r="A1933" s="309"/>
      <c r="B1933" s="308">
        <v>1757</v>
      </c>
      <c r="C1933" s="239" t="str">
        <f>VLOOKUP($A$18,Piezas!$A$10:$F$604,2,FALSE)</f>
        <v xml:space="preserve">Gabinete lateral derecho </v>
      </c>
      <c r="D1933" s="317" t="s">
        <v>1230</v>
      </c>
      <c r="E1933" s="322"/>
      <c r="F1933" s="308">
        <f>VLOOKUP(D1933,Acero!$A$12:$AB$209,4,FALSE)</f>
        <v>0</v>
      </c>
      <c r="G1933" s="317"/>
      <c r="H1933" s="317"/>
      <c r="I1933" s="317"/>
      <c r="J1933" s="311"/>
      <c r="L1933" s="322"/>
      <c r="M1933" s="308" t="str">
        <f>VLOOKUP(D1933,Acero!$A$12:$AB$209,13,FALSE)</f>
        <v>---------------</v>
      </c>
      <c r="N1933" s="308" t="str">
        <f>IF(L1933="x",VLOOKUP(D1933,Acero!$A$12:$AB$209,6,FALSE),"--")</f>
        <v>--</v>
      </c>
      <c r="O1933" s="324" t="str">
        <f>IF(L1933="x",VLOOKUP(D1933,Acero!$A$12:$AB$209,7,FALSE),"--")</f>
        <v>--</v>
      </c>
      <c r="P1933" s="335">
        <f>IF((M1933="Chapa negra doble recapado")*AND(L1933&lt;&gt;"x"),"--",VLOOKUP(D1933,Acero!$A$12:$AB$209,14,FALSE))</f>
        <v>12.7</v>
      </c>
      <c r="Q1933" s="335" t="str">
        <f>IF((M1933="Chapa negra doble recapado")*AND(L1933&lt;&gt;"x"),"--",VLOOKUP(D1933,Acero!$A$12:$AB$209,15,FALSE))</f>
        <v>----</v>
      </c>
      <c r="R1933" s="335" t="str">
        <f>IF(L1933="x",VLOOKUP(D1933,Acero!$A$12:$AB$209,16,FALSE),"--")</f>
        <v>--</v>
      </c>
      <c r="S1933" s="335" t="str">
        <f>IF(L1933="x",VLOOKUP(D1933,Acero!$A$12:$AB$209,17,FALSE),"--")</f>
        <v>--</v>
      </c>
      <c r="T1933" s="335">
        <f>VLOOKUP(D1933,Acero!$A$12:$AB$209,18,FALSE)</f>
        <v>0</v>
      </c>
      <c r="U1933" s="308" t="str">
        <f>VLOOKUP(D1933,Acero!$A$12:$AB$209,19,FALSE)</f>
        <v>----</v>
      </c>
      <c r="V1933" s="318"/>
      <c r="W1933" s="318"/>
      <c r="X1933" s="322"/>
      <c r="Y1933" s="334" t="e">
        <f t="shared" si="795"/>
        <v>#DIV/0!</v>
      </c>
      <c r="Z1933">
        <f t="shared" si="799"/>
        <v>35629992.166666597</v>
      </c>
      <c r="AG1933" s="345">
        <v>44214</v>
      </c>
      <c r="AH1933" s="149"/>
      <c r="AI1933" s="149"/>
      <c r="AJ1933" s="149"/>
      <c r="AK1933" s="149"/>
      <c r="AL1933" s="343" t="e">
        <f t="shared" si="796"/>
        <v>#DIV/0!</v>
      </c>
      <c r="AM1933" s="149"/>
      <c r="AN1933" s="149"/>
      <c r="AO1933" s="343" t="e">
        <f t="shared" si="797"/>
        <v>#DIV/0!</v>
      </c>
      <c r="AP1933" s="149"/>
      <c r="AQ1933" s="149"/>
      <c r="AR1933" s="343" t="e">
        <f t="shared" si="798"/>
        <v>#DIV/0!</v>
      </c>
    </row>
    <row r="1934" spans="1:44" ht="30.75" hidden="1" thickBot="1">
      <c r="A1934" s="309"/>
      <c r="B1934" s="308">
        <v>1758</v>
      </c>
      <c r="C1934" s="239" t="str">
        <f>VLOOKUP($A$18,Piezas!$A$10:$F$604,2,FALSE)</f>
        <v xml:space="preserve">Gabinete lateral derecho </v>
      </c>
      <c r="D1934" s="317"/>
      <c r="E1934" s="322"/>
      <c r="F1934" s="308" t="e">
        <f>VLOOKUP(D1934,Acero!$A$12:$AB$209,4,FALSE)</f>
        <v>#N/A</v>
      </c>
      <c r="G1934" s="317"/>
      <c r="H1934" s="317"/>
      <c r="I1934" s="317"/>
      <c r="J1934" s="311"/>
      <c r="L1934" s="322"/>
      <c r="M1934" s="308" t="e">
        <f>VLOOKUP(D1934,Acero!$A$12:$AB$209,13,FALSE)</f>
        <v>#N/A</v>
      </c>
      <c r="N1934" s="308" t="str">
        <f>IF(L1934="x",VLOOKUP(D1934,Acero!$A$12:$AB$209,6,FALSE),"--")</f>
        <v>--</v>
      </c>
      <c r="O1934" s="324" t="str">
        <f>IF(L1934="x",VLOOKUP(D1934,Acero!$A$12:$AB$209,7,FALSE),"--")</f>
        <v>--</v>
      </c>
      <c r="P1934" s="335" t="e">
        <f>IF((M1934="Chapa negra doble recapado")*AND(L1934&lt;&gt;"x"),"--",VLOOKUP(D1934,Acero!$A$12:$AB$209,14,FALSE))</f>
        <v>#N/A</v>
      </c>
      <c r="Q1934" s="335" t="e">
        <f>IF((M1934="Chapa negra doble recapado")*AND(L1934&lt;&gt;"x"),"--",VLOOKUP(D1934,Acero!$A$12:$AB$209,15,FALSE))</f>
        <v>#N/A</v>
      </c>
      <c r="R1934" s="335" t="str">
        <f>IF(L1934="x",VLOOKUP(D1934,Acero!$A$12:$AB$209,16,FALSE),"--")</f>
        <v>--</v>
      </c>
      <c r="S1934" s="335" t="str">
        <f>IF(L1934="x",VLOOKUP(D1934,Acero!$A$12:$AB$209,17,FALSE),"--")</f>
        <v>--</v>
      </c>
      <c r="T1934" s="335" t="e">
        <f>VLOOKUP(D1934,Acero!$A$12:$AB$209,18,FALSE)</f>
        <v>#N/A</v>
      </c>
      <c r="U1934" s="308" t="e">
        <f>VLOOKUP(D1934,Acero!$A$12:$AB$209,19,FALSE)</f>
        <v>#N/A</v>
      </c>
      <c r="V1934" s="319"/>
      <c r="W1934" s="319"/>
      <c r="X1934" s="322"/>
      <c r="Y1934" s="334" t="e">
        <f t="shared" si="795"/>
        <v>#DIV/0!</v>
      </c>
      <c r="Z1934">
        <f t="shared" si="799"/>
        <v>35629992.166666597</v>
      </c>
      <c r="AG1934" s="345">
        <v>44215</v>
      </c>
      <c r="AH1934" s="149"/>
      <c r="AI1934" s="149"/>
      <c r="AJ1934" s="149"/>
      <c r="AK1934" s="149"/>
      <c r="AL1934" s="343" t="e">
        <f t="shared" si="796"/>
        <v>#DIV/0!</v>
      </c>
      <c r="AM1934" s="149"/>
      <c r="AN1934" s="149"/>
      <c r="AO1934" s="343" t="e">
        <f t="shared" si="797"/>
        <v>#DIV/0!</v>
      </c>
      <c r="AP1934" s="149"/>
      <c r="AQ1934" s="149"/>
      <c r="AR1934" s="343" t="e">
        <f t="shared" si="798"/>
        <v>#DIV/0!</v>
      </c>
    </row>
    <row r="1935" spans="1:44" ht="30.75" hidden="1" thickBot="1">
      <c r="A1935" s="309"/>
      <c r="B1935" s="308">
        <v>1759</v>
      </c>
      <c r="C1935" s="239" t="str">
        <f>VLOOKUP($A$18,Piezas!$A$10:$F$604,2,FALSE)</f>
        <v xml:space="preserve">Gabinete lateral derecho </v>
      </c>
      <c r="D1935" s="320"/>
      <c r="E1935" s="322"/>
      <c r="F1935" s="308" t="e">
        <f>VLOOKUP(D1935,Acero!$A$12:$AB$209,4,FALSE)</f>
        <v>#N/A</v>
      </c>
      <c r="G1935" s="317"/>
      <c r="H1935" s="317"/>
      <c r="I1935" s="317"/>
      <c r="J1935" s="311"/>
      <c r="L1935" s="322"/>
      <c r="M1935" s="308" t="e">
        <f>VLOOKUP(D1935,Acero!$A$12:$AB$209,13,FALSE)</f>
        <v>#N/A</v>
      </c>
      <c r="N1935" s="308" t="str">
        <f>IF(L1935="x",VLOOKUP(D1935,Acero!$A$12:$AB$209,6,FALSE),"--")</f>
        <v>--</v>
      </c>
      <c r="O1935" s="324" t="str">
        <f>IF(L1935="x",VLOOKUP(D1935,Acero!$A$12:$AB$209,7,FALSE),"--")</f>
        <v>--</v>
      </c>
      <c r="P1935" s="335" t="e">
        <f>IF((M1935="Chapa negra doble recapado")*AND(L1935&lt;&gt;"x"),"--",VLOOKUP(D1935,Acero!$A$12:$AB$209,14,FALSE))</f>
        <v>#N/A</v>
      </c>
      <c r="Q1935" s="335" t="e">
        <f>IF((M1935="Chapa negra doble recapado")*AND(L1935&lt;&gt;"x"),"--",VLOOKUP(D1935,Acero!$A$12:$AB$209,15,FALSE))</f>
        <v>#N/A</v>
      </c>
      <c r="R1935" s="335" t="str">
        <f>IF(L1935="x",VLOOKUP(D1935,Acero!$A$12:$AB$209,16,FALSE),"--")</f>
        <v>--</v>
      </c>
      <c r="S1935" s="335" t="str">
        <f>IF(L1935="x",VLOOKUP(D1935,Acero!$A$12:$AB$209,17,FALSE),"--")</f>
        <v>--</v>
      </c>
      <c r="T1935" s="335" t="e">
        <f>VLOOKUP(D1935,Acero!$A$12:$AB$209,18,FALSE)</f>
        <v>#N/A</v>
      </c>
      <c r="U1935" s="308" t="e">
        <f>VLOOKUP(D1935,Acero!$A$12:$AB$209,19,FALSE)</f>
        <v>#N/A</v>
      </c>
      <c r="V1935" s="318"/>
      <c r="W1935" s="318"/>
      <c r="X1935" s="322"/>
      <c r="Y1935" s="334" t="e">
        <f t="shared" si="795"/>
        <v>#DIV/0!</v>
      </c>
      <c r="Z1935">
        <f t="shared" si="799"/>
        <v>35629992.166666597</v>
      </c>
      <c r="AG1935" s="345">
        <v>44216</v>
      </c>
      <c r="AH1935" s="149"/>
      <c r="AI1935" s="149"/>
      <c r="AJ1935" s="149"/>
      <c r="AK1935" s="149"/>
      <c r="AL1935" s="343" t="e">
        <f t="shared" si="796"/>
        <v>#DIV/0!</v>
      </c>
      <c r="AM1935" s="149"/>
      <c r="AN1935" s="149"/>
      <c r="AO1935" s="343" t="e">
        <f t="shared" si="797"/>
        <v>#DIV/0!</v>
      </c>
      <c r="AP1935" s="149"/>
      <c r="AQ1935" s="149"/>
      <c r="AR1935" s="343" t="e">
        <f t="shared" si="798"/>
        <v>#DIV/0!</v>
      </c>
    </row>
    <row r="1936" spans="1:44" ht="30.75" hidden="1" thickBot="1">
      <c r="A1936" s="412"/>
      <c r="B1936" s="308">
        <v>1760</v>
      </c>
      <c r="C1936" s="239" t="str">
        <f>VLOOKUP($A$18,Piezas!$A$10:$F$604,2,FALSE)</f>
        <v xml:space="preserve">Gabinete lateral derecho </v>
      </c>
      <c r="D1936" s="321"/>
      <c r="E1936" s="322"/>
      <c r="F1936" s="308" t="e">
        <f>VLOOKUP(D1936,Acero!$A$12:$AB$209,4,FALSE)</f>
        <v>#N/A</v>
      </c>
      <c r="G1936" s="317"/>
      <c r="H1936" s="317"/>
      <c r="I1936" s="317"/>
      <c r="J1936" s="311"/>
      <c r="L1936" s="322"/>
      <c r="M1936" s="308" t="e">
        <f>VLOOKUP(D1936,Acero!$A$12:$AB$209,13,FALSE)</f>
        <v>#N/A</v>
      </c>
      <c r="N1936" s="308" t="str">
        <f>IF(L1936="x",VLOOKUP(D1936,Acero!$A$12:$AB$209,6,FALSE),"--")</f>
        <v>--</v>
      </c>
      <c r="O1936" s="324" t="str">
        <f>IF(L1936="x",VLOOKUP(D1936,Acero!$A$12:$AB$209,7,FALSE),"--")</f>
        <v>--</v>
      </c>
      <c r="P1936" s="335" t="e">
        <f>IF((M1936="Chapa negra doble recapado")*AND(L1936&lt;&gt;"x"),"--",VLOOKUP(D1936,Acero!$A$12:$AB$209,14,FALSE))</f>
        <v>#N/A</v>
      </c>
      <c r="Q1936" s="335" t="e">
        <f>IF((M1936="Chapa negra doble recapado")*AND(L1936&lt;&gt;"x"),"--",VLOOKUP(D1936,Acero!$A$12:$AB$209,15,FALSE))</f>
        <v>#N/A</v>
      </c>
      <c r="R1936" s="335" t="str">
        <f>IF(L1936="x",VLOOKUP(D1936,Acero!$A$12:$AB$209,16,FALSE),"--")</f>
        <v>--</v>
      </c>
      <c r="S1936" s="335" t="str">
        <f>IF(L1936="x",VLOOKUP(D1936,Acero!$A$12:$AB$209,17,FALSE),"--")</f>
        <v>--</v>
      </c>
      <c r="T1936" s="335" t="e">
        <f>VLOOKUP(D1936,Acero!$A$12:$AB$209,18,FALSE)</f>
        <v>#N/A</v>
      </c>
      <c r="U1936" s="308" t="e">
        <f>VLOOKUP(D1936,Acero!$A$12:$AB$209,19,FALSE)</f>
        <v>#N/A</v>
      </c>
      <c r="V1936" s="319"/>
      <c r="W1936" s="319"/>
      <c r="X1936" s="322"/>
      <c r="Y1936" s="334" t="e">
        <f t="shared" si="795"/>
        <v>#DIV/0!</v>
      </c>
      <c r="Z1936">
        <f t="shared" si="799"/>
        <v>35629992.166666597</v>
      </c>
      <c r="AG1936" s="345">
        <v>44217</v>
      </c>
      <c r="AH1936" s="149"/>
      <c r="AI1936" s="149"/>
      <c r="AJ1936" s="149"/>
      <c r="AK1936" s="149"/>
      <c r="AL1936" s="343" t="e">
        <f t="shared" si="796"/>
        <v>#DIV/0!</v>
      </c>
      <c r="AM1936" s="149"/>
      <c r="AN1936" s="149"/>
      <c r="AO1936" s="343" t="e">
        <f t="shared" si="797"/>
        <v>#DIV/0!</v>
      </c>
      <c r="AP1936" s="149"/>
      <c r="AQ1936" s="149"/>
      <c r="AR1936" s="343" t="e">
        <f t="shared" si="798"/>
        <v>#DIV/0!</v>
      </c>
    </row>
    <row r="1937" spans="1:44" ht="15.75" hidden="1" thickBot="1">
      <c r="A1937" s="410"/>
      <c r="B1937" s="336"/>
      <c r="C1937" s="337"/>
      <c r="D1937" s="338"/>
      <c r="E1937" s="339"/>
      <c r="F1937" s="340"/>
      <c r="G1937" s="336"/>
      <c r="H1937" s="336"/>
      <c r="I1937" s="338"/>
      <c r="J1937" s="339"/>
      <c r="K1937" s="341"/>
      <c r="L1937" s="339"/>
      <c r="M1937" s="338"/>
      <c r="N1937" s="338"/>
      <c r="O1937" s="342"/>
      <c r="P1937" s="340"/>
      <c r="Q1937" s="340"/>
      <c r="R1937" s="340"/>
      <c r="S1937" s="340"/>
      <c r="T1937" s="340"/>
      <c r="U1937" s="336"/>
      <c r="V1937" s="336"/>
      <c r="W1937" s="336"/>
      <c r="X1937" s="339"/>
      <c r="Y1937" s="339"/>
      <c r="Z1937" s="333"/>
      <c r="AA1937" s="333"/>
      <c r="AG1937" s="345"/>
      <c r="AL1937" s="344"/>
      <c r="AO1937" s="344"/>
      <c r="AR1937" s="344"/>
    </row>
    <row r="1938" spans="1:44" ht="31.5" hidden="1" thickTop="1" thickBot="1">
      <c r="A1938" s="411" t="s">
        <v>679</v>
      </c>
      <c r="B1938" s="308">
        <v>1761</v>
      </c>
      <c r="C1938" s="239" t="str">
        <f>VLOOKUP($A$18,Piezas!$A$10:$F$604,2,FALSE)</f>
        <v xml:space="preserve">Gabinete lateral derecho </v>
      </c>
      <c r="D1938" s="317" t="s">
        <v>1012</v>
      </c>
      <c r="E1938" s="331">
        <v>3838.3333333333298</v>
      </c>
      <c r="F1938" s="308" t="str">
        <f>VLOOKUP(D1938,Acero!$A$12:$AB$209,4,FALSE)</f>
        <v>Lateral</v>
      </c>
      <c r="G1938" s="317"/>
      <c r="H1938" s="317"/>
      <c r="I1938" s="317"/>
      <c r="J1938" s="310"/>
      <c r="K1938" s="149"/>
      <c r="L1938" s="331"/>
      <c r="M1938" s="308" t="str">
        <f>VLOOKUP(D1938,Acero!$A$12:$AB$209,13,FALSE)</f>
        <v>Chapa negra doble recapado</v>
      </c>
      <c r="N1938" s="308" t="str">
        <f>IF(L1938="x",VLOOKUP(D1938,Acero!$A$12:$AB$209,6,FALSE),"--")</f>
        <v>--</v>
      </c>
      <c r="O1938" s="324" t="str">
        <f>IF(L1938="x",VLOOKUP(D1938,Acero!$A$12:$AB$209,7,FALSE),"--")</f>
        <v>--</v>
      </c>
      <c r="P1938" s="335" t="str">
        <f>IF((M1938="Chapa negra doble recapado")*AND(L1938&lt;&gt;"x"),"--",VLOOKUP(D1938,Acero!$A$12:$AB$209,14,FALSE))</f>
        <v>--</v>
      </c>
      <c r="Q1938" s="335" t="str">
        <f>IF((M1938="Chapa negra doble recapado")*AND(L1938&lt;&gt;"x"),"--",VLOOKUP(D1938,Acero!$A$12:$AB$209,15,FALSE))</f>
        <v>--</v>
      </c>
      <c r="R1938" s="335" t="str">
        <f>IF(L1938="x",VLOOKUP(D1938,Acero!$A$12:$AB$209,16,FALSE),"--")</f>
        <v>--</v>
      </c>
      <c r="S1938" s="335" t="str">
        <f>IF(L1938="x",VLOOKUP(D1938,Acero!$A$12:$AB$209,17,FALSE),"--")</f>
        <v>--</v>
      </c>
      <c r="T1938" s="335">
        <f>VLOOKUP(D1938,Acero!$A$12:$AB$209,18,FALSE)</f>
        <v>1.2</v>
      </c>
      <c r="U1938" s="308" t="str">
        <f>VLOOKUP(D1938,Acero!$A$12:$AB$209,19,FALSE)</f>
        <v>mm</v>
      </c>
      <c r="V1938" s="317"/>
      <c r="W1938" s="317">
        <v>3119.8333333333298</v>
      </c>
      <c r="X1938" s="331">
        <v>4079.6666666666702</v>
      </c>
      <c r="Y1938" s="334">
        <f t="shared" ref="Y1938:Y1948" si="800">(X1938-W1938)/W1938</f>
        <v>0.30765532346813657</v>
      </c>
      <c r="Z1938" s="149">
        <f>(V1938+W1938)*E1938</f>
        <v>11974960.277777754</v>
      </c>
      <c r="AA1938" s="149"/>
      <c r="AB1938" s="149"/>
      <c r="AC1938" s="149"/>
      <c r="AD1938" s="149"/>
      <c r="AE1938" s="149"/>
      <c r="AF1938" s="149"/>
      <c r="AG1938" s="345">
        <v>44218</v>
      </c>
      <c r="AH1938" s="149"/>
      <c r="AI1938" s="149"/>
      <c r="AJ1938" s="149"/>
      <c r="AK1938" s="149"/>
      <c r="AL1938" s="343" t="e">
        <f t="shared" ref="AL1938:AL1948" si="801">(AH1938-AK1938)/AH1938</f>
        <v>#DIV/0!</v>
      </c>
      <c r="AM1938" s="149"/>
      <c r="AN1938" s="149"/>
      <c r="AO1938" s="343" t="e">
        <f t="shared" ref="AO1938:AO1948" si="802">(AK1938-AN1938)/AK1938</f>
        <v>#DIV/0!</v>
      </c>
      <c r="AP1938" s="149"/>
      <c r="AQ1938" s="149"/>
      <c r="AR1938" s="343" t="e">
        <f t="shared" ref="AR1938:AR1948" si="803">(AN1938-AQ1938)/AN1938</f>
        <v>#DIV/0!</v>
      </c>
    </row>
    <row r="1939" spans="1:44" ht="30.75" hidden="1" thickBot="1">
      <c r="A1939" s="309"/>
      <c r="B1939" s="308">
        <v>1762</v>
      </c>
      <c r="C1939" s="239" t="str">
        <f>VLOOKUP($A$18,Piezas!$A$10:$F$604,2,FALSE)</f>
        <v xml:space="preserve">Gabinete lateral derecho </v>
      </c>
      <c r="D1939" s="317" t="s">
        <v>1211</v>
      </c>
      <c r="E1939" s="322">
        <v>3846.3333333333298</v>
      </c>
      <c r="F1939" s="308" t="str">
        <f>VLOOKUP(D1939,Acero!$A$12:$AB$209,4,FALSE)</f>
        <v xml:space="preserve">Lonja </v>
      </c>
      <c r="G1939" s="317"/>
      <c r="H1939" s="317"/>
      <c r="I1939" s="317"/>
      <c r="J1939" s="311"/>
      <c r="L1939" s="317"/>
      <c r="M1939" s="308" t="str">
        <f>VLOOKUP(D1939,Acero!$A$12:$AB$209,13,FALSE)</f>
        <v>Chapa negra doble recapado</v>
      </c>
      <c r="N1939" s="308" t="str">
        <f>IF(L1939="x",VLOOKUP(D1939,Acero!$A$12:$AB$209,6,FALSE),"--")</f>
        <v>--</v>
      </c>
      <c r="O1939" s="324" t="str">
        <f>IF(L1939="x",VLOOKUP(D1939,Acero!$A$12:$AB$209,7,FALSE),"--")</f>
        <v>--</v>
      </c>
      <c r="P1939" s="335" t="str">
        <f>IF((M1939="Chapa negra doble recapado")*AND(L1939&lt;&gt;"x"),"--",VLOOKUP(D1939,Acero!$A$12:$AB$209,14,FALSE))</f>
        <v>--</v>
      </c>
      <c r="Q1939" s="335" t="str">
        <f>IF((M1939="Chapa negra doble recapado")*AND(L1939&lt;&gt;"x"),"--",VLOOKUP(D1939,Acero!$A$12:$AB$209,15,FALSE))</f>
        <v>--</v>
      </c>
      <c r="R1939" s="335" t="str">
        <f>IF(L1939="x",VLOOKUP(D1939,Acero!$A$12:$AB$209,16,FALSE),"--")</f>
        <v>--</v>
      </c>
      <c r="S1939" s="335" t="str">
        <f>IF(L1939="x",VLOOKUP(D1939,Acero!$A$12:$AB$209,17,FALSE),"--")</f>
        <v>--</v>
      </c>
      <c r="T1939" s="335">
        <f>VLOOKUP(D1939,Acero!$A$12:$AB$209,18,FALSE)</f>
        <v>1.2</v>
      </c>
      <c r="U1939" s="308" t="str">
        <f>VLOOKUP(D1939,Acero!$A$12:$AB$209,19,FALSE)</f>
        <v>mm</v>
      </c>
      <c r="V1939" s="317"/>
      <c r="W1939" s="317">
        <v>3126.3333333333298</v>
      </c>
      <c r="X1939" s="322">
        <v>4088.1666666666702</v>
      </c>
      <c r="Y1939" s="334">
        <f t="shared" si="800"/>
        <v>0.30765540036251454</v>
      </c>
      <c r="Z1939">
        <f t="shared" ref="Z1939:Z1948" si="804">(V1939+W1939)*E1939+Z1938</f>
        <v>23999880.388888843</v>
      </c>
      <c r="AG1939" s="345">
        <v>44219</v>
      </c>
      <c r="AH1939" s="149"/>
      <c r="AI1939" s="149"/>
      <c r="AJ1939" s="149"/>
      <c r="AK1939" s="149"/>
      <c r="AL1939" s="343" t="e">
        <f t="shared" si="801"/>
        <v>#DIV/0!</v>
      </c>
      <c r="AM1939" s="149"/>
      <c r="AN1939" s="149"/>
      <c r="AO1939" s="343" t="e">
        <f t="shared" si="802"/>
        <v>#DIV/0!</v>
      </c>
      <c r="AP1939" s="149"/>
      <c r="AQ1939" s="149"/>
      <c r="AR1939" s="343" t="e">
        <f t="shared" si="803"/>
        <v>#DIV/0!</v>
      </c>
    </row>
    <row r="1940" spans="1:44" ht="30.75" hidden="1" thickBot="1">
      <c r="A1940" s="309"/>
      <c r="B1940" s="308">
        <v>1763</v>
      </c>
      <c r="C1940" s="239" t="str">
        <f>VLOOKUP($A$18,Piezas!$A$10:$F$604,2,FALSE)</f>
        <v xml:space="preserve">Gabinete lateral derecho </v>
      </c>
      <c r="D1940" s="317" t="s">
        <v>1014</v>
      </c>
      <c r="E1940" s="322">
        <v>3854.3333333333298</v>
      </c>
      <c r="F1940" s="308" t="str">
        <f>VLOOKUP(D1940,Acero!$A$12:$AB$209,4,FALSE)</f>
        <v>orejas</v>
      </c>
      <c r="G1940" s="317"/>
      <c r="H1940" s="317"/>
      <c r="I1940" s="317"/>
      <c r="J1940" s="311" t="s">
        <v>1630</v>
      </c>
      <c r="L1940" s="322"/>
      <c r="M1940" s="308" t="str">
        <f>VLOOKUP(D1940,Acero!$A$12:$AB$209,13,FALSE)</f>
        <v>Chapa negra doble recapado</v>
      </c>
      <c r="N1940" s="308" t="str">
        <f>IF(L1940="x",VLOOKUP(D1940,Acero!$A$12:$AB$209,6,FALSE),"--")</f>
        <v>--</v>
      </c>
      <c r="O1940" s="324" t="str">
        <f>IF(L1940="x",VLOOKUP(D1940,Acero!$A$12:$AB$209,7,FALSE),"--")</f>
        <v>--</v>
      </c>
      <c r="P1940" s="335" t="str">
        <f>IF((M1940="Chapa negra doble recapado")*AND(L1940&lt;&gt;"x"),"--",VLOOKUP(D1940,Acero!$A$12:$AB$209,14,FALSE))</f>
        <v>--</v>
      </c>
      <c r="Q1940" s="335" t="str">
        <f>IF((M1940="Chapa negra doble recapado")*AND(L1940&lt;&gt;"x"),"--",VLOOKUP(D1940,Acero!$A$12:$AB$209,15,FALSE))</f>
        <v>--</v>
      </c>
      <c r="R1940" s="335" t="str">
        <f>IF(L1940="x",VLOOKUP(D1940,Acero!$A$12:$AB$209,16,FALSE),"--")</f>
        <v>--</v>
      </c>
      <c r="S1940" s="335" t="str">
        <f>IF(L1940="x",VLOOKUP(D1940,Acero!$A$12:$AB$209,17,FALSE),"--")</f>
        <v>--</v>
      </c>
      <c r="T1940" s="335">
        <f>VLOOKUP(D1940,Acero!$A$12:$AB$209,18,FALSE)</f>
        <v>1.2</v>
      </c>
      <c r="U1940" s="308" t="str">
        <f>VLOOKUP(D1940,Acero!$A$12:$AB$209,19,FALSE)</f>
        <v>mm</v>
      </c>
      <c r="V1940" s="318">
        <v>1</v>
      </c>
      <c r="W1940" s="318">
        <v>3132.8333333333298</v>
      </c>
      <c r="X1940" s="322">
        <v>4096.6666666666697</v>
      </c>
      <c r="Y1940" s="334">
        <f t="shared" si="800"/>
        <v>0.30765547693781164</v>
      </c>
      <c r="Z1940">
        <f t="shared" si="804"/>
        <v>36078718.666666597</v>
      </c>
      <c r="AG1940" s="345">
        <v>44220</v>
      </c>
      <c r="AH1940" s="149"/>
      <c r="AI1940" s="149"/>
      <c r="AJ1940" s="149"/>
      <c r="AK1940" s="149"/>
      <c r="AL1940" s="343" t="e">
        <f t="shared" si="801"/>
        <v>#DIV/0!</v>
      </c>
      <c r="AM1940" s="149"/>
      <c r="AN1940" s="149"/>
      <c r="AO1940" s="343" t="e">
        <f t="shared" si="802"/>
        <v>#DIV/0!</v>
      </c>
      <c r="AP1940" s="149"/>
      <c r="AQ1940" s="149"/>
      <c r="AR1940" s="343" t="e">
        <f t="shared" si="803"/>
        <v>#DIV/0!</v>
      </c>
    </row>
    <row r="1941" spans="1:44" ht="30.75" hidden="1" thickBot="1">
      <c r="A1941" s="309"/>
      <c r="B1941" s="308">
        <v>1764</v>
      </c>
      <c r="C1941" s="239" t="str">
        <f>VLOOKUP($A$18,Piezas!$A$10:$F$604,2,FALSE)</f>
        <v xml:space="preserve">Gabinete lateral derecho </v>
      </c>
      <c r="D1941" s="317" t="s">
        <v>1015</v>
      </c>
      <c r="E1941" s="322"/>
      <c r="F1941" s="308">
        <f>VLOOKUP(D1941,Acero!$A$12:$AB$209,4,FALSE)</f>
        <v>0</v>
      </c>
      <c r="G1941" s="317"/>
      <c r="H1941" s="317"/>
      <c r="I1941" s="317"/>
      <c r="J1941" s="311"/>
      <c r="L1941" s="322"/>
      <c r="M1941" s="308">
        <f>VLOOKUP(D1941,Acero!$A$12:$AB$209,13,FALSE)</f>
        <v>0</v>
      </c>
      <c r="N1941" s="308" t="str">
        <f>IF(L1941="x",VLOOKUP(D1941,Acero!$A$12:$AB$209,6,FALSE),"--")</f>
        <v>--</v>
      </c>
      <c r="O1941" s="324" t="str">
        <f>IF(L1941="x",VLOOKUP(D1941,Acero!$A$12:$AB$209,7,FALSE),"--")</f>
        <v>--</v>
      </c>
      <c r="P1941" s="335">
        <f>IF((M1941="Chapa negra doble recapado")*AND(L1941&lt;&gt;"x"),"--",VLOOKUP(D1941,Acero!$A$12:$AB$209,14,FALSE))</f>
        <v>0</v>
      </c>
      <c r="Q1941" s="335">
        <f>IF((M1941="Chapa negra doble recapado")*AND(L1941&lt;&gt;"x"),"--",VLOOKUP(D1941,Acero!$A$12:$AB$209,15,FALSE))</f>
        <v>0</v>
      </c>
      <c r="R1941" s="335" t="str">
        <f>IF(L1941="x",VLOOKUP(D1941,Acero!$A$12:$AB$209,16,FALSE),"--")</f>
        <v>--</v>
      </c>
      <c r="S1941" s="335" t="str">
        <f>IF(L1941="x",VLOOKUP(D1941,Acero!$A$12:$AB$209,17,FALSE),"--")</f>
        <v>--</v>
      </c>
      <c r="T1941" s="335">
        <f>VLOOKUP(D1941,Acero!$A$12:$AB$209,18,FALSE)</f>
        <v>0</v>
      </c>
      <c r="U1941" s="308" t="str">
        <f>VLOOKUP(D1941,Acero!$A$12:$AB$209,19,FALSE)</f>
        <v>-----</v>
      </c>
      <c r="V1941" s="319"/>
      <c r="W1941" s="319"/>
      <c r="X1941" s="322"/>
      <c r="Y1941" s="334" t="e">
        <f t="shared" si="800"/>
        <v>#DIV/0!</v>
      </c>
      <c r="Z1941">
        <f t="shared" si="804"/>
        <v>36078718.666666597</v>
      </c>
      <c r="AG1941" s="345">
        <v>44221</v>
      </c>
      <c r="AH1941" s="149"/>
      <c r="AI1941" s="149"/>
      <c r="AJ1941" s="149"/>
      <c r="AK1941" s="149"/>
      <c r="AL1941" s="343" t="e">
        <f t="shared" si="801"/>
        <v>#DIV/0!</v>
      </c>
      <c r="AM1941" s="149"/>
      <c r="AN1941" s="149"/>
      <c r="AO1941" s="343" t="e">
        <f t="shared" si="802"/>
        <v>#DIV/0!</v>
      </c>
      <c r="AP1941" s="149"/>
      <c r="AQ1941" s="149"/>
      <c r="AR1941" s="343" t="e">
        <f t="shared" si="803"/>
        <v>#DIV/0!</v>
      </c>
    </row>
    <row r="1942" spans="1:44" ht="30.75" hidden="1" thickBot="1">
      <c r="A1942" s="309"/>
      <c r="B1942" s="308">
        <v>1765</v>
      </c>
      <c r="C1942" s="239" t="str">
        <f>VLOOKUP($A$18,Piezas!$A$10:$F$604,2,FALSE)</f>
        <v xml:space="preserve">Gabinete lateral derecho </v>
      </c>
      <c r="D1942" s="317" t="s">
        <v>1060</v>
      </c>
      <c r="E1942" s="322"/>
      <c r="F1942" s="308">
        <f>VLOOKUP(D1942,Acero!$A$12:$AB$209,4,FALSE)</f>
        <v>0</v>
      </c>
      <c r="G1942" s="317"/>
      <c r="H1942" s="317"/>
      <c r="I1942" s="317"/>
      <c r="J1942" s="311"/>
      <c r="L1942" s="322"/>
      <c r="M1942" s="308" t="str">
        <f>VLOOKUP(D1942,Acero!$A$12:$AB$209,13,FALSE)</f>
        <v>---------------</v>
      </c>
      <c r="N1942" s="308" t="str">
        <f>IF(L1942="x",VLOOKUP(D1942,Acero!$A$12:$AB$209,6,FALSE),"--")</f>
        <v>--</v>
      </c>
      <c r="O1942" s="324" t="str">
        <f>IF(L1942="x",VLOOKUP(D1942,Acero!$A$12:$AB$209,7,FALSE),"--")</f>
        <v>--</v>
      </c>
      <c r="P1942" s="335">
        <f>IF((M1942="Chapa negra doble recapado")*AND(L1942&lt;&gt;"x"),"--",VLOOKUP(D1942,Acero!$A$12:$AB$209,14,FALSE))</f>
        <v>28</v>
      </c>
      <c r="Q1942" s="335" t="str">
        <f>IF((M1942="Chapa negra doble recapado")*AND(L1942&lt;&gt;"x"),"--",VLOOKUP(D1942,Acero!$A$12:$AB$209,15,FALSE))</f>
        <v>----</v>
      </c>
      <c r="R1942" s="335" t="str">
        <f>IF(L1942="x",VLOOKUP(D1942,Acero!$A$12:$AB$209,16,FALSE),"--")</f>
        <v>--</v>
      </c>
      <c r="S1942" s="335" t="str">
        <f>IF(L1942="x",VLOOKUP(D1942,Acero!$A$12:$AB$209,17,FALSE),"--")</f>
        <v>--</v>
      </c>
      <c r="T1942" s="335">
        <f>VLOOKUP(D1942,Acero!$A$12:$AB$209,18,FALSE)</f>
        <v>0</v>
      </c>
      <c r="U1942" s="308" t="str">
        <f>VLOOKUP(D1942,Acero!$A$12:$AB$209,19,FALSE)</f>
        <v>----</v>
      </c>
      <c r="V1942" s="318"/>
      <c r="W1942" s="318"/>
      <c r="X1942" s="322"/>
      <c r="Y1942" s="334" t="e">
        <f t="shared" si="800"/>
        <v>#DIV/0!</v>
      </c>
      <c r="Z1942">
        <f t="shared" si="804"/>
        <v>36078718.666666597</v>
      </c>
      <c r="AG1942" s="345">
        <v>44222</v>
      </c>
      <c r="AH1942" s="149"/>
      <c r="AI1942" s="149"/>
      <c r="AJ1942" s="149"/>
      <c r="AK1942" s="149"/>
      <c r="AL1942" s="343" t="e">
        <f t="shared" si="801"/>
        <v>#DIV/0!</v>
      </c>
      <c r="AM1942" s="149"/>
      <c r="AN1942" s="149"/>
      <c r="AO1942" s="343" t="e">
        <f t="shared" si="802"/>
        <v>#DIV/0!</v>
      </c>
      <c r="AP1942" s="149"/>
      <c r="AQ1942" s="149"/>
      <c r="AR1942" s="343" t="e">
        <f t="shared" si="803"/>
        <v>#DIV/0!</v>
      </c>
    </row>
    <row r="1943" spans="1:44" ht="30.75" hidden="1" thickBot="1">
      <c r="A1943" s="309"/>
      <c r="B1943" s="308">
        <v>1766</v>
      </c>
      <c r="C1943" s="239" t="str">
        <f>VLOOKUP($A$18,Piezas!$A$10:$F$604,2,FALSE)</f>
        <v xml:space="preserve">Gabinete lateral derecho </v>
      </c>
      <c r="D1943" s="317" t="s">
        <v>1228</v>
      </c>
      <c r="E1943" s="322"/>
      <c r="F1943" s="308">
        <f>VLOOKUP(D1943,Acero!$A$12:$AB$209,4,FALSE)</f>
        <v>0</v>
      </c>
      <c r="G1943" s="317"/>
      <c r="H1943" s="317"/>
      <c r="I1943" s="317"/>
      <c r="J1943" s="311"/>
      <c r="L1943" s="322"/>
      <c r="M1943" s="308" t="str">
        <f>VLOOKUP(D1943,Acero!$A$12:$AB$209,13,FALSE)</f>
        <v>---------------</v>
      </c>
      <c r="N1943" s="308" t="str">
        <f>IF(L1943="x",VLOOKUP(D1943,Acero!$A$12:$AB$209,6,FALSE),"--")</f>
        <v>--</v>
      </c>
      <c r="O1943" s="324" t="str">
        <f>IF(L1943="x",VLOOKUP(D1943,Acero!$A$12:$AB$209,7,FALSE),"--")</f>
        <v>--</v>
      </c>
      <c r="P1943" s="335">
        <f>IF((M1943="Chapa negra doble recapado")*AND(L1943&lt;&gt;"x"),"--",VLOOKUP(D1943,Acero!$A$12:$AB$209,14,FALSE))</f>
        <v>0.42</v>
      </c>
      <c r="Q1943" s="335" t="str">
        <f>IF((M1943="Chapa negra doble recapado")*AND(L1943&lt;&gt;"x"),"--",VLOOKUP(D1943,Acero!$A$12:$AB$209,15,FALSE))</f>
        <v>----</v>
      </c>
      <c r="R1943" s="335" t="str">
        <f>IF(L1943="x",VLOOKUP(D1943,Acero!$A$12:$AB$209,16,FALSE),"--")</f>
        <v>--</v>
      </c>
      <c r="S1943" s="335" t="str">
        <f>IF(L1943="x",VLOOKUP(D1943,Acero!$A$12:$AB$209,17,FALSE),"--")</f>
        <v>--</v>
      </c>
      <c r="T1943" s="335">
        <f>VLOOKUP(D1943,Acero!$A$12:$AB$209,18,FALSE)</f>
        <v>0.5</v>
      </c>
      <c r="U1943" s="308" t="str">
        <f>VLOOKUP(D1943,Acero!$A$12:$AB$209,19,FALSE)</f>
        <v>----</v>
      </c>
      <c r="V1943" s="318"/>
      <c r="W1943" s="318"/>
      <c r="X1943" s="322"/>
      <c r="Y1943" s="334" t="e">
        <f t="shared" si="800"/>
        <v>#DIV/0!</v>
      </c>
      <c r="Z1943">
        <f t="shared" si="804"/>
        <v>36078718.666666597</v>
      </c>
      <c r="AG1943" s="345">
        <v>44223</v>
      </c>
      <c r="AH1943" s="149"/>
      <c r="AI1943" s="149"/>
      <c r="AJ1943" s="149"/>
      <c r="AK1943" s="149"/>
      <c r="AL1943" s="343" t="e">
        <f t="shared" si="801"/>
        <v>#DIV/0!</v>
      </c>
      <c r="AM1943" s="149"/>
      <c r="AN1943" s="149"/>
      <c r="AO1943" s="343" t="e">
        <f t="shared" si="802"/>
        <v>#DIV/0!</v>
      </c>
      <c r="AP1943" s="149"/>
      <c r="AQ1943" s="149"/>
      <c r="AR1943" s="343" t="e">
        <f t="shared" si="803"/>
        <v>#DIV/0!</v>
      </c>
    </row>
    <row r="1944" spans="1:44" ht="30.75" hidden="1" thickBot="1">
      <c r="A1944" s="309"/>
      <c r="B1944" s="308">
        <v>1767</v>
      </c>
      <c r="C1944" s="239" t="str">
        <f>VLOOKUP($A$18,Piezas!$A$10:$F$604,2,FALSE)</f>
        <v xml:space="preserve">Gabinete lateral derecho </v>
      </c>
      <c r="D1944" s="317" t="s">
        <v>1229</v>
      </c>
      <c r="E1944" s="322"/>
      <c r="F1944" s="308">
        <f>VLOOKUP(D1944,Acero!$A$12:$AB$209,4,FALSE)</f>
        <v>0</v>
      </c>
      <c r="G1944" s="317"/>
      <c r="H1944" s="317"/>
      <c r="I1944" s="317"/>
      <c r="J1944" s="311"/>
      <c r="L1944" s="322"/>
      <c r="M1944" s="308" t="str">
        <f>VLOOKUP(D1944,Acero!$A$12:$AB$209,13,FALSE)</f>
        <v>---------------</v>
      </c>
      <c r="N1944" s="308" t="str">
        <f>IF(L1944="x",VLOOKUP(D1944,Acero!$A$12:$AB$209,6,FALSE),"--")</f>
        <v>--</v>
      </c>
      <c r="O1944" s="324" t="str">
        <f>IF(L1944="x",VLOOKUP(D1944,Acero!$A$12:$AB$209,7,FALSE),"--")</f>
        <v>--</v>
      </c>
      <c r="P1944" s="335">
        <f>IF((M1944="Chapa negra doble recapado")*AND(L1944&lt;&gt;"x"),"--",VLOOKUP(D1944,Acero!$A$12:$AB$209,14,FALSE))</f>
        <v>22</v>
      </c>
      <c r="Q1944" s="335" t="str">
        <f>IF((M1944="Chapa negra doble recapado")*AND(L1944&lt;&gt;"x"),"--",VLOOKUP(D1944,Acero!$A$12:$AB$209,15,FALSE))</f>
        <v>----</v>
      </c>
      <c r="R1944" s="335" t="str">
        <f>IF(L1944="x",VLOOKUP(D1944,Acero!$A$12:$AB$209,16,FALSE),"--")</f>
        <v>--</v>
      </c>
      <c r="S1944" s="335" t="str">
        <f>IF(L1944="x",VLOOKUP(D1944,Acero!$A$12:$AB$209,17,FALSE),"--")</f>
        <v>--</v>
      </c>
      <c r="T1944" s="335">
        <f>VLOOKUP(D1944,Acero!$A$12:$AB$209,18,FALSE)</f>
        <v>0</v>
      </c>
      <c r="U1944" s="308" t="str">
        <f>VLOOKUP(D1944,Acero!$A$12:$AB$209,19,FALSE)</f>
        <v>----</v>
      </c>
      <c r="V1944" s="319"/>
      <c r="W1944" s="319"/>
      <c r="X1944" s="322"/>
      <c r="Y1944" s="334" t="e">
        <f t="shared" si="800"/>
        <v>#DIV/0!</v>
      </c>
      <c r="Z1944">
        <f t="shared" si="804"/>
        <v>36078718.666666597</v>
      </c>
      <c r="AG1944" s="345">
        <v>44224</v>
      </c>
      <c r="AH1944" s="149"/>
      <c r="AI1944" s="149"/>
      <c r="AJ1944" s="149"/>
      <c r="AK1944" s="149"/>
      <c r="AL1944" s="343" t="e">
        <f t="shared" si="801"/>
        <v>#DIV/0!</v>
      </c>
      <c r="AM1944" s="149"/>
      <c r="AN1944" s="149"/>
      <c r="AO1944" s="343" t="e">
        <f t="shared" si="802"/>
        <v>#DIV/0!</v>
      </c>
      <c r="AP1944" s="149"/>
      <c r="AQ1944" s="149"/>
      <c r="AR1944" s="343" t="e">
        <f t="shared" si="803"/>
        <v>#DIV/0!</v>
      </c>
    </row>
    <row r="1945" spans="1:44" ht="30.75" hidden="1" thickBot="1">
      <c r="A1945" s="309"/>
      <c r="B1945" s="308">
        <v>1768</v>
      </c>
      <c r="C1945" s="239" t="str">
        <f>VLOOKUP($A$18,Piezas!$A$10:$F$604,2,FALSE)</f>
        <v xml:space="preserve">Gabinete lateral derecho </v>
      </c>
      <c r="D1945" s="317" t="s">
        <v>1230</v>
      </c>
      <c r="E1945" s="322"/>
      <c r="F1945" s="308">
        <f>VLOOKUP(D1945,Acero!$A$12:$AB$209,4,FALSE)</f>
        <v>0</v>
      </c>
      <c r="G1945" s="317"/>
      <c r="H1945" s="317"/>
      <c r="I1945" s="317"/>
      <c r="J1945" s="311"/>
      <c r="L1945" s="322"/>
      <c r="M1945" s="308" t="str">
        <f>VLOOKUP(D1945,Acero!$A$12:$AB$209,13,FALSE)</f>
        <v>---------------</v>
      </c>
      <c r="N1945" s="308" t="str">
        <f>IF(L1945="x",VLOOKUP(D1945,Acero!$A$12:$AB$209,6,FALSE),"--")</f>
        <v>--</v>
      </c>
      <c r="O1945" s="324" t="str">
        <f>IF(L1945="x",VLOOKUP(D1945,Acero!$A$12:$AB$209,7,FALSE),"--")</f>
        <v>--</v>
      </c>
      <c r="P1945" s="335">
        <f>IF((M1945="Chapa negra doble recapado")*AND(L1945&lt;&gt;"x"),"--",VLOOKUP(D1945,Acero!$A$12:$AB$209,14,FALSE))</f>
        <v>12.7</v>
      </c>
      <c r="Q1945" s="335" t="str">
        <f>IF((M1945="Chapa negra doble recapado")*AND(L1945&lt;&gt;"x"),"--",VLOOKUP(D1945,Acero!$A$12:$AB$209,15,FALSE))</f>
        <v>----</v>
      </c>
      <c r="R1945" s="335" t="str">
        <f>IF(L1945="x",VLOOKUP(D1945,Acero!$A$12:$AB$209,16,FALSE),"--")</f>
        <v>--</v>
      </c>
      <c r="S1945" s="335" t="str">
        <f>IF(L1945="x",VLOOKUP(D1945,Acero!$A$12:$AB$209,17,FALSE),"--")</f>
        <v>--</v>
      </c>
      <c r="T1945" s="335">
        <f>VLOOKUP(D1945,Acero!$A$12:$AB$209,18,FALSE)</f>
        <v>0</v>
      </c>
      <c r="U1945" s="308" t="str">
        <f>VLOOKUP(D1945,Acero!$A$12:$AB$209,19,FALSE)</f>
        <v>----</v>
      </c>
      <c r="V1945" s="318"/>
      <c r="W1945" s="318"/>
      <c r="X1945" s="322"/>
      <c r="Y1945" s="334" t="e">
        <f t="shared" si="800"/>
        <v>#DIV/0!</v>
      </c>
      <c r="Z1945">
        <f t="shared" si="804"/>
        <v>36078718.666666597</v>
      </c>
      <c r="AG1945" s="345">
        <v>44225</v>
      </c>
      <c r="AH1945" s="149"/>
      <c r="AI1945" s="149"/>
      <c r="AJ1945" s="149"/>
      <c r="AK1945" s="149"/>
      <c r="AL1945" s="343" t="e">
        <f t="shared" si="801"/>
        <v>#DIV/0!</v>
      </c>
      <c r="AM1945" s="149"/>
      <c r="AN1945" s="149"/>
      <c r="AO1945" s="343" t="e">
        <f t="shared" si="802"/>
        <v>#DIV/0!</v>
      </c>
      <c r="AP1945" s="149"/>
      <c r="AQ1945" s="149"/>
      <c r="AR1945" s="343" t="e">
        <f t="shared" si="803"/>
        <v>#DIV/0!</v>
      </c>
    </row>
    <row r="1946" spans="1:44" ht="30.75" hidden="1" thickBot="1">
      <c r="A1946" s="309"/>
      <c r="B1946" s="308">
        <v>1769</v>
      </c>
      <c r="C1946" s="239" t="str">
        <f>VLOOKUP($A$18,Piezas!$A$10:$F$604,2,FALSE)</f>
        <v xml:space="preserve">Gabinete lateral derecho </v>
      </c>
      <c r="D1946" s="317"/>
      <c r="E1946" s="322"/>
      <c r="F1946" s="308" t="e">
        <f>VLOOKUP(D1946,Acero!$A$12:$AB$209,4,FALSE)</f>
        <v>#N/A</v>
      </c>
      <c r="G1946" s="317"/>
      <c r="H1946" s="317"/>
      <c r="I1946" s="317"/>
      <c r="J1946" s="311"/>
      <c r="L1946" s="322"/>
      <c r="M1946" s="308" t="e">
        <f>VLOOKUP(D1946,Acero!$A$12:$AB$209,13,FALSE)</f>
        <v>#N/A</v>
      </c>
      <c r="N1946" s="308" t="str">
        <f>IF(L1946="x",VLOOKUP(D1946,Acero!$A$12:$AB$209,6,FALSE),"--")</f>
        <v>--</v>
      </c>
      <c r="O1946" s="324" t="str">
        <f>IF(L1946="x",VLOOKUP(D1946,Acero!$A$12:$AB$209,7,FALSE),"--")</f>
        <v>--</v>
      </c>
      <c r="P1946" s="335" t="e">
        <f>IF((M1946="Chapa negra doble recapado")*AND(L1946&lt;&gt;"x"),"--",VLOOKUP(D1946,Acero!$A$12:$AB$209,14,FALSE))</f>
        <v>#N/A</v>
      </c>
      <c r="Q1946" s="335" t="e">
        <f>IF((M1946="Chapa negra doble recapado")*AND(L1946&lt;&gt;"x"),"--",VLOOKUP(D1946,Acero!$A$12:$AB$209,15,FALSE))</f>
        <v>#N/A</v>
      </c>
      <c r="R1946" s="335" t="str">
        <f>IF(L1946="x",VLOOKUP(D1946,Acero!$A$12:$AB$209,16,FALSE),"--")</f>
        <v>--</v>
      </c>
      <c r="S1946" s="335" t="str">
        <f>IF(L1946="x",VLOOKUP(D1946,Acero!$A$12:$AB$209,17,FALSE),"--")</f>
        <v>--</v>
      </c>
      <c r="T1946" s="335" t="e">
        <f>VLOOKUP(D1946,Acero!$A$12:$AB$209,18,FALSE)</f>
        <v>#N/A</v>
      </c>
      <c r="U1946" s="308" t="e">
        <f>VLOOKUP(D1946,Acero!$A$12:$AB$209,19,FALSE)</f>
        <v>#N/A</v>
      </c>
      <c r="V1946" s="319"/>
      <c r="W1946" s="319"/>
      <c r="X1946" s="322"/>
      <c r="Y1946" s="334" t="e">
        <f t="shared" si="800"/>
        <v>#DIV/0!</v>
      </c>
      <c r="Z1946">
        <f t="shared" si="804"/>
        <v>36078718.666666597</v>
      </c>
      <c r="AG1946" s="345">
        <v>44226</v>
      </c>
      <c r="AH1946" s="149"/>
      <c r="AI1946" s="149"/>
      <c r="AJ1946" s="149"/>
      <c r="AK1946" s="149"/>
      <c r="AL1946" s="343" t="e">
        <f t="shared" si="801"/>
        <v>#DIV/0!</v>
      </c>
      <c r="AM1946" s="149"/>
      <c r="AN1946" s="149"/>
      <c r="AO1946" s="343" t="e">
        <f t="shared" si="802"/>
        <v>#DIV/0!</v>
      </c>
      <c r="AP1946" s="149"/>
      <c r="AQ1946" s="149"/>
      <c r="AR1946" s="343" t="e">
        <f t="shared" si="803"/>
        <v>#DIV/0!</v>
      </c>
    </row>
    <row r="1947" spans="1:44" ht="30.75" hidden="1" thickBot="1">
      <c r="A1947" s="309"/>
      <c r="B1947" s="308">
        <v>1770</v>
      </c>
      <c r="C1947" s="239" t="str">
        <f>VLOOKUP($A$18,Piezas!$A$10:$F$604,2,FALSE)</f>
        <v xml:space="preserve">Gabinete lateral derecho </v>
      </c>
      <c r="D1947" s="320"/>
      <c r="E1947" s="322"/>
      <c r="F1947" s="308" t="e">
        <f>VLOOKUP(D1947,Acero!$A$12:$AB$209,4,FALSE)</f>
        <v>#N/A</v>
      </c>
      <c r="G1947" s="317"/>
      <c r="H1947" s="317"/>
      <c r="I1947" s="317"/>
      <c r="J1947" s="311"/>
      <c r="L1947" s="322"/>
      <c r="M1947" s="308" t="e">
        <f>VLOOKUP(D1947,Acero!$A$12:$AB$209,13,FALSE)</f>
        <v>#N/A</v>
      </c>
      <c r="N1947" s="308" t="str">
        <f>IF(L1947="x",VLOOKUP(D1947,Acero!$A$12:$AB$209,6,FALSE),"--")</f>
        <v>--</v>
      </c>
      <c r="O1947" s="324" t="str">
        <f>IF(L1947="x",VLOOKUP(D1947,Acero!$A$12:$AB$209,7,FALSE),"--")</f>
        <v>--</v>
      </c>
      <c r="P1947" s="335" t="e">
        <f>IF((M1947="Chapa negra doble recapado")*AND(L1947&lt;&gt;"x"),"--",VLOOKUP(D1947,Acero!$A$12:$AB$209,14,FALSE))</f>
        <v>#N/A</v>
      </c>
      <c r="Q1947" s="335" t="e">
        <f>IF((M1947="Chapa negra doble recapado")*AND(L1947&lt;&gt;"x"),"--",VLOOKUP(D1947,Acero!$A$12:$AB$209,15,FALSE))</f>
        <v>#N/A</v>
      </c>
      <c r="R1947" s="335" t="str">
        <f>IF(L1947="x",VLOOKUP(D1947,Acero!$A$12:$AB$209,16,FALSE),"--")</f>
        <v>--</v>
      </c>
      <c r="S1947" s="335" t="str">
        <f>IF(L1947="x",VLOOKUP(D1947,Acero!$A$12:$AB$209,17,FALSE),"--")</f>
        <v>--</v>
      </c>
      <c r="T1947" s="335" t="e">
        <f>VLOOKUP(D1947,Acero!$A$12:$AB$209,18,FALSE)</f>
        <v>#N/A</v>
      </c>
      <c r="U1947" s="308" t="e">
        <f>VLOOKUP(D1947,Acero!$A$12:$AB$209,19,FALSE)</f>
        <v>#N/A</v>
      </c>
      <c r="V1947" s="318"/>
      <c r="W1947" s="318"/>
      <c r="X1947" s="322"/>
      <c r="Y1947" s="334" t="e">
        <f t="shared" si="800"/>
        <v>#DIV/0!</v>
      </c>
      <c r="Z1947">
        <f t="shared" si="804"/>
        <v>36078718.666666597</v>
      </c>
      <c r="AG1947" s="345">
        <v>44227</v>
      </c>
      <c r="AH1947" s="149"/>
      <c r="AI1947" s="149"/>
      <c r="AJ1947" s="149"/>
      <c r="AK1947" s="149"/>
      <c r="AL1947" s="343" t="e">
        <f t="shared" si="801"/>
        <v>#DIV/0!</v>
      </c>
      <c r="AM1947" s="149"/>
      <c r="AN1947" s="149"/>
      <c r="AO1947" s="343" t="e">
        <f t="shared" si="802"/>
        <v>#DIV/0!</v>
      </c>
      <c r="AP1947" s="149"/>
      <c r="AQ1947" s="149"/>
      <c r="AR1947" s="343" t="e">
        <f t="shared" si="803"/>
        <v>#DIV/0!</v>
      </c>
    </row>
    <row r="1948" spans="1:44" ht="30.75" hidden="1" thickBot="1">
      <c r="A1948" s="412"/>
      <c r="B1948" s="308">
        <v>1771</v>
      </c>
      <c r="C1948" s="239" t="str">
        <f>VLOOKUP($A$18,Piezas!$A$10:$F$604,2,FALSE)</f>
        <v xml:space="preserve">Gabinete lateral derecho </v>
      </c>
      <c r="D1948" s="321"/>
      <c r="E1948" s="322"/>
      <c r="F1948" s="308" t="e">
        <f>VLOOKUP(D1948,Acero!$A$12:$AB$209,4,FALSE)</f>
        <v>#N/A</v>
      </c>
      <c r="G1948" s="317"/>
      <c r="H1948" s="317"/>
      <c r="I1948" s="317"/>
      <c r="J1948" s="311"/>
      <c r="L1948" s="322"/>
      <c r="M1948" s="308" t="e">
        <f>VLOOKUP(D1948,Acero!$A$12:$AB$209,13,FALSE)</f>
        <v>#N/A</v>
      </c>
      <c r="N1948" s="308" t="str">
        <f>IF(L1948="x",VLOOKUP(D1948,Acero!$A$12:$AB$209,6,FALSE),"--")</f>
        <v>--</v>
      </c>
      <c r="O1948" s="324" t="str">
        <f>IF(L1948="x",VLOOKUP(D1948,Acero!$A$12:$AB$209,7,FALSE),"--")</f>
        <v>--</v>
      </c>
      <c r="P1948" s="335" t="e">
        <f>IF((M1948="Chapa negra doble recapado")*AND(L1948&lt;&gt;"x"),"--",VLOOKUP(D1948,Acero!$A$12:$AB$209,14,FALSE))</f>
        <v>#N/A</v>
      </c>
      <c r="Q1948" s="335" t="e">
        <f>IF((M1948="Chapa negra doble recapado")*AND(L1948&lt;&gt;"x"),"--",VLOOKUP(D1948,Acero!$A$12:$AB$209,15,FALSE))</f>
        <v>#N/A</v>
      </c>
      <c r="R1948" s="335" t="str">
        <f>IF(L1948="x",VLOOKUP(D1948,Acero!$A$12:$AB$209,16,FALSE),"--")</f>
        <v>--</v>
      </c>
      <c r="S1948" s="335" t="str">
        <f>IF(L1948="x",VLOOKUP(D1948,Acero!$A$12:$AB$209,17,FALSE),"--")</f>
        <v>--</v>
      </c>
      <c r="T1948" s="335" t="e">
        <f>VLOOKUP(D1948,Acero!$A$12:$AB$209,18,FALSE)</f>
        <v>#N/A</v>
      </c>
      <c r="U1948" s="308" t="e">
        <f>VLOOKUP(D1948,Acero!$A$12:$AB$209,19,FALSE)</f>
        <v>#N/A</v>
      </c>
      <c r="V1948" s="319"/>
      <c r="W1948" s="319"/>
      <c r="X1948" s="322"/>
      <c r="Y1948" s="334" t="e">
        <f t="shared" si="800"/>
        <v>#DIV/0!</v>
      </c>
      <c r="Z1948">
        <f t="shared" si="804"/>
        <v>36078718.666666597</v>
      </c>
      <c r="AG1948" s="345">
        <v>44228</v>
      </c>
      <c r="AH1948" s="149"/>
      <c r="AI1948" s="149"/>
      <c r="AJ1948" s="149"/>
      <c r="AK1948" s="149"/>
      <c r="AL1948" s="343" t="e">
        <f t="shared" si="801"/>
        <v>#DIV/0!</v>
      </c>
      <c r="AM1948" s="149"/>
      <c r="AN1948" s="149"/>
      <c r="AO1948" s="343" t="e">
        <f t="shared" si="802"/>
        <v>#DIV/0!</v>
      </c>
      <c r="AP1948" s="149"/>
      <c r="AQ1948" s="149"/>
      <c r="AR1948" s="343" t="e">
        <f t="shared" si="803"/>
        <v>#DIV/0!</v>
      </c>
    </row>
    <row r="1949" spans="1:44" ht="15.75" hidden="1" thickBot="1">
      <c r="A1949" s="410"/>
      <c r="B1949" s="336"/>
      <c r="C1949" s="337"/>
      <c r="D1949" s="338"/>
      <c r="E1949" s="339"/>
      <c r="F1949" s="340"/>
      <c r="G1949" s="336"/>
      <c r="H1949" s="336"/>
      <c r="I1949" s="338"/>
      <c r="J1949" s="339"/>
      <c r="K1949" s="341"/>
      <c r="L1949" s="339"/>
      <c r="M1949" s="338"/>
      <c r="N1949" s="338"/>
      <c r="O1949" s="342"/>
      <c r="P1949" s="340"/>
      <c r="Q1949" s="340"/>
      <c r="R1949" s="340"/>
      <c r="S1949" s="340"/>
      <c r="T1949" s="340"/>
      <c r="U1949" s="336"/>
      <c r="V1949" s="336"/>
      <c r="W1949" s="336"/>
      <c r="X1949" s="339"/>
      <c r="Y1949" s="339"/>
      <c r="Z1949" s="333"/>
      <c r="AA1949" s="333"/>
      <c r="AG1949" s="345"/>
      <c r="AL1949" s="344"/>
      <c r="AO1949" s="344"/>
      <c r="AR1949" s="344"/>
    </row>
    <row r="1950" spans="1:44" ht="31.5" hidden="1" thickTop="1" thickBot="1">
      <c r="A1950" s="411" t="s">
        <v>680</v>
      </c>
      <c r="B1950" s="308">
        <v>1772</v>
      </c>
      <c r="C1950" s="239" t="str">
        <f>VLOOKUP($A$18,Piezas!$A$10:$F$604,2,FALSE)</f>
        <v xml:space="preserve">Gabinete lateral derecho </v>
      </c>
      <c r="D1950" s="317" t="s">
        <v>1012</v>
      </c>
      <c r="E1950" s="331">
        <v>3862.3333333333298</v>
      </c>
      <c r="F1950" s="308" t="str">
        <f>VLOOKUP(D1950,Acero!$A$12:$AB$209,4,FALSE)</f>
        <v>Lateral</v>
      </c>
      <c r="G1950" s="317"/>
      <c r="H1950" s="317"/>
      <c r="I1950" s="317"/>
      <c r="J1950" s="310"/>
      <c r="K1950" s="149"/>
      <c r="L1950" s="331"/>
      <c r="M1950" s="308" t="str">
        <f>VLOOKUP(D1950,Acero!$A$12:$AB$209,13,FALSE)</f>
        <v>Chapa negra doble recapado</v>
      </c>
      <c r="N1950" s="308" t="str">
        <f>IF(L1950="x",VLOOKUP(D1950,Acero!$A$12:$AB$209,6,FALSE),"--")</f>
        <v>--</v>
      </c>
      <c r="O1950" s="324" t="str">
        <f>IF(L1950="x",VLOOKUP(D1950,Acero!$A$12:$AB$209,7,FALSE),"--")</f>
        <v>--</v>
      </c>
      <c r="P1950" s="335" t="str">
        <f>IF((M1950="Chapa negra doble recapado")*AND(L1950&lt;&gt;"x"),"--",VLOOKUP(D1950,Acero!$A$12:$AB$209,14,FALSE))</f>
        <v>--</v>
      </c>
      <c r="Q1950" s="335" t="str">
        <f>IF((M1950="Chapa negra doble recapado")*AND(L1950&lt;&gt;"x"),"--",VLOOKUP(D1950,Acero!$A$12:$AB$209,15,FALSE))</f>
        <v>--</v>
      </c>
      <c r="R1950" s="335" t="str">
        <f>IF(L1950="x",VLOOKUP(D1950,Acero!$A$12:$AB$209,16,FALSE),"--")</f>
        <v>--</v>
      </c>
      <c r="S1950" s="335" t="str">
        <f>IF(L1950="x",VLOOKUP(D1950,Acero!$A$12:$AB$209,17,FALSE),"--")</f>
        <v>--</v>
      </c>
      <c r="T1950" s="335">
        <f>VLOOKUP(D1950,Acero!$A$12:$AB$209,18,FALSE)</f>
        <v>1.2</v>
      </c>
      <c r="U1950" s="308" t="str">
        <f>VLOOKUP(D1950,Acero!$A$12:$AB$209,19,FALSE)</f>
        <v>mm</v>
      </c>
      <c r="V1950" s="317"/>
      <c r="W1950" s="317">
        <v>3139.3333333333298</v>
      </c>
      <c r="X1950" s="331">
        <v>4105.1666666666697</v>
      </c>
      <c r="Y1950" s="334">
        <f t="shared" ref="Y1950:Y1960" si="805">(X1950-W1950)/W1950</f>
        <v>0.30765555319601007</v>
      </c>
      <c r="Z1950" s="149">
        <f>(V1950+W1950)*E1950</f>
        <v>12125151.777777754</v>
      </c>
      <c r="AA1950" s="149"/>
      <c r="AB1950" s="149"/>
      <c r="AC1950" s="149"/>
      <c r="AD1950" s="149"/>
      <c r="AE1950" s="149"/>
      <c r="AF1950" s="149"/>
      <c r="AG1950" s="345">
        <v>44229</v>
      </c>
      <c r="AH1950" s="149"/>
      <c r="AI1950" s="149"/>
      <c r="AJ1950" s="149"/>
      <c r="AK1950" s="149"/>
      <c r="AL1950" s="343" t="e">
        <f t="shared" ref="AL1950:AL1960" si="806">(AH1950-AK1950)/AH1950</f>
        <v>#DIV/0!</v>
      </c>
      <c r="AM1950" s="149"/>
      <c r="AN1950" s="149"/>
      <c r="AO1950" s="343" t="e">
        <f t="shared" ref="AO1950:AO1960" si="807">(AK1950-AN1950)/AK1950</f>
        <v>#DIV/0!</v>
      </c>
      <c r="AP1950" s="149"/>
      <c r="AQ1950" s="149"/>
      <c r="AR1950" s="343" t="e">
        <f t="shared" ref="AR1950:AR1960" si="808">(AN1950-AQ1950)/AN1950</f>
        <v>#DIV/0!</v>
      </c>
    </row>
    <row r="1951" spans="1:44" ht="30.75" hidden="1" thickBot="1">
      <c r="A1951" s="309"/>
      <c r="B1951" s="308">
        <v>1773</v>
      </c>
      <c r="C1951" s="239" t="str">
        <f>VLOOKUP($A$18,Piezas!$A$10:$F$604,2,FALSE)</f>
        <v xml:space="preserve">Gabinete lateral derecho </v>
      </c>
      <c r="D1951" s="317" t="s">
        <v>1211</v>
      </c>
      <c r="E1951" s="322">
        <v>3870.3333333333298</v>
      </c>
      <c r="F1951" s="308" t="str">
        <f>VLOOKUP(D1951,Acero!$A$12:$AB$209,4,FALSE)</f>
        <v xml:space="preserve">Lonja </v>
      </c>
      <c r="G1951" s="317"/>
      <c r="H1951" s="317"/>
      <c r="I1951" s="317"/>
      <c r="J1951" s="311"/>
      <c r="L1951" s="317"/>
      <c r="M1951" s="308" t="str">
        <f>VLOOKUP(D1951,Acero!$A$12:$AB$209,13,FALSE)</f>
        <v>Chapa negra doble recapado</v>
      </c>
      <c r="N1951" s="308" t="str">
        <f>IF(L1951="x",VLOOKUP(D1951,Acero!$A$12:$AB$209,6,FALSE),"--")</f>
        <v>--</v>
      </c>
      <c r="O1951" s="324" t="str">
        <f>IF(L1951="x",VLOOKUP(D1951,Acero!$A$12:$AB$209,7,FALSE),"--")</f>
        <v>--</v>
      </c>
      <c r="P1951" s="335" t="str">
        <f>IF((M1951="Chapa negra doble recapado")*AND(L1951&lt;&gt;"x"),"--",VLOOKUP(D1951,Acero!$A$12:$AB$209,14,FALSE))</f>
        <v>--</v>
      </c>
      <c r="Q1951" s="335" t="str">
        <f>IF((M1951="Chapa negra doble recapado")*AND(L1951&lt;&gt;"x"),"--",VLOOKUP(D1951,Acero!$A$12:$AB$209,15,FALSE))</f>
        <v>--</v>
      </c>
      <c r="R1951" s="335" t="str">
        <f>IF(L1951="x",VLOOKUP(D1951,Acero!$A$12:$AB$209,16,FALSE),"--")</f>
        <v>--</v>
      </c>
      <c r="S1951" s="335" t="str">
        <f>IF(L1951="x",VLOOKUP(D1951,Acero!$A$12:$AB$209,17,FALSE),"--")</f>
        <v>--</v>
      </c>
      <c r="T1951" s="335">
        <f>VLOOKUP(D1951,Acero!$A$12:$AB$209,18,FALSE)</f>
        <v>1.2</v>
      </c>
      <c r="U1951" s="308" t="str">
        <f>VLOOKUP(D1951,Acero!$A$12:$AB$209,19,FALSE)</f>
        <v>mm</v>
      </c>
      <c r="V1951" s="317"/>
      <c r="W1951" s="317">
        <v>3145.8333333333298</v>
      </c>
      <c r="X1951" s="322">
        <v>4113.6666666666697</v>
      </c>
      <c r="Y1951" s="334">
        <f t="shared" si="805"/>
        <v>0.30765562913907524</v>
      </c>
      <c r="Z1951">
        <f t="shared" ref="Z1951:Z1960" si="809">(V1951+W1951)*E1951+Z1950</f>
        <v>24300575.38888884</v>
      </c>
      <c r="AG1951" s="345">
        <v>44230</v>
      </c>
      <c r="AH1951" s="149"/>
      <c r="AI1951" s="149"/>
      <c r="AJ1951" s="149"/>
      <c r="AK1951" s="149"/>
      <c r="AL1951" s="343" t="e">
        <f t="shared" si="806"/>
        <v>#DIV/0!</v>
      </c>
      <c r="AM1951" s="149"/>
      <c r="AN1951" s="149"/>
      <c r="AO1951" s="343" t="e">
        <f t="shared" si="807"/>
        <v>#DIV/0!</v>
      </c>
      <c r="AP1951" s="149"/>
      <c r="AQ1951" s="149"/>
      <c r="AR1951" s="343" t="e">
        <f t="shared" si="808"/>
        <v>#DIV/0!</v>
      </c>
    </row>
    <row r="1952" spans="1:44" ht="30.75" hidden="1" thickBot="1">
      <c r="A1952" s="309"/>
      <c r="B1952" s="308">
        <v>1774</v>
      </c>
      <c r="C1952" s="239" t="str">
        <f>VLOOKUP($A$18,Piezas!$A$10:$F$604,2,FALSE)</f>
        <v xml:space="preserve">Gabinete lateral derecho </v>
      </c>
      <c r="D1952" s="317" t="s">
        <v>1014</v>
      </c>
      <c r="E1952" s="322">
        <v>3878.3333333333298</v>
      </c>
      <c r="F1952" s="308" t="str">
        <f>VLOOKUP(D1952,Acero!$A$12:$AB$209,4,FALSE)</f>
        <v>orejas</v>
      </c>
      <c r="G1952" s="317"/>
      <c r="H1952" s="317"/>
      <c r="I1952" s="317"/>
      <c r="J1952" s="311" t="s">
        <v>1631</v>
      </c>
      <c r="L1952" s="322"/>
      <c r="M1952" s="308" t="str">
        <f>VLOOKUP(D1952,Acero!$A$12:$AB$209,13,FALSE)</f>
        <v>Chapa negra doble recapado</v>
      </c>
      <c r="N1952" s="308" t="str">
        <f>IF(L1952="x",VLOOKUP(D1952,Acero!$A$12:$AB$209,6,FALSE),"--")</f>
        <v>--</v>
      </c>
      <c r="O1952" s="324" t="str">
        <f>IF(L1952="x",VLOOKUP(D1952,Acero!$A$12:$AB$209,7,FALSE),"--")</f>
        <v>--</v>
      </c>
      <c r="P1952" s="335" t="str">
        <f>IF((M1952="Chapa negra doble recapado")*AND(L1952&lt;&gt;"x"),"--",VLOOKUP(D1952,Acero!$A$12:$AB$209,14,FALSE))</f>
        <v>--</v>
      </c>
      <c r="Q1952" s="335" t="str">
        <f>IF((M1952="Chapa negra doble recapado")*AND(L1952&lt;&gt;"x"),"--",VLOOKUP(D1952,Acero!$A$12:$AB$209,15,FALSE))</f>
        <v>--</v>
      </c>
      <c r="R1952" s="335" t="str">
        <f>IF(L1952="x",VLOOKUP(D1952,Acero!$A$12:$AB$209,16,FALSE),"--")</f>
        <v>--</v>
      </c>
      <c r="S1952" s="335" t="str">
        <f>IF(L1952="x",VLOOKUP(D1952,Acero!$A$12:$AB$209,17,FALSE),"--")</f>
        <v>--</v>
      </c>
      <c r="T1952" s="335">
        <f>VLOOKUP(D1952,Acero!$A$12:$AB$209,18,FALSE)</f>
        <v>1.2</v>
      </c>
      <c r="U1952" s="308" t="str">
        <f>VLOOKUP(D1952,Acero!$A$12:$AB$209,19,FALSE)</f>
        <v>mm</v>
      </c>
      <c r="V1952" s="318">
        <v>1</v>
      </c>
      <c r="W1952" s="318">
        <v>3152.3333333333298</v>
      </c>
      <c r="X1952" s="322">
        <v>4122.1666666666697</v>
      </c>
      <c r="Y1952" s="334">
        <f t="shared" si="805"/>
        <v>0.30765570476895659</v>
      </c>
      <c r="Z1952">
        <f t="shared" si="809"/>
        <v>36530253.166666597</v>
      </c>
      <c r="AG1952" s="345">
        <v>44231</v>
      </c>
      <c r="AH1952" s="149"/>
      <c r="AI1952" s="149"/>
      <c r="AJ1952" s="149"/>
      <c r="AK1952" s="149"/>
      <c r="AL1952" s="343" t="e">
        <f t="shared" si="806"/>
        <v>#DIV/0!</v>
      </c>
      <c r="AM1952" s="149"/>
      <c r="AN1952" s="149"/>
      <c r="AO1952" s="343" t="e">
        <f t="shared" si="807"/>
        <v>#DIV/0!</v>
      </c>
      <c r="AP1952" s="149"/>
      <c r="AQ1952" s="149"/>
      <c r="AR1952" s="343" t="e">
        <f t="shared" si="808"/>
        <v>#DIV/0!</v>
      </c>
    </row>
    <row r="1953" spans="1:44" ht="30.75" hidden="1" thickBot="1">
      <c r="A1953" s="309"/>
      <c r="B1953" s="308">
        <v>1775</v>
      </c>
      <c r="C1953" s="239" t="str">
        <f>VLOOKUP($A$18,Piezas!$A$10:$F$604,2,FALSE)</f>
        <v xml:space="preserve">Gabinete lateral derecho </v>
      </c>
      <c r="D1953" s="317" t="s">
        <v>1015</v>
      </c>
      <c r="E1953" s="322"/>
      <c r="F1953" s="308">
        <f>VLOOKUP(D1953,Acero!$A$12:$AB$209,4,FALSE)</f>
        <v>0</v>
      </c>
      <c r="G1953" s="317"/>
      <c r="H1953" s="317"/>
      <c r="I1953" s="317"/>
      <c r="J1953" s="311"/>
      <c r="L1953" s="322"/>
      <c r="M1953" s="308">
        <f>VLOOKUP(D1953,Acero!$A$12:$AB$209,13,FALSE)</f>
        <v>0</v>
      </c>
      <c r="N1953" s="308" t="str">
        <f>IF(L1953="x",VLOOKUP(D1953,Acero!$A$12:$AB$209,6,FALSE),"--")</f>
        <v>--</v>
      </c>
      <c r="O1953" s="324" t="str">
        <f>IF(L1953="x",VLOOKUP(D1953,Acero!$A$12:$AB$209,7,FALSE),"--")</f>
        <v>--</v>
      </c>
      <c r="P1953" s="335">
        <f>IF((M1953="Chapa negra doble recapado")*AND(L1953&lt;&gt;"x"),"--",VLOOKUP(D1953,Acero!$A$12:$AB$209,14,FALSE))</f>
        <v>0</v>
      </c>
      <c r="Q1953" s="335">
        <f>IF((M1953="Chapa negra doble recapado")*AND(L1953&lt;&gt;"x"),"--",VLOOKUP(D1953,Acero!$A$12:$AB$209,15,FALSE))</f>
        <v>0</v>
      </c>
      <c r="R1953" s="335" t="str">
        <f>IF(L1953="x",VLOOKUP(D1953,Acero!$A$12:$AB$209,16,FALSE),"--")</f>
        <v>--</v>
      </c>
      <c r="S1953" s="335" t="str">
        <f>IF(L1953="x",VLOOKUP(D1953,Acero!$A$12:$AB$209,17,FALSE),"--")</f>
        <v>--</v>
      </c>
      <c r="T1953" s="335">
        <f>VLOOKUP(D1953,Acero!$A$12:$AB$209,18,FALSE)</f>
        <v>0</v>
      </c>
      <c r="U1953" s="308" t="str">
        <f>VLOOKUP(D1953,Acero!$A$12:$AB$209,19,FALSE)</f>
        <v>-----</v>
      </c>
      <c r="V1953" s="319"/>
      <c r="W1953" s="319"/>
      <c r="X1953" s="322"/>
      <c r="Y1953" s="334" t="e">
        <f t="shared" si="805"/>
        <v>#DIV/0!</v>
      </c>
      <c r="Z1953">
        <f t="shared" si="809"/>
        <v>36530253.166666597</v>
      </c>
      <c r="AG1953" s="345">
        <v>44232</v>
      </c>
      <c r="AH1953" s="149"/>
      <c r="AI1953" s="149"/>
      <c r="AJ1953" s="149"/>
      <c r="AK1953" s="149"/>
      <c r="AL1953" s="343" t="e">
        <f t="shared" si="806"/>
        <v>#DIV/0!</v>
      </c>
      <c r="AM1953" s="149"/>
      <c r="AN1953" s="149"/>
      <c r="AO1953" s="343" t="e">
        <f t="shared" si="807"/>
        <v>#DIV/0!</v>
      </c>
      <c r="AP1953" s="149"/>
      <c r="AQ1953" s="149"/>
      <c r="AR1953" s="343" t="e">
        <f t="shared" si="808"/>
        <v>#DIV/0!</v>
      </c>
    </row>
    <row r="1954" spans="1:44" ht="30.75" hidden="1" thickBot="1">
      <c r="A1954" s="309"/>
      <c r="B1954" s="308">
        <v>1776</v>
      </c>
      <c r="C1954" s="239" t="str">
        <f>VLOOKUP($A$18,Piezas!$A$10:$F$604,2,FALSE)</f>
        <v xml:space="preserve">Gabinete lateral derecho </v>
      </c>
      <c r="D1954" s="317" t="s">
        <v>1060</v>
      </c>
      <c r="E1954" s="322"/>
      <c r="F1954" s="308">
        <f>VLOOKUP(D1954,Acero!$A$12:$AB$209,4,FALSE)</f>
        <v>0</v>
      </c>
      <c r="G1954" s="317"/>
      <c r="H1954" s="317"/>
      <c r="I1954" s="317"/>
      <c r="J1954" s="311"/>
      <c r="L1954" s="322"/>
      <c r="M1954" s="308" t="str">
        <f>VLOOKUP(D1954,Acero!$A$12:$AB$209,13,FALSE)</f>
        <v>---------------</v>
      </c>
      <c r="N1954" s="308" t="str">
        <f>IF(L1954="x",VLOOKUP(D1954,Acero!$A$12:$AB$209,6,FALSE),"--")</f>
        <v>--</v>
      </c>
      <c r="O1954" s="324" t="str">
        <f>IF(L1954="x",VLOOKUP(D1954,Acero!$A$12:$AB$209,7,FALSE),"--")</f>
        <v>--</v>
      </c>
      <c r="P1954" s="335">
        <f>IF((M1954="Chapa negra doble recapado")*AND(L1954&lt;&gt;"x"),"--",VLOOKUP(D1954,Acero!$A$12:$AB$209,14,FALSE))</f>
        <v>28</v>
      </c>
      <c r="Q1954" s="335" t="str">
        <f>IF((M1954="Chapa negra doble recapado")*AND(L1954&lt;&gt;"x"),"--",VLOOKUP(D1954,Acero!$A$12:$AB$209,15,FALSE))</f>
        <v>----</v>
      </c>
      <c r="R1954" s="335" t="str">
        <f>IF(L1954="x",VLOOKUP(D1954,Acero!$A$12:$AB$209,16,FALSE),"--")</f>
        <v>--</v>
      </c>
      <c r="S1954" s="335" t="str">
        <f>IF(L1954="x",VLOOKUP(D1954,Acero!$A$12:$AB$209,17,FALSE),"--")</f>
        <v>--</v>
      </c>
      <c r="T1954" s="335">
        <f>VLOOKUP(D1954,Acero!$A$12:$AB$209,18,FALSE)</f>
        <v>0</v>
      </c>
      <c r="U1954" s="308" t="str">
        <f>VLOOKUP(D1954,Acero!$A$12:$AB$209,19,FALSE)</f>
        <v>----</v>
      </c>
      <c r="V1954" s="318"/>
      <c r="W1954" s="318"/>
      <c r="X1954" s="322"/>
      <c r="Y1954" s="334" t="e">
        <f t="shared" si="805"/>
        <v>#DIV/0!</v>
      </c>
      <c r="Z1954">
        <f t="shared" si="809"/>
        <v>36530253.166666597</v>
      </c>
      <c r="AG1954" s="345">
        <v>44233</v>
      </c>
      <c r="AH1954" s="149"/>
      <c r="AI1954" s="149"/>
      <c r="AJ1954" s="149"/>
      <c r="AK1954" s="149"/>
      <c r="AL1954" s="343" t="e">
        <f t="shared" si="806"/>
        <v>#DIV/0!</v>
      </c>
      <c r="AM1954" s="149"/>
      <c r="AN1954" s="149"/>
      <c r="AO1954" s="343" t="e">
        <f t="shared" si="807"/>
        <v>#DIV/0!</v>
      </c>
      <c r="AP1954" s="149"/>
      <c r="AQ1954" s="149"/>
      <c r="AR1954" s="343" t="e">
        <f t="shared" si="808"/>
        <v>#DIV/0!</v>
      </c>
    </row>
    <row r="1955" spans="1:44" ht="30.75" hidden="1" thickBot="1">
      <c r="A1955" s="309"/>
      <c r="B1955" s="308">
        <v>1777</v>
      </c>
      <c r="C1955" s="239" t="str">
        <f>VLOOKUP($A$18,Piezas!$A$10:$F$604,2,FALSE)</f>
        <v xml:space="preserve">Gabinete lateral derecho </v>
      </c>
      <c r="D1955" s="317" t="s">
        <v>1228</v>
      </c>
      <c r="E1955" s="322"/>
      <c r="F1955" s="308">
        <f>VLOOKUP(D1955,Acero!$A$12:$AB$209,4,FALSE)</f>
        <v>0</v>
      </c>
      <c r="G1955" s="317"/>
      <c r="H1955" s="317"/>
      <c r="I1955" s="317"/>
      <c r="J1955" s="311"/>
      <c r="L1955" s="322"/>
      <c r="M1955" s="308" t="str">
        <f>VLOOKUP(D1955,Acero!$A$12:$AB$209,13,FALSE)</f>
        <v>---------------</v>
      </c>
      <c r="N1955" s="308" t="str">
        <f>IF(L1955="x",VLOOKUP(D1955,Acero!$A$12:$AB$209,6,FALSE),"--")</f>
        <v>--</v>
      </c>
      <c r="O1955" s="324" t="str">
        <f>IF(L1955="x",VLOOKUP(D1955,Acero!$A$12:$AB$209,7,FALSE),"--")</f>
        <v>--</v>
      </c>
      <c r="P1955" s="335">
        <f>IF((M1955="Chapa negra doble recapado")*AND(L1955&lt;&gt;"x"),"--",VLOOKUP(D1955,Acero!$A$12:$AB$209,14,FALSE))</f>
        <v>0.42</v>
      </c>
      <c r="Q1955" s="335" t="str">
        <f>IF((M1955="Chapa negra doble recapado")*AND(L1955&lt;&gt;"x"),"--",VLOOKUP(D1955,Acero!$A$12:$AB$209,15,FALSE))</f>
        <v>----</v>
      </c>
      <c r="R1955" s="335" t="str">
        <f>IF(L1955="x",VLOOKUP(D1955,Acero!$A$12:$AB$209,16,FALSE),"--")</f>
        <v>--</v>
      </c>
      <c r="S1955" s="335" t="str">
        <f>IF(L1955="x",VLOOKUP(D1955,Acero!$A$12:$AB$209,17,FALSE),"--")</f>
        <v>--</v>
      </c>
      <c r="T1955" s="335">
        <f>VLOOKUP(D1955,Acero!$A$12:$AB$209,18,FALSE)</f>
        <v>0.5</v>
      </c>
      <c r="U1955" s="308" t="str">
        <f>VLOOKUP(D1955,Acero!$A$12:$AB$209,19,FALSE)</f>
        <v>----</v>
      </c>
      <c r="V1955" s="318"/>
      <c r="W1955" s="318"/>
      <c r="X1955" s="322"/>
      <c r="Y1955" s="334" t="e">
        <f t="shared" si="805"/>
        <v>#DIV/0!</v>
      </c>
      <c r="Z1955">
        <f t="shared" si="809"/>
        <v>36530253.166666597</v>
      </c>
      <c r="AG1955" s="345">
        <v>44234</v>
      </c>
      <c r="AH1955" s="149"/>
      <c r="AI1955" s="149"/>
      <c r="AJ1955" s="149"/>
      <c r="AK1955" s="149"/>
      <c r="AL1955" s="343" t="e">
        <f t="shared" si="806"/>
        <v>#DIV/0!</v>
      </c>
      <c r="AM1955" s="149"/>
      <c r="AN1955" s="149"/>
      <c r="AO1955" s="343" t="e">
        <f t="shared" si="807"/>
        <v>#DIV/0!</v>
      </c>
      <c r="AP1955" s="149"/>
      <c r="AQ1955" s="149"/>
      <c r="AR1955" s="343" t="e">
        <f t="shared" si="808"/>
        <v>#DIV/0!</v>
      </c>
    </row>
    <row r="1956" spans="1:44" ht="30.75" hidden="1" thickBot="1">
      <c r="A1956" s="309"/>
      <c r="B1956" s="308">
        <v>1778</v>
      </c>
      <c r="C1956" s="239" t="str">
        <f>VLOOKUP($A$18,Piezas!$A$10:$F$604,2,FALSE)</f>
        <v xml:space="preserve">Gabinete lateral derecho </v>
      </c>
      <c r="D1956" s="317" t="s">
        <v>1229</v>
      </c>
      <c r="E1956" s="322"/>
      <c r="F1956" s="308">
        <f>VLOOKUP(D1956,Acero!$A$12:$AB$209,4,FALSE)</f>
        <v>0</v>
      </c>
      <c r="G1956" s="317"/>
      <c r="H1956" s="317"/>
      <c r="I1956" s="317"/>
      <c r="J1956" s="311"/>
      <c r="L1956" s="322"/>
      <c r="M1956" s="308" t="str">
        <f>VLOOKUP(D1956,Acero!$A$12:$AB$209,13,FALSE)</f>
        <v>---------------</v>
      </c>
      <c r="N1956" s="308" t="str">
        <f>IF(L1956="x",VLOOKUP(D1956,Acero!$A$12:$AB$209,6,FALSE),"--")</f>
        <v>--</v>
      </c>
      <c r="O1956" s="324" t="str">
        <f>IF(L1956="x",VLOOKUP(D1956,Acero!$A$12:$AB$209,7,FALSE),"--")</f>
        <v>--</v>
      </c>
      <c r="P1956" s="335">
        <f>IF((M1956="Chapa negra doble recapado")*AND(L1956&lt;&gt;"x"),"--",VLOOKUP(D1956,Acero!$A$12:$AB$209,14,FALSE))</f>
        <v>22</v>
      </c>
      <c r="Q1956" s="335" t="str">
        <f>IF((M1956="Chapa negra doble recapado")*AND(L1956&lt;&gt;"x"),"--",VLOOKUP(D1956,Acero!$A$12:$AB$209,15,FALSE))</f>
        <v>----</v>
      </c>
      <c r="R1956" s="335" t="str">
        <f>IF(L1956="x",VLOOKUP(D1956,Acero!$A$12:$AB$209,16,FALSE),"--")</f>
        <v>--</v>
      </c>
      <c r="S1956" s="335" t="str">
        <f>IF(L1956="x",VLOOKUP(D1956,Acero!$A$12:$AB$209,17,FALSE),"--")</f>
        <v>--</v>
      </c>
      <c r="T1956" s="335">
        <f>VLOOKUP(D1956,Acero!$A$12:$AB$209,18,FALSE)</f>
        <v>0</v>
      </c>
      <c r="U1956" s="308" t="str">
        <f>VLOOKUP(D1956,Acero!$A$12:$AB$209,19,FALSE)</f>
        <v>----</v>
      </c>
      <c r="V1956" s="319"/>
      <c r="W1956" s="319"/>
      <c r="X1956" s="322"/>
      <c r="Y1956" s="334" t="e">
        <f t="shared" si="805"/>
        <v>#DIV/0!</v>
      </c>
      <c r="Z1956">
        <f t="shared" si="809"/>
        <v>36530253.166666597</v>
      </c>
      <c r="AG1956" s="345">
        <v>44235</v>
      </c>
      <c r="AH1956" s="149"/>
      <c r="AI1956" s="149"/>
      <c r="AJ1956" s="149"/>
      <c r="AK1956" s="149"/>
      <c r="AL1956" s="343" t="e">
        <f t="shared" si="806"/>
        <v>#DIV/0!</v>
      </c>
      <c r="AM1956" s="149"/>
      <c r="AN1956" s="149"/>
      <c r="AO1956" s="343" t="e">
        <f t="shared" si="807"/>
        <v>#DIV/0!</v>
      </c>
      <c r="AP1956" s="149"/>
      <c r="AQ1956" s="149"/>
      <c r="AR1956" s="343" t="e">
        <f t="shared" si="808"/>
        <v>#DIV/0!</v>
      </c>
    </row>
    <row r="1957" spans="1:44" ht="30.75" hidden="1" thickBot="1">
      <c r="A1957" s="309"/>
      <c r="B1957" s="308">
        <v>1779</v>
      </c>
      <c r="C1957" s="239" t="str">
        <f>VLOOKUP($A$18,Piezas!$A$10:$F$604,2,FALSE)</f>
        <v xml:space="preserve">Gabinete lateral derecho </v>
      </c>
      <c r="D1957" s="317" t="s">
        <v>1230</v>
      </c>
      <c r="E1957" s="322"/>
      <c r="F1957" s="308">
        <f>VLOOKUP(D1957,Acero!$A$12:$AB$209,4,FALSE)</f>
        <v>0</v>
      </c>
      <c r="G1957" s="317"/>
      <c r="H1957" s="317"/>
      <c r="I1957" s="317"/>
      <c r="J1957" s="311"/>
      <c r="L1957" s="322"/>
      <c r="M1957" s="308" t="str">
        <f>VLOOKUP(D1957,Acero!$A$12:$AB$209,13,FALSE)</f>
        <v>---------------</v>
      </c>
      <c r="N1957" s="308" t="str">
        <f>IF(L1957="x",VLOOKUP(D1957,Acero!$A$12:$AB$209,6,FALSE),"--")</f>
        <v>--</v>
      </c>
      <c r="O1957" s="324" t="str">
        <f>IF(L1957="x",VLOOKUP(D1957,Acero!$A$12:$AB$209,7,FALSE),"--")</f>
        <v>--</v>
      </c>
      <c r="P1957" s="335">
        <f>IF((M1957="Chapa negra doble recapado")*AND(L1957&lt;&gt;"x"),"--",VLOOKUP(D1957,Acero!$A$12:$AB$209,14,FALSE))</f>
        <v>12.7</v>
      </c>
      <c r="Q1957" s="335" t="str">
        <f>IF((M1957="Chapa negra doble recapado")*AND(L1957&lt;&gt;"x"),"--",VLOOKUP(D1957,Acero!$A$12:$AB$209,15,FALSE))</f>
        <v>----</v>
      </c>
      <c r="R1957" s="335" t="str">
        <f>IF(L1957="x",VLOOKUP(D1957,Acero!$A$12:$AB$209,16,FALSE),"--")</f>
        <v>--</v>
      </c>
      <c r="S1957" s="335" t="str">
        <f>IF(L1957="x",VLOOKUP(D1957,Acero!$A$12:$AB$209,17,FALSE),"--")</f>
        <v>--</v>
      </c>
      <c r="T1957" s="335">
        <f>VLOOKUP(D1957,Acero!$A$12:$AB$209,18,FALSE)</f>
        <v>0</v>
      </c>
      <c r="U1957" s="308" t="str">
        <f>VLOOKUP(D1957,Acero!$A$12:$AB$209,19,FALSE)</f>
        <v>----</v>
      </c>
      <c r="V1957" s="318"/>
      <c r="W1957" s="318"/>
      <c r="X1957" s="322"/>
      <c r="Y1957" s="334" t="e">
        <f t="shared" si="805"/>
        <v>#DIV/0!</v>
      </c>
      <c r="Z1957">
        <f t="shared" si="809"/>
        <v>36530253.166666597</v>
      </c>
      <c r="AG1957" s="345">
        <v>44236</v>
      </c>
      <c r="AH1957" s="149"/>
      <c r="AI1957" s="149"/>
      <c r="AJ1957" s="149"/>
      <c r="AK1957" s="149"/>
      <c r="AL1957" s="343" t="e">
        <f t="shared" si="806"/>
        <v>#DIV/0!</v>
      </c>
      <c r="AM1957" s="149"/>
      <c r="AN1957" s="149"/>
      <c r="AO1957" s="343" t="e">
        <f t="shared" si="807"/>
        <v>#DIV/0!</v>
      </c>
      <c r="AP1957" s="149"/>
      <c r="AQ1957" s="149"/>
      <c r="AR1957" s="343" t="e">
        <f t="shared" si="808"/>
        <v>#DIV/0!</v>
      </c>
    </row>
    <row r="1958" spans="1:44" ht="30.75" hidden="1" thickBot="1">
      <c r="A1958" s="309"/>
      <c r="B1958" s="308">
        <v>1780</v>
      </c>
      <c r="C1958" s="239" t="str">
        <f>VLOOKUP($A$18,Piezas!$A$10:$F$604,2,FALSE)</f>
        <v xml:space="preserve">Gabinete lateral derecho </v>
      </c>
      <c r="D1958" s="317"/>
      <c r="E1958" s="322"/>
      <c r="F1958" s="308" t="e">
        <f>VLOOKUP(D1958,Acero!$A$12:$AB$209,4,FALSE)</f>
        <v>#N/A</v>
      </c>
      <c r="G1958" s="317"/>
      <c r="H1958" s="317"/>
      <c r="I1958" s="317"/>
      <c r="J1958" s="311"/>
      <c r="L1958" s="322"/>
      <c r="M1958" s="308" t="e">
        <f>VLOOKUP(D1958,Acero!$A$12:$AB$209,13,FALSE)</f>
        <v>#N/A</v>
      </c>
      <c r="N1958" s="308" t="str">
        <f>IF(L1958="x",VLOOKUP(D1958,Acero!$A$12:$AB$209,6,FALSE),"--")</f>
        <v>--</v>
      </c>
      <c r="O1958" s="324" t="str">
        <f>IF(L1958="x",VLOOKUP(D1958,Acero!$A$12:$AB$209,7,FALSE),"--")</f>
        <v>--</v>
      </c>
      <c r="P1958" s="335" t="e">
        <f>IF((M1958="Chapa negra doble recapado")*AND(L1958&lt;&gt;"x"),"--",VLOOKUP(D1958,Acero!$A$12:$AB$209,14,FALSE))</f>
        <v>#N/A</v>
      </c>
      <c r="Q1958" s="335" t="e">
        <f>IF((M1958="Chapa negra doble recapado")*AND(L1958&lt;&gt;"x"),"--",VLOOKUP(D1958,Acero!$A$12:$AB$209,15,FALSE))</f>
        <v>#N/A</v>
      </c>
      <c r="R1958" s="335" t="str">
        <f>IF(L1958="x",VLOOKUP(D1958,Acero!$A$12:$AB$209,16,FALSE),"--")</f>
        <v>--</v>
      </c>
      <c r="S1958" s="335" t="str">
        <f>IF(L1958="x",VLOOKUP(D1958,Acero!$A$12:$AB$209,17,FALSE),"--")</f>
        <v>--</v>
      </c>
      <c r="T1958" s="335" t="e">
        <f>VLOOKUP(D1958,Acero!$A$12:$AB$209,18,FALSE)</f>
        <v>#N/A</v>
      </c>
      <c r="U1958" s="308" t="e">
        <f>VLOOKUP(D1958,Acero!$A$12:$AB$209,19,FALSE)</f>
        <v>#N/A</v>
      </c>
      <c r="V1958" s="319"/>
      <c r="W1958" s="319"/>
      <c r="X1958" s="322"/>
      <c r="Y1958" s="334" t="e">
        <f t="shared" si="805"/>
        <v>#DIV/0!</v>
      </c>
      <c r="Z1958">
        <f t="shared" si="809"/>
        <v>36530253.166666597</v>
      </c>
      <c r="AG1958" s="345">
        <v>44237</v>
      </c>
      <c r="AH1958" s="149"/>
      <c r="AI1958" s="149"/>
      <c r="AJ1958" s="149"/>
      <c r="AK1958" s="149"/>
      <c r="AL1958" s="343" t="e">
        <f t="shared" si="806"/>
        <v>#DIV/0!</v>
      </c>
      <c r="AM1958" s="149"/>
      <c r="AN1958" s="149"/>
      <c r="AO1958" s="343" t="e">
        <f t="shared" si="807"/>
        <v>#DIV/0!</v>
      </c>
      <c r="AP1958" s="149"/>
      <c r="AQ1958" s="149"/>
      <c r="AR1958" s="343" t="e">
        <f t="shared" si="808"/>
        <v>#DIV/0!</v>
      </c>
    </row>
    <row r="1959" spans="1:44" ht="30.75" hidden="1" thickBot="1">
      <c r="A1959" s="309"/>
      <c r="B1959" s="308">
        <v>1781</v>
      </c>
      <c r="C1959" s="239" t="str">
        <f>VLOOKUP($A$18,Piezas!$A$10:$F$604,2,FALSE)</f>
        <v xml:space="preserve">Gabinete lateral derecho </v>
      </c>
      <c r="D1959" s="320"/>
      <c r="E1959" s="322"/>
      <c r="F1959" s="308" t="e">
        <f>VLOOKUP(D1959,Acero!$A$12:$AB$209,4,FALSE)</f>
        <v>#N/A</v>
      </c>
      <c r="G1959" s="317"/>
      <c r="H1959" s="317"/>
      <c r="I1959" s="317"/>
      <c r="J1959" s="311"/>
      <c r="L1959" s="322"/>
      <c r="M1959" s="308" t="e">
        <f>VLOOKUP(D1959,Acero!$A$12:$AB$209,13,FALSE)</f>
        <v>#N/A</v>
      </c>
      <c r="N1959" s="308" t="str">
        <f>IF(L1959="x",VLOOKUP(D1959,Acero!$A$12:$AB$209,6,FALSE),"--")</f>
        <v>--</v>
      </c>
      <c r="O1959" s="324" t="str">
        <f>IF(L1959="x",VLOOKUP(D1959,Acero!$A$12:$AB$209,7,FALSE),"--")</f>
        <v>--</v>
      </c>
      <c r="P1959" s="335" t="e">
        <f>IF((M1959="Chapa negra doble recapado")*AND(L1959&lt;&gt;"x"),"--",VLOOKUP(D1959,Acero!$A$12:$AB$209,14,FALSE))</f>
        <v>#N/A</v>
      </c>
      <c r="Q1959" s="335" t="e">
        <f>IF((M1959="Chapa negra doble recapado")*AND(L1959&lt;&gt;"x"),"--",VLOOKUP(D1959,Acero!$A$12:$AB$209,15,FALSE))</f>
        <v>#N/A</v>
      </c>
      <c r="R1959" s="335" t="str">
        <f>IF(L1959="x",VLOOKUP(D1959,Acero!$A$12:$AB$209,16,FALSE),"--")</f>
        <v>--</v>
      </c>
      <c r="S1959" s="335" t="str">
        <f>IF(L1959="x",VLOOKUP(D1959,Acero!$A$12:$AB$209,17,FALSE),"--")</f>
        <v>--</v>
      </c>
      <c r="T1959" s="335" t="e">
        <f>VLOOKUP(D1959,Acero!$A$12:$AB$209,18,FALSE)</f>
        <v>#N/A</v>
      </c>
      <c r="U1959" s="308" t="e">
        <f>VLOOKUP(D1959,Acero!$A$12:$AB$209,19,FALSE)</f>
        <v>#N/A</v>
      </c>
      <c r="V1959" s="318"/>
      <c r="W1959" s="318"/>
      <c r="X1959" s="322"/>
      <c r="Y1959" s="334" t="e">
        <f t="shared" si="805"/>
        <v>#DIV/0!</v>
      </c>
      <c r="Z1959">
        <f t="shared" si="809"/>
        <v>36530253.166666597</v>
      </c>
      <c r="AG1959" s="345">
        <v>44238</v>
      </c>
      <c r="AH1959" s="149"/>
      <c r="AI1959" s="149"/>
      <c r="AJ1959" s="149"/>
      <c r="AK1959" s="149"/>
      <c r="AL1959" s="343" t="e">
        <f t="shared" si="806"/>
        <v>#DIV/0!</v>
      </c>
      <c r="AM1959" s="149"/>
      <c r="AN1959" s="149"/>
      <c r="AO1959" s="343" t="e">
        <f t="shared" si="807"/>
        <v>#DIV/0!</v>
      </c>
      <c r="AP1959" s="149"/>
      <c r="AQ1959" s="149"/>
      <c r="AR1959" s="343" t="e">
        <f t="shared" si="808"/>
        <v>#DIV/0!</v>
      </c>
    </row>
    <row r="1960" spans="1:44" ht="30.75" hidden="1" thickBot="1">
      <c r="A1960" s="412"/>
      <c r="B1960" s="308">
        <v>1782</v>
      </c>
      <c r="C1960" s="239" t="str">
        <f>VLOOKUP($A$18,Piezas!$A$10:$F$604,2,FALSE)</f>
        <v xml:space="preserve">Gabinete lateral derecho </v>
      </c>
      <c r="D1960" s="321"/>
      <c r="E1960" s="322"/>
      <c r="F1960" s="308" t="e">
        <f>VLOOKUP(D1960,Acero!$A$12:$AB$209,4,FALSE)</f>
        <v>#N/A</v>
      </c>
      <c r="G1960" s="317"/>
      <c r="H1960" s="317"/>
      <c r="I1960" s="317"/>
      <c r="J1960" s="311"/>
      <c r="L1960" s="322"/>
      <c r="M1960" s="308" t="e">
        <f>VLOOKUP(D1960,Acero!$A$12:$AB$209,13,FALSE)</f>
        <v>#N/A</v>
      </c>
      <c r="N1960" s="308" t="str">
        <f>IF(L1960="x",VLOOKUP(D1960,Acero!$A$12:$AB$209,6,FALSE),"--")</f>
        <v>--</v>
      </c>
      <c r="O1960" s="324" t="str">
        <f>IF(L1960="x",VLOOKUP(D1960,Acero!$A$12:$AB$209,7,FALSE),"--")</f>
        <v>--</v>
      </c>
      <c r="P1960" s="335" t="e">
        <f>IF((M1960="Chapa negra doble recapado")*AND(L1960&lt;&gt;"x"),"--",VLOOKUP(D1960,Acero!$A$12:$AB$209,14,FALSE))</f>
        <v>#N/A</v>
      </c>
      <c r="Q1960" s="335" t="e">
        <f>IF((M1960="Chapa negra doble recapado")*AND(L1960&lt;&gt;"x"),"--",VLOOKUP(D1960,Acero!$A$12:$AB$209,15,FALSE))</f>
        <v>#N/A</v>
      </c>
      <c r="R1960" s="335" t="str">
        <f>IF(L1960="x",VLOOKUP(D1960,Acero!$A$12:$AB$209,16,FALSE),"--")</f>
        <v>--</v>
      </c>
      <c r="S1960" s="335" t="str">
        <f>IF(L1960="x",VLOOKUP(D1960,Acero!$A$12:$AB$209,17,FALSE),"--")</f>
        <v>--</v>
      </c>
      <c r="T1960" s="335" t="e">
        <f>VLOOKUP(D1960,Acero!$A$12:$AB$209,18,FALSE)</f>
        <v>#N/A</v>
      </c>
      <c r="U1960" s="308" t="e">
        <f>VLOOKUP(D1960,Acero!$A$12:$AB$209,19,FALSE)</f>
        <v>#N/A</v>
      </c>
      <c r="V1960" s="319"/>
      <c r="W1960" s="319"/>
      <c r="X1960" s="322"/>
      <c r="Y1960" s="334" t="e">
        <f t="shared" si="805"/>
        <v>#DIV/0!</v>
      </c>
      <c r="Z1960">
        <f t="shared" si="809"/>
        <v>36530253.166666597</v>
      </c>
      <c r="AG1960" s="345">
        <v>44239</v>
      </c>
      <c r="AH1960" s="149"/>
      <c r="AI1960" s="149"/>
      <c r="AJ1960" s="149"/>
      <c r="AK1960" s="149"/>
      <c r="AL1960" s="343" t="e">
        <f t="shared" si="806"/>
        <v>#DIV/0!</v>
      </c>
      <c r="AM1960" s="149"/>
      <c r="AN1960" s="149"/>
      <c r="AO1960" s="343" t="e">
        <f t="shared" si="807"/>
        <v>#DIV/0!</v>
      </c>
      <c r="AP1960" s="149"/>
      <c r="AQ1960" s="149"/>
      <c r="AR1960" s="343" t="e">
        <f t="shared" si="808"/>
        <v>#DIV/0!</v>
      </c>
    </row>
    <row r="1961" spans="1:44" ht="15.75" hidden="1" thickBot="1">
      <c r="A1961" s="410"/>
      <c r="B1961" s="336"/>
      <c r="C1961" s="337"/>
      <c r="D1961" s="338"/>
      <c r="E1961" s="339"/>
      <c r="F1961" s="340"/>
      <c r="G1961" s="336"/>
      <c r="H1961" s="336"/>
      <c r="I1961" s="338"/>
      <c r="J1961" s="339"/>
      <c r="K1961" s="341"/>
      <c r="L1961" s="339"/>
      <c r="M1961" s="338"/>
      <c r="N1961" s="338"/>
      <c r="O1961" s="342"/>
      <c r="P1961" s="340"/>
      <c r="Q1961" s="340"/>
      <c r="R1961" s="340"/>
      <c r="S1961" s="340"/>
      <c r="T1961" s="340"/>
      <c r="U1961" s="336"/>
      <c r="V1961" s="336"/>
      <c r="W1961" s="336"/>
      <c r="X1961" s="339"/>
      <c r="Y1961" s="339"/>
      <c r="Z1961" s="333"/>
      <c r="AA1961" s="333"/>
      <c r="AG1961" s="345"/>
      <c r="AL1961" s="344"/>
      <c r="AO1961" s="344"/>
      <c r="AR1961" s="344"/>
    </row>
    <row r="1962" spans="1:44" ht="31.5" hidden="1" thickTop="1" thickBot="1">
      <c r="A1962" s="411" t="s">
        <v>681</v>
      </c>
      <c r="B1962" s="308">
        <v>1783</v>
      </c>
      <c r="C1962" s="239" t="str">
        <f>VLOOKUP($A$18,Piezas!$A$10:$F$604,2,FALSE)</f>
        <v xml:space="preserve">Gabinete lateral derecho </v>
      </c>
      <c r="D1962" s="317" t="s">
        <v>1012</v>
      </c>
      <c r="E1962" s="331">
        <v>3886.3333333333298</v>
      </c>
      <c r="F1962" s="308" t="str">
        <f>VLOOKUP(D1962,Acero!$A$12:$AB$209,4,FALSE)</f>
        <v>Lateral</v>
      </c>
      <c r="G1962" s="317"/>
      <c r="H1962" s="317"/>
      <c r="I1962" s="317"/>
      <c r="J1962" s="310"/>
      <c r="K1962" s="149"/>
      <c r="L1962" s="331"/>
      <c r="M1962" s="308" t="str">
        <f>VLOOKUP(D1962,Acero!$A$12:$AB$209,13,FALSE)</f>
        <v>Chapa negra doble recapado</v>
      </c>
      <c r="N1962" s="308" t="str">
        <f>IF(L1962="x",VLOOKUP(D1962,Acero!$A$12:$AB$209,6,FALSE),"--")</f>
        <v>--</v>
      </c>
      <c r="O1962" s="324" t="str">
        <f>IF(L1962="x",VLOOKUP(D1962,Acero!$A$12:$AB$209,7,FALSE),"--")</f>
        <v>--</v>
      </c>
      <c r="P1962" s="335" t="str">
        <f>IF((M1962="Chapa negra doble recapado")*AND(L1962&lt;&gt;"x"),"--",VLOOKUP(D1962,Acero!$A$12:$AB$209,14,FALSE))</f>
        <v>--</v>
      </c>
      <c r="Q1962" s="335" t="str">
        <f>IF((M1962="Chapa negra doble recapado")*AND(L1962&lt;&gt;"x"),"--",VLOOKUP(D1962,Acero!$A$12:$AB$209,15,FALSE))</f>
        <v>--</v>
      </c>
      <c r="R1962" s="335" t="str">
        <f>IF(L1962="x",VLOOKUP(D1962,Acero!$A$12:$AB$209,16,FALSE),"--")</f>
        <v>--</v>
      </c>
      <c r="S1962" s="335" t="str">
        <f>IF(L1962="x",VLOOKUP(D1962,Acero!$A$12:$AB$209,17,FALSE),"--")</f>
        <v>--</v>
      </c>
      <c r="T1962" s="335">
        <f>VLOOKUP(D1962,Acero!$A$12:$AB$209,18,FALSE)</f>
        <v>1.2</v>
      </c>
      <c r="U1962" s="308" t="str">
        <f>VLOOKUP(D1962,Acero!$A$12:$AB$209,19,FALSE)</f>
        <v>mm</v>
      </c>
      <c r="V1962" s="317"/>
      <c r="W1962" s="317">
        <v>3158.8333333333298</v>
      </c>
      <c r="X1962" s="331">
        <v>4130.6666666666697</v>
      </c>
      <c r="Y1962" s="334">
        <f t="shared" ref="Y1962:Y1972" si="810">(X1962-W1962)/W1962</f>
        <v>0.30765578008758748</v>
      </c>
      <c r="Z1962" s="149">
        <f>(V1962+W1962)*E1962</f>
        <v>12276279.277777754</v>
      </c>
      <c r="AA1962" s="149"/>
      <c r="AB1962" s="149"/>
      <c r="AC1962" s="149"/>
      <c r="AD1962" s="149"/>
      <c r="AE1962" s="149"/>
      <c r="AF1962" s="149"/>
      <c r="AG1962" s="345">
        <v>44240</v>
      </c>
      <c r="AH1962" s="149"/>
      <c r="AI1962" s="149"/>
      <c r="AJ1962" s="149"/>
      <c r="AK1962" s="149"/>
      <c r="AL1962" s="343" t="e">
        <f t="shared" ref="AL1962:AL1972" si="811">(AH1962-AK1962)/AH1962</f>
        <v>#DIV/0!</v>
      </c>
      <c r="AM1962" s="149"/>
      <c r="AN1962" s="149"/>
      <c r="AO1962" s="343" t="e">
        <f t="shared" ref="AO1962:AO1972" si="812">(AK1962-AN1962)/AK1962</f>
        <v>#DIV/0!</v>
      </c>
      <c r="AP1962" s="149"/>
      <c r="AQ1962" s="149"/>
      <c r="AR1962" s="343" t="e">
        <f t="shared" ref="AR1962:AR1972" si="813">(AN1962-AQ1962)/AN1962</f>
        <v>#DIV/0!</v>
      </c>
    </row>
    <row r="1963" spans="1:44" ht="30.75" hidden="1" thickBot="1">
      <c r="A1963" s="309"/>
      <c r="B1963" s="308">
        <v>1784</v>
      </c>
      <c r="C1963" s="239" t="str">
        <f>VLOOKUP($A$18,Piezas!$A$10:$F$604,2,FALSE)</f>
        <v xml:space="preserve">Gabinete lateral derecho </v>
      </c>
      <c r="D1963" s="317" t="s">
        <v>1211</v>
      </c>
      <c r="E1963" s="322">
        <v>3894.3333333333298</v>
      </c>
      <c r="F1963" s="308" t="str">
        <f>VLOOKUP(D1963,Acero!$A$12:$AB$209,4,FALSE)</f>
        <v xml:space="preserve">Lonja </v>
      </c>
      <c r="G1963" s="317"/>
      <c r="H1963" s="317"/>
      <c r="I1963" s="317"/>
      <c r="J1963" s="311"/>
      <c r="L1963" s="317"/>
      <c r="M1963" s="308" t="str">
        <f>VLOOKUP(D1963,Acero!$A$12:$AB$209,13,FALSE)</f>
        <v>Chapa negra doble recapado</v>
      </c>
      <c r="N1963" s="308" t="str">
        <f>IF(L1963="x",VLOOKUP(D1963,Acero!$A$12:$AB$209,6,FALSE),"--")</f>
        <v>--</v>
      </c>
      <c r="O1963" s="324" t="str">
        <f>IF(L1963="x",VLOOKUP(D1963,Acero!$A$12:$AB$209,7,FALSE),"--")</f>
        <v>--</v>
      </c>
      <c r="P1963" s="335" t="str">
        <f>IF((M1963="Chapa negra doble recapado")*AND(L1963&lt;&gt;"x"),"--",VLOOKUP(D1963,Acero!$A$12:$AB$209,14,FALSE))</f>
        <v>--</v>
      </c>
      <c r="Q1963" s="335" t="str">
        <f>IF((M1963="Chapa negra doble recapado")*AND(L1963&lt;&gt;"x"),"--",VLOOKUP(D1963,Acero!$A$12:$AB$209,15,FALSE))</f>
        <v>--</v>
      </c>
      <c r="R1963" s="335" t="str">
        <f>IF(L1963="x",VLOOKUP(D1963,Acero!$A$12:$AB$209,16,FALSE),"--")</f>
        <v>--</v>
      </c>
      <c r="S1963" s="335" t="str">
        <f>IF(L1963="x",VLOOKUP(D1963,Acero!$A$12:$AB$209,17,FALSE),"--")</f>
        <v>--</v>
      </c>
      <c r="T1963" s="335">
        <f>VLOOKUP(D1963,Acero!$A$12:$AB$209,18,FALSE)</f>
        <v>1.2</v>
      </c>
      <c r="U1963" s="308" t="str">
        <f>VLOOKUP(D1963,Acero!$A$12:$AB$209,19,FALSE)</f>
        <v>mm</v>
      </c>
      <c r="V1963" s="317"/>
      <c r="W1963" s="317">
        <v>3165.3333333333298</v>
      </c>
      <c r="X1963" s="322">
        <v>4139.1666666666697</v>
      </c>
      <c r="Y1963" s="334">
        <f t="shared" si="810"/>
        <v>0.30765585509688531</v>
      </c>
      <c r="Z1963">
        <f t="shared" ref="Z1963:Z1972" si="814">(V1963+W1963)*E1963+Z1962</f>
        <v>24603142.38888884</v>
      </c>
      <c r="AG1963" s="345">
        <v>44241</v>
      </c>
      <c r="AH1963" s="149"/>
      <c r="AI1963" s="149"/>
      <c r="AJ1963" s="149"/>
      <c r="AK1963" s="149"/>
      <c r="AL1963" s="343" t="e">
        <f t="shared" si="811"/>
        <v>#DIV/0!</v>
      </c>
      <c r="AM1963" s="149"/>
      <c r="AN1963" s="149"/>
      <c r="AO1963" s="343" t="e">
        <f t="shared" si="812"/>
        <v>#DIV/0!</v>
      </c>
      <c r="AP1963" s="149"/>
      <c r="AQ1963" s="149"/>
      <c r="AR1963" s="343" t="e">
        <f t="shared" si="813"/>
        <v>#DIV/0!</v>
      </c>
    </row>
    <row r="1964" spans="1:44" ht="30.75" hidden="1" thickBot="1">
      <c r="A1964" s="309"/>
      <c r="B1964" s="308">
        <v>1785</v>
      </c>
      <c r="C1964" s="239" t="str">
        <f>VLOOKUP($A$18,Piezas!$A$10:$F$604,2,FALSE)</f>
        <v xml:space="preserve">Gabinete lateral derecho </v>
      </c>
      <c r="D1964" s="317" t="s">
        <v>1014</v>
      </c>
      <c r="E1964" s="322">
        <v>3902.3333333333298</v>
      </c>
      <c r="F1964" s="308" t="str">
        <f>VLOOKUP(D1964,Acero!$A$12:$AB$209,4,FALSE)</f>
        <v>orejas</v>
      </c>
      <c r="G1964" s="317"/>
      <c r="H1964" s="317"/>
      <c r="I1964" s="317"/>
      <c r="J1964" s="311" t="s">
        <v>1632</v>
      </c>
      <c r="L1964" s="322"/>
      <c r="M1964" s="308" t="str">
        <f>VLOOKUP(D1964,Acero!$A$12:$AB$209,13,FALSE)</f>
        <v>Chapa negra doble recapado</v>
      </c>
      <c r="N1964" s="308" t="str">
        <f>IF(L1964="x",VLOOKUP(D1964,Acero!$A$12:$AB$209,6,FALSE),"--")</f>
        <v>--</v>
      </c>
      <c r="O1964" s="324" t="str">
        <f>IF(L1964="x",VLOOKUP(D1964,Acero!$A$12:$AB$209,7,FALSE),"--")</f>
        <v>--</v>
      </c>
      <c r="P1964" s="335" t="str">
        <f>IF((M1964="Chapa negra doble recapado")*AND(L1964&lt;&gt;"x"),"--",VLOOKUP(D1964,Acero!$A$12:$AB$209,14,FALSE))</f>
        <v>--</v>
      </c>
      <c r="Q1964" s="335" t="str">
        <f>IF((M1964="Chapa negra doble recapado")*AND(L1964&lt;&gt;"x"),"--",VLOOKUP(D1964,Acero!$A$12:$AB$209,15,FALSE))</f>
        <v>--</v>
      </c>
      <c r="R1964" s="335" t="str">
        <f>IF(L1964="x",VLOOKUP(D1964,Acero!$A$12:$AB$209,16,FALSE),"--")</f>
        <v>--</v>
      </c>
      <c r="S1964" s="335" t="str">
        <f>IF(L1964="x",VLOOKUP(D1964,Acero!$A$12:$AB$209,17,FALSE),"--")</f>
        <v>--</v>
      </c>
      <c r="T1964" s="335">
        <f>VLOOKUP(D1964,Acero!$A$12:$AB$209,18,FALSE)</f>
        <v>1.2</v>
      </c>
      <c r="U1964" s="308" t="str">
        <f>VLOOKUP(D1964,Acero!$A$12:$AB$209,19,FALSE)</f>
        <v>mm</v>
      </c>
      <c r="V1964" s="318">
        <v>1</v>
      </c>
      <c r="W1964" s="318">
        <v>3171.8333333333298</v>
      </c>
      <c r="X1964" s="322">
        <v>4147.6666666666697</v>
      </c>
      <c r="Y1964" s="334">
        <f t="shared" si="810"/>
        <v>0.30765592979875178</v>
      </c>
      <c r="Z1964">
        <f t="shared" si="814"/>
        <v>36984595.666666597</v>
      </c>
      <c r="AG1964" s="345">
        <v>44242</v>
      </c>
      <c r="AH1964" s="149"/>
      <c r="AI1964" s="149"/>
      <c r="AJ1964" s="149"/>
      <c r="AK1964" s="149"/>
      <c r="AL1964" s="343" t="e">
        <f t="shared" si="811"/>
        <v>#DIV/0!</v>
      </c>
      <c r="AM1964" s="149"/>
      <c r="AN1964" s="149"/>
      <c r="AO1964" s="343" t="e">
        <f t="shared" si="812"/>
        <v>#DIV/0!</v>
      </c>
      <c r="AP1964" s="149"/>
      <c r="AQ1964" s="149"/>
      <c r="AR1964" s="343" t="e">
        <f t="shared" si="813"/>
        <v>#DIV/0!</v>
      </c>
    </row>
    <row r="1965" spans="1:44" ht="30.75" hidden="1" thickBot="1">
      <c r="A1965" s="309"/>
      <c r="B1965" s="308">
        <v>1786</v>
      </c>
      <c r="C1965" s="239" t="str">
        <f>VLOOKUP($A$18,Piezas!$A$10:$F$604,2,FALSE)</f>
        <v xml:space="preserve">Gabinete lateral derecho </v>
      </c>
      <c r="D1965" s="317" t="s">
        <v>1015</v>
      </c>
      <c r="E1965" s="322"/>
      <c r="F1965" s="308">
        <f>VLOOKUP(D1965,Acero!$A$12:$AB$209,4,FALSE)</f>
        <v>0</v>
      </c>
      <c r="G1965" s="317"/>
      <c r="H1965" s="317"/>
      <c r="I1965" s="317"/>
      <c r="J1965" s="311"/>
      <c r="L1965" s="322"/>
      <c r="M1965" s="308">
        <f>VLOOKUP(D1965,Acero!$A$12:$AB$209,13,FALSE)</f>
        <v>0</v>
      </c>
      <c r="N1965" s="308" t="str">
        <f>IF(L1965="x",VLOOKUP(D1965,Acero!$A$12:$AB$209,6,FALSE),"--")</f>
        <v>--</v>
      </c>
      <c r="O1965" s="324" t="str">
        <f>IF(L1965="x",VLOOKUP(D1965,Acero!$A$12:$AB$209,7,FALSE),"--")</f>
        <v>--</v>
      </c>
      <c r="P1965" s="335">
        <f>IF((M1965="Chapa negra doble recapado")*AND(L1965&lt;&gt;"x"),"--",VLOOKUP(D1965,Acero!$A$12:$AB$209,14,FALSE))</f>
        <v>0</v>
      </c>
      <c r="Q1965" s="335">
        <f>IF((M1965="Chapa negra doble recapado")*AND(L1965&lt;&gt;"x"),"--",VLOOKUP(D1965,Acero!$A$12:$AB$209,15,FALSE))</f>
        <v>0</v>
      </c>
      <c r="R1965" s="335" t="str">
        <f>IF(L1965="x",VLOOKUP(D1965,Acero!$A$12:$AB$209,16,FALSE),"--")</f>
        <v>--</v>
      </c>
      <c r="S1965" s="335" t="str">
        <f>IF(L1965="x",VLOOKUP(D1965,Acero!$A$12:$AB$209,17,FALSE),"--")</f>
        <v>--</v>
      </c>
      <c r="T1965" s="335">
        <f>VLOOKUP(D1965,Acero!$A$12:$AB$209,18,FALSE)</f>
        <v>0</v>
      </c>
      <c r="U1965" s="308" t="str">
        <f>VLOOKUP(D1965,Acero!$A$12:$AB$209,19,FALSE)</f>
        <v>-----</v>
      </c>
      <c r="V1965" s="319"/>
      <c r="W1965" s="319"/>
      <c r="X1965" s="322"/>
      <c r="Y1965" s="334" t="e">
        <f t="shared" si="810"/>
        <v>#DIV/0!</v>
      </c>
      <c r="Z1965">
        <f t="shared" si="814"/>
        <v>36984595.666666597</v>
      </c>
      <c r="AG1965" s="345">
        <v>44243</v>
      </c>
      <c r="AH1965" s="149"/>
      <c r="AI1965" s="149"/>
      <c r="AJ1965" s="149"/>
      <c r="AK1965" s="149"/>
      <c r="AL1965" s="343" t="e">
        <f t="shared" si="811"/>
        <v>#DIV/0!</v>
      </c>
      <c r="AM1965" s="149"/>
      <c r="AN1965" s="149"/>
      <c r="AO1965" s="343" t="e">
        <f t="shared" si="812"/>
        <v>#DIV/0!</v>
      </c>
      <c r="AP1965" s="149"/>
      <c r="AQ1965" s="149"/>
      <c r="AR1965" s="343" t="e">
        <f t="shared" si="813"/>
        <v>#DIV/0!</v>
      </c>
    </row>
    <row r="1966" spans="1:44" ht="30.75" hidden="1" thickBot="1">
      <c r="A1966" s="309"/>
      <c r="B1966" s="308">
        <v>1787</v>
      </c>
      <c r="C1966" s="239" t="str">
        <f>VLOOKUP($A$18,Piezas!$A$10:$F$604,2,FALSE)</f>
        <v xml:space="preserve">Gabinete lateral derecho </v>
      </c>
      <c r="D1966" s="317" t="s">
        <v>1060</v>
      </c>
      <c r="E1966" s="322"/>
      <c r="F1966" s="308">
        <f>VLOOKUP(D1966,Acero!$A$12:$AB$209,4,FALSE)</f>
        <v>0</v>
      </c>
      <c r="G1966" s="317"/>
      <c r="H1966" s="317"/>
      <c r="I1966" s="317"/>
      <c r="J1966" s="311"/>
      <c r="L1966" s="322"/>
      <c r="M1966" s="308" t="str">
        <f>VLOOKUP(D1966,Acero!$A$12:$AB$209,13,FALSE)</f>
        <v>---------------</v>
      </c>
      <c r="N1966" s="308" t="str">
        <f>IF(L1966="x",VLOOKUP(D1966,Acero!$A$12:$AB$209,6,FALSE),"--")</f>
        <v>--</v>
      </c>
      <c r="O1966" s="324" t="str">
        <f>IF(L1966="x",VLOOKUP(D1966,Acero!$A$12:$AB$209,7,FALSE),"--")</f>
        <v>--</v>
      </c>
      <c r="P1966" s="335">
        <f>IF((M1966="Chapa negra doble recapado")*AND(L1966&lt;&gt;"x"),"--",VLOOKUP(D1966,Acero!$A$12:$AB$209,14,FALSE))</f>
        <v>28</v>
      </c>
      <c r="Q1966" s="335" t="str">
        <f>IF((M1966="Chapa negra doble recapado")*AND(L1966&lt;&gt;"x"),"--",VLOOKUP(D1966,Acero!$A$12:$AB$209,15,FALSE))</f>
        <v>----</v>
      </c>
      <c r="R1966" s="335" t="str">
        <f>IF(L1966="x",VLOOKUP(D1966,Acero!$A$12:$AB$209,16,FALSE),"--")</f>
        <v>--</v>
      </c>
      <c r="S1966" s="335" t="str">
        <f>IF(L1966="x",VLOOKUP(D1966,Acero!$A$12:$AB$209,17,FALSE),"--")</f>
        <v>--</v>
      </c>
      <c r="T1966" s="335">
        <f>VLOOKUP(D1966,Acero!$A$12:$AB$209,18,FALSE)</f>
        <v>0</v>
      </c>
      <c r="U1966" s="308" t="str">
        <f>VLOOKUP(D1966,Acero!$A$12:$AB$209,19,FALSE)</f>
        <v>----</v>
      </c>
      <c r="V1966" s="318"/>
      <c r="W1966" s="318"/>
      <c r="X1966" s="322"/>
      <c r="Y1966" s="334" t="e">
        <f t="shared" si="810"/>
        <v>#DIV/0!</v>
      </c>
      <c r="Z1966">
        <f t="shared" si="814"/>
        <v>36984595.666666597</v>
      </c>
      <c r="AG1966" s="345">
        <v>44244</v>
      </c>
      <c r="AH1966" s="149"/>
      <c r="AI1966" s="149"/>
      <c r="AJ1966" s="149"/>
      <c r="AK1966" s="149"/>
      <c r="AL1966" s="343" t="e">
        <f t="shared" si="811"/>
        <v>#DIV/0!</v>
      </c>
      <c r="AM1966" s="149"/>
      <c r="AN1966" s="149"/>
      <c r="AO1966" s="343" t="e">
        <f t="shared" si="812"/>
        <v>#DIV/0!</v>
      </c>
      <c r="AP1966" s="149"/>
      <c r="AQ1966" s="149"/>
      <c r="AR1966" s="343" t="e">
        <f t="shared" si="813"/>
        <v>#DIV/0!</v>
      </c>
    </row>
    <row r="1967" spans="1:44" ht="30.75" hidden="1" thickBot="1">
      <c r="A1967" s="309"/>
      <c r="B1967" s="308">
        <v>1788</v>
      </c>
      <c r="C1967" s="239" t="str">
        <f>VLOOKUP($A$18,Piezas!$A$10:$F$604,2,FALSE)</f>
        <v xml:space="preserve">Gabinete lateral derecho </v>
      </c>
      <c r="D1967" s="317" t="s">
        <v>1228</v>
      </c>
      <c r="E1967" s="322"/>
      <c r="F1967" s="308">
        <f>VLOOKUP(D1967,Acero!$A$12:$AB$209,4,FALSE)</f>
        <v>0</v>
      </c>
      <c r="G1967" s="317"/>
      <c r="H1967" s="317"/>
      <c r="I1967" s="317"/>
      <c r="J1967" s="311"/>
      <c r="L1967" s="322"/>
      <c r="M1967" s="308" t="str">
        <f>VLOOKUP(D1967,Acero!$A$12:$AB$209,13,FALSE)</f>
        <v>---------------</v>
      </c>
      <c r="N1967" s="308" t="str">
        <f>IF(L1967="x",VLOOKUP(D1967,Acero!$A$12:$AB$209,6,FALSE),"--")</f>
        <v>--</v>
      </c>
      <c r="O1967" s="324" t="str">
        <f>IF(L1967="x",VLOOKUP(D1967,Acero!$A$12:$AB$209,7,FALSE),"--")</f>
        <v>--</v>
      </c>
      <c r="P1967" s="335">
        <f>IF((M1967="Chapa negra doble recapado")*AND(L1967&lt;&gt;"x"),"--",VLOOKUP(D1967,Acero!$A$12:$AB$209,14,FALSE))</f>
        <v>0.42</v>
      </c>
      <c r="Q1967" s="335" t="str">
        <f>IF((M1967="Chapa negra doble recapado")*AND(L1967&lt;&gt;"x"),"--",VLOOKUP(D1967,Acero!$A$12:$AB$209,15,FALSE))</f>
        <v>----</v>
      </c>
      <c r="R1967" s="335" t="str">
        <f>IF(L1967="x",VLOOKUP(D1967,Acero!$A$12:$AB$209,16,FALSE),"--")</f>
        <v>--</v>
      </c>
      <c r="S1967" s="335" t="str">
        <f>IF(L1967="x",VLOOKUP(D1967,Acero!$A$12:$AB$209,17,FALSE),"--")</f>
        <v>--</v>
      </c>
      <c r="T1967" s="335">
        <f>VLOOKUP(D1967,Acero!$A$12:$AB$209,18,FALSE)</f>
        <v>0.5</v>
      </c>
      <c r="U1967" s="308" t="str">
        <f>VLOOKUP(D1967,Acero!$A$12:$AB$209,19,FALSE)</f>
        <v>----</v>
      </c>
      <c r="V1967" s="318"/>
      <c r="W1967" s="318"/>
      <c r="X1967" s="322"/>
      <c r="Y1967" s="334" t="e">
        <f t="shared" si="810"/>
        <v>#DIV/0!</v>
      </c>
      <c r="Z1967">
        <f t="shared" si="814"/>
        <v>36984595.666666597</v>
      </c>
      <c r="AG1967" s="345">
        <v>44245</v>
      </c>
      <c r="AH1967" s="149"/>
      <c r="AI1967" s="149"/>
      <c r="AJ1967" s="149"/>
      <c r="AK1967" s="149"/>
      <c r="AL1967" s="343" t="e">
        <f t="shared" si="811"/>
        <v>#DIV/0!</v>
      </c>
      <c r="AM1967" s="149"/>
      <c r="AN1967" s="149"/>
      <c r="AO1967" s="343" t="e">
        <f t="shared" si="812"/>
        <v>#DIV/0!</v>
      </c>
      <c r="AP1967" s="149"/>
      <c r="AQ1967" s="149"/>
      <c r="AR1967" s="343" t="e">
        <f t="shared" si="813"/>
        <v>#DIV/0!</v>
      </c>
    </row>
    <row r="1968" spans="1:44" ht="30.75" hidden="1" thickBot="1">
      <c r="A1968" s="309"/>
      <c r="B1968" s="308">
        <v>1789</v>
      </c>
      <c r="C1968" s="239" t="str">
        <f>VLOOKUP($A$18,Piezas!$A$10:$F$604,2,FALSE)</f>
        <v xml:space="preserve">Gabinete lateral derecho </v>
      </c>
      <c r="D1968" s="317" t="s">
        <v>1229</v>
      </c>
      <c r="E1968" s="322"/>
      <c r="F1968" s="308">
        <f>VLOOKUP(D1968,Acero!$A$12:$AB$209,4,FALSE)</f>
        <v>0</v>
      </c>
      <c r="G1968" s="317"/>
      <c r="H1968" s="317"/>
      <c r="I1968" s="317"/>
      <c r="J1968" s="311"/>
      <c r="L1968" s="322"/>
      <c r="M1968" s="308" t="str">
        <f>VLOOKUP(D1968,Acero!$A$12:$AB$209,13,FALSE)</f>
        <v>---------------</v>
      </c>
      <c r="N1968" s="308" t="str">
        <f>IF(L1968="x",VLOOKUP(D1968,Acero!$A$12:$AB$209,6,FALSE),"--")</f>
        <v>--</v>
      </c>
      <c r="O1968" s="324" t="str">
        <f>IF(L1968="x",VLOOKUP(D1968,Acero!$A$12:$AB$209,7,FALSE),"--")</f>
        <v>--</v>
      </c>
      <c r="P1968" s="335">
        <f>IF((M1968="Chapa negra doble recapado")*AND(L1968&lt;&gt;"x"),"--",VLOOKUP(D1968,Acero!$A$12:$AB$209,14,FALSE))</f>
        <v>22</v>
      </c>
      <c r="Q1968" s="335" t="str">
        <f>IF((M1968="Chapa negra doble recapado")*AND(L1968&lt;&gt;"x"),"--",VLOOKUP(D1968,Acero!$A$12:$AB$209,15,FALSE))</f>
        <v>----</v>
      </c>
      <c r="R1968" s="335" t="str">
        <f>IF(L1968="x",VLOOKUP(D1968,Acero!$A$12:$AB$209,16,FALSE),"--")</f>
        <v>--</v>
      </c>
      <c r="S1968" s="335" t="str">
        <f>IF(L1968="x",VLOOKUP(D1968,Acero!$A$12:$AB$209,17,FALSE),"--")</f>
        <v>--</v>
      </c>
      <c r="T1968" s="335">
        <f>VLOOKUP(D1968,Acero!$A$12:$AB$209,18,FALSE)</f>
        <v>0</v>
      </c>
      <c r="U1968" s="308" t="str">
        <f>VLOOKUP(D1968,Acero!$A$12:$AB$209,19,FALSE)</f>
        <v>----</v>
      </c>
      <c r="V1968" s="319"/>
      <c r="W1968" s="319"/>
      <c r="X1968" s="322"/>
      <c r="Y1968" s="334" t="e">
        <f t="shared" si="810"/>
        <v>#DIV/0!</v>
      </c>
      <c r="Z1968">
        <f t="shared" si="814"/>
        <v>36984595.666666597</v>
      </c>
      <c r="AG1968" s="345">
        <v>44246</v>
      </c>
      <c r="AH1968" s="149"/>
      <c r="AI1968" s="149"/>
      <c r="AJ1968" s="149"/>
      <c r="AK1968" s="149"/>
      <c r="AL1968" s="343" t="e">
        <f t="shared" si="811"/>
        <v>#DIV/0!</v>
      </c>
      <c r="AM1968" s="149"/>
      <c r="AN1968" s="149"/>
      <c r="AO1968" s="343" t="e">
        <f t="shared" si="812"/>
        <v>#DIV/0!</v>
      </c>
      <c r="AP1968" s="149"/>
      <c r="AQ1968" s="149"/>
      <c r="AR1968" s="343" t="e">
        <f t="shared" si="813"/>
        <v>#DIV/0!</v>
      </c>
    </row>
    <row r="1969" spans="1:59" ht="30.75" hidden="1" thickBot="1">
      <c r="A1969" s="309"/>
      <c r="B1969" s="308">
        <v>1790</v>
      </c>
      <c r="C1969" s="239" t="str">
        <f>VLOOKUP($A$18,Piezas!$A$10:$F$604,2,FALSE)</f>
        <v xml:space="preserve">Gabinete lateral derecho </v>
      </c>
      <c r="D1969" s="317" t="s">
        <v>1230</v>
      </c>
      <c r="E1969" s="322"/>
      <c r="F1969" s="308">
        <f>VLOOKUP(D1969,Acero!$A$12:$AB$209,4,FALSE)</f>
        <v>0</v>
      </c>
      <c r="G1969" s="317"/>
      <c r="H1969" s="317"/>
      <c r="I1969" s="317"/>
      <c r="J1969" s="311"/>
      <c r="L1969" s="322"/>
      <c r="M1969" s="308" t="str">
        <f>VLOOKUP(D1969,Acero!$A$12:$AB$209,13,FALSE)</f>
        <v>---------------</v>
      </c>
      <c r="N1969" s="308" t="str">
        <f>IF(L1969="x",VLOOKUP(D1969,Acero!$A$12:$AB$209,6,FALSE),"--")</f>
        <v>--</v>
      </c>
      <c r="O1969" s="324" t="str">
        <f>IF(L1969="x",VLOOKUP(D1969,Acero!$A$12:$AB$209,7,FALSE),"--")</f>
        <v>--</v>
      </c>
      <c r="P1969" s="335">
        <f>IF((M1969="Chapa negra doble recapado")*AND(L1969&lt;&gt;"x"),"--",VLOOKUP(D1969,Acero!$A$12:$AB$209,14,FALSE))</f>
        <v>12.7</v>
      </c>
      <c r="Q1969" s="335" t="str">
        <f>IF((M1969="Chapa negra doble recapado")*AND(L1969&lt;&gt;"x"),"--",VLOOKUP(D1969,Acero!$A$12:$AB$209,15,FALSE))</f>
        <v>----</v>
      </c>
      <c r="R1969" s="335" t="str">
        <f>IF(L1969="x",VLOOKUP(D1969,Acero!$A$12:$AB$209,16,FALSE),"--")</f>
        <v>--</v>
      </c>
      <c r="S1969" s="335" t="str">
        <f>IF(L1969="x",VLOOKUP(D1969,Acero!$A$12:$AB$209,17,FALSE),"--")</f>
        <v>--</v>
      </c>
      <c r="T1969" s="335">
        <f>VLOOKUP(D1969,Acero!$A$12:$AB$209,18,FALSE)</f>
        <v>0</v>
      </c>
      <c r="U1969" s="308" t="str">
        <f>VLOOKUP(D1969,Acero!$A$12:$AB$209,19,FALSE)</f>
        <v>----</v>
      </c>
      <c r="V1969" s="318"/>
      <c r="W1969" s="318"/>
      <c r="X1969" s="322"/>
      <c r="Y1969" s="334" t="e">
        <f t="shared" si="810"/>
        <v>#DIV/0!</v>
      </c>
      <c r="Z1969">
        <f t="shared" si="814"/>
        <v>36984595.666666597</v>
      </c>
      <c r="AG1969" s="345">
        <v>44247</v>
      </c>
      <c r="AH1969" s="149"/>
      <c r="AI1969" s="149"/>
      <c r="AJ1969" s="149"/>
      <c r="AK1969" s="149"/>
      <c r="AL1969" s="343" t="e">
        <f t="shared" si="811"/>
        <v>#DIV/0!</v>
      </c>
      <c r="AM1969" s="149"/>
      <c r="AN1969" s="149"/>
      <c r="AO1969" s="343" t="e">
        <f t="shared" si="812"/>
        <v>#DIV/0!</v>
      </c>
      <c r="AP1969" s="149"/>
      <c r="AQ1969" s="149"/>
      <c r="AR1969" s="343" t="e">
        <f t="shared" si="813"/>
        <v>#DIV/0!</v>
      </c>
    </row>
    <row r="1970" spans="1:59" ht="30.75" hidden="1" thickBot="1">
      <c r="A1970" s="309"/>
      <c r="B1970" s="308">
        <v>1791</v>
      </c>
      <c r="C1970" s="239" t="str">
        <f>VLOOKUP($A$18,Piezas!$A$10:$F$604,2,FALSE)</f>
        <v xml:space="preserve">Gabinete lateral derecho </v>
      </c>
      <c r="D1970" s="317"/>
      <c r="E1970" s="322"/>
      <c r="F1970" s="308" t="e">
        <f>VLOOKUP(D1970,Acero!$A$12:$AB$209,4,FALSE)</f>
        <v>#N/A</v>
      </c>
      <c r="G1970" s="317"/>
      <c r="H1970" s="317"/>
      <c r="I1970" s="317"/>
      <c r="J1970" s="311"/>
      <c r="L1970" s="322"/>
      <c r="M1970" s="308" t="e">
        <f>VLOOKUP(D1970,Acero!$A$12:$AB$209,13,FALSE)</f>
        <v>#N/A</v>
      </c>
      <c r="N1970" s="308" t="str">
        <f>IF(L1970="x",VLOOKUP(D1970,Acero!$A$12:$AB$209,6,FALSE),"--")</f>
        <v>--</v>
      </c>
      <c r="O1970" s="324" t="str">
        <f>IF(L1970="x",VLOOKUP(D1970,Acero!$A$12:$AB$209,7,FALSE),"--")</f>
        <v>--</v>
      </c>
      <c r="P1970" s="335" t="e">
        <f>IF((M1970="Chapa negra doble recapado")*AND(L1970&lt;&gt;"x"),"--",VLOOKUP(D1970,Acero!$A$12:$AB$209,14,FALSE))</f>
        <v>#N/A</v>
      </c>
      <c r="Q1970" s="335" t="e">
        <f>IF((M1970="Chapa negra doble recapado")*AND(L1970&lt;&gt;"x"),"--",VLOOKUP(D1970,Acero!$A$12:$AB$209,15,FALSE))</f>
        <v>#N/A</v>
      </c>
      <c r="R1970" s="335" t="str">
        <f>IF(L1970="x",VLOOKUP(D1970,Acero!$A$12:$AB$209,16,FALSE),"--")</f>
        <v>--</v>
      </c>
      <c r="S1970" s="335" t="str">
        <f>IF(L1970="x",VLOOKUP(D1970,Acero!$A$12:$AB$209,17,FALSE),"--")</f>
        <v>--</v>
      </c>
      <c r="T1970" s="335" t="e">
        <f>VLOOKUP(D1970,Acero!$A$12:$AB$209,18,FALSE)</f>
        <v>#N/A</v>
      </c>
      <c r="U1970" s="308" t="e">
        <f>VLOOKUP(D1970,Acero!$A$12:$AB$209,19,FALSE)</f>
        <v>#N/A</v>
      </c>
      <c r="V1970" s="319"/>
      <c r="W1970" s="319"/>
      <c r="X1970" s="322"/>
      <c r="Y1970" s="334" t="e">
        <f t="shared" si="810"/>
        <v>#DIV/0!</v>
      </c>
      <c r="Z1970">
        <f t="shared" si="814"/>
        <v>36984595.666666597</v>
      </c>
      <c r="AG1970" s="345">
        <v>44248</v>
      </c>
      <c r="AH1970" s="149"/>
      <c r="AI1970" s="149"/>
      <c r="AJ1970" s="149"/>
      <c r="AK1970" s="149"/>
      <c r="AL1970" s="343" t="e">
        <f t="shared" si="811"/>
        <v>#DIV/0!</v>
      </c>
      <c r="AM1970" s="149"/>
      <c r="AN1970" s="149"/>
      <c r="AO1970" s="343" t="e">
        <f t="shared" si="812"/>
        <v>#DIV/0!</v>
      </c>
      <c r="AP1970" s="149"/>
      <c r="AQ1970" s="149"/>
      <c r="AR1970" s="343" t="e">
        <f t="shared" si="813"/>
        <v>#DIV/0!</v>
      </c>
    </row>
    <row r="1971" spans="1:59" ht="30.75" hidden="1" thickBot="1">
      <c r="A1971" s="309"/>
      <c r="B1971" s="308">
        <v>1792</v>
      </c>
      <c r="C1971" s="239" t="str">
        <f>VLOOKUP($A$18,Piezas!$A$10:$F$604,2,FALSE)</f>
        <v xml:space="preserve">Gabinete lateral derecho </v>
      </c>
      <c r="D1971" s="320"/>
      <c r="E1971" s="322"/>
      <c r="F1971" s="308" t="e">
        <f>VLOOKUP(D1971,Acero!$A$12:$AB$209,4,FALSE)</f>
        <v>#N/A</v>
      </c>
      <c r="G1971" s="317"/>
      <c r="H1971" s="317"/>
      <c r="I1971" s="317"/>
      <c r="J1971" s="311"/>
      <c r="L1971" s="322"/>
      <c r="M1971" s="308" t="e">
        <f>VLOOKUP(D1971,Acero!$A$12:$AB$209,13,FALSE)</f>
        <v>#N/A</v>
      </c>
      <c r="N1971" s="308" t="str">
        <f>IF(L1971="x",VLOOKUP(D1971,Acero!$A$12:$AB$209,6,FALSE),"--")</f>
        <v>--</v>
      </c>
      <c r="O1971" s="324" t="str">
        <f>IF(L1971="x",VLOOKUP(D1971,Acero!$A$12:$AB$209,7,FALSE),"--")</f>
        <v>--</v>
      </c>
      <c r="P1971" s="335" t="e">
        <f>IF((M1971="Chapa negra doble recapado")*AND(L1971&lt;&gt;"x"),"--",VLOOKUP(D1971,Acero!$A$12:$AB$209,14,FALSE))</f>
        <v>#N/A</v>
      </c>
      <c r="Q1971" s="335" t="e">
        <f>IF((M1971="Chapa negra doble recapado")*AND(L1971&lt;&gt;"x"),"--",VLOOKUP(D1971,Acero!$A$12:$AB$209,15,FALSE))</f>
        <v>#N/A</v>
      </c>
      <c r="R1971" s="335" t="str">
        <f>IF(L1971="x",VLOOKUP(D1971,Acero!$A$12:$AB$209,16,FALSE),"--")</f>
        <v>--</v>
      </c>
      <c r="S1971" s="335" t="str">
        <f>IF(L1971="x",VLOOKUP(D1971,Acero!$A$12:$AB$209,17,FALSE),"--")</f>
        <v>--</v>
      </c>
      <c r="T1971" s="335" t="e">
        <f>VLOOKUP(D1971,Acero!$A$12:$AB$209,18,FALSE)</f>
        <v>#N/A</v>
      </c>
      <c r="U1971" s="308" t="e">
        <f>VLOOKUP(D1971,Acero!$A$12:$AB$209,19,FALSE)</f>
        <v>#N/A</v>
      </c>
      <c r="V1971" s="318"/>
      <c r="W1971" s="318"/>
      <c r="X1971" s="322"/>
      <c r="Y1971" s="334" t="e">
        <f t="shared" si="810"/>
        <v>#DIV/0!</v>
      </c>
      <c r="Z1971">
        <f t="shared" si="814"/>
        <v>36984595.666666597</v>
      </c>
      <c r="AG1971" s="345">
        <v>44249</v>
      </c>
      <c r="AH1971" s="149"/>
      <c r="AI1971" s="149"/>
      <c r="AJ1971" s="149"/>
      <c r="AK1971" s="149"/>
      <c r="AL1971" s="343" t="e">
        <f t="shared" si="811"/>
        <v>#DIV/0!</v>
      </c>
      <c r="AM1971" s="149"/>
      <c r="AN1971" s="149"/>
      <c r="AO1971" s="343" t="e">
        <f t="shared" si="812"/>
        <v>#DIV/0!</v>
      </c>
      <c r="AP1971" s="149"/>
      <c r="AQ1971" s="149"/>
      <c r="AR1971" s="343" t="e">
        <f t="shared" si="813"/>
        <v>#DIV/0!</v>
      </c>
    </row>
    <row r="1972" spans="1:59" ht="30.75" hidden="1" thickBot="1">
      <c r="A1972" s="412"/>
      <c r="B1972" s="308">
        <v>1793</v>
      </c>
      <c r="C1972" s="239" t="str">
        <f>VLOOKUP($A$18,Piezas!$A$10:$F$604,2,FALSE)</f>
        <v xml:space="preserve">Gabinete lateral derecho </v>
      </c>
      <c r="D1972" s="321"/>
      <c r="E1972" s="322"/>
      <c r="F1972" s="308" t="e">
        <f>VLOOKUP(D1972,Acero!$A$12:$AB$209,4,FALSE)</f>
        <v>#N/A</v>
      </c>
      <c r="G1972" s="317"/>
      <c r="H1972" s="317"/>
      <c r="I1972" s="317"/>
      <c r="J1972" s="311"/>
      <c r="L1972" s="322"/>
      <c r="M1972" s="308" t="e">
        <f>VLOOKUP(D1972,Acero!$A$12:$AB$209,13,FALSE)</f>
        <v>#N/A</v>
      </c>
      <c r="N1972" s="308" t="str">
        <f>IF(L1972="x",VLOOKUP(D1972,Acero!$A$12:$AB$209,6,FALSE),"--")</f>
        <v>--</v>
      </c>
      <c r="O1972" s="324" t="str">
        <f>IF(L1972="x",VLOOKUP(D1972,Acero!$A$12:$AB$209,7,FALSE),"--")</f>
        <v>--</v>
      </c>
      <c r="P1972" s="335" t="e">
        <f>IF((M1972="Chapa negra doble recapado")*AND(L1972&lt;&gt;"x"),"--",VLOOKUP(D1972,Acero!$A$12:$AB$209,14,FALSE))</f>
        <v>#N/A</v>
      </c>
      <c r="Q1972" s="335" t="e">
        <f>IF((M1972="Chapa negra doble recapado")*AND(L1972&lt;&gt;"x"),"--",VLOOKUP(D1972,Acero!$A$12:$AB$209,15,FALSE))</f>
        <v>#N/A</v>
      </c>
      <c r="R1972" s="335" t="str">
        <f>IF(L1972="x",VLOOKUP(D1972,Acero!$A$12:$AB$209,16,FALSE),"--")</f>
        <v>--</v>
      </c>
      <c r="S1972" s="335" t="str">
        <f>IF(L1972="x",VLOOKUP(D1972,Acero!$A$12:$AB$209,17,FALSE),"--")</f>
        <v>--</v>
      </c>
      <c r="T1972" s="335" t="e">
        <f>VLOOKUP(D1972,Acero!$A$12:$AB$209,18,FALSE)</f>
        <v>#N/A</v>
      </c>
      <c r="U1972" s="308" t="e">
        <f>VLOOKUP(D1972,Acero!$A$12:$AB$209,19,FALSE)</f>
        <v>#N/A</v>
      </c>
      <c r="V1972" s="319"/>
      <c r="W1972" s="319"/>
      <c r="X1972" s="322"/>
      <c r="Y1972" s="334" t="e">
        <f t="shared" si="810"/>
        <v>#DIV/0!</v>
      </c>
      <c r="Z1972">
        <f t="shared" si="814"/>
        <v>36984595.666666597</v>
      </c>
      <c r="AG1972" s="345">
        <v>44250</v>
      </c>
      <c r="AH1972" s="149"/>
      <c r="AI1972" s="149"/>
      <c r="AJ1972" s="149"/>
      <c r="AK1972" s="149"/>
      <c r="AL1972" s="343" t="e">
        <f t="shared" si="811"/>
        <v>#DIV/0!</v>
      </c>
      <c r="AM1972" s="149"/>
      <c r="AN1972" s="149"/>
      <c r="AO1972" s="343" t="e">
        <f t="shared" si="812"/>
        <v>#DIV/0!</v>
      </c>
      <c r="AP1972" s="149"/>
      <c r="AQ1972" s="149"/>
      <c r="AR1972" s="343" t="e">
        <f t="shared" si="813"/>
        <v>#DIV/0!</v>
      </c>
    </row>
    <row r="1973" spans="1:59" ht="15.75" hidden="1" thickBot="1">
      <c r="A1973" s="410"/>
      <c r="B1973" s="336"/>
      <c r="C1973" s="337"/>
      <c r="D1973" s="338"/>
      <c r="E1973" s="339"/>
      <c r="F1973" s="340"/>
      <c r="G1973" s="336"/>
      <c r="H1973" s="336"/>
      <c r="I1973" s="338"/>
      <c r="J1973" s="339"/>
      <c r="K1973" s="341"/>
      <c r="L1973" s="339"/>
      <c r="M1973" s="338"/>
      <c r="N1973" s="338"/>
      <c r="O1973" s="342"/>
      <c r="P1973" s="340"/>
      <c r="Q1973" s="340"/>
      <c r="R1973" s="340"/>
      <c r="S1973" s="340"/>
      <c r="T1973" s="340"/>
      <c r="U1973" s="336"/>
      <c r="V1973" s="336"/>
      <c r="W1973" s="336"/>
      <c r="X1973" s="339"/>
      <c r="Y1973" s="339"/>
      <c r="Z1973" s="333"/>
      <c r="AA1973" s="333"/>
      <c r="AG1973" s="345"/>
      <c r="AL1973" s="344"/>
      <c r="AO1973" s="344"/>
      <c r="AR1973" s="344"/>
    </row>
    <row r="1974" spans="1:59" ht="15.75" thickTop="1">
      <c r="A1974" s="455"/>
      <c r="B1974" s="308"/>
      <c r="C1974" s="239"/>
      <c r="D1974" s="308"/>
      <c r="E1974" s="150"/>
      <c r="F1974" s="308"/>
      <c r="G1974" s="308"/>
      <c r="H1974" s="308"/>
      <c r="I1974" s="308"/>
      <c r="J1974" s="150"/>
      <c r="K1974" s="413"/>
      <c r="L1974" s="150"/>
      <c r="M1974" s="308"/>
      <c r="N1974" s="308"/>
      <c r="O1974" s="324"/>
      <c r="P1974" s="335"/>
      <c r="Q1974" s="335"/>
      <c r="R1974" s="335"/>
      <c r="S1974" s="335"/>
      <c r="T1974" s="335"/>
      <c r="U1974" s="308"/>
      <c r="V1974" s="308"/>
      <c r="W1974" s="308"/>
      <c r="X1974" s="150"/>
      <c r="Y1974" s="334"/>
      <c r="Z1974" s="413"/>
      <c r="AA1974" s="413"/>
      <c r="AB1974" s="413"/>
      <c r="AC1974" s="413"/>
      <c r="AD1974" s="413"/>
      <c r="AE1974" s="413"/>
      <c r="AF1974" s="413"/>
      <c r="AG1974" s="414"/>
      <c r="AH1974" s="413"/>
      <c r="AI1974" s="413"/>
      <c r="AJ1974" s="413"/>
      <c r="AK1974" s="413"/>
      <c r="AL1974" s="415"/>
      <c r="AM1974" s="413"/>
      <c r="AN1974" s="413"/>
      <c r="AO1974" s="415"/>
      <c r="AP1974" s="413"/>
      <c r="AQ1974" s="413"/>
      <c r="AR1974" s="415"/>
      <c r="AS1974" s="24"/>
      <c r="AT1974" s="24"/>
      <c r="AU1974" s="24"/>
      <c r="AV1974" s="24"/>
      <c r="AW1974" s="24"/>
      <c r="AX1974" s="24"/>
      <c r="AY1974" s="24"/>
      <c r="AZ1974" s="24"/>
      <c r="BA1974" s="24"/>
      <c r="BB1974" s="24"/>
      <c r="BC1974" s="24"/>
      <c r="BD1974" s="24"/>
      <c r="BE1974" s="24"/>
      <c r="BF1974" s="24"/>
      <c r="BG1974" s="24"/>
    </row>
    <row r="1975" spans="1:59">
      <c r="A1975" s="456"/>
      <c r="B1975" s="308"/>
      <c r="C1975" s="239"/>
      <c r="D1975" s="308"/>
      <c r="E1975" s="128"/>
      <c r="F1975" s="308"/>
      <c r="G1975" s="308"/>
      <c r="H1975" s="308"/>
      <c r="I1975" s="308"/>
      <c r="J1975" s="128"/>
      <c r="K1975" s="24"/>
      <c r="L1975" s="308"/>
      <c r="M1975" s="308"/>
      <c r="N1975" s="308"/>
      <c r="O1975" s="324"/>
      <c r="P1975" s="335"/>
      <c r="Q1975" s="335"/>
      <c r="R1975" s="335"/>
      <c r="S1975" s="335"/>
      <c r="T1975" s="335"/>
      <c r="U1975" s="308"/>
      <c r="V1975" s="308"/>
      <c r="W1975" s="308"/>
      <c r="X1975" s="128"/>
      <c r="Y1975" s="334"/>
      <c r="Z1975" s="24"/>
      <c r="AA1975" s="24"/>
      <c r="AB1975" s="24"/>
      <c r="AC1975" s="24"/>
      <c r="AD1975" s="24"/>
      <c r="AE1975" s="24"/>
      <c r="AF1975" s="24"/>
      <c r="AG1975" s="414"/>
      <c r="AH1975" s="413"/>
      <c r="AI1975" s="413"/>
      <c r="AJ1975" s="413"/>
      <c r="AK1975" s="413"/>
      <c r="AL1975" s="415"/>
      <c r="AM1975" s="413"/>
      <c r="AN1975" s="413"/>
      <c r="AO1975" s="415"/>
      <c r="AP1975" s="413"/>
      <c r="AQ1975" s="413"/>
      <c r="AR1975" s="415"/>
      <c r="AS1975" s="24"/>
      <c r="AT1975" s="24"/>
      <c r="AU1975" s="24"/>
      <c r="AV1975" s="24"/>
      <c r="AW1975" s="24"/>
      <c r="AX1975" s="24"/>
      <c r="AY1975" s="24"/>
      <c r="AZ1975" s="24"/>
      <c r="BA1975" s="24"/>
      <c r="BB1975" s="24"/>
      <c r="BC1975" s="24"/>
      <c r="BD1975" s="24"/>
      <c r="BE1975" s="24"/>
      <c r="BF1975" s="24"/>
      <c r="BG1975" s="24"/>
    </row>
    <row r="1976" spans="1:59">
      <c r="A1976" s="456"/>
      <c r="B1976" s="308"/>
      <c r="C1976" s="239"/>
      <c r="D1976" s="308"/>
      <c r="E1976" s="128"/>
      <c r="F1976" s="308"/>
      <c r="G1976" s="308"/>
      <c r="H1976" s="308"/>
      <c r="I1976" s="308"/>
      <c r="J1976" s="128"/>
      <c r="K1976" s="24"/>
      <c r="L1976" s="128"/>
      <c r="M1976" s="308"/>
      <c r="N1976" s="308"/>
      <c r="O1976" s="324"/>
      <c r="P1976" s="335"/>
      <c r="Q1976" s="335"/>
      <c r="R1976" s="335"/>
      <c r="S1976" s="335"/>
      <c r="T1976" s="335"/>
      <c r="U1976" s="308"/>
      <c r="V1976" s="236"/>
      <c r="W1976" s="236"/>
      <c r="X1976" s="128"/>
      <c r="Y1976" s="334"/>
      <c r="Z1976" s="24"/>
      <c r="AA1976" s="24"/>
      <c r="AB1976" s="24"/>
      <c r="AC1976" s="24"/>
      <c r="AD1976" s="24"/>
      <c r="AE1976" s="24"/>
      <c r="AF1976" s="24"/>
      <c r="AG1976" s="414"/>
      <c r="AH1976" s="413"/>
      <c r="AI1976" s="413"/>
      <c r="AJ1976" s="413"/>
      <c r="AK1976" s="413"/>
      <c r="AL1976" s="415"/>
      <c r="AM1976" s="413"/>
      <c r="AN1976" s="413"/>
      <c r="AO1976" s="415"/>
      <c r="AP1976" s="413"/>
      <c r="AQ1976" s="413"/>
      <c r="AR1976" s="415"/>
      <c r="AS1976" s="24"/>
      <c r="AT1976" s="24"/>
      <c r="AU1976" s="24"/>
      <c r="AV1976" s="24"/>
      <c r="AW1976" s="24"/>
      <c r="AX1976" s="24"/>
      <c r="AY1976" s="24"/>
      <c r="AZ1976" s="24"/>
      <c r="BA1976" s="24"/>
      <c r="BB1976" s="24"/>
      <c r="BC1976" s="24"/>
      <c r="BD1976" s="24"/>
      <c r="BE1976" s="24"/>
      <c r="BF1976" s="24"/>
      <c r="BG1976" s="24"/>
    </row>
    <row r="1977" spans="1:59">
      <c r="A1977" s="456"/>
      <c r="B1977" s="308"/>
      <c r="C1977" s="239"/>
      <c r="D1977" s="308"/>
      <c r="E1977" s="128"/>
      <c r="F1977" s="308"/>
      <c r="G1977" s="308"/>
      <c r="H1977" s="308"/>
      <c r="I1977" s="308"/>
      <c r="J1977" s="128"/>
      <c r="K1977" s="24"/>
      <c r="L1977" s="128"/>
      <c r="M1977" s="308"/>
      <c r="N1977" s="308"/>
      <c r="O1977" s="324"/>
      <c r="P1977" s="335"/>
      <c r="Q1977" s="335"/>
      <c r="R1977" s="335"/>
      <c r="S1977" s="335"/>
      <c r="T1977" s="335"/>
      <c r="U1977" s="308"/>
      <c r="V1977" s="238"/>
      <c r="W1977" s="238"/>
      <c r="X1977" s="128"/>
      <c r="Y1977" s="334"/>
      <c r="Z1977" s="24"/>
      <c r="AA1977" s="24"/>
      <c r="AB1977" s="24"/>
      <c r="AC1977" s="24"/>
      <c r="AD1977" s="24"/>
      <c r="AE1977" s="24"/>
      <c r="AF1977" s="24"/>
      <c r="AG1977" s="414"/>
      <c r="AH1977" s="413"/>
      <c r="AI1977" s="413"/>
      <c r="AJ1977" s="413"/>
      <c r="AK1977" s="413"/>
      <c r="AL1977" s="415"/>
      <c r="AM1977" s="413"/>
      <c r="AN1977" s="413"/>
      <c r="AO1977" s="415"/>
      <c r="AP1977" s="413"/>
      <c r="AQ1977" s="413"/>
      <c r="AR1977" s="415"/>
      <c r="AS1977" s="24"/>
      <c r="AT1977" s="24"/>
      <c r="AU1977" s="24"/>
      <c r="AV1977" s="24"/>
      <c r="AW1977" s="24"/>
      <c r="AX1977" s="24"/>
      <c r="AY1977" s="24"/>
      <c r="AZ1977" s="24"/>
      <c r="BA1977" s="24"/>
      <c r="BB1977" s="24"/>
      <c r="BC1977" s="24"/>
      <c r="BD1977" s="24"/>
      <c r="BE1977" s="24"/>
      <c r="BF1977" s="24"/>
      <c r="BG1977" s="24"/>
    </row>
    <row r="1978" spans="1:59">
      <c r="A1978" s="456"/>
      <c r="B1978" s="308"/>
      <c r="C1978" s="239"/>
      <c r="D1978" s="308"/>
      <c r="E1978" s="128"/>
      <c r="F1978" s="308"/>
      <c r="G1978" s="308"/>
      <c r="H1978" s="308"/>
      <c r="I1978" s="308"/>
      <c r="J1978" s="128"/>
      <c r="K1978" s="24"/>
      <c r="L1978" s="128"/>
      <c r="M1978" s="308"/>
      <c r="N1978" s="308"/>
      <c r="O1978" s="324"/>
      <c r="P1978" s="335"/>
      <c r="Q1978" s="335"/>
      <c r="R1978" s="335"/>
      <c r="S1978" s="335"/>
      <c r="T1978" s="335"/>
      <c r="U1978" s="308"/>
      <c r="V1978" s="236"/>
      <c r="W1978" s="236"/>
      <c r="X1978" s="128"/>
      <c r="Y1978" s="334"/>
      <c r="Z1978" s="24"/>
      <c r="AA1978" s="24"/>
      <c r="AB1978" s="24"/>
      <c r="AC1978" s="24"/>
      <c r="AD1978" s="24"/>
      <c r="AE1978" s="24"/>
      <c r="AF1978" s="24"/>
      <c r="AG1978" s="414"/>
      <c r="AH1978" s="413"/>
      <c r="AI1978" s="413"/>
      <c r="AJ1978" s="413"/>
      <c r="AK1978" s="413"/>
      <c r="AL1978" s="415"/>
      <c r="AM1978" s="413"/>
      <c r="AN1978" s="413"/>
      <c r="AO1978" s="415"/>
      <c r="AP1978" s="413"/>
      <c r="AQ1978" s="413"/>
      <c r="AR1978" s="415"/>
      <c r="AS1978" s="24"/>
      <c r="AT1978" s="24"/>
      <c r="AU1978" s="24"/>
      <c r="AV1978" s="24"/>
      <c r="AW1978" s="24"/>
      <c r="AX1978" s="24"/>
      <c r="AY1978" s="24"/>
      <c r="AZ1978" s="24"/>
      <c r="BA1978" s="24"/>
      <c r="BB1978" s="24"/>
      <c r="BC1978" s="24"/>
      <c r="BD1978" s="24"/>
      <c r="BE1978" s="24"/>
      <c r="BF1978" s="24"/>
      <c r="BG1978" s="24"/>
    </row>
    <row r="1979" spans="1:59">
      <c r="A1979" s="456"/>
      <c r="B1979" s="308"/>
      <c r="C1979" s="239"/>
      <c r="D1979" s="308"/>
      <c r="E1979" s="128"/>
      <c r="F1979" s="308"/>
      <c r="G1979" s="308"/>
      <c r="H1979" s="308"/>
      <c r="I1979" s="308"/>
      <c r="J1979" s="128"/>
      <c r="K1979" s="24"/>
      <c r="L1979" s="128"/>
      <c r="M1979" s="308"/>
      <c r="N1979" s="308"/>
      <c r="O1979" s="324"/>
      <c r="P1979" s="335"/>
      <c r="Q1979" s="335"/>
      <c r="R1979" s="335"/>
      <c r="S1979" s="335"/>
      <c r="T1979" s="335"/>
      <c r="U1979" s="308"/>
      <c r="V1979" s="236"/>
      <c r="W1979" s="236"/>
      <c r="X1979" s="128"/>
      <c r="Y1979" s="334"/>
      <c r="Z1979" s="24"/>
      <c r="AA1979" s="24"/>
      <c r="AB1979" s="24"/>
      <c r="AC1979" s="24"/>
      <c r="AD1979" s="24"/>
      <c r="AE1979" s="24"/>
      <c r="AF1979" s="24"/>
      <c r="AG1979" s="414"/>
      <c r="AH1979" s="413"/>
      <c r="AI1979" s="413"/>
      <c r="AJ1979" s="413"/>
      <c r="AK1979" s="413"/>
      <c r="AL1979" s="415"/>
      <c r="AM1979" s="413"/>
      <c r="AN1979" s="413"/>
      <c r="AO1979" s="415"/>
      <c r="AP1979" s="413"/>
      <c r="AQ1979" s="413"/>
      <c r="AR1979" s="415"/>
      <c r="AS1979" s="24"/>
      <c r="AT1979" s="24"/>
      <c r="AU1979" s="24"/>
      <c r="AV1979" s="24"/>
      <c r="AW1979" s="24"/>
      <c r="AX1979" s="24"/>
      <c r="AY1979" s="24"/>
      <c r="AZ1979" s="24"/>
      <c r="BA1979" s="24"/>
      <c r="BB1979" s="24"/>
      <c r="BC1979" s="24"/>
      <c r="BD1979" s="24"/>
      <c r="BE1979" s="24"/>
      <c r="BF1979" s="24"/>
      <c r="BG1979" s="24"/>
    </row>
    <row r="1980" spans="1:59">
      <c r="A1980" s="456"/>
      <c r="B1980" s="308"/>
      <c r="C1980" s="239"/>
      <c r="D1980" s="308"/>
      <c r="E1980" s="128"/>
      <c r="F1980" s="308"/>
      <c r="G1980" s="308"/>
      <c r="H1980" s="308"/>
      <c r="I1980" s="308"/>
      <c r="J1980" s="128"/>
      <c r="K1980" s="24"/>
      <c r="L1980" s="128"/>
      <c r="M1980" s="308"/>
      <c r="N1980" s="308"/>
      <c r="O1980" s="324"/>
      <c r="P1980" s="335"/>
      <c r="Q1980" s="335"/>
      <c r="R1980" s="335"/>
      <c r="S1980" s="335"/>
      <c r="T1980" s="335"/>
      <c r="U1980" s="308"/>
      <c r="V1980" s="238"/>
      <c r="W1980" s="238"/>
      <c r="X1980" s="128"/>
      <c r="Y1980" s="334"/>
      <c r="Z1980" s="24"/>
      <c r="AA1980" s="24"/>
      <c r="AB1980" s="24"/>
      <c r="AC1980" s="24"/>
      <c r="AD1980" s="24"/>
      <c r="AE1980" s="24"/>
      <c r="AF1980" s="24"/>
      <c r="AG1980" s="414"/>
      <c r="AH1980" s="413"/>
      <c r="AI1980" s="413"/>
      <c r="AJ1980" s="413"/>
      <c r="AK1980" s="413"/>
      <c r="AL1980" s="415"/>
      <c r="AM1980" s="413"/>
      <c r="AN1980" s="413"/>
      <c r="AO1980" s="415"/>
      <c r="AP1980" s="413"/>
      <c r="AQ1980" s="413"/>
      <c r="AR1980" s="415"/>
      <c r="AS1980" s="24"/>
      <c r="AT1980" s="24"/>
      <c r="AU1980" s="24"/>
      <c r="AV1980" s="24"/>
      <c r="AW1980" s="24"/>
      <c r="AX1980" s="24"/>
      <c r="AY1980" s="24"/>
      <c r="AZ1980" s="24"/>
      <c r="BA1980" s="24"/>
      <c r="BB1980" s="24"/>
      <c r="BC1980" s="24"/>
      <c r="BD1980" s="24"/>
      <c r="BE1980" s="24"/>
      <c r="BF1980" s="24"/>
      <c r="BG1980" s="24"/>
    </row>
    <row r="1981" spans="1:59">
      <c r="A1981" s="456"/>
      <c r="B1981" s="308"/>
      <c r="C1981" s="239"/>
      <c r="D1981" s="308"/>
      <c r="E1981" s="128"/>
      <c r="F1981" s="308"/>
      <c r="G1981" s="308"/>
      <c r="H1981" s="308"/>
      <c r="I1981" s="308"/>
      <c r="J1981" s="128"/>
      <c r="K1981" s="24"/>
      <c r="L1981" s="128"/>
      <c r="M1981" s="308"/>
      <c r="N1981" s="308"/>
      <c r="O1981" s="324"/>
      <c r="P1981" s="335"/>
      <c r="Q1981" s="335"/>
      <c r="R1981" s="335"/>
      <c r="S1981" s="335"/>
      <c r="T1981" s="335"/>
      <c r="U1981" s="308"/>
      <c r="V1981" s="236"/>
      <c r="W1981" s="236"/>
      <c r="X1981" s="128"/>
      <c r="Y1981" s="334"/>
      <c r="Z1981" s="24"/>
      <c r="AA1981" s="24"/>
      <c r="AB1981" s="24"/>
      <c r="AC1981" s="24"/>
      <c r="AD1981" s="24"/>
      <c r="AE1981" s="24"/>
      <c r="AF1981" s="24"/>
      <c r="AG1981" s="414"/>
      <c r="AH1981" s="413"/>
      <c r="AI1981" s="413"/>
      <c r="AJ1981" s="413"/>
      <c r="AK1981" s="413"/>
      <c r="AL1981" s="415"/>
      <c r="AM1981" s="413"/>
      <c r="AN1981" s="413"/>
      <c r="AO1981" s="415"/>
      <c r="AP1981" s="413"/>
      <c r="AQ1981" s="413"/>
      <c r="AR1981" s="415"/>
      <c r="AS1981" s="24"/>
      <c r="AT1981" s="24"/>
      <c r="AU1981" s="24"/>
      <c r="AV1981" s="24"/>
      <c r="AW1981" s="24"/>
      <c r="AX1981" s="24"/>
      <c r="AY1981" s="24"/>
      <c r="AZ1981" s="24"/>
      <c r="BA1981" s="24"/>
      <c r="BB1981" s="24"/>
      <c r="BC1981" s="24"/>
      <c r="BD1981" s="24"/>
      <c r="BE1981" s="24"/>
      <c r="BF1981" s="24"/>
      <c r="BG1981" s="24"/>
    </row>
    <row r="1982" spans="1:59">
      <c r="A1982" s="456"/>
      <c r="B1982" s="308"/>
      <c r="C1982" s="239"/>
      <c r="D1982" s="308"/>
      <c r="E1982" s="128"/>
      <c r="F1982" s="308"/>
      <c r="G1982" s="308"/>
      <c r="H1982" s="308"/>
      <c r="I1982" s="308"/>
      <c r="J1982" s="128"/>
      <c r="K1982" s="24"/>
      <c r="L1982" s="128"/>
      <c r="M1982" s="308"/>
      <c r="N1982" s="308"/>
      <c r="O1982" s="324"/>
      <c r="P1982" s="335"/>
      <c r="Q1982" s="335"/>
      <c r="R1982" s="335"/>
      <c r="S1982" s="335"/>
      <c r="T1982" s="335"/>
      <c r="U1982" s="308"/>
      <c r="V1982" s="238"/>
      <c r="W1982" s="238"/>
      <c r="X1982" s="128"/>
      <c r="Y1982" s="334"/>
      <c r="Z1982" s="24"/>
      <c r="AA1982" s="24"/>
      <c r="AB1982" s="24"/>
      <c r="AC1982" s="24"/>
      <c r="AD1982" s="24"/>
      <c r="AE1982" s="24"/>
      <c r="AF1982" s="24"/>
      <c r="AG1982" s="414"/>
      <c r="AH1982" s="413"/>
      <c r="AI1982" s="413"/>
      <c r="AJ1982" s="413"/>
      <c r="AK1982" s="413"/>
      <c r="AL1982" s="415"/>
      <c r="AM1982" s="413"/>
      <c r="AN1982" s="413"/>
      <c r="AO1982" s="415"/>
      <c r="AP1982" s="413"/>
      <c r="AQ1982" s="413"/>
      <c r="AR1982" s="415"/>
      <c r="AS1982" s="24"/>
      <c r="AT1982" s="24"/>
      <c r="AU1982" s="24"/>
      <c r="AV1982" s="24"/>
      <c r="AW1982" s="24"/>
      <c r="AX1982" s="24"/>
      <c r="AY1982" s="24"/>
      <c r="AZ1982" s="24"/>
      <c r="BA1982" s="24"/>
      <c r="BB1982" s="24"/>
      <c r="BC1982" s="24"/>
      <c r="BD1982" s="24"/>
      <c r="BE1982" s="24"/>
      <c r="BF1982" s="24"/>
      <c r="BG1982" s="24"/>
    </row>
    <row r="1983" spans="1:59">
      <c r="A1983" s="456"/>
      <c r="B1983" s="308"/>
      <c r="C1983" s="239"/>
      <c r="D1983" s="240"/>
      <c r="E1983" s="128"/>
      <c r="F1983" s="308"/>
      <c r="G1983" s="308"/>
      <c r="H1983" s="308"/>
      <c r="I1983" s="308"/>
      <c r="J1983" s="128"/>
      <c r="K1983" s="24"/>
      <c r="L1983" s="128"/>
      <c r="M1983" s="308"/>
      <c r="N1983" s="308"/>
      <c r="O1983" s="324"/>
      <c r="P1983" s="335"/>
      <c r="Q1983" s="335"/>
      <c r="R1983" s="335"/>
      <c r="S1983" s="335"/>
      <c r="T1983" s="335"/>
      <c r="U1983" s="308"/>
      <c r="V1983" s="236"/>
      <c r="W1983" s="236"/>
      <c r="X1983" s="128"/>
      <c r="Y1983" s="334"/>
      <c r="Z1983" s="24"/>
      <c r="AA1983" s="24"/>
      <c r="AB1983" s="24"/>
      <c r="AC1983" s="24"/>
      <c r="AD1983" s="24"/>
      <c r="AE1983" s="24"/>
      <c r="AF1983" s="24"/>
      <c r="AG1983" s="414"/>
      <c r="AH1983" s="413"/>
      <c r="AI1983" s="413"/>
      <c r="AJ1983" s="413"/>
      <c r="AK1983" s="413"/>
      <c r="AL1983" s="415"/>
      <c r="AM1983" s="413"/>
      <c r="AN1983" s="413"/>
      <c r="AO1983" s="415"/>
      <c r="AP1983" s="413"/>
      <c r="AQ1983" s="413"/>
      <c r="AR1983" s="415"/>
      <c r="AS1983" s="24"/>
      <c r="AT1983" s="24"/>
      <c r="AU1983" s="24"/>
      <c r="AV1983" s="24"/>
      <c r="AW1983" s="24"/>
      <c r="AX1983" s="24"/>
      <c r="AY1983" s="24"/>
      <c r="AZ1983" s="24"/>
      <c r="BA1983" s="24"/>
      <c r="BB1983" s="24"/>
      <c r="BC1983" s="24"/>
      <c r="BD1983" s="24"/>
      <c r="BE1983" s="24"/>
      <c r="BF1983" s="24"/>
      <c r="BG1983" s="24"/>
    </row>
    <row r="1984" spans="1:59">
      <c r="A1984" s="457"/>
      <c r="B1984" s="308"/>
      <c r="C1984" s="239"/>
      <c r="D1984" s="237"/>
      <c r="E1984" s="128"/>
      <c r="F1984" s="308"/>
      <c r="G1984" s="308"/>
      <c r="H1984" s="308"/>
      <c r="I1984" s="308"/>
      <c r="J1984" s="128"/>
      <c r="K1984" s="24"/>
      <c r="L1984" s="128"/>
      <c r="M1984" s="308"/>
      <c r="N1984" s="308"/>
      <c r="O1984" s="324"/>
      <c r="P1984" s="335"/>
      <c r="Q1984" s="335"/>
      <c r="R1984" s="335"/>
      <c r="S1984" s="335"/>
      <c r="T1984" s="335"/>
      <c r="U1984" s="308"/>
      <c r="V1984" s="238"/>
      <c r="W1984" s="238"/>
      <c r="X1984" s="128"/>
      <c r="Y1984" s="334"/>
      <c r="Z1984" s="24"/>
      <c r="AA1984" s="24"/>
      <c r="AB1984" s="24"/>
      <c r="AC1984" s="24"/>
      <c r="AD1984" s="24"/>
      <c r="AE1984" s="24"/>
      <c r="AF1984" s="24"/>
      <c r="AG1984" s="414"/>
      <c r="AH1984" s="413"/>
      <c r="AI1984" s="413"/>
      <c r="AJ1984" s="413"/>
      <c r="AK1984" s="413"/>
      <c r="AL1984" s="415"/>
      <c r="AM1984" s="413"/>
      <c r="AN1984" s="413"/>
      <c r="AO1984" s="415"/>
      <c r="AP1984" s="413"/>
      <c r="AQ1984" s="413"/>
      <c r="AR1984" s="415"/>
      <c r="AS1984" s="24"/>
      <c r="AT1984" s="24"/>
      <c r="AU1984" s="24"/>
      <c r="AV1984" s="24"/>
      <c r="AW1984" s="24"/>
      <c r="AX1984" s="24"/>
      <c r="AY1984" s="24"/>
      <c r="AZ1984" s="24"/>
      <c r="BA1984" s="24"/>
      <c r="BB1984" s="24"/>
      <c r="BC1984" s="24"/>
      <c r="BD1984" s="24"/>
      <c r="BE1984" s="24"/>
      <c r="BF1984" s="24"/>
      <c r="BG1984" s="24"/>
    </row>
    <row r="1985" spans="1:59" ht="15.75" thickBot="1">
      <c r="A1985" s="416"/>
      <c r="B1985" s="416"/>
      <c r="C1985" s="417"/>
      <c r="D1985" s="418"/>
      <c r="E1985" s="419"/>
      <c r="F1985" s="420"/>
      <c r="G1985" s="416"/>
      <c r="H1985" s="416"/>
      <c r="I1985" s="418"/>
      <c r="J1985" s="419"/>
      <c r="K1985" s="421"/>
      <c r="L1985" s="419"/>
      <c r="M1985" s="418"/>
      <c r="N1985" s="418"/>
      <c r="O1985" s="422"/>
      <c r="P1985" s="420"/>
      <c r="Q1985" s="420"/>
      <c r="R1985" s="420"/>
      <c r="S1985" s="420"/>
      <c r="T1985" s="420"/>
      <c r="U1985" s="416"/>
      <c r="V1985" s="416"/>
      <c r="W1985" s="416"/>
      <c r="X1985" s="419"/>
      <c r="Y1985" s="419"/>
      <c r="Z1985" s="421"/>
      <c r="AA1985" s="421"/>
      <c r="AB1985" s="24"/>
      <c r="AC1985" s="24"/>
      <c r="AD1985" s="24"/>
      <c r="AE1985" s="24"/>
      <c r="AF1985" s="24"/>
      <c r="AG1985" s="414"/>
      <c r="AH1985" s="24"/>
      <c r="AI1985" s="24"/>
      <c r="AJ1985" s="24"/>
      <c r="AK1985" s="24"/>
      <c r="AL1985" s="423"/>
      <c r="AM1985" s="24"/>
      <c r="AN1985" s="24"/>
      <c r="AO1985" s="423"/>
      <c r="AP1985" s="24"/>
      <c r="AQ1985" s="24"/>
      <c r="AR1985" s="423"/>
      <c r="AS1985" s="24"/>
      <c r="AT1985" s="24"/>
      <c r="AU1985" s="24"/>
      <c r="AV1985" s="24"/>
      <c r="AW1985" s="24"/>
      <c r="AX1985" s="24"/>
      <c r="AY1985" s="24"/>
      <c r="AZ1985" s="24"/>
      <c r="BA1985" s="24"/>
      <c r="BB1985" s="24"/>
      <c r="BC1985" s="24"/>
      <c r="BD1985" s="24"/>
      <c r="BE1985" s="24"/>
      <c r="BF1985" s="24"/>
      <c r="BG1985" s="24"/>
    </row>
    <row r="1986" spans="1:59" ht="15.75" thickTop="1">
      <c r="A1986" s="455"/>
      <c r="B1986" s="308"/>
      <c r="C1986" s="239"/>
      <c r="D1986" s="308"/>
      <c r="E1986" s="150"/>
      <c r="F1986" s="308"/>
      <c r="G1986" s="308"/>
      <c r="H1986" s="308"/>
      <c r="I1986" s="308"/>
      <c r="J1986" s="150"/>
      <c r="K1986" s="413"/>
      <c r="L1986" s="150"/>
      <c r="M1986" s="308"/>
      <c r="N1986" s="308"/>
      <c r="O1986" s="324"/>
      <c r="P1986" s="335"/>
      <c r="Q1986" s="335"/>
      <c r="R1986" s="335"/>
      <c r="S1986" s="335"/>
      <c r="T1986" s="335"/>
      <c r="U1986" s="308"/>
      <c r="V1986" s="308"/>
      <c r="W1986" s="308"/>
      <c r="X1986" s="150"/>
      <c r="Y1986" s="334"/>
      <c r="Z1986" s="413"/>
      <c r="AA1986" s="413"/>
      <c r="AB1986" s="413"/>
      <c r="AC1986" s="413"/>
      <c r="AD1986" s="413"/>
      <c r="AE1986" s="413"/>
      <c r="AF1986" s="413"/>
      <c r="AG1986" s="414"/>
      <c r="AH1986" s="413"/>
      <c r="AI1986" s="413"/>
      <c r="AJ1986" s="413"/>
      <c r="AK1986" s="413"/>
      <c r="AL1986" s="415"/>
      <c r="AM1986" s="413"/>
      <c r="AN1986" s="413"/>
      <c r="AO1986" s="415"/>
      <c r="AP1986" s="413"/>
      <c r="AQ1986" s="413"/>
      <c r="AR1986" s="415"/>
      <c r="AS1986" s="24"/>
      <c r="AT1986" s="24"/>
      <c r="AU1986" s="24"/>
      <c r="AV1986" s="24"/>
      <c r="AW1986" s="24"/>
      <c r="AX1986" s="24"/>
      <c r="AY1986" s="24"/>
      <c r="AZ1986" s="24"/>
      <c r="BA1986" s="24"/>
      <c r="BB1986" s="24"/>
      <c r="BC1986" s="24"/>
      <c r="BD1986" s="24"/>
      <c r="BE1986" s="24"/>
      <c r="BF1986" s="24"/>
      <c r="BG1986" s="24"/>
    </row>
    <row r="1987" spans="1:59">
      <c r="A1987" s="456"/>
      <c r="B1987" s="308"/>
      <c r="C1987" s="239"/>
      <c r="D1987" s="308"/>
      <c r="E1987" s="128"/>
      <c r="F1987" s="308"/>
      <c r="G1987" s="308"/>
      <c r="H1987" s="308"/>
      <c r="I1987" s="308"/>
      <c r="J1987" s="128"/>
      <c r="K1987" s="24"/>
      <c r="L1987" s="308"/>
      <c r="M1987" s="308"/>
      <c r="N1987" s="308"/>
      <c r="O1987" s="324"/>
      <c r="P1987" s="335"/>
      <c r="Q1987" s="335"/>
      <c r="R1987" s="335"/>
      <c r="S1987" s="335"/>
      <c r="T1987" s="335"/>
      <c r="U1987" s="308"/>
      <c r="V1987" s="308"/>
      <c r="W1987" s="308"/>
      <c r="X1987" s="128"/>
      <c r="Y1987" s="334"/>
      <c r="Z1987" s="24"/>
      <c r="AA1987" s="24"/>
      <c r="AB1987" s="24"/>
      <c r="AC1987" s="24"/>
      <c r="AD1987" s="24"/>
      <c r="AE1987" s="24"/>
      <c r="AF1987" s="24"/>
      <c r="AG1987" s="414"/>
      <c r="AH1987" s="413"/>
      <c r="AI1987" s="413"/>
      <c r="AJ1987" s="413"/>
      <c r="AK1987" s="413"/>
      <c r="AL1987" s="415"/>
      <c r="AM1987" s="413"/>
      <c r="AN1987" s="413"/>
      <c r="AO1987" s="415"/>
      <c r="AP1987" s="413"/>
      <c r="AQ1987" s="413"/>
      <c r="AR1987" s="415"/>
      <c r="AS1987" s="24"/>
      <c r="AT1987" s="24"/>
      <c r="AU1987" s="24"/>
      <c r="AV1987" s="24"/>
      <c r="AW1987" s="24"/>
      <c r="AX1987" s="24"/>
      <c r="AY1987" s="24"/>
      <c r="AZ1987" s="24"/>
      <c r="BA1987" s="24"/>
      <c r="BB1987" s="24"/>
      <c r="BC1987" s="24"/>
      <c r="BD1987" s="24"/>
      <c r="BE1987" s="24"/>
      <c r="BF1987" s="24"/>
      <c r="BG1987" s="24"/>
    </row>
    <row r="1988" spans="1:59">
      <c r="A1988" s="456"/>
      <c r="B1988" s="308"/>
      <c r="C1988" s="239"/>
      <c r="D1988" s="308"/>
      <c r="E1988" s="128"/>
      <c r="F1988" s="308"/>
      <c r="G1988" s="308"/>
      <c r="H1988" s="308"/>
      <c r="I1988" s="308"/>
      <c r="J1988" s="128"/>
      <c r="K1988" s="24"/>
      <c r="L1988" s="128"/>
      <c r="M1988" s="308"/>
      <c r="N1988" s="308"/>
      <c r="O1988" s="324"/>
      <c r="P1988" s="335"/>
      <c r="Q1988" s="335"/>
      <c r="R1988" s="335"/>
      <c r="S1988" s="335"/>
      <c r="T1988" s="335"/>
      <c r="U1988" s="308"/>
      <c r="V1988" s="236"/>
      <c r="W1988" s="236"/>
      <c r="X1988" s="128"/>
      <c r="Y1988" s="334"/>
      <c r="Z1988" s="24"/>
      <c r="AA1988" s="24"/>
      <c r="AB1988" s="24"/>
      <c r="AC1988" s="24"/>
      <c r="AD1988" s="24"/>
      <c r="AE1988" s="24"/>
      <c r="AF1988" s="24"/>
      <c r="AG1988" s="414"/>
      <c r="AH1988" s="413"/>
      <c r="AI1988" s="413"/>
      <c r="AJ1988" s="413"/>
      <c r="AK1988" s="413"/>
      <c r="AL1988" s="415"/>
      <c r="AM1988" s="413"/>
      <c r="AN1988" s="413"/>
      <c r="AO1988" s="415"/>
      <c r="AP1988" s="413"/>
      <c r="AQ1988" s="413"/>
      <c r="AR1988" s="415"/>
      <c r="AS1988" s="24"/>
      <c r="AT1988" s="24"/>
      <c r="AU1988" s="24"/>
      <c r="AV1988" s="24"/>
      <c r="AW1988" s="24"/>
      <c r="AX1988" s="24"/>
      <c r="AY1988" s="24"/>
      <c r="AZ1988" s="24"/>
      <c r="BA1988" s="24"/>
      <c r="BB1988" s="24"/>
      <c r="BC1988" s="24"/>
      <c r="BD1988" s="24"/>
      <c r="BE1988" s="24"/>
      <c r="BF1988" s="24"/>
      <c r="BG1988" s="24"/>
    </row>
    <row r="1989" spans="1:59">
      <c r="A1989" s="456"/>
      <c r="B1989" s="308"/>
      <c r="C1989" s="239"/>
      <c r="D1989" s="308"/>
      <c r="E1989" s="128"/>
      <c r="F1989" s="308"/>
      <c r="G1989" s="308"/>
      <c r="H1989" s="308"/>
      <c r="I1989" s="308"/>
      <c r="J1989" s="128"/>
      <c r="K1989" s="24"/>
      <c r="L1989" s="128"/>
      <c r="M1989" s="308"/>
      <c r="N1989" s="308"/>
      <c r="O1989" s="324"/>
      <c r="P1989" s="335"/>
      <c r="Q1989" s="335"/>
      <c r="R1989" s="335"/>
      <c r="S1989" s="335"/>
      <c r="T1989" s="335"/>
      <c r="U1989" s="308"/>
      <c r="V1989" s="238"/>
      <c r="W1989" s="238"/>
      <c r="X1989" s="128"/>
      <c r="Y1989" s="334"/>
      <c r="Z1989" s="24"/>
      <c r="AA1989" s="24"/>
      <c r="AB1989" s="24"/>
      <c r="AC1989" s="24"/>
      <c r="AD1989" s="24"/>
      <c r="AE1989" s="24"/>
      <c r="AF1989" s="24"/>
      <c r="AG1989" s="414"/>
      <c r="AH1989" s="413"/>
      <c r="AI1989" s="413"/>
      <c r="AJ1989" s="413"/>
      <c r="AK1989" s="413"/>
      <c r="AL1989" s="415"/>
      <c r="AM1989" s="413"/>
      <c r="AN1989" s="413"/>
      <c r="AO1989" s="415"/>
      <c r="AP1989" s="413"/>
      <c r="AQ1989" s="413"/>
      <c r="AR1989" s="415"/>
      <c r="AS1989" s="24"/>
      <c r="AT1989" s="24"/>
      <c r="AU1989" s="24"/>
      <c r="AV1989" s="24"/>
      <c r="AW1989" s="24"/>
      <c r="AX1989" s="24"/>
      <c r="AY1989" s="24"/>
      <c r="AZ1989" s="24"/>
      <c r="BA1989" s="24"/>
      <c r="BB1989" s="24"/>
      <c r="BC1989" s="24"/>
      <c r="BD1989" s="24"/>
      <c r="BE1989" s="24"/>
      <c r="BF1989" s="24"/>
      <c r="BG1989" s="24"/>
    </row>
    <row r="1990" spans="1:59">
      <c r="A1990" s="456"/>
      <c r="B1990" s="308"/>
      <c r="C1990" s="239"/>
      <c r="D1990" s="308"/>
      <c r="E1990" s="128"/>
      <c r="F1990" s="308"/>
      <c r="G1990" s="308"/>
      <c r="H1990" s="308"/>
      <c r="I1990" s="308"/>
      <c r="J1990" s="128"/>
      <c r="K1990" s="24"/>
      <c r="L1990" s="128"/>
      <c r="M1990" s="308"/>
      <c r="N1990" s="308"/>
      <c r="O1990" s="324"/>
      <c r="P1990" s="335"/>
      <c r="Q1990" s="335"/>
      <c r="R1990" s="335"/>
      <c r="S1990" s="335"/>
      <c r="T1990" s="335"/>
      <c r="U1990" s="308"/>
      <c r="V1990" s="236"/>
      <c r="W1990" s="236"/>
      <c r="X1990" s="128"/>
      <c r="Y1990" s="334"/>
      <c r="Z1990" s="24"/>
      <c r="AA1990" s="24"/>
      <c r="AB1990" s="24"/>
      <c r="AC1990" s="24"/>
      <c r="AD1990" s="24"/>
      <c r="AE1990" s="24"/>
      <c r="AF1990" s="24"/>
      <c r="AG1990" s="414"/>
      <c r="AH1990" s="413"/>
      <c r="AI1990" s="413"/>
      <c r="AJ1990" s="413"/>
      <c r="AK1990" s="413"/>
      <c r="AL1990" s="415"/>
      <c r="AM1990" s="413"/>
      <c r="AN1990" s="413"/>
      <c r="AO1990" s="415"/>
      <c r="AP1990" s="413"/>
      <c r="AQ1990" s="413"/>
      <c r="AR1990" s="415"/>
      <c r="AS1990" s="24"/>
      <c r="AT1990" s="24"/>
      <c r="AU1990" s="24"/>
      <c r="AV1990" s="24"/>
      <c r="AW1990" s="24"/>
      <c r="AX1990" s="24"/>
      <c r="AY1990" s="24"/>
      <c r="AZ1990" s="24"/>
      <c r="BA1990" s="24"/>
      <c r="BB1990" s="24"/>
      <c r="BC1990" s="24"/>
      <c r="BD1990" s="24"/>
      <c r="BE1990" s="24"/>
      <c r="BF1990" s="24"/>
      <c r="BG1990" s="24"/>
    </row>
    <row r="1991" spans="1:59">
      <c r="A1991" s="456"/>
      <c r="B1991" s="308"/>
      <c r="C1991" s="239"/>
      <c r="D1991" s="308"/>
      <c r="E1991" s="128"/>
      <c r="F1991" s="308"/>
      <c r="G1991" s="308"/>
      <c r="H1991" s="308"/>
      <c r="I1991" s="308"/>
      <c r="J1991" s="128"/>
      <c r="K1991" s="24"/>
      <c r="L1991" s="128"/>
      <c r="M1991" s="308"/>
      <c r="N1991" s="308"/>
      <c r="O1991" s="324"/>
      <c r="P1991" s="335"/>
      <c r="Q1991" s="335"/>
      <c r="R1991" s="335"/>
      <c r="S1991" s="335"/>
      <c r="T1991" s="335"/>
      <c r="U1991" s="308"/>
      <c r="V1991" s="236"/>
      <c r="W1991" s="236"/>
      <c r="X1991" s="128"/>
      <c r="Y1991" s="334"/>
      <c r="Z1991" s="24"/>
      <c r="AA1991" s="24"/>
      <c r="AB1991" s="24"/>
      <c r="AC1991" s="24"/>
      <c r="AD1991" s="24"/>
      <c r="AE1991" s="24"/>
      <c r="AF1991" s="24"/>
      <c r="AG1991" s="414"/>
      <c r="AH1991" s="413"/>
      <c r="AI1991" s="413"/>
      <c r="AJ1991" s="413"/>
      <c r="AK1991" s="413"/>
      <c r="AL1991" s="415"/>
      <c r="AM1991" s="413"/>
      <c r="AN1991" s="413"/>
      <c r="AO1991" s="415"/>
      <c r="AP1991" s="413"/>
      <c r="AQ1991" s="413"/>
      <c r="AR1991" s="415"/>
      <c r="AS1991" s="24"/>
      <c r="AT1991" s="24"/>
      <c r="AU1991" s="24"/>
      <c r="AV1991" s="24"/>
      <c r="AW1991" s="24"/>
      <c r="AX1991" s="24"/>
      <c r="AY1991" s="24"/>
      <c r="AZ1991" s="24"/>
      <c r="BA1991" s="24"/>
      <c r="BB1991" s="24"/>
      <c r="BC1991" s="24"/>
      <c r="BD1991" s="24"/>
      <c r="BE1991" s="24"/>
      <c r="BF1991" s="24"/>
      <c r="BG1991" s="24"/>
    </row>
    <row r="1992" spans="1:59">
      <c r="A1992" s="456"/>
      <c r="B1992" s="308"/>
      <c r="C1992" s="239"/>
      <c r="D1992" s="308"/>
      <c r="E1992" s="128"/>
      <c r="F1992" s="308"/>
      <c r="G1992" s="308"/>
      <c r="H1992" s="308"/>
      <c r="I1992" s="308"/>
      <c r="J1992" s="128"/>
      <c r="K1992" s="24"/>
      <c r="L1992" s="128"/>
      <c r="M1992" s="308"/>
      <c r="N1992" s="308"/>
      <c r="O1992" s="324"/>
      <c r="P1992" s="335"/>
      <c r="Q1992" s="335"/>
      <c r="R1992" s="335"/>
      <c r="S1992" s="335"/>
      <c r="T1992" s="335"/>
      <c r="U1992" s="308"/>
      <c r="V1992" s="238"/>
      <c r="W1992" s="238"/>
      <c r="X1992" s="128"/>
      <c r="Y1992" s="334"/>
      <c r="Z1992" s="24"/>
      <c r="AA1992" s="24"/>
      <c r="AB1992" s="24"/>
      <c r="AC1992" s="24"/>
      <c r="AD1992" s="24"/>
      <c r="AE1992" s="24"/>
      <c r="AF1992" s="24"/>
      <c r="AG1992" s="414"/>
      <c r="AH1992" s="413"/>
      <c r="AI1992" s="413"/>
      <c r="AJ1992" s="413"/>
      <c r="AK1992" s="413"/>
      <c r="AL1992" s="415"/>
      <c r="AM1992" s="413"/>
      <c r="AN1992" s="413"/>
      <c r="AO1992" s="415"/>
      <c r="AP1992" s="413"/>
      <c r="AQ1992" s="413"/>
      <c r="AR1992" s="415"/>
      <c r="AS1992" s="24"/>
      <c r="AT1992" s="24"/>
      <c r="AU1992" s="24"/>
      <c r="AV1992" s="24"/>
      <c r="AW1992" s="24"/>
      <c r="AX1992" s="24"/>
      <c r="AY1992" s="24"/>
      <c r="AZ1992" s="24"/>
      <c r="BA1992" s="24"/>
      <c r="BB1992" s="24"/>
      <c r="BC1992" s="24"/>
      <c r="BD1992" s="24"/>
      <c r="BE1992" s="24"/>
      <c r="BF1992" s="24"/>
      <c r="BG1992" s="24"/>
    </row>
    <row r="1993" spans="1:59">
      <c r="A1993" s="456"/>
      <c r="B1993" s="308"/>
      <c r="C1993" s="239"/>
      <c r="D1993" s="308"/>
      <c r="E1993" s="128"/>
      <c r="F1993" s="308"/>
      <c r="G1993" s="308"/>
      <c r="H1993" s="308"/>
      <c r="I1993" s="308"/>
      <c r="J1993" s="128"/>
      <c r="K1993" s="24"/>
      <c r="L1993" s="128"/>
      <c r="M1993" s="308"/>
      <c r="N1993" s="308"/>
      <c r="O1993" s="324"/>
      <c r="P1993" s="335"/>
      <c r="Q1993" s="335"/>
      <c r="R1993" s="335"/>
      <c r="S1993" s="335"/>
      <c r="T1993" s="335"/>
      <c r="U1993" s="308"/>
      <c r="V1993" s="236"/>
      <c r="W1993" s="236"/>
      <c r="X1993" s="128"/>
      <c r="Y1993" s="334"/>
      <c r="Z1993" s="24"/>
      <c r="AA1993" s="24"/>
      <c r="AB1993" s="24"/>
      <c r="AC1993" s="24"/>
      <c r="AD1993" s="24"/>
      <c r="AE1993" s="24"/>
      <c r="AF1993" s="24"/>
      <c r="AG1993" s="414"/>
      <c r="AH1993" s="413"/>
      <c r="AI1993" s="413"/>
      <c r="AJ1993" s="413"/>
      <c r="AK1993" s="413"/>
      <c r="AL1993" s="415"/>
      <c r="AM1993" s="413"/>
      <c r="AN1993" s="413"/>
      <c r="AO1993" s="415"/>
      <c r="AP1993" s="413"/>
      <c r="AQ1993" s="413"/>
      <c r="AR1993" s="415"/>
      <c r="AS1993" s="24"/>
      <c r="AT1993" s="24"/>
      <c r="AU1993" s="24"/>
      <c r="AV1993" s="24"/>
      <c r="AW1993" s="24"/>
      <c r="AX1993" s="24"/>
      <c r="AY1993" s="24"/>
      <c r="AZ1993" s="24"/>
      <c r="BA1993" s="24"/>
      <c r="BB1993" s="24"/>
      <c r="BC1993" s="24"/>
      <c r="BD1993" s="24"/>
      <c r="BE1993" s="24"/>
      <c r="BF1993" s="24"/>
      <c r="BG1993" s="24"/>
    </row>
    <row r="1994" spans="1:59">
      <c r="A1994" s="456"/>
      <c r="B1994" s="308"/>
      <c r="C1994" s="239"/>
      <c r="D1994" s="308"/>
      <c r="E1994" s="128"/>
      <c r="F1994" s="308"/>
      <c r="G1994" s="308"/>
      <c r="H1994" s="308"/>
      <c r="I1994" s="308"/>
      <c r="J1994" s="128"/>
      <c r="K1994" s="24"/>
      <c r="L1994" s="128"/>
      <c r="M1994" s="308"/>
      <c r="N1994" s="308"/>
      <c r="O1994" s="324"/>
      <c r="P1994" s="335"/>
      <c r="Q1994" s="335"/>
      <c r="R1994" s="335"/>
      <c r="S1994" s="335"/>
      <c r="T1994" s="335"/>
      <c r="U1994" s="308"/>
      <c r="V1994" s="238"/>
      <c r="W1994" s="238"/>
      <c r="X1994" s="128"/>
      <c r="Y1994" s="334"/>
      <c r="Z1994" s="24"/>
      <c r="AA1994" s="24"/>
      <c r="AB1994" s="24"/>
      <c r="AC1994" s="24"/>
      <c r="AD1994" s="24"/>
      <c r="AE1994" s="24"/>
      <c r="AF1994" s="24"/>
      <c r="AG1994" s="414"/>
      <c r="AH1994" s="413"/>
      <c r="AI1994" s="413"/>
      <c r="AJ1994" s="413"/>
      <c r="AK1994" s="413"/>
      <c r="AL1994" s="415"/>
      <c r="AM1994" s="413"/>
      <c r="AN1994" s="413"/>
      <c r="AO1994" s="415"/>
      <c r="AP1994" s="413"/>
      <c r="AQ1994" s="413"/>
      <c r="AR1994" s="415"/>
      <c r="AS1994" s="24"/>
      <c r="AT1994" s="24"/>
      <c r="AU1994" s="24"/>
      <c r="AV1994" s="24"/>
      <c r="AW1994" s="24"/>
      <c r="AX1994" s="24"/>
      <c r="AY1994" s="24"/>
      <c r="AZ1994" s="24"/>
      <c r="BA1994" s="24"/>
      <c r="BB1994" s="24"/>
      <c r="BC1994" s="24"/>
      <c r="BD1994" s="24"/>
      <c r="BE1994" s="24"/>
      <c r="BF1994" s="24"/>
      <c r="BG1994" s="24"/>
    </row>
    <row r="1995" spans="1:59">
      <c r="A1995" s="456"/>
      <c r="B1995" s="308"/>
      <c r="C1995" s="239"/>
      <c r="D1995" s="240"/>
      <c r="E1995" s="128"/>
      <c r="F1995" s="308"/>
      <c r="G1995" s="308"/>
      <c r="H1995" s="308"/>
      <c r="I1995" s="308"/>
      <c r="J1995" s="128"/>
      <c r="K1995" s="24"/>
      <c r="L1995" s="128"/>
      <c r="M1995" s="308"/>
      <c r="N1995" s="308"/>
      <c r="O1995" s="324"/>
      <c r="P1995" s="335"/>
      <c r="Q1995" s="335"/>
      <c r="R1995" s="335"/>
      <c r="S1995" s="335"/>
      <c r="T1995" s="335"/>
      <c r="U1995" s="308"/>
      <c r="V1995" s="236"/>
      <c r="W1995" s="236"/>
      <c r="X1995" s="128"/>
      <c r="Y1995" s="334"/>
      <c r="Z1995" s="24"/>
      <c r="AA1995" s="24"/>
      <c r="AB1995" s="24"/>
      <c r="AC1995" s="24"/>
      <c r="AD1995" s="24"/>
      <c r="AE1995" s="24"/>
      <c r="AF1995" s="24"/>
      <c r="AG1995" s="414"/>
      <c r="AH1995" s="413"/>
      <c r="AI1995" s="413"/>
      <c r="AJ1995" s="413"/>
      <c r="AK1995" s="413"/>
      <c r="AL1995" s="415"/>
      <c r="AM1995" s="413"/>
      <c r="AN1995" s="413"/>
      <c r="AO1995" s="415"/>
      <c r="AP1995" s="413"/>
      <c r="AQ1995" s="413"/>
      <c r="AR1995" s="415"/>
      <c r="AS1995" s="24"/>
      <c r="AT1995" s="24"/>
      <c r="AU1995" s="24"/>
      <c r="AV1995" s="24"/>
      <c r="AW1995" s="24"/>
      <c r="AX1995" s="24"/>
      <c r="AY1995" s="24"/>
      <c r="AZ1995" s="24"/>
      <c r="BA1995" s="24"/>
      <c r="BB1995" s="24"/>
      <c r="BC1995" s="24"/>
      <c r="BD1995" s="24"/>
      <c r="BE1995" s="24"/>
      <c r="BF1995" s="24"/>
      <c r="BG1995" s="24"/>
    </row>
    <row r="1996" spans="1:59">
      <c r="A1996" s="457"/>
      <c r="B1996" s="308"/>
      <c r="C1996" s="239"/>
      <c r="D1996" s="237"/>
      <c r="E1996" s="128"/>
      <c r="F1996" s="308"/>
      <c r="G1996" s="308"/>
      <c r="H1996" s="308"/>
      <c r="I1996" s="308"/>
      <c r="J1996" s="128"/>
      <c r="K1996" s="24"/>
      <c r="L1996" s="128"/>
      <c r="M1996" s="308"/>
      <c r="N1996" s="308"/>
      <c r="O1996" s="324"/>
      <c r="P1996" s="335"/>
      <c r="Q1996" s="335"/>
      <c r="R1996" s="335"/>
      <c r="S1996" s="335"/>
      <c r="T1996" s="335"/>
      <c r="U1996" s="308"/>
      <c r="V1996" s="238"/>
      <c r="W1996" s="238"/>
      <c r="X1996" s="128"/>
      <c r="Y1996" s="334"/>
      <c r="Z1996" s="24"/>
      <c r="AA1996" s="24"/>
      <c r="AB1996" s="24"/>
      <c r="AC1996" s="24"/>
      <c r="AD1996" s="24"/>
      <c r="AE1996" s="24"/>
      <c r="AF1996" s="24"/>
      <c r="AG1996" s="414"/>
      <c r="AH1996" s="413"/>
      <c r="AI1996" s="413"/>
      <c r="AJ1996" s="413"/>
      <c r="AK1996" s="413"/>
      <c r="AL1996" s="415"/>
      <c r="AM1996" s="413"/>
      <c r="AN1996" s="413"/>
      <c r="AO1996" s="415"/>
      <c r="AP1996" s="413"/>
      <c r="AQ1996" s="413"/>
      <c r="AR1996" s="415"/>
      <c r="AS1996" s="24"/>
      <c r="AT1996" s="24"/>
      <c r="AU1996" s="24"/>
      <c r="AV1996" s="24"/>
      <c r="AW1996" s="24"/>
      <c r="AX1996" s="24"/>
      <c r="AY1996" s="24"/>
      <c r="AZ1996" s="24"/>
      <c r="BA1996" s="24"/>
      <c r="BB1996" s="24"/>
      <c r="BC1996" s="24"/>
      <c r="BD1996" s="24"/>
      <c r="BE1996" s="24"/>
      <c r="BF1996" s="24"/>
      <c r="BG1996" s="24"/>
    </row>
    <row r="1997" spans="1:59" ht="15.75" thickBot="1">
      <c r="A1997" s="416"/>
      <c r="B1997" s="416"/>
      <c r="C1997" s="417"/>
      <c r="D1997" s="418"/>
      <c r="E1997" s="419"/>
      <c r="F1997" s="420"/>
      <c r="G1997" s="416"/>
      <c r="H1997" s="416"/>
      <c r="I1997" s="418"/>
      <c r="J1997" s="419"/>
      <c r="K1997" s="421"/>
      <c r="L1997" s="419"/>
      <c r="M1997" s="418"/>
      <c r="N1997" s="418"/>
      <c r="O1997" s="422"/>
      <c r="P1997" s="420"/>
      <c r="Q1997" s="420"/>
      <c r="R1997" s="420"/>
      <c r="S1997" s="420"/>
      <c r="T1997" s="420"/>
      <c r="U1997" s="416"/>
      <c r="V1997" s="416"/>
      <c r="W1997" s="416"/>
      <c r="X1997" s="419"/>
      <c r="Y1997" s="419"/>
      <c r="Z1997" s="421"/>
      <c r="AA1997" s="421"/>
      <c r="AB1997" s="24"/>
      <c r="AC1997" s="24"/>
      <c r="AD1997" s="24"/>
      <c r="AE1997" s="24"/>
      <c r="AF1997" s="24"/>
      <c r="AG1997" s="414"/>
      <c r="AH1997" s="24"/>
      <c r="AI1997" s="24"/>
      <c r="AJ1997" s="24"/>
      <c r="AK1997" s="24"/>
      <c r="AL1997" s="423"/>
      <c r="AM1997" s="24"/>
      <c r="AN1997" s="24"/>
      <c r="AO1997" s="423"/>
      <c r="AP1997" s="24"/>
      <c r="AQ1997" s="24"/>
      <c r="AR1997" s="423"/>
      <c r="AS1997" s="24"/>
      <c r="AT1997" s="24"/>
      <c r="AU1997" s="24"/>
      <c r="AV1997" s="24"/>
      <c r="AW1997" s="24"/>
      <c r="AX1997" s="24"/>
      <c r="AY1997" s="24"/>
      <c r="AZ1997" s="24"/>
      <c r="BA1997" s="24"/>
      <c r="BB1997" s="24"/>
      <c r="BC1997" s="24"/>
      <c r="BD1997" s="24"/>
      <c r="BE1997" s="24"/>
      <c r="BF1997" s="24"/>
      <c r="BG1997" s="24"/>
    </row>
    <row r="1998" spans="1:59" ht="15.75" thickTop="1">
      <c r="A1998" s="455"/>
      <c r="B1998" s="308"/>
      <c r="C1998" s="239"/>
      <c r="D1998" s="308"/>
      <c r="E1998" s="150"/>
      <c r="F1998" s="308"/>
      <c r="G1998" s="308"/>
      <c r="H1998" s="308"/>
      <c r="I1998" s="308"/>
      <c r="J1998" s="150"/>
      <c r="K1998" s="413"/>
      <c r="L1998" s="150"/>
      <c r="M1998" s="308"/>
      <c r="N1998" s="308"/>
      <c r="O1998" s="324"/>
      <c r="P1998" s="335"/>
      <c r="Q1998" s="335"/>
      <c r="R1998" s="335"/>
      <c r="S1998" s="335"/>
      <c r="T1998" s="335"/>
      <c r="U1998" s="308"/>
      <c r="V1998" s="308"/>
      <c r="W1998" s="308"/>
      <c r="X1998" s="150"/>
      <c r="Y1998" s="334"/>
      <c r="Z1998" s="413"/>
      <c r="AA1998" s="413"/>
      <c r="AB1998" s="413"/>
      <c r="AC1998" s="413"/>
      <c r="AD1998" s="413"/>
      <c r="AE1998" s="413"/>
      <c r="AF1998" s="413"/>
      <c r="AG1998" s="414"/>
      <c r="AH1998" s="413"/>
      <c r="AI1998" s="413"/>
      <c r="AJ1998" s="413"/>
      <c r="AK1998" s="413"/>
      <c r="AL1998" s="415"/>
      <c r="AM1998" s="413"/>
      <c r="AN1998" s="413"/>
      <c r="AO1998" s="415"/>
      <c r="AP1998" s="413"/>
      <c r="AQ1998" s="413"/>
      <c r="AR1998" s="415"/>
      <c r="AS1998" s="24"/>
      <c r="AT1998" s="24"/>
      <c r="AU1998" s="24"/>
      <c r="AV1998" s="24"/>
      <c r="AW1998" s="24"/>
      <c r="AX1998" s="24"/>
      <c r="AY1998" s="24"/>
      <c r="AZ1998" s="24"/>
      <c r="BA1998" s="24"/>
      <c r="BB1998" s="24"/>
      <c r="BC1998" s="24"/>
      <c r="BD1998" s="24"/>
      <c r="BE1998" s="24"/>
      <c r="BF1998" s="24"/>
      <c r="BG1998" s="24"/>
    </row>
    <row r="1999" spans="1:59">
      <c r="A1999" s="456"/>
      <c r="B1999" s="308"/>
      <c r="C1999" s="239"/>
      <c r="D1999" s="308"/>
      <c r="E1999" s="128"/>
      <c r="F1999" s="308"/>
      <c r="G1999" s="308"/>
      <c r="H1999" s="308"/>
      <c r="I1999" s="308"/>
      <c r="J1999" s="128"/>
      <c r="K1999" s="24"/>
      <c r="L1999" s="308"/>
      <c r="M1999" s="308"/>
      <c r="N1999" s="308"/>
      <c r="O1999" s="324"/>
      <c r="P1999" s="335"/>
      <c r="Q1999" s="335"/>
      <c r="R1999" s="335"/>
      <c r="S1999" s="335"/>
      <c r="T1999" s="335"/>
      <c r="U1999" s="308"/>
      <c r="V1999" s="308"/>
      <c r="W1999" s="308"/>
      <c r="X1999" s="128"/>
      <c r="Y1999" s="334"/>
      <c r="Z1999" s="24"/>
      <c r="AA1999" s="24"/>
      <c r="AB1999" s="24"/>
      <c r="AC1999" s="24"/>
      <c r="AD1999" s="24"/>
      <c r="AE1999" s="24"/>
      <c r="AF1999" s="24"/>
      <c r="AG1999" s="414"/>
      <c r="AH1999" s="413"/>
      <c r="AI1999" s="413"/>
      <c r="AJ1999" s="413"/>
      <c r="AK1999" s="413"/>
      <c r="AL1999" s="415"/>
      <c r="AM1999" s="413"/>
      <c r="AN1999" s="413"/>
      <c r="AO1999" s="415"/>
      <c r="AP1999" s="413"/>
      <c r="AQ1999" s="413"/>
      <c r="AR1999" s="415"/>
      <c r="AS1999" s="24"/>
      <c r="AT1999" s="24"/>
      <c r="AU1999" s="24"/>
      <c r="AV1999" s="24"/>
      <c r="AW1999" s="24"/>
      <c r="AX1999" s="24"/>
      <c r="AY1999" s="24"/>
      <c r="AZ1999" s="24"/>
      <c r="BA1999" s="24"/>
      <c r="BB1999" s="24"/>
      <c r="BC1999" s="24"/>
      <c r="BD1999" s="24"/>
      <c r="BE1999" s="24"/>
      <c r="BF1999" s="24"/>
      <c r="BG1999" s="24"/>
    </row>
    <row r="2000" spans="1:59">
      <c r="A2000" s="456"/>
      <c r="B2000" s="308"/>
      <c r="C2000" s="239"/>
      <c r="D2000" s="308"/>
      <c r="E2000" s="128"/>
      <c r="F2000" s="308"/>
      <c r="G2000" s="308"/>
      <c r="H2000" s="308"/>
      <c r="I2000" s="308"/>
      <c r="J2000" s="128"/>
      <c r="K2000" s="24"/>
      <c r="L2000" s="128"/>
      <c r="M2000" s="308"/>
      <c r="N2000" s="308"/>
      <c r="O2000" s="324"/>
      <c r="P2000" s="335"/>
      <c r="Q2000" s="335"/>
      <c r="R2000" s="335"/>
      <c r="S2000" s="335"/>
      <c r="T2000" s="335"/>
      <c r="U2000" s="308"/>
      <c r="V2000" s="236"/>
      <c r="W2000" s="236"/>
      <c r="X2000" s="128"/>
      <c r="Y2000" s="334"/>
      <c r="Z2000" s="24"/>
      <c r="AA2000" s="24"/>
      <c r="AB2000" s="24"/>
      <c r="AC2000" s="24"/>
      <c r="AD2000" s="24"/>
      <c r="AE2000" s="24"/>
      <c r="AF2000" s="24"/>
      <c r="AG2000" s="414"/>
      <c r="AH2000" s="413"/>
      <c r="AI2000" s="413"/>
      <c r="AJ2000" s="413"/>
      <c r="AK2000" s="413"/>
      <c r="AL2000" s="415"/>
      <c r="AM2000" s="413"/>
      <c r="AN2000" s="413"/>
      <c r="AO2000" s="415"/>
      <c r="AP2000" s="413"/>
      <c r="AQ2000" s="413"/>
      <c r="AR2000" s="415"/>
      <c r="AS2000" s="24"/>
      <c r="AT2000" s="24"/>
      <c r="AU2000" s="24"/>
      <c r="AV2000" s="24"/>
      <c r="AW2000" s="24"/>
      <c r="AX2000" s="24"/>
      <c r="AY2000" s="24"/>
      <c r="AZ2000" s="24"/>
      <c r="BA2000" s="24"/>
      <c r="BB2000" s="24"/>
      <c r="BC2000" s="24"/>
      <c r="BD2000" s="24"/>
      <c r="BE2000" s="24"/>
      <c r="BF2000" s="24"/>
      <c r="BG2000" s="24"/>
    </row>
    <row r="2001" spans="1:59">
      <c r="A2001" s="456"/>
      <c r="B2001" s="308"/>
      <c r="C2001" s="239"/>
      <c r="D2001" s="308"/>
      <c r="E2001" s="128"/>
      <c r="F2001" s="308"/>
      <c r="G2001" s="308"/>
      <c r="H2001" s="308"/>
      <c r="I2001" s="308"/>
      <c r="J2001" s="128"/>
      <c r="K2001" s="24"/>
      <c r="L2001" s="128"/>
      <c r="M2001" s="308"/>
      <c r="N2001" s="308"/>
      <c r="O2001" s="324"/>
      <c r="P2001" s="335"/>
      <c r="Q2001" s="335"/>
      <c r="R2001" s="335"/>
      <c r="S2001" s="335"/>
      <c r="T2001" s="335"/>
      <c r="U2001" s="308"/>
      <c r="V2001" s="238"/>
      <c r="W2001" s="238"/>
      <c r="X2001" s="128"/>
      <c r="Y2001" s="334"/>
      <c r="Z2001" s="24"/>
      <c r="AA2001" s="24"/>
      <c r="AB2001" s="24"/>
      <c r="AC2001" s="24"/>
      <c r="AD2001" s="24"/>
      <c r="AE2001" s="24"/>
      <c r="AF2001" s="24"/>
      <c r="AG2001" s="414"/>
      <c r="AH2001" s="413"/>
      <c r="AI2001" s="413"/>
      <c r="AJ2001" s="413"/>
      <c r="AK2001" s="413"/>
      <c r="AL2001" s="415"/>
      <c r="AM2001" s="413"/>
      <c r="AN2001" s="413"/>
      <c r="AO2001" s="415"/>
      <c r="AP2001" s="413"/>
      <c r="AQ2001" s="413"/>
      <c r="AR2001" s="415"/>
      <c r="AS2001" s="24"/>
      <c r="AT2001" s="24"/>
      <c r="AU2001" s="24"/>
      <c r="AV2001" s="24"/>
      <c r="AW2001" s="24"/>
      <c r="AX2001" s="24"/>
      <c r="AY2001" s="24"/>
      <c r="AZ2001" s="24"/>
      <c r="BA2001" s="24"/>
      <c r="BB2001" s="24"/>
      <c r="BC2001" s="24"/>
      <c r="BD2001" s="24"/>
      <c r="BE2001" s="24"/>
      <c r="BF2001" s="24"/>
      <c r="BG2001" s="24"/>
    </row>
    <row r="2002" spans="1:59">
      <c r="A2002" s="456"/>
      <c r="B2002" s="308"/>
      <c r="C2002" s="239"/>
      <c r="D2002" s="308"/>
      <c r="E2002" s="128"/>
      <c r="F2002" s="308"/>
      <c r="G2002" s="308"/>
      <c r="H2002" s="308"/>
      <c r="I2002" s="308"/>
      <c r="J2002" s="128"/>
      <c r="K2002" s="24"/>
      <c r="L2002" s="128"/>
      <c r="M2002" s="308"/>
      <c r="N2002" s="308"/>
      <c r="O2002" s="324"/>
      <c r="P2002" s="335"/>
      <c r="Q2002" s="335"/>
      <c r="R2002" s="335"/>
      <c r="S2002" s="335"/>
      <c r="T2002" s="335"/>
      <c r="U2002" s="308"/>
      <c r="V2002" s="236"/>
      <c r="W2002" s="236"/>
      <c r="X2002" s="128"/>
      <c r="Y2002" s="334"/>
      <c r="Z2002" s="24"/>
      <c r="AA2002" s="24"/>
      <c r="AB2002" s="24"/>
      <c r="AC2002" s="24"/>
      <c r="AD2002" s="24"/>
      <c r="AE2002" s="24"/>
      <c r="AF2002" s="24"/>
      <c r="AG2002" s="414"/>
      <c r="AH2002" s="413"/>
      <c r="AI2002" s="413"/>
      <c r="AJ2002" s="413"/>
      <c r="AK2002" s="413"/>
      <c r="AL2002" s="415"/>
      <c r="AM2002" s="413"/>
      <c r="AN2002" s="413"/>
      <c r="AO2002" s="415"/>
      <c r="AP2002" s="413"/>
      <c r="AQ2002" s="413"/>
      <c r="AR2002" s="415"/>
      <c r="AS2002" s="24"/>
      <c r="AT2002" s="24"/>
      <c r="AU2002" s="24"/>
      <c r="AV2002" s="24"/>
      <c r="AW2002" s="24"/>
      <c r="AX2002" s="24"/>
      <c r="AY2002" s="24"/>
      <c r="AZ2002" s="24"/>
      <c r="BA2002" s="24"/>
      <c r="BB2002" s="24"/>
      <c r="BC2002" s="24"/>
      <c r="BD2002" s="24"/>
      <c r="BE2002" s="24"/>
      <c r="BF2002" s="24"/>
      <c r="BG2002" s="24"/>
    </row>
    <row r="2003" spans="1:59">
      <c r="A2003" s="456"/>
      <c r="B2003" s="308"/>
      <c r="C2003" s="239"/>
      <c r="D2003" s="308"/>
      <c r="E2003" s="128"/>
      <c r="F2003" s="308"/>
      <c r="G2003" s="308"/>
      <c r="H2003" s="308"/>
      <c r="I2003" s="308"/>
      <c r="J2003" s="128"/>
      <c r="K2003" s="24"/>
      <c r="L2003" s="128"/>
      <c r="M2003" s="308"/>
      <c r="N2003" s="308"/>
      <c r="O2003" s="324"/>
      <c r="P2003" s="335"/>
      <c r="Q2003" s="335"/>
      <c r="R2003" s="335"/>
      <c r="S2003" s="335"/>
      <c r="T2003" s="335"/>
      <c r="U2003" s="308"/>
      <c r="V2003" s="236"/>
      <c r="W2003" s="236"/>
      <c r="X2003" s="128"/>
      <c r="Y2003" s="334"/>
      <c r="Z2003" s="24"/>
      <c r="AA2003" s="24"/>
      <c r="AB2003" s="24"/>
      <c r="AC2003" s="24"/>
      <c r="AD2003" s="24"/>
      <c r="AE2003" s="24"/>
      <c r="AF2003" s="24"/>
      <c r="AG2003" s="414"/>
      <c r="AH2003" s="413"/>
      <c r="AI2003" s="413"/>
      <c r="AJ2003" s="413"/>
      <c r="AK2003" s="413"/>
      <c r="AL2003" s="415"/>
      <c r="AM2003" s="413"/>
      <c r="AN2003" s="413"/>
      <c r="AO2003" s="415"/>
      <c r="AP2003" s="413"/>
      <c r="AQ2003" s="413"/>
      <c r="AR2003" s="415"/>
      <c r="AS2003" s="24"/>
      <c r="AT2003" s="24"/>
      <c r="AU2003" s="24"/>
      <c r="AV2003" s="24"/>
      <c r="AW2003" s="24"/>
      <c r="AX2003" s="24"/>
      <c r="AY2003" s="24"/>
      <c r="AZ2003" s="24"/>
      <c r="BA2003" s="24"/>
      <c r="BB2003" s="24"/>
      <c r="BC2003" s="24"/>
      <c r="BD2003" s="24"/>
      <c r="BE2003" s="24"/>
      <c r="BF2003" s="24"/>
      <c r="BG2003" s="24"/>
    </row>
    <row r="2004" spans="1:59">
      <c r="A2004" s="456"/>
      <c r="B2004" s="308"/>
      <c r="C2004" s="239"/>
      <c r="D2004" s="308"/>
      <c r="E2004" s="128"/>
      <c r="F2004" s="308"/>
      <c r="G2004" s="308"/>
      <c r="H2004" s="308"/>
      <c r="I2004" s="308"/>
      <c r="J2004" s="128"/>
      <c r="K2004" s="24"/>
      <c r="L2004" s="128"/>
      <c r="M2004" s="308"/>
      <c r="N2004" s="308"/>
      <c r="O2004" s="324"/>
      <c r="P2004" s="335"/>
      <c r="Q2004" s="335"/>
      <c r="R2004" s="335"/>
      <c r="S2004" s="335"/>
      <c r="T2004" s="335"/>
      <c r="U2004" s="308"/>
      <c r="V2004" s="238"/>
      <c r="W2004" s="238"/>
      <c r="X2004" s="128"/>
      <c r="Y2004" s="334"/>
      <c r="Z2004" s="24"/>
      <c r="AA2004" s="24"/>
      <c r="AB2004" s="24"/>
      <c r="AC2004" s="24"/>
      <c r="AD2004" s="24"/>
      <c r="AE2004" s="24"/>
      <c r="AF2004" s="24"/>
      <c r="AG2004" s="414"/>
      <c r="AH2004" s="413"/>
      <c r="AI2004" s="413"/>
      <c r="AJ2004" s="413"/>
      <c r="AK2004" s="413"/>
      <c r="AL2004" s="415"/>
      <c r="AM2004" s="413"/>
      <c r="AN2004" s="413"/>
      <c r="AO2004" s="415"/>
      <c r="AP2004" s="413"/>
      <c r="AQ2004" s="413"/>
      <c r="AR2004" s="415"/>
      <c r="AS2004" s="24"/>
      <c r="AT2004" s="24"/>
      <c r="AU2004" s="24"/>
      <c r="AV2004" s="24"/>
      <c r="AW2004" s="24"/>
      <c r="AX2004" s="24"/>
      <c r="AY2004" s="24"/>
      <c r="AZ2004" s="24"/>
      <c r="BA2004" s="24"/>
      <c r="BB2004" s="24"/>
      <c r="BC2004" s="24"/>
      <c r="BD2004" s="24"/>
      <c r="BE2004" s="24"/>
      <c r="BF2004" s="24"/>
      <c r="BG2004" s="24"/>
    </row>
    <row r="2005" spans="1:59">
      <c r="A2005" s="456"/>
      <c r="B2005" s="308"/>
      <c r="C2005" s="239"/>
      <c r="D2005" s="308"/>
      <c r="E2005" s="128"/>
      <c r="F2005" s="308"/>
      <c r="G2005" s="308"/>
      <c r="H2005" s="308"/>
      <c r="I2005" s="308"/>
      <c r="J2005" s="128"/>
      <c r="K2005" s="24"/>
      <c r="L2005" s="128"/>
      <c r="M2005" s="308"/>
      <c r="N2005" s="308"/>
      <c r="O2005" s="324"/>
      <c r="P2005" s="335"/>
      <c r="Q2005" s="335"/>
      <c r="R2005" s="335"/>
      <c r="S2005" s="335"/>
      <c r="T2005" s="335"/>
      <c r="U2005" s="308"/>
      <c r="V2005" s="236"/>
      <c r="W2005" s="236"/>
      <c r="X2005" s="128"/>
      <c r="Y2005" s="334"/>
      <c r="Z2005" s="24"/>
      <c r="AA2005" s="24"/>
      <c r="AB2005" s="24"/>
      <c r="AC2005" s="24"/>
      <c r="AD2005" s="24"/>
      <c r="AE2005" s="24"/>
      <c r="AF2005" s="24"/>
      <c r="AG2005" s="414"/>
      <c r="AH2005" s="413"/>
      <c r="AI2005" s="413"/>
      <c r="AJ2005" s="413"/>
      <c r="AK2005" s="413"/>
      <c r="AL2005" s="415"/>
      <c r="AM2005" s="413"/>
      <c r="AN2005" s="413"/>
      <c r="AO2005" s="415"/>
      <c r="AP2005" s="413"/>
      <c r="AQ2005" s="413"/>
      <c r="AR2005" s="415"/>
      <c r="AS2005" s="24"/>
      <c r="AT2005" s="24"/>
      <c r="AU2005" s="24"/>
      <c r="AV2005" s="24"/>
      <c r="AW2005" s="24"/>
      <c r="AX2005" s="24"/>
      <c r="AY2005" s="24"/>
      <c r="AZ2005" s="24"/>
      <c r="BA2005" s="24"/>
      <c r="BB2005" s="24"/>
      <c r="BC2005" s="24"/>
      <c r="BD2005" s="24"/>
      <c r="BE2005" s="24"/>
      <c r="BF2005" s="24"/>
      <c r="BG2005" s="24"/>
    </row>
    <row r="2006" spans="1:59">
      <c r="A2006" s="456"/>
      <c r="B2006" s="308"/>
      <c r="C2006" s="239"/>
      <c r="D2006" s="308"/>
      <c r="E2006" s="128"/>
      <c r="F2006" s="308"/>
      <c r="G2006" s="308"/>
      <c r="H2006" s="308"/>
      <c r="I2006" s="308"/>
      <c r="J2006" s="128"/>
      <c r="K2006" s="24"/>
      <c r="L2006" s="128"/>
      <c r="M2006" s="308"/>
      <c r="N2006" s="308"/>
      <c r="O2006" s="324"/>
      <c r="P2006" s="335"/>
      <c r="Q2006" s="335"/>
      <c r="R2006" s="335"/>
      <c r="S2006" s="335"/>
      <c r="T2006" s="335"/>
      <c r="U2006" s="308"/>
      <c r="V2006" s="238"/>
      <c r="W2006" s="238"/>
      <c r="X2006" s="128"/>
      <c r="Y2006" s="334"/>
      <c r="Z2006" s="24"/>
      <c r="AA2006" s="24"/>
      <c r="AB2006" s="24"/>
      <c r="AC2006" s="24"/>
      <c r="AD2006" s="24"/>
      <c r="AE2006" s="24"/>
      <c r="AF2006" s="24"/>
      <c r="AG2006" s="414"/>
      <c r="AH2006" s="413"/>
      <c r="AI2006" s="413"/>
      <c r="AJ2006" s="413"/>
      <c r="AK2006" s="413"/>
      <c r="AL2006" s="415"/>
      <c r="AM2006" s="413"/>
      <c r="AN2006" s="413"/>
      <c r="AO2006" s="415"/>
      <c r="AP2006" s="413"/>
      <c r="AQ2006" s="413"/>
      <c r="AR2006" s="415"/>
      <c r="AS2006" s="24"/>
      <c r="AT2006" s="24"/>
      <c r="AU2006" s="24"/>
      <c r="AV2006" s="24"/>
      <c r="AW2006" s="24"/>
      <c r="AX2006" s="24"/>
      <c r="AY2006" s="24"/>
      <c r="AZ2006" s="24"/>
      <c r="BA2006" s="24"/>
      <c r="BB2006" s="24"/>
      <c r="BC2006" s="24"/>
      <c r="BD2006" s="24"/>
      <c r="BE2006" s="24"/>
      <c r="BF2006" s="24"/>
      <c r="BG2006" s="24"/>
    </row>
    <row r="2007" spans="1:59">
      <c r="A2007" s="456"/>
      <c r="B2007" s="308"/>
      <c r="C2007" s="239"/>
      <c r="D2007" s="240"/>
      <c r="E2007" s="128"/>
      <c r="F2007" s="308"/>
      <c r="G2007" s="308"/>
      <c r="H2007" s="308"/>
      <c r="I2007" s="308"/>
      <c r="J2007" s="128"/>
      <c r="K2007" s="24"/>
      <c r="L2007" s="128"/>
      <c r="M2007" s="308"/>
      <c r="N2007" s="308"/>
      <c r="O2007" s="324"/>
      <c r="P2007" s="335"/>
      <c r="Q2007" s="335"/>
      <c r="R2007" s="335"/>
      <c r="S2007" s="335"/>
      <c r="T2007" s="335"/>
      <c r="U2007" s="308"/>
      <c r="V2007" s="236"/>
      <c r="W2007" s="236"/>
      <c r="X2007" s="128"/>
      <c r="Y2007" s="334"/>
      <c r="Z2007" s="24"/>
      <c r="AA2007" s="24"/>
      <c r="AB2007" s="24"/>
      <c r="AC2007" s="24"/>
      <c r="AD2007" s="24"/>
      <c r="AE2007" s="24"/>
      <c r="AF2007" s="24"/>
      <c r="AG2007" s="414"/>
      <c r="AH2007" s="413"/>
      <c r="AI2007" s="413"/>
      <c r="AJ2007" s="413"/>
      <c r="AK2007" s="413"/>
      <c r="AL2007" s="415"/>
      <c r="AM2007" s="413"/>
      <c r="AN2007" s="413"/>
      <c r="AO2007" s="415"/>
      <c r="AP2007" s="413"/>
      <c r="AQ2007" s="413"/>
      <c r="AR2007" s="415"/>
      <c r="AS2007" s="24"/>
      <c r="AT2007" s="24"/>
      <c r="AU2007" s="24"/>
      <c r="AV2007" s="24"/>
      <c r="AW2007" s="24"/>
      <c r="AX2007" s="24"/>
      <c r="AY2007" s="24"/>
      <c r="AZ2007" s="24"/>
      <c r="BA2007" s="24"/>
      <c r="BB2007" s="24"/>
      <c r="BC2007" s="24"/>
      <c r="BD2007" s="24"/>
      <c r="BE2007" s="24"/>
      <c r="BF2007" s="24"/>
      <c r="BG2007" s="24"/>
    </row>
    <row r="2008" spans="1:59">
      <c r="A2008" s="457"/>
      <c r="B2008" s="308"/>
      <c r="C2008" s="239"/>
      <c r="D2008" s="237"/>
      <c r="E2008" s="128"/>
      <c r="F2008" s="308"/>
      <c r="G2008" s="308"/>
      <c r="H2008" s="308"/>
      <c r="I2008" s="308"/>
      <c r="J2008" s="128"/>
      <c r="K2008" s="24"/>
      <c r="L2008" s="128"/>
      <c r="M2008" s="308"/>
      <c r="N2008" s="308"/>
      <c r="O2008" s="324"/>
      <c r="P2008" s="335"/>
      <c r="Q2008" s="335"/>
      <c r="R2008" s="335"/>
      <c r="S2008" s="335"/>
      <c r="T2008" s="335"/>
      <c r="U2008" s="308"/>
      <c r="V2008" s="238"/>
      <c r="W2008" s="238"/>
      <c r="X2008" s="128"/>
      <c r="Y2008" s="334"/>
      <c r="Z2008" s="24"/>
      <c r="AA2008" s="24"/>
      <c r="AB2008" s="24"/>
      <c r="AC2008" s="24"/>
      <c r="AD2008" s="24"/>
      <c r="AE2008" s="24"/>
      <c r="AF2008" s="24"/>
      <c r="AG2008" s="414"/>
      <c r="AH2008" s="413"/>
      <c r="AI2008" s="413"/>
      <c r="AJ2008" s="413"/>
      <c r="AK2008" s="413"/>
      <c r="AL2008" s="415"/>
      <c r="AM2008" s="413"/>
      <c r="AN2008" s="413"/>
      <c r="AO2008" s="415"/>
      <c r="AP2008" s="413"/>
      <c r="AQ2008" s="413"/>
      <c r="AR2008" s="415"/>
      <c r="AS2008" s="24"/>
      <c r="AT2008" s="24"/>
      <c r="AU2008" s="24"/>
      <c r="AV2008" s="24"/>
      <c r="AW2008" s="24"/>
      <c r="AX2008" s="24"/>
      <c r="AY2008" s="24"/>
      <c r="AZ2008" s="24"/>
      <c r="BA2008" s="24"/>
      <c r="BB2008" s="24"/>
      <c r="BC2008" s="24"/>
      <c r="BD2008" s="24"/>
      <c r="BE2008" s="24"/>
      <c r="BF2008" s="24"/>
      <c r="BG2008" s="24"/>
    </row>
    <row r="2009" spans="1:59" ht="15.75" thickBot="1">
      <c r="A2009" s="416"/>
      <c r="B2009" s="416"/>
      <c r="C2009" s="417"/>
      <c r="D2009" s="418"/>
      <c r="E2009" s="419"/>
      <c r="F2009" s="420"/>
      <c r="G2009" s="416"/>
      <c r="H2009" s="416"/>
      <c r="I2009" s="418"/>
      <c r="J2009" s="419"/>
      <c r="K2009" s="421"/>
      <c r="L2009" s="419"/>
      <c r="M2009" s="418"/>
      <c r="N2009" s="418"/>
      <c r="O2009" s="422"/>
      <c r="P2009" s="420"/>
      <c r="Q2009" s="420"/>
      <c r="R2009" s="420"/>
      <c r="S2009" s="420"/>
      <c r="T2009" s="420"/>
      <c r="U2009" s="416"/>
      <c r="V2009" s="416"/>
      <c r="W2009" s="416"/>
      <c r="X2009" s="419"/>
      <c r="Y2009" s="419"/>
      <c r="Z2009" s="421"/>
      <c r="AA2009" s="421"/>
      <c r="AB2009" s="24"/>
      <c r="AC2009" s="24"/>
      <c r="AD2009" s="24"/>
      <c r="AE2009" s="24"/>
      <c r="AF2009" s="24"/>
      <c r="AG2009" s="414"/>
      <c r="AH2009" s="24"/>
      <c r="AI2009" s="24"/>
      <c r="AJ2009" s="24"/>
      <c r="AK2009" s="24"/>
      <c r="AL2009" s="423"/>
      <c r="AM2009" s="24"/>
      <c r="AN2009" s="24"/>
      <c r="AO2009" s="423"/>
      <c r="AP2009" s="24"/>
      <c r="AQ2009" s="24"/>
      <c r="AR2009" s="423"/>
      <c r="AS2009" s="24"/>
      <c r="AT2009" s="24"/>
      <c r="AU2009" s="24"/>
      <c r="AV2009" s="24"/>
      <c r="AW2009" s="24"/>
      <c r="AX2009" s="24"/>
      <c r="AY2009" s="24"/>
      <c r="AZ2009" s="24"/>
      <c r="BA2009" s="24"/>
      <c r="BB2009" s="24"/>
      <c r="BC2009" s="24"/>
      <c r="BD2009" s="24"/>
      <c r="BE2009" s="24"/>
      <c r="BF2009" s="24"/>
      <c r="BG2009" s="24"/>
    </row>
    <row r="2010" spans="1:59" ht="15.75" thickTop="1">
      <c r="A2010" s="455"/>
      <c r="B2010" s="308"/>
      <c r="C2010" s="239"/>
      <c r="D2010" s="308"/>
      <c r="E2010" s="150"/>
      <c r="F2010" s="308"/>
      <c r="G2010" s="308"/>
      <c r="H2010" s="308"/>
      <c r="I2010" s="308"/>
      <c r="J2010" s="150"/>
      <c r="K2010" s="413"/>
      <c r="L2010" s="150"/>
      <c r="M2010" s="308"/>
      <c r="N2010" s="308"/>
      <c r="O2010" s="324"/>
      <c r="P2010" s="335"/>
      <c r="Q2010" s="335"/>
      <c r="R2010" s="335"/>
      <c r="S2010" s="335"/>
      <c r="T2010" s="335"/>
      <c r="U2010" s="308"/>
      <c r="V2010" s="308"/>
      <c r="W2010" s="308"/>
      <c r="X2010" s="150"/>
      <c r="Y2010" s="334"/>
      <c r="Z2010" s="413"/>
      <c r="AA2010" s="413"/>
      <c r="AB2010" s="413"/>
      <c r="AC2010" s="413"/>
      <c r="AD2010" s="413"/>
      <c r="AE2010" s="413"/>
      <c r="AF2010" s="413"/>
      <c r="AG2010" s="414"/>
      <c r="AH2010" s="413"/>
      <c r="AI2010" s="413"/>
      <c r="AJ2010" s="413"/>
      <c r="AK2010" s="413"/>
      <c r="AL2010" s="415"/>
      <c r="AM2010" s="413"/>
      <c r="AN2010" s="413"/>
      <c r="AO2010" s="415"/>
      <c r="AP2010" s="413"/>
      <c r="AQ2010" s="413"/>
      <c r="AR2010" s="415"/>
      <c r="AS2010" s="24"/>
      <c r="AT2010" s="24"/>
      <c r="AU2010" s="24"/>
      <c r="AV2010" s="24"/>
      <c r="AW2010" s="24"/>
      <c r="AX2010" s="24"/>
      <c r="AY2010" s="24"/>
      <c r="AZ2010" s="24"/>
      <c r="BA2010" s="24"/>
      <c r="BB2010" s="24"/>
      <c r="BC2010" s="24"/>
      <c r="BD2010" s="24"/>
      <c r="BE2010" s="24"/>
      <c r="BF2010" s="24"/>
      <c r="BG2010" s="24"/>
    </row>
    <row r="2011" spans="1:59">
      <c r="A2011" s="456"/>
      <c r="B2011" s="308"/>
      <c r="C2011" s="239"/>
      <c r="D2011" s="308"/>
      <c r="E2011" s="128"/>
      <c r="F2011" s="308"/>
      <c r="G2011" s="308"/>
      <c r="H2011" s="308"/>
      <c r="I2011" s="308"/>
      <c r="J2011" s="128"/>
      <c r="K2011" s="24"/>
      <c r="L2011" s="308"/>
      <c r="M2011" s="308"/>
      <c r="N2011" s="308"/>
      <c r="O2011" s="324"/>
      <c r="P2011" s="335"/>
      <c r="Q2011" s="335"/>
      <c r="R2011" s="335"/>
      <c r="S2011" s="335"/>
      <c r="T2011" s="335"/>
      <c r="U2011" s="308"/>
      <c r="V2011" s="308"/>
      <c r="W2011" s="308"/>
      <c r="X2011" s="128"/>
      <c r="Y2011" s="334"/>
      <c r="Z2011" s="24"/>
      <c r="AA2011" s="24"/>
      <c r="AB2011" s="24"/>
      <c r="AC2011" s="24"/>
      <c r="AD2011" s="24"/>
      <c r="AE2011" s="24"/>
      <c r="AF2011" s="24"/>
      <c r="AG2011" s="414"/>
      <c r="AH2011" s="413"/>
      <c r="AI2011" s="413"/>
      <c r="AJ2011" s="413"/>
      <c r="AK2011" s="413"/>
      <c r="AL2011" s="415"/>
      <c r="AM2011" s="413"/>
      <c r="AN2011" s="413"/>
      <c r="AO2011" s="415"/>
      <c r="AP2011" s="413"/>
      <c r="AQ2011" s="413"/>
      <c r="AR2011" s="415"/>
      <c r="AS2011" s="24"/>
      <c r="AT2011" s="24"/>
      <c r="AU2011" s="24"/>
      <c r="AV2011" s="24"/>
      <c r="AW2011" s="24"/>
      <c r="AX2011" s="24"/>
      <c r="AY2011" s="24"/>
      <c r="AZ2011" s="24"/>
      <c r="BA2011" s="24"/>
      <c r="BB2011" s="24"/>
      <c r="BC2011" s="24"/>
      <c r="BD2011" s="24"/>
      <c r="BE2011" s="24"/>
      <c r="BF2011" s="24"/>
      <c r="BG2011" s="24"/>
    </row>
    <row r="2012" spans="1:59">
      <c r="A2012" s="456"/>
      <c r="B2012" s="308"/>
      <c r="C2012" s="239"/>
      <c r="D2012" s="308"/>
      <c r="E2012" s="128"/>
      <c r="F2012" s="308"/>
      <c r="G2012" s="308"/>
      <c r="H2012" s="308"/>
      <c r="I2012" s="308"/>
      <c r="J2012" s="128"/>
      <c r="K2012" s="24"/>
      <c r="L2012" s="128"/>
      <c r="M2012" s="308"/>
      <c r="N2012" s="308"/>
      <c r="O2012" s="324"/>
      <c r="P2012" s="335"/>
      <c r="Q2012" s="335"/>
      <c r="R2012" s="335"/>
      <c r="S2012" s="335"/>
      <c r="T2012" s="335"/>
      <c r="U2012" s="308"/>
      <c r="V2012" s="236"/>
      <c r="W2012" s="236"/>
      <c r="X2012" s="128"/>
      <c r="Y2012" s="334"/>
      <c r="Z2012" s="24"/>
      <c r="AA2012" s="24"/>
      <c r="AB2012" s="24"/>
      <c r="AC2012" s="24"/>
      <c r="AD2012" s="24"/>
      <c r="AE2012" s="24"/>
      <c r="AF2012" s="24"/>
      <c r="AG2012" s="414"/>
      <c r="AH2012" s="413"/>
      <c r="AI2012" s="413"/>
      <c r="AJ2012" s="413"/>
      <c r="AK2012" s="413"/>
      <c r="AL2012" s="415"/>
      <c r="AM2012" s="413"/>
      <c r="AN2012" s="413"/>
      <c r="AO2012" s="415"/>
      <c r="AP2012" s="413"/>
      <c r="AQ2012" s="413"/>
      <c r="AR2012" s="415"/>
      <c r="AS2012" s="24"/>
      <c r="AT2012" s="24"/>
      <c r="AU2012" s="24"/>
      <c r="AV2012" s="24"/>
      <c r="AW2012" s="24"/>
      <c r="AX2012" s="24"/>
      <c r="AY2012" s="24"/>
      <c r="AZ2012" s="24"/>
      <c r="BA2012" s="24"/>
      <c r="BB2012" s="24"/>
      <c r="BC2012" s="24"/>
      <c r="BD2012" s="24"/>
      <c r="BE2012" s="24"/>
      <c r="BF2012" s="24"/>
      <c r="BG2012" s="24"/>
    </row>
    <row r="2013" spans="1:59">
      <c r="A2013" s="456"/>
      <c r="B2013" s="308"/>
      <c r="C2013" s="239"/>
      <c r="D2013" s="308"/>
      <c r="E2013" s="128"/>
      <c r="F2013" s="308"/>
      <c r="G2013" s="308"/>
      <c r="H2013" s="308"/>
      <c r="I2013" s="308"/>
      <c r="J2013" s="128"/>
      <c r="K2013" s="24"/>
      <c r="L2013" s="128"/>
      <c r="M2013" s="308"/>
      <c r="N2013" s="308"/>
      <c r="O2013" s="324"/>
      <c r="P2013" s="335"/>
      <c r="Q2013" s="335"/>
      <c r="R2013" s="335"/>
      <c r="S2013" s="335"/>
      <c r="T2013" s="335"/>
      <c r="U2013" s="308"/>
      <c r="V2013" s="238"/>
      <c r="W2013" s="238"/>
      <c r="X2013" s="128"/>
      <c r="Y2013" s="334"/>
      <c r="Z2013" s="24"/>
      <c r="AA2013" s="24"/>
      <c r="AB2013" s="24"/>
      <c r="AC2013" s="24"/>
      <c r="AD2013" s="24"/>
      <c r="AE2013" s="24"/>
      <c r="AF2013" s="24"/>
      <c r="AG2013" s="414"/>
      <c r="AH2013" s="413"/>
      <c r="AI2013" s="413"/>
      <c r="AJ2013" s="413"/>
      <c r="AK2013" s="413"/>
      <c r="AL2013" s="415"/>
      <c r="AM2013" s="413"/>
      <c r="AN2013" s="413"/>
      <c r="AO2013" s="415"/>
      <c r="AP2013" s="413"/>
      <c r="AQ2013" s="413"/>
      <c r="AR2013" s="415"/>
      <c r="AS2013" s="24"/>
      <c r="AT2013" s="24"/>
      <c r="AU2013" s="24"/>
      <c r="AV2013" s="24"/>
      <c r="AW2013" s="24"/>
      <c r="AX2013" s="24"/>
      <c r="AY2013" s="24"/>
      <c r="AZ2013" s="24"/>
      <c r="BA2013" s="24"/>
      <c r="BB2013" s="24"/>
      <c r="BC2013" s="24"/>
      <c r="BD2013" s="24"/>
      <c r="BE2013" s="24"/>
      <c r="BF2013" s="24"/>
      <c r="BG2013" s="24"/>
    </row>
    <row r="2014" spans="1:59">
      <c r="A2014" s="456"/>
      <c r="B2014" s="308"/>
      <c r="C2014" s="239"/>
      <c r="D2014" s="308"/>
      <c r="E2014" s="128"/>
      <c r="F2014" s="308"/>
      <c r="G2014" s="308"/>
      <c r="H2014" s="308"/>
      <c r="I2014" s="308"/>
      <c r="J2014" s="128"/>
      <c r="K2014" s="24"/>
      <c r="L2014" s="128"/>
      <c r="M2014" s="308"/>
      <c r="N2014" s="308"/>
      <c r="O2014" s="324"/>
      <c r="P2014" s="335"/>
      <c r="Q2014" s="335"/>
      <c r="R2014" s="335"/>
      <c r="S2014" s="335"/>
      <c r="T2014" s="335"/>
      <c r="U2014" s="308"/>
      <c r="V2014" s="236"/>
      <c r="W2014" s="236"/>
      <c r="X2014" s="128"/>
      <c r="Y2014" s="334"/>
      <c r="Z2014" s="24"/>
      <c r="AA2014" s="24"/>
      <c r="AB2014" s="24"/>
      <c r="AC2014" s="24"/>
      <c r="AD2014" s="24"/>
      <c r="AE2014" s="24"/>
      <c r="AF2014" s="24"/>
      <c r="AG2014" s="414"/>
      <c r="AH2014" s="413"/>
      <c r="AI2014" s="413"/>
      <c r="AJ2014" s="413"/>
      <c r="AK2014" s="413"/>
      <c r="AL2014" s="415"/>
      <c r="AM2014" s="413"/>
      <c r="AN2014" s="413"/>
      <c r="AO2014" s="415"/>
      <c r="AP2014" s="413"/>
      <c r="AQ2014" s="413"/>
      <c r="AR2014" s="415"/>
      <c r="AS2014" s="24"/>
      <c r="AT2014" s="24"/>
      <c r="AU2014" s="24"/>
      <c r="AV2014" s="24"/>
      <c r="AW2014" s="24"/>
      <c r="AX2014" s="24"/>
      <c r="AY2014" s="24"/>
      <c r="AZ2014" s="24"/>
      <c r="BA2014" s="24"/>
      <c r="BB2014" s="24"/>
      <c r="BC2014" s="24"/>
      <c r="BD2014" s="24"/>
      <c r="BE2014" s="24"/>
      <c r="BF2014" s="24"/>
      <c r="BG2014" s="24"/>
    </row>
    <row r="2015" spans="1:59">
      <c r="A2015" s="456"/>
      <c r="B2015" s="308"/>
      <c r="C2015" s="239"/>
      <c r="D2015" s="308"/>
      <c r="E2015" s="128"/>
      <c r="F2015" s="308"/>
      <c r="G2015" s="308"/>
      <c r="H2015" s="308"/>
      <c r="I2015" s="308"/>
      <c r="J2015" s="128"/>
      <c r="K2015" s="24"/>
      <c r="L2015" s="128"/>
      <c r="M2015" s="308"/>
      <c r="N2015" s="308"/>
      <c r="O2015" s="324"/>
      <c r="P2015" s="335"/>
      <c r="Q2015" s="335"/>
      <c r="R2015" s="335"/>
      <c r="S2015" s="335"/>
      <c r="T2015" s="335"/>
      <c r="U2015" s="308"/>
      <c r="V2015" s="236"/>
      <c r="W2015" s="236"/>
      <c r="X2015" s="128"/>
      <c r="Y2015" s="334"/>
      <c r="Z2015" s="24"/>
      <c r="AA2015" s="24"/>
      <c r="AB2015" s="24"/>
      <c r="AC2015" s="24"/>
      <c r="AD2015" s="24"/>
      <c r="AE2015" s="24"/>
      <c r="AF2015" s="24"/>
      <c r="AG2015" s="414"/>
      <c r="AH2015" s="413"/>
      <c r="AI2015" s="413"/>
      <c r="AJ2015" s="413"/>
      <c r="AK2015" s="413"/>
      <c r="AL2015" s="415"/>
      <c r="AM2015" s="413"/>
      <c r="AN2015" s="413"/>
      <c r="AO2015" s="415"/>
      <c r="AP2015" s="413"/>
      <c r="AQ2015" s="413"/>
      <c r="AR2015" s="415"/>
      <c r="AS2015" s="24"/>
      <c r="AT2015" s="24"/>
      <c r="AU2015" s="24"/>
      <c r="AV2015" s="24"/>
      <c r="AW2015" s="24"/>
      <c r="AX2015" s="24"/>
      <c r="AY2015" s="24"/>
      <c r="AZ2015" s="24"/>
      <c r="BA2015" s="24"/>
      <c r="BB2015" s="24"/>
      <c r="BC2015" s="24"/>
      <c r="BD2015" s="24"/>
      <c r="BE2015" s="24"/>
      <c r="BF2015" s="24"/>
      <c r="BG2015" s="24"/>
    </row>
    <row r="2016" spans="1:59">
      <c r="A2016" s="456"/>
      <c r="B2016" s="308"/>
      <c r="C2016" s="239"/>
      <c r="D2016" s="308"/>
      <c r="E2016" s="128"/>
      <c r="F2016" s="308"/>
      <c r="G2016" s="308"/>
      <c r="H2016" s="308"/>
      <c r="I2016" s="308"/>
      <c r="J2016" s="128"/>
      <c r="K2016" s="24"/>
      <c r="L2016" s="128"/>
      <c r="M2016" s="308"/>
      <c r="N2016" s="308"/>
      <c r="O2016" s="324"/>
      <c r="P2016" s="335"/>
      <c r="Q2016" s="335"/>
      <c r="R2016" s="335"/>
      <c r="S2016" s="335"/>
      <c r="T2016" s="335"/>
      <c r="U2016" s="308"/>
      <c r="V2016" s="238"/>
      <c r="W2016" s="238"/>
      <c r="X2016" s="128"/>
      <c r="Y2016" s="334"/>
      <c r="Z2016" s="24"/>
      <c r="AA2016" s="24"/>
      <c r="AB2016" s="24"/>
      <c r="AC2016" s="24"/>
      <c r="AD2016" s="24"/>
      <c r="AE2016" s="24"/>
      <c r="AF2016" s="24"/>
      <c r="AG2016" s="414"/>
      <c r="AH2016" s="413"/>
      <c r="AI2016" s="413"/>
      <c r="AJ2016" s="413"/>
      <c r="AK2016" s="413"/>
      <c r="AL2016" s="415"/>
      <c r="AM2016" s="413"/>
      <c r="AN2016" s="413"/>
      <c r="AO2016" s="415"/>
      <c r="AP2016" s="413"/>
      <c r="AQ2016" s="413"/>
      <c r="AR2016" s="415"/>
      <c r="AS2016" s="24"/>
      <c r="AT2016" s="24"/>
      <c r="AU2016" s="24"/>
      <c r="AV2016" s="24"/>
      <c r="AW2016" s="24"/>
      <c r="AX2016" s="24"/>
      <c r="AY2016" s="24"/>
      <c r="AZ2016" s="24"/>
      <c r="BA2016" s="24"/>
      <c r="BB2016" s="24"/>
      <c r="BC2016" s="24"/>
      <c r="BD2016" s="24"/>
      <c r="BE2016" s="24"/>
      <c r="BF2016" s="24"/>
      <c r="BG2016" s="24"/>
    </row>
    <row r="2017" spans="1:59">
      <c r="A2017" s="456"/>
      <c r="B2017" s="308"/>
      <c r="C2017" s="239"/>
      <c r="D2017" s="308"/>
      <c r="E2017" s="128"/>
      <c r="F2017" s="308"/>
      <c r="G2017" s="308"/>
      <c r="H2017" s="308"/>
      <c r="I2017" s="308"/>
      <c r="J2017" s="128"/>
      <c r="K2017" s="24"/>
      <c r="L2017" s="128"/>
      <c r="M2017" s="308"/>
      <c r="N2017" s="308"/>
      <c r="O2017" s="324"/>
      <c r="P2017" s="335"/>
      <c r="Q2017" s="335"/>
      <c r="R2017" s="335"/>
      <c r="S2017" s="335"/>
      <c r="T2017" s="335"/>
      <c r="U2017" s="308"/>
      <c r="V2017" s="236"/>
      <c r="W2017" s="236"/>
      <c r="X2017" s="128"/>
      <c r="Y2017" s="334"/>
      <c r="Z2017" s="24"/>
      <c r="AA2017" s="24"/>
      <c r="AB2017" s="24"/>
      <c r="AC2017" s="24"/>
      <c r="AD2017" s="24"/>
      <c r="AE2017" s="24"/>
      <c r="AF2017" s="24"/>
      <c r="AG2017" s="414"/>
      <c r="AH2017" s="413"/>
      <c r="AI2017" s="413"/>
      <c r="AJ2017" s="413"/>
      <c r="AK2017" s="413"/>
      <c r="AL2017" s="415"/>
      <c r="AM2017" s="413"/>
      <c r="AN2017" s="413"/>
      <c r="AO2017" s="415"/>
      <c r="AP2017" s="413"/>
      <c r="AQ2017" s="413"/>
      <c r="AR2017" s="415"/>
      <c r="AS2017" s="24"/>
      <c r="AT2017" s="24"/>
      <c r="AU2017" s="24"/>
      <c r="AV2017" s="24"/>
      <c r="AW2017" s="24"/>
      <c r="AX2017" s="24"/>
      <c r="AY2017" s="24"/>
      <c r="AZ2017" s="24"/>
      <c r="BA2017" s="24"/>
      <c r="BB2017" s="24"/>
      <c r="BC2017" s="24"/>
      <c r="BD2017" s="24"/>
      <c r="BE2017" s="24"/>
      <c r="BF2017" s="24"/>
      <c r="BG2017" s="24"/>
    </row>
    <row r="2018" spans="1:59">
      <c r="A2018" s="456"/>
      <c r="B2018" s="308"/>
      <c r="C2018" s="239"/>
      <c r="D2018" s="308"/>
      <c r="E2018" s="128"/>
      <c r="F2018" s="308"/>
      <c r="G2018" s="308"/>
      <c r="H2018" s="308"/>
      <c r="I2018" s="308"/>
      <c r="J2018" s="128"/>
      <c r="K2018" s="24"/>
      <c r="L2018" s="128"/>
      <c r="M2018" s="308"/>
      <c r="N2018" s="308"/>
      <c r="O2018" s="324"/>
      <c r="P2018" s="335"/>
      <c r="Q2018" s="335"/>
      <c r="R2018" s="335"/>
      <c r="S2018" s="335"/>
      <c r="T2018" s="335"/>
      <c r="U2018" s="308"/>
      <c r="V2018" s="238"/>
      <c r="W2018" s="238"/>
      <c r="X2018" s="128"/>
      <c r="Y2018" s="334"/>
      <c r="Z2018" s="24"/>
      <c r="AA2018" s="24"/>
      <c r="AB2018" s="24"/>
      <c r="AC2018" s="24"/>
      <c r="AD2018" s="24"/>
      <c r="AE2018" s="24"/>
      <c r="AF2018" s="24"/>
      <c r="AG2018" s="414"/>
      <c r="AH2018" s="413"/>
      <c r="AI2018" s="413"/>
      <c r="AJ2018" s="413"/>
      <c r="AK2018" s="413"/>
      <c r="AL2018" s="415"/>
      <c r="AM2018" s="413"/>
      <c r="AN2018" s="413"/>
      <c r="AO2018" s="415"/>
      <c r="AP2018" s="413"/>
      <c r="AQ2018" s="413"/>
      <c r="AR2018" s="415"/>
      <c r="AS2018" s="24"/>
      <c r="AT2018" s="24"/>
      <c r="AU2018" s="24"/>
      <c r="AV2018" s="24"/>
      <c r="AW2018" s="24"/>
      <c r="AX2018" s="24"/>
      <c r="AY2018" s="24"/>
      <c r="AZ2018" s="24"/>
      <c r="BA2018" s="24"/>
      <c r="BB2018" s="24"/>
      <c r="BC2018" s="24"/>
      <c r="BD2018" s="24"/>
      <c r="BE2018" s="24"/>
      <c r="BF2018" s="24"/>
      <c r="BG2018" s="24"/>
    </row>
    <row r="2019" spans="1:59">
      <c r="A2019" s="456"/>
      <c r="B2019" s="308"/>
      <c r="C2019" s="239"/>
      <c r="D2019" s="240"/>
      <c r="E2019" s="128"/>
      <c r="F2019" s="308"/>
      <c r="G2019" s="308"/>
      <c r="H2019" s="308"/>
      <c r="I2019" s="308"/>
      <c r="J2019" s="128"/>
      <c r="K2019" s="24"/>
      <c r="L2019" s="128"/>
      <c r="M2019" s="308"/>
      <c r="N2019" s="308"/>
      <c r="O2019" s="324"/>
      <c r="P2019" s="335"/>
      <c r="Q2019" s="335"/>
      <c r="R2019" s="335"/>
      <c r="S2019" s="335"/>
      <c r="T2019" s="335"/>
      <c r="U2019" s="308"/>
      <c r="V2019" s="236"/>
      <c r="W2019" s="236"/>
      <c r="X2019" s="128"/>
      <c r="Y2019" s="334"/>
      <c r="Z2019" s="24"/>
      <c r="AA2019" s="24"/>
      <c r="AB2019" s="24"/>
      <c r="AC2019" s="24"/>
      <c r="AD2019" s="24"/>
      <c r="AE2019" s="24"/>
      <c r="AF2019" s="24"/>
      <c r="AG2019" s="414"/>
      <c r="AH2019" s="413"/>
      <c r="AI2019" s="413"/>
      <c r="AJ2019" s="413"/>
      <c r="AK2019" s="413"/>
      <c r="AL2019" s="415"/>
      <c r="AM2019" s="413"/>
      <c r="AN2019" s="413"/>
      <c r="AO2019" s="415"/>
      <c r="AP2019" s="413"/>
      <c r="AQ2019" s="413"/>
      <c r="AR2019" s="415"/>
      <c r="AS2019" s="24"/>
      <c r="AT2019" s="24"/>
      <c r="AU2019" s="24"/>
      <c r="AV2019" s="24"/>
      <c r="AW2019" s="24"/>
      <c r="AX2019" s="24"/>
      <c r="AY2019" s="24"/>
      <c r="AZ2019" s="24"/>
      <c r="BA2019" s="24"/>
      <c r="BB2019" s="24"/>
      <c r="BC2019" s="24"/>
      <c r="BD2019" s="24"/>
      <c r="BE2019" s="24"/>
      <c r="BF2019" s="24"/>
      <c r="BG2019" s="24"/>
    </row>
    <row r="2020" spans="1:59">
      <c r="A2020" s="457"/>
      <c r="B2020" s="308"/>
      <c r="C2020" s="239"/>
      <c r="D2020" s="237"/>
      <c r="E2020" s="128"/>
      <c r="F2020" s="308"/>
      <c r="G2020" s="308"/>
      <c r="H2020" s="308"/>
      <c r="I2020" s="308"/>
      <c r="J2020" s="128"/>
      <c r="K2020" s="24"/>
      <c r="L2020" s="128"/>
      <c r="M2020" s="308"/>
      <c r="N2020" s="308"/>
      <c r="O2020" s="324"/>
      <c r="P2020" s="335"/>
      <c r="Q2020" s="335"/>
      <c r="R2020" s="335"/>
      <c r="S2020" s="335"/>
      <c r="T2020" s="335"/>
      <c r="U2020" s="308"/>
      <c r="V2020" s="238"/>
      <c r="W2020" s="238"/>
      <c r="X2020" s="128"/>
      <c r="Y2020" s="334"/>
      <c r="Z2020" s="24"/>
      <c r="AA2020" s="24"/>
      <c r="AB2020" s="24"/>
      <c r="AC2020" s="24"/>
      <c r="AD2020" s="24"/>
      <c r="AE2020" s="24"/>
      <c r="AF2020" s="24"/>
      <c r="AG2020" s="414"/>
      <c r="AH2020" s="413"/>
      <c r="AI2020" s="413"/>
      <c r="AJ2020" s="413"/>
      <c r="AK2020" s="413"/>
      <c r="AL2020" s="415"/>
      <c r="AM2020" s="413"/>
      <c r="AN2020" s="413"/>
      <c r="AO2020" s="415"/>
      <c r="AP2020" s="413"/>
      <c r="AQ2020" s="413"/>
      <c r="AR2020" s="415"/>
      <c r="AS2020" s="24"/>
      <c r="AT2020" s="24"/>
      <c r="AU2020" s="24"/>
      <c r="AV2020" s="24"/>
      <c r="AW2020" s="24"/>
      <c r="AX2020" s="24"/>
      <c r="AY2020" s="24"/>
      <c r="AZ2020" s="24"/>
      <c r="BA2020" s="24"/>
      <c r="BB2020" s="24"/>
      <c r="BC2020" s="24"/>
      <c r="BD2020" s="24"/>
      <c r="BE2020" s="24"/>
      <c r="BF2020" s="24"/>
      <c r="BG2020" s="24"/>
    </row>
    <row r="2021" spans="1:59" ht="15.75" thickBot="1">
      <c r="A2021" s="416"/>
      <c r="B2021" s="416"/>
      <c r="C2021" s="417"/>
      <c r="D2021" s="418"/>
      <c r="E2021" s="419"/>
      <c r="F2021" s="420"/>
      <c r="G2021" s="416"/>
      <c r="H2021" s="416"/>
      <c r="I2021" s="418"/>
      <c r="J2021" s="419"/>
      <c r="K2021" s="421"/>
      <c r="L2021" s="419"/>
      <c r="M2021" s="418"/>
      <c r="N2021" s="418"/>
      <c r="O2021" s="422"/>
      <c r="P2021" s="420"/>
      <c r="Q2021" s="420"/>
      <c r="R2021" s="420"/>
      <c r="S2021" s="420"/>
      <c r="T2021" s="420"/>
      <c r="U2021" s="416"/>
      <c r="V2021" s="416"/>
      <c r="W2021" s="416"/>
      <c r="X2021" s="419"/>
      <c r="Y2021" s="419"/>
      <c r="Z2021" s="421"/>
      <c r="AA2021" s="421"/>
      <c r="AB2021" s="24"/>
      <c r="AC2021" s="24"/>
      <c r="AD2021" s="24"/>
      <c r="AE2021" s="24"/>
      <c r="AF2021" s="24"/>
      <c r="AG2021" s="414"/>
      <c r="AH2021" s="24"/>
      <c r="AI2021" s="24"/>
      <c r="AJ2021" s="24"/>
      <c r="AK2021" s="24"/>
      <c r="AL2021" s="423"/>
      <c r="AM2021" s="24"/>
      <c r="AN2021" s="24"/>
      <c r="AO2021" s="423"/>
      <c r="AP2021" s="24"/>
      <c r="AQ2021" s="24"/>
      <c r="AR2021" s="423"/>
      <c r="AS2021" s="24"/>
      <c r="AT2021" s="24"/>
      <c r="AU2021" s="24"/>
      <c r="AV2021" s="24"/>
      <c r="AW2021" s="24"/>
      <c r="AX2021" s="24"/>
      <c r="AY2021" s="24"/>
      <c r="AZ2021" s="24"/>
      <c r="BA2021" s="24"/>
      <c r="BB2021" s="24"/>
      <c r="BC2021" s="24"/>
      <c r="BD2021" s="24"/>
      <c r="BE2021" s="24"/>
      <c r="BF2021" s="24"/>
      <c r="BG2021" s="24"/>
    </row>
    <row r="2022" spans="1:59" ht="15.75" thickTop="1">
      <c r="A2022" s="455"/>
      <c r="B2022" s="308"/>
      <c r="C2022" s="239"/>
      <c r="D2022" s="308"/>
      <c r="E2022" s="150"/>
      <c r="F2022" s="308"/>
      <c r="G2022" s="308"/>
      <c r="H2022" s="308"/>
      <c r="I2022" s="308"/>
      <c r="J2022" s="150"/>
      <c r="K2022" s="413"/>
      <c r="L2022" s="150"/>
      <c r="M2022" s="308"/>
      <c r="N2022" s="308"/>
      <c r="O2022" s="324"/>
      <c r="P2022" s="335"/>
      <c r="Q2022" s="335"/>
      <c r="R2022" s="335"/>
      <c r="S2022" s="335"/>
      <c r="T2022" s="335"/>
      <c r="U2022" s="308"/>
      <c r="V2022" s="308"/>
      <c r="W2022" s="308"/>
      <c r="X2022" s="150"/>
      <c r="Y2022" s="334"/>
      <c r="Z2022" s="413"/>
      <c r="AA2022" s="413"/>
      <c r="AB2022" s="413"/>
      <c r="AC2022" s="413"/>
      <c r="AD2022" s="413"/>
      <c r="AE2022" s="413"/>
      <c r="AF2022" s="413"/>
      <c r="AG2022" s="414"/>
      <c r="AH2022" s="413"/>
      <c r="AI2022" s="413"/>
      <c r="AJ2022" s="413"/>
      <c r="AK2022" s="413"/>
      <c r="AL2022" s="415"/>
      <c r="AM2022" s="413"/>
      <c r="AN2022" s="413"/>
      <c r="AO2022" s="415"/>
      <c r="AP2022" s="413"/>
      <c r="AQ2022" s="413"/>
      <c r="AR2022" s="415"/>
      <c r="AS2022" s="24"/>
      <c r="AT2022" s="24"/>
      <c r="AU2022" s="24"/>
      <c r="AV2022" s="24"/>
      <c r="AW2022" s="24"/>
      <c r="AX2022" s="24"/>
      <c r="AY2022" s="24"/>
      <c r="AZ2022" s="24"/>
      <c r="BA2022" s="24"/>
      <c r="BB2022" s="24"/>
      <c r="BC2022" s="24"/>
      <c r="BD2022" s="24"/>
      <c r="BE2022" s="24"/>
      <c r="BF2022" s="24"/>
      <c r="BG2022" s="24"/>
    </row>
    <row r="2023" spans="1:59">
      <c r="A2023" s="456"/>
      <c r="B2023" s="308"/>
      <c r="C2023" s="239"/>
      <c r="D2023" s="308"/>
      <c r="E2023" s="128"/>
      <c r="F2023" s="308"/>
      <c r="G2023" s="308"/>
      <c r="H2023" s="308"/>
      <c r="I2023" s="308"/>
      <c r="J2023" s="128"/>
      <c r="K2023" s="24"/>
      <c r="L2023" s="308"/>
      <c r="M2023" s="308"/>
      <c r="N2023" s="308"/>
      <c r="O2023" s="324"/>
      <c r="P2023" s="335"/>
      <c r="Q2023" s="335"/>
      <c r="R2023" s="335"/>
      <c r="S2023" s="335"/>
      <c r="T2023" s="335"/>
      <c r="U2023" s="308"/>
      <c r="V2023" s="308"/>
      <c r="W2023" s="308"/>
      <c r="X2023" s="128"/>
      <c r="Y2023" s="334"/>
      <c r="Z2023" s="24"/>
      <c r="AA2023" s="24"/>
      <c r="AB2023" s="24"/>
      <c r="AC2023" s="24"/>
      <c r="AD2023" s="24"/>
      <c r="AE2023" s="24"/>
      <c r="AF2023" s="24"/>
      <c r="AG2023" s="414"/>
      <c r="AH2023" s="413"/>
      <c r="AI2023" s="413"/>
      <c r="AJ2023" s="413"/>
      <c r="AK2023" s="413"/>
      <c r="AL2023" s="415"/>
      <c r="AM2023" s="413"/>
      <c r="AN2023" s="413"/>
      <c r="AO2023" s="415"/>
      <c r="AP2023" s="413"/>
      <c r="AQ2023" s="413"/>
      <c r="AR2023" s="415"/>
      <c r="AS2023" s="24"/>
      <c r="AT2023" s="24"/>
      <c r="AU2023" s="24"/>
      <c r="AV2023" s="24"/>
      <c r="AW2023" s="24"/>
      <c r="AX2023" s="24"/>
      <c r="AY2023" s="24"/>
      <c r="AZ2023" s="24"/>
      <c r="BA2023" s="24"/>
      <c r="BB2023" s="24"/>
      <c r="BC2023" s="24"/>
      <c r="BD2023" s="24"/>
      <c r="BE2023" s="24"/>
      <c r="BF2023" s="24"/>
      <c r="BG2023" s="24"/>
    </row>
    <row r="2024" spans="1:59">
      <c r="A2024" s="456"/>
      <c r="B2024" s="308"/>
      <c r="C2024" s="239"/>
      <c r="D2024" s="308"/>
      <c r="E2024" s="128"/>
      <c r="F2024" s="308"/>
      <c r="G2024" s="308"/>
      <c r="H2024" s="308"/>
      <c r="I2024" s="308"/>
      <c r="J2024" s="128"/>
      <c r="K2024" s="24"/>
      <c r="L2024" s="128"/>
      <c r="M2024" s="308"/>
      <c r="N2024" s="308"/>
      <c r="O2024" s="324"/>
      <c r="P2024" s="335"/>
      <c r="Q2024" s="335"/>
      <c r="R2024" s="335"/>
      <c r="S2024" s="335"/>
      <c r="T2024" s="335"/>
      <c r="U2024" s="308"/>
      <c r="V2024" s="236"/>
      <c r="W2024" s="236"/>
      <c r="X2024" s="128"/>
      <c r="Y2024" s="334"/>
      <c r="Z2024" s="24"/>
      <c r="AA2024" s="24"/>
      <c r="AB2024" s="24"/>
      <c r="AC2024" s="24"/>
      <c r="AD2024" s="24"/>
      <c r="AE2024" s="24"/>
      <c r="AF2024" s="24"/>
      <c r="AG2024" s="414"/>
      <c r="AH2024" s="413"/>
      <c r="AI2024" s="413"/>
      <c r="AJ2024" s="413"/>
      <c r="AK2024" s="413"/>
      <c r="AL2024" s="415"/>
      <c r="AM2024" s="413"/>
      <c r="AN2024" s="413"/>
      <c r="AO2024" s="415"/>
      <c r="AP2024" s="413"/>
      <c r="AQ2024" s="413"/>
      <c r="AR2024" s="415"/>
      <c r="AS2024" s="24"/>
      <c r="AT2024" s="24"/>
      <c r="AU2024" s="24"/>
      <c r="AV2024" s="24"/>
      <c r="AW2024" s="24"/>
      <c r="AX2024" s="24"/>
      <c r="AY2024" s="24"/>
      <c r="AZ2024" s="24"/>
      <c r="BA2024" s="24"/>
      <c r="BB2024" s="24"/>
      <c r="BC2024" s="24"/>
      <c r="BD2024" s="24"/>
      <c r="BE2024" s="24"/>
      <c r="BF2024" s="24"/>
      <c r="BG2024" s="24"/>
    </row>
    <row r="2025" spans="1:59">
      <c r="A2025" s="456"/>
      <c r="B2025" s="308"/>
      <c r="C2025" s="239"/>
      <c r="D2025" s="308"/>
      <c r="E2025" s="128"/>
      <c r="F2025" s="308"/>
      <c r="G2025" s="308"/>
      <c r="H2025" s="308"/>
      <c r="I2025" s="308"/>
      <c r="J2025" s="128"/>
      <c r="K2025" s="24"/>
      <c r="L2025" s="128"/>
      <c r="M2025" s="308"/>
      <c r="N2025" s="308"/>
      <c r="O2025" s="324"/>
      <c r="P2025" s="335"/>
      <c r="Q2025" s="335"/>
      <c r="R2025" s="335"/>
      <c r="S2025" s="335"/>
      <c r="T2025" s="335"/>
      <c r="U2025" s="308"/>
      <c r="V2025" s="238"/>
      <c r="W2025" s="238"/>
      <c r="X2025" s="128"/>
      <c r="Y2025" s="334"/>
      <c r="Z2025" s="24"/>
      <c r="AA2025" s="24"/>
      <c r="AB2025" s="24"/>
      <c r="AC2025" s="24"/>
      <c r="AD2025" s="24"/>
      <c r="AE2025" s="24"/>
      <c r="AF2025" s="24"/>
      <c r="AG2025" s="414"/>
      <c r="AH2025" s="413"/>
      <c r="AI2025" s="413"/>
      <c r="AJ2025" s="413"/>
      <c r="AK2025" s="413"/>
      <c r="AL2025" s="415"/>
      <c r="AM2025" s="413"/>
      <c r="AN2025" s="413"/>
      <c r="AO2025" s="415"/>
      <c r="AP2025" s="413"/>
      <c r="AQ2025" s="413"/>
      <c r="AR2025" s="415"/>
      <c r="AS2025" s="24"/>
      <c r="AT2025" s="24"/>
      <c r="AU2025" s="24"/>
      <c r="AV2025" s="24"/>
      <c r="AW2025" s="24"/>
      <c r="AX2025" s="24"/>
      <c r="AY2025" s="24"/>
      <c r="AZ2025" s="24"/>
      <c r="BA2025" s="24"/>
      <c r="BB2025" s="24"/>
      <c r="BC2025" s="24"/>
      <c r="BD2025" s="24"/>
      <c r="BE2025" s="24"/>
      <c r="BF2025" s="24"/>
      <c r="BG2025" s="24"/>
    </row>
    <row r="2026" spans="1:59">
      <c r="A2026" s="456"/>
      <c r="B2026" s="308"/>
      <c r="C2026" s="239"/>
      <c r="D2026" s="308"/>
      <c r="E2026" s="128"/>
      <c r="F2026" s="308"/>
      <c r="G2026" s="308"/>
      <c r="H2026" s="308"/>
      <c r="I2026" s="308"/>
      <c r="J2026" s="128"/>
      <c r="K2026" s="24"/>
      <c r="L2026" s="128"/>
      <c r="M2026" s="308"/>
      <c r="N2026" s="308"/>
      <c r="O2026" s="324"/>
      <c r="P2026" s="335"/>
      <c r="Q2026" s="335"/>
      <c r="R2026" s="335"/>
      <c r="S2026" s="335"/>
      <c r="T2026" s="335"/>
      <c r="U2026" s="308"/>
      <c r="V2026" s="236"/>
      <c r="W2026" s="236"/>
      <c r="X2026" s="128"/>
      <c r="Y2026" s="334"/>
      <c r="Z2026" s="24"/>
      <c r="AA2026" s="24"/>
      <c r="AB2026" s="24"/>
      <c r="AC2026" s="24"/>
      <c r="AD2026" s="24"/>
      <c r="AE2026" s="24"/>
      <c r="AF2026" s="24"/>
      <c r="AG2026" s="414"/>
      <c r="AH2026" s="413"/>
      <c r="AI2026" s="413"/>
      <c r="AJ2026" s="413"/>
      <c r="AK2026" s="413"/>
      <c r="AL2026" s="415"/>
      <c r="AM2026" s="413"/>
      <c r="AN2026" s="413"/>
      <c r="AO2026" s="415"/>
      <c r="AP2026" s="413"/>
      <c r="AQ2026" s="413"/>
      <c r="AR2026" s="415"/>
      <c r="AS2026" s="24"/>
      <c r="AT2026" s="24"/>
      <c r="AU2026" s="24"/>
      <c r="AV2026" s="24"/>
      <c r="AW2026" s="24"/>
      <c r="AX2026" s="24"/>
      <c r="AY2026" s="24"/>
      <c r="AZ2026" s="24"/>
      <c r="BA2026" s="24"/>
      <c r="BB2026" s="24"/>
      <c r="BC2026" s="24"/>
      <c r="BD2026" s="24"/>
      <c r="BE2026" s="24"/>
      <c r="BF2026" s="24"/>
      <c r="BG2026" s="24"/>
    </row>
    <row r="2027" spans="1:59">
      <c r="A2027" s="456"/>
      <c r="B2027" s="308"/>
      <c r="C2027" s="239"/>
      <c r="D2027" s="308"/>
      <c r="E2027" s="128"/>
      <c r="F2027" s="308"/>
      <c r="G2027" s="308"/>
      <c r="H2027" s="308"/>
      <c r="I2027" s="308"/>
      <c r="J2027" s="128"/>
      <c r="K2027" s="24"/>
      <c r="L2027" s="128"/>
      <c r="M2027" s="308"/>
      <c r="N2027" s="308"/>
      <c r="O2027" s="324"/>
      <c r="P2027" s="335"/>
      <c r="Q2027" s="335"/>
      <c r="R2027" s="335"/>
      <c r="S2027" s="335"/>
      <c r="T2027" s="335"/>
      <c r="U2027" s="308"/>
      <c r="V2027" s="236"/>
      <c r="W2027" s="236"/>
      <c r="X2027" s="128"/>
      <c r="Y2027" s="334"/>
      <c r="Z2027" s="24"/>
      <c r="AA2027" s="24"/>
      <c r="AB2027" s="24"/>
      <c r="AC2027" s="24"/>
      <c r="AD2027" s="24"/>
      <c r="AE2027" s="24"/>
      <c r="AF2027" s="24"/>
      <c r="AG2027" s="414"/>
      <c r="AH2027" s="413"/>
      <c r="AI2027" s="413"/>
      <c r="AJ2027" s="413"/>
      <c r="AK2027" s="413"/>
      <c r="AL2027" s="415"/>
      <c r="AM2027" s="413"/>
      <c r="AN2027" s="413"/>
      <c r="AO2027" s="415"/>
      <c r="AP2027" s="413"/>
      <c r="AQ2027" s="413"/>
      <c r="AR2027" s="415"/>
      <c r="AS2027" s="24"/>
      <c r="AT2027" s="24"/>
      <c r="AU2027" s="24"/>
      <c r="AV2027" s="24"/>
      <c r="AW2027" s="24"/>
      <c r="AX2027" s="24"/>
      <c r="AY2027" s="24"/>
      <c r="AZ2027" s="24"/>
      <c r="BA2027" s="24"/>
      <c r="BB2027" s="24"/>
      <c r="BC2027" s="24"/>
      <c r="BD2027" s="24"/>
      <c r="BE2027" s="24"/>
      <c r="BF2027" s="24"/>
      <c r="BG2027" s="24"/>
    </row>
    <row r="2028" spans="1:59">
      <c r="A2028" s="456"/>
      <c r="B2028" s="308"/>
      <c r="C2028" s="239"/>
      <c r="D2028" s="308"/>
      <c r="E2028" s="128"/>
      <c r="F2028" s="308"/>
      <c r="G2028" s="308"/>
      <c r="H2028" s="308"/>
      <c r="I2028" s="308"/>
      <c r="J2028" s="128"/>
      <c r="K2028" s="24"/>
      <c r="L2028" s="128"/>
      <c r="M2028" s="308"/>
      <c r="N2028" s="308"/>
      <c r="O2028" s="324"/>
      <c r="P2028" s="335"/>
      <c r="Q2028" s="335"/>
      <c r="R2028" s="335"/>
      <c r="S2028" s="335"/>
      <c r="T2028" s="335"/>
      <c r="U2028" s="308"/>
      <c r="V2028" s="238"/>
      <c r="W2028" s="238"/>
      <c r="X2028" s="128"/>
      <c r="Y2028" s="334"/>
      <c r="Z2028" s="24"/>
      <c r="AA2028" s="24"/>
      <c r="AB2028" s="24"/>
      <c r="AC2028" s="24"/>
      <c r="AD2028" s="24"/>
      <c r="AE2028" s="24"/>
      <c r="AF2028" s="24"/>
      <c r="AG2028" s="414"/>
      <c r="AH2028" s="413"/>
      <c r="AI2028" s="413"/>
      <c r="AJ2028" s="413"/>
      <c r="AK2028" s="413"/>
      <c r="AL2028" s="415"/>
      <c r="AM2028" s="413"/>
      <c r="AN2028" s="413"/>
      <c r="AO2028" s="415"/>
      <c r="AP2028" s="413"/>
      <c r="AQ2028" s="413"/>
      <c r="AR2028" s="415"/>
      <c r="AS2028" s="24"/>
      <c r="AT2028" s="24"/>
      <c r="AU2028" s="24"/>
      <c r="AV2028" s="24"/>
      <c r="AW2028" s="24"/>
      <c r="AX2028" s="24"/>
      <c r="AY2028" s="24"/>
      <c r="AZ2028" s="24"/>
      <c r="BA2028" s="24"/>
      <c r="BB2028" s="24"/>
      <c r="BC2028" s="24"/>
      <c r="BD2028" s="24"/>
      <c r="BE2028" s="24"/>
      <c r="BF2028" s="24"/>
      <c r="BG2028" s="24"/>
    </row>
    <row r="2029" spans="1:59">
      <c r="A2029" s="456"/>
      <c r="B2029" s="308"/>
      <c r="C2029" s="239"/>
      <c r="D2029" s="308"/>
      <c r="E2029" s="128"/>
      <c r="F2029" s="308"/>
      <c r="G2029" s="308"/>
      <c r="H2029" s="308"/>
      <c r="I2029" s="308"/>
      <c r="J2029" s="128"/>
      <c r="K2029" s="24"/>
      <c r="L2029" s="128"/>
      <c r="M2029" s="308"/>
      <c r="N2029" s="308"/>
      <c r="O2029" s="324"/>
      <c r="P2029" s="335"/>
      <c r="Q2029" s="335"/>
      <c r="R2029" s="335"/>
      <c r="S2029" s="335"/>
      <c r="T2029" s="335"/>
      <c r="U2029" s="308"/>
      <c r="V2029" s="236"/>
      <c r="W2029" s="236"/>
      <c r="X2029" s="128"/>
      <c r="Y2029" s="334"/>
      <c r="Z2029" s="24"/>
      <c r="AA2029" s="24"/>
      <c r="AB2029" s="24"/>
      <c r="AC2029" s="24"/>
      <c r="AD2029" s="24"/>
      <c r="AE2029" s="24"/>
      <c r="AF2029" s="24"/>
      <c r="AG2029" s="414"/>
      <c r="AH2029" s="413"/>
      <c r="AI2029" s="413"/>
      <c r="AJ2029" s="413"/>
      <c r="AK2029" s="413"/>
      <c r="AL2029" s="415"/>
      <c r="AM2029" s="413"/>
      <c r="AN2029" s="413"/>
      <c r="AO2029" s="415"/>
      <c r="AP2029" s="413"/>
      <c r="AQ2029" s="413"/>
      <c r="AR2029" s="415"/>
      <c r="AS2029" s="24"/>
      <c r="AT2029" s="24"/>
      <c r="AU2029" s="24"/>
      <c r="AV2029" s="24"/>
      <c r="AW2029" s="24"/>
      <c r="AX2029" s="24"/>
      <c r="AY2029" s="24"/>
      <c r="AZ2029" s="24"/>
      <c r="BA2029" s="24"/>
      <c r="BB2029" s="24"/>
      <c r="BC2029" s="24"/>
      <c r="BD2029" s="24"/>
      <c r="BE2029" s="24"/>
      <c r="BF2029" s="24"/>
      <c r="BG2029" s="24"/>
    </row>
    <row r="2030" spans="1:59">
      <c r="A2030" s="456"/>
      <c r="B2030" s="308"/>
      <c r="C2030" s="239"/>
      <c r="D2030" s="308"/>
      <c r="E2030" s="128"/>
      <c r="F2030" s="308"/>
      <c r="G2030" s="308"/>
      <c r="H2030" s="308"/>
      <c r="I2030" s="308"/>
      <c r="J2030" s="128"/>
      <c r="K2030" s="24"/>
      <c r="L2030" s="128"/>
      <c r="M2030" s="308"/>
      <c r="N2030" s="308"/>
      <c r="O2030" s="324"/>
      <c r="P2030" s="335"/>
      <c r="Q2030" s="335"/>
      <c r="R2030" s="335"/>
      <c r="S2030" s="335"/>
      <c r="T2030" s="335"/>
      <c r="U2030" s="308"/>
      <c r="V2030" s="238"/>
      <c r="W2030" s="238"/>
      <c r="X2030" s="128"/>
      <c r="Y2030" s="334"/>
      <c r="Z2030" s="24"/>
      <c r="AA2030" s="24"/>
      <c r="AB2030" s="24"/>
      <c r="AC2030" s="24"/>
      <c r="AD2030" s="24"/>
      <c r="AE2030" s="24"/>
      <c r="AF2030" s="24"/>
      <c r="AG2030" s="414"/>
      <c r="AH2030" s="413"/>
      <c r="AI2030" s="413"/>
      <c r="AJ2030" s="413"/>
      <c r="AK2030" s="413"/>
      <c r="AL2030" s="415"/>
      <c r="AM2030" s="413"/>
      <c r="AN2030" s="413"/>
      <c r="AO2030" s="415"/>
      <c r="AP2030" s="413"/>
      <c r="AQ2030" s="413"/>
      <c r="AR2030" s="415"/>
      <c r="AS2030" s="24"/>
      <c r="AT2030" s="24"/>
      <c r="AU2030" s="24"/>
      <c r="AV2030" s="24"/>
      <c r="AW2030" s="24"/>
      <c r="AX2030" s="24"/>
      <c r="AY2030" s="24"/>
      <c r="AZ2030" s="24"/>
      <c r="BA2030" s="24"/>
      <c r="BB2030" s="24"/>
      <c r="BC2030" s="24"/>
      <c r="BD2030" s="24"/>
      <c r="BE2030" s="24"/>
      <c r="BF2030" s="24"/>
      <c r="BG2030" s="24"/>
    </row>
    <row r="2031" spans="1:59">
      <c r="A2031" s="456"/>
      <c r="B2031" s="308"/>
      <c r="C2031" s="239"/>
      <c r="D2031" s="240"/>
      <c r="E2031" s="128"/>
      <c r="F2031" s="308"/>
      <c r="G2031" s="308"/>
      <c r="H2031" s="308"/>
      <c r="I2031" s="308"/>
      <c r="J2031" s="128"/>
      <c r="K2031" s="24"/>
      <c r="L2031" s="128"/>
      <c r="M2031" s="308"/>
      <c r="N2031" s="308"/>
      <c r="O2031" s="324"/>
      <c r="P2031" s="335"/>
      <c r="Q2031" s="335"/>
      <c r="R2031" s="335"/>
      <c r="S2031" s="335"/>
      <c r="T2031" s="335"/>
      <c r="U2031" s="308"/>
      <c r="V2031" s="236"/>
      <c r="W2031" s="236"/>
      <c r="X2031" s="128"/>
      <c r="Y2031" s="334"/>
      <c r="Z2031" s="24"/>
      <c r="AA2031" s="24"/>
      <c r="AB2031" s="24"/>
      <c r="AC2031" s="24"/>
      <c r="AD2031" s="24"/>
      <c r="AE2031" s="24"/>
      <c r="AF2031" s="24"/>
      <c r="AG2031" s="414"/>
      <c r="AH2031" s="413"/>
      <c r="AI2031" s="413"/>
      <c r="AJ2031" s="413"/>
      <c r="AK2031" s="413"/>
      <c r="AL2031" s="415"/>
      <c r="AM2031" s="413"/>
      <c r="AN2031" s="413"/>
      <c r="AO2031" s="415"/>
      <c r="AP2031" s="413"/>
      <c r="AQ2031" s="413"/>
      <c r="AR2031" s="415"/>
      <c r="AS2031" s="24"/>
      <c r="AT2031" s="24"/>
      <c r="AU2031" s="24"/>
      <c r="AV2031" s="24"/>
      <c r="AW2031" s="24"/>
      <c r="AX2031" s="24"/>
      <c r="AY2031" s="24"/>
      <c r="AZ2031" s="24"/>
      <c r="BA2031" s="24"/>
      <c r="BB2031" s="24"/>
      <c r="BC2031" s="24"/>
      <c r="BD2031" s="24"/>
      <c r="BE2031" s="24"/>
      <c r="BF2031" s="24"/>
      <c r="BG2031" s="24"/>
    </row>
    <row r="2032" spans="1:59">
      <c r="A2032" s="457"/>
      <c r="B2032" s="308"/>
      <c r="C2032" s="239"/>
      <c r="D2032" s="237"/>
      <c r="E2032" s="128"/>
      <c r="F2032" s="308"/>
      <c r="G2032" s="308"/>
      <c r="H2032" s="308"/>
      <c r="I2032" s="308"/>
      <c r="J2032" s="128"/>
      <c r="K2032" s="24"/>
      <c r="L2032" s="128"/>
      <c r="M2032" s="308"/>
      <c r="N2032" s="308"/>
      <c r="O2032" s="324"/>
      <c r="P2032" s="335"/>
      <c r="Q2032" s="335"/>
      <c r="R2032" s="335"/>
      <c r="S2032" s="335"/>
      <c r="T2032" s="335"/>
      <c r="U2032" s="308"/>
      <c r="V2032" s="238"/>
      <c r="W2032" s="238"/>
      <c r="X2032" s="128"/>
      <c r="Y2032" s="334"/>
      <c r="Z2032" s="24"/>
      <c r="AA2032" s="24"/>
      <c r="AB2032" s="24"/>
      <c r="AC2032" s="24"/>
      <c r="AD2032" s="24"/>
      <c r="AE2032" s="24"/>
      <c r="AF2032" s="24"/>
      <c r="AG2032" s="414"/>
      <c r="AH2032" s="413"/>
      <c r="AI2032" s="413"/>
      <c r="AJ2032" s="413"/>
      <c r="AK2032" s="413"/>
      <c r="AL2032" s="415"/>
      <c r="AM2032" s="413"/>
      <c r="AN2032" s="413"/>
      <c r="AO2032" s="415"/>
      <c r="AP2032" s="413"/>
      <c r="AQ2032" s="413"/>
      <c r="AR2032" s="415"/>
      <c r="AS2032" s="24"/>
      <c r="AT2032" s="24"/>
      <c r="AU2032" s="24"/>
      <c r="AV2032" s="24"/>
      <c r="AW2032" s="24"/>
      <c r="AX2032" s="24"/>
      <c r="AY2032" s="24"/>
      <c r="AZ2032" s="24"/>
      <c r="BA2032" s="24"/>
      <c r="BB2032" s="24"/>
      <c r="BC2032" s="24"/>
      <c r="BD2032" s="24"/>
      <c r="BE2032" s="24"/>
      <c r="BF2032" s="24"/>
      <c r="BG2032" s="24"/>
    </row>
    <row r="2033" spans="1:59" ht="15.75" thickBot="1">
      <c r="A2033" s="416"/>
      <c r="B2033" s="416"/>
      <c r="C2033" s="417"/>
      <c r="D2033" s="418"/>
      <c r="E2033" s="419"/>
      <c r="F2033" s="420"/>
      <c r="G2033" s="416"/>
      <c r="H2033" s="416"/>
      <c r="I2033" s="418"/>
      <c r="J2033" s="419"/>
      <c r="K2033" s="421"/>
      <c r="L2033" s="419"/>
      <c r="M2033" s="418"/>
      <c r="N2033" s="418"/>
      <c r="O2033" s="422"/>
      <c r="P2033" s="420"/>
      <c r="Q2033" s="420"/>
      <c r="R2033" s="420"/>
      <c r="S2033" s="420"/>
      <c r="T2033" s="420"/>
      <c r="U2033" s="416"/>
      <c r="V2033" s="416"/>
      <c r="W2033" s="416"/>
      <c r="X2033" s="419"/>
      <c r="Y2033" s="419"/>
      <c r="Z2033" s="421"/>
      <c r="AA2033" s="421"/>
      <c r="AB2033" s="24"/>
      <c r="AC2033" s="24"/>
      <c r="AD2033" s="24"/>
      <c r="AE2033" s="24"/>
      <c r="AF2033" s="24"/>
      <c r="AG2033" s="414"/>
      <c r="AH2033" s="24"/>
      <c r="AI2033" s="24"/>
      <c r="AJ2033" s="24"/>
      <c r="AK2033" s="24"/>
      <c r="AL2033" s="423"/>
      <c r="AM2033" s="24"/>
      <c r="AN2033" s="24"/>
      <c r="AO2033" s="423"/>
      <c r="AP2033" s="24"/>
      <c r="AQ2033" s="24"/>
      <c r="AR2033" s="423"/>
      <c r="AS2033" s="24"/>
      <c r="AT2033" s="24"/>
      <c r="AU2033" s="24"/>
      <c r="AV2033" s="24"/>
      <c r="AW2033" s="24"/>
      <c r="AX2033" s="24"/>
      <c r="AY2033" s="24"/>
      <c r="AZ2033" s="24"/>
      <c r="BA2033" s="24"/>
      <c r="BB2033" s="24"/>
      <c r="BC2033" s="24"/>
      <c r="BD2033" s="24"/>
      <c r="BE2033" s="24"/>
      <c r="BF2033" s="24"/>
      <c r="BG2033" s="24"/>
    </row>
    <row r="2034" spans="1:59" ht="15.75" thickTop="1">
      <c r="A2034" s="455"/>
      <c r="B2034" s="308"/>
      <c r="C2034" s="239"/>
      <c r="D2034" s="308"/>
      <c r="E2034" s="150"/>
      <c r="F2034" s="308"/>
      <c r="G2034" s="308"/>
      <c r="H2034" s="308"/>
      <c r="I2034" s="308"/>
      <c r="J2034" s="150"/>
      <c r="K2034" s="413"/>
      <c r="L2034" s="150"/>
      <c r="M2034" s="308"/>
      <c r="N2034" s="308"/>
      <c r="O2034" s="324"/>
      <c r="P2034" s="335"/>
      <c r="Q2034" s="335"/>
      <c r="R2034" s="335"/>
      <c r="S2034" s="335"/>
      <c r="T2034" s="335"/>
      <c r="U2034" s="308"/>
      <c r="V2034" s="308"/>
      <c r="W2034" s="308"/>
      <c r="X2034" s="150"/>
      <c r="Y2034" s="334"/>
      <c r="Z2034" s="413"/>
      <c r="AA2034" s="413"/>
      <c r="AB2034" s="413"/>
      <c r="AC2034" s="413"/>
      <c r="AD2034" s="413"/>
      <c r="AE2034" s="413"/>
      <c r="AF2034" s="413"/>
      <c r="AG2034" s="414"/>
      <c r="AH2034" s="413"/>
      <c r="AI2034" s="413"/>
      <c r="AJ2034" s="413"/>
      <c r="AK2034" s="413"/>
      <c r="AL2034" s="415"/>
      <c r="AM2034" s="413"/>
      <c r="AN2034" s="413"/>
      <c r="AO2034" s="415"/>
      <c r="AP2034" s="413"/>
      <c r="AQ2034" s="413"/>
      <c r="AR2034" s="415"/>
      <c r="AS2034" s="24"/>
      <c r="AT2034" s="24"/>
      <c r="AU2034" s="24"/>
      <c r="AV2034" s="24"/>
      <c r="AW2034" s="24"/>
      <c r="AX2034" s="24"/>
      <c r="AY2034" s="24"/>
      <c r="AZ2034" s="24"/>
      <c r="BA2034" s="24"/>
      <c r="BB2034" s="24"/>
      <c r="BC2034" s="24"/>
      <c r="BD2034" s="24"/>
      <c r="BE2034" s="24"/>
      <c r="BF2034" s="24"/>
      <c r="BG2034" s="24"/>
    </row>
    <row r="2035" spans="1:59">
      <c r="A2035" s="456"/>
      <c r="B2035" s="308"/>
      <c r="C2035" s="239"/>
      <c r="D2035" s="308"/>
      <c r="E2035" s="128"/>
      <c r="F2035" s="308"/>
      <c r="G2035" s="308"/>
      <c r="H2035" s="308"/>
      <c r="I2035" s="308"/>
      <c r="J2035" s="128"/>
      <c r="K2035" s="24"/>
      <c r="L2035" s="308"/>
      <c r="M2035" s="308"/>
      <c r="N2035" s="308"/>
      <c r="O2035" s="324"/>
      <c r="P2035" s="335"/>
      <c r="Q2035" s="335"/>
      <c r="R2035" s="335"/>
      <c r="S2035" s="335"/>
      <c r="T2035" s="335"/>
      <c r="U2035" s="308"/>
      <c r="V2035" s="308"/>
      <c r="W2035" s="308"/>
      <c r="X2035" s="128"/>
      <c r="Y2035" s="334"/>
      <c r="Z2035" s="24"/>
      <c r="AA2035" s="24"/>
      <c r="AB2035" s="24"/>
      <c r="AC2035" s="24"/>
      <c r="AD2035" s="24"/>
      <c r="AE2035" s="24"/>
      <c r="AF2035" s="24"/>
      <c r="AG2035" s="414"/>
      <c r="AH2035" s="413"/>
      <c r="AI2035" s="413"/>
      <c r="AJ2035" s="413"/>
      <c r="AK2035" s="413"/>
      <c r="AL2035" s="415"/>
      <c r="AM2035" s="413"/>
      <c r="AN2035" s="413"/>
      <c r="AO2035" s="415"/>
      <c r="AP2035" s="413"/>
      <c r="AQ2035" s="413"/>
      <c r="AR2035" s="415"/>
      <c r="AS2035" s="24"/>
      <c r="AT2035" s="24"/>
      <c r="AU2035" s="24"/>
      <c r="AV2035" s="24"/>
      <c r="AW2035" s="24"/>
      <c r="AX2035" s="24"/>
      <c r="AY2035" s="24"/>
      <c r="AZ2035" s="24"/>
      <c r="BA2035" s="24"/>
      <c r="BB2035" s="24"/>
      <c r="BC2035" s="24"/>
      <c r="BD2035" s="24"/>
      <c r="BE2035" s="24"/>
      <c r="BF2035" s="24"/>
      <c r="BG2035" s="24"/>
    </row>
    <row r="2036" spans="1:59">
      <c r="A2036" s="456"/>
      <c r="B2036" s="308"/>
      <c r="C2036" s="239"/>
      <c r="D2036" s="308"/>
      <c r="E2036" s="128"/>
      <c r="F2036" s="308"/>
      <c r="G2036" s="308"/>
      <c r="H2036" s="308"/>
      <c r="I2036" s="308"/>
      <c r="J2036" s="128"/>
      <c r="K2036" s="24"/>
      <c r="L2036" s="128"/>
      <c r="M2036" s="308"/>
      <c r="N2036" s="308"/>
      <c r="O2036" s="324"/>
      <c r="P2036" s="335"/>
      <c r="Q2036" s="335"/>
      <c r="R2036" s="335"/>
      <c r="S2036" s="335"/>
      <c r="T2036" s="335"/>
      <c r="U2036" s="308"/>
      <c r="V2036" s="236"/>
      <c r="W2036" s="236"/>
      <c r="X2036" s="128"/>
      <c r="Y2036" s="334"/>
      <c r="Z2036" s="24"/>
      <c r="AA2036" s="24"/>
      <c r="AB2036" s="24"/>
      <c r="AC2036" s="24"/>
      <c r="AD2036" s="24"/>
      <c r="AE2036" s="24"/>
      <c r="AF2036" s="24"/>
      <c r="AG2036" s="414"/>
      <c r="AH2036" s="413"/>
      <c r="AI2036" s="413"/>
      <c r="AJ2036" s="413"/>
      <c r="AK2036" s="413"/>
      <c r="AL2036" s="415"/>
      <c r="AM2036" s="413"/>
      <c r="AN2036" s="413"/>
      <c r="AO2036" s="415"/>
      <c r="AP2036" s="413"/>
      <c r="AQ2036" s="413"/>
      <c r="AR2036" s="415"/>
      <c r="AS2036" s="24"/>
      <c r="AT2036" s="24"/>
      <c r="AU2036" s="24"/>
      <c r="AV2036" s="24"/>
      <c r="AW2036" s="24"/>
      <c r="AX2036" s="24"/>
      <c r="AY2036" s="24"/>
      <c r="AZ2036" s="24"/>
      <c r="BA2036" s="24"/>
      <c r="BB2036" s="24"/>
      <c r="BC2036" s="24"/>
      <c r="BD2036" s="24"/>
      <c r="BE2036" s="24"/>
      <c r="BF2036" s="24"/>
      <c r="BG2036" s="24"/>
    </row>
    <row r="2037" spans="1:59">
      <c r="A2037" s="456"/>
      <c r="B2037" s="308"/>
      <c r="C2037" s="239"/>
      <c r="D2037" s="308"/>
      <c r="E2037" s="128"/>
      <c r="F2037" s="308"/>
      <c r="G2037" s="308"/>
      <c r="H2037" s="308"/>
      <c r="I2037" s="308"/>
      <c r="J2037" s="128"/>
      <c r="K2037" s="24"/>
      <c r="L2037" s="128"/>
      <c r="M2037" s="308"/>
      <c r="N2037" s="308"/>
      <c r="O2037" s="324"/>
      <c r="P2037" s="335"/>
      <c r="Q2037" s="335"/>
      <c r="R2037" s="335"/>
      <c r="S2037" s="335"/>
      <c r="T2037" s="335"/>
      <c r="U2037" s="308"/>
      <c r="V2037" s="238"/>
      <c r="W2037" s="238"/>
      <c r="X2037" s="128"/>
      <c r="Y2037" s="334"/>
      <c r="Z2037" s="24"/>
      <c r="AA2037" s="24"/>
      <c r="AB2037" s="24"/>
      <c r="AC2037" s="24"/>
      <c r="AD2037" s="24"/>
      <c r="AE2037" s="24"/>
      <c r="AF2037" s="24"/>
      <c r="AG2037" s="414"/>
      <c r="AH2037" s="413"/>
      <c r="AI2037" s="413"/>
      <c r="AJ2037" s="413"/>
      <c r="AK2037" s="413"/>
      <c r="AL2037" s="415"/>
      <c r="AM2037" s="413"/>
      <c r="AN2037" s="413"/>
      <c r="AO2037" s="415"/>
      <c r="AP2037" s="413"/>
      <c r="AQ2037" s="413"/>
      <c r="AR2037" s="415"/>
      <c r="AS2037" s="24"/>
      <c r="AT2037" s="24"/>
      <c r="AU2037" s="24"/>
      <c r="AV2037" s="24"/>
      <c r="AW2037" s="24"/>
      <c r="AX2037" s="24"/>
      <c r="AY2037" s="24"/>
      <c r="AZ2037" s="24"/>
      <c r="BA2037" s="24"/>
      <c r="BB2037" s="24"/>
      <c r="BC2037" s="24"/>
      <c r="BD2037" s="24"/>
      <c r="BE2037" s="24"/>
      <c r="BF2037" s="24"/>
      <c r="BG2037" s="24"/>
    </row>
    <row r="2038" spans="1:59">
      <c r="A2038" s="456"/>
      <c r="B2038" s="308"/>
      <c r="C2038" s="239"/>
      <c r="D2038" s="308"/>
      <c r="E2038" s="128"/>
      <c r="F2038" s="308"/>
      <c r="G2038" s="308"/>
      <c r="H2038" s="308"/>
      <c r="I2038" s="308"/>
      <c r="J2038" s="128"/>
      <c r="K2038" s="24"/>
      <c r="L2038" s="128"/>
      <c r="M2038" s="308"/>
      <c r="N2038" s="308"/>
      <c r="O2038" s="324"/>
      <c r="P2038" s="335"/>
      <c r="Q2038" s="335"/>
      <c r="R2038" s="335"/>
      <c r="S2038" s="335"/>
      <c r="T2038" s="335"/>
      <c r="U2038" s="308"/>
      <c r="V2038" s="236"/>
      <c r="W2038" s="236"/>
      <c r="X2038" s="128"/>
      <c r="Y2038" s="334"/>
      <c r="Z2038" s="24"/>
      <c r="AA2038" s="24"/>
      <c r="AB2038" s="24"/>
      <c r="AC2038" s="24"/>
      <c r="AD2038" s="24"/>
      <c r="AE2038" s="24"/>
      <c r="AF2038" s="24"/>
      <c r="AG2038" s="414"/>
      <c r="AH2038" s="413"/>
      <c r="AI2038" s="413"/>
      <c r="AJ2038" s="413"/>
      <c r="AK2038" s="413"/>
      <c r="AL2038" s="415"/>
      <c r="AM2038" s="413"/>
      <c r="AN2038" s="413"/>
      <c r="AO2038" s="415"/>
      <c r="AP2038" s="413"/>
      <c r="AQ2038" s="413"/>
      <c r="AR2038" s="415"/>
      <c r="AS2038" s="24"/>
      <c r="AT2038" s="24"/>
      <c r="AU2038" s="24"/>
      <c r="AV2038" s="24"/>
      <c r="AW2038" s="24"/>
      <c r="AX2038" s="24"/>
      <c r="AY2038" s="24"/>
      <c r="AZ2038" s="24"/>
      <c r="BA2038" s="24"/>
      <c r="BB2038" s="24"/>
      <c r="BC2038" s="24"/>
      <c r="BD2038" s="24"/>
      <c r="BE2038" s="24"/>
      <c r="BF2038" s="24"/>
      <c r="BG2038" s="24"/>
    </row>
    <row r="2039" spans="1:59">
      <c r="A2039" s="456"/>
      <c r="B2039" s="308"/>
      <c r="C2039" s="239"/>
      <c r="D2039" s="308"/>
      <c r="E2039" s="128"/>
      <c r="F2039" s="308"/>
      <c r="G2039" s="308"/>
      <c r="H2039" s="308"/>
      <c r="I2039" s="308"/>
      <c r="J2039" s="128"/>
      <c r="K2039" s="24"/>
      <c r="L2039" s="128"/>
      <c r="M2039" s="308"/>
      <c r="N2039" s="308"/>
      <c r="O2039" s="324"/>
      <c r="P2039" s="335"/>
      <c r="Q2039" s="335"/>
      <c r="R2039" s="335"/>
      <c r="S2039" s="335"/>
      <c r="T2039" s="335"/>
      <c r="U2039" s="308"/>
      <c r="V2039" s="236"/>
      <c r="W2039" s="236"/>
      <c r="X2039" s="128"/>
      <c r="Y2039" s="334"/>
      <c r="Z2039" s="24"/>
      <c r="AA2039" s="24"/>
      <c r="AB2039" s="24"/>
      <c r="AC2039" s="24"/>
      <c r="AD2039" s="24"/>
      <c r="AE2039" s="24"/>
      <c r="AF2039" s="24"/>
      <c r="AG2039" s="414"/>
      <c r="AH2039" s="413"/>
      <c r="AI2039" s="413"/>
      <c r="AJ2039" s="413"/>
      <c r="AK2039" s="413"/>
      <c r="AL2039" s="415"/>
      <c r="AM2039" s="413"/>
      <c r="AN2039" s="413"/>
      <c r="AO2039" s="415"/>
      <c r="AP2039" s="413"/>
      <c r="AQ2039" s="413"/>
      <c r="AR2039" s="415"/>
      <c r="AS2039" s="24"/>
      <c r="AT2039" s="24"/>
      <c r="AU2039" s="24"/>
      <c r="AV2039" s="24"/>
      <c r="AW2039" s="24"/>
      <c r="AX2039" s="24"/>
      <c r="AY2039" s="24"/>
      <c r="AZ2039" s="24"/>
      <c r="BA2039" s="24"/>
      <c r="BB2039" s="24"/>
      <c r="BC2039" s="24"/>
      <c r="BD2039" s="24"/>
      <c r="BE2039" s="24"/>
      <c r="BF2039" s="24"/>
      <c r="BG2039" s="24"/>
    </row>
    <row r="2040" spans="1:59">
      <c r="A2040" s="456"/>
      <c r="B2040" s="308"/>
      <c r="C2040" s="239"/>
      <c r="D2040" s="308"/>
      <c r="E2040" s="128"/>
      <c r="F2040" s="308"/>
      <c r="G2040" s="308"/>
      <c r="H2040" s="308"/>
      <c r="I2040" s="308"/>
      <c r="J2040" s="128"/>
      <c r="K2040" s="24"/>
      <c r="L2040" s="128"/>
      <c r="M2040" s="308"/>
      <c r="N2040" s="308"/>
      <c r="O2040" s="324"/>
      <c r="P2040" s="335"/>
      <c r="Q2040" s="335"/>
      <c r="R2040" s="335"/>
      <c r="S2040" s="335"/>
      <c r="T2040" s="335"/>
      <c r="U2040" s="308"/>
      <c r="V2040" s="238"/>
      <c r="W2040" s="238"/>
      <c r="X2040" s="128"/>
      <c r="Y2040" s="334"/>
      <c r="Z2040" s="24"/>
      <c r="AA2040" s="24"/>
      <c r="AB2040" s="24"/>
      <c r="AC2040" s="24"/>
      <c r="AD2040" s="24"/>
      <c r="AE2040" s="24"/>
      <c r="AF2040" s="24"/>
      <c r="AG2040" s="414"/>
      <c r="AH2040" s="413"/>
      <c r="AI2040" s="413"/>
      <c r="AJ2040" s="413"/>
      <c r="AK2040" s="413"/>
      <c r="AL2040" s="415"/>
      <c r="AM2040" s="413"/>
      <c r="AN2040" s="413"/>
      <c r="AO2040" s="415"/>
      <c r="AP2040" s="413"/>
      <c r="AQ2040" s="413"/>
      <c r="AR2040" s="415"/>
      <c r="AS2040" s="24"/>
      <c r="AT2040" s="24"/>
      <c r="AU2040" s="24"/>
      <c r="AV2040" s="24"/>
      <c r="AW2040" s="24"/>
      <c r="AX2040" s="24"/>
      <c r="AY2040" s="24"/>
      <c r="AZ2040" s="24"/>
      <c r="BA2040" s="24"/>
      <c r="BB2040" s="24"/>
      <c r="BC2040" s="24"/>
      <c r="BD2040" s="24"/>
      <c r="BE2040" s="24"/>
      <c r="BF2040" s="24"/>
      <c r="BG2040" s="24"/>
    </row>
    <row r="2041" spans="1:59">
      <c r="A2041" s="456"/>
      <c r="B2041" s="308"/>
      <c r="C2041" s="239"/>
      <c r="D2041" s="308"/>
      <c r="E2041" s="128"/>
      <c r="F2041" s="308"/>
      <c r="G2041" s="308"/>
      <c r="H2041" s="308"/>
      <c r="I2041" s="308"/>
      <c r="J2041" s="128"/>
      <c r="K2041" s="24"/>
      <c r="L2041" s="128"/>
      <c r="M2041" s="308"/>
      <c r="N2041" s="308"/>
      <c r="O2041" s="324"/>
      <c r="P2041" s="335"/>
      <c r="Q2041" s="335"/>
      <c r="R2041" s="335"/>
      <c r="S2041" s="335"/>
      <c r="T2041" s="335"/>
      <c r="U2041" s="308"/>
      <c r="V2041" s="236"/>
      <c r="W2041" s="236"/>
      <c r="X2041" s="128"/>
      <c r="Y2041" s="334"/>
      <c r="Z2041" s="24"/>
      <c r="AA2041" s="24"/>
      <c r="AB2041" s="24"/>
      <c r="AC2041" s="24"/>
      <c r="AD2041" s="24"/>
      <c r="AE2041" s="24"/>
      <c r="AF2041" s="24"/>
      <c r="AG2041" s="414"/>
      <c r="AH2041" s="413"/>
      <c r="AI2041" s="413"/>
      <c r="AJ2041" s="413"/>
      <c r="AK2041" s="413"/>
      <c r="AL2041" s="415"/>
      <c r="AM2041" s="413"/>
      <c r="AN2041" s="413"/>
      <c r="AO2041" s="415"/>
      <c r="AP2041" s="413"/>
      <c r="AQ2041" s="413"/>
      <c r="AR2041" s="415"/>
      <c r="AS2041" s="24"/>
      <c r="AT2041" s="24"/>
      <c r="AU2041" s="24"/>
      <c r="AV2041" s="24"/>
      <c r="AW2041" s="24"/>
      <c r="AX2041" s="24"/>
      <c r="AY2041" s="24"/>
      <c r="AZ2041" s="24"/>
      <c r="BA2041" s="24"/>
      <c r="BB2041" s="24"/>
      <c r="BC2041" s="24"/>
      <c r="BD2041" s="24"/>
      <c r="BE2041" s="24"/>
      <c r="BF2041" s="24"/>
      <c r="BG2041" s="24"/>
    </row>
    <row r="2042" spans="1:59">
      <c r="A2042" s="456"/>
      <c r="B2042" s="308"/>
      <c r="C2042" s="239"/>
      <c r="D2042" s="308"/>
      <c r="E2042" s="128"/>
      <c r="F2042" s="308"/>
      <c r="G2042" s="308"/>
      <c r="H2042" s="308"/>
      <c r="I2042" s="308"/>
      <c r="J2042" s="128"/>
      <c r="K2042" s="24"/>
      <c r="L2042" s="128"/>
      <c r="M2042" s="308"/>
      <c r="N2042" s="308"/>
      <c r="O2042" s="324"/>
      <c r="P2042" s="335"/>
      <c r="Q2042" s="335"/>
      <c r="R2042" s="335"/>
      <c r="S2042" s="335"/>
      <c r="T2042" s="335"/>
      <c r="U2042" s="308"/>
      <c r="V2042" s="238"/>
      <c r="W2042" s="238"/>
      <c r="X2042" s="128"/>
      <c r="Y2042" s="334"/>
      <c r="Z2042" s="24"/>
      <c r="AA2042" s="24"/>
      <c r="AB2042" s="24"/>
      <c r="AC2042" s="24"/>
      <c r="AD2042" s="24"/>
      <c r="AE2042" s="24"/>
      <c r="AF2042" s="24"/>
      <c r="AG2042" s="414"/>
      <c r="AH2042" s="413"/>
      <c r="AI2042" s="413"/>
      <c r="AJ2042" s="413"/>
      <c r="AK2042" s="413"/>
      <c r="AL2042" s="415"/>
      <c r="AM2042" s="413"/>
      <c r="AN2042" s="413"/>
      <c r="AO2042" s="415"/>
      <c r="AP2042" s="413"/>
      <c r="AQ2042" s="413"/>
      <c r="AR2042" s="415"/>
      <c r="AS2042" s="24"/>
      <c r="AT2042" s="24"/>
      <c r="AU2042" s="24"/>
      <c r="AV2042" s="24"/>
      <c r="AW2042" s="24"/>
      <c r="AX2042" s="24"/>
      <c r="AY2042" s="24"/>
      <c r="AZ2042" s="24"/>
      <c r="BA2042" s="24"/>
      <c r="BB2042" s="24"/>
      <c r="BC2042" s="24"/>
      <c r="BD2042" s="24"/>
      <c r="BE2042" s="24"/>
      <c r="BF2042" s="24"/>
      <c r="BG2042" s="24"/>
    </row>
    <row r="2043" spans="1:59">
      <c r="A2043" s="456"/>
      <c r="B2043" s="308"/>
      <c r="C2043" s="239"/>
      <c r="D2043" s="240"/>
      <c r="E2043" s="128"/>
      <c r="F2043" s="308"/>
      <c r="G2043" s="308"/>
      <c r="H2043" s="308"/>
      <c r="I2043" s="308"/>
      <c r="J2043" s="128"/>
      <c r="K2043" s="24"/>
      <c r="L2043" s="128"/>
      <c r="M2043" s="308"/>
      <c r="N2043" s="308"/>
      <c r="O2043" s="324"/>
      <c r="P2043" s="335"/>
      <c r="Q2043" s="335"/>
      <c r="R2043" s="335"/>
      <c r="S2043" s="335"/>
      <c r="T2043" s="335"/>
      <c r="U2043" s="308"/>
      <c r="V2043" s="236"/>
      <c r="W2043" s="236"/>
      <c r="X2043" s="128"/>
      <c r="Y2043" s="334"/>
      <c r="Z2043" s="24"/>
      <c r="AA2043" s="24"/>
      <c r="AB2043" s="24"/>
      <c r="AC2043" s="24"/>
      <c r="AD2043" s="24"/>
      <c r="AE2043" s="24"/>
      <c r="AF2043" s="24"/>
      <c r="AG2043" s="414"/>
      <c r="AH2043" s="413"/>
      <c r="AI2043" s="413"/>
      <c r="AJ2043" s="413"/>
      <c r="AK2043" s="413"/>
      <c r="AL2043" s="415"/>
      <c r="AM2043" s="413"/>
      <c r="AN2043" s="413"/>
      <c r="AO2043" s="415"/>
      <c r="AP2043" s="413"/>
      <c r="AQ2043" s="413"/>
      <c r="AR2043" s="415"/>
      <c r="AS2043" s="24"/>
      <c r="AT2043" s="24"/>
      <c r="AU2043" s="24"/>
      <c r="AV2043" s="24"/>
      <c r="AW2043" s="24"/>
      <c r="AX2043" s="24"/>
      <c r="AY2043" s="24"/>
      <c r="AZ2043" s="24"/>
      <c r="BA2043" s="24"/>
      <c r="BB2043" s="24"/>
      <c r="BC2043" s="24"/>
      <c r="BD2043" s="24"/>
      <c r="BE2043" s="24"/>
      <c r="BF2043" s="24"/>
      <c r="BG2043" s="24"/>
    </row>
    <row r="2044" spans="1:59">
      <c r="A2044" s="457"/>
      <c r="B2044" s="308"/>
      <c r="C2044" s="239"/>
      <c r="D2044" s="237"/>
      <c r="E2044" s="128"/>
      <c r="F2044" s="308"/>
      <c r="G2044" s="308"/>
      <c r="H2044" s="308"/>
      <c r="I2044" s="308"/>
      <c r="J2044" s="128"/>
      <c r="K2044" s="24"/>
      <c r="L2044" s="128"/>
      <c r="M2044" s="308"/>
      <c r="N2044" s="308"/>
      <c r="O2044" s="324"/>
      <c r="P2044" s="335"/>
      <c r="Q2044" s="335"/>
      <c r="R2044" s="335"/>
      <c r="S2044" s="335"/>
      <c r="T2044" s="335"/>
      <c r="U2044" s="308"/>
      <c r="V2044" s="238"/>
      <c r="W2044" s="238"/>
      <c r="X2044" s="128"/>
      <c r="Y2044" s="334"/>
      <c r="Z2044" s="24"/>
      <c r="AA2044" s="24"/>
      <c r="AB2044" s="24"/>
      <c r="AC2044" s="24"/>
      <c r="AD2044" s="24"/>
      <c r="AE2044" s="24"/>
      <c r="AF2044" s="24"/>
      <c r="AG2044" s="414"/>
      <c r="AH2044" s="413"/>
      <c r="AI2044" s="413"/>
      <c r="AJ2044" s="413"/>
      <c r="AK2044" s="413"/>
      <c r="AL2044" s="415"/>
      <c r="AM2044" s="413"/>
      <c r="AN2044" s="413"/>
      <c r="AO2044" s="415"/>
      <c r="AP2044" s="413"/>
      <c r="AQ2044" s="413"/>
      <c r="AR2044" s="415"/>
      <c r="AS2044" s="24"/>
      <c r="AT2044" s="24"/>
      <c r="AU2044" s="24"/>
      <c r="AV2044" s="24"/>
      <c r="AW2044" s="24"/>
      <c r="AX2044" s="24"/>
      <c r="AY2044" s="24"/>
      <c r="AZ2044" s="24"/>
      <c r="BA2044" s="24"/>
      <c r="BB2044" s="24"/>
      <c r="BC2044" s="24"/>
      <c r="BD2044" s="24"/>
      <c r="BE2044" s="24"/>
      <c r="BF2044" s="24"/>
      <c r="BG2044" s="24"/>
    </row>
    <row r="2045" spans="1:59" ht="15.75" thickBot="1">
      <c r="A2045" s="416"/>
      <c r="B2045" s="416"/>
      <c r="C2045" s="417"/>
      <c r="D2045" s="418"/>
      <c r="E2045" s="419"/>
      <c r="F2045" s="420"/>
      <c r="G2045" s="416"/>
      <c r="H2045" s="416"/>
      <c r="I2045" s="418"/>
      <c r="J2045" s="419"/>
      <c r="K2045" s="421"/>
      <c r="L2045" s="419"/>
      <c r="M2045" s="418"/>
      <c r="N2045" s="418"/>
      <c r="O2045" s="422"/>
      <c r="P2045" s="420"/>
      <c r="Q2045" s="420"/>
      <c r="R2045" s="420"/>
      <c r="S2045" s="420"/>
      <c r="T2045" s="420"/>
      <c r="U2045" s="416"/>
      <c r="V2045" s="416"/>
      <c r="W2045" s="416"/>
      <c r="X2045" s="419"/>
      <c r="Y2045" s="419"/>
      <c r="Z2045" s="421"/>
      <c r="AA2045" s="421"/>
      <c r="AB2045" s="24"/>
      <c r="AC2045" s="24"/>
      <c r="AD2045" s="24"/>
      <c r="AE2045" s="24"/>
      <c r="AF2045" s="24"/>
      <c r="AG2045" s="414"/>
      <c r="AH2045" s="24"/>
      <c r="AI2045" s="24"/>
      <c r="AJ2045" s="24"/>
      <c r="AK2045" s="24"/>
      <c r="AL2045" s="423"/>
      <c r="AM2045" s="24"/>
      <c r="AN2045" s="24"/>
      <c r="AO2045" s="423"/>
      <c r="AP2045" s="24"/>
      <c r="AQ2045" s="24"/>
      <c r="AR2045" s="423"/>
      <c r="AS2045" s="24"/>
      <c r="AT2045" s="24"/>
      <c r="AU2045" s="24"/>
      <c r="AV2045" s="24"/>
      <c r="AW2045" s="24"/>
      <c r="AX2045" s="24"/>
      <c r="AY2045" s="24"/>
      <c r="AZ2045" s="24"/>
      <c r="BA2045" s="24"/>
      <c r="BB2045" s="24"/>
      <c r="BC2045" s="24"/>
      <c r="BD2045" s="24"/>
      <c r="BE2045" s="24"/>
      <c r="BF2045" s="24"/>
      <c r="BG2045" s="24"/>
    </row>
    <row r="2046" spans="1:59" ht="15.75" thickTop="1">
      <c r="A2046" s="455"/>
      <c r="B2046" s="308"/>
      <c r="C2046" s="239"/>
      <c r="D2046" s="308"/>
      <c r="E2046" s="150"/>
      <c r="F2046" s="308"/>
      <c r="G2046" s="308"/>
      <c r="H2046" s="308"/>
      <c r="I2046" s="308"/>
      <c r="J2046" s="150"/>
      <c r="K2046" s="413"/>
      <c r="L2046" s="150"/>
      <c r="M2046" s="308"/>
      <c r="N2046" s="308"/>
      <c r="O2046" s="324"/>
      <c r="P2046" s="335"/>
      <c r="Q2046" s="335"/>
      <c r="R2046" s="335"/>
      <c r="S2046" s="335"/>
      <c r="T2046" s="335"/>
      <c r="U2046" s="308"/>
      <c r="V2046" s="308"/>
      <c r="W2046" s="308"/>
      <c r="X2046" s="150"/>
      <c r="Y2046" s="334"/>
      <c r="Z2046" s="413"/>
      <c r="AA2046" s="413"/>
      <c r="AB2046" s="413"/>
      <c r="AC2046" s="413"/>
      <c r="AD2046" s="413"/>
      <c r="AE2046" s="413"/>
      <c r="AF2046" s="413"/>
      <c r="AG2046" s="414"/>
      <c r="AH2046" s="413"/>
      <c r="AI2046" s="413"/>
      <c r="AJ2046" s="413"/>
      <c r="AK2046" s="413"/>
      <c r="AL2046" s="415"/>
      <c r="AM2046" s="413"/>
      <c r="AN2046" s="413"/>
      <c r="AO2046" s="415"/>
      <c r="AP2046" s="413"/>
      <c r="AQ2046" s="413"/>
      <c r="AR2046" s="415"/>
      <c r="AS2046" s="24"/>
      <c r="AT2046" s="24"/>
      <c r="AU2046" s="24"/>
      <c r="AV2046" s="24"/>
      <c r="AW2046" s="24"/>
      <c r="AX2046" s="24"/>
      <c r="AY2046" s="24"/>
      <c r="AZ2046" s="24"/>
      <c r="BA2046" s="24"/>
      <c r="BB2046" s="24"/>
      <c r="BC2046" s="24"/>
      <c r="BD2046" s="24"/>
      <c r="BE2046" s="24"/>
      <c r="BF2046" s="24"/>
      <c r="BG2046" s="24"/>
    </row>
    <row r="2047" spans="1:59">
      <c r="A2047" s="456"/>
      <c r="B2047" s="308"/>
      <c r="C2047" s="239"/>
      <c r="D2047" s="308"/>
      <c r="E2047" s="128"/>
      <c r="F2047" s="308"/>
      <c r="G2047" s="308"/>
      <c r="H2047" s="308"/>
      <c r="I2047" s="308"/>
      <c r="J2047" s="128"/>
      <c r="K2047" s="24"/>
      <c r="L2047" s="308"/>
      <c r="M2047" s="308"/>
      <c r="N2047" s="308"/>
      <c r="O2047" s="324"/>
      <c r="P2047" s="335"/>
      <c r="Q2047" s="335"/>
      <c r="R2047" s="335"/>
      <c r="S2047" s="335"/>
      <c r="T2047" s="335"/>
      <c r="U2047" s="308"/>
      <c r="V2047" s="308"/>
      <c r="W2047" s="308"/>
      <c r="X2047" s="128"/>
      <c r="Y2047" s="334"/>
      <c r="Z2047" s="24"/>
      <c r="AA2047" s="24"/>
      <c r="AB2047" s="24"/>
      <c r="AC2047" s="24"/>
      <c r="AD2047" s="24"/>
      <c r="AE2047" s="24"/>
      <c r="AF2047" s="24"/>
      <c r="AG2047" s="414"/>
      <c r="AH2047" s="413"/>
      <c r="AI2047" s="413"/>
      <c r="AJ2047" s="413"/>
      <c r="AK2047" s="413"/>
      <c r="AL2047" s="415"/>
      <c r="AM2047" s="413"/>
      <c r="AN2047" s="413"/>
      <c r="AO2047" s="415"/>
      <c r="AP2047" s="413"/>
      <c r="AQ2047" s="413"/>
      <c r="AR2047" s="415"/>
      <c r="AS2047" s="24"/>
      <c r="AT2047" s="24"/>
      <c r="AU2047" s="24"/>
      <c r="AV2047" s="24"/>
      <c r="AW2047" s="24"/>
      <c r="AX2047" s="24"/>
      <c r="AY2047" s="24"/>
      <c r="AZ2047" s="24"/>
      <c r="BA2047" s="24"/>
      <c r="BB2047" s="24"/>
      <c r="BC2047" s="24"/>
      <c r="BD2047" s="24"/>
      <c r="BE2047" s="24"/>
      <c r="BF2047" s="24"/>
      <c r="BG2047" s="24"/>
    </row>
    <row r="2048" spans="1:59">
      <c r="A2048" s="456"/>
      <c r="B2048" s="308"/>
      <c r="C2048" s="239"/>
      <c r="D2048" s="308"/>
      <c r="E2048" s="128"/>
      <c r="F2048" s="308"/>
      <c r="G2048" s="308"/>
      <c r="H2048" s="308"/>
      <c r="I2048" s="308"/>
      <c r="J2048" s="128"/>
      <c r="K2048" s="24"/>
      <c r="L2048" s="128"/>
      <c r="M2048" s="308"/>
      <c r="N2048" s="308"/>
      <c r="O2048" s="324"/>
      <c r="P2048" s="335"/>
      <c r="Q2048" s="335"/>
      <c r="R2048" s="335"/>
      <c r="S2048" s="335"/>
      <c r="T2048" s="335"/>
      <c r="U2048" s="308"/>
      <c r="V2048" s="236"/>
      <c r="W2048" s="236"/>
      <c r="X2048" s="128"/>
      <c r="Y2048" s="334"/>
      <c r="Z2048" s="24"/>
      <c r="AA2048" s="24"/>
      <c r="AB2048" s="24"/>
      <c r="AC2048" s="24"/>
      <c r="AD2048" s="24"/>
      <c r="AE2048" s="24"/>
      <c r="AF2048" s="24"/>
      <c r="AG2048" s="414"/>
      <c r="AH2048" s="413"/>
      <c r="AI2048" s="413"/>
      <c r="AJ2048" s="413"/>
      <c r="AK2048" s="413"/>
      <c r="AL2048" s="415"/>
      <c r="AM2048" s="413"/>
      <c r="AN2048" s="413"/>
      <c r="AO2048" s="415"/>
      <c r="AP2048" s="413"/>
      <c r="AQ2048" s="413"/>
      <c r="AR2048" s="415"/>
      <c r="AS2048" s="24"/>
      <c r="AT2048" s="24"/>
      <c r="AU2048" s="24"/>
      <c r="AV2048" s="24"/>
      <c r="AW2048" s="24"/>
      <c r="AX2048" s="24"/>
      <c r="AY2048" s="24"/>
      <c r="AZ2048" s="24"/>
      <c r="BA2048" s="24"/>
      <c r="BB2048" s="24"/>
      <c r="BC2048" s="24"/>
      <c r="BD2048" s="24"/>
      <c r="BE2048" s="24"/>
      <c r="BF2048" s="24"/>
      <c r="BG2048" s="24"/>
    </row>
    <row r="2049" spans="1:59">
      <c r="A2049" s="456"/>
      <c r="B2049" s="308"/>
      <c r="C2049" s="239"/>
      <c r="D2049" s="308"/>
      <c r="E2049" s="128"/>
      <c r="F2049" s="308"/>
      <c r="G2049" s="308"/>
      <c r="H2049" s="308"/>
      <c r="I2049" s="308"/>
      <c r="J2049" s="128"/>
      <c r="K2049" s="24"/>
      <c r="L2049" s="128"/>
      <c r="M2049" s="308"/>
      <c r="N2049" s="308"/>
      <c r="O2049" s="324"/>
      <c r="P2049" s="335"/>
      <c r="Q2049" s="335"/>
      <c r="R2049" s="335"/>
      <c r="S2049" s="335"/>
      <c r="T2049" s="335"/>
      <c r="U2049" s="308"/>
      <c r="V2049" s="238"/>
      <c r="W2049" s="238"/>
      <c r="X2049" s="128"/>
      <c r="Y2049" s="334"/>
      <c r="Z2049" s="24"/>
      <c r="AA2049" s="24"/>
      <c r="AB2049" s="24"/>
      <c r="AC2049" s="24"/>
      <c r="AD2049" s="24"/>
      <c r="AE2049" s="24"/>
      <c r="AF2049" s="24"/>
      <c r="AG2049" s="414"/>
      <c r="AH2049" s="413"/>
      <c r="AI2049" s="413"/>
      <c r="AJ2049" s="413"/>
      <c r="AK2049" s="413"/>
      <c r="AL2049" s="415"/>
      <c r="AM2049" s="413"/>
      <c r="AN2049" s="413"/>
      <c r="AO2049" s="415"/>
      <c r="AP2049" s="413"/>
      <c r="AQ2049" s="413"/>
      <c r="AR2049" s="415"/>
      <c r="AS2049" s="24"/>
      <c r="AT2049" s="24"/>
      <c r="AU2049" s="24"/>
      <c r="AV2049" s="24"/>
      <c r="AW2049" s="24"/>
      <c r="AX2049" s="24"/>
      <c r="AY2049" s="24"/>
      <c r="AZ2049" s="24"/>
      <c r="BA2049" s="24"/>
      <c r="BB2049" s="24"/>
      <c r="BC2049" s="24"/>
      <c r="BD2049" s="24"/>
      <c r="BE2049" s="24"/>
      <c r="BF2049" s="24"/>
      <c r="BG2049" s="24"/>
    </row>
    <row r="2050" spans="1:59">
      <c r="A2050" s="456"/>
      <c r="B2050" s="308"/>
      <c r="C2050" s="239"/>
      <c r="D2050" s="308"/>
      <c r="E2050" s="128"/>
      <c r="F2050" s="308"/>
      <c r="G2050" s="308"/>
      <c r="H2050" s="308"/>
      <c r="I2050" s="308"/>
      <c r="J2050" s="128"/>
      <c r="K2050" s="24"/>
      <c r="L2050" s="128"/>
      <c r="M2050" s="308"/>
      <c r="N2050" s="308"/>
      <c r="O2050" s="324"/>
      <c r="P2050" s="335"/>
      <c r="Q2050" s="335"/>
      <c r="R2050" s="335"/>
      <c r="S2050" s="335"/>
      <c r="T2050" s="335"/>
      <c r="U2050" s="308"/>
      <c r="V2050" s="236"/>
      <c r="W2050" s="236"/>
      <c r="X2050" s="128"/>
      <c r="Y2050" s="334"/>
      <c r="Z2050" s="24"/>
      <c r="AA2050" s="24"/>
      <c r="AB2050" s="24"/>
      <c r="AC2050" s="24"/>
      <c r="AD2050" s="24"/>
      <c r="AE2050" s="24"/>
      <c r="AF2050" s="24"/>
      <c r="AG2050" s="414"/>
      <c r="AH2050" s="413"/>
      <c r="AI2050" s="413"/>
      <c r="AJ2050" s="413"/>
      <c r="AK2050" s="413"/>
      <c r="AL2050" s="415"/>
      <c r="AM2050" s="413"/>
      <c r="AN2050" s="413"/>
      <c r="AO2050" s="415"/>
      <c r="AP2050" s="413"/>
      <c r="AQ2050" s="413"/>
      <c r="AR2050" s="415"/>
      <c r="AS2050" s="24"/>
      <c r="AT2050" s="24"/>
      <c r="AU2050" s="24"/>
      <c r="AV2050" s="24"/>
      <c r="AW2050" s="24"/>
      <c r="AX2050" s="24"/>
      <c r="AY2050" s="24"/>
      <c r="AZ2050" s="24"/>
      <c r="BA2050" s="24"/>
      <c r="BB2050" s="24"/>
      <c r="BC2050" s="24"/>
      <c r="BD2050" s="24"/>
      <c r="BE2050" s="24"/>
      <c r="BF2050" s="24"/>
      <c r="BG2050" s="24"/>
    </row>
    <row r="2051" spans="1:59">
      <c r="A2051" s="456"/>
      <c r="B2051" s="308"/>
      <c r="C2051" s="239"/>
      <c r="D2051" s="308"/>
      <c r="E2051" s="128"/>
      <c r="F2051" s="308"/>
      <c r="G2051" s="308"/>
      <c r="H2051" s="308"/>
      <c r="I2051" s="308"/>
      <c r="J2051" s="128"/>
      <c r="K2051" s="24"/>
      <c r="L2051" s="128"/>
      <c r="M2051" s="308"/>
      <c r="N2051" s="308"/>
      <c r="O2051" s="324"/>
      <c r="P2051" s="335"/>
      <c r="Q2051" s="335"/>
      <c r="R2051" s="335"/>
      <c r="S2051" s="335"/>
      <c r="T2051" s="335"/>
      <c r="U2051" s="308"/>
      <c r="V2051" s="236"/>
      <c r="W2051" s="236"/>
      <c r="X2051" s="128"/>
      <c r="Y2051" s="334"/>
      <c r="Z2051" s="24"/>
      <c r="AA2051" s="24"/>
      <c r="AB2051" s="24"/>
      <c r="AC2051" s="24"/>
      <c r="AD2051" s="24"/>
      <c r="AE2051" s="24"/>
      <c r="AF2051" s="24"/>
      <c r="AG2051" s="414"/>
      <c r="AH2051" s="413"/>
      <c r="AI2051" s="413"/>
      <c r="AJ2051" s="413"/>
      <c r="AK2051" s="413"/>
      <c r="AL2051" s="415"/>
      <c r="AM2051" s="413"/>
      <c r="AN2051" s="413"/>
      <c r="AO2051" s="415"/>
      <c r="AP2051" s="413"/>
      <c r="AQ2051" s="413"/>
      <c r="AR2051" s="415"/>
      <c r="AS2051" s="24"/>
      <c r="AT2051" s="24"/>
      <c r="AU2051" s="24"/>
      <c r="AV2051" s="24"/>
      <c r="AW2051" s="24"/>
      <c r="AX2051" s="24"/>
      <c r="AY2051" s="24"/>
      <c r="AZ2051" s="24"/>
      <c r="BA2051" s="24"/>
      <c r="BB2051" s="24"/>
      <c r="BC2051" s="24"/>
      <c r="BD2051" s="24"/>
      <c r="BE2051" s="24"/>
      <c r="BF2051" s="24"/>
      <c r="BG2051" s="24"/>
    </row>
    <row r="2052" spans="1:59">
      <c r="A2052" s="456"/>
      <c r="B2052" s="308"/>
      <c r="C2052" s="239"/>
      <c r="D2052" s="308"/>
      <c r="E2052" s="128"/>
      <c r="F2052" s="308"/>
      <c r="G2052" s="308"/>
      <c r="H2052" s="308"/>
      <c r="I2052" s="308"/>
      <c r="J2052" s="128"/>
      <c r="K2052" s="24"/>
      <c r="L2052" s="128"/>
      <c r="M2052" s="308"/>
      <c r="N2052" s="308"/>
      <c r="O2052" s="324"/>
      <c r="P2052" s="335"/>
      <c r="Q2052" s="335"/>
      <c r="R2052" s="335"/>
      <c r="S2052" s="335"/>
      <c r="T2052" s="335"/>
      <c r="U2052" s="308"/>
      <c r="V2052" s="238"/>
      <c r="W2052" s="238"/>
      <c r="X2052" s="128"/>
      <c r="Y2052" s="334"/>
      <c r="Z2052" s="24"/>
      <c r="AA2052" s="24"/>
      <c r="AB2052" s="24"/>
      <c r="AC2052" s="24"/>
      <c r="AD2052" s="24"/>
      <c r="AE2052" s="24"/>
      <c r="AF2052" s="24"/>
      <c r="AG2052" s="414"/>
      <c r="AH2052" s="413"/>
      <c r="AI2052" s="413"/>
      <c r="AJ2052" s="413"/>
      <c r="AK2052" s="413"/>
      <c r="AL2052" s="415"/>
      <c r="AM2052" s="413"/>
      <c r="AN2052" s="413"/>
      <c r="AO2052" s="415"/>
      <c r="AP2052" s="413"/>
      <c r="AQ2052" s="413"/>
      <c r="AR2052" s="415"/>
      <c r="AS2052" s="24"/>
      <c r="AT2052" s="24"/>
      <c r="AU2052" s="24"/>
      <c r="AV2052" s="24"/>
      <c r="AW2052" s="24"/>
      <c r="AX2052" s="24"/>
      <c r="AY2052" s="24"/>
      <c r="AZ2052" s="24"/>
      <c r="BA2052" s="24"/>
      <c r="BB2052" s="24"/>
      <c r="BC2052" s="24"/>
      <c r="BD2052" s="24"/>
      <c r="BE2052" s="24"/>
      <c r="BF2052" s="24"/>
      <c r="BG2052" s="24"/>
    </row>
    <row r="2053" spans="1:59">
      <c r="A2053" s="456"/>
      <c r="B2053" s="308"/>
      <c r="C2053" s="239"/>
      <c r="D2053" s="308"/>
      <c r="E2053" s="128"/>
      <c r="F2053" s="308"/>
      <c r="G2053" s="308"/>
      <c r="H2053" s="308"/>
      <c r="I2053" s="308"/>
      <c r="J2053" s="128"/>
      <c r="K2053" s="24"/>
      <c r="L2053" s="128"/>
      <c r="M2053" s="308"/>
      <c r="N2053" s="308"/>
      <c r="O2053" s="324"/>
      <c r="P2053" s="335"/>
      <c r="Q2053" s="335"/>
      <c r="R2053" s="335"/>
      <c r="S2053" s="335"/>
      <c r="T2053" s="335"/>
      <c r="U2053" s="308"/>
      <c r="V2053" s="236"/>
      <c r="W2053" s="236"/>
      <c r="X2053" s="128"/>
      <c r="Y2053" s="334"/>
      <c r="Z2053" s="24"/>
      <c r="AA2053" s="24"/>
      <c r="AB2053" s="24"/>
      <c r="AC2053" s="24"/>
      <c r="AD2053" s="24"/>
      <c r="AE2053" s="24"/>
      <c r="AF2053" s="24"/>
      <c r="AG2053" s="414"/>
      <c r="AH2053" s="413"/>
      <c r="AI2053" s="413"/>
      <c r="AJ2053" s="413"/>
      <c r="AK2053" s="413"/>
      <c r="AL2053" s="415"/>
      <c r="AM2053" s="413"/>
      <c r="AN2053" s="413"/>
      <c r="AO2053" s="415"/>
      <c r="AP2053" s="413"/>
      <c r="AQ2053" s="413"/>
      <c r="AR2053" s="415"/>
      <c r="AS2053" s="24"/>
      <c r="AT2053" s="24"/>
      <c r="AU2053" s="24"/>
      <c r="AV2053" s="24"/>
      <c r="AW2053" s="24"/>
      <c r="AX2053" s="24"/>
      <c r="AY2053" s="24"/>
      <c r="AZ2053" s="24"/>
      <c r="BA2053" s="24"/>
      <c r="BB2053" s="24"/>
      <c r="BC2053" s="24"/>
      <c r="BD2053" s="24"/>
      <c r="BE2053" s="24"/>
      <c r="BF2053" s="24"/>
      <c r="BG2053" s="24"/>
    </row>
    <row r="2054" spans="1:59">
      <c r="A2054" s="456"/>
      <c r="B2054" s="308"/>
      <c r="C2054" s="239"/>
      <c r="D2054" s="308"/>
      <c r="E2054" s="128"/>
      <c r="F2054" s="308"/>
      <c r="G2054" s="308"/>
      <c r="H2054" s="308"/>
      <c r="I2054" s="308"/>
      <c r="J2054" s="128"/>
      <c r="K2054" s="24"/>
      <c r="L2054" s="128"/>
      <c r="M2054" s="308"/>
      <c r="N2054" s="308"/>
      <c r="O2054" s="324"/>
      <c r="P2054" s="335"/>
      <c r="Q2054" s="335"/>
      <c r="R2054" s="335"/>
      <c r="S2054" s="335"/>
      <c r="T2054" s="335"/>
      <c r="U2054" s="308"/>
      <c r="V2054" s="238"/>
      <c r="W2054" s="238"/>
      <c r="X2054" s="128"/>
      <c r="Y2054" s="334"/>
      <c r="Z2054" s="24"/>
      <c r="AA2054" s="24"/>
      <c r="AB2054" s="24"/>
      <c r="AC2054" s="24"/>
      <c r="AD2054" s="24"/>
      <c r="AE2054" s="24"/>
      <c r="AF2054" s="24"/>
      <c r="AG2054" s="414"/>
      <c r="AH2054" s="413"/>
      <c r="AI2054" s="413"/>
      <c r="AJ2054" s="413"/>
      <c r="AK2054" s="413"/>
      <c r="AL2054" s="415"/>
      <c r="AM2054" s="413"/>
      <c r="AN2054" s="413"/>
      <c r="AO2054" s="415"/>
      <c r="AP2054" s="413"/>
      <c r="AQ2054" s="413"/>
      <c r="AR2054" s="415"/>
      <c r="AS2054" s="24"/>
      <c r="AT2054" s="24"/>
      <c r="AU2054" s="24"/>
      <c r="AV2054" s="24"/>
      <c r="AW2054" s="24"/>
      <c r="AX2054" s="24"/>
      <c r="AY2054" s="24"/>
      <c r="AZ2054" s="24"/>
      <c r="BA2054" s="24"/>
      <c r="BB2054" s="24"/>
      <c r="BC2054" s="24"/>
      <c r="BD2054" s="24"/>
      <c r="BE2054" s="24"/>
      <c r="BF2054" s="24"/>
      <c r="BG2054" s="24"/>
    </row>
    <row r="2055" spans="1:59">
      <c r="A2055" s="456"/>
      <c r="B2055" s="308"/>
      <c r="C2055" s="239"/>
      <c r="D2055" s="240"/>
      <c r="E2055" s="128"/>
      <c r="F2055" s="308"/>
      <c r="G2055" s="308"/>
      <c r="H2055" s="308"/>
      <c r="I2055" s="308"/>
      <c r="J2055" s="128"/>
      <c r="K2055" s="24"/>
      <c r="L2055" s="128"/>
      <c r="M2055" s="308"/>
      <c r="N2055" s="308"/>
      <c r="O2055" s="324"/>
      <c r="P2055" s="335"/>
      <c r="Q2055" s="335"/>
      <c r="R2055" s="335"/>
      <c r="S2055" s="335"/>
      <c r="T2055" s="335"/>
      <c r="U2055" s="308"/>
      <c r="V2055" s="236"/>
      <c r="W2055" s="236"/>
      <c r="X2055" s="128"/>
      <c r="Y2055" s="334"/>
      <c r="Z2055" s="24"/>
      <c r="AA2055" s="24"/>
      <c r="AB2055" s="24"/>
      <c r="AC2055" s="24"/>
      <c r="AD2055" s="24"/>
      <c r="AE2055" s="24"/>
      <c r="AF2055" s="24"/>
      <c r="AG2055" s="414"/>
      <c r="AH2055" s="413"/>
      <c r="AI2055" s="413"/>
      <c r="AJ2055" s="413"/>
      <c r="AK2055" s="413"/>
      <c r="AL2055" s="415"/>
      <c r="AM2055" s="413"/>
      <c r="AN2055" s="413"/>
      <c r="AO2055" s="415"/>
      <c r="AP2055" s="413"/>
      <c r="AQ2055" s="413"/>
      <c r="AR2055" s="415"/>
      <c r="AS2055" s="24"/>
      <c r="AT2055" s="24"/>
      <c r="AU2055" s="24"/>
      <c r="AV2055" s="24"/>
      <c r="AW2055" s="24"/>
      <c r="AX2055" s="24"/>
      <c r="AY2055" s="24"/>
      <c r="AZ2055" s="24"/>
      <c r="BA2055" s="24"/>
      <c r="BB2055" s="24"/>
      <c r="BC2055" s="24"/>
      <c r="BD2055" s="24"/>
      <c r="BE2055" s="24"/>
      <c r="BF2055" s="24"/>
      <c r="BG2055" s="24"/>
    </row>
    <row r="2056" spans="1:59">
      <c r="A2056" s="457"/>
      <c r="B2056" s="308"/>
      <c r="C2056" s="239"/>
      <c r="D2056" s="237"/>
      <c r="E2056" s="128"/>
      <c r="F2056" s="308"/>
      <c r="G2056" s="308"/>
      <c r="H2056" s="308"/>
      <c r="I2056" s="308"/>
      <c r="J2056" s="128"/>
      <c r="K2056" s="24"/>
      <c r="L2056" s="128"/>
      <c r="M2056" s="308"/>
      <c r="N2056" s="308"/>
      <c r="O2056" s="324"/>
      <c r="P2056" s="335"/>
      <c r="Q2056" s="335"/>
      <c r="R2056" s="335"/>
      <c r="S2056" s="335"/>
      <c r="T2056" s="335"/>
      <c r="U2056" s="308"/>
      <c r="V2056" s="238"/>
      <c r="W2056" s="238"/>
      <c r="X2056" s="128"/>
      <c r="Y2056" s="334"/>
      <c r="Z2056" s="24"/>
      <c r="AA2056" s="24"/>
      <c r="AB2056" s="24"/>
      <c r="AC2056" s="24"/>
      <c r="AD2056" s="24"/>
      <c r="AE2056" s="24"/>
      <c r="AF2056" s="24"/>
      <c r="AG2056" s="414"/>
      <c r="AH2056" s="413"/>
      <c r="AI2056" s="413"/>
      <c r="AJ2056" s="413"/>
      <c r="AK2056" s="413"/>
      <c r="AL2056" s="415"/>
      <c r="AM2056" s="413"/>
      <c r="AN2056" s="413"/>
      <c r="AO2056" s="415"/>
      <c r="AP2056" s="413"/>
      <c r="AQ2056" s="413"/>
      <c r="AR2056" s="415"/>
      <c r="AS2056" s="24"/>
      <c r="AT2056" s="24"/>
      <c r="AU2056" s="24"/>
      <c r="AV2056" s="24"/>
      <c r="AW2056" s="24"/>
      <c r="AX2056" s="24"/>
      <c r="AY2056" s="24"/>
      <c r="AZ2056" s="24"/>
      <c r="BA2056" s="24"/>
      <c r="BB2056" s="24"/>
      <c r="BC2056" s="24"/>
      <c r="BD2056" s="24"/>
      <c r="BE2056" s="24"/>
      <c r="BF2056" s="24"/>
      <c r="BG2056" s="24"/>
    </row>
    <row r="2057" spans="1:59" ht="15.75" thickBot="1">
      <c r="A2057" s="416"/>
      <c r="B2057" s="416"/>
      <c r="C2057" s="417"/>
      <c r="D2057" s="418"/>
      <c r="E2057" s="419"/>
      <c r="F2057" s="420"/>
      <c r="G2057" s="416"/>
      <c r="H2057" s="416"/>
      <c r="I2057" s="418"/>
      <c r="J2057" s="419"/>
      <c r="K2057" s="421"/>
      <c r="L2057" s="419"/>
      <c r="M2057" s="418"/>
      <c r="N2057" s="418"/>
      <c r="O2057" s="422"/>
      <c r="P2057" s="420"/>
      <c r="Q2057" s="420"/>
      <c r="R2057" s="420"/>
      <c r="S2057" s="420"/>
      <c r="T2057" s="420"/>
      <c r="U2057" s="416"/>
      <c r="V2057" s="416"/>
      <c r="W2057" s="416"/>
      <c r="X2057" s="419"/>
      <c r="Y2057" s="419"/>
      <c r="Z2057" s="421"/>
      <c r="AA2057" s="421"/>
      <c r="AB2057" s="24"/>
      <c r="AC2057" s="24"/>
      <c r="AD2057" s="24"/>
      <c r="AE2057" s="24"/>
      <c r="AF2057" s="24"/>
      <c r="AG2057" s="414"/>
      <c r="AH2057" s="24"/>
      <c r="AI2057" s="24"/>
      <c r="AJ2057" s="24"/>
      <c r="AK2057" s="24"/>
      <c r="AL2057" s="423"/>
      <c r="AM2057" s="24"/>
      <c r="AN2057" s="24"/>
      <c r="AO2057" s="423"/>
      <c r="AP2057" s="24"/>
      <c r="AQ2057" s="24"/>
      <c r="AR2057" s="423"/>
      <c r="AS2057" s="24"/>
      <c r="AT2057" s="24"/>
      <c r="AU2057" s="24"/>
      <c r="AV2057" s="24"/>
      <c r="AW2057" s="24"/>
      <c r="AX2057" s="24"/>
      <c r="AY2057" s="24"/>
      <c r="AZ2057" s="24"/>
      <c r="BA2057" s="24"/>
      <c r="BB2057" s="24"/>
      <c r="BC2057" s="24"/>
      <c r="BD2057" s="24"/>
      <c r="BE2057" s="24"/>
      <c r="BF2057" s="24"/>
      <c r="BG2057" s="24"/>
    </row>
    <row r="2058" spans="1:59" ht="15.75" thickTop="1">
      <c r="A2058" s="24"/>
      <c r="B2058" s="128"/>
      <c r="C2058" s="24"/>
      <c r="D2058" s="24"/>
      <c r="E2058" s="128"/>
      <c r="F2058" s="128"/>
      <c r="G2058" s="128"/>
      <c r="H2058" s="150"/>
      <c r="I2058" s="24"/>
      <c r="J2058" s="128"/>
      <c r="K2058" s="24"/>
      <c r="L2058" s="128"/>
      <c r="M2058" s="24"/>
      <c r="N2058" s="24"/>
      <c r="O2058" s="424"/>
      <c r="P2058" s="128"/>
      <c r="Q2058" s="128"/>
      <c r="R2058" s="128"/>
      <c r="S2058" s="128"/>
      <c r="T2058" s="128"/>
      <c r="U2058" s="128"/>
      <c r="V2058" s="24"/>
      <c r="W2058" s="128"/>
      <c r="X2058" s="128"/>
      <c r="Y2058" s="128"/>
      <c r="Z2058" s="24"/>
      <c r="AA2058" s="24"/>
      <c r="AB2058" s="24"/>
      <c r="AC2058" s="24"/>
      <c r="AD2058" s="24"/>
      <c r="AE2058" s="24"/>
      <c r="AF2058" s="24"/>
      <c r="AG2058" s="24"/>
      <c r="AH2058" s="24"/>
      <c r="AI2058" s="24"/>
      <c r="AJ2058" s="24"/>
      <c r="AK2058" s="24"/>
      <c r="AL2058" s="24"/>
      <c r="AM2058" s="24"/>
      <c r="AN2058" s="24"/>
      <c r="AO2058" s="24"/>
      <c r="AP2058" s="24"/>
      <c r="AQ2058" s="24"/>
      <c r="AR2058" s="24"/>
      <c r="AS2058" s="24"/>
      <c r="AT2058" s="24"/>
      <c r="AU2058" s="24"/>
      <c r="AV2058" s="24"/>
      <c r="AW2058" s="24"/>
      <c r="AX2058" s="24"/>
      <c r="AY2058" s="24"/>
      <c r="AZ2058" s="24"/>
      <c r="BA2058" s="24"/>
      <c r="BB2058" s="24"/>
      <c r="BC2058" s="24"/>
      <c r="BD2058" s="24"/>
      <c r="BE2058" s="24"/>
      <c r="BF2058" s="24"/>
      <c r="BG2058" s="24"/>
    </row>
    <row r="2059" spans="1:59">
      <c r="A2059" s="24"/>
      <c r="B2059" s="128"/>
      <c r="C2059" s="24"/>
      <c r="D2059" s="24"/>
      <c r="E2059" s="128"/>
      <c r="F2059" s="128"/>
      <c r="G2059" s="128"/>
      <c r="H2059" s="150"/>
      <c r="I2059" s="24"/>
      <c r="J2059" s="128"/>
      <c r="K2059" s="24"/>
      <c r="L2059" s="128"/>
      <c r="M2059" s="24"/>
      <c r="N2059" s="24"/>
      <c r="O2059" s="424"/>
      <c r="P2059" s="128"/>
      <c r="Q2059" s="128"/>
      <c r="R2059" s="128"/>
      <c r="S2059" s="128"/>
      <c r="T2059" s="128"/>
      <c r="U2059" s="128"/>
      <c r="V2059" s="24"/>
      <c r="W2059" s="128"/>
      <c r="X2059" s="128"/>
      <c r="Y2059" s="128"/>
      <c r="Z2059" s="24"/>
      <c r="AA2059" s="24"/>
      <c r="AB2059" s="24"/>
      <c r="AC2059" s="24"/>
      <c r="AD2059" s="24"/>
      <c r="AE2059" s="24"/>
      <c r="AF2059" s="24"/>
      <c r="AG2059" s="24"/>
      <c r="AH2059" s="24"/>
      <c r="AI2059" s="24"/>
      <c r="AJ2059" s="24"/>
      <c r="AK2059" s="24"/>
      <c r="AL2059" s="24"/>
      <c r="AM2059" s="24"/>
      <c r="AN2059" s="24"/>
      <c r="AO2059" s="24"/>
      <c r="AP2059" s="24"/>
      <c r="AQ2059" s="24"/>
      <c r="AR2059" s="24"/>
      <c r="AS2059" s="24"/>
      <c r="AT2059" s="24"/>
      <c r="AU2059" s="24"/>
      <c r="AV2059" s="24"/>
      <c r="AW2059" s="24"/>
      <c r="AX2059" s="24"/>
      <c r="AY2059" s="24"/>
      <c r="AZ2059" s="24"/>
      <c r="BA2059" s="24"/>
      <c r="BB2059" s="24"/>
      <c r="BC2059" s="24"/>
      <c r="BD2059" s="24"/>
      <c r="BE2059" s="24"/>
      <c r="BF2059" s="24"/>
      <c r="BG2059" s="24"/>
    </row>
    <row r="2060" spans="1:59">
      <c r="A2060" s="24"/>
      <c r="B2060" s="128"/>
      <c r="C2060" s="24"/>
      <c r="D2060" s="24"/>
      <c r="E2060" s="128"/>
      <c r="F2060" s="128"/>
      <c r="G2060" s="128"/>
      <c r="H2060" s="150"/>
      <c r="I2060" s="24"/>
      <c r="J2060" s="128"/>
      <c r="K2060" s="24"/>
      <c r="L2060" s="128"/>
      <c r="M2060" s="24"/>
      <c r="N2060" s="24"/>
      <c r="O2060" s="424"/>
      <c r="P2060" s="128"/>
      <c r="Q2060" s="128"/>
      <c r="R2060" s="128"/>
      <c r="S2060" s="128"/>
      <c r="T2060" s="128"/>
      <c r="U2060" s="128"/>
      <c r="V2060" s="24"/>
      <c r="W2060" s="128"/>
      <c r="X2060" s="128"/>
      <c r="Y2060" s="128"/>
      <c r="Z2060" s="24"/>
      <c r="AA2060" s="24"/>
      <c r="AB2060" s="24"/>
      <c r="AC2060" s="24"/>
      <c r="AD2060" s="24"/>
      <c r="AE2060" s="24"/>
      <c r="AF2060" s="24"/>
      <c r="AG2060" s="24"/>
      <c r="AH2060" s="24"/>
      <c r="AI2060" s="24"/>
      <c r="AJ2060" s="24"/>
      <c r="AK2060" s="24"/>
      <c r="AL2060" s="24"/>
      <c r="AM2060" s="24"/>
      <c r="AN2060" s="24"/>
      <c r="AO2060" s="24"/>
      <c r="AP2060" s="24"/>
      <c r="AQ2060" s="24"/>
      <c r="AR2060" s="24"/>
      <c r="AS2060" s="24"/>
      <c r="AT2060" s="24"/>
      <c r="AU2060" s="24"/>
      <c r="AV2060" s="24"/>
      <c r="AW2060" s="24"/>
      <c r="AX2060" s="24"/>
      <c r="AY2060" s="24"/>
      <c r="AZ2060" s="24"/>
      <c r="BA2060" s="24"/>
      <c r="BB2060" s="24"/>
      <c r="BC2060" s="24"/>
      <c r="BD2060" s="24"/>
      <c r="BE2060" s="24"/>
      <c r="BF2060" s="24"/>
      <c r="BG2060" s="24"/>
    </row>
    <row r="2061" spans="1:59">
      <c r="A2061" s="24"/>
      <c r="B2061" s="128"/>
      <c r="C2061" s="24"/>
      <c r="D2061" s="24"/>
      <c r="E2061" s="128"/>
      <c r="F2061" s="128"/>
      <c r="G2061" s="128"/>
      <c r="H2061" s="150"/>
      <c r="I2061" s="24"/>
      <c r="J2061" s="128"/>
      <c r="K2061" s="24"/>
      <c r="L2061" s="128"/>
      <c r="M2061" s="24"/>
      <c r="N2061" s="24"/>
      <c r="O2061" s="424"/>
      <c r="P2061" s="128"/>
      <c r="Q2061" s="128"/>
      <c r="R2061" s="128"/>
      <c r="S2061" s="128"/>
      <c r="T2061" s="128"/>
      <c r="U2061" s="128"/>
      <c r="V2061" s="24"/>
      <c r="W2061" s="128"/>
      <c r="X2061" s="128"/>
      <c r="Y2061" s="128"/>
      <c r="Z2061" s="24"/>
      <c r="AA2061" s="24"/>
      <c r="AB2061" s="24"/>
      <c r="AC2061" s="24"/>
      <c r="AD2061" s="24"/>
      <c r="AE2061" s="24"/>
      <c r="AF2061" s="24"/>
      <c r="AG2061" s="24"/>
      <c r="AH2061" s="24"/>
      <c r="AI2061" s="24"/>
      <c r="AJ2061" s="24"/>
      <c r="AK2061" s="24"/>
      <c r="AL2061" s="24"/>
      <c r="AM2061" s="24"/>
      <c r="AN2061" s="24"/>
      <c r="AO2061" s="24"/>
      <c r="AP2061" s="24"/>
      <c r="AQ2061" s="24"/>
      <c r="AR2061" s="24"/>
      <c r="AS2061" s="24"/>
      <c r="AT2061" s="24"/>
      <c r="AU2061" s="24"/>
      <c r="AV2061" s="24"/>
      <c r="AW2061" s="24"/>
      <c r="AX2061" s="24"/>
      <c r="AY2061" s="24"/>
      <c r="AZ2061" s="24"/>
      <c r="BA2061" s="24"/>
      <c r="BB2061" s="24"/>
      <c r="BC2061" s="24"/>
      <c r="BD2061" s="24"/>
      <c r="BE2061" s="24"/>
      <c r="BF2061" s="24"/>
      <c r="BG2061" s="24"/>
    </row>
    <row r="2062" spans="1:59">
      <c r="A2062" s="24"/>
      <c r="B2062" s="128"/>
      <c r="C2062" s="24"/>
      <c r="D2062" s="24"/>
      <c r="E2062" s="128"/>
      <c r="F2062" s="128"/>
      <c r="G2062" s="128"/>
      <c r="H2062" s="150"/>
      <c r="I2062" s="24"/>
      <c r="J2062" s="128"/>
      <c r="K2062" s="24"/>
      <c r="L2062" s="128"/>
      <c r="M2062" s="24"/>
      <c r="N2062" s="24"/>
      <c r="O2062" s="424"/>
      <c r="P2062" s="128"/>
      <c r="Q2062" s="128"/>
      <c r="R2062" s="128"/>
      <c r="S2062" s="128"/>
      <c r="T2062" s="128"/>
      <c r="U2062" s="128"/>
      <c r="V2062" s="24"/>
      <c r="W2062" s="128"/>
      <c r="X2062" s="128"/>
      <c r="Y2062" s="128"/>
      <c r="Z2062" s="24"/>
      <c r="AA2062" s="24"/>
      <c r="AB2062" s="24"/>
      <c r="AC2062" s="24"/>
      <c r="AD2062" s="24"/>
      <c r="AE2062" s="24"/>
      <c r="AF2062" s="24"/>
      <c r="AG2062" s="24"/>
      <c r="AH2062" s="24"/>
      <c r="AI2062" s="24"/>
      <c r="AJ2062" s="24"/>
      <c r="AK2062" s="24"/>
      <c r="AL2062" s="24"/>
      <c r="AM2062" s="24"/>
      <c r="AN2062" s="24"/>
      <c r="AO2062" s="24"/>
      <c r="AP2062" s="24"/>
      <c r="AQ2062" s="24"/>
      <c r="AR2062" s="24"/>
      <c r="AS2062" s="24"/>
      <c r="AT2062" s="24"/>
      <c r="AU2062" s="24"/>
      <c r="AV2062" s="24"/>
      <c r="AW2062" s="24"/>
      <c r="AX2062" s="24"/>
      <c r="AY2062" s="24"/>
      <c r="AZ2062" s="24"/>
      <c r="BA2062" s="24"/>
      <c r="BB2062" s="24"/>
      <c r="BC2062" s="24"/>
      <c r="BD2062" s="24"/>
      <c r="BE2062" s="24"/>
      <c r="BF2062" s="24"/>
      <c r="BG2062" s="24"/>
    </row>
    <row r="2063" spans="1:59">
      <c r="A2063" s="24"/>
      <c r="B2063" s="128"/>
      <c r="C2063" s="24"/>
      <c r="D2063" s="24"/>
      <c r="E2063" s="128"/>
      <c r="F2063" s="128"/>
      <c r="G2063" s="128"/>
      <c r="H2063" s="150"/>
      <c r="I2063" s="24"/>
      <c r="J2063" s="128"/>
      <c r="K2063" s="24"/>
      <c r="L2063" s="128"/>
      <c r="M2063" s="24"/>
      <c r="N2063" s="24"/>
      <c r="O2063" s="424"/>
      <c r="P2063" s="128"/>
      <c r="Q2063" s="128"/>
      <c r="R2063" s="128"/>
      <c r="S2063" s="128"/>
      <c r="T2063" s="128"/>
      <c r="U2063" s="128"/>
      <c r="V2063" s="24"/>
      <c r="W2063" s="128"/>
      <c r="X2063" s="128"/>
      <c r="Y2063" s="128"/>
      <c r="Z2063" s="24"/>
      <c r="AA2063" s="24"/>
      <c r="AB2063" s="24"/>
      <c r="AC2063" s="24"/>
      <c r="AD2063" s="24"/>
      <c r="AE2063" s="24"/>
      <c r="AF2063" s="24"/>
      <c r="AG2063" s="24"/>
      <c r="AH2063" s="24"/>
      <c r="AI2063" s="24"/>
      <c r="AJ2063" s="24"/>
      <c r="AK2063" s="24"/>
      <c r="AL2063" s="24"/>
      <c r="AM2063" s="24"/>
      <c r="AN2063" s="24"/>
      <c r="AO2063" s="24"/>
      <c r="AP2063" s="24"/>
      <c r="AQ2063" s="24"/>
      <c r="AR2063" s="24"/>
      <c r="AS2063" s="24"/>
      <c r="AT2063" s="24"/>
      <c r="AU2063" s="24"/>
      <c r="AV2063" s="24"/>
      <c r="AW2063" s="24"/>
      <c r="AX2063" s="24"/>
      <c r="AY2063" s="24"/>
      <c r="AZ2063" s="24"/>
      <c r="BA2063" s="24"/>
      <c r="BB2063" s="24"/>
      <c r="BC2063" s="24"/>
      <c r="BD2063" s="24"/>
      <c r="BE2063" s="24"/>
      <c r="BF2063" s="24"/>
      <c r="BG2063" s="24"/>
    </row>
    <row r="2064" spans="1:59">
      <c r="A2064" s="24"/>
      <c r="B2064" s="128"/>
      <c r="C2064" s="24"/>
      <c r="D2064" s="24"/>
      <c r="E2064" s="128"/>
      <c r="F2064" s="128"/>
      <c r="G2064" s="128"/>
      <c r="H2064" s="150"/>
      <c r="I2064" s="24"/>
      <c r="J2064" s="128"/>
      <c r="K2064" s="24"/>
      <c r="L2064" s="128"/>
      <c r="M2064" s="24"/>
      <c r="N2064" s="24"/>
      <c r="O2064" s="424"/>
      <c r="P2064" s="128"/>
      <c r="Q2064" s="128"/>
      <c r="R2064" s="128"/>
      <c r="S2064" s="128"/>
      <c r="T2064" s="128"/>
      <c r="U2064" s="128"/>
      <c r="V2064" s="24"/>
      <c r="W2064" s="128"/>
      <c r="X2064" s="128"/>
      <c r="Y2064" s="128"/>
      <c r="Z2064" s="24"/>
      <c r="AA2064" s="24"/>
      <c r="AB2064" s="24"/>
      <c r="AC2064" s="24"/>
      <c r="AD2064" s="24"/>
      <c r="AE2064" s="24"/>
      <c r="AF2064" s="24"/>
      <c r="AG2064" s="24"/>
      <c r="AH2064" s="24"/>
      <c r="AI2064" s="24"/>
      <c r="AJ2064" s="24"/>
      <c r="AK2064" s="24"/>
      <c r="AL2064" s="24"/>
      <c r="AM2064" s="24"/>
      <c r="AN2064" s="24"/>
      <c r="AO2064" s="24"/>
      <c r="AP2064" s="24"/>
      <c r="AQ2064" s="24"/>
      <c r="AR2064" s="24"/>
      <c r="AS2064" s="24"/>
      <c r="AT2064" s="24"/>
      <c r="AU2064" s="24"/>
      <c r="AV2064" s="24"/>
      <c r="AW2064" s="24"/>
      <c r="AX2064" s="24"/>
      <c r="AY2064" s="24"/>
      <c r="AZ2064" s="24"/>
      <c r="BA2064" s="24"/>
      <c r="BB2064" s="24"/>
      <c r="BC2064" s="24"/>
      <c r="BD2064" s="24"/>
      <c r="BE2064" s="24"/>
      <c r="BF2064" s="24"/>
      <c r="BG2064" s="24"/>
    </row>
    <row r="2065" spans="1:59">
      <c r="A2065" s="24"/>
      <c r="B2065" s="128"/>
      <c r="C2065" s="24"/>
      <c r="D2065" s="24"/>
      <c r="E2065" s="128"/>
      <c r="F2065" s="128"/>
      <c r="G2065" s="128"/>
      <c r="H2065" s="150"/>
      <c r="I2065" s="24"/>
      <c r="J2065" s="128"/>
      <c r="K2065" s="24"/>
      <c r="L2065" s="128"/>
      <c r="M2065" s="24"/>
      <c r="N2065" s="24"/>
      <c r="O2065" s="424"/>
      <c r="P2065" s="128"/>
      <c r="Q2065" s="128"/>
      <c r="R2065" s="128"/>
      <c r="S2065" s="128"/>
      <c r="T2065" s="128"/>
      <c r="U2065" s="128"/>
      <c r="V2065" s="24"/>
      <c r="W2065" s="128"/>
      <c r="X2065" s="128"/>
      <c r="Y2065" s="128"/>
      <c r="Z2065" s="24"/>
      <c r="AA2065" s="24"/>
      <c r="AB2065" s="24"/>
      <c r="AC2065" s="24"/>
      <c r="AD2065" s="24"/>
      <c r="AE2065" s="24"/>
      <c r="AF2065" s="24"/>
      <c r="AG2065" s="24"/>
      <c r="AH2065" s="24"/>
      <c r="AI2065" s="24"/>
      <c r="AJ2065" s="24"/>
      <c r="AK2065" s="24"/>
      <c r="AL2065" s="24"/>
      <c r="AM2065" s="24"/>
      <c r="AN2065" s="24"/>
      <c r="AO2065" s="24"/>
      <c r="AP2065" s="24"/>
      <c r="AQ2065" s="24"/>
      <c r="AR2065" s="24"/>
      <c r="AS2065" s="24"/>
      <c r="AT2065" s="24"/>
      <c r="AU2065" s="24"/>
      <c r="AV2065" s="24"/>
      <c r="AW2065" s="24"/>
      <c r="AX2065" s="24"/>
      <c r="AY2065" s="24"/>
      <c r="AZ2065" s="24"/>
      <c r="BA2065" s="24"/>
      <c r="BB2065" s="24"/>
      <c r="BC2065" s="24"/>
      <c r="BD2065" s="24"/>
      <c r="BE2065" s="24"/>
      <c r="BF2065" s="24"/>
      <c r="BG2065" s="24"/>
    </row>
    <row r="2066" spans="1:59">
      <c r="A2066" s="24"/>
      <c r="B2066" s="128"/>
      <c r="C2066" s="24"/>
      <c r="D2066" s="24"/>
      <c r="E2066" s="128"/>
      <c r="F2066" s="128"/>
      <c r="G2066" s="128"/>
      <c r="H2066" s="150"/>
      <c r="I2066" s="24"/>
      <c r="J2066" s="128"/>
      <c r="K2066" s="24"/>
      <c r="L2066" s="128"/>
      <c r="M2066" s="24"/>
      <c r="N2066" s="24"/>
      <c r="O2066" s="424"/>
      <c r="P2066" s="128"/>
      <c r="Q2066" s="128"/>
      <c r="R2066" s="128"/>
      <c r="S2066" s="128"/>
      <c r="T2066" s="128"/>
      <c r="U2066" s="128"/>
      <c r="V2066" s="24"/>
      <c r="W2066" s="128"/>
      <c r="X2066" s="128"/>
      <c r="Y2066" s="128"/>
      <c r="Z2066" s="24"/>
      <c r="AA2066" s="24"/>
      <c r="AB2066" s="24"/>
      <c r="AC2066" s="24"/>
      <c r="AD2066" s="24"/>
      <c r="AE2066" s="24"/>
      <c r="AF2066" s="24"/>
      <c r="AG2066" s="24"/>
      <c r="AH2066" s="24"/>
      <c r="AI2066" s="24"/>
      <c r="AJ2066" s="24"/>
      <c r="AK2066" s="24"/>
      <c r="AL2066" s="24"/>
      <c r="AM2066" s="24"/>
      <c r="AN2066" s="24"/>
      <c r="AO2066" s="24"/>
      <c r="AP2066" s="24"/>
      <c r="AQ2066" s="24"/>
      <c r="AR2066" s="24"/>
      <c r="AS2066" s="24"/>
      <c r="AT2066" s="24"/>
      <c r="AU2066" s="24"/>
      <c r="AV2066" s="24"/>
      <c r="AW2066" s="24"/>
      <c r="AX2066" s="24"/>
      <c r="AY2066" s="24"/>
      <c r="AZ2066" s="24"/>
      <c r="BA2066" s="24"/>
      <c r="BB2066" s="24"/>
      <c r="BC2066" s="24"/>
      <c r="BD2066" s="24"/>
      <c r="BE2066" s="24"/>
      <c r="BF2066" s="24"/>
      <c r="BG2066" s="24"/>
    </row>
    <row r="2067" spans="1:59">
      <c r="A2067" s="24"/>
      <c r="B2067" s="128"/>
      <c r="C2067" s="24"/>
      <c r="D2067" s="24"/>
      <c r="E2067" s="128"/>
      <c r="F2067" s="128"/>
      <c r="G2067" s="128"/>
      <c r="H2067" s="150"/>
      <c r="I2067" s="24"/>
      <c r="J2067" s="128"/>
      <c r="K2067" s="24"/>
      <c r="L2067" s="128"/>
      <c r="M2067" s="24"/>
      <c r="N2067" s="24"/>
      <c r="O2067" s="424"/>
      <c r="P2067" s="128"/>
      <c r="Q2067" s="128"/>
      <c r="R2067" s="128"/>
      <c r="S2067" s="128"/>
      <c r="T2067" s="128"/>
      <c r="U2067" s="128"/>
      <c r="V2067" s="24"/>
      <c r="W2067" s="128"/>
      <c r="X2067" s="128"/>
      <c r="Y2067" s="128"/>
      <c r="Z2067" s="24"/>
      <c r="AA2067" s="24"/>
      <c r="AB2067" s="24"/>
      <c r="AC2067" s="24"/>
      <c r="AD2067" s="24"/>
      <c r="AE2067" s="24"/>
      <c r="AF2067" s="24"/>
      <c r="AG2067" s="24"/>
      <c r="AH2067" s="24"/>
      <c r="AI2067" s="24"/>
      <c r="AJ2067" s="24"/>
      <c r="AK2067" s="24"/>
      <c r="AL2067" s="24"/>
      <c r="AM2067" s="24"/>
      <c r="AN2067" s="24"/>
      <c r="AO2067" s="24"/>
      <c r="AP2067" s="24"/>
      <c r="AQ2067" s="24"/>
      <c r="AR2067" s="24"/>
      <c r="AS2067" s="24"/>
      <c r="AT2067" s="24"/>
      <c r="AU2067" s="24"/>
      <c r="AV2067" s="24"/>
      <c r="AW2067" s="24"/>
      <c r="AX2067" s="24"/>
      <c r="AY2067" s="24"/>
      <c r="AZ2067" s="24"/>
      <c r="BA2067" s="24"/>
      <c r="BB2067" s="24"/>
      <c r="BC2067" s="24"/>
      <c r="BD2067" s="24"/>
      <c r="BE2067" s="24"/>
      <c r="BF2067" s="24"/>
      <c r="BG2067" s="24"/>
    </row>
    <row r="2068" spans="1:59">
      <c r="A2068" s="24"/>
      <c r="B2068" s="128"/>
      <c r="C2068" s="24"/>
      <c r="D2068" s="24"/>
      <c r="E2068" s="128"/>
      <c r="F2068" s="128"/>
      <c r="G2068" s="128"/>
      <c r="H2068" s="150"/>
      <c r="I2068" s="24"/>
      <c r="J2068" s="128"/>
      <c r="K2068" s="24"/>
      <c r="L2068" s="128"/>
      <c r="M2068" s="24"/>
      <c r="N2068" s="24"/>
      <c r="O2068" s="424"/>
      <c r="P2068" s="128"/>
      <c r="Q2068" s="128"/>
      <c r="R2068" s="128"/>
      <c r="S2068" s="128"/>
      <c r="T2068" s="128"/>
      <c r="U2068" s="128"/>
      <c r="V2068" s="24"/>
      <c r="W2068" s="128"/>
      <c r="X2068" s="128"/>
      <c r="Y2068" s="128"/>
      <c r="Z2068" s="24"/>
      <c r="AA2068" s="24"/>
      <c r="AB2068" s="24"/>
      <c r="AC2068" s="24"/>
      <c r="AD2068" s="24"/>
      <c r="AE2068" s="24"/>
      <c r="AF2068" s="24"/>
      <c r="AG2068" s="24"/>
      <c r="AH2068" s="24"/>
      <c r="AI2068" s="24"/>
      <c r="AJ2068" s="24"/>
      <c r="AK2068" s="24"/>
      <c r="AL2068" s="24"/>
      <c r="AM2068" s="24"/>
      <c r="AN2068" s="24"/>
      <c r="AO2068" s="24"/>
      <c r="AP2068" s="24"/>
      <c r="AQ2068" s="24"/>
      <c r="AR2068" s="24"/>
      <c r="AS2068" s="24"/>
      <c r="AT2068" s="24"/>
      <c r="AU2068" s="24"/>
      <c r="AV2068" s="24"/>
      <c r="AW2068" s="24"/>
      <c r="AX2068" s="24"/>
      <c r="AY2068" s="24"/>
      <c r="AZ2068" s="24"/>
      <c r="BA2068" s="24"/>
      <c r="BB2068" s="24"/>
      <c r="BC2068" s="24"/>
      <c r="BD2068" s="24"/>
      <c r="BE2068" s="24"/>
      <c r="BF2068" s="24"/>
      <c r="BG2068" s="24"/>
    </row>
    <row r="2069" spans="1:59">
      <c r="A2069" s="24"/>
      <c r="B2069" s="128"/>
      <c r="C2069" s="24"/>
      <c r="D2069" s="24"/>
      <c r="E2069" s="128"/>
      <c r="F2069" s="128"/>
      <c r="G2069" s="128"/>
      <c r="H2069" s="150"/>
      <c r="I2069" s="24"/>
      <c r="J2069" s="128"/>
      <c r="K2069" s="24"/>
      <c r="L2069" s="128"/>
      <c r="M2069" s="24"/>
      <c r="N2069" s="24"/>
      <c r="O2069" s="424"/>
      <c r="P2069" s="128"/>
      <c r="Q2069" s="128"/>
      <c r="R2069" s="128"/>
      <c r="S2069" s="128"/>
      <c r="T2069" s="128"/>
      <c r="U2069" s="128"/>
      <c r="V2069" s="24"/>
      <c r="W2069" s="128"/>
      <c r="X2069" s="128"/>
      <c r="Y2069" s="128"/>
      <c r="Z2069" s="24"/>
      <c r="AA2069" s="24"/>
      <c r="AB2069" s="24"/>
      <c r="AC2069" s="24"/>
      <c r="AD2069" s="24"/>
      <c r="AE2069" s="24"/>
      <c r="AF2069" s="24"/>
      <c r="AG2069" s="24"/>
      <c r="AH2069" s="24"/>
      <c r="AI2069" s="24"/>
      <c r="AJ2069" s="24"/>
      <c r="AK2069" s="24"/>
      <c r="AL2069" s="24"/>
      <c r="AM2069" s="24"/>
      <c r="AN2069" s="24"/>
      <c r="AO2069" s="24"/>
      <c r="AP2069" s="24"/>
      <c r="AQ2069" s="24"/>
      <c r="AR2069" s="24"/>
      <c r="AS2069" s="24"/>
      <c r="AT2069" s="24"/>
      <c r="AU2069" s="24"/>
      <c r="AV2069" s="24"/>
      <c r="AW2069" s="24"/>
      <c r="AX2069" s="24"/>
      <c r="AY2069" s="24"/>
      <c r="AZ2069" s="24"/>
      <c r="BA2069" s="24"/>
      <c r="BB2069" s="24"/>
      <c r="BC2069" s="24"/>
      <c r="BD2069" s="24"/>
      <c r="BE2069" s="24"/>
      <c r="BF2069" s="24"/>
      <c r="BG2069" s="24"/>
    </row>
    <row r="2070" spans="1:59">
      <c r="A2070" s="24"/>
      <c r="B2070" s="128"/>
      <c r="C2070" s="24"/>
      <c r="D2070" s="24"/>
      <c r="E2070" s="128"/>
      <c r="F2070" s="128"/>
      <c r="G2070" s="128"/>
      <c r="H2070" s="150"/>
      <c r="I2070" s="24"/>
      <c r="J2070" s="128"/>
      <c r="K2070" s="24"/>
      <c r="L2070" s="128"/>
      <c r="M2070" s="24"/>
      <c r="N2070" s="24"/>
      <c r="O2070" s="424"/>
      <c r="P2070" s="128"/>
      <c r="Q2070" s="128"/>
      <c r="R2070" s="128"/>
      <c r="S2070" s="128"/>
      <c r="T2070" s="128"/>
      <c r="U2070" s="128"/>
      <c r="V2070" s="24"/>
      <c r="W2070" s="128"/>
      <c r="X2070" s="128"/>
      <c r="Y2070" s="128"/>
      <c r="Z2070" s="24"/>
      <c r="AA2070" s="24"/>
      <c r="AB2070" s="24"/>
      <c r="AC2070" s="24"/>
      <c r="AD2070" s="24"/>
      <c r="AE2070" s="24"/>
      <c r="AF2070" s="24"/>
      <c r="AG2070" s="24"/>
      <c r="AH2070" s="24"/>
      <c r="AI2070" s="24"/>
      <c r="AJ2070" s="24"/>
      <c r="AK2070" s="24"/>
      <c r="AL2070" s="24"/>
      <c r="AM2070" s="24"/>
      <c r="AN2070" s="24"/>
      <c r="AO2070" s="24"/>
      <c r="AP2070" s="24"/>
      <c r="AQ2070" s="24"/>
      <c r="AR2070" s="24"/>
      <c r="AS2070" s="24"/>
      <c r="AT2070" s="24"/>
      <c r="AU2070" s="24"/>
      <c r="AV2070" s="24"/>
      <c r="AW2070" s="24"/>
      <c r="AX2070" s="24"/>
      <c r="AY2070" s="24"/>
      <c r="AZ2070" s="24"/>
      <c r="BA2070" s="24"/>
      <c r="BB2070" s="24"/>
      <c r="BC2070" s="24"/>
      <c r="BD2070" s="24"/>
      <c r="BE2070" s="24"/>
      <c r="BF2070" s="24"/>
      <c r="BG2070" s="24"/>
    </row>
    <row r="2071" spans="1:59">
      <c r="A2071" s="24"/>
      <c r="B2071" s="128"/>
      <c r="C2071" s="24"/>
      <c r="D2071" s="24"/>
      <c r="E2071" s="128"/>
      <c r="F2071" s="128"/>
      <c r="G2071" s="128"/>
      <c r="H2071" s="150"/>
      <c r="I2071" s="24"/>
      <c r="J2071" s="128"/>
      <c r="K2071" s="24"/>
      <c r="L2071" s="128"/>
      <c r="M2071" s="24"/>
      <c r="N2071" s="24"/>
      <c r="O2071" s="424"/>
      <c r="P2071" s="128"/>
      <c r="Q2071" s="128"/>
      <c r="R2071" s="128"/>
      <c r="S2071" s="128"/>
      <c r="T2071" s="128"/>
      <c r="U2071" s="128"/>
      <c r="V2071" s="24"/>
      <c r="W2071" s="128"/>
      <c r="X2071" s="128"/>
      <c r="Y2071" s="128"/>
      <c r="Z2071" s="24"/>
      <c r="AA2071" s="24"/>
      <c r="AB2071" s="24"/>
      <c r="AC2071" s="24"/>
      <c r="AD2071" s="24"/>
      <c r="AE2071" s="24"/>
      <c r="AF2071" s="24"/>
      <c r="AG2071" s="24"/>
      <c r="AH2071" s="24"/>
      <c r="AI2071" s="24"/>
      <c r="AJ2071" s="24"/>
      <c r="AK2071" s="24"/>
      <c r="AL2071" s="24"/>
      <c r="AM2071" s="24"/>
      <c r="AN2071" s="24"/>
      <c r="AO2071" s="24"/>
      <c r="AP2071" s="24"/>
      <c r="AQ2071" s="24"/>
      <c r="AR2071" s="24"/>
      <c r="AS2071" s="24"/>
      <c r="AT2071" s="24"/>
      <c r="AU2071" s="24"/>
      <c r="AV2071" s="24"/>
      <c r="AW2071" s="24"/>
      <c r="AX2071" s="24"/>
      <c r="AY2071" s="24"/>
      <c r="AZ2071" s="24"/>
      <c r="BA2071" s="24"/>
      <c r="BB2071" s="24"/>
      <c r="BC2071" s="24"/>
      <c r="BD2071" s="24"/>
      <c r="BE2071" s="24"/>
      <c r="BF2071" s="24"/>
      <c r="BG2071" s="24"/>
    </row>
    <row r="2072" spans="1:59">
      <c r="A2072" s="24"/>
      <c r="B2072" s="128"/>
      <c r="C2072" s="24"/>
      <c r="D2072" s="24"/>
      <c r="E2072" s="128"/>
      <c r="F2072" s="128"/>
      <c r="G2072" s="128"/>
      <c r="H2072" s="150"/>
      <c r="I2072" s="24"/>
      <c r="J2072" s="128"/>
      <c r="K2072" s="24"/>
      <c r="L2072" s="128"/>
      <c r="M2072" s="24"/>
      <c r="N2072" s="24"/>
      <c r="O2072" s="424"/>
      <c r="P2072" s="128"/>
      <c r="Q2072" s="128"/>
      <c r="R2072" s="128"/>
      <c r="S2072" s="128"/>
      <c r="T2072" s="128"/>
      <c r="U2072" s="128"/>
      <c r="V2072" s="24"/>
      <c r="W2072" s="128"/>
      <c r="X2072" s="128"/>
      <c r="Y2072" s="128"/>
      <c r="Z2072" s="24"/>
      <c r="AA2072" s="24"/>
      <c r="AB2072" s="24"/>
      <c r="AC2072" s="24"/>
      <c r="AD2072" s="24"/>
      <c r="AE2072" s="24"/>
      <c r="AF2072" s="24"/>
      <c r="AG2072" s="24"/>
      <c r="AH2072" s="24"/>
      <c r="AI2072" s="24"/>
      <c r="AJ2072" s="24"/>
      <c r="AK2072" s="24"/>
      <c r="AL2072" s="24"/>
      <c r="AM2072" s="24"/>
      <c r="AN2072" s="24"/>
      <c r="AO2072" s="24"/>
      <c r="AP2072" s="24"/>
      <c r="AQ2072" s="24"/>
      <c r="AR2072" s="24"/>
      <c r="AS2072" s="24"/>
      <c r="AT2072" s="24"/>
      <c r="AU2072" s="24"/>
      <c r="AV2072" s="24"/>
      <c r="AW2072" s="24"/>
      <c r="AX2072" s="24"/>
      <c r="AY2072" s="24"/>
      <c r="AZ2072" s="24"/>
      <c r="BA2072" s="24"/>
      <c r="BB2072" s="24"/>
      <c r="BC2072" s="24"/>
      <c r="BD2072" s="24"/>
      <c r="BE2072" s="24"/>
      <c r="BF2072" s="24"/>
      <c r="BG2072" s="24"/>
    </row>
    <row r="2073" spans="1:59">
      <c r="A2073" s="24"/>
      <c r="B2073" s="128"/>
      <c r="C2073" s="24"/>
      <c r="D2073" s="24"/>
      <c r="E2073" s="128"/>
      <c r="F2073" s="128"/>
      <c r="G2073" s="128"/>
      <c r="H2073" s="150"/>
      <c r="I2073" s="24"/>
      <c r="J2073" s="128"/>
      <c r="K2073" s="24"/>
      <c r="L2073" s="128"/>
      <c r="M2073" s="24"/>
      <c r="N2073" s="24"/>
      <c r="O2073" s="424"/>
      <c r="P2073" s="128"/>
      <c r="Q2073" s="128"/>
      <c r="R2073" s="128"/>
      <c r="S2073" s="128"/>
      <c r="T2073" s="128"/>
      <c r="U2073" s="128"/>
      <c r="V2073" s="24"/>
      <c r="W2073" s="128"/>
      <c r="X2073" s="128"/>
      <c r="Y2073" s="128"/>
      <c r="Z2073" s="24"/>
      <c r="AA2073" s="24"/>
      <c r="AB2073" s="24"/>
      <c r="AC2073" s="24"/>
      <c r="AD2073" s="24"/>
      <c r="AE2073" s="24"/>
      <c r="AF2073" s="24"/>
      <c r="AG2073" s="24"/>
      <c r="AH2073" s="24"/>
      <c r="AI2073" s="24"/>
      <c r="AJ2073" s="24"/>
      <c r="AK2073" s="24"/>
      <c r="AL2073" s="24"/>
      <c r="AM2073" s="24"/>
      <c r="AN2073" s="24"/>
      <c r="AO2073" s="24"/>
      <c r="AP2073" s="24"/>
      <c r="AQ2073" s="24"/>
      <c r="AR2073" s="24"/>
      <c r="AS2073" s="24"/>
      <c r="AT2073" s="24"/>
      <c r="AU2073" s="24"/>
      <c r="AV2073" s="24"/>
      <c r="AW2073" s="24"/>
      <c r="AX2073" s="24"/>
      <c r="AY2073" s="24"/>
      <c r="AZ2073" s="24"/>
      <c r="BA2073" s="24"/>
      <c r="BB2073" s="24"/>
      <c r="BC2073" s="24"/>
      <c r="BD2073" s="24"/>
      <c r="BE2073" s="24"/>
      <c r="BF2073" s="24"/>
      <c r="BG2073" s="24"/>
    </row>
    <row r="2074" spans="1:59">
      <c r="A2074" s="24"/>
      <c r="B2074" s="128"/>
      <c r="C2074" s="24"/>
      <c r="D2074" s="24"/>
      <c r="E2074" s="128"/>
      <c r="F2074" s="128"/>
      <c r="G2074" s="128"/>
      <c r="H2074" s="150"/>
      <c r="I2074" s="24"/>
      <c r="J2074" s="128"/>
      <c r="K2074" s="24"/>
      <c r="L2074" s="128"/>
      <c r="M2074" s="24"/>
      <c r="N2074" s="24"/>
      <c r="O2074" s="424"/>
      <c r="P2074" s="128"/>
      <c r="Q2074" s="128"/>
      <c r="R2074" s="128"/>
      <c r="S2074" s="128"/>
      <c r="T2074" s="128"/>
      <c r="U2074" s="128"/>
      <c r="V2074" s="24"/>
      <c r="W2074" s="128"/>
      <c r="X2074" s="128"/>
      <c r="Y2074" s="128"/>
      <c r="Z2074" s="24"/>
      <c r="AA2074" s="24"/>
      <c r="AB2074" s="24"/>
      <c r="AC2074" s="24"/>
      <c r="AD2074" s="24"/>
      <c r="AE2074" s="24"/>
      <c r="AF2074" s="24"/>
      <c r="AG2074" s="24"/>
      <c r="AH2074" s="24"/>
      <c r="AI2074" s="24"/>
      <c r="AJ2074" s="24"/>
      <c r="AK2074" s="24"/>
      <c r="AL2074" s="24"/>
      <c r="AM2074" s="24"/>
      <c r="AN2074" s="24"/>
      <c r="AO2074" s="24"/>
      <c r="AP2074" s="24"/>
      <c r="AQ2074" s="24"/>
      <c r="AR2074" s="24"/>
      <c r="AS2074" s="24"/>
      <c r="AT2074" s="24"/>
      <c r="AU2074" s="24"/>
      <c r="AV2074" s="24"/>
      <c r="AW2074" s="24"/>
      <c r="AX2074" s="24"/>
      <c r="AY2074" s="24"/>
      <c r="AZ2074" s="24"/>
      <c r="BA2074" s="24"/>
      <c r="BB2074" s="24"/>
      <c r="BC2074" s="24"/>
      <c r="BD2074" s="24"/>
      <c r="BE2074" s="24"/>
      <c r="BF2074" s="24"/>
      <c r="BG2074" s="24"/>
    </row>
    <row r="2075" spans="1:59">
      <c r="A2075" s="24"/>
      <c r="B2075" s="128"/>
      <c r="C2075" s="24"/>
      <c r="D2075" s="24"/>
      <c r="E2075" s="128"/>
      <c r="F2075" s="128"/>
      <c r="G2075" s="128"/>
      <c r="H2075" s="150"/>
      <c r="I2075" s="24"/>
      <c r="J2075" s="128"/>
      <c r="K2075" s="24"/>
      <c r="L2075" s="128"/>
      <c r="M2075" s="24"/>
      <c r="N2075" s="24"/>
      <c r="O2075" s="424"/>
      <c r="P2075" s="128"/>
      <c r="Q2075" s="128"/>
      <c r="R2075" s="128"/>
      <c r="S2075" s="128"/>
      <c r="T2075" s="128"/>
      <c r="U2075" s="128"/>
      <c r="V2075" s="24"/>
      <c r="W2075" s="128"/>
      <c r="X2075" s="128"/>
      <c r="Y2075" s="128"/>
      <c r="Z2075" s="24"/>
      <c r="AA2075" s="24"/>
      <c r="AB2075" s="24"/>
      <c r="AC2075" s="24"/>
      <c r="AD2075" s="24"/>
      <c r="AE2075" s="24"/>
      <c r="AF2075" s="24"/>
      <c r="AG2075" s="24"/>
      <c r="AH2075" s="24"/>
      <c r="AI2075" s="24"/>
      <c r="AJ2075" s="24"/>
      <c r="AK2075" s="24"/>
      <c r="AL2075" s="24"/>
      <c r="AM2075" s="24"/>
      <c r="AN2075" s="24"/>
      <c r="AO2075" s="24"/>
      <c r="AP2075" s="24"/>
      <c r="AQ2075" s="24"/>
      <c r="AR2075" s="24"/>
      <c r="AS2075" s="24"/>
      <c r="AT2075" s="24"/>
      <c r="AU2075" s="24"/>
      <c r="AV2075" s="24"/>
      <c r="AW2075" s="24"/>
      <c r="AX2075" s="24"/>
      <c r="AY2075" s="24"/>
      <c r="AZ2075" s="24"/>
      <c r="BA2075" s="24"/>
      <c r="BB2075" s="24"/>
      <c r="BC2075" s="24"/>
      <c r="BD2075" s="24"/>
      <c r="BE2075" s="24"/>
      <c r="BF2075" s="24"/>
      <c r="BG2075" s="24"/>
    </row>
    <row r="2076" spans="1:59">
      <c r="A2076" s="24"/>
      <c r="B2076" s="128"/>
      <c r="C2076" s="24"/>
      <c r="D2076" s="24"/>
      <c r="E2076" s="128"/>
      <c r="F2076" s="128"/>
      <c r="G2076" s="128"/>
      <c r="H2076" s="150"/>
      <c r="I2076" s="24"/>
      <c r="J2076" s="128"/>
      <c r="K2076" s="24"/>
      <c r="L2076" s="128"/>
      <c r="M2076" s="24"/>
      <c r="N2076" s="24"/>
      <c r="O2076" s="424"/>
      <c r="P2076" s="128"/>
      <c r="Q2076" s="128"/>
      <c r="R2076" s="128"/>
      <c r="S2076" s="128"/>
      <c r="T2076" s="128"/>
      <c r="U2076" s="128"/>
      <c r="V2076" s="24"/>
      <c r="W2076" s="128"/>
      <c r="X2076" s="128"/>
      <c r="Y2076" s="128"/>
      <c r="Z2076" s="24"/>
      <c r="AA2076" s="24"/>
      <c r="AB2076" s="24"/>
      <c r="AC2076" s="24"/>
      <c r="AD2076" s="24"/>
      <c r="AE2076" s="24"/>
      <c r="AF2076" s="24"/>
      <c r="AG2076" s="24"/>
      <c r="AH2076" s="24"/>
      <c r="AI2076" s="24"/>
      <c r="AJ2076" s="24"/>
      <c r="AK2076" s="24"/>
      <c r="AL2076" s="24"/>
      <c r="AM2076" s="24"/>
      <c r="AN2076" s="24"/>
      <c r="AO2076" s="24"/>
      <c r="AP2076" s="24"/>
      <c r="AQ2076" s="24"/>
      <c r="AR2076" s="24"/>
      <c r="AS2076" s="24"/>
      <c r="AT2076" s="24"/>
      <c r="AU2076" s="24"/>
      <c r="AV2076" s="24"/>
      <c r="AW2076" s="24"/>
      <c r="AX2076" s="24"/>
      <c r="AY2076" s="24"/>
      <c r="AZ2076" s="24"/>
      <c r="BA2076" s="24"/>
      <c r="BB2076" s="24"/>
      <c r="BC2076" s="24"/>
      <c r="BD2076" s="24"/>
      <c r="BE2076" s="24"/>
      <c r="BF2076" s="24"/>
      <c r="BG2076" s="24"/>
    </row>
    <row r="2077" spans="1:59">
      <c r="A2077" s="24"/>
      <c r="B2077" s="128"/>
      <c r="C2077" s="24"/>
      <c r="D2077" s="24"/>
      <c r="E2077" s="128"/>
      <c r="F2077" s="128"/>
      <c r="G2077" s="128"/>
      <c r="H2077" s="150"/>
      <c r="I2077" s="24"/>
      <c r="J2077" s="128"/>
      <c r="K2077" s="24"/>
      <c r="L2077" s="128"/>
      <c r="M2077" s="24"/>
      <c r="N2077" s="24"/>
      <c r="O2077" s="424"/>
      <c r="P2077" s="128"/>
      <c r="Q2077" s="128"/>
      <c r="R2077" s="128"/>
      <c r="S2077" s="128"/>
      <c r="T2077" s="128"/>
      <c r="U2077" s="128"/>
      <c r="V2077" s="24"/>
      <c r="W2077" s="128"/>
      <c r="X2077" s="128"/>
      <c r="Y2077" s="128"/>
      <c r="Z2077" s="24"/>
      <c r="AA2077" s="24"/>
      <c r="AB2077" s="24"/>
      <c r="AC2077" s="24"/>
      <c r="AD2077" s="24"/>
      <c r="AE2077" s="24"/>
      <c r="AF2077" s="24"/>
      <c r="AG2077" s="24"/>
      <c r="AH2077" s="24"/>
      <c r="AI2077" s="24"/>
      <c r="AJ2077" s="24"/>
      <c r="AK2077" s="24"/>
      <c r="AL2077" s="24"/>
      <c r="AM2077" s="24"/>
      <c r="AN2077" s="24"/>
      <c r="AO2077" s="24"/>
      <c r="AP2077" s="24"/>
      <c r="AQ2077" s="24"/>
      <c r="AR2077" s="24"/>
      <c r="AS2077" s="24"/>
      <c r="AT2077" s="24"/>
      <c r="AU2077" s="24"/>
      <c r="AV2077" s="24"/>
      <c r="AW2077" s="24"/>
      <c r="AX2077" s="24"/>
      <c r="AY2077" s="24"/>
      <c r="AZ2077" s="24"/>
      <c r="BA2077" s="24"/>
      <c r="BB2077" s="24"/>
      <c r="BC2077" s="24"/>
      <c r="BD2077" s="24"/>
      <c r="BE2077" s="24"/>
      <c r="BF2077" s="24"/>
      <c r="BG2077" s="24"/>
    </row>
    <row r="2078" spans="1:59">
      <c r="A2078" s="24"/>
      <c r="B2078" s="128"/>
      <c r="C2078" s="24"/>
      <c r="D2078" s="24"/>
      <c r="E2078" s="128"/>
      <c r="F2078" s="128"/>
      <c r="G2078" s="128"/>
      <c r="H2078" s="150"/>
      <c r="I2078" s="24"/>
      <c r="J2078" s="128"/>
      <c r="K2078" s="24"/>
      <c r="L2078" s="128"/>
      <c r="M2078" s="24"/>
      <c r="N2078" s="24"/>
      <c r="O2078" s="424"/>
      <c r="P2078" s="128"/>
      <c r="Q2078" s="128"/>
      <c r="R2078" s="128"/>
      <c r="S2078" s="128"/>
      <c r="T2078" s="128"/>
      <c r="U2078" s="128"/>
      <c r="V2078" s="24"/>
      <c r="W2078" s="128"/>
      <c r="X2078" s="128"/>
      <c r="Y2078" s="128"/>
      <c r="Z2078" s="24"/>
      <c r="AA2078" s="24"/>
      <c r="AB2078" s="24"/>
      <c r="AC2078" s="24"/>
      <c r="AD2078" s="24"/>
      <c r="AE2078" s="24"/>
      <c r="AF2078" s="24"/>
      <c r="AG2078" s="24"/>
      <c r="AH2078" s="24"/>
      <c r="AI2078" s="24"/>
      <c r="AJ2078" s="24"/>
      <c r="AK2078" s="24"/>
      <c r="AL2078" s="24"/>
      <c r="AM2078" s="24"/>
      <c r="AN2078" s="24"/>
      <c r="AO2078" s="24"/>
      <c r="AP2078" s="24"/>
      <c r="AQ2078" s="24"/>
      <c r="AR2078" s="24"/>
      <c r="AS2078" s="24"/>
      <c r="AT2078" s="24"/>
      <c r="AU2078" s="24"/>
      <c r="AV2078" s="24"/>
      <c r="AW2078" s="24"/>
      <c r="AX2078" s="24"/>
      <c r="AY2078" s="24"/>
      <c r="AZ2078" s="24"/>
      <c r="BA2078" s="24"/>
      <c r="BB2078" s="24"/>
      <c r="BC2078" s="24"/>
      <c r="BD2078" s="24"/>
      <c r="BE2078" s="24"/>
      <c r="BF2078" s="24"/>
      <c r="BG2078" s="24"/>
    </row>
    <row r="2079" spans="1:59">
      <c r="A2079" s="24"/>
      <c r="B2079" s="128"/>
      <c r="C2079" s="24"/>
      <c r="D2079" s="24"/>
      <c r="E2079" s="128"/>
      <c r="F2079" s="128"/>
      <c r="G2079" s="128"/>
      <c r="H2079" s="150"/>
      <c r="I2079" s="24"/>
      <c r="J2079" s="128"/>
      <c r="K2079" s="24"/>
      <c r="L2079" s="128"/>
      <c r="M2079" s="24"/>
      <c r="N2079" s="24"/>
      <c r="O2079" s="424"/>
      <c r="P2079" s="128"/>
      <c r="Q2079" s="128"/>
      <c r="R2079" s="128"/>
      <c r="S2079" s="128"/>
      <c r="T2079" s="128"/>
      <c r="U2079" s="128"/>
      <c r="V2079" s="24"/>
      <c r="W2079" s="128"/>
      <c r="X2079" s="128"/>
      <c r="Y2079" s="128"/>
      <c r="Z2079" s="24"/>
      <c r="AA2079" s="24"/>
      <c r="AB2079" s="24"/>
      <c r="AC2079" s="24"/>
      <c r="AD2079" s="24"/>
      <c r="AE2079" s="24"/>
      <c r="AF2079" s="24"/>
      <c r="AG2079" s="24"/>
      <c r="AH2079" s="24"/>
      <c r="AI2079" s="24"/>
      <c r="AJ2079" s="24"/>
      <c r="AK2079" s="24"/>
      <c r="AL2079" s="24"/>
      <c r="AM2079" s="24"/>
      <c r="AN2079" s="24"/>
      <c r="AO2079" s="24"/>
      <c r="AP2079" s="24"/>
      <c r="AQ2079" s="24"/>
      <c r="AR2079" s="24"/>
      <c r="AS2079" s="24"/>
      <c r="AT2079" s="24"/>
      <c r="AU2079" s="24"/>
      <c r="AV2079" s="24"/>
      <c r="AW2079" s="24"/>
      <c r="AX2079" s="24"/>
      <c r="AY2079" s="24"/>
      <c r="AZ2079" s="24"/>
      <c r="BA2079" s="24"/>
      <c r="BB2079" s="24"/>
      <c r="BC2079" s="24"/>
      <c r="BD2079" s="24"/>
      <c r="BE2079" s="24"/>
      <c r="BF2079" s="24"/>
      <c r="BG2079" s="24"/>
    </row>
    <row r="2080" spans="1:59">
      <c r="A2080" s="24"/>
      <c r="B2080" s="128"/>
      <c r="C2080" s="24"/>
      <c r="D2080" s="24"/>
      <c r="E2080" s="128"/>
      <c r="F2080" s="128"/>
      <c r="G2080" s="128"/>
      <c r="H2080" s="150"/>
      <c r="I2080" s="24"/>
      <c r="J2080" s="128"/>
      <c r="K2080" s="24"/>
      <c r="L2080" s="128"/>
      <c r="M2080" s="24"/>
      <c r="N2080" s="24"/>
      <c r="O2080" s="424"/>
      <c r="P2080" s="128"/>
      <c r="Q2080" s="128"/>
      <c r="R2080" s="128"/>
      <c r="S2080" s="128"/>
      <c r="T2080" s="128"/>
      <c r="U2080" s="128"/>
      <c r="V2080" s="24"/>
      <c r="W2080" s="128"/>
      <c r="X2080" s="128"/>
      <c r="Y2080" s="128"/>
      <c r="Z2080" s="24"/>
      <c r="AA2080" s="24"/>
      <c r="AB2080" s="24"/>
      <c r="AC2080" s="24"/>
      <c r="AD2080" s="24"/>
      <c r="AE2080" s="24"/>
      <c r="AF2080" s="24"/>
      <c r="AG2080" s="24"/>
      <c r="AH2080" s="24"/>
      <c r="AI2080" s="24"/>
      <c r="AJ2080" s="24"/>
      <c r="AK2080" s="24"/>
      <c r="AL2080" s="24"/>
      <c r="AM2080" s="24"/>
      <c r="AN2080" s="24"/>
      <c r="AO2080" s="24"/>
      <c r="AP2080" s="24"/>
      <c r="AQ2080" s="24"/>
      <c r="AR2080" s="24"/>
      <c r="AS2080" s="24"/>
      <c r="AT2080" s="24"/>
      <c r="AU2080" s="24"/>
      <c r="AV2080" s="24"/>
      <c r="AW2080" s="24"/>
      <c r="AX2080" s="24"/>
      <c r="AY2080" s="24"/>
      <c r="AZ2080" s="24"/>
      <c r="BA2080" s="24"/>
      <c r="BB2080" s="24"/>
      <c r="BC2080" s="24"/>
      <c r="BD2080" s="24"/>
      <c r="BE2080" s="24"/>
      <c r="BF2080" s="24"/>
      <c r="BG2080" s="24"/>
    </row>
    <row r="2081" spans="1:59">
      <c r="A2081" s="24"/>
      <c r="B2081" s="128"/>
      <c r="C2081" s="24"/>
      <c r="D2081" s="24"/>
      <c r="E2081" s="128"/>
      <c r="F2081" s="128"/>
      <c r="G2081" s="128"/>
      <c r="H2081" s="150"/>
      <c r="I2081" s="24"/>
      <c r="J2081" s="128"/>
      <c r="K2081" s="24"/>
      <c r="L2081" s="128"/>
      <c r="M2081" s="24"/>
      <c r="N2081" s="24"/>
      <c r="O2081" s="424"/>
      <c r="P2081" s="128"/>
      <c r="Q2081" s="128"/>
      <c r="R2081" s="128"/>
      <c r="S2081" s="128"/>
      <c r="T2081" s="128"/>
      <c r="U2081" s="128"/>
      <c r="V2081" s="24"/>
      <c r="W2081" s="128"/>
      <c r="X2081" s="128"/>
      <c r="Y2081" s="128"/>
      <c r="Z2081" s="24"/>
      <c r="AA2081" s="24"/>
      <c r="AB2081" s="24"/>
      <c r="AC2081" s="24"/>
      <c r="AD2081" s="24"/>
      <c r="AE2081" s="24"/>
      <c r="AF2081" s="24"/>
      <c r="AG2081" s="24"/>
      <c r="AH2081" s="24"/>
      <c r="AI2081" s="24"/>
      <c r="AJ2081" s="24"/>
      <c r="AK2081" s="24"/>
      <c r="AL2081" s="24"/>
      <c r="AM2081" s="24"/>
      <c r="AN2081" s="24"/>
      <c r="AO2081" s="24"/>
      <c r="AP2081" s="24"/>
      <c r="AQ2081" s="24"/>
      <c r="AR2081" s="24"/>
      <c r="AS2081" s="24"/>
      <c r="AT2081" s="24"/>
      <c r="AU2081" s="24"/>
      <c r="AV2081" s="24"/>
      <c r="AW2081" s="24"/>
      <c r="AX2081" s="24"/>
      <c r="AY2081" s="24"/>
      <c r="AZ2081" s="24"/>
      <c r="BA2081" s="24"/>
      <c r="BB2081" s="24"/>
      <c r="BC2081" s="24"/>
      <c r="BD2081" s="24"/>
      <c r="BE2081" s="24"/>
      <c r="BF2081" s="24"/>
      <c r="BG2081" s="24"/>
    </row>
    <row r="2082" spans="1:59">
      <c r="A2082" s="24"/>
      <c r="B2082" s="128"/>
      <c r="C2082" s="24"/>
      <c r="D2082" s="24"/>
      <c r="E2082" s="128"/>
      <c r="F2082" s="128"/>
      <c r="G2082" s="128"/>
      <c r="H2082" s="150"/>
      <c r="I2082" s="24"/>
      <c r="J2082" s="128"/>
      <c r="K2082" s="24"/>
      <c r="L2082" s="128"/>
      <c r="M2082" s="24"/>
      <c r="N2082" s="24"/>
      <c r="O2082" s="424"/>
      <c r="P2082" s="128"/>
      <c r="Q2082" s="128"/>
      <c r="R2082" s="128"/>
      <c r="S2082" s="128"/>
      <c r="T2082" s="128"/>
      <c r="U2082" s="128"/>
      <c r="V2082" s="24"/>
      <c r="W2082" s="128"/>
      <c r="X2082" s="128"/>
      <c r="Y2082" s="128"/>
      <c r="Z2082" s="24"/>
      <c r="AA2082" s="24"/>
      <c r="AB2082" s="24"/>
      <c r="AC2082" s="24"/>
      <c r="AD2082" s="24"/>
      <c r="AE2082" s="24"/>
      <c r="AF2082" s="24"/>
      <c r="AG2082" s="24"/>
      <c r="AH2082" s="24"/>
      <c r="AI2082" s="24"/>
      <c r="AJ2082" s="24"/>
      <c r="AK2082" s="24"/>
      <c r="AL2082" s="24"/>
      <c r="AM2082" s="24"/>
      <c r="AN2082" s="24"/>
      <c r="AO2082" s="24"/>
      <c r="AP2082" s="24"/>
      <c r="AQ2082" s="24"/>
      <c r="AR2082" s="24"/>
      <c r="AS2082" s="24"/>
      <c r="AT2082" s="24"/>
      <c r="AU2082" s="24"/>
      <c r="AV2082" s="24"/>
      <c r="AW2082" s="24"/>
      <c r="AX2082" s="24"/>
      <c r="AY2082" s="24"/>
      <c r="AZ2082" s="24"/>
      <c r="BA2082" s="24"/>
      <c r="BB2082" s="24"/>
      <c r="BC2082" s="24"/>
      <c r="BD2082" s="24"/>
      <c r="BE2082" s="24"/>
      <c r="BF2082" s="24"/>
      <c r="BG2082" s="24"/>
    </row>
    <row r="2083" spans="1:59">
      <c r="A2083" s="24"/>
      <c r="B2083" s="128"/>
      <c r="C2083" s="24"/>
      <c r="D2083" s="24"/>
      <c r="E2083" s="128"/>
      <c r="F2083" s="128"/>
      <c r="G2083" s="128"/>
      <c r="H2083" s="150"/>
      <c r="I2083" s="24"/>
      <c r="J2083" s="128"/>
      <c r="K2083" s="24"/>
      <c r="L2083" s="128"/>
      <c r="M2083" s="24"/>
      <c r="N2083" s="24"/>
      <c r="O2083" s="424"/>
      <c r="P2083" s="128"/>
      <c r="Q2083" s="128"/>
      <c r="R2083" s="128"/>
      <c r="S2083" s="128"/>
      <c r="T2083" s="128"/>
      <c r="U2083" s="128"/>
      <c r="V2083" s="24"/>
      <c r="W2083" s="128"/>
      <c r="X2083" s="128"/>
      <c r="Y2083" s="128"/>
      <c r="Z2083" s="24"/>
      <c r="AA2083" s="24"/>
      <c r="AB2083" s="24"/>
      <c r="AC2083" s="24"/>
      <c r="AD2083" s="24"/>
      <c r="AE2083" s="24"/>
      <c r="AF2083" s="24"/>
      <c r="AG2083" s="24"/>
      <c r="AH2083" s="24"/>
      <c r="AI2083" s="24"/>
      <c r="AJ2083" s="24"/>
      <c r="AK2083" s="24"/>
      <c r="AL2083" s="24"/>
      <c r="AM2083" s="24"/>
      <c r="AN2083" s="24"/>
      <c r="AO2083" s="24"/>
      <c r="AP2083" s="24"/>
      <c r="AQ2083" s="24"/>
      <c r="AR2083" s="24"/>
      <c r="AS2083" s="24"/>
      <c r="AT2083" s="24"/>
      <c r="AU2083" s="24"/>
      <c r="AV2083" s="24"/>
      <c r="AW2083" s="24"/>
      <c r="AX2083" s="24"/>
      <c r="AY2083" s="24"/>
      <c r="AZ2083" s="24"/>
      <c r="BA2083" s="24"/>
      <c r="BB2083" s="24"/>
      <c r="BC2083" s="24"/>
      <c r="BD2083" s="24"/>
      <c r="BE2083" s="24"/>
      <c r="BF2083" s="24"/>
      <c r="BG2083" s="24"/>
    </row>
    <row r="2084" spans="1:59">
      <c r="A2084" s="24"/>
      <c r="B2084" s="128"/>
      <c r="C2084" s="24"/>
      <c r="D2084" s="24"/>
      <c r="E2084" s="128"/>
      <c r="F2084" s="128"/>
      <c r="G2084" s="128"/>
      <c r="H2084" s="150"/>
      <c r="I2084" s="24"/>
      <c r="J2084" s="128"/>
      <c r="K2084" s="24"/>
      <c r="L2084" s="128"/>
      <c r="M2084" s="24"/>
      <c r="N2084" s="24"/>
      <c r="O2084" s="424"/>
      <c r="P2084" s="128"/>
      <c r="Q2084" s="128"/>
      <c r="R2084" s="128"/>
      <c r="S2084" s="128"/>
      <c r="T2084" s="128"/>
      <c r="U2084" s="128"/>
      <c r="V2084" s="24"/>
      <c r="W2084" s="128"/>
      <c r="X2084" s="128"/>
      <c r="Y2084" s="128"/>
      <c r="Z2084" s="24"/>
      <c r="AA2084" s="24"/>
      <c r="AB2084" s="24"/>
      <c r="AC2084" s="24"/>
      <c r="AD2084" s="24"/>
      <c r="AE2084" s="24"/>
      <c r="AF2084" s="24"/>
      <c r="AG2084" s="24"/>
      <c r="AH2084" s="24"/>
      <c r="AI2084" s="24"/>
      <c r="AJ2084" s="24"/>
      <c r="AK2084" s="24"/>
      <c r="AL2084" s="24"/>
      <c r="AM2084" s="24"/>
      <c r="AN2084" s="24"/>
      <c r="AO2084" s="24"/>
      <c r="AP2084" s="24"/>
      <c r="AQ2084" s="24"/>
      <c r="AR2084" s="24"/>
      <c r="AS2084" s="24"/>
      <c r="AT2084" s="24"/>
      <c r="AU2084" s="24"/>
      <c r="AV2084" s="24"/>
      <c r="AW2084" s="24"/>
      <c r="AX2084" s="24"/>
      <c r="AY2084" s="24"/>
      <c r="AZ2084" s="24"/>
      <c r="BA2084" s="24"/>
      <c r="BB2084" s="24"/>
      <c r="BC2084" s="24"/>
      <c r="BD2084" s="24"/>
      <c r="BE2084" s="24"/>
      <c r="BF2084" s="24"/>
      <c r="BG2084" s="24"/>
    </row>
    <row r="2085" spans="1:59">
      <c r="A2085" s="24"/>
      <c r="B2085" s="128"/>
      <c r="C2085" s="24"/>
      <c r="D2085" s="24"/>
      <c r="E2085" s="128"/>
      <c r="F2085" s="128"/>
      <c r="G2085" s="128"/>
      <c r="H2085" s="150"/>
      <c r="I2085" s="24"/>
      <c r="J2085" s="128"/>
      <c r="K2085" s="24"/>
      <c r="L2085" s="128"/>
      <c r="M2085" s="24"/>
      <c r="N2085" s="24"/>
      <c r="O2085" s="424"/>
      <c r="P2085" s="128"/>
      <c r="Q2085" s="128"/>
      <c r="R2085" s="128"/>
      <c r="S2085" s="128"/>
      <c r="T2085" s="128"/>
      <c r="U2085" s="128"/>
      <c r="V2085" s="24"/>
      <c r="W2085" s="128"/>
      <c r="X2085" s="128"/>
      <c r="Y2085" s="128"/>
      <c r="Z2085" s="24"/>
      <c r="AA2085" s="24"/>
      <c r="AB2085" s="24"/>
      <c r="AC2085" s="24"/>
      <c r="AD2085" s="24"/>
      <c r="AE2085" s="24"/>
      <c r="AF2085" s="24"/>
      <c r="AG2085" s="24"/>
      <c r="AH2085" s="24"/>
      <c r="AI2085" s="24"/>
      <c r="AJ2085" s="24"/>
      <c r="AK2085" s="24"/>
      <c r="AL2085" s="24"/>
      <c r="AM2085" s="24"/>
      <c r="AN2085" s="24"/>
      <c r="AO2085" s="24"/>
      <c r="AP2085" s="24"/>
      <c r="AQ2085" s="24"/>
      <c r="AR2085" s="24"/>
      <c r="AS2085" s="24"/>
      <c r="AT2085" s="24"/>
      <c r="AU2085" s="24"/>
      <c r="AV2085" s="24"/>
      <c r="AW2085" s="24"/>
      <c r="AX2085" s="24"/>
      <c r="AY2085" s="24"/>
      <c r="AZ2085" s="24"/>
      <c r="BA2085" s="24"/>
      <c r="BB2085" s="24"/>
      <c r="BC2085" s="24"/>
      <c r="BD2085" s="24"/>
      <c r="BE2085" s="24"/>
      <c r="BF2085" s="24"/>
      <c r="BG2085" s="24"/>
    </row>
    <row r="2086" spans="1:59">
      <c r="A2086" s="24"/>
      <c r="B2086" s="128"/>
      <c r="C2086" s="24"/>
      <c r="D2086" s="24"/>
      <c r="E2086" s="128"/>
      <c r="F2086" s="128"/>
      <c r="G2086" s="128"/>
      <c r="H2086" s="150"/>
      <c r="I2086" s="24"/>
      <c r="J2086" s="128"/>
      <c r="K2086" s="24"/>
      <c r="L2086" s="128"/>
      <c r="M2086" s="24"/>
      <c r="N2086" s="24"/>
      <c r="O2086" s="424"/>
      <c r="P2086" s="128"/>
      <c r="Q2086" s="128"/>
      <c r="R2086" s="128"/>
      <c r="S2086" s="128"/>
      <c r="T2086" s="128"/>
      <c r="U2086" s="128"/>
      <c r="V2086" s="24"/>
      <c r="W2086" s="128"/>
      <c r="X2086" s="128"/>
      <c r="Y2086" s="128"/>
      <c r="Z2086" s="24"/>
      <c r="AA2086" s="24"/>
      <c r="AB2086" s="24"/>
      <c r="AC2086" s="24"/>
      <c r="AD2086" s="24"/>
      <c r="AE2086" s="24"/>
      <c r="AF2086" s="24"/>
      <c r="AG2086" s="24"/>
      <c r="AH2086" s="24"/>
      <c r="AI2086" s="24"/>
      <c r="AJ2086" s="24"/>
      <c r="AK2086" s="24"/>
      <c r="AL2086" s="24"/>
      <c r="AM2086" s="24"/>
      <c r="AN2086" s="24"/>
      <c r="AO2086" s="24"/>
      <c r="AP2086" s="24"/>
      <c r="AQ2086" s="24"/>
      <c r="AR2086" s="24"/>
      <c r="AS2086" s="24"/>
      <c r="AT2086" s="24"/>
      <c r="AU2086" s="24"/>
      <c r="AV2086" s="24"/>
      <c r="AW2086" s="24"/>
      <c r="AX2086" s="24"/>
      <c r="AY2086" s="24"/>
      <c r="AZ2086" s="24"/>
      <c r="BA2086" s="24"/>
      <c r="BB2086" s="24"/>
      <c r="BC2086" s="24"/>
      <c r="BD2086" s="24"/>
      <c r="BE2086" s="24"/>
      <c r="BF2086" s="24"/>
      <c r="BG2086" s="24"/>
    </row>
    <row r="2087" spans="1:59">
      <c r="A2087" s="24"/>
      <c r="B2087" s="128"/>
      <c r="C2087" s="24"/>
      <c r="D2087" s="24"/>
      <c r="E2087" s="128"/>
      <c r="F2087" s="128"/>
      <c r="G2087" s="128"/>
      <c r="H2087" s="150"/>
      <c r="I2087" s="24"/>
      <c r="J2087" s="128"/>
      <c r="K2087" s="24"/>
      <c r="L2087" s="128"/>
      <c r="M2087" s="24"/>
      <c r="N2087" s="24"/>
      <c r="O2087" s="424"/>
      <c r="P2087" s="128"/>
      <c r="Q2087" s="128"/>
      <c r="R2087" s="128"/>
      <c r="S2087" s="128"/>
      <c r="T2087" s="128"/>
      <c r="U2087" s="128"/>
      <c r="V2087" s="24"/>
      <c r="W2087" s="128"/>
      <c r="X2087" s="128"/>
      <c r="Y2087" s="128"/>
      <c r="Z2087" s="24"/>
      <c r="AA2087" s="24"/>
      <c r="AB2087" s="24"/>
      <c r="AC2087" s="24"/>
      <c r="AD2087" s="24"/>
      <c r="AE2087" s="24"/>
      <c r="AF2087" s="24"/>
      <c r="AG2087" s="24"/>
      <c r="AH2087" s="24"/>
      <c r="AI2087" s="24"/>
      <c r="AJ2087" s="24"/>
      <c r="AK2087" s="24"/>
      <c r="AL2087" s="24"/>
      <c r="AM2087" s="24"/>
      <c r="AN2087" s="24"/>
      <c r="AO2087" s="24"/>
      <c r="AP2087" s="24"/>
      <c r="AQ2087" s="24"/>
      <c r="AR2087" s="24"/>
      <c r="AS2087" s="24"/>
      <c r="AT2087" s="24"/>
      <c r="AU2087" s="24"/>
      <c r="AV2087" s="24"/>
      <c r="AW2087" s="24"/>
      <c r="AX2087" s="24"/>
      <c r="AY2087" s="24"/>
      <c r="AZ2087" s="24"/>
      <c r="BA2087" s="24"/>
      <c r="BB2087" s="24"/>
      <c r="BC2087" s="24"/>
      <c r="BD2087" s="24"/>
      <c r="BE2087" s="24"/>
      <c r="BF2087" s="24"/>
      <c r="BG2087" s="24"/>
    </row>
    <row r="2088" spans="1:59">
      <c r="A2088" s="24"/>
      <c r="B2088" s="128"/>
      <c r="C2088" s="24"/>
      <c r="D2088" s="24"/>
      <c r="E2088" s="128"/>
      <c r="F2088" s="128"/>
      <c r="G2088" s="128"/>
      <c r="H2088" s="150"/>
      <c r="I2088" s="24"/>
      <c r="J2088" s="128"/>
      <c r="K2088" s="24"/>
      <c r="L2088" s="128"/>
      <c r="M2088" s="24"/>
      <c r="N2088" s="24"/>
      <c r="O2088" s="424"/>
      <c r="P2088" s="128"/>
      <c r="Q2088" s="128"/>
      <c r="R2088" s="128"/>
      <c r="S2088" s="128"/>
      <c r="T2088" s="128"/>
      <c r="U2088" s="128"/>
      <c r="V2088" s="24"/>
      <c r="W2088" s="128"/>
      <c r="X2088" s="128"/>
      <c r="Y2088" s="128"/>
      <c r="Z2088" s="24"/>
      <c r="AA2088" s="24"/>
      <c r="AB2088" s="24"/>
      <c r="AC2088" s="24"/>
      <c r="AD2088" s="24"/>
      <c r="AE2088" s="24"/>
      <c r="AF2088" s="24"/>
      <c r="AG2088" s="24"/>
      <c r="AH2088" s="24"/>
      <c r="AI2088" s="24"/>
      <c r="AJ2088" s="24"/>
      <c r="AK2088" s="24"/>
      <c r="AL2088" s="24"/>
      <c r="AM2088" s="24"/>
      <c r="AN2088" s="24"/>
      <c r="AO2088" s="24"/>
      <c r="AP2088" s="24"/>
      <c r="AQ2088" s="24"/>
      <c r="AR2088" s="24"/>
      <c r="AS2088" s="24"/>
      <c r="AT2088" s="24"/>
      <c r="AU2088" s="24"/>
      <c r="AV2088" s="24"/>
      <c r="AW2088" s="24"/>
      <c r="AX2088" s="24"/>
      <c r="AY2088" s="24"/>
      <c r="AZ2088" s="24"/>
      <c r="BA2088" s="24"/>
      <c r="BB2088" s="24"/>
      <c r="BC2088" s="24"/>
      <c r="BD2088" s="24"/>
      <c r="BE2088" s="24"/>
      <c r="BF2088" s="24"/>
      <c r="BG2088" s="24"/>
    </row>
    <row r="2089" spans="1:59">
      <c r="A2089" s="24"/>
      <c r="B2089" s="128"/>
      <c r="C2089" s="24"/>
      <c r="D2089" s="24"/>
      <c r="E2089" s="128"/>
      <c r="F2089" s="128"/>
      <c r="G2089" s="128"/>
      <c r="H2089" s="150"/>
      <c r="I2089" s="24"/>
      <c r="J2089" s="128"/>
      <c r="K2089" s="24"/>
      <c r="L2089" s="128"/>
      <c r="M2089" s="24"/>
      <c r="N2089" s="24"/>
      <c r="O2089" s="424"/>
      <c r="P2089" s="128"/>
      <c r="Q2089" s="128"/>
      <c r="R2089" s="128"/>
      <c r="S2089" s="128"/>
      <c r="T2089" s="128"/>
      <c r="U2089" s="128"/>
      <c r="V2089" s="24"/>
      <c r="W2089" s="128"/>
      <c r="X2089" s="128"/>
      <c r="Y2089" s="128"/>
      <c r="Z2089" s="24"/>
      <c r="AA2089" s="24"/>
      <c r="AB2089" s="24"/>
      <c r="AC2089" s="24"/>
      <c r="AD2089" s="24"/>
      <c r="AE2089" s="24"/>
      <c r="AF2089" s="24"/>
      <c r="AG2089" s="24"/>
      <c r="AH2089" s="24"/>
      <c r="AI2089" s="24"/>
      <c r="AJ2089" s="24"/>
      <c r="AK2089" s="24"/>
      <c r="AL2089" s="24"/>
      <c r="AM2089" s="24"/>
      <c r="AN2089" s="24"/>
      <c r="AO2089" s="24"/>
      <c r="AP2089" s="24"/>
      <c r="AQ2089" s="24"/>
      <c r="AR2089" s="24"/>
      <c r="AS2089" s="24"/>
      <c r="AT2089" s="24"/>
      <c r="AU2089" s="24"/>
      <c r="AV2089" s="24"/>
      <c r="AW2089" s="24"/>
      <c r="AX2089" s="24"/>
      <c r="AY2089" s="24"/>
      <c r="AZ2089" s="24"/>
      <c r="BA2089" s="24"/>
      <c r="BB2089" s="24"/>
      <c r="BC2089" s="24"/>
      <c r="BD2089" s="24"/>
      <c r="BE2089" s="24"/>
      <c r="BF2089" s="24"/>
      <c r="BG2089" s="24"/>
    </row>
    <row r="2090" spans="1:59">
      <c r="A2090" s="24"/>
      <c r="B2090" s="128"/>
      <c r="C2090" s="24"/>
      <c r="D2090" s="24"/>
      <c r="E2090" s="128"/>
      <c r="F2090" s="128"/>
      <c r="G2090" s="128"/>
      <c r="H2090" s="150"/>
      <c r="I2090" s="24"/>
      <c r="J2090" s="128"/>
      <c r="K2090" s="24"/>
      <c r="L2090" s="128"/>
      <c r="M2090" s="24"/>
      <c r="N2090" s="24"/>
      <c r="O2090" s="424"/>
      <c r="P2090" s="128"/>
      <c r="Q2090" s="128"/>
      <c r="R2090" s="128"/>
      <c r="S2090" s="128"/>
      <c r="T2090" s="128"/>
      <c r="U2090" s="128"/>
      <c r="V2090" s="24"/>
      <c r="W2090" s="128"/>
      <c r="X2090" s="128"/>
      <c r="Y2090" s="128"/>
      <c r="Z2090" s="24"/>
      <c r="AA2090" s="24"/>
      <c r="AB2090" s="24"/>
      <c r="AC2090" s="24"/>
      <c r="AD2090" s="24"/>
      <c r="AE2090" s="24"/>
      <c r="AF2090" s="24"/>
      <c r="AG2090" s="24"/>
      <c r="AH2090" s="24"/>
      <c r="AI2090" s="24"/>
      <c r="AJ2090" s="24"/>
      <c r="AK2090" s="24"/>
      <c r="AL2090" s="24"/>
      <c r="AM2090" s="24"/>
      <c r="AN2090" s="24"/>
      <c r="AO2090" s="24"/>
      <c r="AP2090" s="24"/>
      <c r="AQ2090" s="24"/>
      <c r="AR2090" s="24"/>
      <c r="AS2090" s="24"/>
      <c r="AT2090" s="24"/>
      <c r="AU2090" s="24"/>
      <c r="AV2090" s="24"/>
      <c r="AW2090" s="24"/>
      <c r="AX2090" s="24"/>
      <c r="AY2090" s="24"/>
      <c r="AZ2090" s="24"/>
      <c r="BA2090" s="24"/>
      <c r="BB2090" s="24"/>
      <c r="BC2090" s="24"/>
      <c r="BD2090" s="24"/>
      <c r="BE2090" s="24"/>
      <c r="BF2090" s="24"/>
      <c r="BG2090" s="24"/>
    </row>
    <row r="2091" spans="1:59">
      <c r="A2091" s="24"/>
      <c r="B2091" s="128"/>
      <c r="C2091" s="24"/>
      <c r="D2091" s="24"/>
      <c r="E2091" s="128"/>
      <c r="F2091" s="128"/>
      <c r="G2091" s="128"/>
      <c r="H2091" s="150"/>
      <c r="I2091" s="24"/>
      <c r="J2091" s="128"/>
      <c r="K2091" s="24"/>
      <c r="L2091" s="128"/>
      <c r="M2091" s="24"/>
      <c r="N2091" s="24"/>
      <c r="O2091" s="424"/>
      <c r="P2091" s="128"/>
      <c r="Q2091" s="128"/>
      <c r="R2091" s="128"/>
      <c r="S2091" s="128"/>
      <c r="T2091" s="128"/>
      <c r="U2091" s="128"/>
      <c r="V2091" s="24"/>
      <c r="W2091" s="128"/>
      <c r="X2091" s="128"/>
      <c r="Y2091" s="128"/>
      <c r="Z2091" s="24"/>
      <c r="AA2091" s="24"/>
      <c r="AB2091" s="24"/>
      <c r="AC2091" s="24"/>
      <c r="AD2091" s="24"/>
      <c r="AE2091" s="24"/>
      <c r="AF2091" s="24"/>
      <c r="AG2091" s="24"/>
      <c r="AH2091" s="24"/>
      <c r="AI2091" s="24"/>
      <c r="AJ2091" s="24"/>
      <c r="AK2091" s="24"/>
      <c r="AL2091" s="24"/>
      <c r="AM2091" s="24"/>
      <c r="AN2091" s="24"/>
      <c r="AO2091" s="24"/>
      <c r="AP2091" s="24"/>
      <c r="AQ2091" s="24"/>
      <c r="AR2091" s="24"/>
      <c r="AS2091" s="24"/>
      <c r="AT2091" s="24"/>
      <c r="AU2091" s="24"/>
      <c r="AV2091" s="24"/>
      <c r="AW2091" s="24"/>
      <c r="AX2091" s="24"/>
      <c r="AY2091" s="24"/>
      <c r="AZ2091" s="24"/>
      <c r="BA2091" s="24"/>
      <c r="BB2091" s="24"/>
      <c r="BC2091" s="24"/>
      <c r="BD2091" s="24"/>
      <c r="BE2091" s="24"/>
      <c r="BF2091" s="24"/>
      <c r="BG2091" s="24"/>
    </row>
    <row r="2092" spans="1:59">
      <c r="A2092" s="24"/>
      <c r="B2092" s="128"/>
      <c r="C2092" s="24"/>
      <c r="D2092" s="24"/>
      <c r="E2092" s="128"/>
      <c r="F2092" s="128"/>
      <c r="G2092" s="128"/>
      <c r="H2092" s="150"/>
      <c r="I2092" s="24"/>
      <c r="J2092" s="128"/>
      <c r="K2092" s="24"/>
      <c r="L2092" s="128"/>
      <c r="M2092" s="24"/>
      <c r="N2092" s="24"/>
      <c r="O2092" s="424"/>
      <c r="P2092" s="128"/>
      <c r="Q2092" s="128"/>
      <c r="R2092" s="128"/>
      <c r="S2092" s="128"/>
      <c r="T2092" s="128"/>
      <c r="U2092" s="128"/>
      <c r="V2092" s="24"/>
      <c r="W2092" s="128"/>
      <c r="X2092" s="128"/>
      <c r="Y2092" s="128"/>
      <c r="Z2092" s="24"/>
      <c r="AA2092" s="24"/>
      <c r="AB2092" s="24"/>
      <c r="AC2092" s="24"/>
      <c r="AD2092" s="24"/>
      <c r="AE2092" s="24"/>
      <c r="AF2092" s="24"/>
      <c r="AG2092" s="24"/>
      <c r="AH2092" s="24"/>
      <c r="AI2092" s="24"/>
      <c r="AJ2092" s="24"/>
      <c r="AK2092" s="24"/>
      <c r="AL2092" s="24"/>
      <c r="AM2092" s="24"/>
      <c r="AN2092" s="24"/>
      <c r="AO2092" s="24"/>
      <c r="AP2092" s="24"/>
      <c r="AQ2092" s="24"/>
      <c r="AR2092" s="24"/>
      <c r="AS2092" s="24"/>
      <c r="AT2092" s="24"/>
      <c r="AU2092" s="24"/>
      <c r="AV2092" s="24"/>
      <c r="AW2092" s="24"/>
      <c r="AX2092" s="24"/>
      <c r="AY2092" s="24"/>
      <c r="AZ2092" s="24"/>
      <c r="BA2092" s="24"/>
      <c r="BB2092" s="24"/>
      <c r="BC2092" s="24"/>
      <c r="BD2092" s="24"/>
      <c r="BE2092" s="24"/>
      <c r="BF2092" s="24"/>
      <c r="BG2092" s="24"/>
    </row>
    <row r="2093" spans="1:59">
      <c r="A2093" s="24"/>
      <c r="B2093" s="128"/>
      <c r="C2093" s="24"/>
      <c r="D2093" s="24"/>
      <c r="E2093" s="128"/>
      <c r="F2093" s="128"/>
      <c r="G2093" s="128"/>
      <c r="H2093" s="150"/>
      <c r="I2093" s="24"/>
      <c r="J2093" s="128"/>
      <c r="K2093" s="24"/>
      <c r="L2093" s="128"/>
      <c r="M2093" s="24"/>
      <c r="N2093" s="24"/>
      <c r="O2093" s="424"/>
      <c r="P2093" s="128"/>
      <c r="Q2093" s="128"/>
      <c r="R2093" s="128"/>
      <c r="S2093" s="128"/>
      <c r="T2093" s="128"/>
      <c r="U2093" s="128"/>
      <c r="V2093" s="24"/>
      <c r="W2093" s="128"/>
      <c r="X2093" s="128"/>
      <c r="Y2093" s="128"/>
      <c r="Z2093" s="24"/>
      <c r="AA2093" s="24"/>
      <c r="AB2093" s="24"/>
      <c r="AC2093" s="24"/>
      <c r="AD2093" s="24"/>
      <c r="AE2093" s="24"/>
      <c r="AF2093" s="24"/>
      <c r="AG2093" s="24"/>
      <c r="AH2093" s="24"/>
      <c r="AI2093" s="24"/>
      <c r="AJ2093" s="24"/>
      <c r="AK2093" s="24"/>
      <c r="AL2093" s="24"/>
      <c r="AM2093" s="24"/>
      <c r="AN2093" s="24"/>
      <c r="AO2093" s="24"/>
      <c r="AP2093" s="24"/>
      <c r="AQ2093" s="24"/>
      <c r="AR2093" s="24"/>
      <c r="AS2093" s="24"/>
      <c r="AT2093" s="24"/>
      <c r="AU2093" s="24"/>
      <c r="AV2093" s="24"/>
      <c r="AW2093" s="24"/>
      <c r="AX2093" s="24"/>
      <c r="AY2093" s="24"/>
      <c r="AZ2093" s="24"/>
      <c r="BA2093" s="24"/>
      <c r="BB2093" s="24"/>
      <c r="BC2093" s="24"/>
      <c r="BD2093" s="24"/>
      <c r="BE2093" s="24"/>
      <c r="BF2093" s="24"/>
      <c r="BG2093" s="24"/>
    </row>
    <row r="2094" spans="1:59">
      <c r="A2094" s="24"/>
      <c r="B2094" s="128"/>
      <c r="C2094" s="24"/>
      <c r="D2094" s="24"/>
      <c r="E2094" s="128"/>
      <c r="F2094" s="128"/>
      <c r="G2094" s="128"/>
      <c r="H2094" s="150"/>
      <c r="I2094" s="24"/>
      <c r="J2094" s="128"/>
      <c r="K2094" s="24"/>
      <c r="L2094" s="128"/>
      <c r="M2094" s="24"/>
      <c r="N2094" s="24"/>
      <c r="O2094" s="424"/>
      <c r="P2094" s="128"/>
      <c r="Q2094" s="128"/>
      <c r="R2094" s="128"/>
      <c r="S2094" s="128"/>
      <c r="T2094" s="128"/>
      <c r="U2094" s="128"/>
      <c r="V2094" s="24"/>
      <c r="W2094" s="128"/>
      <c r="X2094" s="128"/>
      <c r="Y2094" s="128"/>
      <c r="Z2094" s="24"/>
      <c r="AA2094" s="24"/>
      <c r="AB2094" s="24"/>
      <c r="AC2094" s="24"/>
      <c r="AD2094" s="24"/>
      <c r="AE2094" s="24"/>
      <c r="AF2094" s="24"/>
      <c r="AG2094" s="24"/>
      <c r="AH2094" s="24"/>
      <c r="AI2094" s="24"/>
      <c r="AJ2094" s="24"/>
      <c r="AK2094" s="24"/>
      <c r="AL2094" s="24"/>
      <c r="AM2094" s="24"/>
      <c r="AN2094" s="24"/>
      <c r="AO2094" s="24"/>
      <c r="AP2094" s="24"/>
      <c r="AQ2094" s="24"/>
      <c r="AR2094" s="24"/>
      <c r="AS2094" s="24"/>
      <c r="AT2094" s="24"/>
      <c r="AU2094" s="24"/>
      <c r="AV2094" s="24"/>
      <c r="AW2094" s="24"/>
      <c r="AX2094" s="24"/>
      <c r="AY2094" s="24"/>
      <c r="AZ2094" s="24"/>
      <c r="BA2094" s="24"/>
      <c r="BB2094" s="24"/>
      <c r="BC2094" s="24"/>
      <c r="BD2094" s="24"/>
      <c r="BE2094" s="24"/>
      <c r="BF2094" s="24"/>
      <c r="BG2094" s="24"/>
    </row>
    <row r="2095" spans="1:59">
      <c r="A2095" s="24"/>
      <c r="B2095" s="128"/>
      <c r="C2095" s="24"/>
      <c r="D2095" s="24"/>
      <c r="E2095" s="128"/>
      <c r="F2095" s="128"/>
      <c r="G2095" s="128"/>
      <c r="H2095" s="150"/>
      <c r="I2095" s="24"/>
      <c r="J2095" s="128"/>
      <c r="K2095" s="24"/>
      <c r="L2095" s="128"/>
      <c r="M2095" s="24"/>
      <c r="N2095" s="24"/>
      <c r="O2095" s="424"/>
      <c r="P2095" s="128"/>
      <c r="Q2095" s="128"/>
      <c r="R2095" s="128"/>
      <c r="S2095" s="128"/>
      <c r="T2095" s="128"/>
      <c r="U2095" s="128"/>
      <c r="V2095" s="24"/>
      <c r="W2095" s="128"/>
      <c r="X2095" s="128"/>
      <c r="Y2095" s="128"/>
      <c r="Z2095" s="24"/>
      <c r="AA2095" s="24"/>
      <c r="AB2095" s="24"/>
      <c r="AC2095" s="24"/>
      <c r="AD2095" s="24"/>
      <c r="AE2095" s="24"/>
      <c r="AF2095" s="24"/>
      <c r="AG2095" s="24"/>
      <c r="AH2095" s="24"/>
      <c r="AI2095" s="24"/>
      <c r="AJ2095" s="24"/>
      <c r="AK2095" s="24"/>
      <c r="AL2095" s="24"/>
      <c r="AM2095" s="24"/>
      <c r="AN2095" s="24"/>
      <c r="AO2095" s="24"/>
      <c r="AP2095" s="24"/>
      <c r="AQ2095" s="24"/>
      <c r="AR2095" s="24"/>
      <c r="AS2095" s="24"/>
      <c r="AT2095" s="24"/>
      <c r="AU2095" s="24"/>
      <c r="AV2095" s="24"/>
      <c r="AW2095" s="24"/>
      <c r="AX2095" s="24"/>
      <c r="AY2095" s="24"/>
      <c r="AZ2095" s="24"/>
      <c r="BA2095" s="24"/>
      <c r="BB2095" s="24"/>
      <c r="BC2095" s="24"/>
      <c r="BD2095" s="24"/>
      <c r="BE2095" s="24"/>
      <c r="BF2095" s="24"/>
      <c r="BG2095" s="24"/>
    </row>
    <row r="2096" spans="1:59">
      <c r="A2096" s="24"/>
      <c r="B2096" s="128"/>
      <c r="C2096" s="24"/>
      <c r="D2096" s="24"/>
      <c r="E2096" s="128"/>
      <c r="F2096" s="128"/>
      <c r="G2096" s="128"/>
      <c r="H2096" s="150"/>
      <c r="I2096" s="24"/>
      <c r="J2096" s="128"/>
      <c r="K2096" s="24"/>
      <c r="L2096" s="128"/>
      <c r="M2096" s="24"/>
      <c r="N2096" s="24"/>
      <c r="O2096" s="424"/>
      <c r="P2096" s="128"/>
      <c r="Q2096" s="128"/>
      <c r="R2096" s="128"/>
      <c r="S2096" s="128"/>
      <c r="T2096" s="128"/>
      <c r="U2096" s="128"/>
      <c r="V2096" s="24"/>
      <c r="W2096" s="128"/>
      <c r="X2096" s="128"/>
      <c r="Y2096" s="128"/>
      <c r="Z2096" s="24"/>
      <c r="AA2096" s="24"/>
      <c r="AB2096" s="24"/>
      <c r="AC2096" s="24"/>
      <c r="AD2096" s="24"/>
      <c r="AE2096" s="24"/>
      <c r="AF2096" s="24"/>
      <c r="AG2096" s="24"/>
      <c r="AH2096" s="24"/>
      <c r="AI2096" s="24"/>
      <c r="AJ2096" s="24"/>
      <c r="AK2096" s="24"/>
      <c r="AL2096" s="24"/>
      <c r="AM2096" s="24"/>
      <c r="AN2096" s="24"/>
      <c r="AO2096" s="24"/>
      <c r="AP2096" s="24"/>
      <c r="AQ2096" s="24"/>
      <c r="AR2096" s="24"/>
      <c r="AS2096" s="24"/>
      <c r="AT2096" s="24"/>
      <c r="AU2096" s="24"/>
      <c r="AV2096" s="24"/>
      <c r="AW2096" s="24"/>
      <c r="AX2096" s="24"/>
      <c r="AY2096" s="24"/>
      <c r="AZ2096" s="24"/>
      <c r="BA2096" s="24"/>
      <c r="BB2096" s="24"/>
      <c r="BC2096" s="24"/>
      <c r="BD2096" s="24"/>
      <c r="BE2096" s="24"/>
      <c r="BF2096" s="24"/>
      <c r="BG2096" s="24"/>
    </row>
    <row r="2097" spans="1:59">
      <c r="A2097" s="24"/>
      <c r="B2097" s="128"/>
      <c r="C2097" s="24"/>
      <c r="D2097" s="24"/>
      <c r="E2097" s="128"/>
      <c r="F2097" s="128"/>
      <c r="G2097" s="128"/>
      <c r="H2097" s="150"/>
      <c r="I2097" s="24"/>
      <c r="J2097" s="128"/>
      <c r="K2097" s="24"/>
      <c r="L2097" s="128"/>
      <c r="M2097" s="24"/>
      <c r="N2097" s="24"/>
      <c r="O2097" s="424"/>
      <c r="P2097" s="128"/>
      <c r="Q2097" s="128"/>
      <c r="R2097" s="128"/>
      <c r="S2097" s="128"/>
      <c r="T2097" s="128"/>
      <c r="U2097" s="128"/>
      <c r="V2097" s="24"/>
      <c r="W2097" s="128"/>
      <c r="X2097" s="128"/>
      <c r="Y2097" s="128"/>
      <c r="Z2097" s="24"/>
      <c r="AA2097" s="24"/>
      <c r="AB2097" s="24"/>
      <c r="AC2097" s="24"/>
      <c r="AD2097" s="24"/>
      <c r="AE2097" s="24"/>
      <c r="AF2097" s="24"/>
      <c r="AG2097" s="24"/>
      <c r="AH2097" s="24"/>
      <c r="AI2097" s="24"/>
      <c r="AJ2097" s="24"/>
      <c r="AK2097" s="24"/>
      <c r="AL2097" s="24"/>
      <c r="AM2097" s="24"/>
      <c r="AN2097" s="24"/>
      <c r="AO2097" s="24"/>
      <c r="AP2097" s="24"/>
      <c r="AQ2097" s="24"/>
      <c r="AR2097" s="24"/>
      <c r="AS2097" s="24"/>
      <c r="AT2097" s="24"/>
      <c r="AU2097" s="24"/>
      <c r="AV2097" s="24"/>
      <c r="AW2097" s="24"/>
      <c r="AX2097" s="24"/>
      <c r="AY2097" s="24"/>
      <c r="AZ2097" s="24"/>
      <c r="BA2097" s="24"/>
      <c r="BB2097" s="24"/>
      <c r="BC2097" s="24"/>
      <c r="BD2097" s="24"/>
      <c r="BE2097" s="24"/>
      <c r="BF2097" s="24"/>
      <c r="BG2097" s="24"/>
    </row>
    <row r="2098" spans="1:59">
      <c r="A2098" s="24"/>
      <c r="B2098" s="128"/>
      <c r="C2098" s="24"/>
      <c r="D2098" s="24"/>
      <c r="E2098" s="128"/>
      <c r="F2098" s="128"/>
      <c r="G2098" s="128"/>
      <c r="H2098" s="150"/>
      <c r="I2098" s="24"/>
      <c r="J2098" s="128"/>
      <c r="K2098" s="24"/>
      <c r="L2098" s="128"/>
      <c r="M2098" s="24"/>
      <c r="N2098" s="24"/>
      <c r="O2098" s="424"/>
      <c r="P2098" s="128"/>
      <c r="Q2098" s="128"/>
      <c r="R2098" s="128"/>
      <c r="S2098" s="128"/>
      <c r="T2098" s="128"/>
      <c r="U2098" s="128"/>
      <c r="V2098" s="24"/>
      <c r="W2098" s="128"/>
      <c r="X2098" s="128"/>
      <c r="Y2098" s="128"/>
      <c r="Z2098" s="24"/>
      <c r="AA2098" s="24"/>
      <c r="AB2098" s="24"/>
      <c r="AC2098" s="24"/>
      <c r="AD2098" s="24"/>
      <c r="AE2098" s="24"/>
      <c r="AF2098" s="24"/>
      <c r="AG2098" s="24"/>
      <c r="AH2098" s="24"/>
      <c r="AI2098" s="24"/>
      <c r="AJ2098" s="24"/>
      <c r="AK2098" s="24"/>
      <c r="AL2098" s="24"/>
      <c r="AM2098" s="24"/>
      <c r="AN2098" s="24"/>
      <c r="AO2098" s="24"/>
      <c r="AP2098" s="24"/>
      <c r="AQ2098" s="24"/>
      <c r="AR2098" s="24"/>
      <c r="AS2098" s="24"/>
      <c r="AT2098" s="24"/>
      <c r="AU2098" s="24"/>
      <c r="AV2098" s="24"/>
      <c r="AW2098" s="24"/>
      <c r="AX2098" s="24"/>
      <c r="AY2098" s="24"/>
      <c r="AZ2098" s="24"/>
      <c r="BA2098" s="24"/>
      <c r="BB2098" s="24"/>
      <c r="BC2098" s="24"/>
      <c r="BD2098" s="24"/>
      <c r="BE2098" s="24"/>
      <c r="BF2098" s="24"/>
      <c r="BG2098" s="24"/>
    </row>
    <row r="2099" spans="1:59">
      <c r="A2099" s="24"/>
      <c r="B2099" s="128"/>
      <c r="C2099" s="24"/>
      <c r="D2099" s="24"/>
      <c r="E2099" s="128"/>
      <c r="F2099" s="128"/>
      <c r="G2099" s="128"/>
      <c r="H2099" s="150"/>
      <c r="I2099" s="24"/>
      <c r="J2099" s="128"/>
      <c r="K2099" s="24"/>
      <c r="L2099" s="128"/>
      <c r="M2099" s="24"/>
      <c r="N2099" s="24"/>
      <c r="O2099" s="424"/>
      <c r="P2099" s="128"/>
      <c r="Q2099" s="128"/>
      <c r="R2099" s="128"/>
      <c r="S2099" s="128"/>
      <c r="T2099" s="128"/>
      <c r="U2099" s="128"/>
      <c r="V2099" s="24"/>
      <c r="W2099" s="128"/>
      <c r="X2099" s="128"/>
      <c r="Y2099" s="128"/>
      <c r="Z2099" s="24"/>
      <c r="AA2099" s="24"/>
      <c r="AB2099" s="24"/>
      <c r="AC2099" s="24"/>
      <c r="AD2099" s="24"/>
      <c r="AE2099" s="24"/>
      <c r="AF2099" s="24"/>
      <c r="AG2099" s="24"/>
      <c r="AH2099" s="24"/>
      <c r="AI2099" s="24"/>
      <c r="AJ2099" s="24"/>
      <c r="AK2099" s="24"/>
      <c r="AL2099" s="24"/>
      <c r="AM2099" s="24"/>
      <c r="AN2099" s="24"/>
      <c r="AO2099" s="24"/>
      <c r="AP2099" s="24"/>
      <c r="AQ2099" s="24"/>
      <c r="AR2099" s="24"/>
      <c r="AS2099" s="24"/>
      <c r="AT2099" s="24"/>
      <c r="AU2099" s="24"/>
      <c r="AV2099" s="24"/>
      <c r="AW2099" s="24"/>
      <c r="AX2099" s="24"/>
      <c r="AY2099" s="24"/>
      <c r="AZ2099" s="24"/>
      <c r="BA2099" s="24"/>
      <c r="BB2099" s="24"/>
      <c r="BC2099" s="24"/>
      <c r="BD2099" s="24"/>
      <c r="BE2099" s="24"/>
      <c r="BF2099" s="24"/>
      <c r="BG2099" s="24"/>
    </row>
    <row r="2100" spans="1:59">
      <c r="A2100" s="24"/>
      <c r="B2100" s="128"/>
      <c r="C2100" s="24"/>
      <c r="D2100" s="24"/>
      <c r="E2100" s="128"/>
      <c r="F2100" s="128"/>
      <c r="G2100" s="128"/>
      <c r="H2100" s="150"/>
      <c r="I2100" s="24"/>
      <c r="J2100" s="128"/>
      <c r="K2100" s="24"/>
      <c r="L2100" s="128"/>
      <c r="M2100" s="24"/>
      <c r="N2100" s="24"/>
      <c r="O2100" s="424"/>
      <c r="P2100" s="128"/>
      <c r="Q2100" s="128"/>
      <c r="R2100" s="128"/>
      <c r="S2100" s="128"/>
      <c r="T2100" s="128"/>
      <c r="U2100" s="128"/>
      <c r="V2100" s="24"/>
      <c r="W2100" s="128"/>
      <c r="X2100" s="128"/>
      <c r="Y2100" s="128"/>
      <c r="Z2100" s="24"/>
      <c r="AA2100" s="24"/>
      <c r="AB2100" s="24"/>
      <c r="AC2100" s="24"/>
      <c r="AD2100" s="24"/>
      <c r="AE2100" s="24"/>
      <c r="AF2100" s="24"/>
      <c r="AG2100" s="24"/>
      <c r="AH2100" s="24"/>
      <c r="AI2100" s="24"/>
      <c r="AJ2100" s="24"/>
      <c r="AK2100" s="24"/>
      <c r="AL2100" s="24"/>
      <c r="AM2100" s="24"/>
      <c r="AN2100" s="24"/>
      <c r="AO2100" s="24"/>
      <c r="AP2100" s="24"/>
      <c r="AQ2100" s="24"/>
      <c r="AR2100" s="24"/>
      <c r="AS2100" s="24"/>
      <c r="AT2100" s="24"/>
      <c r="AU2100" s="24"/>
      <c r="AV2100" s="24"/>
      <c r="AW2100" s="24"/>
      <c r="AX2100" s="24"/>
      <c r="AY2100" s="24"/>
      <c r="AZ2100" s="24"/>
      <c r="BA2100" s="24"/>
      <c r="BB2100" s="24"/>
      <c r="BC2100" s="24"/>
      <c r="BD2100" s="24"/>
      <c r="BE2100" s="24"/>
      <c r="BF2100" s="24"/>
      <c r="BG2100" s="24"/>
    </row>
    <row r="2101" spans="1:59">
      <c r="A2101" s="24"/>
      <c r="B2101" s="128"/>
      <c r="C2101" s="24"/>
      <c r="D2101" s="24"/>
      <c r="E2101" s="128"/>
      <c r="F2101" s="128"/>
      <c r="G2101" s="128"/>
      <c r="H2101" s="150"/>
      <c r="I2101" s="24"/>
      <c r="J2101" s="128"/>
      <c r="K2101" s="24"/>
      <c r="L2101" s="128"/>
      <c r="M2101" s="24"/>
      <c r="N2101" s="24"/>
      <c r="O2101" s="424"/>
      <c r="P2101" s="128"/>
      <c r="Q2101" s="128"/>
      <c r="R2101" s="128"/>
      <c r="S2101" s="128"/>
      <c r="T2101" s="128"/>
      <c r="U2101" s="128"/>
      <c r="V2101" s="24"/>
      <c r="W2101" s="128"/>
      <c r="X2101" s="128"/>
      <c r="Y2101" s="128"/>
      <c r="Z2101" s="24"/>
      <c r="AA2101" s="24"/>
      <c r="AB2101" s="24"/>
      <c r="AC2101" s="24"/>
      <c r="AD2101" s="24"/>
      <c r="AE2101" s="24"/>
      <c r="AF2101" s="24"/>
      <c r="AG2101" s="24"/>
      <c r="AH2101" s="24"/>
      <c r="AI2101" s="24"/>
      <c r="AJ2101" s="24"/>
      <c r="AK2101" s="24"/>
      <c r="AL2101" s="24"/>
      <c r="AM2101" s="24"/>
      <c r="AN2101" s="24"/>
      <c r="AO2101" s="24"/>
      <c r="AP2101" s="24"/>
      <c r="AQ2101" s="24"/>
      <c r="AR2101" s="24"/>
      <c r="AS2101" s="24"/>
      <c r="AT2101" s="24"/>
      <c r="AU2101" s="24"/>
      <c r="AV2101" s="24"/>
      <c r="AW2101" s="24"/>
      <c r="AX2101" s="24"/>
      <c r="AY2101" s="24"/>
      <c r="AZ2101" s="24"/>
      <c r="BA2101" s="24"/>
      <c r="BB2101" s="24"/>
      <c r="BC2101" s="24"/>
      <c r="BD2101" s="24"/>
      <c r="BE2101" s="24"/>
      <c r="BF2101" s="24"/>
      <c r="BG2101" s="24"/>
    </row>
    <row r="2102" spans="1:59">
      <c r="A2102" s="24"/>
      <c r="B2102" s="128"/>
      <c r="C2102" s="24"/>
      <c r="D2102" s="24"/>
      <c r="E2102" s="128"/>
      <c r="F2102" s="128"/>
      <c r="G2102" s="128"/>
      <c r="H2102" s="150"/>
      <c r="I2102" s="24"/>
      <c r="J2102" s="128"/>
      <c r="K2102" s="24"/>
      <c r="L2102" s="128"/>
      <c r="M2102" s="24"/>
      <c r="N2102" s="24"/>
      <c r="O2102" s="424"/>
      <c r="P2102" s="128"/>
      <c r="Q2102" s="128"/>
      <c r="R2102" s="128"/>
      <c r="S2102" s="128"/>
      <c r="T2102" s="128"/>
      <c r="U2102" s="128"/>
      <c r="V2102" s="24"/>
      <c r="W2102" s="128"/>
      <c r="X2102" s="128"/>
      <c r="Y2102" s="128"/>
      <c r="Z2102" s="24"/>
      <c r="AA2102" s="24"/>
      <c r="AB2102" s="24"/>
      <c r="AC2102" s="24"/>
      <c r="AD2102" s="24"/>
      <c r="AE2102" s="24"/>
      <c r="AF2102" s="24"/>
      <c r="AG2102" s="24"/>
      <c r="AH2102" s="24"/>
      <c r="AI2102" s="24"/>
      <c r="AJ2102" s="24"/>
      <c r="AK2102" s="24"/>
      <c r="AL2102" s="24"/>
      <c r="AM2102" s="24"/>
      <c r="AN2102" s="24"/>
      <c r="AO2102" s="24"/>
      <c r="AP2102" s="24"/>
      <c r="AQ2102" s="24"/>
      <c r="AR2102" s="24"/>
      <c r="AS2102" s="24"/>
      <c r="AT2102" s="24"/>
      <c r="AU2102" s="24"/>
      <c r="AV2102" s="24"/>
      <c r="AW2102" s="24"/>
      <c r="AX2102" s="24"/>
      <c r="AY2102" s="24"/>
      <c r="AZ2102" s="24"/>
      <c r="BA2102" s="24"/>
      <c r="BB2102" s="24"/>
      <c r="BC2102" s="24"/>
      <c r="BD2102" s="24"/>
      <c r="BE2102" s="24"/>
      <c r="BF2102" s="24"/>
      <c r="BG2102" s="24"/>
    </row>
    <row r="2103" spans="1:59">
      <c r="A2103" s="24"/>
      <c r="B2103" s="128"/>
      <c r="C2103" s="24"/>
      <c r="D2103" s="24"/>
      <c r="E2103" s="128"/>
      <c r="F2103" s="128"/>
      <c r="G2103" s="128"/>
      <c r="H2103" s="150"/>
      <c r="I2103" s="24"/>
      <c r="J2103" s="128"/>
      <c r="K2103" s="24"/>
      <c r="L2103" s="128"/>
      <c r="M2103" s="24"/>
      <c r="N2103" s="24"/>
      <c r="O2103" s="424"/>
      <c r="P2103" s="128"/>
      <c r="Q2103" s="128"/>
      <c r="R2103" s="128"/>
      <c r="S2103" s="128"/>
      <c r="T2103" s="128"/>
      <c r="U2103" s="128"/>
      <c r="V2103" s="24"/>
      <c r="W2103" s="128"/>
      <c r="X2103" s="128"/>
      <c r="Y2103" s="128"/>
      <c r="Z2103" s="24"/>
      <c r="AA2103" s="24"/>
      <c r="AB2103" s="24"/>
      <c r="AC2103" s="24"/>
      <c r="AD2103" s="24"/>
      <c r="AE2103" s="24"/>
      <c r="AF2103" s="24"/>
      <c r="AG2103" s="24"/>
      <c r="AH2103" s="24"/>
      <c r="AI2103" s="24"/>
      <c r="AJ2103" s="24"/>
      <c r="AK2103" s="24"/>
      <c r="AL2103" s="24"/>
      <c r="AM2103" s="24"/>
      <c r="AN2103" s="24"/>
      <c r="AO2103" s="24"/>
      <c r="AP2103" s="24"/>
      <c r="AQ2103" s="24"/>
      <c r="AR2103" s="24"/>
      <c r="AS2103" s="24"/>
      <c r="AT2103" s="24"/>
      <c r="AU2103" s="24"/>
      <c r="AV2103" s="24"/>
      <c r="AW2103" s="24"/>
      <c r="AX2103" s="24"/>
      <c r="AY2103" s="24"/>
      <c r="AZ2103" s="24"/>
      <c r="BA2103" s="24"/>
      <c r="BB2103" s="24"/>
      <c r="BC2103" s="24"/>
      <c r="BD2103" s="24"/>
      <c r="BE2103" s="24"/>
      <c r="BF2103" s="24"/>
      <c r="BG2103" s="24"/>
    </row>
    <row r="2104" spans="1:59">
      <c r="A2104" s="24"/>
      <c r="B2104" s="128"/>
      <c r="C2104" s="24"/>
      <c r="D2104" s="24"/>
      <c r="E2104" s="128"/>
      <c r="F2104" s="128"/>
      <c r="G2104" s="128"/>
      <c r="H2104" s="150"/>
      <c r="I2104" s="24"/>
      <c r="J2104" s="128"/>
      <c r="K2104" s="24"/>
      <c r="L2104" s="128"/>
      <c r="M2104" s="24"/>
      <c r="N2104" s="24"/>
      <c r="O2104" s="424"/>
      <c r="P2104" s="128"/>
      <c r="Q2104" s="128"/>
      <c r="R2104" s="128"/>
      <c r="S2104" s="128"/>
      <c r="T2104" s="128"/>
      <c r="U2104" s="128"/>
      <c r="V2104" s="24"/>
      <c r="W2104" s="128"/>
      <c r="X2104" s="128"/>
      <c r="Y2104" s="128"/>
      <c r="Z2104" s="24"/>
      <c r="AA2104" s="24"/>
      <c r="AB2104" s="24"/>
      <c r="AC2104" s="24"/>
      <c r="AD2104" s="24"/>
      <c r="AE2104" s="24"/>
      <c r="AF2104" s="24"/>
      <c r="AG2104" s="24"/>
      <c r="AH2104" s="24"/>
      <c r="AI2104" s="24"/>
      <c r="AJ2104" s="24"/>
      <c r="AK2104" s="24"/>
      <c r="AL2104" s="24"/>
      <c r="AM2104" s="24"/>
      <c r="AN2104" s="24"/>
      <c r="AO2104" s="24"/>
      <c r="AP2104" s="24"/>
      <c r="AQ2104" s="24"/>
      <c r="AR2104" s="24"/>
      <c r="AS2104" s="24"/>
      <c r="AT2104" s="24"/>
      <c r="AU2104" s="24"/>
      <c r="AV2104" s="24"/>
      <c r="AW2104" s="24"/>
      <c r="AX2104" s="24"/>
      <c r="AY2104" s="24"/>
      <c r="AZ2104" s="24"/>
      <c r="BA2104" s="24"/>
      <c r="BB2104" s="24"/>
      <c r="BC2104" s="24"/>
      <c r="BD2104" s="24"/>
      <c r="BE2104" s="24"/>
      <c r="BF2104" s="24"/>
      <c r="BG2104" s="24"/>
    </row>
    <row r="2105" spans="1:59">
      <c r="A2105" s="24"/>
      <c r="B2105" s="128"/>
      <c r="C2105" s="24"/>
      <c r="D2105" s="24"/>
      <c r="E2105" s="128"/>
      <c r="F2105" s="128"/>
      <c r="G2105" s="128"/>
      <c r="H2105" s="150"/>
      <c r="I2105" s="24"/>
      <c r="J2105" s="128"/>
      <c r="K2105" s="24"/>
      <c r="L2105" s="128"/>
      <c r="M2105" s="24"/>
      <c r="N2105" s="24"/>
      <c r="O2105" s="424"/>
      <c r="P2105" s="128"/>
      <c r="Q2105" s="128"/>
      <c r="R2105" s="128"/>
      <c r="S2105" s="128"/>
      <c r="T2105" s="128"/>
      <c r="U2105" s="128"/>
      <c r="V2105" s="24"/>
      <c r="W2105" s="128"/>
      <c r="X2105" s="128"/>
      <c r="Y2105" s="128"/>
      <c r="Z2105" s="24"/>
      <c r="AA2105" s="24"/>
      <c r="AB2105" s="24"/>
      <c r="AC2105" s="24"/>
      <c r="AD2105" s="24"/>
      <c r="AE2105" s="24"/>
      <c r="AF2105" s="24"/>
      <c r="AG2105" s="24"/>
      <c r="AH2105" s="24"/>
      <c r="AI2105" s="24"/>
      <c r="AJ2105" s="24"/>
      <c r="AK2105" s="24"/>
      <c r="AL2105" s="24"/>
      <c r="AM2105" s="24"/>
      <c r="AN2105" s="24"/>
      <c r="AO2105" s="24"/>
      <c r="AP2105" s="24"/>
      <c r="AQ2105" s="24"/>
      <c r="AR2105" s="24"/>
      <c r="AS2105" s="24"/>
      <c r="AT2105" s="24"/>
      <c r="AU2105" s="24"/>
      <c r="AV2105" s="24"/>
      <c r="AW2105" s="24"/>
      <c r="AX2105" s="24"/>
      <c r="AY2105" s="24"/>
      <c r="AZ2105" s="24"/>
      <c r="BA2105" s="24"/>
      <c r="BB2105" s="24"/>
      <c r="BC2105" s="24"/>
      <c r="BD2105" s="24"/>
      <c r="BE2105" s="24"/>
      <c r="BF2105" s="24"/>
      <c r="BG2105" s="24"/>
    </row>
    <row r="2106" spans="1:59">
      <c r="A2106" s="24"/>
      <c r="B2106" s="128"/>
      <c r="C2106" s="24"/>
      <c r="D2106" s="24"/>
      <c r="E2106" s="128"/>
      <c r="F2106" s="128"/>
      <c r="G2106" s="128"/>
      <c r="H2106" s="150"/>
      <c r="I2106" s="24"/>
      <c r="J2106" s="128"/>
      <c r="K2106" s="24"/>
      <c r="L2106" s="128"/>
      <c r="M2106" s="24"/>
      <c r="N2106" s="24"/>
      <c r="O2106" s="424"/>
      <c r="P2106" s="128"/>
      <c r="Q2106" s="128"/>
      <c r="R2106" s="128"/>
      <c r="S2106" s="128"/>
      <c r="T2106" s="128"/>
      <c r="U2106" s="128"/>
      <c r="V2106" s="24"/>
      <c r="W2106" s="128"/>
      <c r="X2106" s="128"/>
      <c r="Y2106" s="128"/>
      <c r="Z2106" s="24"/>
      <c r="AA2106" s="24"/>
      <c r="AB2106" s="24"/>
      <c r="AC2106" s="24"/>
      <c r="AD2106" s="24"/>
      <c r="AE2106" s="24"/>
      <c r="AF2106" s="24"/>
      <c r="AG2106" s="24"/>
      <c r="AH2106" s="24"/>
      <c r="AI2106" s="24"/>
      <c r="AJ2106" s="24"/>
      <c r="AK2106" s="24"/>
      <c r="AL2106" s="24"/>
      <c r="AM2106" s="24"/>
      <c r="AN2106" s="24"/>
      <c r="AO2106" s="24"/>
      <c r="AP2106" s="24"/>
      <c r="AQ2106" s="24"/>
      <c r="AR2106" s="24"/>
      <c r="AS2106" s="24"/>
      <c r="AT2106" s="24"/>
      <c r="AU2106" s="24"/>
      <c r="AV2106" s="24"/>
      <c r="AW2106" s="24"/>
      <c r="AX2106" s="24"/>
      <c r="AY2106" s="24"/>
      <c r="AZ2106" s="24"/>
      <c r="BA2106" s="24"/>
      <c r="BB2106" s="24"/>
      <c r="BC2106" s="24"/>
      <c r="BD2106" s="24"/>
      <c r="BE2106" s="24"/>
      <c r="BF2106" s="24"/>
      <c r="BG2106" s="24"/>
    </row>
    <row r="2107" spans="1:59">
      <c r="A2107" s="24"/>
      <c r="B2107" s="128"/>
      <c r="C2107" s="24"/>
      <c r="D2107" s="24"/>
      <c r="E2107" s="128"/>
      <c r="F2107" s="128"/>
      <c r="G2107" s="128"/>
      <c r="H2107" s="150"/>
      <c r="I2107" s="24"/>
      <c r="J2107" s="128"/>
      <c r="K2107" s="24"/>
      <c r="L2107" s="128"/>
      <c r="M2107" s="24"/>
      <c r="N2107" s="24"/>
      <c r="O2107" s="424"/>
      <c r="P2107" s="128"/>
      <c r="Q2107" s="128"/>
      <c r="R2107" s="128"/>
      <c r="S2107" s="128"/>
      <c r="T2107" s="128"/>
      <c r="U2107" s="128"/>
      <c r="V2107" s="24"/>
      <c r="W2107" s="128"/>
      <c r="X2107" s="128"/>
      <c r="Y2107" s="128"/>
      <c r="Z2107" s="24"/>
      <c r="AA2107" s="24"/>
      <c r="AB2107" s="24"/>
      <c r="AC2107" s="24"/>
      <c r="AD2107" s="24"/>
      <c r="AE2107" s="24"/>
      <c r="AF2107" s="24"/>
      <c r="AG2107" s="24"/>
      <c r="AH2107" s="24"/>
      <c r="AI2107" s="24"/>
      <c r="AJ2107" s="24"/>
      <c r="AK2107" s="24"/>
      <c r="AL2107" s="24"/>
      <c r="AM2107" s="24"/>
      <c r="AN2107" s="24"/>
      <c r="AO2107" s="24"/>
      <c r="AP2107" s="24"/>
      <c r="AQ2107" s="24"/>
      <c r="AR2107" s="24"/>
      <c r="AS2107" s="24"/>
      <c r="AT2107" s="24"/>
      <c r="AU2107" s="24"/>
      <c r="AV2107" s="24"/>
      <c r="AW2107" s="24"/>
      <c r="AX2107" s="24"/>
      <c r="AY2107" s="24"/>
      <c r="AZ2107" s="24"/>
      <c r="BA2107" s="24"/>
      <c r="BB2107" s="24"/>
      <c r="BC2107" s="24"/>
      <c r="BD2107" s="24"/>
      <c r="BE2107" s="24"/>
      <c r="BF2107" s="24"/>
      <c r="BG2107" s="24"/>
    </row>
    <row r="2108" spans="1:59">
      <c r="A2108" s="24"/>
      <c r="B2108" s="128"/>
      <c r="C2108" s="24"/>
      <c r="D2108" s="24"/>
      <c r="E2108" s="128"/>
      <c r="F2108" s="128"/>
      <c r="G2108" s="128"/>
      <c r="H2108" s="150"/>
      <c r="I2108" s="24"/>
      <c r="J2108" s="128"/>
      <c r="K2108" s="24"/>
      <c r="L2108" s="128"/>
      <c r="M2108" s="24"/>
      <c r="N2108" s="24"/>
      <c r="O2108" s="424"/>
      <c r="P2108" s="128"/>
      <c r="Q2108" s="128"/>
      <c r="R2108" s="128"/>
      <c r="S2108" s="128"/>
      <c r="T2108" s="128"/>
      <c r="U2108" s="128"/>
      <c r="V2108" s="24"/>
      <c r="W2108" s="128"/>
      <c r="X2108" s="128"/>
      <c r="Y2108" s="128"/>
      <c r="Z2108" s="24"/>
      <c r="AA2108" s="24"/>
      <c r="AB2108" s="24"/>
      <c r="AC2108" s="24"/>
      <c r="AD2108" s="24"/>
      <c r="AE2108" s="24"/>
      <c r="AF2108" s="24"/>
      <c r="AG2108" s="24"/>
      <c r="AH2108" s="24"/>
      <c r="AI2108" s="24"/>
      <c r="AJ2108" s="24"/>
      <c r="AK2108" s="24"/>
      <c r="AL2108" s="24"/>
      <c r="AM2108" s="24"/>
      <c r="AN2108" s="24"/>
      <c r="AO2108" s="24"/>
      <c r="AP2108" s="24"/>
      <c r="AQ2108" s="24"/>
      <c r="AR2108" s="24"/>
      <c r="AS2108" s="24"/>
      <c r="AT2108" s="24"/>
      <c r="AU2108" s="24"/>
      <c r="AV2108" s="24"/>
      <c r="AW2108" s="24"/>
      <c r="AX2108" s="24"/>
      <c r="AY2108" s="24"/>
      <c r="AZ2108" s="24"/>
      <c r="BA2108" s="24"/>
      <c r="BB2108" s="24"/>
      <c r="BC2108" s="24"/>
      <c r="BD2108" s="24"/>
      <c r="BE2108" s="24"/>
      <c r="BF2108" s="24"/>
      <c r="BG2108" s="24"/>
    </row>
    <row r="2109" spans="1:59">
      <c r="A2109" s="24"/>
      <c r="B2109" s="128"/>
      <c r="C2109" s="24"/>
      <c r="D2109" s="24"/>
      <c r="E2109" s="128"/>
      <c r="F2109" s="128"/>
      <c r="G2109" s="128"/>
      <c r="H2109" s="150"/>
      <c r="I2109" s="24"/>
      <c r="J2109" s="128"/>
      <c r="K2109" s="24"/>
      <c r="L2109" s="128"/>
      <c r="M2109" s="24"/>
      <c r="N2109" s="24"/>
      <c r="O2109" s="424"/>
      <c r="P2109" s="128"/>
      <c r="Q2109" s="128"/>
      <c r="R2109" s="128"/>
      <c r="S2109" s="128"/>
      <c r="T2109" s="128"/>
      <c r="U2109" s="128"/>
      <c r="V2109" s="24"/>
      <c r="W2109" s="128"/>
      <c r="X2109" s="128"/>
      <c r="Y2109" s="128"/>
      <c r="Z2109" s="24"/>
      <c r="AA2109" s="24"/>
      <c r="AB2109" s="24"/>
      <c r="AC2109" s="24"/>
      <c r="AD2109" s="24"/>
      <c r="AE2109" s="24"/>
      <c r="AF2109" s="24"/>
      <c r="AG2109" s="24"/>
      <c r="AH2109" s="24"/>
      <c r="AI2109" s="24"/>
      <c r="AJ2109" s="24"/>
      <c r="AK2109" s="24"/>
      <c r="AL2109" s="24"/>
      <c r="AM2109" s="24"/>
      <c r="AN2109" s="24"/>
      <c r="AO2109" s="24"/>
      <c r="AP2109" s="24"/>
      <c r="AQ2109" s="24"/>
      <c r="AR2109" s="24"/>
      <c r="AS2109" s="24"/>
      <c r="AT2109" s="24"/>
      <c r="AU2109" s="24"/>
      <c r="AV2109" s="24"/>
      <c r="AW2109" s="24"/>
      <c r="AX2109" s="24"/>
      <c r="AY2109" s="24"/>
      <c r="AZ2109" s="24"/>
      <c r="BA2109" s="24"/>
      <c r="BB2109" s="24"/>
      <c r="BC2109" s="24"/>
      <c r="BD2109" s="24"/>
      <c r="BE2109" s="24"/>
      <c r="BF2109" s="24"/>
      <c r="BG2109" s="24"/>
    </row>
    <row r="2110" spans="1:59">
      <c r="A2110" s="24"/>
      <c r="B2110" s="128"/>
      <c r="C2110" s="24"/>
      <c r="D2110" s="24"/>
      <c r="E2110" s="128"/>
      <c r="F2110" s="128"/>
      <c r="G2110" s="128"/>
      <c r="H2110" s="150"/>
      <c r="I2110" s="24"/>
      <c r="J2110" s="128"/>
      <c r="K2110" s="24"/>
      <c r="L2110" s="128"/>
      <c r="M2110" s="24"/>
      <c r="N2110" s="24"/>
      <c r="O2110" s="424"/>
      <c r="P2110" s="128"/>
      <c r="Q2110" s="128"/>
      <c r="R2110" s="128"/>
      <c r="S2110" s="128"/>
      <c r="T2110" s="128"/>
      <c r="U2110" s="128"/>
      <c r="V2110" s="24"/>
      <c r="W2110" s="128"/>
      <c r="X2110" s="128"/>
      <c r="Y2110" s="128"/>
      <c r="Z2110" s="24"/>
      <c r="AA2110" s="24"/>
      <c r="AB2110" s="24"/>
      <c r="AC2110" s="24"/>
      <c r="AD2110" s="24"/>
      <c r="AE2110" s="24"/>
      <c r="AF2110" s="24"/>
      <c r="AG2110" s="24"/>
      <c r="AH2110" s="24"/>
      <c r="AI2110" s="24"/>
      <c r="AJ2110" s="24"/>
      <c r="AK2110" s="24"/>
      <c r="AL2110" s="24"/>
      <c r="AM2110" s="24"/>
      <c r="AN2110" s="24"/>
      <c r="AO2110" s="24"/>
      <c r="AP2110" s="24"/>
      <c r="AQ2110" s="24"/>
      <c r="AR2110" s="24"/>
      <c r="AS2110" s="24"/>
      <c r="AT2110" s="24"/>
      <c r="AU2110" s="24"/>
      <c r="AV2110" s="24"/>
      <c r="AW2110" s="24"/>
      <c r="AX2110" s="24"/>
      <c r="AY2110" s="24"/>
      <c r="AZ2110" s="24"/>
      <c r="BA2110" s="24"/>
      <c r="BB2110" s="24"/>
      <c r="BC2110" s="24"/>
      <c r="BD2110" s="24"/>
      <c r="BE2110" s="24"/>
      <c r="BF2110" s="24"/>
      <c r="BG2110" s="24"/>
    </row>
    <row r="2111" spans="1:59">
      <c r="A2111" s="24"/>
      <c r="B2111" s="128"/>
      <c r="C2111" s="24"/>
      <c r="D2111" s="24"/>
      <c r="E2111" s="128"/>
      <c r="F2111" s="128"/>
      <c r="G2111" s="128"/>
      <c r="H2111" s="150"/>
      <c r="I2111" s="24"/>
      <c r="J2111" s="128"/>
      <c r="K2111" s="24"/>
      <c r="L2111" s="128"/>
      <c r="M2111" s="24"/>
      <c r="N2111" s="24"/>
      <c r="O2111" s="424"/>
      <c r="P2111" s="128"/>
      <c r="Q2111" s="128"/>
      <c r="R2111" s="128"/>
      <c r="S2111" s="128"/>
      <c r="T2111" s="128"/>
      <c r="U2111" s="128"/>
      <c r="V2111" s="24"/>
      <c r="W2111" s="128"/>
      <c r="X2111" s="128"/>
      <c r="Y2111" s="128"/>
      <c r="Z2111" s="24"/>
      <c r="AA2111" s="24"/>
      <c r="AB2111" s="24"/>
      <c r="AC2111" s="24"/>
      <c r="AD2111" s="24"/>
      <c r="AE2111" s="24"/>
      <c r="AF2111" s="24"/>
      <c r="AG2111" s="24"/>
      <c r="AH2111" s="24"/>
      <c r="AI2111" s="24"/>
      <c r="AJ2111" s="24"/>
      <c r="AK2111" s="24"/>
      <c r="AL2111" s="24"/>
      <c r="AM2111" s="24"/>
      <c r="AN2111" s="24"/>
      <c r="AO2111" s="24"/>
      <c r="AP2111" s="24"/>
      <c r="AQ2111" s="24"/>
      <c r="AR2111" s="24"/>
      <c r="AS2111" s="24"/>
      <c r="AT2111" s="24"/>
      <c r="AU2111" s="24"/>
      <c r="AV2111" s="24"/>
      <c r="AW2111" s="24"/>
      <c r="AX2111" s="24"/>
      <c r="AY2111" s="24"/>
      <c r="AZ2111" s="24"/>
      <c r="BA2111" s="24"/>
      <c r="BB2111" s="24"/>
      <c r="BC2111" s="24"/>
      <c r="BD2111" s="24"/>
      <c r="BE2111" s="24"/>
      <c r="BF2111" s="24"/>
      <c r="BG2111" s="24"/>
    </row>
    <row r="2112" spans="1:59">
      <c r="A2112" s="24"/>
      <c r="B2112" s="128"/>
      <c r="C2112" s="24"/>
      <c r="D2112" s="24"/>
      <c r="E2112" s="128"/>
      <c r="F2112" s="128"/>
      <c r="G2112" s="128"/>
      <c r="H2112" s="150"/>
      <c r="I2112" s="24"/>
      <c r="J2112" s="128"/>
      <c r="K2112" s="24"/>
      <c r="L2112" s="128"/>
      <c r="M2112" s="24"/>
      <c r="N2112" s="24"/>
      <c r="O2112" s="424"/>
      <c r="P2112" s="128"/>
      <c r="Q2112" s="128"/>
      <c r="R2112" s="128"/>
      <c r="S2112" s="128"/>
      <c r="T2112" s="128"/>
      <c r="U2112" s="128"/>
      <c r="V2112" s="24"/>
      <c r="W2112" s="128"/>
      <c r="X2112" s="128"/>
      <c r="Y2112" s="128"/>
      <c r="Z2112" s="24"/>
      <c r="AA2112" s="24"/>
      <c r="AB2112" s="24"/>
      <c r="AC2112" s="24"/>
      <c r="AD2112" s="24"/>
      <c r="AE2112" s="24"/>
      <c r="AF2112" s="24"/>
      <c r="AG2112" s="24"/>
      <c r="AH2112" s="24"/>
      <c r="AI2112" s="24"/>
      <c r="AJ2112" s="24"/>
      <c r="AK2112" s="24"/>
      <c r="AL2112" s="24"/>
      <c r="AM2112" s="24"/>
      <c r="AN2112" s="24"/>
      <c r="AO2112" s="24"/>
      <c r="AP2112" s="24"/>
      <c r="AQ2112" s="24"/>
      <c r="AR2112" s="24"/>
      <c r="AS2112" s="24"/>
      <c r="AT2112" s="24"/>
      <c r="AU2112" s="24"/>
      <c r="AV2112" s="24"/>
      <c r="AW2112" s="24"/>
      <c r="AX2112" s="24"/>
      <c r="AY2112" s="24"/>
      <c r="AZ2112" s="24"/>
      <c r="BA2112" s="24"/>
      <c r="BB2112" s="24"/>
      <c r="BC2112" s="24"/>
      <c r="BD2112" s="24"/>
      <c r="BE2112" s="24"/>
      <c r="BF2112" s="24"/>
      <c r="BG2112" s="24"/>
    </row>
    <row r="2113" spans="1:59">
      <c r="A2113" s="24"/>
      <c r="B2113" s="128"/>
      <c r="C2113" s="24"/>
      <c r="D2113" s="24"/>
      <c r="E2113" s="128"/>
      <c r="F2113" s="128"/>
      <c r="G2113" s="128"/>
      <c r="H2113" s="150"/>
      <c r="I2113" s="24"/>
      <c r="J2113" s="128"/>
      <c r="K2113" s="24"/>
      <c r="L2113" s="128"/>
      <c r="M2113" s="24"/>
      <c r="N2113" s="24"/>
      <c r="O2113" s="424"/>
      <c r="P2113" s="128"/>
      <c r="Q2113" s="128"/>
      <c r="R2113" s="128"/>
      <c r="S2113" s="128"/>
      <c r="T2113" s="128"/>
      <c r="U2113" s="128"/>
      <c r="V2113" s="24"/>
      <c r="W2113" s="128"/>
      <c r="X2113" s="128"/>
      <c r="Y2113" s="128"/>
      <c r="Z2113" s="24"/>
      <c r="AA2113" s="24"/>
      <c r="AB2113" s="24"/>
      <c r="AC2113" s="24"/>
      <c r="AD2113" s="24"/>
      <c r="AE2113" s="24"/>
      <c r="AF2113" s="24"/>
      <c r="AG2113" s="24"/>
      <c r="AH2113" s="24"/>
      <c r="AI2113" s="24"/>
      <c r="AJ2113" s="24"/>
      <c r="AK2113" s="24"/>
      <c r="AL2113" s="24"/>
      <c r="AM2113" s="24"/>
      <c r="AN2113" s="24"/>
      <c r="AO2113" s="24"/>
      <c r="AP2113" s="24"/>
      <c r="AQ2113" s="24"/>
      <c r="AR2113" s="24"/>
      <c r="AS2113" s="24"/>
      <c r="AT2113" s="24"/>
      <c r="AU2113" s="24"/>
      <c r="AV2113" s="24"/>
      <c r="AW2113" s="24"/>
      <c r="AX2113" s="24"/>
      <c r="AY2113" s="24"/>
      <c r="AZ2113" s="24"/>
      <c r="BA2113" s="24"/>
      <c r="BB2113" s="24"/>
      <c r="BC2113" s="24"/>
      <c r="BD2113" s="24"/>
      <c r="BE2113" s="24"/>
      <c r="BF2113" s="24"/>
      <c r="BG2113" s="24"/>
    </row>
    <row r="2114" spans="1:59">
      <c r="A2114" s="24"/>
      <c r="B2114" s="128"/>
      <c r="C2114" s="24"/>
      <c r="D2114" s="24"/>
      <c r="E2114" s="128"/>
      <c r="F2114" s="128"/>
      <c r="G2114" s="128"/>
      <c r="H2114" s="150"/>
      <c r="I2114" s="24"/>
      <c r="J2114" s="128"/>
      <c r="K2114" s="24"/>
      <c r="L2114" s="128"/>
      <c r="M2114" s="24"/>
      <c r="N2114" s="24"/>
      <c r="O2114" s="424"/>
      <c r="P2114" s="128"/>
      <c r="Q2114" s="128"/>
      <c r="R2114" s="128"/>
      <c r="S2114" s="128"/>
      <c r="T2114" s="128"/>
      <c r="U2114" s="128"/>
      <c r="V2114" s="24"/>
      <c r="W2114" s="128"/>
      <c r="X2114" s="128"/>
      <c r="Y2114" s="128"/>
      <c r="Z2114" s="24"/>
      <c r="AA2114" s="24"/>
      <c r="AB2114" s="24"/>
      <c r="AC2114" s="24"/>
      <c r="AD2114" s="24"/>
      <c r="AE2114" s="24"/>
      <c r="AF2114" s="24"/>
      <c r="AG2114" s="24"/>
      <c r="AH2114" s="24"/>
      <c r="AI2114" s="24"/>
      <c r="AJ2114" s="24"/>
      <c r="AK2114" s="24"/>
      <c r="AL2114" s="24"/>
      <c r="AM2114" s="24"/>
      <c r="AN2114" s="24"/>
      <c r="AO2114" s="24"/>
      <c r="AP2114" s="24"/>
      <c r="AQ2114" s="24"/>
      <c r="AR2114" s="24"/>
      <c r="AS2114" s="24"/>
      <c r="AT2114" s="24"/>
      <c r="AU2114" s="24"/>
      <c r="AV2114" s="24"/>
      <c r="AW2114" s="24"/>
      <c r="AX2114" s="24"/>
      <c r="AY2114" s="24"/>
      <c r="AZ2114" s="24"/>
      <c r="BA2114" s="24"/>
      <c r="BB2114" s="24"/>
      <c r="BC2114" s="24"/>
      <c r="BD2114" s="24"/>
      <c r="BE2114" s="24"/>
      <c r="BF2114" s="24"/>
      <c r="BG2114" s="24"/>
    </row>
    <row r="2115" spans="1:59">
      <c r="A2115" s="24"/>
      <c r="B2115" s="128"/>
      <c r="C2115" s="24"/>
      <c r="D2115" s="24"/>
      <c r="E2115" s="128"/>
      <c r="F2115" s="128"/>
      <c r="G2115" s="128"/>
      <c r="H2115" s="150"/>
      <c r="I2115" s="24"/>
      <c r="J2115" s="128"/>
      <c r="K2115" s="24"/>
      <c r="L2115" s="128"/>
      <c r="M2115" s="24"/>
      <c r="N2115" s="24"/>
      <c r="O2115" s="424"/>
      <c r="P2115" s="128"/>
      <c r="Q2115" s="128"/>
      <c r="R2115" s="128"/>
      <c r="S2115" s="128"/>
      <c r="T2115" s="128"/>
      <c r="U2115" s="128"/>
      <c r="V2115" s="24"/>
      <c r="W2115" s="128"/>
      <c r="X2115" s="128"/>
      <c r="Y2115" s="128"/>
      <c r="Z2115" s="24"/>
      <c r="AA2115" s="24"/>
      <c r="AB2115" s="24"/>
      <c r="AC2115" s="24"/>
      <c r="AD2115" s="24"/>
      <c r="AE2115" s="24"/>
      <c r="AF2115" s="24"/>
      <c r="AG2115" s="24"/>
      <c r="AH2115" s="24"/>
      <c r="AI2115" s="24"/>
      <c r="AJ2115" s="24"/>
      <c r="AK2115" s="24"/>
      <c r="AL2115" s="24"/>
      <c r="AM2115" s="24"/>
      <c r="AN2115" s="24"/>
      <c r="AO2115" s="24"/>
      <c r="AP2115" s="24"/>
      <c r="AQ2115" s="24"/>
      <c r="AR2115" s="24"/>
      <c r="AS2115" s="24"/>
      <c r="AT2115" s="24"/>
      <c r="AU2115" s="24"/>
      <c r="AV2115" s="24"/>
      <c r="AW2115" s="24"/>
      <c r="AX2115" s="24"/>
      <c r="AY2115" s="24"/>
      <c r="AZ2115" s="24"/>
      <c r="BA2115" s="24"/>
      <c r="BB2115" s="24"/>
      <c r="BC2115" s="24"/>
      <c r="BD2115" s="24"/>
      <c r="BE2115" s="24"/>
      <c r="BF2115" s="24"/>
      <c r="BG2115" s="24"/>
    </row>
    <row r="2116" spans="1:59">
      <c r="A2116" s="24"/>
      <c r="B2116" s="128"/>
      <c r="C2116" s="24"/>
      <c r="D2116" s="24"/>
      <c r="E2116" s="128"/>
      <c r="F2116" s="128"/>
      <c r="G2116" s="128"/>
      <c r="H2116" s="150"/>
      <c r="I2116" s="24"/>
      <c r="J2116" s="128"/>
      <c r="K2116" s="24"/>
      <c r="L2116" s="128"/>
      <c r="M2116" s="24"/>
      <c r="N2116" s="24"/>
      <c r="O2116" s="424"/>
      <c r="P2116" s="128"/>
      <c r="Q2116" s="128"/>
      <c r="R2116" s="128"/>
      <c r="S2116" s="128"/>
      <c r="T2116" s="128"/>
      <c r="U2116" s="128"/>
      <c r="V2116" s="24"/>
      <c r="W2116" s="128"/>
      <c r="X2116" s="128"/>
      <c r="Y2116" s="128"/>
      <c r="Z2116" s="24"/>
      <c r="AA2116" s="24"/>
      <c r="AB2116" s="24"/>
      <c r="AC2116" s="24"/>
      <c r="AD2116" s="24"/>
      <c r="AE2116" s="24"/>
      <c r="AF2116" s="24"/>
      <c r="AG2116" s="24"/>
      <c r="AH2116" s="24"/>
      <c r="AI2116" s="24"/>
      <c r="AJ2116" s="24"/>
      <c r="AK2116" s="24"/>
      <c r="AL2116" s="24"/>
      <c r="AM2116" s="24"/>
      <c r="AN2116" s="24"/>
      <c r="AO2116" s="24"/>
      <c r="AP2116" s="24"/>
      <c r="AQ2116" s="24"/>
      <c r="AR2116" s="24"/>
      <c r="AS2116" s="24"/>
      <c r="AT2116" s="24"/>
      <c r="AU2116" s="24"/>
      <c r="AV2116" s="24"/>
      <c r="AW2116" s="24"/>
      <c r="AX2116" s="24"/>
      <c r="AY2116" s="24"/>
      <c r="AZ2116" s="24"/>
      <c r="BA2116" s="24"/>
      <c r="BB2116" s="24"/>
      <c r="BC2116" s="24"/>
      <c r="BD2116" s="24"/>
      <c r="BE2116" s="24"/>
      <c r="BF2116" s="24"/>
      <c r="BG2116" s="24"/>
    </row>
    <row r="2117" spans="1:59">
      <c r="A2117" s="24"/>
      <c r="B2117" s="128"/>
      <c r="C2117" s="24"/>
      <c r="D2117" s="24"/>
      <c r="E2117" s="128"/>
      <c r="F2117" s="128"/>
      <c r="G2117" s="128"/>
      <c r="H2117" s="150"/>
      <c r="I2117" s="24"/>
      <c r="J2117" s="128"/>
      <c r="K2117" s="24"/>
      <c r="L2117" s="128"/>
      <c r="M2117" s="24"/>
      <c r="N2117" s="24"/>
      <c r="O2117" s="424"/>
      <c r="P2117" s="128"/>
      <c r="Q2117" s="128"/>
      <c r="R2117" s="128"/>
      <c r="S2117" s="128"/>
      <c r="T2117" s="128"/>
      <c r="U2117" s="128"/>
      <c r="V2117" s="24"/>
      <c r="W2117" s="128"/>
      <c r="X2117" s="128"/>
      <c r="Y2117" s="128"/>
      <c r="Z2117" s="24"/>
      <c r="AA2117" s="24"/>
      <c r="AB2117" s="24"/>
      <c r="AC2117" s="24"/>
      <c r="AD2117" s="24"/>
      <c r="AE2117" s="24"/>
      <c r="AF2117" s="24"/>
      <c r="AG2117" s="24"/>
      <c r="AH2117" s="24"/>
      <c r="AI2117" s="24"/>
      <c r="AJ2117" s="24"/>
      <c r="AK2117" s="24"/>
      <c r="AL2117" s="24"/>
      <c r="AM2117" s="24"/>
      <c r="AN2117" s="24"/>
      <c r="AO2117" s="24"/>
      <c r="AP2117" s="24"/>
      <c r="AQ2117" s="24"/>
      <c r="AR2117" s="24"/>
      <c r="AS2117" s="24"/>
      <c r="AT2117" s="24"/>
      <c r="AU2117" s="24"/>
      <c r="AV2117" s="24"/>
      <c r="AW2117" s="24"/>
      <c r="AX2117" s="24"/>
      <c r="AY2117" s="24"/>
      <c r="AZ2117" s="24"/>
      <c r="BA2117" s="24"/>
      <c r="BB2117" s="24"/>
      <c r="BC2117" s="24"/>
      <c r="BD2117" s="24"/>
      <c r="BE2117" s="24"/>
      <c r="BF2117" s="24"/>
      <c r="BG2117" s="24"/>
    </row>
    <row r="2118" spans="1:59">
      <c r="A2118" s="24"/>
      <c r="B2118" s="128"/>
      <c r="C2118" s="24"/>
      <c r="D2118" s="24"/>
      <c r="E2118" s="128"/>
      <c r="F2118" s="128"/>
      <c r="G2118" s="128"/>
      <c r="H2118" s="150"/>
      <c r="I2118" s="24"/>
      <c r="J2118" s="128"/>
      <c r="K2118" s="24"/>
      <c r="L2118" s="128"/>
      <c r="M2118" s="24"/>
      <c r="N2118" s="24"/>
      <c r="O2118" s="424"/>
      <c r="P2118" s="128"/>
      <c r="Q2118" s="128"/>
      <c r="R2118" s="128"/>
      <c r="S2118" s="128"/>
      <c r="T2118" s="128"/>
      <c r="U2118" s="128"/>
      <c r="V2118" s="24"/>
      <c r="W2118" s="128"/>
      <c r="X2118" s="128"/>
      <c r="Y2118" s="128"/>
      <c r="Z2118" s="24"/>
      <c r="AA2118" s="24"/>
      <c r="AB2118" s="24"/>
      <c r="AC2118" s="24"/>
      <c r="AD2118" s="24"/>
      <c r="AE2118" s="24"/>
      <c r="AF2118" s="24"/>
      <c r="AG2118" s="24"/>
      <c r="AH2118" s="24"/>
      <c r="AI2118" s="24"/>
      <c r="AJ2118" s="24"/>
      <c r="AK2118" s="24"/>
      <c r="AL2118" s="24"/>
      <c r="AM2118" s="24"/>
      <c r="AN2118" s="24"/>
      <c r="AO2118" s="24"/>
      <c r="AP2118" s="24"/>
      <c r="AQ2118" s="24"/>
      <c r="AR2118" s="24"/>
      <c r="AS2118" s="24"/>
      <c r="AT2118" s="24"/>
      <c r="AU2118" s="24"/>
      <c r="AV2118" s="24"/>
      <c r="AW2118" s="24"/>
      <c r="AX2118" s="24"/>
      <c r="AY2118" s="24"/>
      <c r="AZ2118" s="24"/>
      <c r="BA2118" s="24"/>
      <c r="BB2118" s="24"/>
      <c r="BC2118" s="24"/>
      <c r="BD2118" s="24"/>
      <c r="BE2118" s="24"/>
      <c r="BF2118" s="24"/>
      <c r="BG2118" s="24"/>
    </row>
    <row r="2119" spans="1:59">
      <c r="A2119" s="24"/>
      <c r="B2119" s="128"/>
      <c r="C2119" s="24"/>
      <c r="D2119" s="24"/>
      <c r="E2119" s="128"/>
      <c r="F2119" s="128"/>
      <c r="G2119" s="128"/>
      <c r="H2119" s="150"/>
      <c r="I2119" s="24"/>
      <c r="J2119" s="128"/>
      <c r="K2119" s="24"/>
      <c r="L2119" s="128"/>
      <c r="M2119" s="24"/>
      <c r="N2119" s="24"/>
      <c r="O2119" s="424"/>
      <c r="P2119" s="128"/>
      <c r="Q2119" s="128"/>
      <c r="R2119" s="128"/>
      <c r="S2119" s="128"/>
      <c r="T2119" s="128"/>
      <c r="U2119" s="128"/>
      <c r="V2119" s="24"/>
      <c r="W2119" s="128"/>
      <c r="X2119" s="128"/>
      <c r="Y2119" s="128"/>
      <c r="Z2119" s="24"/>
      <c r="AA2119" s="24"/>
      <c r="AB2119" s="24"/>
      <c r="AC2119" s="24"/>
      <c r="AD2119" s="24"/>
      <c r="AE2119" s="24"/>
      <c r="AF2119" s="24"/>
      <c r="AG2119" s="24"/>
      <c r="AH2119" s="24"/>
      <c r="AI2119" s="24"/>
      <c r="AJ2119" s="24"/>
      <c r="AK2119" s="24"/>
      <c r="AL2119" s="24"/>
      <c r="AM2119" s="24"/>
      <c r="AN2119" s="24"/>
      <c r="AO2119" s="24"/>
      <c r="AP2119" s="24"/>
      <c r="AQ2119" s="24"/>
      <c r="AR2119" s="24"/>
      <c r="AS2119" s="24"/>
      <c r="AT2119" s="24"/>
      <c r="AU2119" s="24"/>
      <c r="AV2119" s="24"/>
      <c r="AW2119" s="24"/>
      <c r="AX2119" s="24"/>
      <c r="AY2119" s="24"/>
      <c r="AZ2119" s="24"/>
      <c r="BA2119" s="24"/>
      <c r="BB2119" s="24"/>
      <c r="BC2119" s="24"/>
      <c r="BD2119" s="24"/>
      <c r="BE2119" s="24"/>
      <c r="BF2119" s="24"/>
      <c r="BG2119" s="24"/>
    </row>
    <row r="2120" spans="1:59">
      <c r="A2120" s="24"/>
      <c r="B2120" s="128"/>
      <c r="C2120" s="24"/>
      <c r="D2120" s="24"/>
      <c r="E2120" s="128"/>
      <c r="F2120" s="128"/>
      <c r="G2120" s="128"/>
      <c r="H2120" s="150"/>
      <c r="I2120" s="24"/>
      <c r="J2120" s="128"/>
      <c r="K2120" s="24"/>
      <c r="L2120" s="128"/>
      <c r="M2120" s="24"/>
      <c r="N2120" s="24"/>
      <c r="O2120" s="424"/>
      <c r="P2120" s="128"/>
      <c r="Q2120" s="128"/>
      <c r="R2120" s="128"/>
      <c r="S2120" s="128"/>
      <c r="T2120" s="128"/>
      <c r="U2120" s="128"/>
      <c r="V2120" s="24"/>
      <c r="W2120" s="128"/>
      <c r="X2120" s="128"/>
      <c r="Y2120" s="128"/>
      <c r="Z2120" s="24"/>
      <c r="AA2120" s="24"/>
      <c r="AB2120" s="24"/>
      <c r="AC2120" s="24"/>
      <c r="AD2120" s="24"/>
      <c r="AE2120" s="24"/>
      <c r="AF2120" s="24"/>
      <c r="AG2120" s="24"/>
      <c r="AH2120" s="24"/>
      <c r="AI2120" s="24"/>
      <c r="AJ2120" s="24"/>
      <c r="AK2120" s="24"/>
      <c r="AL2120" s="24"/>
      <c r="AM2120" s="24"/>
      <c r="AN2120" s="24"/>
      <c r="AO2120" s="24"/>
      <c r="AP2120" s="24"/>
      <c r="AQ2120" s="24"/>
      <c r="AR2120" s="24"/>
      <c r="AS2120" s="24"/>
      <c r="AT2120" s="24"/>
      <c r="AU2120" s="24"/>
      <c r="AV2120" s="24"/>
      <c r="AW2120" s="24"/>
      <c r="AX2120" s="24"/>
      <c r="AY2120" s="24"/>
      <c r="AZ2120" s="24"/>
      <c r="BA2120" s="24"/>
      <c r="BB2120" s="24"/>
      <c r="BC2120" s="24"/>
      <c r="BD2120" s="24"/>
      <c r="BE2120" s="24"/>
      <c r="BF2120" s="24"/>
      <c r="BG2120" s="24"/>
    </row>
    <row r="2121" spans="1:59">
      <c r="A2121" s="24"/>
      <c r="B2121" s="128"/>
      <c r="C2121" s="24"/>
      <c r="D2121" s="24"/>
      <c r="E2121" s="128"/>
      <c r="F2121" s="128"/>
      <c r="G2121" s="128"/>
      <c r="H2121" s="150"/>
      <c r="I2121" s="24"/>
      <c r="J2121" s="128"/>
      <c r="K2121" s="24"/>
      <c r="L2121" s="128"/>
      <c r="M2121" s="24"/>
      <c r="N2121" s="24"/>
      <c r="O2121" s="424"/>
      <c r="P2121" s="128"/>
      <c r="Q2121" s="128"/>
      <c r="R2121" s="128"/>
      <c r="S2121" s="128"/>
      <c r="T2121" s="128"/>
      <c r="U2121" s="128"/>
      <c r="V2121" s="24"/>
      <c r="W2121" s="128"/>
      <c r="X2121" s="128"/>
      <c r="Y2121" s="128"/>
      <c r="Z2121" s="24"/>
      <c r="AA2121" s="24"/>
      <c r="AB2121" s="24"/>
      <c r="AC2121" s="24"/>
      <c r="AD2121" s="24"/>
      <c r="AE2121" s="24"/>
      <c r="AF2121" s="24"/>
      <c r="AG2121" s="24"/>
      <c r="AH2121" s="24"/>
      <c r="AI2121" s="24"/>
      <c r="AJ2121" s="24"/>
      <c r="AK2121" s="24"/>
      <c r="AL2121" s="24"/>
      <c r="AM2121" s="24"/>
      <c r="AN2121" s="24"/>
      <c r="AO2121" s="24"/>
      <c r="AP2121" s="24"/>
      <c r="AQ2121" s="24"/>
      <c r="AR2121" s="24"/>
      <c r="AS2121" s="24"/>
      <c r="AT2121" s="24"/>
      <c r="AU2121" s="24"/>
      <c r="AV2121" s="24"/>
      <c r="AW2121" s="24"/>
      <c r="AX2121" s="24"/>
      <c r="AY2121" s="24"/>
      <c r="AZ2121" s="24"/>
      <c r="BA2121" s="24"/>
      <c r="BB2121" s="24"/>
      <c r="BC2121" s="24"/>
      <c r="BD2121" s="24"/>
      <c r="BE2121" s="24"/>
      <c r="BF2121" s="24"/>
      <c r="BG2121" s="24"/>
    </row>
    <row r="2122" spans="1:59">
      <c r="A2122" s="24"/>
      <c r="B2122" s="128"/>
      <c r="C2122" s="24"/>
      <c r="D2122" s="24"/>
      <c r="E2122" s="128"/>
      <c r="F2122" s="128"/>
      <c r="G2122" s="128"/>
      <c r="H2122" s="150"/>
      <c r="I2122" s="24"/>
      <c r="J2122" s="128"/>
      <c r="K2122" s="24"/>
      <c r="L2122" s="128"/>
      <c r="M2122" s="24"/>
      <c r="N2122" s="24"/>
      <c r="O2122" s="424"/>
      <c r="P2122" s="128"/>
      <c r="Q2122" s="128"/>
      <c r="R2122" s="128"/>
      <c r="S2122" s="128"/>
      <c r="T2122" s="128"/>
      <c r="U2122" s="128"/>
      <c r="V2122" s="24"/>
      <c r="W2122" s="128"/>
      <c r="X2122" s="128"/>
      <c r="Y2122" s="128"/>
      <c r="Z2122" s="24"/>
      <c r="AA2122" s="24"/>
      <c r="AB2122" s="24"/>
      <c r="AC2122" s="24"/>
      <c r="AD2122" s="24"/>
      <c r="AE2122" s="24"/>
      <c r="AF2122" s="24"/>
      <c r="AG2122" s="24"/>
      <c r="AH2122" s="24"/>
      <c r="AI2122" s="24"/>
      <c r="AJ2122" s="24"/>
      <c r="AK2122" s="24"/>
      <c r="AL2122" s="24"/>
      <c r="AM2122" s="24"/>
      <c r="AN2122" s="24"/>
      <c r="AO2122" s="24"/>
      <c r="AP2122" s="24"/>
      <c r="AQ2122" s="24"/>
      <c r="AR2122" s="24"/>
      <c r="AS2122" s="24"/>
      <c r="AT2122" s="24"/>
      <c r="AU2122" s="24"/>
      <c r="AV2122" s="24"/>
      <c r="AW2122" s="24"/>
      <c r="AX2122" s="24"/>
      <c r="AY2122" s="24"/>
      <c r="AZ2122" s="24"/>
      <c r="BA2122" s="24"/>
      <c r="BB2122" s="24"/>
      <c r="BC2122" s="24"/>
      <c r="BD2122" s="24"/>
      <c r="BE2122" s="24"/>
      <c r="BF2122" s="24"/>
      <c r="BG2122" s="24"/>
    </row>
    <row r="2123" spans="1:59">
      <c r="A2123" s="24"/>
      <c r="B2123" s="128"/>
      <c r="C2123" s="24"/>
      <c r="D2123" s="24"/>
      <c r="E2123" s="128"/>
      <c r="F2123" s="128"/>
      <c r="G2123" s="128"/>
      <c r="H2123" s="150"/>
      <c r="I2123" s="24"/>
      <c r="J2123" s="128"/>
      <c r="K2123" s="24"/>
      <c r="L2123" s="128"/>
      <c r="M2123" s="24"/>
      <c r="N2123" s="24"/>
      <c r="O2123" s="424"/>
      <c r="P2123" s="128"/>
      <c r="Q2123" s="128"/>
      <c r="R2123" s="128"/>
      <c r="S2123" s="128"/>
      <c r="T2123" s="128"/>
      <c r="U2123" s="128"/>
      <c r="V2123" s="24"/>
      <c r="W2123" s="128"/>
      <c r="X2123" s="128"/>
      <c r="Y2123" s="128"/>
      <c r="Z2123" s="24"/>
      <c r="AA2123" s="24"/>
      <c r="AB2123" s="24"/>
      <c r="AC2123" s="24"/>
      <c r="AD2123" s="24"/>
      <c r="AE2123" s="24"/>
      <c r="AF2123" s="24"/>
      <c r="AG2123" s="24"/>
      <c r="AH2123" s="24"/>
      <c r="AI2123" s="24"/>
      <c r="AJ2123" s="24"/>
      <c r="AK2123" s="24"/>
      <c r="AL2123" s="24"/>
      <c r="AM2123" s="24"/>
      <c r="AN2123" s="24"/>
      <c r="AO2123" s="24"/>
      <c r="AP2123" s="24"/>
      <c r="AQ2123" s="24"/>
      <c r="AR2123" s="24"/>
      <c r="AS2123" s="24"/>
      <c r="AT2123" s="24"/>
      <c r="AU2123" s="24"/>
      <c r="AV2123" s="24"/>
      <c r="AW2123" s="24"/>
      <c r="AX2123" s="24"/>
      <c r="AY2123" s="24"/>
      <c r="AZ2123" s="24"/>
      <c r="BA2123" s="24"/>
      <c r="BB2123" s="24"/>
      <c r="BC2123" s="24"/>
      <c r="BD2123" s="24"/>
      <c r="BE2123" s="24"/>
      <c r="BF2123" s="24"/>
      <c r="BG2123" s="24"/>
    </row>
    <row r="2124" spans="1:59">
      <c r="A2124" s="24"/>
      <c r="B2124" s="128"/>
      <c r="C2124" s="24"/>
      <c r="D2124" s="24"/>
      <c r="E2124" s="128"/>
      <c r="F2124" s="128"/>
      <c r="G2124" s="128"/>
      <c r="H2124" s="150"/>
      <c r="I2124" s="24"/>
      <c r="J2124" s="128"/>
      <c r="K2124" s="24"/>
      <c r="L2124" s="128"/>
      <c r="M2124" s="24"/>
      <c r="N2124" s="24"/>
      <c r="O2124" s="424"/>
      <c r="P2124" s="128"/>
      <c r="Q2124" s="128"/>
      <c r="R2124" s="128"/>
      <c r="S2124" s="128"/>
      <c r="T2124" s="128"/>
      <c r="U2124" s="128"/>
      <c r="V2124" s="24"/>
      <c r="W2124" s="128"/>
      <c r="X2124" s="128"/>
      <c r="Y2124" s="128"/>
      <c r="Z2124" s="24"/>
      <c r="AA2124" s="24"/>
      <c r="AB2124" s="24"/>
      <c r="AC2124" s="24"/>
      <c r="AD2124" s="24"/>
      <c r="AE2124" s="24"/>
      <c r="AF2124" s="24"/>
      <c r="AG2124" s="24"/>
      <c r="AH2124" s="24"/>
      <c r="AI2124" s="24"/>
      <c r="AJ2124" s="24"/>
      <c r="AK2124" s="24"/>
      <c r="AL2124" s="24"/>
      <c r="AM2124" s="24"/>
      <c r="AN2124" s="24"/>
      <c r="AO2124" s="24"/>
      <c r="AP2124" s="24"/>
      <c r="AQ2124" s="24"/>
      <c r="AR2124" s="24"/>
      <c r="AS2124" s="24"/>
      <c r="AT2124" s="24"/>
      <c r="AU2124" s="24"/>
      <c r="AV2124" s="24"/>
      <c r="AW2124" s="24"/>
      <c r="AX2124" s="24"/>
      <c r="AY2124" s="24"/>
      <c r="AZ2124" s="24"/>
      <c r="BA2124" s="24"/>
      <c r="BB2124" s="24"/>
      <c r="BC2124" s="24"/>
      <c r="BD2124" s="24"/>
      <c r="BE2124" s="24"/>
      <c r="BF2124" s="24"/>
      <c r="BG2124" s="24"/>
    </row>
    <row r="2125" spans="1:59">
      <c r="A2125" s="24"/>
      <c r="B2125" s="128"/>
      <c r="C2125" s="24"/>
      <c r="D2125" s="24"/>
      <c r="E2125" s="128"/>
      <c r="F2125" s="128"/>
      <c r="G2125" s="128"/>
      <c r="H2125" s="150"/>
      <c r="I2125" s="24"/>
      <c r="J2125" s="128"/>
      <c r="K2125" s="24"/>
      <c r="L2125" s="128"/>
      <c r="M2125" s="24"/>
      <c r="N2125" s="24"/>
      <c r="O2125" s="424"/>
      <c r="P2125" s="128"/>
      <c r="Q2125" s="128"/>
      <c r="R2125" s="128"/>
      <c r="S2125" s="128"/>
      <c r="T2125" s="128"/>
      <c r="U2125" s="128"/>
      <c r="V2125" s="24"/>
      <c r="W2125" s="128"/>
      <c r="X2125" s="128"/>
      <c r="Y2125" s="128"/>
      <c r="Z2125" s="24"/>
      <c r="AA2125" s="24"/>
      <c r="AB2125" s="24"/>
      <c r="AC2125" s="24"/>
      <c r="AD2125" s="24"/>
      <c r="AE2125" s="24"/>
      <c r="AF2125" s="24"/>
      <c r="AG2125" s="24"/>
      <c r="AH2125" s="24"/>
      <c r="AI2125" s="24"/>
      <c r="AJ2125" s="24"/>
      <c r="AK2125" s="24"/>
      <c r="AL2125" s="24"/>
      <c r="AM2125" s="24"/>
      <c r="AN2125" s="24"/>
      <c r="AO2125" s="24"/>
      <c r="AP2125" s="24"/>
      <c r="AQ2125" s="24"/>
      <c r="AR2125" s="24"/>
      <c r="AS2125" s="24"/>
      <c r="AT2125" s="24"/>
      <c r="AU2125" s="24"/>
      <c r="AV2125" s="24"/>
      <c r="AW2125" s="24"/>
      <c r="AX2125" s="24"/>
      <c r="AY2125" s="24"/>
      <c r="AZ2125" s="24"/>
      <c r="BA2125" s="24"/>
      <c r="BB2125" s="24"/>
      <c r="BC2125" s="24"/>
      <c r="BD2125" s="24"/>
      <c r="BE2125" s="24"/>
      <c r="BF2125" s="24"/>
      <c r="BG2125" s="24"/>
    </row>
    <row r="2126" spans="1:59">
      <c r="A2126" s="24"/>
      <c r="B2126" s="128"/>
      <c r="C2126" s="24"/>
      <c r="D2126" s="24"/>
      <c r="E2126" s="128"/>
      <c r="F2126" s="128"/>
      <c r="G2126" s="128"/>
      <c r="H2126" s="150"/>
      <c r="I2126" s="24"/>
      <c r="J2126" s="128"/>
      <c r="K2126" s="24"/>
      <c r="L2126" s="128"/>
      <c r="M2126" s="24"/>
      <c r="N2126" s="24"/>
      <c r="O2126" s="424"/>
      <c r="P2126" s="128"/>
      <c r="Q2126" s="128"/>
      <c r="R2126" s="128"/>
      <c r="S2126" s="128"/>
      <c r="T2126" s="128"/>
      <c r="U2126" s="128"/>
      <c r="V2126" s="24"/>
      <c r="W2126" s="128"/>
      <c r="X2126" s="128"/>
      <c r="Y2126" s="128"/>
      <c r="Z2126" s="24"/>
      <c r="AA2126" s="24"/>
      <c r="AB2126" s="24"/>
      <c r="AC2126" s="24"/>
      <c r="AD2126" s="24"/>
      <c r="AE2126" s="24"/>
      <c r="AF2126" s="24"/>
      <c r="AG2126" s="24"/>
      <c r="AH2126" s="24"/>
      <c r="AI2126" s="24"/>
      <c r="AJ2126" s="24"/>
      <c r="AK2126" s="24"/>
      <c r="AL2126" s="24"/>
      <c r="AM2126" s="24"/>
      <c r="AN2126" s="24"/>
      <c r="AO2126" s="24"/>
      <c r="AP2126" s="24"/>
      <c r="AQ2126" s="24"/>
      <c r="AR2126" s="24"/>
      <c r="AS2126" s="24"/>
      <c r="AT2126" s="24"/>
      <c r="AU2126" s="24"/>
      <c r="AV2126" s="24"/>
      <c r="AW2126" s="24"/>
      <c r="AX2126" s="24"/>
      <c r="AY2126" s="24"/>
      <c r="AZ2126" s="24"/>
      <c r="BA2126" s="24"/>
      <c r="BB2126" s="24"/>
      <c r="BC2126" s="24"/>
      <c r="BD2126" s="24"/>
      <c r="BE2126" s="24"/>
      <c r="BF2126" s="24"/>
      <c r="BG2126" s="24"/>
    </row>
    <row r="2127" spans="1:59">
      <c r="A2127" s="24"/>
      <c r="B2127" s="128"/>
      <c r="C2127" s="24"/>
      <c r="D2127" s="24"/>
      <c r="E2127" s="128"/>
      <c r="F2127" s="128"/>
      <c r="G2127" s="128"/>
      <c r="H2127" s="150"/>
      <c r="I2127" s="24"/>
      <c r="J2127" s="128"/>
      <c r="K2127" s="24"/>
      <c r="L2127" s="128"/>
      <c r="M2127" s="24"/>
      <c r="N2127" s="24"/>
      <c r="O2127" s="424"/>
      <c r="P2127" s="128"/>
      <c r="Q2127" s="128"/>
      <c r="R2127" s="128"/>
      <c r="S2127" s="128"/>
      <c r="T2127" s="128"/>
      <c r="U2127" s="128"/>
      <c r="V2127" s="24"/>
      <c r="W2127" s="128"/>
      <c r="X2127" s="128"/>
      <c r="Y2127" s="128"/>
      <c r="Z2127" s="24"/>
      <c r="AA2127" s="24"/>
      <c r="AB2127" s="24"/>
      <c r="AC2127" s="24"/>
      <c r="AD2127" s="24"/>
      <c r="AE2127" s="24"/>
      <c r="AF2127" s="24"/>
      <c r="AG2127" s="24"/>
      <c r="AH2127" s="24"/>
      <c r="AI2127" s="24"/>
      <c r="AJ2127" s="24"/>
      <c r="AK2127" s="24"/>
      <c r="AL2127" s="24"/>
      <c r="AM2127" s="24"/>
      <c r="AN2127" s="24"/>
      <c r="AO2127" s="24"/>
      <c r="AP2127" s="24"/>
      <c r="AQ2127" s="24"/>
      <c r="AR2127" s="24"/>
      <c r="AS2127" s="24"/>
      <c r="AT2127" s="24"/>
      <c r="AU2127" s="24"/>
      <c r="AV2127" s="24"/>
      <c r="AW2127" s="24"/>
      <c r="AX2127" s="24"/>
      <c r="AY2127" s="24"/>
      <c r="AZ2127" s="24"/>
      <c r="BA2127" s="24"/>
      <c r="BB2127" s="24"/>
      <c r="BC2127" s="24"/>
      <c r="BD2127" s="24"/>
      <c r="BE2127" s="24"/>
      <c r="BF2127" s="24"/>
      <c r="BG2127" s="24"/>
    </row>
    <row r="2128" spans="1:59">
      <c r="A2128" s="24"/>
      <c r="B2128" s="128"/>
      <c r="C2128" s="24"/>
      <c r="D2128" s="24"/>
      <c r="E2128" s="128"/>
      <c r="F2128" s="128"/>
      <c r="G2128" s="128"/>
      <c r="H2128" s="150"/>
      <c r="I2128" s="24"/>
      <c r="J2128" s="128"/>
      <c r="K2128" s="24"/>
      <c r="L2128" s="128"/>
      <c r="M2128" s="24"/>
      <c r="N2128" s="24"/>
      <c r="O2128" s="424"/>
      <c r="P2128" s="128"/>
      <c r="Q2128" s="128"/>
      <c r="R2128" s="128"/>
      <c r="S2128" s="128"/>
      <c r="T2128" s="128"/>
      <c r="U2128" s="128"/>
      <c r="V2128" s="24"/>
      <c r="W2128" s="128"/>
      <c r="X2128" s="128"/>
      <c r="Y2128" s="128"/>
      <c r="Z2128" s="24"/>
      <c r="AA2128" s="24"/>
      <c r="AB2128" s="24"/>
      <c r="AC2128" s="24"/>
      <c r="AD2128" s="24"/>
      <c r="AE2128" s="24"/>
      <c r="AF2128" s="24"/>
      <c r="AG2128" s="24"/>
      <c r="AH2128" s="24"/>
      <c r="AI2128" s="24"/>
      <c r="AJ2128" s="24"/>
      <c r="AK2128" s="24"/>
      <c r="AL2128" s="24"/>
      <c r="AM2128" s="24"/>
      <c r="AN2128" s="24"/>
      <c r="AO2128" s="24"/>
      <c r="AP2128" s="24"/>
      <c r="AQ2128" s="24"/>
      <c r="AR2128" s="24"/>
      <c r="AS2128" s="24"/>
      <c r="AT2128" s="24"/>
      <c r="AU2128" s="24"/>
      <c r="AV2128" s="24"/>
      <c r="AW2128" s="24"/>
      <c r="AX2128" s="24"/>
      <c r="AY2128" s="24"/>
      <c r="AZ2128" s="24"/>
      <c r="BA2128" s="24"/>
      <c r="BB2128" s="24"/>
      <c r="BC2128" s="24"/>
      <c r="BD2128" s="24"/>
      <c r="BE2128" s="24"/>
      <c r="BF2128" s="24"/>
      <c r="BG2128" s="24"/>
    </row>
    <row r="2129" spans="1:59">
      <c r="A2129" s="24"/>
      <c r="B2129" s="128"/>
      <c r="C2129" s="24"/>
      <c r="D2129" s="24"/>
      <c r="E2129" s="128"/>
      <c r="F2129" s="128"/>
      <c r="G2129" s="128"/>
      <c r="H2129" s="150"/>
      <c r="I2129" s="24"/>
      <c r="J2129" s="128"/>
      <c r="K2129" s="24"/>
      <c r="L2129" s="128"/>
      <c r="M2129" s="24"/>
      <c r="N2129" s="24"/>
      <c r="O2129" s="424"/>
      <c r="P2129" s="128"/>
      <c r="Q2129" s="128"/>
      <c r="R2129" s="128"/>
      <c r="S2129" s="128"/>
      <c r="T2129" s="128"/>
      <c r="U2129" s="128"/>
      <c r="V2129" s="24"/>
      <c r="W2129" s="128"/>
      <c r="X2129" s="128"/>
      <c r="Y2129" s="128"/>
      <c r="Z2129" s="24"/>
      <c r="AA2129" s="24"/>
      <c r="AB2129" s="24"/>
      <c r="AC2129" s="24"/>
      <c r="AD2129" s="24"/>
      <c r="AE2129" s="24"/>
      <c r="AF2129" s="24"/>
      <c r="AG2129" s="24"/>
      <c r="AH2129" s="24"/>
      <c r="AI2129" s="24"/>
      <c r="AJ2129" s="24"/>
      <c r="AK2129" s="24"/>
      <c r="AL2129" s="24"/>
      <c r="AM2129" s="24"/>
      <c r="AN2129" s="24"/>
      <c r="AO2129" s="24"/>
      <c r="AP2129" s="24"/>
      <c r="AQ2129" s="24"/>
      <c r="AR2129" s="24"/>
      <c r="AS2129" s="24"/>
      <c r="AT2129" s="24"/>
      <c r="AU2129" s="24"/>
      <c r="AV2129" s="24"/>
      <c r="AW2129" s="24"/>
      <c r="AX2129" s="24"/>
      <c r="AY2129" s="24"/>
      <c r="AZ2129" s="24"/>
      <c r="BA2129" s="24"/>
      <c r="BB2129" s="24"/>
      <c r="BC2129" s="24"/>
      <c r="BD2129" s="24"/>
      <c r="BE2129" s="24"/>
      <c r="BF2129" s="24"/>
      <c r="BG2129" s="24"/>
    </row>
    <row r="2130" spans="1:59">
      <c r="A2130" s="24"/>
      <c r="B2130" s="128"/>
      <c r="C2130" s="24"/>
      <c r="D2130" s="24"/>
      <c r="E2130" s="128"/>
      <c r="F2130" s="128"/>
      <c r="G2130" s="128"/>
      <c r="H2130" s="150"/>
      <c r="I2130" s="24"/>
      <c r="J2130" s="128"/>
      <c r="K2130" s="24"/>
      <c r="L2130" s="128"/>
      <c r="M2130" s="24"/>
      <c r="N2130" s="24"/>
      <c r="O2130" s="424"/>
      <c r="P2130" s="128"/>
      <c r="Q2130" s="128"/>
      <c r="R2130" s="128"/>
      <c r="S2130" s="128"/>
      <c r="T2130" s="128"/>
      <c r="U2130" s="128"/>
      <c r="V2130" s="24"/>
      <c r="W2130" s="128"/>
      <c r="X2130" s="128"/>
      <c r="Y2130" s="128"/>
      <c r="Z2130" s="24"/>
      <c r="AA2130" s="24"/>
      <c r="AB2130" s="24"/>
      <c r="AC2130" s="24"/>
      <c r="AD2130" s="24"/>
      <c r="AE2130" s="24"/>
      <c r="AF2130" s="24"/>
      <c r="AG2130" s="24"/>
      <c r="AH2130" s="24"/>
      <c r="AI2130" s="24"/>
      <c r="AJ2130" s="24"/>
      <c r="AK2130" s="24"/>
      <c r="AL2130" s="24"/>
      <c r="AM2130" s="24"/>
      <c r="AN2130" s="24"/>
      <c r="AO2130" s="24"/>
      <c r="AP2130" s="24"/>
      <c r="AQ2130" s="24"/>
      <c r="AR2130" s="24"/>
      <c r="AS2130" s="24"/>
      <c r="AT2130" s="24"/>
      <c r="AU2130" s="24"/>
      <c r="AV2130" s="24"/>
      <c r="AW2130" s="24"/>
      <c r="AX2130" s="24"/>
      <c r="AY2130" s="24"/>
      <c r="AZ2130" s="24"/>
      <c r="BA2130" s="24"/>
      <c r="BB2130" s="24"/>
      <c r="BC2130" s="24"/>
      <c r="BD2130" s="24"/>
      <c r="BE2130" s="24"/>
      <c r="BF2130" s="24"/>
      <c r="BG2130" s="24"/>
    </row>
    <row r="2131" spans="1:59">
      <c r="A2131" s="24"/>
      <c r="B2131" s="128"/>
      <c r="C2131" s="24"/>
      <c r="D2131" s="24"/>
      <c r="E2131" s="128"/>
      <c r="F2131" s="128"/>
      <c r="G2131" s="128"/>
      <c r="H2131" s="150"/>
      <c r="I2131" s="24"/>
      <c r="J2131" s="128"/>
      <c r="K2131" s="24"/>
      <c r="L2131" s="128"/>
      <c r="M2131" s="24"/>
      <c r="N2131" s="24"/>
      <c r="O2131" s="424"/>
      <c r="P2131" s="128"/>
      <c r="Q2131" s="128"/>
      <c r="R2131" s="128"/>
      <c r="S2131" s="128"/>
      <c r="T2131" s="128"/>
      <c r="U2131" s="128"/>
      <c r="V2131" s="24"/>
      <c r="W2131" s="128"/>
      <c r="X2131" s="128"/>
      <c r="Y2131" s="128"/>
      <c r="Z2131" s="24"/>
      <c r="AA2131" s="24"/>
      <c r="AB2131" s="24"/>
      <c r="AC2131" s="24"/>
      <c r="AD2131" s="24"/>
      <c r="AE2131" s="24"/>
      <c r="AF2131" s="24"/>
      <c r="AG2131" s="24"/>
      <c r="AH2131" s="24"/>
      <c r="AI2131" s="24"/>
      <c r="AJ2131" s="24"/>
      <c r="AK2131" s="24"/>
      <c r="AL2131" s="24"/>
      <c r="AM2131" s="24"/>
      <c r="AN2131" s="24"/>
      <c r="AO2131" s="24"/>
      <c r="AP2131" s="24"/>
      <c r="AQ2131" s="24"/>
      <c r="AR2131" s="24"/>
      <c r="AS2131" s="24"/>
      <c r="AT2131" s="24"/>
      <c r="AU2131" s="24"/>
      <c r="AV2131" s="24"/>
      <c r="AW2131" s="24"/>
      <c r="AX2131" s="24"/>
      <c r="AY2131" s="24"/>
      <c r="AZ2131" s="24"/>
      <c r="BA2131" s="24"/>
      <c r="BB2131" s="24"/>
      <c r="BC2131" s="24"/>
      <c r="BD2131" s="24"/>
      <c r="BE2131" s="24"/>
      <c r="BF2131" s="24"/>
      <c r="BG2131" s="24"/>
    </row>
    <row r="2132" spans="1:59">
      <c r="A2132" s="24"/>
      <c r="B2132" s="128"/>
      <c r="C2132" s="24"/>
      <c r="D2132" s="24"/>
      <c r="E2132" s="128"/>
      <c r="F2132" s="128"/>
      <c r="G2132" s="128"/>
      <c r="H2132" s="150"/>
      <c r="I2132" s="24"/>
      <c r="J2132" s="128"/>
      <c r="K2132" s="24"/>
      <c r="L2132" s="128"/>
      <c r="M2132" s="24"/>
      <c r="N2132" s="24"/>
      <c r="O2132" s="424"/>
      <c r="P2132" s="128"/>
      <c r="Q2132" s="128"/>
      <c r="R2132" s="128"/>
      <c r="S2132" s="128"/>
      <c r="T2132" s="128"/>
      <c r="U2132" s="128"/>
      <c r="V2132" s="24"/>
      <c r="W2132" s="128"/>
      <c r="X2132" s="128"/>
      <c r="Y2132" s="128"/>
      <c r="Z2132" s="24"/>
      <c r="AA2132" s="24"/>
      <c r="AB2132" s="24"/>
      <c r="AC2132" s="24"/>
      <c r="AD2132" s="24"/>
      <c r="AE2132" s="24"/>
      <c r="AF2132" s="24"/>
      <c r="AG2132" s="24"/>
      <c r="AH2132" s="24"/>
      <c r="AI2132" s="24"/>
      <c r="AJ2132" s="24"/>
      <c r="AK2132" s="24"/>
      <c r="AL2132" s="24"/>
      <c r="AM2132" s="24"/>
      <c r="AN2132" s="24"/>
      <c r="AO2132" s="24"/>
      <c r="AP2132" s="24"/>
      <c r="AQ2132" s="24"/>
      <c r="AR2132" s="24"/>
      <c r="AS2132" s="24"/>
      <c r="AT2132" s="24"/>
      <c r="AU2132" s="24"/>
      <c r="AV2132" s="24"/>
      <c r="AW2132" s="24"/>
      <c r="AX2132" s="24"/>
      <c r="AY2132" s="24"/>
      <c r="AZ2132" s="24"/>
      <c r="BA2132" s="24"/>
      <c r="BB2132" s="24"/>
      <c r="BC2132" s="24"/>
      <c r="BD2132" s="24"/>
      <c r="BE2132" s="24"/>
      <c r="BF2132" s="24"/>
      <c r="BG2132" s="24"/>
    </row>
    <row r="2133" spans="1:59">
      <c r="A2133" s="24"/>
      <c r="B2133" s="128"/>
      <c r="C2133" s="24"/>
      <c r="D2133" s="24"/>
      <c r="E2133" s="128"/>
      <c r="F2133" s="128"/>
      <c r="G2133" s="128"/>
      <c r="H2133" s="150"/>
      <c r="I2133" s="24"/>
      <c r="J2133" s="128"/>
      <c r="K2133" s="24"/>
      <c r="L2133" s="128"/>
      <c r="M2133" s="24"/>
      <c r="N2133" s="24"/>
      <c r="O2133" s="424"/>
      <c r="P2133" s="128"/>
      <c r="Q2133" s="128"/>
      <c r="R2133" s="128"/>
      <c r="S2133" s="128"/>
      <c r="T2133" s="128"/>
      <c r="U2133" s="128"/>
      <c r="V2133" s="24"/>
      <c r="W2133" s="128"/>
      <c r="X2133" s="128"/>
      <c r="Y2133" s="128"/>
      <c r="Z2133" s="24"/>
      <c r="AA2133" s="24"/>
      <c r="AB2133" s="24"/>
      <c r="AC2133" s="24"/>
      <c r="AD2133" s="24"/>
      <c r="AE2133" s="24"/>
      <c r="AF2133" s="24"/>
      <c r="AG2133" s="24"/>
      <c r="AH2133" s="24"/>
      <c r="AI2133" s="24"/>
      <c r="AJ2133" s="24"/>
      <c r="AK2133" s="24"/>
      <c r="AL2133" s="24"/>
      <c r="AM2133" s="24"/>
      <c r="AN2133" s="24"/>
      <c r="AO2133" s="24"/>
      <c r="AP2133" s="24"/>
      <c r="AQ2133" s="24"/>
      <c r="AR2133" s="24"/>
      <c r="AS2133" s="24"/>
      <c r="AT2133" s="24"/>
      <c r="AU2133" s="24"/>
      <c r="AV2133" s="24"/>
      <c r="AW2133" s="24"/>
      <c r="AX2133" s="24"/>
      <c r="AY2133" s="24"/>
      <c r="AZ2133" s="24"/>
      <c r="BA2133" s="24"/>
      <c r="BB2133" s="24"/>
      <c r="BC2133" s="24"/>
      <c r="BD2133" s="24"/>
      <c r="BE2133" s="24"/>
      <c r="BF2133" s="24"/>
      <c r="BG2133" s="24"/>
    </row>
    <row r="2134" spans="1:59">
      <c r="A2134" s="24"/>
      <c r="B2134" s="128"/>
      <c r="C2134" s="24"/>
      <c r="D2134" s="24"/>
      <c r="E2134" s="128"/>
      <c r="F2134" s="128"/>
      <c r="G2134" s="128"/>
      <c r="H2134" s="150"/>
      <c r="I2134" s="24"/>
      <c r="J2134" s="128"/>
      <c r="K2134" s="24"/>
      <c r="L2134" s="128"/>
      <c r="M2134" s="24"/>
      <c r="N2134" s="24"/>
      <c r="O2134" s="424"/>
      <c r="P2134" s="128"/>
      <c r="Q2134" s="128"/>
      <c r="R2134" s="128"/>
      <c r="S2134" s="128"/>
      <c r="T2134" s="128"/>
      <c r="U2134" s="128"/>
      <c r="V2134" s="24"/>
      <c r="W2134" s="128"/>
      <c r="X2134" s="128"/>
      <c r="Y2134" s="128"/>
      <c r="Z2134" s="24"/>
      <c r="AA2134" s="24"/>
      <c r="AB2134" s="24"/>
      <c r="AC2134" s="24"/>
      <c r="AD2134" s="24"/>
      <c r="AE2134" s="24"/>
      <c r="AF2134" s="24"/>
      <c r="AG2134" s="24"/>
      <c r="AH2134" s="24"/>
      <c r="AI2134" s="24"/>
      <c r="AJ2134" s="24"/>
      <c r="AK2134" s="24"/>
      <c r="AL2134" s="24"/>
      <c r="AM2134" s="24"/>
      <c r="AN2134" s="24"/>
      <c r="AO2134" s="24"/>
      <c r="AP2134" s="24"/>
      <c r="AQ2134" s="24"/>
      <c r="AR2134" s="24"/>
      <c r="AS2134" s="24"/>
      <c r="AT2134" s="24"/>
      <c r="AU2134" s="24"/>
      <c r="AV2134" s="24"/>
      <c r="AW2134" s="24"/>
      <c r="AX2134" s="24"/>
      <c r="AY2134" s="24"/>
      <c r="AZ2134" s="24"/>
      <c r="BA2134" s="24"/>
      <c r="BB2134" s="24"/>
      <c r="BC2134" s="24"/>
      <c r="BD2134" s="24"/>
      <c r="BE2134" s="24"/>
      <c r="BF2134" s="24"/>
      <c r="BG2134" s="24"/>
    </row>
    <row r="2135" spans="1:59">
      <c r="A2135" s="24"/>
      <c r="B2135" s="128"/>
      <c r="C2135" s="24"/>
      <c r="D2135" s="24"/>
      <c r="E2135" s="128"/>
      <c r="F2135" s="128"/>
      <c r="G2135" s="128"/>
      <c r="H2135" s="150"/>
      <c r="I2135" s="24"/>
      <c r="J2135" s="128"/>
      <c r="K2135" s="24"/>
      <c r="L2135" s="128"/>
      <c r="M2135" s="24"/>
      <c r="N2135" s="24"/>
      <c r="O2135" s="424"/>
      <c r="P2135" s="128"/>
      <c r="Q2135" s="128"/>
      <c r="R2135" s="128"/>
      <c r="S2135" s="128"/>
      <c r="T2135" s="128"/>
      <c r="U2135" s="128"/>
      <c r="V2135" s="24"/>
      <c r="W2135" s="128"/>
      <c r="X2135" s="128"/>
      <c r="Y2135" s="128"/>
      <c r="Z2135" s="24"/>
      <c r="AA2135" s="24"/>
      <c r="AB2135" s="24"/>
      <c r="AC2135" s="24"/>
      <c r="AD2135" s="24"/>
      <c r="AE2135" s="24"/>
      <c r="AF2135" s="24"/>
      <c r="AG2135" s="24"/>
      <c r="AH2135" s="24"/>
      <c r="AI2135" s="24"/>
      <c r="AJ2135" s="24"/>
      <c r="AK2135" s="24"/>
      <c r="AL2135" s="24"/>
      <c r="AM2135" s="24"/>
      <c r="AN2135" s="24"/>
      <c r="AO2135" s="24"/>
      <c r="AP2135" s="24"/>
      <c r="AQ2135" s="24"/>
      <c r="AR2135" s="24"/>
      <c r="AS2135" s="24"/>
      <c r="AT2135" s="24"/>
      <c r="AU2135" s="24"/>
      <c r="AV2135" s="24"/>
      <c r="AW2135" s="24"/>
      <c r="AX2135" s="24"/>
      <c r="AY2135" s="24"/>
      <c r="AZ2135" s="24"/>
      <c r="BA2135" s="24"/>
      <c r="BB2135" s="24"/>
      <c r="BC2135" s="24"/>
      <c r="BD2135" s="24"/>
      <c r="BE2135" s="24"/>
      <c r="BF2135" s="24"/>
      <c r="BG2135" s="24"/>
    </row>
    <row r="2136" spans="1:59">
      <c r="A2136" s="24"/>
      <c r="B2136" s="128"/>
      <c r="C2136" s="24"/>
      <c r="D2136" s="24"/>
      <c r="E2136" s="128"/>
      <c r="F2136" s="128"/>
      <c r="G2136" s="128"/>
      <c r="H2136" s="150"/>
      <c r="I2136" s="24"/>
      <c r="J2136" s="128"/>
      <c r="K2136" s="24"/>
      <c r="L2136" s="128"/>
      <c r="M2136" s="24"/>
      <c r="N2136" s="24"/>
      <c r="O2136" s="424"/>
      <c r="P2136" s="128"/>
      <c r="Q2136" s="128"/>
      <c r="R2136" s="128"/>
      <c r="S2136" s="128"/>
      <c r="T2136" s="128"/>
      <c r="U2136" s="128"/>
      <c r="V2136" s="24"/>
      <c r="W2136" s="128"/>
      <c r="X2136" s="128"/>
      <c r="Y2136" s="128"/>
      <c r="Z2136" s="24"/>
      <c r="AA2136" s="24"/>
      <c r="AB2136" s="24"/>
      <c r="AC2136" s="24"/>
      <c r="AD2136" s="24"/>
      <c r="AE2136" s="24"/>
      <c r="AF2136" s="24"/>
      <c r="AG2136" s="24"/>
      <c r="AH2136" s="24"/>
      <c r="AI2136" s="24"/>
      <c r="AJ2136" s="24"/>
      <c r="AK2136" s="24"/>
      <c r="AL2136" s="24"/>
      <c r="AM2136" s="24"/>
      <c r="AN2136" s="24"/>
      <c r="AO2136" s="24"/>
      <c r="AP2136" s="24"/>
      <c r="AQ2136" s="24"/>
      <c r="AR2136" s="24"/>
      <c r="AS2136" s="24"/>
      <c r="AT2136" s="24"/>
      <c r="AU2136" s="24"/>
      <c r="AV2136" s="24"/>
      <c r="AW2136" s="24"/>
      <c r="AX2136" s="24"/>
      <c r="AY2136" s="24"/>
      <c r="AZ2136" s="24"/>
      <c r="BA2136" s="24"/>
      <c r="BB2136" s="24"/>
      <c r="BC2136" s="24"/>
      <c r="BD2136" s="24"/>
      <c r="BE2136" s="24"/>
      <c r="BF2136" s="24"/>
      <c r="BG2136" s="24"/>
    </row>
    <row r="2137" spans="1:59">
      <c r="A2137" s="24"/>
      <c r="B2137" s="128"/>
      <c r="C2137" s="24"/>
      <c r="D2137" s="24"/>
      <c r="E2137" s="128"/>
      <c r="F2137" s="128"/>
      <c r="G2137" s="128"/>
      <c r="H2137" s="150"/>
      <c r="I2137" s="24"/>
      <c r="J2137" s="128"/>
      <c r="K2137" s="24"/>
      <c r="L2137" s="128"/>
      <c r="M2137" s="24"/>
      <c r="N2137" s="24"/>
      <c r="O2137" s="424"/>
      <c r="P2137" s="128"/>
      <c r="Q2137" s="128"/>
      <c r="R2137" s="128"/>
      <c r="S2137" s="128"/>
      <c r="T2137" s="128"/>
      <c r="U2137" s="128"/>
      <c r="V2137" s="24"/>
      <c r="W2137" s="128"/>
      <c r="X2137" s="128"/>
      <c r="Y2137" s="128"/>
      <c r="Z2137" s="24"/>
      <c r="AA2137" s="24"/>
      <c r="AB2137" s="24"/>
      <c r="AC2137" s="24"/>
      <c r="AD2137" s="24"/>
      <c r="AE2137" s="24"/>
      <c r="AF2137" s="24"/>
      <c r="AG2137" s="24"/>
      <c r="AH2137" s="24"/>
      <c r="AI2137" s="24"/>
      <c r="AJ2137" s="24"/>
      <c r="AK2137" s="24"/>
      <c r="AL2137" s="24"/>
      <c r="AM2137" s="24"/>
      <c r="AN2137" s="24"/>
      <c r="AO2137" s="24"/>
      <c r="AP2137" s="24"/>
      <c r="AQ2137" s="24"/>
      <c r="AR2137" s="24"/>
      <c r="AS2137" s="24"/>
      <c r="AT2137" s="24"/>
      <c r="AU2137" s="24"/>
      <c r="AV2137" s="24"/>
      <c r="AW2137" s="24"/>
      <c r="AX2137" s="24"/>
      <c r="AY2137" s="24"/>
      <c r="AZ2137" s="24"/>
      <c r="BA2137" s="24"/>
      <c r="BB2137" s="24"/>
      <c r="BC2137" s="24"/>
      <c r="BD2137" s="24"/>
      <c r="BE2137" s="24"/>
      <c r="BF2137" s="24"/>
      <c r="BG2137" s="24"/>
    </row>
    <row r="2138" spans="1:59">
      <c r="A2138" s="24"/>
      <c r="B2138" s="128"/>
      <c r="C2138" s="24"/>
      <c r="D2138" s="24"/>
      <c r="E2138" s="128"/>
      <c r="F2138" s="128"/>
      <c r="G2138" s="128"/>
      <c r="H2138" s="150"/>
      <c r="I2138" s="24"/>
      <c r="J2138" s="128"/>
      <c r="K2138" s="24"/>
      <c r="L2138" s="128"/>
      <c r="M2138" s="24"/>
      <c r="N2138" s="24"/>
      <c r="O2138" s="424"/>
      <c r="P2138" s="128"/>
      <c r="Q2138" s="128"/>
      <c r="R2138" s="128"/>
      <c r="S2138" s="128"/>
      <c r="T2138" s="128"/>
      <c r="U2138" s="128"/>
      <c r="V2138" s="24"/>
      <c r="W2138" s="128"/>
      <c r="X2138" s="128"/>
      <c r="Y2138" s="128"/>
      <c r="Z2138" s="24"/>
      <c r="AA2138" s="24"/>
      <c r="AB2138" s="24"/>
      <c r="AC2138" s="24"/>
      <c r="AD2138" s="24"/>
      <c r="AE2138" s="24"/>
      <c r="AF2138" s="24"/>
      <c r="AG2138" s="24"/>
      <c r="AH2138" s="24"/>
      <c r="AI2138" s="24"/>
      <c r="AJ2138" s="24"/>
      <c r="AK2138" s="24"/>
      <c r="AL2138" s="24"/>
      <c r="AM2138" s="24"/>
      <c r="AN2138" s="24"/>
      <c r="AO2138" s="24"/>
      <c r="AP2138" s="24"/>
      <c r="AQ2138" s="24"/>
      <c r="AR2138" s="24"/>
      <c r="AS2138" s="24"/>
      <c r="AT2138" s="24"/>
      <c r="AU2138" s="24"/>
      <c r="AV2138" s="24"/>
      <c r="AW2138" s="24"/>
      <c r="AX2138" s="24"/>
      <c r="AY2138" s="24"/>
      <c r="AZ2138" s="24"/>
      <c r="BA2138" s="24"/>
      <c r="BB2138" s="24"/>
      <c r="BC2138" s="24"/>
      <c r="BD2138" s="24"/>
      <c r="BE2138" s="24"/>
      <c r="BF2138" s="24"/>
      <c r="BG2138" s="24"/>
    </row>
    <row r="2139" spans="1:59">
      <c r="A2139" s="24"/>
      <c r="B2139" s="128"/>
      <c r="C2139" s="24"/>
      <c r="D2139" s="24"/>
      <c r="E2139" s="128"/>
      <c r="F2139" s="128"/>
      <c r="G2139" s="128"/>
      <c r="H2139" s="150"/>
      <c r="I2139" s="24"/>
      <c r="J2139" s="128"/>
      <c r="K2139" s="24"/>
      <c r="L2139" s="128"/>
      <c r="M2139" s="24"/>
      <c r="N2139" s="24"/>
      <c r="O2139" s="424"/>
      <c r="P2139" s="128"/>
      <c r="Q2139" s="128"/>
      <c r="R2139" s="128"/>
      <c r="S2139" s="128"/>
      <c r="T2139" s="128"/>
      <c r="U2139" s="128"/>
      <c r="V2139" s="24"/>
      <c r="W2139" s="128"/>
      <c r="X2139" s="128"/>
      <c r="Y2139" s="128"/>
      <c r="Z2139" s="24"/>
      <c r="AA2139" s="24"/>
      <c r="AB2139" s="24"/>
      <c r="AC2139" s="24"/>
      <c r="AD2139" s="24"/>
      <c r="AE2139" s="24"/>
      <c r="AF2139" s="24"/>
      <c r="AG2139" s="24"/>
      <c r="AH2139" s="24"/>
      <c r="AI2139" s="24"/>
      <c r="AJ2139" s="24"/>
      <c r="AK2139" s="24"/>
      <c r="AL2139" s="24"/>
      <c r="AM2139" s="24"/>
      <c r="AN2139" s="24"/>
      <c r="AO2139" s="24"/>
      <c r="AP2139" s="24"/>
      <c r="AQ2139" s="24"/>
      <c r="AR2139" s="24"/>
      <c r="AS2139" s="24"/>
      <c r="AT2139" s="24"/>
      <c r="AU2139" s="24"/>
      <c r="AV2139" s="24"/>
      <c r="AW2139" s="24"/>
      <c r="AX2139" s="24"/>
      <c r="AY2139" s="24"/>
      <c r="AZ2139" s="24"/>
      <c r="BA2139" s="24"/>
      <c r="BB2139" s="24"/>
      <c r="BC2139" s="24"/>
      <c r="BD2139" s="24"/>
      <c r="BE2139" s="24"/>
      <c r="BF2139" s="24"/>
      <c r="BG2139" s="24"/>
    </row>
    <row r="2140" spans="1:59">
      <c r="A2140" s="24"/>
      <c r="B2140" s="128"/>
      <c r="C2140" s="24"/>
      <c r="D2140" s="24"/>
      <c r="E2140" s="128"/>
      <c r="F2140" s="128"/>
      <c r="G2140" s="128"/>
      <c r="H2140" s="150"/>
      <c r="I2140" s="24"/>
      <c r="J2140" s="128"/>
      <c r="K2140" s="24"/>
      <c r="L2140" s="128"/>
      <c r="M2140" s="24"/>
      <c r="N2140" s="24"/>
      <c r="O2140" s="424"/>
      <c r="P2140" s="128"/>
      <c r="Q2140" s="128"/>
      <c r="R2140" s="128"/>
      <c r="S2140" s="128"/>
      <c r="T2140" s="128"/>
      <c r="U2140" s="128"/>
      <c r="V2140" s="24"/>
      <c r="W2140" s="128"/>
      <c r="X2140" s="128"/>
      <c r="Y2140" s="128"/>
      <c r="Z2140" s="24"/>
      <c r="AA2140" s="24"/>
      <c r="AB2140" s="24"/>
      <c r="AC2140" s="24"/>
      <c r="AD2140" s="24"/>
      <c r="AE2140" s="24"/>
      <c r="AF2140" s="24"/>
      <c r="AG2140" s="24"/>
      <c r="AH2140" s="24"/>
      <c r="AI2140" s="24"/>
      <c r="AJ2140" s="24"/>
      <c r="AK2140" s="24"/>
      <c r="AL2140" s="24"/>
      <c r="AM2140" s="24"/>
      <c r="AN2140" s="24"/>
      <c r="AO2140" s="24"/>
      <c r="AP2140" s="24"/>
      <c r="AQ2140" s="24"/>
      <c r="AR2140" s="24"/>
      <c r="AS2140" s="24"/>
      <c r="AT2140" s="24"/>
      <c r="AU2140" s="24"/>
      <c r="AV2140" s="24"/>
      <c r="AW2140" s="24"/>
      <c r="AX2140" s="24"/>
      <c r="AY2140" s="24"/>
      <c r="AZ2140" s="24"/>
      <c r="BA2140" s="24"/>
      <c r="BB2140" s="24"/>
      <c r="BC2140" s="24"/>
      <c r="BD2140" s="24"/>
      <c r="BE2140" s="24"/>
      <c r="BF2140" s="24"/>
      <c r="BG2140" s="24"/>
    </row>
    <row r="2141" spans="1:59">
      <c r="A2141" s="24"/>
      <c r="B2141" s="128"/>
      <c r="C2141" s="24"/>
      <c r="D2141" s="24"/>
      <c r="E2141" s="128"/>
      <c r="F2141" s="128"/>
      <c r="G2141" s="128"/>
      <c r="H2141" s="150"/>
      <c r="I2141" s="24"/>
      <c r="J2141" s="128"/>
      <c r="K2141" s="24"/>
      <c r="L2141" s="128"/>
      <c r="M2141" s="24"/>
      <c r="N2141" s="24"/>
      <c r="O2141" s="424"/>
      <c r="P2141" s="128"/>
      <c r="Q2141" s="128"/>
      <c r="R2141" s="128"/>
      <c r="S2141" s="128"/>
      <c r="T2141" s="128"/>
      <c r="U2141" s="128"/>
      <c r="V2141" s="24"/>
      <c r="W2141" s="128"/>
      <c r="X2141" s="128"/>
      <c r="Y2141" s="128"/>
      <c r="Z2141" s="24"/>
      <c r="AA2141" s="24"/>
      <c r="AB2141" s="24"/>
      <c r="AC2141" s="24"/>
      <c r="AD2141" s="24"/>
      <c r="AE2141" s="24"/>
      <c r="AF2141" s="24"/>
      <c r="AG2141" s="24"/>
      <c r="AH2141" s="24"/>
      <c r="AI2141" s="24"/>
      <c r="AJ2141" s="24"/>
      <c r="AK2141" s="24"/>
      <c r="AL2141" s="24"/>
      <c r="AM2141" s="24"/>
      <c r="AN2141" s="24"/>
      <c r="AO2141" s="24"/>
      <c r="AP2141" s="24"/>
      <c r="AQ2141" s="24"/>
      <c r="AR2141" s="24"/>
      <c r="AS2141" s="24"/>
      <c r="AT2141" s="24"/>
      <c r="AU2141" s="24"/>
      <c r="AV2141" s="24"/>
      <c r="AW2141" s="24"/>
      <c r="AX2141" s="24"/>
      <c r="AY2141" s="24"/>
      <c r="AZ2141" s="24"/>
      <c r="BA2141" s="24"/>
      <c r="BB2141" s="24"/>
      <c r="BC2141" s="24"/>
      <c r="BD2141" s="24"/>
      <c r="BE2141" s="24"/>
      <c r="BF2141" s="24"/>
      <c r="BG2141" s="24"/>
    </row>
    <row r="2142" spans="1:59">
      <c r="A2142" s="24"/>
      <c r="B2142" s="128"/>
      <c r="C2142" s="24"/>
      <c r="D2142" s="24"/>
      <c r="E2142" s="128"/>
      <c r="F2142" s="128"/>
      <c r="G2142" s="128"/>
      <c r="H2142" s="150"/>
      <c r="I2142" s="24"/>
      <c r="J2142" s="128"/>
      <c r="K2142" s="24"/>
      <c r="L2142" s="128"/>
      <c r="M2142" s="24"/>
      <c r="N2142" s="24"/>
      <c r="O2142" s="424"/>
      <c r="P2142" s="128"/>
      <c r="Q2142" s="128"/>
      <c r="R2142" s="128"/>
      <c r="S2142" s="128"/>
      <c r="T2142" s="128"/>
      <c r="U2142" s="128"/>
      <c r="V2142" s="24"/>
      <c r="W2142" s="128"/>
      <c r="X2142" s="128"/>
      <c r="Y2142" s="128"/>
      <c r="Z2142" s="24"/>
      <c r="AA2142" s="24"/>
      <c r="AB2142" s="24"/>
      <c r="AC2142" s="24"/>
      <c r="AD2142" s="24"/>
      <c r="AE2142" s="24"/>
      <c r="AF2142" s="24"/>
      <c r="AG2142" s="24"/>
      <c r="AH2142" s="24"/>
      <c r="AI2142" s="24"/>
      <c r="AJ2142" s="24"/>
      <c r="AK2142" s="24"/>
      <c r="AL2142" s="24"/>
      <c r="AM2142" s="24"/>
      <c r="AN2142" s="24"/>
      <c r="AO2142" s="24"/>
      <c r="AP2142" s="24"/>
      <c r="AQ2142" s="24"/>
      <c r="AR2142" s="24"/>
      <c r="AS2142" s="24"/>
      <c r="AT2142" s="24"/>
      <c r="AU2142" s="24"/>
      <c r="AV2142" s="24"/>
      <c r="AW2142" s="24"/>
      <c r="AX2142" s="24"/>
      <c r="AY2142" s="24"/>
      <c r="AZ2142" s="24"/>
      <c r="BA2142" s="24"/>
      <c r="BB2142" s="24"/>
      <c r="BC2142" s="24"/>
      <c r="BD2142" s="24"/>
      <c r="BE2142" s="24"/>
      <c r="BF2142" s="24"/>
      <c r="BG2142" s="24"/>
    </row>
    <row r="2143" spans="1:59">
      <c r="A2143" s="24"/>
      <c r="B2143" s="128"/>
      <c r="C2143" s="24"/>
      <c r="D2143" s="24"/>
      <c r="E2143" s="128"/>
      <c r="F2143" s="128"/>
      <c r="G2143" s="128"/>
      <c r="H2143" s="150"/>
      <c r="I2143" s="24"/>
      <c r="J2143" s="128"/>
      <c r="K2143" s="24"/>
      <c r="L2143" s="128"/>
      <c r="M2143" s="24"/>
      <c r="N2143" s="24"/>
      <c r="O2143" s="424"/>
      <c r="P2143" s="128"/>
      <c r="Q2143" s="128"/>
      <c r="R2143" s="128"/>
      <c r="S2143" s="128"/>
      <c r="T2143" s="128"/>
      <c r="U2143" s="128"/>
      <c r="V2143" s="24"/>
      <c r="W2143" s="128"/>
      <c r="X2143" s="128"/>
      <c r="Y2143" s="128"/>
      <c r="Z2143" s="24"/>
      <c r="AA2143" s="24"/>
      <c r="AB2143" s="24"/>
      <c r="AC2143" s="24"/>
      <c r="AD2143" s="24"/>
      <c r="AE2143" s="24"/>
      <c r="AF2143" s="24"/>
      <c r="AG2143" s="24"/>
      <c r="AH2143" s="24"/>
      <c r="AI2143" s="24"/>
      <c r="AJ2143" s="24"/>
      <c r="AK2143" s="24"/>
      <c r="AL2143" s="24"/>
      <c r="AM2143" s="24"/>
      <c r="AN2143" s="24"/>
      <c r="AO2143" s="24"/>
      <c r="AP2143" s="24"/>
      <c r="AQ2143" s="24"/>
      <c r="AR2143" s="24"/>
      <c r="AS2143" s="24"/>
      <c r="AT2143" s="24"/>
      <c r="AU2143" s="24"/>
      <c r="AV2143" s="24"/>
      <c r="AW2143" s="24"/>
      <c r="AX2143" s="24"/>
      <c r="AY2143" s="24"/>
      <c r="AZ2143" s="24"/>
      <c r="BA2143" s="24"/>
      <c r="BB2143" s="24"/>
      <c r="BC2143" s="24"/>
      <c r="BD2143" s="24"/>
      <c r="BE2143" s="24"/>
      <c r="BF2143" s="24"/>
      <c r="BG2143" s="24"/>
    </row>
    <row r="2144" spans="1:59">
      <c r="A2144" s="24"/>
      <c r="B2144" s="128"/>
      <c r="C2144" s="24"/>
      <c r="D2144" s="24"/>
      <c r="E2144" s="128"/>
      <c r="F2144" s="128"/>
      <c r="G2144" s="128"/>
      <c r="H2144" s="150"/>
      <c r="I2144" s="24"/>
      <c r="J2144" s="128"/>
      <c r="K2144" s="24"/>
      <c r="L2144" s="128"/>
      <c r="M2144" s="24"/>
      <c r="N2144" s="24"/>
      <c r="O2144" s="424"/>
      <c r="P2144" s="128"/>
      <c r="Q2144" s="128"/>
      <c r="R2144" s="128"/>
      <c r="S2144" s="128"/>
      <c r="T2144" s="128"/>
      <c r="U2144" s="128"/>
      <c r="V2144" s="24"/>
      <c r="W2144" s="128"/>
      <c r="X2144" s="128"/>
      <c r="Y2144" s="128"/>
      <c r="Z2144" s="24"/>
      <c r="AA2144" s="24"/>
      <c r="AB2144" s="24"/>
      <c r="AC2144" s="24"/>
      <c r="AD2144" s="24"/>
      <c r="AE2144" s="24"/>
      <c r="AF2144" s="24"/>
      <c r="AG2144" s="24"/>
      <c r="AH2144" s="24"/>
      <c r="AI2144" s="24"/>
      <c r="AJ2144" s="24"/>
      <c r="AK2144" s="24"/>
      <c r="AL2144" s="24"/>
      <c r="AM2144" s="24"/>
      <c r="AN2144" s="24"/>
      <c r="AO2144" s="24"/>
      <c r="AP2144" s="24"/>
      <c r="AQ2144" s="24"/>
      <c r="AR2144" s="24"/>
      <c r="AS2144" s="24"/>
      <c r="AT2144" s="24"/>
      <c r="AU2144" s="24"/>
      <c r="AV2144" s="24"/>
      <c r="AW2144" s="24"/>
      <c r="AX2144" s="24"/>
      <c r="AY2144" s="24"/>
      <c r="AZ2144" s="24"/>
      <c r="BA2144" s="24"/>
      <c r="BB2144" s="24"/>
      <c r="BC2144" s="24"/>
      <c r="BD2144" s="24"/>
      <c r="BE2144" s="24"/>
      <c r="BF2144" s="24"/>
      <c r="BG2144" s="24"/>
    </row>
    <row r="2145" spans="1:59">
      <c r="A2145" s="24"/>
      <c r="B2145" s="128"/>
      <c r="C2145" s="24"/>
      <c r="D2145" s="24"/>
      <c r="E2145" s="128"/>
      <c r="F2145" s="128"/>
      <c r="G2145" s="128"/>
      <c r="H2145" s="150"/>
      <c r="I2145" s="24"/>
      <c r="J2145" s="128"/>
      <c r="K2145" s="24"/>
      <c r="L2145" s="128"/>
      <c r="M2145" s="24"/>
      <c r="N2145" s="24"/>
      <c r="O2145" s="424"/>
      <c r="P2145" s="128"/>
      <c r="Q2145" s="128"/>
      <c r="R2145" s="128"/>
      <c r="S2145" s="128"/>
      <c r="T2145" s="128"/>
      <c r="U2145" s="128"/>
      <c r="V2145" s="24"/>
      <c r="W2145" s="128"/>
      <c r="X2145" s="128"/>
      <c r="Y2145" s="128"/>
      <c r="Z2145" s="24"/>
      <c r="AA2145" s="24"/>
      <c r="AB2145" s="24"/>
      <c r="AC2145" s="24"/>
      <c r="AD2145" s="24"/>
      <c r="AE2145" s="24"/>
      <c r="AF2145" s="24"/>
      <c r="AG2145" s="24"/>
      <c r="AH2145" s="24"/>
      <c r="AI2145" s="24"/>
      <c r="AJ2145" s="24"/>
      <c r="AK2145" s="24"/>
      <c r="AL2145" s="24"/>
      <c r="AM2145" s="24"/>
      <c r="AN2145" s="24"/>
      <c r="AO2145" s="24"/>
      <c r="AP2145" s="24"/>
      <c r="AQ2145" s="24"/>
      <c r="AR2145" s="24"/>
      <c r="AS2145" s="24"/>
      <c r="AT2145" s="24"/>
      <c r="AU2145" s="24"/>
      <c r="AV2145" s="24"/>
      <c r="AW2145" s="24"/>
      <c r="AX2145" s="24"/>
      <c r="AY2145" s="24"/>
      <c r="AZ2145" s="24"/>
      <c r="BA2145" s="24"/>
      <c r="BB2145" s="24"/>
      <c r="BC2145" s="24"/>
      <c r="BD2145" s="24"/>
      <c r="BE2145" s="24"/>
      <c r="BF2145" s="24"/>
      <c r="BG2145" s="24"/>
    </row>
    <row r="2146" spans="1:59">
      <c r="A2146" s="24"/>
      <c r="B2146" s="128"/>
      <c r="C2146" s="24"/>
      <c r="D2146" s="24"/>
      <c r="E2146" s="128"/>
      <c r="F2146" s="128"/>
      <c r="G2146" s="128"/>
      <c r="H2146" s="150"/>
      <c r="I2146" s="24"/>
      <c r="J2146" s="128"/>
      <c r="K2146" s="24"/>
      <c r="L2146" s="128"/>
      <c r="M2146" s="24"/>
      <c r="N2146" s="24"/>
      <c r="O2146" s="424"/>
      <c r="P2146" s="128"/>
      <c r="Q2146" s="128"/>
      <c r="R2146" s="128"/>
      <c r="S2146" s="128"/>
      <c r="T2146" s="128"/>
      <c r="U2146" s="128"/>
      <c r="V2146" s="24"/>
      <c r="W2146" s="128"/>
      <c r="X2146" s="128"/>
      <c r="Y2146" s="128"/>
      <c r="Z2146" s="24"/>
      <c r="AA2146" s="24"/>
      <c r="AB2146" s="24"/>
      <c r="AC2146" s="24"/>
      <c r="AD2146" s="24"/>
      <c r="AE2146" s="24"/>
      <c r="AF2146" s="24"/>
      <c r="AG2146" s="24"/>
      <c r="AH2146" s="24"/>
      <c r="AI2146" s="24"/>
      <c r="AJ2146" s="24"/>
      <c r="AK2146" s="24"/>
      <c r="AL2146" s="24"/>
      <c r="AM2146" s="24"/>
      <c r="AN2146" s="24"/>
      <c r="AO2146" s="24"/>
      <c r="AP2146" s="24"/>
      <c r="AQ2146" s="24"/>
      <c r="AR2146" s="24"/>
      <c r="AS2146" s="24"/>
      <c r="AT2146" s="24"/>
      <c r="AU2146" s="24"/>
      <c r="AV2146" s="24"/>
      <c r="AW2146" s="24"/>
      <c r="AX2146" s="24"/>
      <c r="AY2146" s="24"/>
      <c r="AZ2146" s="24"/>
      <c r="BA2146" s="24"/>
      <c r="BB2146" s="24"/>
      <c r="BC2146" s="24"/>
      <c r="BD2146" s="24"/>
      <c r="BE2146" s="24"/>
      <c r="BF2146" s="24"/>
      <c r="BG2146" s="24"/>
    </row>
    <row r="2147" spans="1:59">
      <c r="A2147" s="24"/>
      <c r="B2147" s="128"/>
      <c r="C2147" s="24"/>
      <c r="D2147" s="24"/>
      <c r="E2147" s="128"/>
      <c r="F2147" s="128"/>
      <c r="G2147" s="128"/>
      <c r="H2147" s="150"/>
      <c r="I2147" s="24"/>
      <c r="J2147" s="128"/>
      <c r="K2147" s="24"/>
      <c r="L2147" s="128"/>
      <c r="M2147" s="24"/>
      <c r="N2147" s="24"/>
      <c r="O2147" s="424"/>
      <c r="P2147" s="128"/>
      <c r="Q2147" s="128"/>
      <c r="R2147" s="128"/>
      <c r="S2147" s="128"/>
      <c r="T2147" s="128"/>
      <c r="U2147" s="128"/>
      <c r="V2147" s="24"/>
      <c r="W2147" s="128"/>
      <c r="X2147" s="128"/>
      <c r="Y2147" s="128"/>
      <c r="Z2147" s="24"/>
      <c r="AA2147" s="24"/>
      <c r="AB2147" s="24"/>
      <c r="AC2147" s="24"/>
      <c r="AD2147" s="24"/>
      <c r="AE2147" s="24"/>
      <c r="AF2147" s="24"/>
      <c r="AG2147" s="24"/>
      <c r="AH2147" s="24"/>
      <c r="AI2147" s="24"/>
      <c r="AJ2147" s="24"/>
      <c r="AK2147" s="24"/>
      <c r="AL2147" s="24"/>
      <c r="AM2147" s="24"/>
      <c r="AN2147" s="24"/>
      <c r="AO2147" s="24"/>
      <c r="AP2147" s="24"/>
      <c r="AQ2147" s="24"/>
      <c r="AR2147" s="24"/>
      <c r="AS2147" s="24"/>
      <c r="AT2147" s="24"/>
      <c r="AU2147" s="24"/>
      <c r="AV2147" s="24"/>
      <c r="AW2147" s="24"/>
      <c r="AX2147" s="24"/>
      <c r="AY2147" s="24"/>
      <c r="AZ2147" s="24"/>
      <c r="BA2147" s="24"/>
      <c r="BB2147" s="24"/>
      <c r="BC2147" s="24"/>
      <c r="BD2147" s="24"/>
      <c r="BE2147" s="24"/>
      <c r="BF2147" s="24"/>
      <c r="BG2147" s="24"/>
    </row>
    <row r="2148" spans="1:59">
      <c r="A2148" s="24"/>
      <c r="B2148" s="128"/>
      <c r="C2148" s="24"/>
      <c r="D2148" s="24"/>
      <c r="E2148" s="128"/>
      <c r="F2148" s="128"/>
      <c r="G2148" s="128"/>
      <c r="H2148" s="150"/>
      <c r="I2148" s="24"/>
      <c r="J2148" s="128"/>
      <c r="K2148" s="24"/>
      <c r="L2148" s="128"/>
      <c r="M2148" s="24"/>
      <c r="N2148" s="24"/>
      <c r="O2148" s="424"/>
      <c r="P2148" s="128"/>
      <c r="Q2148" s="128"/>
      <c r="R2148" s="128"/>
      <c r="S2148" s="128"/>
      <c r="T2148" s="128"/>
      <c r="U2148" s="128"/>
      <c r="V2148" s="24"/>
      <c r="W2148" s="128"/>
      <c r="X2148" s="128"/>
      <c r="Y2148" s="128"/>
      <c r="Z2148" s="24"/>
      <c r="AA2148" s="24"/>
      <c r="AB2148" s="24"/>
      <c r="AC2148" s="24"/>
      <c r="AD2148" s="24"/>
      <c r="AE2148" s="24"/>
      <c r="AF2148" s="24"/>
      <c r="AG2148" s="24"/>
      <c r="AH2148" s="24"/>
      <c r="AI2148" s="24"/>
      <c r="AJ2148" s="24"/>
      <c r="AK2148" s="24"/>
      <c r="AL2148" s="24"/>
      <c r="AM2148" s="24"/>
      <c r="AN2148" s="24"/>
      <c r="AO2148" s="24"/>
      <c r="AP2148" s="24"/>
      <c r="AQ2148" s="24"/>
      <c r="AR2148" s="24"/>
      <c r="AS2148" s="24"/>
      <c r="AT2148" s="24"/>
      <c r="AU2148" s="24"/>
      <c r="AV2148" s="24"/>
      <c r="AW2148" s="24"/>
      <c r="AX2148" s="24"/>
      <c r="AY2148" s="24"/>
      <c r="AZ2148" s="24"/>
      <c r="BA2148" s="24"/>
      <c r="BB2148" s="24"/>
      <c r="BC2148" s="24"/>
      <c r="BD2148" s="24"/>
      <c r="BE2148" s="24"/>
      <c r="BF2148" s="24"/>
      <c r="BG2148" s="24"/>
    </row>
    <row r="2149" spans="1:59">
      <c r="A2149" s="24"/>
      <c r="B2149" s="128"/>
      <c r="C2149" s="24"/>
      <c r="D2149" s="24"/>
      <c r="E2149" s="128"/>
      <c r="F2149" s="128"/>
      <c r="G2149" s="128"/>
      <c r="H2149" s="150"/>
      <c r="I2149" s="24"/>
      <c r="J2149" s="128"/>
      <c r="K2149" s="24"/>
      <c r="L2149" s="128"/>
      <c r="M2149" s="24"/>
      <c r="N2149" s="24"/>
      <c r="O2149" s="424"/>
      <c r="P2149" s="128"/>
      <c r="Q2149" s="128"/>
      <c r="R2149" s="128"/>
      <c r="S2149" s="128"/>
      <c r="T2149" s="128"/>
      <c r="U2149" s="128"/>
      <c r="V2149" s="24"/>
      <c r="W2149" s="128"/>
      <c r="X2149" s="128"/>
      <c r="Y2149" s="128"/>
      <c r="Z2149" s="24"/>
      <c r="AA2149" s="24"/>
      <c r="AB2149" s="24"/>
      <c r="AC2149" s="24"/>
      <c r="AD2149" s="24"/>
      <c r="AE2149" s="24"/>
      <c r="AF2149" s="24"/>
      <c r="AG2149" s="24"/>
      <c r="AH2149" s="24"/>
      <c r="AI2149" s="24"/>
      <c r="AJ2149" s="24"/>
      <c r="AK2149" s="24"/>
      <c r="AL2149" s="24"/>
      <c r="AM2149" s="24"/>
      <c r="AN2149" s="24"/>
      <c r="AO2149" s="24"/>
      <c r="AP2149" s="24"/>
      <c r="AQ2149" s="24"/>
      <c r="AR2149" s="24"/>
      <c r="AS2149" s="24"/>
      <c r="AT2149" s="24"/>
      <c r="AU2149" s="24"/>
      <c r="AV2149" s="24"/>
      <c r="AW2149" s="24"/>
      <c r="AX2149" s="24"/>
      <c r="AY2149" s="24"/>
      <c r="AZ2149" s="24"/>
      <c r="BA2149" s="24"/>
      <c r="BB2149" s="24"/>
      <c r="BC2149" s="24"/>
      <c r="BD2149" s="24"/>
      <c r="BE2149" s="24"/>
      <c r="BF2149" s="24"/>
      <c r="BG2149" s="24"/>
    </row>
    <row r="2150" spans="1:59">
      <c r="A2150" s="24"/>
      <c r="B2150" s="128"/>
      <c r="C2150" s="24"/>
      <c r="D2150" s="24"/>
      <c r="E2150" s="128"/>
      <c r="F2150" s="128"/>
      <c r="G2150" s="128"/>
      <c r="H2150" s="150"/>
      <c r="I2150" s="24"/>
      <c r="J2150" s="128"/>
      <c r="K2150" s="24"/>
      <c r="L2150" s="128"/>
      <c r="M2150" s="24"/>
      <c r="N2150" s="24"/>
      <c r="O2150" s="424"/>
      <c r="P2150" s="128"/>
      <c r="Q2150" s="128"/>
      <c r="R2150" s="128"/>
      <c r="S2150" s="128"/>
      <c r="T2150" s="128"/>
      <c r="U2150" s="128"/>
      <c r="V2150" s="24"/>
      <c r="W2150" s="128"/>
      <c r="X2150" s="128"/>
      <c r="Y2150" s="128"/>
      <c r="Z2150" s="24"/>
      <c r="AA2150" s="24"/>
      <c r="AB2150" s="24"/>
      <c r="AC2150" s="24"/>
      <c r="AD2150" s="24"/>
      <c r="AE2150" s="24"/>
      <c r="AF2150" s="24"/>
      <c r="AG2150" s="24"/>
      <c r="AH2150" s="24"/>
      <c r="AI2150" s="24"/>
      <c r="AJ2150" s="24"/>
      <c r="AK2150" s="24"/>
      <c r="AL2150" s="24"/>
      <c r="AM2150" s="24"/>
      <c r="AN2150" s="24"/>
      <c r="AO2150" s="24"/>
      <c r="AP2150" s="24"/>
      <c r="AQ2150" s="24"/>
      <c r="AR2150" s="24"/>
      <c r="AS2150" s="24"/>
      <c r="AT2150" s="24"/>
      <c r="AU2150" s="24"/>
      <c r="AV2150" s="24"/>
      <c r="AW2150" s="24"/>
      <c r="AX2150" s="24"/>
      <c r="AY2150" s="24"/>
      <c r="AZ2150" s="24"/>
      <c r="BA2150" s="24"/>
      <c r="BB2150" s="24"/>
      <c r="BC2150" s="24"/>
      <c r="BD2150" s="24"/>
      <c r="BE2150" s="24"/>
      <c r="BF2150" s="24"/>
      <c r="BG2150" s="24"/>
    </row>
    <row r="2151" spans="1:59">
      <c r="A2151" s="24"/>
      <c r="B2151" s="128"/>
      <c r="C2151" s="24"/>
      <c r="D2151" s="24"/>
      <c r="E2151" s="128"/>
      <c r="F2151" s="128"/>
      <c r="G2151" s="128"/>
      <c r="H2151" s="150"/>
      <c r="I2151" s="24"/>
      <c r="J2151" s="128"/>
      <c r="K2151" s="24"/>
      <c r="L2151" s="128"/>
      <c r="M2151" s="24"/>
      <c r="N2151" s="24"/>
      <c r="O2151" s="424"/>
      <c r="P2151" s="128"/>
      <c r="Q2151" s="128"/>
      <c r="R2151" s="128"/>
      <c r="S2151" s="128"/>
      <c r="T2151" s="128"/>
      <c r="U2151" s="128"/>
      <c r="V2151" s="24"/>
      <c r="W2151" s="128"/>
      <c r="X2151" s="128"/>
      <c r="Y2151" s="128"/>
      <c r="Z2151" s="24"/>
      <c r="AA2151" s="24"/>
      <c r="AB2151" s="24"/>
      <c r="AC2151" s="24"/>
      <c r="AD2151" s="24"/>
      <c r="AE2151" s="24"/>
      <c r="AF2151" s="24"/>
      <c r="AG2151" s="24"/>
      <c r="AH2151" s="24"/>
      <c r="AI2151" s="24"/>
      <c r="AJ2151" s="24"/>
      <c r="AK2151" s="24"/>
      <c r="AL2151" s="24"/>
      <c r="AM2151" s="24"/>
      <c r="AN2151" s="24"/>
      <c r="AO2151" s="24"/>
      <c r="AP2151" s="24"/>
      <c r="AQ2151" s="24"/>
      <c r="AR2151" s="24"/>
      <c r="AS2151" s="24"/>
      <c r="AT2151" s="24"/>
      <c r="AU2151" s="24"/>
      <c r="AV2151" s="24"/>
      <c r="AW2151" s="24"/>
      <c r="AX2151" s="24"/>
      <c r="AY2151" s="24"/>
      <c r="AZ2151" s="24"/>
      <c r="BA2151" s="24"/>
      <c r="BB2151" s="24"/>
      <c r="BC2151" s="24"/>
      <c r="BD2151" s="24"/>
      <c r="BE2151" s="24"/>
      <c r="BF2151" s="24"/>
      <c r="BG2151" s="24"/>
    </row>
    <row r="2152" spans="1:59">
      <c r="A2152" s="24"/>
      <c r="B2152" s="128"/>
      <c r="C2152" s="24"/>
      <c r="D2152" s="24"/>
      <c r="E2152" s="128"/>
      <c r="F2152" s="128"/>
      <c r="G2152" s="128"/>
      <c r="H2152" s="150"/>
      <c r="I2152" s="24"/>
      <c r="J2152" s="128"/>
      <c r="K2152" s="24"/>
      <c r="L2152" s="128"/>
      <c r="M2152" s="24"/>
      <c r="N2152" s="24"/>
      <c r="O2152" s="424"/>
      <c r="P2152" s="128"/>
      <c r="Q2152" s="128"/>
      <c r="R2152" s="128"/>
      <c r="S2152" s="128"/>
      <c r="T2152" s="128"/>
      <c r="U2152" s="128"/>
      <c r="V2152" s="24"/>
      <c r="W2152" s="128"/>
      <c r="X2152" s="128"/>
      <c r="Y2152" s="128"/>
      <c r="Z2152" s="24"/>
      <c r="AA2152" s="24"/>
      <c r="AB2152" s="24"/>
      <c r="AC2152" s="24"/>
      <c r="AD2152" s="24"/>
      <c r="AE2152" s="24"/>
      <c r="AF2152" s="24"/>
      <c r="AG2152" s="24"/>
      <c r="AH2152" s="24"/>
      <c r="AI2152" s="24"/>
      <c r="AJ2152" s="24"/>
      <c r="AK2152" s="24"/>
      <c r="AL2152" s="24"/>
      <c r="AM2152" s="24"/>
      <c r="AN2152" s="24"/>
      <c r="AO2152" s="24"/>
      <c r="AP2152" s="24"/>
      <c r="AQ2152" s="24"/>
      <c r="AR2152" s="24"/>
      <c r="AS2152" s="24"/>
      <c r="AT2152" s="24"/>
      <c r="AU2152" s="24"/>
      <c r="AV2152" s="24"/>
      <c r="AW2152" s="24"/>
      <c r="AX2152" s="24"/>
      <c r="AY2152" s="24"/>
      <c r="AZ2152" s="24"/>
      <c r="BA2152" s="24"/>
      <c r="BB2152" s="24"/>
      <c r="BC2152" s="24"/>
      <c r="BD2152" s="24"/>
      <c r="BE2152" s="24"/>
      <c r="BF2152" s="24"/>
      <c r="BG2152" s="24"/>
    </row>
    <row r="2153" spans="1:59">
      <c r="A2153" s="24"/>
      <c r="B2153" s="128"/>
      <c r="C2153" s="24"/>
      <c r="D2153" s="24"/>
      <c r="E2153" s="128"/>
      <c r="F2153" s="128"/>
      <c r="G2153" s="128"/>
      <c r="H2153" s="150"/>
      <c r="I2153" s="24"/>
      <c r="J2153" s="128"/>
      <c r="K2153" s="24"/>
      <c r="L2153" s="128"/>
      <c r="M2153" s="24"/>
      <c r="N2153" s="24"/>
      <c r="O2153" s="424"/>
      <c r="P2153" s="128"/>
      <c r="Q2153" s="128"/>
      <c r="R2153" s="128"/>
      <c r="S2153" s="128"/>
      <c r="T2153" s="128"/>
      <c r="U2153" s="128"/>
      <c r="V2153" s="24"/>
      <c r="W2153" s="128"/>
      <c r="X2153" s="128"/>
      <c r="Y2153" s="128"/>
      <c r="Z2153" s="24"/>
      <c r="AA2153" s="24"/>
      <c r="AB2153" s="24"/>
      <c r="AC2153" s="24"/>
      <c r="AD2153" s="24"/>
      <c r="AE2153" s="24"/>
      <c r="AF2153" s="24"/>
      <c r="AG2153" s="24"/>
      <c r="AH2153" s="24"/>
      <c r="AI2153" s="24"/>
      <c r="AJ2153" s="24"/>
      <c r="AK2153" s="24"/>
      <c r="AL2153" s="24"/>
      <c r="AM2153" s="24"/>
      <c r="AN2153" s="24"/>
      <c r="AO2153" s="24"/>
      <c r="AP2153" s="24"/>
      <c r="AQ2153" s="24"/>
      <c r="AR2153" s="24"/>
      <c r="AS2153" s="24"/>
      <c r="AT2153" s="24"/>
      <c r="AU2153" s="24"/>
      <c r="AV2153" s="24"/>
      <c r="AW2153" s="24"/>
      <c r="AX2153" s="24"/>
      <c r="AY2153" s="24"/>
      <c r="AZ2153" s="24"/>
      <c r="BA2153" s="24"/>
      <c r="BB2153" s="24"/>
      <c r="BC2153" s="24"/>
      <c r="BD2153" s="24"/>
      <c r="BE2153" s="24"/>
      <c r="BF2153" s="24"/>
      <c r="BG2153" s="24"/>
    </row>
    <row r="2154" spans="1:59">
      <c r="A2154" s="24"/>
      <c r="B2154" s="128"/>
      <c r="C2154" s="24"/>
      <c r="D2154" s="24"/>
      <c r="E2154" s="128"/>
      <c r="F2154" s="128"/>
      <c r="G2154" s="128"/>
      <c r="H2154" s="150"/>
      <c r="I2154" s="24"/>
      <c r="J2154" s="128"/>
      <c r="K2154" s="24"/>
      <c r="L2154" s="128"/>
      <c r="M2154" s="24"/>
      <c r="N2154" s="24"/>
      <c r="O2154" s="424"/>
      <c r="P2154" s="128"/>
      <c r="Q2154" s="128"/>
      <c r="R2154" s="128"/>
      <c r="S2154" s="128"/>
      <c r="T2154" s="128"/>
      <c r="U2154" s="128"/>
      <c r="V2154" s="24"/>
      <c r="W2154" s="128"/>
      <c r="X2154" s="128"/>
      <c r="Y2154" s="128"/>
      <c r="Z2154" s="24"/>
      <c r="AA2154" s="24"/>
      <c r="AB2154" s="24"/>
      <c r="AC2154" s="24"/>
      <c r="AD2154" s="24"/>
      <c r="AE2154" s="24"/>
      <c r="AF2154" s="24"/>
      <c r="AG2154" s="24"/>
      <c r="AH2154" s="24"/>
      <c r="AI2154" s="24"/>
      <c r="AJ2154" s="24"/>
      <c r="AK2154" s="24"/>
      <c r="AL2154" s="24"/>
      <c r="AM2154" s="24"/>
      <c r="AN2154" s="24"/>
      <c r="AO2154" s="24"/>
      <c r="AP2154" s="24"/>
      <c r="AQ2154" s="24"/>
      <c r="AR2154" s="24"/>
      <c r="AS2154" s="24"/>
      <c r="AT2154" s="24"/>
      <c r="AU2154" s="24"/>
      <c r="AV2154" s="24"/>
      <c r="AW2154" s="24"/>
      <c r="AX2154" s="24"/>
      <c r="AY2154" s="24"/>
      <c r="AZ2154" s="24"/>
      <c r="BA2154" s="24"/>
      <c r="BB2154" s="24"/>
      <c r="BC2154" s="24"/>
      <c r="BD2154" s="24"/>
      <c r="BE2154" s="24"/>
      <c r="BF2154" s="24"/>
      <c r="BG2154" s="24"/>
    </row>
    <row r="2155" spans="1:59">
      <c r="A2155" s="24"/>
      <c r="B2155" s="128"/>
      <c r="C2155" s="24"/>
      <c r="D2155" s="24"/>
      <c r="E2155" s="128"/>
      <c r="F2155" s="128"/>
      <c r="G2155" s="128"/>
      <c r="H2155" s="150"/>
      <c r="I2155" s="24"/>
      <c r="J2155" s="128"/>
      <c r="K2155" s="24"/>
      <c r="L2155" s="128"/>
      <c r="M2155" s="24"/>
      <c r="N2155" s="24"/>
      <c r="O2155" s="424"/>
      <c r="P2155" s="128"/>
      <c r="Q2155" s="128"/>
      <c r="R2155" s="128"/>
      <c r="S2155" s="128"/>
      <c r="T2155" s="128"/>
      <c r="U2155" s="128"/>
      <c r="V2155" s="24"/>
      <c r="W2155" s="128"/>
      <c r="X2155" s="128"/>
      <c r="Y2155" s="128"/>
      <c r="Z2155" s="24"/>
      <c r="AA2155" s="24"/>
      <c r="AB2155" s="24"/>
      <c r="AC2155" s="24"/>
      <c r="AD2155" s="24"/>
      <c r="AE2155" s="24"/>
      <c r="AF2155" s="24"/>
      <c r="AG2155" s="24"/>
      <c r="AH2155" s="24"/>
      <c r="AI2155" s="24"/>
      <c r="AJ2155" s="24"/>
      <c r="AK2155" s="24"/>
      <c r="AL2155" s="24"/>
      <c r="AM2155" s="24"/>
      <c r="AN2155" s="24"/>
      <c r="AO2155" s="24"/>
      <c r="AP2155" s="24"/>
      <c r="AQ2155" s="24"/>
      <c r="AR2155" s="24"/>
      <c r="AS2155" s="24"/>
      <c r="AT2155" s="24"/>
      <c r="AU2155" s="24"/>
      <c r="AV2155" s="24"/>
      <c r="AW2155" s="24"/>
      <c r="AX2155" s="24"/>
      <c r="AY2155" s="24"/>
      <c r="AZ2155" s="24"/>
      <c r="BA2155" s="24"/>
      <c r="BB2155" s="24"/>
      <c r="BC2155" s="24"/>
      <c r="BD2155" s="24"/>
      <c r="BE2155" s="24"/>
      <c r="BF2155" s="24"/>
      <c r="BG2155" s="24"/>
    </row>
    <row r="2156" spans="1:59">
      <c r="A2156" s="24"/>
      <c r="B2156" s="128"/>
      <c r="C2156" s="24"/>
      <c r="D2156" s="24"/>
      <c r="E2156" s="128"/>
      <c r="F2156" s="128"/>
      <c r="G2156" s="128"/>
      <c r="H2156" s="150"/>
      <c r="I2156" s="24"/>
      <c r="J2156" s="128"/>
      <c r="K2156" s="24"/>
      <c r="L2156" s="128"/>
      <c r="M2156" s="24"/>
      <c r="N2156" s="24"/>
      <c r="O2156" s="424"/>
      <c r="P2156" s="128"/>
      <c r="Q2156" s="128"/>
      <c r="R2156" s="128"/>
      <c r="S2156" s="128"/>
      <c r="T2156" s="128"/>
      <c r="U2156" s="128"/>
      <c r="V2156" s="24"/>
      <c r="W2156" s="128"/>
      <c r="X2156" s="128"/>
      <c r="Y2156" s="128"/>
      <c r="Z2156" s="24"/>
      <c r="AA2156" s="24"/>
      <c r="AB2156" s="24"/>
      <c r="AC2156" s="24"/>
      <c r="AD2156" s="24"/>
      <c r="AE2156" s="24"/>
      <c r="AF2156" s="24"/>
      <c r="AG2156" s="24"/>
      <c r="AH2156" s="24"/>
      <c r="AI2156" s="24"/>
      <c r="AJ2156" s="24"/>
      <c r="AK2156" s="24"/>
      <c r="AL2156" s="24"/>
      <c r="AM2156" s="24"/>
      <c r="AN2156" s="24"/>
      <c r="AO2156" s="24"/>
      <c r="AP2156" s="24"/>
      <c r="AQ2156" s="24"/>
      <c r="AR2156" s="24"/>
      <c r="AS2156" s="24"/>
      <c r="AT2156" s="24"/>
      <c r="AU2156" s="24"/>
      <c r="AV2156" s="24"/>
      <c r="AW2156" s="24"/>
      <c r="AX2156" s="24"/>
      <c r="AY2156" s="24"/>
      <c r="AZ2156" s="24"/>
      <c r="BA2156" s="24"/>
      <c r="BB2156" s="24"/>
      <c r="BC2156" s="24"/>
      <c r="BD2156" s="24"/>
      <c r="BE2156" s="24"/>
      <c r="BF2156" s="24"/>
      <c r="BG2156" s="24"/>
    </row>
    <row r="2157" spans="1:59">
      <c r="A2157" s="24"/>
      <c r="B2157" s="128"/>
      <c r="C2157" s="24"/>
      <c r="D2157" s="24"/>
      <c r="E2157" s="128"/>
      <c r="F2157" s="128"/>
      <c r="G2157" s="128"/>
      <c r="H2157" s="150"/>
      <c r="I2157" s="24"/>
      <c r="J2157" s="128"/>
      <c r="K2157" s="24"/>
      <c r="L2157" s="128"/>
      <c r="M2157" s="24"/>
      <c r="N2157" s="24"/>
      <c r="O2157" s="424"/>
      <c r="P2157" s="128"/>
      <c r="Q2157" s="128"/>
      <c r="R2157" s="128"/>
      <c r="S2157" s="128"/>
      <c r="T2157" s="128"/>
      <c r="U2157" s="128"/>
      <c r="V2157" s="24"/>
      <c r="W2157" s="128"/>
      <c r="X2157" s="128"/>
      <c r="Y2157" s="128"/>
      <c r="Z2157" s="24"/>
      <c r="AA2157" s="24"/>
      <c r="AB2157" s="24"/>
      <c r="AC2157" s="24"/>
      <c r="AD2157" s="24"/>
      <c r="AE2157" s="24"/>
      <c r="AF2157" s="24"/>
      <c r="AG2157" s="24"/>
      <c r="AH2157" s="24"/>
      <c r="AI2157" s="24"/>
      <c r="AJ2157" s="24"/>
      <c r="AK2157" s="24"/>
      <c r="AL2157" s="24"/>
      <c r="AM2157" s="24"/>
      <c r="AN2157" s="24"/>
      <c r="AO2157" s="24"/>
      <c r="AP2157" s="24"/>
      <c r="AQ2157" s="24"/>
      <c r="AR2157" s="24"/>
      <c r="AS2157" s="24"/>
      <c r="AT2157" s="24"/>
      <c r="AU2157" s="24"/>
      <c r="AV2157" s="24"/>
      <c r="AW2157" s="24"/>
      <c r="AX2157" s="24"/>
      <c r="AY2157" s="24"/>
      <c r="AZ2157" s="24"/>
      <c r="BA2157" s="24"/>
      <c r="BB2157" s="24"/>
      <c r="BC2157" s="24"/>
      <c r="BD2157" s="24"/>
      <c r="BE2157" s="24"/>
      <c r="BF2157" s="24"/>
      <c r="BG2157" s="24"/>
    </row>
    <row r="2158" spans="1:59">
      <c r="A2158" s="24"/>
      <c r="B2158" s="128"/>
      <c r="C2158" s="24"/>
      <c r="D2158" s="24"/>
      <c r="E2158" s="128"/>
      <c r="F2158" s="128"/>
      <c r="G2158" s="128"/>
      <c r="H2158" s="150"/>
      <c r="I2158" s="24"/>
      <c r="J2158" s="128"/>
      <c r="K2158" s="24"/>
      <c r="L2158" s="128"/>
      <c r="M2158" s="24"/>
      <c r="N2158" s="24"/>
      <c r="O2158" s="424"/>
      <c r="P2158" s="128"/>
      <c r="Q2158" s="128"/>
      <c r="R2158" s="128"/>
      <c r="S2158" s="128"/>
      <c r="T2158" s="128"/>
      <c r="U2158" s="128"/>
      <c r="V2158" s="24"/>
      <c r="W2158" s="128"/>
      <c r="X2158" s="128"/>
      <c r="Y2158" s="128"/>
      <c r="Z2158" s="24"/>
      <c r="AA2158" s="24"/>
      <c r="AB2158" s="24"/>
      <c r="AC2158" s="24"/>
      <c r="AD2158" s="24"/>
      <c r="AE2158" s="24"/>
      <c r="AF2158" s="24"/>
      <c r="AG2158" s="24"/>
      <c r="AH2158" s="24"/>
      <c r="AI2158" s="24"/>
      <c r="AJ2158" s="24"/>
      <c r="AK2158" s="24"/>
      <c r="AL2158" s="24"/>
      <c r="AM2158" s="24"/>
      <c r="AN2158" s="24"/>
      <c r="AO2158" s="24"/>
      <c r="AP2158" s="24"/>
      <c r="AQ2158" s="24"/>
      <c r="AR2158" s="24"/>
      <c r="AS2158" s="24"/>
      <c r="AT2158" s="24"/>
      <c r="AU2158" s="24"/>
      <c r="AV2158" s="24"/>
      <c r="AW2158" s="24"/>
      <c r="AX2158" s="24"/>
      <c r="AY2158" s="24"/>
      <c r="AZ2158" s="24"/>
      <c r="BA2158" s="24"/>
      <c r="BB2158" s="24"/>
      <c r="BC2158" s="24"/>
      <c r="BD2158" s="24"/>
      <c r="BE2158" s="24"/>
      <c r="BF2158" s="24"/>
      <c r="BG2158" s="24"/>
    </row>
    <row r="2159" spans="1:59">
      <c r="A2159" s="24"/>
      <c r="B2159" s="128"/>
      <c r="C2159" s="24"/>
      <c r="D2159" s="24"/>
      <c r="E2159" s="128"/>
      <c r="F2159" s="128"/>
      <c r="G2159" s="128"/>
      <c r="H2159" s="150"/>
      <c r="I2159" s="24"/>
      <c r="J2159" s="128"/>
      <c r="K2159" s="24"/>
      <c r="L2159" s="128"/>
      <c r="M2159" s="24"/>
      <c r="N2159" s="24"/>
      <c r="O2159" s="424"/>
      <c r="P2159" s="128"/>
      <c r="Q2159" s="128"/>
      <c r="R2159" s="128"/>
      <c r="S2159" s="128"/>
      <c r="T2159" s="128"/>
      <c r="U2159" s="128"/>
      <c r="V2159" s="24"/>
      <c r="W2159" s="128"/>
      <c r="X2159" s="128"/>
      <c r="Y2159" s="128"/>
      <c r="Z2159" s="24"/>
      <c r="AA2159" s="24"/>
      <c r="AB2159" s="24"/>
      <c r="AC2159" s="24"/>
      <c r="AD2159" s="24"/>
      <c r="AE2159" s="24"/>
      <c r="AF2159" s="24"/>
      <c r="AG2159" s="24"/>
      <c r="AH2159" s="24"/>
      <c r="AI2159" s="24"/>
      <c r="AJ2159" s="24"/>
      <c r="AK2159" s="24"/>
      <c r="AL2159" s="24"/>
      <c r="AM2159" s="24"/>
      <c r="AN2159" s="24"/>
      <c r="AO2159" s="24"/>
      <c r="AP2159" s="24"/>
      <c r="AQ2159" s="24"/>
      <c r="AR2159" s="24"/>
      <c r="AS2159" s="24"/>
      <c r="AT2159" s="24"/>
      <c r="AU2159" s="24"/>
      <c r="AV2159" s="24"/>
      <c r="AW2159" s="24"/>
      <c r="AX2159" s="24"/>
      <c r="AY2159" s="24"/>
      <c r="AZ2159" s="24"/>
      <c r="BA2159" s="24"/>
      <c r="BB2159" s="24"/>
      <c r="BC2159" s="24"/>
      <c r="BD2159" s="24"/>
      <c r="BE2159" s="24"/>
      <c r="BF2159" s="24"/>
      <c r="BG2159" s="24"/>
    </row>
    <row r="2160" spans="1:59">
      <c r="A2160" s="24"/>
      <c r="B2160" s="128"/>
      <c r="C2160" s="24"/>
      <c r="D2160" s="24"/>
      <c r="E2160" s="128"/>
      <c r="F2160" s="128"/>
      <c r="G2160" s="128"/>
      <c r="H2160" s="150"/>
      <c r="I2160" s="24"/>
      <c r="J2160" s="128"/>
      <c r="K2160" s="24"/>
      <c r="L2160" s="128"/>
      <c r="M2160" s="24"/>
      <c r="N2160" s="24"/>
      <c r="O2160" s="424"/>
      <c r="P2160" s="128"/>
      <c r="Q2160" s="128"/>
      <c r="R2160" s="128"/>
      <c r="S2160" s="128"/>
      <c r="T2160" s="128"/>
      <c r="U2160" s="128"/>
      <c r="V2160" s="24"/>
      <c r="W2160" s="128"/>
      <c r="X2160" s="128"/>
      <c r="Y2160" s="128"/>
      <c r="Z2160" s="24"/>
      <c r="AA2160" s="24"/>
      <c r="AB2160" s="24"/>
      <c r="AC2160" s="24"/>
      <c r="AD2160" s="24"/>
      <c r="AE2160" s="24"/>
      <c r="AF2160" s="24"/>
      <c r="AG2160" s="24"/>
      <c r="AH2160" s="24"/>
      <c r="AI2160" s="24"/>
      <c r="AJ2160" s="24"/>
      <c r="AK2160" s="24"/>
      <c r="AL2160" s="24"/>
      <c r="AM2160" s="24"/>
      <c r="AN2160" s="24"/>
      <c r="AO2160" s="24"/>
      <c r="AP2160" s="24"/>
      <c r="AQ2160" s="24"/>
      <c r="AR2160" s="24"/>
      <c r="AS2160" s="24"/>
      <c r="AT2160" s="24"/>
      <c r="AU2160" s="24"/>
      <c r="AV2160" s="24"/>
      <c r="AW2160" s="24"/>
      <c r="AX2160" s="24"/>
      <c r="AY2160" s="24"/>
      <c r="AZ2160" s="24"/>
      <c r="BA2160" s="24"/>
      <c r="BB2160" s="24"/>
      <c r="BC2160" s="24"/>
      <c r="BD2160" s="24"/>
      <c r="BE2160" s="24"/>
      <c r="BF2160" s="24"/>
      <c r="BG2160" s="24"/>
    </row>
    <row r="2161" spans="1:59">
      <c r="A2161" s="24"/>
      <c r="B2161" s="128"/>
      <c r="C2161" s="24"/>
      <c r="D2161" s="24"/>
      <c r="E2161" s="128"/>
      <c r="F2161" s="128"/>
      <c r="G2161" s="128"/>
      <c r="H2161" s="150"/>
      <c r="I2161" s="24"/>
      <c r="J2161" s="128"/>
      <c r="K2161" s="24"/>
      <c r="L2161" s="128"/>
      <c r="M2161" s="24"/>
      <c r="N2161" s="24"/>
      <c r="O2161" s="424"/>
      <c r="P2161" s="128"/>
      <c r="Q2161" s="128"/>
      <c r="R2161" s="128"/>
      <c r="S2161" s="128"/>
      <c r="T2161" s="128"/>
      <c r="U2161" s="128"/>
      <c r="V2161" s="24"/>
      <c r="W2161" s="128"/>
      <c r="X2161" s="128"/>
      <c r="Y2161" s="128"/>
      <c r="Z2161" s="24"/>
      <c r="AA2161" s="24"/>
      <c r="AB2161" s="24"/>
      <c r="AC2161" s="24"/>
      <c r="AD2161" s="24"/>
      <c r="AE2161" s="24"/>
      <c r="AF2161" s="24"/>
      <c r="AG2161" s="24"/>
      <c r="AH2161" s="24"/>
      <c r="AI2161" s="24"/>
      <c r="AJ2161" s="24"/>
      <c r="AK2161" s="24"/>
      <c r="AL2161" s="24"/>
      <c r="AM2161" s="24"/>
      <c r="AN2161" s="24"/>
      <c r="AO2161" s="24"/>
      <c r="AP2161" s="24"/>
      <c r="AQ2161" s="24"/>
      <c r="AR2161" s="24"/>
      <c r="AS2161" s="24"/>
      <c r="AT2161" s="24"/>
      <c r="AU2161" s="24"/>
      <c r="AV2161" s="24"/>
      <c r="AW2161" s="24"/>
      <c r="AX2161" s="24"/>
      <c r="AY2161" s="24"/>
      <c r="AZ2161" s="24"/>
      <c r="BA2161" s="24"/>
      <c r="BB2161" s="24"/>
      <c r="BC2161" s="24"/>
      <c r="BD2161" s="24"/>
      <c r="BE2161" s="24"/>
      <c r="BF2161" s="24"/>
      <c r="BG2161" s="24"/>
    </row>
    <row r="2162" spans="1:59">
      <c r="A2162" s="24"/>
      <c r="B2162" s="128"/>
      <c r="C2162" s="24"/>
      <c r="D2162" s="24"/>
      <c r="E2162" s="128"/>
      <c r="F2162" s="128"/>
      <c r="G2162" s="128"/>
      <c r="H2162" s="150"/>
      <c r="I2162" s="24"/>
      <c r="J2162" s="128"/>
      <c r="K2162" s="24"/>
      <c r="L2162" s="128"/>
      <c r="M2162" s="24"/>
      <c r="N2162" s="24"/>
      <c r="O2162" s="424"/>
      <c r="P2162" s="128"/>
      <c r="Q2162" s="128"/>
      <c r="R2162" s="128"/>
      <c r="S2162" s="128"/>
      <c r="T2162" s="128"/>
      <c r="U2162" s="128"/>
      <c r="V2162" s="24"/>
      <c r="W2162" s="128"/>
      <c r="X2162" s="128"/>
      <c r="Y2162" s="128"/>
      <c r="Z2162" s="24"/>
      <c r="AA2162" s="24"/>
      <c r="AB2162" s="24"/>
      <c r="AC2162" s="24"/>
      <c r="AD2162" s="24"/>
      <c r="AE2162" s="24"/>
      <c r="AF2162" s="24"/>
      <c r="AG2162" s="24"/>
      <c r="AH2162" s="24"/>
      <c r="AI2162" s="24"/>
      <c r="AJ2162" s="24"/>
      <c r="AK2162" s="24"/>
      <c r="AL2162" s="24"/>
      <c r="AM2162" s="24"/>
      <c r="AN2162" s="24"/>
      <c r="AO2162" s="24"/>
      <c r="AP2162" s="24"/>
      <c r="AQ2162" s="24"/>
      <c r="AR2162" s="24"/>
      <c r="AS2162" s="24"/>
      <c r="AT2162" s="24"/>
      <c r="AU2162" s="24"/>
      <c r="AV2162" s="24"/>
      <c r="AW2162" s="24"/>
      <c r="AX2162" s="24"/>
      <c r="AY2162" s="24"/>
      <c r="AZ2162" s="24"/>
      <c r="BA2162" s="24"/>
      <c r="BB2162" s="24"/>
      <c r="BC2162" s="24"/>
      <c r="BD2162" s="24"/>
      <c r="BE2162" s="24"/>
      <c r="BF2162" s="24"/>
      <c r="BG2162" s="24"/>
    </row>
    <row r="2163" spans="1:59">
      <c r="A2163" s="24"/>
      <c r="B2163" s="128"/>
      <c r="C2163" s="24"/>
      <c r="D2163" s="24"/>
      <c r="E2163" s="128"/>
      <c r="F2163" s="128"/>
      <c r="G2163" s="128"/>
      <c r="H2163" s="150"/>
      <c r="I2163" s="24"/>
      <c r="J2163" s="128"/>
      <c r="K2163" s="24"/>
      <c r="L2163" s="128"/>
      <c r="M2163" s="24"/>
      <c r="N2163" s="24"/>
      <c r="O2163" s="424"/>
      <c r="P2163" s="128"/>
      <c r="Q2163" s="128"/>
      <c r="R2163" s="128"/>
      <c r="S2163" s="128"/>
      <c r="T2163" s="128"/>
      <c r="U2163" s="128"/>
      <c r="V2163" s="24"/>
      <c r="W2163" s="128"/>
      <c r="X2163" s="128"/>
      <c r="Y2163" s="128"/>
      <c r="Z2163" s="24"/>
      <c r="AA2163" s="24"/>
      <c r="AB2163" s="24"/>
      <c r="AC2163" s="24"/>
      <c r="AD2163" s="24"/>
      <c r="AE2163" s="24"/>
      <c r="AF2163" s="24"/>
      <c r="AG2163" s="24"/>
      <c r="AH2163" s="24"/>
      <c r="AI2163" s="24"/>
      <c r="AJ2163" s="24"/>
      <c r="AK2163" s="24"/>
      <c r="AL2163" s="24"/>
      <c r="AM2163" s="24"/>
      <c r="AN2163" s="24"/>
      <c r="AO2163" s="24"/>
      <c r="AP2163" s="24"/>
      <c r="AQ2163" s="24"/>
      <c r="AR2163" s="24"/>
      <c r="AS2163" s="24"/>
      <c r="AT2163" s="24"/>
      <c r="AU2163" s="24"/>
      <c r="AV2163" s="24"/>
      <c r="AW2163" s="24"/>
      <c r="AX2163" s="24"/>
      <c r="AY2163" s="24"/>
      <c r="AZ2163" s="24"/>
      <c r="BA2163" s="24"/>
      <c r="BB2163" s="24"/>
      <c r="BC2163" s="24"/>
      <c r="BD2163" s="24"/>
      <c r="BE2163" s="24"/>
      <c r="BF2163" s="24"/>
      <c r="BG2163" s="24"/>
    </row>
    <row r="2164" spans="1:59">
      <c r="A2164" s="24"/>
      <c r="B2164" s="128"/>
      <c r="C2164" s="24"/>
      <c r="D2164" s="24"/>
      <c r="E2164" s="128"/>
      <c r="F2164" s="128"/>
      <c r="G2164" s="128"/>
      <c r="H2164" s="150"/>
      <c r="I2164" s="24"/>
      <c r="J2164" s="128"/>
      <c r="K2164" s="24"/>
      <c r="L2164" s="128"/>
      <c r="M2164" s="24"/>
      <c r="N2164" s="24"/>
      <c r="O2164" s="424"/>
      <c r="P2164" s="128"/>
      <c r="Q2164" s="128"/>
      <c r="R2164" s="128"/>
      <c r="S2164" s="128"/>
      <c r="T2164" s="128"/>
      <c r="U2164" s="128"/>
      <c r="V2164" s="24"/>
      <c r="W2164" s="128"/>
      <c r="X2164" s="128"/>
      <c r="Y2164" s="128"/>
      <c r="Z2164" s="24"/>
      <c r="AA2164" s="24"/>
      <c r="AB2164" s="24"/>
      <c r="AC2164" s="24"/>
      <c r="AD2164" s="24"/>
      <c r="AE2164" s="24"/>
      <c r="AF2164" s="24"/>
      <c r="AG2164" s="24"/>
      <c r="AH2164" s="24"/>
      <c r="AI2164" s="24"/>
      <c r="AJ2164" s="24"/>
      <c r="AK2164" s="24"/>
      <c r="AL2164" s="24"/>
      <c r="AM2164" s="24"/>
      <c r="AN2164" s="24"/>
      <c r="AO2164" s="24"/>
      <c r="AP2164" s="24"/>
      <c r="AQ2164" s="24"/>
      <c r="AR2164" s="24"/>
      <c r="AS2164" s="24"/>
      <c r="AT2164" s="24"/>
      <c r="AU2164" s="24"/>
      <c r="AV2164" s="24"/>
      <c r="AW2164" s="24"/>
      <c r="AX2164" s="24"/>
      <c r="AY2164" s="24"/>
      <c r="AZ2164" s="24"/>
      <c r="BA2164" s="24"/>
      <c r="BB2164" s="24"/>
      <c r="BC2164" s="24"/>
      <c r="BD2164" s="24"/>
      <c r="BE2164" s="24"/>
      <c r="BF2164" s="24"/>
      <c r="BG2164" s="24"/>
    </row>
    <row r="2165" spans="1:59">
      <c r="A2165" s="24"/>
      <c r="B2165" s="128"/>
      <c r="C2165" s="24"/>
      <c r="D2165" s="24"/>
      <c r="E2165" s="128"/>
      <c r="F2165" s="128"/>
      <c r="G2165" s="128"/>
      <c r="H2165" s="150"/>
      <c r="I2165" s="24"/>
      <c r="J2165" s="128"/>
      <c r="K2165" s="24"/>
      <c r="L2165" s="128"/>
      <c r="M2165" s="24"/>
      <c r="N2165" s="24"/>
      <c r="O2165" s="424"/>
      <c r="P2165" s="128"/>
      <c r="Q2165" s="128"/>
      <c r="R2165" s="128"/>
      <c r="S2165" s="128"/>
      <c r="T2165" s="128"/>
      <c r="U2165" s="128"/>
      <c r="V2165" s="24"/>
      <c r="W2165" s="128"/>
      <c r="X2165" s="128"/>
      <c r="Y2165" s="128"/>
      <c r="Z2165" s="24"/>
      <c r="AA2165" s="24"/>
      <c r="AB2165" s="24"/>
      <c r="AC2165" s="24"/>
      <c r="AD2165" s="24"/>
      <c r="AE2165" s="24"/>
      <c r="AF2165" s="24"/>
      <c r="AG2165" s="24"/>
      <c r="AH2165" s="24"/>
      <c r="AI2165" s="24"/>
      <c r="AJ2165" s="24"/>
      <c r="AK2165" s="24"/>
      <c r="AL2165" s="24"/>
      <c r="AM2165" s="24"/>
      <c r="AN2165" s="24"/>
      <c r="AO2165" s="24"/>
      <c r="AP2165" s="24"/>
      <c r="AQ2165" s="24"/>
      <c r="AR2165" s="24"/>
      <c r="AS2165" s="24"/>
      <c r="AT2165" s="24"/>
      <c r="AU2165" s="24"/>
      <c r="AV2165" s="24"/>
      <c r="AW2165" s="24"/>
      <c r="AX2165" s="24"/>
      <c r="AY2165" s="24"/>
      <c r="AZ2165" s="24"/>
      <c r="BA2165" s="24"/>
      <c r="BB2165" s="24"/>
      <c r="BC2165" s="24"/>
      <c r="BD2165" s="24"/>
      <c r="BE2165" s="24"/>
      <c r="BF2165" s="24"/>
      <c r="BG2165" s="24"/>
    </row>
    <row r="2166" spans="1:59">
      <c r="A2166" s="24"/>
      <c r="B2166" s="128"/>
      <c r="C2166" s="24"/>
      <c r="D2166" s="24"/>
      <c r="E2166" s="128"/>
      <c r="F2166" s="128"/>
      <c r="G2166" s="128"/>
      <c r="H2166" s="150"/>
      <c r="I2166" s="24"/>
      <c r="J2166" s="128"/>
      <c r="K2166" s="24"/>
      <c r="L2166" s="128"/>
      <c r="M2166" s="24"/>
      <c r="N2166" s="24"/>
      <c r="O2166" s="424"/>
      <c r="P2166" s="128"/>
      <c r="Q2166" s="128"/>
      <c r="R2166" s="128"/>
      <c r="S2166" s="128"/>
      <c r="T2166" s="128"/>
      <c r="U2166" s="128"/>
      <c r="V2166" s="24"/>
      <c r="W2166" s="128"/>
      <c r="X2166" s="128"/>
      <c r="Y2166" s="128"/>
      <c r="Z2166" s="24"/>
      <c r="AA2166" s="24"/>
      <c r="AB2166" s="24"/>
      <c r="AC2166" s="24"/>
      <c r="AD2166" s="24"/>
      <c r="AE2166" s="24"/>
      <c r="AF2166" s="24"/>
      <c r="AG2166" s="24"/>
      <c r="AH2166" s="24"/>
      <c r="AI2166" s="24"/>
      <c r="AJ2166" s="24"/>
      <c r="AK2166" s="24"/>
      <c r="AL2166" s="24"/>
      <c r="AM2166" s="24"/>
      <c r="AN2166" s="24"/>
      <c r="AO2166" s="24"/>
      <c r="AP2166" s="24"/>
      <c r="AQ2166" s="24"/>
      <c r="AR2166" s="24"/>
      <c r="AS2166" s="24"/>
      <c r="AT2166" s="24"/>
      <c r="AU2166" s="24"/>
      <c r="AV2166" s="24"/>
      <c r="AW2166" s="24"/>
      <c r="AX2166" s="24"/>
      <c r="AY2166" s="24"/>
      <c r="AZ2166" s="24"/>
      <c r="BA2166" s="24"/>
      <c r="BB2166" s="24"/>
      <c r="BC2166" s="24"/>
      <c r="BD2166" s="24"/>
      <c r="BE2166" s="24"/>
      <c r="BF2166" s="24"/>
      <c r="BG2166" s="24"/>
    </row>
    <row r="2167" spans="1:59">
      <c r="A2167" s="24"/>
      <c r="B2167" s="128"/>
      <c r="C2167" s="24"/>
      <c r="D2167" s="24"/>
      <c r="E2167" s="128"/>
      <c r="F2167" s="128"/>
      <c r="G2167" s="128"/>
      <c r="H2167" s="150"/>
      <c r="I2167" s="24"/>
      <c r="J2167" s="128"/>
      <c r="K2167" s="24"/>
      <c r="L2167" s="128"/>
      <c r="M2167" s="24"/>
      <c r="N2167" s="24"/>
      <c r="O2167" s="424"/>
      <c r="P2167" s="128"/>
      <c r="Q2167" s="128"/>
      <c r="R2167" s="128"/>
      <c r="S2167" s="128"/>
      <c r="T2167" s="128"/>
      <c r="U2167" s="128"/>
      <c r="V2167" s="24"/>
      <c r="W2167" s="128"/>
      <c r="X2167" s="128"/>
      <c r="Y2167" s="128"/>
      <c r="Z2167" s="24"/>
      <c r="AA2167" s="24"/>
      <c r="AB2167" s="24"/>
      <c r="AC2167" s="24"/>
      <c r="AD2167" s="24"/>
      <c r="AE2167" s="24"/>
      <c r="AF2167" s="24"/>
      <c r="AG2167" s="24"/>
      <c r="AH2167" s="24"/>
      <c r="AI2167" s="24"/>
      <c r="AJ2167" s="24"/>
      <c r="AK2167" s="24"/>
      <c r="AL2167" s="24"/>
      <c r="AM2167" s="24"/>
      <c r="AN2167" s="24"/>
      <c r="AO2167" s="24"/>
      <c r="AP2167" s="24"/>
      <c r="AQ2167" s="24"/>
      <c r="AR2167" s="24"/>
      <c r="AS2167" s="24"/>
      <c r="AT2167" s="24"/>
      <c r="AU2167" s="24"/>
      <c r="AV2167" s="24"/>
      <c r="AW2167" s="24"/>
      <c r="AX2167" s="24"/>
      <c r="AY2167" s="24"/>
      <c r="AZ2167" s="24"/>
      <c r="BA2167" s="24"/>
      <c r="BB2167" s="24"/>
      <c r="BC2167" s="24"/>
      <c r="BD2167" s="24"/>
      <c r="BE2167" s="24"/>
      <c r="BF2167" s="24"/>
      <c r="BG2167" s="24"/>
    </row>
    <row r="2168" spans="1:59">
      <c r="A2168" s="24"/>
      <c r="B2168" s="128"/>
      <c r="C2168" s="24"/>
      <c r="D2168" s="24"/>
      <c r="E2168" s="128"/>
      <c r="F2168" s="128"/>
      <c r="G2168" s="128"/>
      <c r="H2168" s="150"/>
      <c r="I2168" s="24"/>
      <c r="J2168" s="128"/>
      <c r="K2168" s="24"/>
      <c r="L2168" s="128"/>
      <c r="M2168" s="24"/>
      <c r="N2168" s="24"/>
      <c r="O2168" s="424"/>
      <c r="P2168" s="128"/>
      <c r="Q2168" s="128"/>
      <c r="R2168" s="128"/>
      <c r="S2168" s="128"/>
      <c r="T2168" s="128"/>
      <c r="U2168" s="128"/>
      <c r="V2168" s="24"/>
      <c r="W2168" s="128"/>
      <c r="X2168" s="128"/>
      <c r="Y2168" s="128"/>
      <c r="Z2168" s="24"/>
      <c r="AA2168" s="24"/>
      <c r="AB2168" s="24"/>
      <c r="AC2168" s="24"/>
      <c r="AD2168" s="24"/>
      <c r="AE2168" s="24"/>
      <c r="AF2168" s="24"/>
      <c r="AG2168" s="24"/>
      <c r="AH2168" s="24"/>
      <c r="AI2168" s="24"/>
      <c r="AJ2168" s="24"/>
      <c r="AK2168" s="24"/>
      <c r="AL2168" s="24"/>
      <c r="AM2168" s="24"/>
      <c r="AN2168" s="24"/>
      <c r="AO2168" s="24"/>
      <c r="AP2168" s="24"/>
      <c r="AQ2168" s="24"/>
      <c r="AR2168" s="24"/>
      <c r="AS2168" s="24"/>
      <c r="AT2168" s="24"/>
      <c r="AU2168" s="24"/>
      <c r="AV2168" s="24"/>
      <c r="AW2168" s="24"/>
      <c r="AX2168" s="24"/>
      <c r="AY2168" s="24"/>
      <c r="AZ2168" s="24"/>
      <c r="BA2168" s="24"/>
      <c r="BB2168" s="24"/>
      <c r="BC2168" s="24"/>
      <c r="BD2168" s="24"/>
      <c r="BE2168" s="24"/>
      <c r="BF2168" s="24"/>
      <c r="BG2168" s="24"/>
    </row>
    <row r="2169" spans="1:59">
      <c r="A2169" s="24"/>
      <c r="B2169" s="128"/>
      <c r="C2169" s="24"/>
      <c r="D2169" s="24"/>
      <c r="E2169" s="128"/>
      <c r="F2169" s="128"/>
      <c r="G2169" s="128"/>
      <c r="H2169" s="150"/>
      <c r="I2169" s="24"/>
      <c r="J2169" s="128"/>
      <c r="K2169" s="24"/>
      <c r="L2169" s="128"/>
      <c r="M2169" s="24"/>
      <c r="N2169" s="24"/>
      <c r="O2169" s="424"/>
      <c r="P2169" s="128"/>
      <c r="Q2169" s="128"/>
      <c r="R2169" s="128"/>
      <c r="S2169" s="128"/>
      <c r="T2169" s="128"/>
      <c r="U2169" s="128"/>
      <c r="V2169" s="24"/>
      <c r="W2169" s="128"/>
      <c r="X2169" s="128"/>
      <c r="Y2169" s="128"/>
      <c r="Z2169" s="24"/>
      <c r="AA2169" s="24"/>
      <c r="AB2169" s="24"/>
      <c r="AC2169" s="24"/>
      <c r="AD2169" s="24"/>
      <c r="AE2169" s="24"/>
      <c r="AF2169" s="24"/>
      <c r="AG2169" s="24"/>
      <c r="AH2169" s="24"/>
      <c r="AI2169" s="24"/>
      <c r="AJ2169" s="24"/>
      <c r="AK2169" s="24"/>
      <c r="AL2169" s="24"/>
      <c r="AM2169" s="24"/>
      <c r="AN2169" s="24"/>
      <c r="AO2169" s="24"/>
      <c r="AP2169" s="24"/>
      <c r="AQ2169" s="24"/>
      <c r="AR2169" s="24"/>
      <c r="AS2169" s="24"/>
      <c r="AT2169" s="24"/>
      <c r="AU2169" s="24"/>
      <c r="AV2169" s="24"/>
      <c r="AW2169" s="24"/>
      <c r="AX2169" s="24"/>
      <c r="AY2169" s="24"/>
      <c r="AZ2169" s="24"/>
      <c r="BA2169" s="24"/>
      <c r="BB2169" s="24"/>
      <c r="BC2169" s="24"/>
      <c r="BD2169" s="24"/>
      <c r="BE2169" s="24"/>
      <c r="BF2169" s="24"/>
      <c r="BG2169" s="24"/>
    </row>
    <row r="2170" spans="1:59">
      <c r="A2170" s="24"/>
      <c r="B2170" s="128"/>
      <c r="C2170" s="24"/>
      <c r="D2170" s="24"/>
      <c r="E2170" s="128"/>
      <c r="F2170" s="128"/>
      <c r="G2170" s="128"/>
      <c r="H2170" s="150"/>
      <c r="I2170" s="24"/>
      <c r="J2170" s="128"/>
      <c r="K2170" s="24"/>
      <c r="L2170" s="128"/>
      <c r="M2170" s="24"/>
      <c r="N2170" s="24"/>
      <c r="O2170" s="424"/>
      <c r="P2170" s="128"/>
      <c r="Q2170" s="128"/>
      <c r="R2170" s="128"/>
      <c r="S2170" s="128"/>
      <c r="T2170" s="128"/>
      <c r="U2170" s="128"/>
      <c r="V2170" s="24"/>
      <c r="W2170" s="128"/>
      <c r="X2170" s="128"/>
      <c r="Y2170" s="128"/>
      <c r="Z2170" s="24"/>
      <c r="AA2170" s="24"/>
      <c r="AB2170" s="24"/>
      <c r="AC2170" s="24"/>
      <c r="AD2170" s="24"/>
      <c r="AE2170" s="24"/>
      <c r="AF2170" s="24"/>
      <c r="AG2170" s="24"/>
      <c r="AH2170" s="24"/>
      <c r="AI2170" s="24"/>
      <c r="AJ2170" s="24"/>
      <c r="AK2170" s="24"/>
      <c r="AL2170" s="24"/>
      <c r="AM2170" s="24"/>
      <c r="AN2170" s="24"/>
      <c r="AO2170" s="24"/>
      <c r="AP2170" s="24"/>
      <c r="AQ2170" s="24"/>
      <c r="AR2170" s="24"/>
      <c r="AS2170" s="24"/>
      <c r="AT2170" s="24"/>
      <c r="AU2170" s="24"/>
      <c r="AV2170" s="24"/>
      <c r="AW2170" s="24"/>
      <c r="AX2170" s="24"/>
      <c r="AY2170" s="24"/>
      <c r="AZ2170" s="24"/>
      <c r="BA2170" s="24"/>
      <c r="BB2170" s="24"/>
      <c r="BC2170" s="24"/>
      <c r="BD2170" s="24"/>
      <c r="BE2170" s="24"/>
      <c r="BF2170" s="24"/>
      <c r="BG2170" s="24"/>
    </row>
    <row r="2171" spans="1:59">
      <c r="A2171" s="24"/>
      <c r="B2171" s="128"/>
      <c r="C2171" s="24"/>
      <c r="D2171" s="24"/>
      <c r="E2171" s="128"/>
      <c r="F2171" s="128"/>
      <c r="G2171" s="128"/>
      <c r="H2171" s="150"/>
      <c r="I2171" s="24"/>
      <c r="J2171" s="128"/>
      <c r="K2171" s="24"/>
      <c r="L2171" s="128"/>
      <c r="M2171" s="24"/>
      <c r="N2171" s="24"/>
      <c r="O2171" s="424"/>
      <c r="P2171" s="128"/>
      <c r="Q2171" s="128"/>
      <c r="R2171" s="128"/>
      <c r="S2171" s="128"/>
      <c r="T2171" s="128"/>
      <c r="U2171" s="128"/>
      <c r="V2171" s="24"/>
      <c r="W2171" s="128"/>
      <c r="X2171" s="128"/>
      <c r="Y2171" s="128"/>
      <c r="Z2171" s="24"/>
      <c r="AA2171" s="24"/>
      <c r="AB2171" s="24"/>
      <c r="AC2171" s="24"/>
      <c r="AD2171" s="24"/>
      <c r="AE2171" s="24"/>
      <c r="AF2171" s="24"/>
      <c r="AG2171" s="24"/>
      <c r="AH2171" s="24"/>
      <c r="AI2171" s="24"/>
      <c r="AJ2171" s="24"/>
      <c r="AK2171" s="24"/>
      <c r="AL2171" s="24"/>
      <c r="AM2171" s="24"/>
      <c r="AN2171" s="24"/>
      <c r="AO2171" s="24"/>
      <c r="AP2171" s="24"/>
      <c r="AQ2171" s="24"/>
      <c r="AR2171" s="24"/>
      <c r="AS2171" s="24"/>
      <c r="AT2171" s="24"/>
      <c r="AU2171" s="24"/>
      <c r="AV2171" s="24"/>
      <c r="AW2171" s="24"/>
      <c r="AX2171" s="24"/>
      <c r="AY2171" s="24"/>
      <c r="AZ2171" s="24"/>
      <c r="BA2171" s="24"/>
      <c r="BB2171" s="24"/>
      <c r="BC2171" s="24"/>
      <c r="BD2171" s="24"/>
      <c r="BE2171" s="24"/>
      <c r="BF2171" s="24"/>
      <c r="BG2171" s="24"/>
    </row>
    <row r="2172" spans="1:59">
      <c r="A2172" s="24"/>
      <c r="B2172" s="128"/>
      <c r="C2172" s="24"/>
      <c r="D2172" s="24"/>
      <c r="E2172" s="128"/>
      <c r="F2172" s="128"/>
      <c r="G2172" s="128"/>
      <c r="H2172" s="150"/>
      <c r="I2172" s="24"/>
      <c r="J2172" s="128"/>
      <c r="K2172" s="24"/>
      <c r="L2172" s="128"/>
      <c r="M2172" s="24"/>
      <c r="N2172" s="24"/>
      <c r="O2172" s="424"/>
      <c r="P2172" s="128"/>
      <c r="Q2172" s="128"/>
      <c r="R2172" s="128"/>
      <c r="S2172" s="128"/>
      <c r="T2172" s="128"/>
      <c r="U2172" s="128"/>
      <c r="V2172" s="24"/>
      <c r="W2172" s="128"/>
      <c r="X2172" s="128"/>
      <c r="Y2172" s="128"/>
      <c r="Z2172" s="24"/>
      <c r="AA2172" s="24"/>
      <c r="AB2172" s="24"/>
      <c r="AC2172" s="24"/>
      <c r="AD2172" s="24"/>
      <c r="AE2172" s="24"/>
      <c r="AF2172" s="24"/>
      <c r="AG2172" s="24"/>
      <c r="AH2172" s="24"/>
      <c r="AI2172" s="24"/>
      <c r="AJ2172" s="24"/>
      <c r="AK2172" s="24"/>
      <c r="AL2172" s="24"/>
      <c r="AM2172" s="24"/>
      <c r="AN2172" s="24"/>
      <c r="AO2172" s="24"/>
      <c r="AP2172" s="24"/>
      <c r="AQ2172" s="24"/>
      <c r="AR2172" s="24"/>
      <c r="AS2172" s="24"/>
      <c r="AT2172" s="24"/>
      <c r="AU2172" s="24"/>
      <c r="AV2172" s="24"/>
      <c r="AW2172" s="24"/>
      <c r="AX2172" s="24"/>
      <c r="AY2172" s="24"/>
      <c r="AZ2172" s="24"/>
      <c r="BA2172" s="24"/>
      <c r="BB2172" s="24"/>
      <c r="BC2172" s="24"/>
      <c r="BD2172" s="24"/>
      <c r="BE2172" s="24"/>
      <c r="BF2172" s="24"/>
      <c r="BG2172" s="24"/>
    </row>
    <row r="2173" spans="1:59">
      <c r="A2173" s="24"/>
      <c r="B2173" s="128"/>
      <c r="C2173" s="24"/>
      <c r="D2173" s="24"/>
      <c r="E2173" s="128"/>
      <c r="F2173" s="128"/>
      <c r="G2173" s="128"/>
      <c r="H2173" s="150"/>
      <c r="I2173" s="24"/>
      <c r="J2173" s="128"/>
      <c r="K2173" s="24"/>
      <c r="L2173" s="128"/>
      <c r="M2173" s="24"/>
      <c r="N2173" s="24"/>
      <c r="O2173" s="424"/>
      <c r="P2173" s="128"/>
      <c r="Q2173" s="128"/>
      <c r="R2173" s="128"/>
      <c r="S2173" s="128"/>
      <c r="T2173" s="128"/>
      <c r="U2173" s="128"/>
      <c r="V2173" s="24"/>
      <c r="W2173" s="128"/>
      <c r="X2173" s="128"/>
      <c r="Y2173" s="128"/>
      <c r="Z2173" s="24"/>
      <c r="AA2173" s="24"/>
      <c r="AB2173" s="24"/>
      <c r="AC2173" s="24"/>
      <c r="AD2173" s="24"/>
      <c r="AE2173" s="24"/>
      <c r="AF2173" s="24"/>
      <c r="AG2173" s="24"/>
      <c r="AH2173" s="24"/>
      <c r="AI2173" s="24"/>
      <c r="AJ2173" s="24"/>
      <c r="AK2173" s="24"/>
      <c r="AL2173" s="24"/>
      <c r="AM2173" s="24"/>
      <c r="AN2173" s="24"/>
      <c r="AO2173" s="24"/>
      <c r="AP2173" s="24"/>
      <c r="AQ2173" s="24"/>
      <c r="AR2173" s="24"/>
      <c r="AS2173" s="24"/>
      <c r="AT2173" s="24"/>
      <c r="AU2173" s="24"/>
      <c r="AV2173" s="24"/>
      <c r="AW2173" s="24"/>
      <c r="AX2173" s="24"/>
      <c r="AY2173" s="24"/>
      <c r="AZ2173" s="24"/>
      <c r="BA2173" s="24"/>
      <c r="BB2173" s="24"/>
      <c r="BC2173" s="24"/>
      <c r="BD2173" s="24"/>
      <c r="BE2173" s="24"/>
      <c r="BF2173" s="24"/>
      <c r="BG2173" s="24"/>
    </row>
    <row r="2174" spans="1:59">
      <c r="A2174" s="24"/>
      <c r="B2174" s="128"/>
      <c r="C2174" s="24"/>
      <c r="D2174" s="24"/>
      <c r="E2174" s="128"/>
      <c r="F2174" s="128"/>
      <c r="G2174" s="128"/>
      <c r="H2174" s="150"/>
      <c r="I2174" s="24"/>
      <c r="J2174" s="128"/>
      <c r="K2174" s="24"/>
      <c r="L2174" s="128"/>
      <c r="M2174" s="24"/>
      <c r="N2174" s="24"/>
      <c r="O2174" s="424"/>
      <c r="P2174" s="128"/>
      <c r="Q2174" s="128"/>
      <c r="R2174" s="128"/>
      <c r="S2174" s="128"/>
      <c r="T2174" s="128"/>
      <c r="U2174" s="128"/>
      <c r="V2174" s="24"/>
      <c r="W2174" s="128"/>
      <c r="X2174" s="128"/>
      <c r="Y2174" s="128"/>
      <c r="Z2174" s="24"/>
      <c r="AA2174" s="24"/>
      <c r="AB2174" s="24"/>
      <c r="AC2174" s="24"/>
      <c r="AD2174" s="24"/>
      <c r="AE2174" s="24"/>
      <c r="AF2174" s="24"/>
      <c r="AG2174" s="24"/>
      <c r="AH2174" s="24"/>
      <c r="AI2174" s="24"/>
      <c r="AJ2174" s="24"/>
      <c r="AK2174" s="24"/>
      <c r="AL2174" s="24"/>
      <c r="AM2174" s="24"/>
      <c r="AN2174" s="24"/>
      <c r="AO2174" s="24"/>
      <c r="AP2174" s="24"/>
      <c r="AQ2174" s="24"/>
      <c r="AR2174" s="24"/>
      <c r="AS2174" s="24"/>
      <c r="AT2174" s="24"/>
      <c r="AU2174" s="24"/>
      <c r="AV2174" s="24"/>
      <c r="AW2174" s="24"/>
      <c r="AX2174" s="24"/>
      <c r="AY2174" s="24"/>
      <c r="AZ2174" s="24"/>
      <c r="BA2174" s="24"/>
      <c r="BB2174" s="24"/>
      <c r="BC2174" s="24"/>
      <c r="BD2174" s="24"/>
      <c r="BE2174" s="24"/>
      <c r="BF2174" s="24"/>
      <c r="BG2174" s="24"/>
    </row>
    <row r="2175" spans="1:59">
      <c r="A2175" s="24"/>
      <c r="B2175" s="128"/>
      <c r="C2175" s="24"/>
      <c r="D2175" s="24"/>
      <c r="E2175" s="128"/>
      <c r="F2175" s="128"/>
      <c r="G2175" s="128"/>
      <c r="H2175" s="150"/>
      <c r="I2175" s="24"/>
      <c r="J2175" s="128"/>
      <c r="K2175" s="24"/>
      <c r="L2175" s="128"/>
      <c r="M2175" s="24"/>
      <c r="N2175" s="24"/>
      <c r="O2175" s="424"/>
      <c r="P2175" s="128"/>
      <c r="Q2175" s="128"/>
      <c r="R2175" s="128"/>
      <c r="S2175" s="128"/>
      <c r="T2175" s="128"/>
      <c r="U2175" s="128"/>
      <c r="V2175" s="24"/>
      <c r="W2175" s="128"/>
      <c r="X2175" s="128"/>
      <c r="Y2175" s="128"/>
      <c r="Z2175" s="24"/>
      <c r="AA2175" s="24"/>
      <c r="AB2175" s="24"/>
      <c r="AC2175" s="24"/>
      <c r="AD2175" s="24"/>
      <c r="AE2175" s="24"/>
      <c r="AF2175" s="24"/>
      <c r="AG2175" s="24"/>
      <c r="AH2175" s="24"/>
      <c r="AI2175" s="24"/>
      <c r="AJ2175" s="24"/>
      <c r="AK2175" s="24"/>
      <c r="AL2175" s="24"/>
      <c r="AM2175" s="24"/>
      <c r="AN2175" s="24"/>
      <c r="AO2175" s="24"/>
      <c r="AP2175" s="24"/>
      <c r="AQ2175" s="24"/>
      <c r="AR2175" s="24"/>
      <c r="AS2175" s="24"/>
      <c r="AT2175" s="24"/>
      <c r="AU2175" s="24"/>
      <c r="AV2175" s="24"/>
      <c r="AW2175" s="24"/>
      <c r="AX2175" s="24"/>
      <c r="AY2175" s="24"/>
      <c r="AZ2175" s="24"/>
      <c r="BA2175" s="24"/>
      <c r="BB2175" s="24"/>
      <c r="BC2175" s="24"/>
      <c r="BD2175" s="24"/>
      <c r="BE2175" s="24"/>
      <c r="BF2175" s="24"/>
      <c r="BG2175" s="24"/>
    </row>
    <row r="2176" spans="1:59">
      <c r="A2176" s="24"/>
      <c r="B2176" s="128"/>
      <c r="C2176" s="24"/>
      <c r="D2176" s="24"/>
      <c r="E2176" s="128"/>
      <c r="F2176" s="128"/>
      <c r="G2176" s="128"/>
      <c r="H2176" s="150"/>
      <c r="I2176" s="24"/>
      <c r="J2176" s="128"/>
      <c r="K2176" s="24"/>
      <c r="L2176" s="128"/>
      <c r="M2176" s="24"/>
      <c r="N2176" s="24"/>
      <c r="O2176" s="424"/>
      <c r="P2176" s="128"/>
      <c r="Q2176" s="128"/>
      <c r="R2176" s="128"/>
      <c r="S2176" s="128"/>
      <c r="T2176" s="128"/>
      <c r="U2176" s="128"/>
      <c r="V2176" s="24"/>
      <c r="W2176" s="128"/>
      <c r="X2176" s="128"/>
      <c r="Y2176" s="128"/>
      <c r="Z2176" s="24"/>
      <c r="AA2176" s="24"/>
      <c r="AB2176" s="24"/>
      <c r="AC2176" s="24"/>
      <c r="AD2176" s="24"/>
      <c r="AE2176" s="24"/>
      <c r="AF2176" s="24"/>
      <c r="AG2176" s="24"/>
      <c r="AH2176" s="24"/>
      <c r="AI2176" s="24"/>
      <c r="AJ2176" s="24"/>
      <c r="AK2176" s="24"/>
      <c r="AL2176" s="24"/>
      <c r="AM2176" s="24"/>
      <c r="AN2176" s="24"/>
      <c r="AO2176" s="24"/>
      <c r="AP2176" s="24"/>
      <c r="AQ2176" s="24"/>
      <c r="AR2176" s="24"/>
      <c r="AS2176" s="24"/>
      <c r="AT2176" s="24"/>
      <c r="AU2176" s="24"/>
      <c r="AV2176" s="24"/>
      <c r="AW2176" s="24"/>
      <c r="AX2176" s="24"/>
      <c r="AY2176" s="24"/>
      <c r="AZ2176" s="24"/>
      <c r="BA2176" s="24"/>
      <c r="BB2176" s="24"/>
      <c r="BC2176" s="24"/>
      <c r="BD2176" s="24"/>
      <c r="BE2176" s="24"/>
      <c r="BF2176" s="24"/>
      <c r="BG2176" s="24"/>
    </row>
    <row r="2177" spans="1:59">
      <c r="A2177" s="24"/>
      <c r="B2177" s="128"/>
      <c r="C2177" s="24"/>
      <c r="D2177" s="24"/>
      <c r="E2177" s="128"/>
      <c r="F2177" s="128"/>
      <c r="G2177" s="128"/>
      <c r="H2177" s="150"/>
      <c r="I2177" s="24"/>
      <c r="J2177" s="128"/>
      <c r="K2177" s="24"/>
      <c r="L2177" s="128"/>
      <c r="M2177" s="24"/>
      <c r="N2177" s="24"/>
      <c r="O2177" s="424"/>
      <c r="P2177" s="128"/>
      <c r="Q2177" s="128"/>
      <c r="R2177" s="128"/>
      <c r="S2177" s="128"/>
      <c r="T2177" s="128"/>
      <c r="U2177" s="128"/>
      <c r="V2177" s="24"/>
      <c r="W2177" s="128"/>
      <c r="X2177" s="128"/>
      <c r="Y2177" s="128"/>
      <c r="Z2177" s="24"/>
      <c r="AA2177" s="24"/>
      <c r="AB2177" s="24"/>
      <c r="AC2177" s="24"/>
      <c r="AD2177" s="24"/>
      <c r="AE2177" s="24"/>
      <c r="AF2177" s="24"/>
      <c r="AG2177" s="24"/>
      <c r="AH2177" s="24"/>
      <c r="AI2177" s="24"/>
      <c r="AJ2177" s="24"/>
      <c r="AK2177" s="24"/>
      <c r="AL2177" s="24"/>
      <c r="AM2177" s="24"/>
      <c r="AN2177" s="24"/>
      <c r="AO2177" s="24"/>
      <c r="AP2177" s="24"/>
      <c r="AQ2177" s="24"/>
      <c r="AR2177" s="24"/>
      <c r="AS2177" s="24"/>
      <c r="AT2177" s="24"/>
      <c r="AU2177" s="24"/>
      <c r="AV2177" s="24"/>
      <c r="AW2177" s="24"/>
      <c r="AX2177" s="24"/>
      <c r="AY2177" s="24"/>
      <c r="AZ2177" s="24"/>
      <c r="BA2177" s="24"/>
      <c r="BB2177" s="24"/>
      <c r="BC2177" s="24"/>
      <c r="BD2177" s="24"/>
      <c r="BE2177" s="24"/>
      <c r="BF2177" s="24"/>
      <c r="BG2177" s="24"/>
    </row>
    <row r="2178" spans="1:59">
      <c r="A2178" s="24"/>
      <c r="B2178" s="128"/>
      <c r="C2178" s="24"/>
      <c r="D2178" s="24"/>
      <c r="E2178" s="128"/>
      <c r="F2178" s="128"/>
      <c r="G2178" s="128"/>
      <c r="H2178" s="150"/>
      <c r="I2178" s="24"/>
      <c r="J2178" s="128"/>
      <c r="K2178" s="24"/>
      <c r="L2178" s="128"/>
      <c r="M2178" s="24"/>
      <c r="N2178" s="24"/>
      <c r="O2178" s="424"/>
      <c r="P2178" s="128"/>
      <c r="Q2178" s="128"/>
      <c r="R2178" s="128"/>
      <c r="S2178" s="128"/>
      <c r="T2178" s="128"/>
      <c r="U2178" s="128"/>
      <c r="V2178" s="24"/>
      <c r="W2178" s="128"/>
      <c r="X2178" s="128"/>
      <c r="Y2178" s="128"/>
      <c r="Z2178" s="24"/>
      <c r="AA2178" s="24"/>
      <c r="AB2178" s="24"/>
      <c r="AC2178" s="24"/>
      <c r="AD2178" s="24"/>
      <c r="AE2178" s="24"/>
      <c r="AF2178" s="24"/>
      <c r="AG2178" s="24"/>
      <c r="AH2178" s="24"/>
      <c r="AI2178" s="24"/>
      <c r="AJ2178" s="24"/>
      <c r="AK2178" s="24"/>
      <c r="AL2178" s="24"/>
      <c r="AM2178" s="24"/>
      <c r="AN2178" s="24"/>
      <c r="AO2178" s="24"/>
      <c r="AP2178" s="24"/>
      <c r="AQ2178" s="24"/>
      <c r="AR2178" s="24"/>
      <c r="AS2178" s="24"/>
      <c r="AT2178" s="24"/>
      <c r="AU2178" s="24"/>
      <c r="AV2178" s="24"/>
      <c r="AW2178" s="24"/>
      <c r="AX2178" s="24"/>
      <c r="AY2178" s="24"/>
      <c r="AZ2178" s="24"/>
      <c r="BA2178" s="24"/>
      <c r="BB2178" s="24"/>
      <c r="BC2178" s="24"/>
      <c r="BD2178" s="24"/>
      <c r="BE2178" s="24"/>
      <c r="BF2178" s="24"/>
      <c r="BG2178" s="24"/>
    </row>
    <row r="2179" spans="1:59">
      <c r="A2179" s="24"/>
      <c r="B2179" s="128"/>
      <c r="C2179" s="24"/>
      <c r="D2179" s="24"/>
      <c r="E2179" s="128"/>
      <c r="F2179" s="128"/>
      <c r="G2179" s="128"/>
      <c r="H2179" s="150"/>
      <c r="I2179" s="24"/>
      <c r="J2179" s="128"/>
      <c r="K2179" s="24"/>
      <c r="L2179" s="128"/>
      <c r="M2179" s="24"/>
      <c r="N2179" s="24"/>
      <c r="O2179" s="424"/>
      <c r="P2179" s="128"/>
      <c r="Q2179" s="128"/>
      <c r="R2179" s="128"/>
      <c r="S2179" s="128"/>
      <c r="T2179" s="128"/>
      <c r="U2179" s="128"/>
      <c r="V2179" s="24"/>
      <c r="W2179" s="128"/>
      <c r="X2179" s="128"/>
      <c r="Y2179" s="128"/>
      <c r="Z2179" s="24"/>
      <c r="AA2179" s="24"/>
      <c r="AB2179" s="24"/>
      <c r="AC2179" s="24"/>
      <c r="AD2179" s="24"/>
      <c r="AE2179" s="24"/>
      <c r="AF2179" s="24"/>
      <c r="AG2179" s="24"/>
      <c r="AH2179" s="24"/>
      <c r="AI2179" s="24"/>
      <c r="AJ2179" s="24"/>
      <c r="AK2179" s="24"/>
      <c r="AL2179" s="24"/>
      <c r="AM2179" s="24"/>
      <c r="AN2179" s="24"/>
      <c r="AO2179" s="24"/>
      <c r="AP2179" s="24"/>
      <c r="AQ2179" s="24"/>
      <c r="AR2179" s="24"/>
      <c r="AS2179" s="24"/>
      <c r="AT2179" s="24"/>
      <c r="AU2179" s="24"/>
      <c r="AV2179" s="24"/>
      <c r="AW2179" s="24"/>
      <c r="AX2179" s="24"/>
      <c r="AY2179" s="24"/>
      <c r="AZ2179" s="24"/>
      <c r="BA2179" s="24"/>
      <c r="BB2179" s="24"/>
      <c r="BC2179" s="24"/>
      <c r="BD2179" s="24"/>
      <c r="BE2179" s="24"/>
      <c r="BF2179" s="24"/>
      <c r="BG2179" s="24"/>
    </row>
    <row r="2180" spans="1:59">
      <c r="A2180" s="24"/>
      <c r="B2180" s="128"/>
      <c r="C2180" s="24"/>
      <c r="D2180" s="24"/>
      <c r="E2180" s="128"/>
      <c r="F2180" s="128"/>
      <c r="G2180" s="128"/>
      <c r="H2180" s="150"/>
      <c r="I2180" s="24"/>
      <c r="J2180" s="128"/>
      <c r="K2180" s="24"/>
      <c r="L2180" s="128"/>
      <c r="M2180" s="24"/>
      <c r="N2180" s="24"/>
      <c r="O2180" s="424"/>
      <c r="P2180" s="128"/>
      <c r="Q2180" s="128"/>
      <c r="R2180" s="128"/>
      <c r="S2180" s="128"/>
      <c r="T2180" s="128"/>
      <c r="U2180" s="128"/>
      <c r="V2180" s="24"/>
      <c r="W2180" s="128"/>
      <c r="X2180" s="128"/>
      <c r="Y2180" s="128"/>
      <c r="Z2180" s="24"/>
      <c r="AA2180" s="24"/>
      <c r="AB2180" s="24"/>
      <c r="AC2180" s="24"/>
      <c r="AD2180" s="24"/>
      <c r="AE2180" s="24"/>
      <c r="AF2180" s="24"/>
      <c r="AG2180" s="24"/>
      <c r="AH2180" s="24"/>
      <c r="AI2180" s="24"/>
      <c r="AJ2180" s="24"/>
      <c r="AK2180" s="24"/>
      <c r="AL2180" s="24"/>
      <c r="AM2180" s="24"/>
      <c r="AN2180" s="24"/>
      <c r="AO2180" s="24"/>
      <c r="AP2180" s="24"/>
      <c r="AQ2180" s="24"/>
      <c r="AR2180" s="24"/>
      <c r="AS2180" s="24"/>
      <c r="AT2180" s="24"/>
      <c r="AU2180" s="24"/>
      <c r="AV2180" s="24"/>
      <c r="AW2180" s="24"/>
      <c r="AX2180" s="24"/>
      <c r="AY2180" s="24"/>
      <c r="AZ2180" s="24"/>
      <c r="BA2180" s="24"/>
      <c r="BB2180" s="24"/>
      <c r="BC2180" s="24"/>
      <c r="BD2180" s="24"/>
      <c r="BE2180" s="24"/>
      <c r="BF2180" s="24"/>
      <c r="BG2180" s="24"/>
    </row>
    <row r="2181" spans="1:59">
      <c r="A2181" s="24"/>
      <c r="B2181" s="128"/>
      <c r="C2181" s="24"/>
      <c r="D2181" s="24"/>
      <c r="E2181" s="128"/>
      <c r="F2181" s="128"/>
      <c r="G2181" s="128"/>
      <c r="H2181" s="150"/>
      <c r="I2181" s="24"/>
      <c r="J2181" s="128"/>
      <c r="K2181" s="24"/>
      <c r="L2181" s="128"/>
      <c r="M2181" s="24"/>
      <c r="N2181" s="24"/>
      <c r="O2181" s="424"/>
      <c r="P2181" s="128"/>
      <c r="Q2181" s="128"/>
      <c r="R2181" s="128"/>
      <c r="S2181" s="128"/>
      <c r="T2181" s="128"/>
      <c r="U2181" s="128"/>
      <c r="V2181" s="24"/>
      <c r="W2181" s="128"/>
      <c r="X2181" s="128"/>
      <c r="Y2181" s="128"/>
      <c r="Z2181" s="24"/>
      <c r="AA2181" s="24"/>
      <c r="AB2181" s="24"/>
      <c r="AC2181" s="24"/>
      <c r="AD2181" s="24"/>
      <c r="AE2181" s="24"/>
      <c r="AF2181" s="24"/>
      <c r="AG2181" s="24"/>
      <c r="AH2181" s="24"/>
      <c r="AI2181" s="24"/>
      <c r="AJ2181" s="24"/>
      <c r="AK2181" s="24"/>
      <c r="AL2181" s="24"/>
      <c r="AM2181" s="24"/>
      <c r="AN2181" s="24"/>
      <c r="AO2181" s="24"/>
      <c r="AP2181" s="24"/>
      <c r="AQ2181" s="24"/>
      <c r="AR2181" s="24"/>
      <c r="AS2181" s="24"/>
      <c r="AT2181" s="24"/>
      <c r="AU2181" s="24"/>
      <c r="AV2181" s="24"/>
      <c r="AW2181" s="24"/>
      <c r="AX2181" s="24"/>
      <c r="AY2181" s="24"/>
      <c r="AZ2181" s="24"/>
      <c r="BA2181" s="24"/>
      <c r="BB2181" s="24"/>
      <c r="BC2181" s="24"/>
      <c r="BD2181" s="24"/>
      <c r="BE2181" s="24"/>
      <c r="BF2181" s="24"/>
      <c r="BG2181" s="24"/>
    </row>
    <row r="2182" spans="1:59">
      <c r="A2182" s="24"/>
      <c r="B2182" s="128"/>
      <c r="C2182" s="24"/>
      <c r="D2182" s="24"/>
      <c r="E2182" s="128"/>
      <c r="F2182" s="128"/>
      <c r="G2182" s="128"/>
      <c r="H2182" s="150"/>
      <c r="I2182" s="24"/>
      <c r="J2182" s="128"/>
      <c r="K2182" s="24"/>
      <c r="L2182" s="128"/>
      <c r="M2182" s="24"/>
      <c r="N2182" s="24"/>
      <c r="O2182" s="424"/>
      <c r="P2182" s="128"/>
      <c r="Q2182" s="128"/>
      <c r="R2182" s="128"/>
      <c r="S2182" s="128"/>
      <c r="T2182" s="128"/>
      <c r="U2182" s="128"/>
      <c r="V2182" s="24"/>
      <c r="W2182" s="128"/>
      <c r="X2182" s="128"/>
      <c r="Y2182" s="128"/>
      <c r="Z2182" s="24"/>
      <c r="AA2182" s="24"/>
      <c r="AB2182" s="24"/>
      <c r="AC2182" s="24"/>
      <c r="AD2182" s="24"/>
      <c r="AE2182" s="24"/>
      <c r="AF2182" s="24"/>
      <c r="AG2182" s="24"/>
      <c r="AH2182" s="24"/>
      <c r="AI2182" s="24"/>
      <c r="AJ2182" s="24"/>
      <c r="AK2182" s="24"/>
      <c r="AL2182" s="24"/>
      <c r="AM2182" s="24"/>
      <c r="AN2182" s="24"/>
      <c r="AO2182" s="24"/>
      <c r="AP2182" s="24"/>
      <c r="AQ2182" s="24"/>
      <c r="AR2182" s="24"/>
      <c r="AS2182" s="24"/>
      <c r="AT2182" s="24"/>
      <c r="AU2182" s="24"/>
      <c r="AV2182" s="24"/>
      <c r="AW2182" s="24"/>
      <c r="AX2182" s="24"/>
      <c r="AY2182" s="24"/>
      <c r="AZ2182" s="24"/>
      <c r="BA2182" s="24"/>
      <c r="BB2182" s="24"/>
      <c r="BC2182" s="24"/>
      <c r="BD2182" s="24"/>
      <c r="BE2182" s="24"/>
      <c r="BF2182" s="24"/>
      <c r="BG2182" s="24"/>
    </row>
    <row r="2183" spans="1:59">
      <c r="A2183" s="24"/>
      <c r="B2183" s="128"/>
      <c r="C2183" s="24"/>
      <c r="D2183" s="24"/>
      <c r="E2183" s="128"/>
      <c r="F2183" s="128"/>
      <c r="G2183" s="128"/>
      <c r="H2183" s="150"/>
      <c r="I2183" s="24"/>
      <c r="J2183" s="128"/>
      <c r="K2183" s="24"/>
      <c r="L2183" s="128"/>
      <c r="M2183" s="24"/>
      <c r="N2183" s="24"/>
      <c r="O2183" s="424"/>
      <c r="P2183" s="128"/>
      <c r="Q2183" s="128"/>
      <c r="R2183" s="128"/>
      <c r="S2183" s="128"/>
      <c r="T2183" s="128"/>
      <c r="U2183" s="128"/>
      <c r="V2183" s="24"/>
      <c r="W2183" s="128"/>
      <c r="X2183" s="128"/>
      <c r="Y2183" s="128"/>
      <c r="Z2183" s="24"/>
      <c r="AA2183" s="24"/>
      <c r="AB2183" s="24"/>
      <c r="AC2183" s="24"/>
      <c r="AD2183" s="24"/>
      <c r="AE2183" s="24"/>
      <c r="AF2183" s="24"/>
      <c r="AG2183" s="24"/>
      <c r="AH2183" s="24"/>
      <c r="AI2183" s="24"/>
      <c r="AJ2183" s="24"/>
      <c r="AK2183" s="24"/>
      <c r="AL2183" s="24"/>
      <c r="AM2183" s="24"/>
      <c r="AN2183" s="24"/>
      <c r="AO2183" s="24"/>
      <c r="AP2183" s="24"/>
      <c r="AQ2183" s="24"/>
      <c r="AR2183" s="24"/>
      <c r="AS2183" s="24"/>
      <c r="AT2183" s="24"/>
      <c r="AU2183" s="24"/>
      <c r="AV2183" s="24"/>
      <c r="AW2183" s="24"/>
      <c r="AX2183" s="24"/>
      <c r="AY2183" s="24"/>
      <c r="AZ2183" s="24"/>
      <c r="BA2183" s="24"/>
      <c r="BB2183" s="24"/>
      <c r="BC2183" s="24"/>
      <c r="BD2183" s="24"/>
      <c r="BE2183" s="24"/>
      <c r="BF2183" s="24"/>
      <c r="BG2183" s="24"/>
    </row>
    <row r="2184" spans="1:59">
      <c r="A2184" s="24"/>
      <c r="B2184" s="128"/>
      <c r="C2184" s="24"/>
      <c r="D2184" s="24"/>
      <c r="E2184" s="128"/>
      <c r="F2184" s="128"/>
      <c r="G2184" s="128"/>
      <c r="H2184" s="150"/>
      <c r="I2184" s="24"/>
      <c r="J2184" s="128"/>
      <c r="K2184" s="24"/>
      <c r="L2184" s="128"/>
      <c r="M2184" s="24"/>
      <c r="N2184" s="24"/>
      <c r="O2184" s="424"/>
      <c r="P2184" s="128"/>
      <c r="Q2184" s="128"/>
      <c r="R2184" s="128"/>
      <c r="S2184" s="128"/>
      <c r="T2184" s="128"/>
      <c r="U2184" s="128"/>
      <c r="V2184" s="24"/>
      <c r="W2184" s="128"/>
      <c r="X2184" s="128"/>
      <c r="Y2184" s="128"/>
      <c r="Z2184" s="24"/>
      <c r="AA2184" s="24"/>
      <c r="AB2184" s="24"/>
      <c r="AC2184" s="24"/>
      <c r="AD2184" s="24"/>
      <c r="AE2184" s="24"/>
      <c r="AF2184" s="24"/>
      <c r="AG2184" s="24"/>
      <c r="AH2184" s="24"/>
      <c r="AI2184" s="24"/>
      <c r="AJ2184" s="24"/>
      <c r="AK2184" s="24"/>
      <c r="AL2184" s="24"/>
      <c r="AM2184" s="24"/>
      <c r="AN2184" s="24"/>
      <c r="AO2184" s="24"/>
      <c r="AP2184" s="24"/>
      <c r="AQ2184" s="24"/>
      <c r="AR2184" s="24"/>
      <c r="AS2184" s="24"/>
      <c r="AT2184" s="24"/>
      <c r="AU2184" s="24"/>
      <c r="AV2184" s="24"/>
      <c r="AW2184" s="24"/>
      <c r="AX2184" s="24"/>
      <c r="AY2184" s="24"/>
      <c r="AZ2184" s="24"/>
      <c r="BA2184" s="24"/>
      <c r="BB2184" s="24"/>
      <c r="BC2184" s="24"/>
      <c r="BD2184" s="24"/>
      <c r="BE2184" s="24"/>
      <c r="BF2184" s="24"/>
      <c r="BG2184" s="24"/>
    </row>
    <row r="2185" spans="1:59">
      <c r="A2185" s="24"/>
      <c r="B2185" s="128"/>
      <c r="C2185" s="24"/>
      <c r="D2185" s="24"/>
      <c r="E2185" s="128"/>
      <c r="F2185" s="128"/>
      <c r="G2185" s="128"/>
      <c r="H2185" s="150"/>
      <c r="I2185" s="24"/>
      <c r="J2185" s="128"/>
      <c r="K2185" s="24"/>
      <c r="L2185" s="128"/>
      <c r="M2185" s="24"/>
      <c r="N2185" s="24"/>
      <c r="O2185" s="424"/>
      <c r="P2185" s="128"/>
      <c r="Q2185" s="128"/>
      <c r="R2185" s="128"/>
      <c r="S2185" s="128"/>
      <c r="T2185" s="128"/>
      <c r="U2185" s="128"/>
      <c r="V2185" s="24"/>
      <c r="W2185" s="128"/>
      <c r="X2185" s="128"/>
      <c r="Y2185" s="128"/>
      <c r="Z2185" s="24"/>
      <c r="AA2185" s="24"/>
      <c r="AB2185" s="24"/>
      <c r="AC2185" s="24"/>
      <c r="AD2185" s="24"/>
      <c r="AE2185" s="24"/>
      <c r="AF2185" s="24"/>
      <c r="AG2185" s="24"/>
      <c r="AH2185" s="24"/>
      <c r="AI2185" s="24"/>
      <c r="AJ2185" s="24"/>
      <c r="AK2185" s="24"/>
      <c r="AL2185" s="24"/>
      <c r="AM2185" s="24"/>
      <c r="AN2185" s="24"/>
      <c r="AO2185" s="24"/>
      <c r="AP2185" s="24"/>
      <c r="AQ2185" s="24"/>
      <c r="AR2185" s="24"/>
      <c r="AS2185" s="24"/>
      <c r="AT2185" s="24"/>
      <c r="AU2185" s="24"/>
      <c r="AV2185" s="24"/>
      <c r="AW2185" s="24"/>
      <c r="AX2185" s="24"/>
      <c r="AY2185" s="24"/>
      <c r="AZ2185" s="24"/>
      <c r="BA2185" s="24"/>
      <c r="BB2185" s="24"/>
      <c r="BC2185" s="24"/>
      <c r="BD2185" s="24"/>
      <c r="BE2185" s="24"/>
      <c r="BF2185" s="24"/>
      <c r="BG2185" s="24"/>
    </row>
    <row r="2186" spans="1:59">
      <c r="A2186" s="24"/>
      <c r="B2186" s="128"/>
      <c r="C2186" s="24"/>
      <c r="D2186" s="24"/>
      <c r="E2186" s="128"/>
      <c r="F2186" s="128"/>
      <c r="G2186" s="128"/>
      <c r="H2186" s="150"/>
      <c r="I2186" s="24"/>
      <c r="J2186" s="128"/>
      <c r="K2186" s="24"/>
      <c r="L2186" s="128"/>
      <c r="M2186" s="24"/>
      <c r="N2186" s="24"/>
      <c r="O2186" s="424"/>
      <c r="P2186" s="128"/>
      <c r="Q2186" s="128"/>
      <c r="R2186" s="128"/>
      <c r="S2186" s="128"/>
      <c r="T2186" s="128"/>
      <c r="U2186" s="128"/>
      <c r="V2186" s="24"/>
      <c r="W2186" s="128"/>
      <c r="X2186" s="128"/>
      <c r="Y2186" s="128"/>
      <c r="Z2186" s="24"/>
      <c r="AA2186" s="24"/>
      <c r="AB2186" s="24"/>
      <c r="AC2186" s="24"/>
      <c r="AD2186" s="24"/>
      <c r="AE2186" s="24"/>
      <c r="AF2186" s="24"/>
      <c r="AG2186" s="24"/>
      <c r="AH2186" s="24"/>
      <c r="AI2186" s="24"/>
      <c r="AJ2186" s="24"/>
      <c r="AK2186" s="24"/>
      <c r="AL2186" s="24"/>
      <c r="AM2186" s="24"/>
      <c r="AN2186" s="24"/>
      <c r="AO2186" s="24"/>
      <c r="AP2186" s="24"/>
      <c r="AQ2186" s="24"/>
      <c r="AR2186" s="24"/>
      <c r="AS2186" s="24"/>
      <c r="AT2186" s="24"/>
      <c r="AU2186" s="24"/>
      <c r="AV2186" s="24"/>
      <c r="AW2186" s="24"/>
      <c r="AX2186" s="24"/>
      <c r="AY2186" s="24"/>
      <c r="AZ2186" s="24"/>
      <c r="BA2186" s="24"/>
      <c r="BB2186" s="24"/>
      <c r="BC2186" s="24"/>
      <c r="BD2186" s="24"/>
      <c r="BE2186" s="24"/>
      <c r="BF2186" s="24"/>
      <c r="BG2186" s="24"/>
    </row>
    <row r="2187" spans="1:59">
      <c r="A2187" s="24"/>
      <c r="B2187" s="128"/>
      <c r="C2187" s="24"/>
      <c r="D2187" s="24"/>
      <c r="E2187" s="128"/>
      <c r="F2187" s="128"/>
      <c r="G2187" s="128"/>
      <c r="H2187" s="150"/>
      <c r="I2187" s="24"/>
      <c r="J2187" s="128"/>
      <c r="K2187" s="24"/>
      <c r="L2187" s="128"/>
      <c r="M2187" s="24"/>
      <c r="N2187" s="24"/>
      <c r="O2187" s="424"/>
      <c r="P2187" s="128"/>
      <c r="Q2187" s="128"/>
      <c r="R2187" s="128"/>
      <c r="S2187" s="128"/>
      <c r="T2187" s="128"/>
      <c r="U2187" s="128"/>
      <c r="V2187" s="24"/>
      <c r="W2187" s="128"/>
      <c r="X2187" s="128"/>
      <c r="Y2187" s="128"/>
      <c r="Z2187" s="24"/>
      <c r="AA2187" s="24"/>
      <c r="AB2187" s="24"/>
      <c r="AC2187" s="24"/>
      <c r="AD2187" s="24"/>
      <c r="AE2187" s="24"/>
      <c r="AF2187" s="24"/>
      <c r="AG2187" s="24"/>
      <c r="AH2187" s="24"/>
      <c r="AI2187" s="24"/>
      <c r="AJ2187" s="24"/>
      <c r="AK2187" s="24"/>
      <c r="AL2187" s="24"/>
      <c r="AM2187" s="24"/>
      <c r="AN2187" s="24"/>
      <c r="AO2187" s="24"/>
      <c r="AP2187" s="24"/>
      <c r="AQ2187" s="24"/>
      <c r="AR2187" s="24"/>
      <c r="AS2187" s="24"/>
      <c r="AT2187" s="24"/>
      <c r="AU2187" s="24"/>
      <c r="AV2187" s="24"/>
      <c r="AW2187" s="24"/>
      <c r="AX2187" s="24"/>
      <c r="AY2187" s="24"/>
      <c r="AZ2187" s="24"/>
      <c r="BA2187" s="24"/>
      <c r="BB2187" s="24"/>
      <c r="BC2187" s="24"/>
      <c r="BD2187" s="24"/>
      <c r="BE2187" s="24"/>
      <c r="BF2187" s="24"/>
      <c r="BG2187" s="24"/>
    </row>
    <row r="2188" spans="1:59">
      <c r="A2188" s="24"/>
      <c r="B2188" s="128"/>
      <c r="C2188" s="24"/>
      <c r="D2188" s="24"/>
      <c r="E2188" s="128"/>
      <c r="F2188" s="128"/>
      <c r="G2188" s="128"/>
      <c r="H2188" s="150"/>
      <c r="I2188" s="24"/>
      <c r="J2188" s="128"/>
      <c r="K2188" s="24"/>
      <c r="L2188" s="128"/>
      <c r="M2188" s="24"/>
      <c r="N2188" s="24"/>
      <c r="O2188" s="424"/>
      <c r="P2188" s="128"/>
      <c r="Q2188" s="128"/>
      <c r="R2188" s="128"/>
      <c r="S2188" s="128"/>
      <c r="T2188" s="128"/>
      <c r="U2188" s="128"/>
      <c r="V2188" s="24"/>
      <c r="W2188" s="128"/>
      <c r="X2188" s="128"/>
      <c r="Y2188" s="128"/>
      <c r="Z2188" s="24"/>
      <c r="AA2188" s="24"/>
      <c r="AB2188" s="24"/>
      <c r="AC2188" s="24"/>
      <c r="AD2188" s="24"/>
      <c r="AE2188" s="24"/>
      <c r="AF2188" s="24"/>
      <c r="AG2188" s="24"/>
      <c r="AH2188" s="24"/>
      <c r="AI2188" s="24"/>
      <c r="AJ2188" s="24"/>
      <c r="AK2188" s="24"/>
      <c r="AL2188" s="24"/>
      <c r="AM2188" s="24"/>
      <c r="AN2188" s="24"/>
      <c r="AO2188" s="24"/>
      <c r="AP2188" s="24"/>
      <c r="AQ2188" s="24"/>
      <c r="AR2188" s="24"/>
      <c r="AS2188" s="24"/>
      <c r="AT2188" s="24"/>
      <c r="AU2188" s="24"/>
      <c r="AV2188" s="24"/>
      <c r="AW2188" s="24"/>
      <c r="AX2188" s="24"/>
      <c r="AY2188" s="24"/>
      <c r="AZ2188" s="24"/>
      <c r="BA2188" s="24"/>
      <c r="BB2188" s="24"/>
      <c r="BC2188" s="24"/>
      <c r="BD2188" s="24"/>
      <c r="BE2188" s="24"/>
      <c r="BF2188" s="24"/>
      <c r="BG2188" s="24"/>
    </row>
    <row r="2189" spans="1:59">
      <c r="A2189" s="24"/>
      <c r="B2189" s="128"/>
      <c r="C2189" s="24"/>
      <c r="D2189" s="24"/>
      <c r="E2189" s="128"/>
      <c r="F2189" s="128"/>
      <c r="G2189" s="128"/>
      <c r="H2189" s="150"/>
      <c r="I2189" s="24"/>
      <c r="J2189" s="128"/>
      <c r="K2189" s="24"/>
      <c r="L2189" s="128"/>
      <c r="M2189" s="24"/>
      <c r="N2189" s="24"/>
      <c r="O2189" s="424"/>
      <c r="P2189" s="128"/>
      <c r="Q2189" s="128"/>
      <c r="R2189" s="128"/>
      <c r="S2189" s="128"/>
      <c r="T2189" s="128"/>
      <c r="U2189" s="128"/>
      <c r="V2189" s="24"/>
      <c r="W2189" s="128"/>
      <c r="X2189" s="128"/>
      <c r="Y2189" s="128"/>
      <c r="Z2189" s="24"/>
      <c r="AA2189" s="24"/>
      <c r="AB2189" s="24"/>
      <c r="AC2189" s="24"/>
      <c r="AD2189" s="24"/>
      <c r="AE2189" s="24"/>
      <c r="AF2189" s="24"/>
      <c r="AG2189" s="24"/>
      <c r="AH2189" s="24"/>
      <c r="AI2189" s="24"/>
      <c r="AJ2189" s="24"/>
      <c r="AK2189" s="24"/>
      <c r="AL2189" s="24"/>
      <c r="AM2189" s="24"/>
      <c r="AN2189" s="24"/>
      <c r="AO2189" s="24"/>
      <c r="AP2189" s="24"/>
      <c r="AQ2189" s="24"/>
      <c r="AR2189" s="24"/>
      <c r="AS2189" s="24"/>
      <c r="AT2189" s="24"/>
      <c r="AU2189" s="24"/>
      <c r="AV2189" s="24"/>
      <c r="AW2189" s="24"/>
      <c r="AX2189" s="24"/>
      <c r="AY2189" s="24"/>
      <c r="AZ2189" s="24"/>
      <c r="BA2189" s="24"/>
      <c r="BB2189" s="24"/>
      <c r="BC2189" s="24"/>
      <c r="BD2189" s="24"/>
      <c r="BE2189" s="24"/>
      <c r="BF2189" s="24"/>
      <c r="BG2189" s="24"/>
    </row>
    <row r="2190" spans="1:59">
      <c r="A2190" s="24"/>
      <c r="B2190" s="128"/>
      <c r="C2190" s="24"/>
      <c r="D2190" s="24"/>
      <c r="E2190" s="128"/>
      <c r="F2190" s="128"/>
      <c r="G2190" s="128"/>
      <c r="H2190" s="150"/>
      <c r="I2190" s="24"/>
      <c r="J2190" s="128"/>
      <c r="K2190" s="24"/>
      <c r="L2190" s="128"/>
      <c r="M2190" s="24"/>
      <c r="N2190" s="24"/>
      <c r="O2190" s="424"/>
      <c r="P2190" s="128"/>
      <c r="Q2190" s="128"/>
      <c r="R2190" s="128"/>
      <c r="S2190" s="128"/>
      <c r="T2190" s="128"/>
      <c r="U2190" s="128"/>
      <c r="V2190" s="24"/>
      <c r="W2190" s="128"/>
      <c r="X2190" s="128"/>
      <c r="Y2190" s="128"/>
      <c r="Z2190" s="24"/>
      <c r="AA2190" s="24"/>
      <c r="AB2190" s="24"/>
      <c r="AC2190" s="24"/>
      <c r="AD2190" s="24"/>
      <c r="AE2190" s="24"/>
      <c r="AF2190" s="24"/>
      <c r="AG2190" s="24"/>
      <c r="AH2190" s="24"/>
      <c r="AI2190" s="24"/>
      <c r="AJ2190" s="24"/>
      <c r="AK2190" s="24"/>
      <c r="AL2190" s="24"/>
      <c r="AM2190" s="24"/>
      <c r="AN2190" s="24"/>
      <c r="AO2190" s="24"/>
      <c r="AP2190" s="24"/>
      <c r="AQ2190" s="24"/>
      <c r="AR2190" s="24"/>
      <c r="AS2190" s="24"/>
      <c r="AT2190" s="24"/>
      <c r="AU2190" s="24"/>
      <c r="AV2190" s="24"/>
      <c r="AW2190" s="24"/>
      <c r="AX2190" s="24"/>
      <c r="AY2190" s="24"/>
      <c r="AZ2190" s="24"/>
      <c r="BA2190" s="24"/>
      <c r="BB2190" s="24"/>
      <c r="BC2190" s="24"/>
      <c r="BD2190" s="24"/>
      <c r="BE2190" s="24"/>
      <c r="BF2190" s="24"/>
      <c r="BG2190" s="24"/>
    </row>
    <row r="2191" spans="1:59">
      <c r="A2191" s="24"/>
      <c r="B2191" s="128"/>
      <c r="C2191" s="24"/>
      <c r="D2191" s="24"/>
      <c r="E2191" s="128"/>
      <c r="F2191" s="128"/>
      <c r="G2191" s="128"/>
      <c r="H2191" s="150"/>
      <c r="I2191" s="24"/>
      <c r="J2191" s="128"/>
      <c r="K2191" s="24"/>
      <c r="L2191" s="128"/>
      <c r="M2191" s="24"/>
      <c r="N2191" s="24"/>
      <c r="O2191" s="424"/>
      <c r="P2191" s="128"/>
      <c r="Q2191" s="128"/>
      <c r="R2191" s="128"/>
      <c r="S2191" s="128"/>
      <c r="T2191" s="128"/>
      <c r="U2191" s="128"/>
      <c r="V2191" s="24"/>
      <c r="W2191" s="128"/>
      <c r="X2191" s="128"/>
      <c r="Y2191" s="128"/>
      <c r="Z2191" s="24"/>
      <c r="AA2191" s="24"/>
      <c r="AB2191" s="24"/>
      <c r="AC2191" s="24"/>
      <c r="AD2191" s="24"/>
      <c r="AE2191" s="24"/>
      <c r="AF2191" s="24"/>
      <c r="AG2191" s="24"/>
      <c r="AH2191" s="24"/>
      <c r="AI2191" s="24"/>
      <c r="AJ2191" s="24"/>
      <c r="AK2191" s="24"/>
      <c r="AL2191" s="24"/>
      <c r="AM2191" s="24"/>
      <c r="AN2191" s="24"/>
      <c r="AO2191" s="24"/>
      <c r="AP2191" s="24"/>
      <c r="AQ2191" s="24"/>
      <c r="AR2191" s="24"/>
      <c r="AS2191" s="24"/>
      <c r="AT2191" s="24"/>
      <c r="AU2191" s="24"/>
      <c r="AV2191" s="24"/>
      <c r="AW2191" s="24"/>
      <c r="AX2191" s="24"/>
      <c r="AY2191" s="24"/>
      <c r="AZ2191" s="24"/>
      <c r="BA2191" s="24"/>
      <c r="BB2191" s="24"/>
      <c r="BC2191" s="24"/>
      <c r="BD2191" s="24"/>
      <c r="BE2191" s="24"/>
      <c r="BF2191" s="24"/>
      <c r="BG2191" s="24"/>
    </row>
    <row r="2192" spans="1:59">
      <c r="A2192" s="24"/>
      <c r="B2192" s="128"/>
      <c r="C2192" s="24"/>
      <c r="D2192" s="24"/>
      <c r="E2192" s="128"/>
      <c r="F2192" s="128"/>
      <c r="G2192" s="128"/>
      <c r="H2192" s="150"/>
      <c r="I2192" s="24"/>
      <c r="J2192" s="128"/>
      <c r="K2192" s="24"/>
      <c r="L2192" s="128"/>
      <c r="M2192" s="24"/>
      <c r="N2192" s="24"/>
      <c r="O2192" s="424"/>
      <c r="P2192" s="128"/>
      <c r="Q2192" s="128"/>
      <c r="R2192" s="128"/>
      <c r="S2192" s="128"/>
      <c r="T2192" s="128"/>
      <c r="U2192" s="128"/>
      <c r="V2192" s="24"/>
      <c r="W2192" s="128"/>
      <c r="X2192" s="128"/>
      <c r="Y2192" s="128"/>
      <c r="Z2192" s="24"/>
      <c r="AA2192" s="24"/>
      <c r="AB2192" s="24"/>
      <c r="AC2192" s="24"/>
      <c r="AD2192" s="24"/>
      <c r="AE2192" s="24"/>
      <c r="AF2192" s="24"/>
      <c r="AG2192" s="24"/>
      <c r="AH2192" s="24"/>
      <c r="AI2192" s="24"/>
      <c r="AJ2192" s="24"/>
      <c r="AK2192" s="24"/>
      <c r="AL2192" s="24"/>
      <c r="AM2192" s="24"/>
      <c r="AN2192" s="24"/>
      <c r="AO2192" s="24"/>
      <c r="AP2192" s="24"/>
      <c r="AQ2192" s="24"/>
      <c r="AR2192" s="24"/>
      <c r="AS2192" s="24"/>
      <c r="AT2192" s="24"/>
      <c r="AU2192" s="24"/>
      <c r="AV2192" s="24"/>
      <c r="AW2192" s="24"/>
      <c r="AX2192" s="24"/>
      <c r="AY2192" s="24"/>
      <c r="AZ2192" s="24"/>
      <c r="BA2192" s="24"/>
      <c r="BB2192" s="24"/>
      <c r="BC2192" s="24"/>
      <c r="BD2192" s="24"/>
      <c r="BE2192" s="24"/>
      <c r="BF2192" s="24"/>
      <c r="BG2192" s="24"/>
    </row>
    <row r="2193" spans="1:59">
      <c r="A2193" s="24"/>
      <c r="B2193" s="128"/>
      <c r="C2193" s="24"/>
      <c r="D2193" s="24"/>
      <c r="E2193" s="128"/>
      <c r="F2193" s="128"/>
      <c r="G2193" s="128"/>
      <c r="H2193" s="150"/>
      <c r="I2193" s="24"/>
      <c r="J2193" s="128"/>
      <c r="K2193" s="24"/>
      <c r="L2193" s="128"/>
      <c r="M2193" s="24"/>
      <c r="N2193" s="24"/>
      <c r="O2193" s="424"/>
      <c r="P2193" s="128"/>
      <c r="Q2193" s="128"/>
      <c r="R2193" s="128"/>
      <c r="S2193" s="128"/>
      <c r="T2193" s="128"/>
      <c r="U2193" s="128"/>
      <c r="V2193" s="24"/>
      <c r="W2193" s="128"/>
      <c r="X2193" s="128"/>
      <c r="Y2193" s="128"/>
      <c r="Z2193" s="24"/>
      <c r="AA2193" s="24"/>
      <c r="AB2193" s="24"/>
      <c r="AC2193" s="24"/>
      <c r="AD2193" s="24"/>
      <c r="AE2193" s="24"/>
      <c r="AF2193" s="24"/>
      <c r="AG2193" s="24"/>
      <c r="AH2193" s="24"/>
      <c r="AI2193" s="24"/>
      <c r="AJ2193" s="24"/>
      <c r="AK2193" s="24"/>
      <c r="AL2193" s="24"/>
      <c r="AM2193" s="24"/>
      <c r="AN2193" s="24"/>
      <c r="AO2193" s="24"/>
      <c r="AP2193" s="24"/>
      <c r="AQ2193" s="24"/>
      <c r="AR2193" s="24"/>
      <c r="AS2193" s="24"/>
      <c r="AT2193" s="24"/>
      <c r="AU2193" s="24"/>
      <c r="AV2193" s="24"/>
      <c r="AW2193" s="24"/>
      <c r="AX2193" s="24"/>
      <c r="AY2193" s="24"/>
      <c r="AZ2193" s="24"/>
      <c r="BA2193" s="24"/>
      <c r="BB2193" s="24"/>
      <c r="BC2193" s="24"/>
      <c r="BD2193" s="24"/>
      <c r="BE2193" s="24"/>
      <c r="BF2193" s="24"/>
      <c r="BG2193" s="24"/>
    </row>
    <row r="2194" spans="1:59">
      <c r="A2194" s="24"/>
      <c r="B2194" s="128"/>
      <c r="C2194" s="24"/>
      <c r="D2194" s="24"/>
      <c r="E2194" s="128"/>
      <c r="F2194" s="128"/>
      <c r="G2194" s="128"/>
      <c r="H2194" s="150"/>
      <c r="I2194" s="24"/>
      <c r="J2194" s="128"/>
      <c r="K2194" s="24"/>
      <c r="L2194" s="128"/>
      <c r="M2194" s="24"/>
      <c r="N2194" s="24"/>
      <c r="O2194" s="424"/>
      <c r="P2194" s="128"/>
      <c r="Q2194" s="128"/>
      <c r="R2194" s="128"/>
      <c r="S2194" s="128"/>
      <c r="T2194" s="128"/>
      <c r="U2194" s="128"/>
      <c r="V2194" s="24"/>
      <c r="W2194" s="128"/>
      <c r="X2194" s="128"/>
      <c r="Y2194" s="128"/>
      <c r="Z2194" s="24"/>
      <c r="AA2194" s="24"/>
      <c r="AB2194" s="24"/>
      <c r="AC2194" s="24"/>
      <c r="AD2194" s="24"/>
      <c r="AE2194" s="24"/>
      <c r="AF2194" s="24"/>
      <c r="AG2194" s="24"/>
      <c r="AH2194" s="24"/>
      <c r="AI2194" s="24"/>
      <c r="AJ2194" s="24"/>
      <c r="AK2194" s="24"/>
      <c r="AL2194" s="24"/>
      <c r="AM2194" s="24"/>
      <c r="AN2194" s="24"/>
      <c r="AO2194" s="24"/>
      <c r="AP2194" s="24"/>
      <c r="AQ2194" s="24"/>
      <c r="AR2194" s="24"/>
      <c r="AS2194" s="24"/>
      <c r="AT2194" s="24"/>
      <c r="AU2194" s="24"/>
      <c r="AV2194" s="24"/>
      <c r="AW2194" s="24"/>
      <c r="AX2194" s="24"/>
      <c r="AY2194" s="24"/>
      <c r="AZ2194" s="24"/>
      <c r="BA2194" s="24"/>
      <c r="BB2194" s="24"/>
      <c r="BC2194" s="24"/>
      <c r="BD2194" s="24"/>
      <c r="BE2194" s="24"/>
      <c r="BF2194" s="24"/>
      <c r="BG2194" s="24"/>
    </row>
    <row r="2195" spans="1:59">
      <c r="A2195" s="24"/>
      <c r="B2195" s="128"/>
      <c r="C2195" s="24"/>
      <c r="D2195" s="24"/>
      <c r="E2195" s="128"/>
      <c r="F2195" s="128"/>
      <c r="G2195" s="128"/>
      <c r="H2195" s="150"/>
      <c r="I2195" s="24"/>
      <c r="J2195" s="128"/>
      <c r="K2195" s="24"/>
      <c r="L2195" s="128"/>
      <c r="M2195" s="24"/>
      <c r="N2195" s="24"/>
      <c r="O2195" s="424"/>
      <c r="P2195" s="128"/>
      <c r="Q2195" s="128"/>
      <c r="R2195" s="128"/>
      <c r="S2195" s="128"/>
      <c r="T2195" s="128"/>
      <c r="U2195" s="128"/>
      <c r="V2195" s="24"/>
      <c r="W2195" s="128"/>
      <c r="X2195" s="128"/>
      <c r="Y2195" s="128"/>
      <c r="Z2195" s="24"/>
      <c r="AA2195" s="24"/>
      <c r="AB2195" s="24"/>
      <c r="AC2195" s="24"/>
      <c r="AD2195" s="24"/>
      <c r="AE2195" s="24"/>
      <c r="AF2195" s="24"/>
      <c r="AG2195" s="24"/>
      <c r="AH2195" s="24"/>
      <c r="AI2195" s="24"/>
      <c r="AJ2195" s="24"/>
      <c r="AK2195" s="24"/>
      <c r="AL2195" s="24"/>
      <c r="AM2195" s="24"/>
      <c r="AN2195" s="24"/>
      <c r="AO2195" s="24"/>
      <c r="AP2195" s="24"/>
      <c r="AQ2195" s="24"/>
      <c r="AR2195" s="24"/>
      <c r="AS2195" s="24"/>
      <c r="AT2195" s="24"/>
      <c r="AU2195" s="24"/>
      <c r="AV2195" s="24"/>
      <c r="AW2195" s="24"/>
      <c r="AX2195" s="24"/>
      <c r="AY2195" s="24"/>
      <c r="AZ2195" s="24"/>
      <c r="BA2195" s="24"/>
      <c r="BB2195" s="24"/>
      <c r="BC2195" s="24"/>
      <c r="BD2195" s="24"/>
      <c r="BE2195" s="24"/>
      <c r="BF2195" s="24"/>
      <c r="BG2195" s="24"/>
    </row>
    <row r="2196" spans="1:59">
      <c r="A2196" s="24"/>
      <c r="B2196" s="128"/>
      <c r="C2196" s="24"/>
      <c r="D2196" s="24"/>
      <c r="E2196" s="128"/>
      <c r="F2196" s="128"/>
      <c r="G2196" s="128"/>
      <c r="H2196" s="150"/>
      <c r="I2196" s="24"/>
      <c r="J2196" s="128"/>
      <c r="K2196" s="24"/>
      <c r="L2196" s="128"/>
      <c r="M2196" s="24"/>
      <c r="N2196" s="24"/>
      <c r="O2196" s="424"/>
      <c r="P2196" s="128"/>
      <c r="Q2196" s="128"/>
      <c r="R2196" s="128"/>
      <c r="S2196" s="128"/>
      <c r="T2196" s="128"/>
      <c r="U2196" s="128"/>
      <c r="V2196" s="24"/>
      <c r="W2196" s="128"/>
      <c r="X2196" s="128"/>
      <c r="Y2196" s="128"/>
      <c r="Z2196" s="24"/>
      <c r="AA2196" s="24"/>
      <c r="AB2196" s="24"/>
      <c r="AC2196" s="24"/>
      <c r="AD2196" s="24"/>
      <c r="AE2196" s="24"/>
      <c r="AF2196" s="24"/>
      <c r="AG2196" s="24"/>
      <c r="AH2196" s="24"/>
      <c r="AI2196" s="24"/>
      <c r="AJ2196" s="24"/>
      <c r="AK2196" s="24"/>
      <c r="AL2196" s="24"/>
      <c r="AM2196" s="24"/>
      <c r="AN2196" s="24"/>
      <c r="AO2196" s="24"/>
      <c r="AP2196" s="24"/>
      <c r="AQ2196" s="24"/>
      <c r="AR2196" s="24"/>
      <c r="AS2196" s="24"/>
      <c r="AT2196" s="24"/>
      <c r="AU2196" s="24"/>
      <c r="AV2196" s="24"/>
      <c r="AW2196" s="24"/>
      <c r="AX2196" s="24"/>
      <c r="AY2196" s="24"/>
      <c r="AZ2196" s="24"/>
      <c r="BA2196" s="24"/>
      <c r="BB2196" s="24"/>
      <c r="BC2196" s="24"/>
      <c r="BD2196" s="24"/>
      <c r="BE2196" s="24"/>
      <c r="BF2196" s="24"/>
      <c r="BG2196" s="24"/>
    </row>
    <row r="2197" spans="1:59">
      <c r="A2197" s="24"/>
      <c r="B2197" s="128"/>
      <c r="C2197" s="24"/>
      <c r="D2197" s="24"/>
      <c r="E2197" s="128"/>
      <c r="F2197" s="128"/>
      <c r="G2197" s="128"/>
      <c r="H2197" s="150"/>
      <c r="I2197" s="24"/>
      <c r="J2197" s="128"/>
      <c r="K2197" s="24"/>
      <c r="L2197" s="128"/>
      <c r="M2197" s="24"/>
      <c r="N2197" s="24"/>
      <c r="O2197" s="424"/>
      <c r="P2197" s="128"/>
      <c r="Q2197" s="128"/>
      <c r="R2197" s="128"/>
      <c r="S2197" s="128"/>
      <c r="T2197" s="128"/>
      <c r="U2197" s="128"/>
      <c r="V2197" s="24"/>
      <c r="W2197" s="128"/>
      <c r="X2197" s="128"/>
      <c r="Y2197" s="128"/>
      <c r="Z2197" s="24"/>
      <c r="AA2197" s="24"/>
      <c r="AB2197" s="24"/>
      <c r="AC2197" s="24"/>
      <c r="AD2197" s="24"/>
      <c r="AE2197" s="24"/>
      <c r="AF2197" s="24"/>
      <c r="AG2197" s="24"/>
      <c r="AH2197" s="24"/>
      <c r="AI2197" s="24"/>
      <c r="AJ2197" s="24"/>
      <c r="AK2197" s="24"/>
      <c r="AL2197" s="24"/>
      <c r="AM2197" s="24"/>
      <c r="AN2197" s="24"/>
      <c r="AO2197" s="24"/>
      <c r="AP2197" s="24"/>
      <c r="AQ2197" s="24"/>
      <c r="AR2197" s="24"/>
      <c r="AS2197" s="24"/>
      <c r="AT2197" s="24"/>
      <c r="AU2197" s="24"/>
      <c r="AV2197" s="24"/>
      <c r="AW2197" s="24"/>
      <c r="AX2197" s="24"/>
      <c r="AY2197" s="24"/>
      <c r="AZ2197" s="24"/>
      <c r="BA2197" s="24"/>
      <c r="BB2197" s="24"/>
      <c r="BC2197" s="24"/>
      <c r="BD2197" s="24"/>
      <c r="BE2197" s="24"/>
      <c r="BF2197" s="24"/>
      <c r="BG2197" s="24"/>
    </row>
    <row r="2198" spans="1:59">
      <c r="A2198" s="24"/>
      <c r="B2198" s="128"/>
      <c r="C2198" s="24"/>
      <c r="D2198" s="24"/>
      <c r="E2198" s="128"/>
      <c r="F2198" s="128"/>
      <c r="G2198" s="128"/>
      <c r="H2198" s="150"/>
      <c r="I2198" s="24"/>
      <c r="J2198" s="128"/>
      <c r="K2198" s="24"/>
      <c r="L2198" s="128"/>
      <c r="M2198" s="24"/>
      <c r="N2198" s="24"/>
      <c r="O2198" s="424"/>
      <c r="P2198" s="128"/>
      <c r="Q2198" s="128"/>
      <c r="R2198" s="128"/>
      <c r="S2198" s="128"/>
      <c r="T2198" s="128"/>
      <c r="U2198" s="128"/>
      <c r="V2198" s="24"/>
      <c r="W2198" s="128"/>
      <c r="X2198" s="128"/>
      <c r="Y2198" s="128"/>
      <c r="Z2198" s="24"/>
      <c r="AA2198" s="24"/>
      <c r="AB2198" s="24"/>
      <c r="AC2198" s="24"/>
      <c r="AD2198" s="24"/>
      <c r="AE2198" s="24"/>
      <c r="AF2198" s="24"/>
      <c r="AG2198" s="24"/>
      <c r="AH2198" s="24"/>
      <c r="AI2198" s="24"/>
      <c r="AJ2198" s="24"/>
      <c r="AK2198" s="24"/>
      <c r="AL2198" s="24"/>
      <c r="AM2198" s="24"/>
      <c r="AN2198" s="24"/>
      <c r="AO2198" s="24"/>
      <c r="AP2198" s="24"/>
      <c r="AQ2198" s="24"/>
      <c r="AR2198" s="24"/>
      <c r="AS2198" s="24"/>
      <c r="AT2198" s="24"/>
      <c r="AU2198" s="24"/>
      <c r="AV2198" s="24"/>
      <c r="AW2198" s="24"/>
      <c r="AX2198" s="24"/>
      <c r="AY2198" s="24"/>
      <c r="AZ2198" s="24"/>
      <c r="BA2198" s="24"/>
      <c r="BB2198" s="24"/>
      <c r="BC2198" s="24"/>
      <c r="BD2198" s="24"/>
      <c r="BE2198" s="24"/>
      <c r="BF2198" s="24"/>
      <c r="BG2198" s="24"/>
    </row>
    <row r="2199" spans="1:59">
      <c r="A2199" s="24"/>
      <c r="B2199" s="128"/>
      <c r="C2199" s="24"/>
      <c r="D2199" s="24"/>
      <c r="E2199" s="128"/>
      <c r="F2199" s="128"/>
      <c r="G2199" s="128"/>
      <c r="H2199" s="150"/>
      <c r="I2199" s="24"/>
      <c r="J2199" s="128"/>
      <c r="K2199" s="24"/>
      <c r="L2199" s="128"/>
      <c r="M2199" s="24"/>
      <c r="N2199" s="24"/>
      <c r="O2199" s="424"/>
      <c r="P2199" s="128"/>
      <c r="Q2199" s="128"/>
      <c r="R2199" s="128"/>
      <c r="S2199" s="128"/>
      <c r="T2199" s="128"/>
      <c r="U2199" s="128"/>
      <c r="V2199" s="24"/>
      <c r="W2199" s="128"/>
      <c r="X2199" s="128"/>
      <c r="Y2199" s="128"/>
      <c r="Z2199" s="24"/>
      <c r="AA2199" s="24"/>
      <c r="AB2199" s="24"/>
      <c r="AC2199" s="24"/>
      <c r="AD2199" s="24"/>
      <c r="AE2199" s="24"/>
      <c r="AF2199" s="24"/>
      <c r="AG2199" s="24"/>
      <c r="AH2199" s="24"/>
      <c r="AI2199" s="24"/>
      <c r="AJ2199" s="24"/>
      <c r="AK2199" s="24"/>
      <c r="AL2199" s="24"/>
      <c r="AM2199" s="24"/>
      <c r="AN2199" s="24"/>
      <c r="AO2199" s="24"/>
      <c r="AP2199" s="24"/>
      <c r="AQ2199" s="24"/>
      <c r="AR2199" s="24"/>
      <c r="AS2199" s="24"/>
      <c r="AT2199" s="24"/>
      <c r="AU2199" s="24"/>
      <c r="AV2199" s="24"/>
      <c r="AW2199" s="24"/>
      <c r="AX2199" s="24"/>
      <c r="AY2199" s="24"/>
      <c r="AZ2199" s="24"/>
      <c r="BA2199" s="24"/>
      <c r="BB2199" s="24"/>
      <c r="BC2199" s="24"/>
      <c r="BD2199" s="24"/>
      <c r="BE2199" s="24"/>
      <c r="BF2199" s="24"/>
      <c r="BG2199" s="24"/>
    </row>
    <row r="2200" spans="1:59">
      <c r="A2200" s="24"/>
      <c r="B2200" s="128"/>
      <c r="C2200" s="24"/>
      <c r="D2200" s="24"/>
      <c r="E2200" s="128"/>
      <c r="F2200" s="128"/>
      <c r="G2200" s="128"/>
      <c r="H2200" s="150"/>
      <c r="I2200" s="24"/>
      <c r="J2200" s="128"/>
      <c r="K2200" s="24"/>
      <c r="L2200" s="128"/>
      <c r="M2200" s="24"/>
      <c r="N2200" s="24"/>
      <c r="O2200" s="424"/>
      <c r="P2200" s="128"/>
      <c r="Q2200" s="128"/>
      <c r="R2200" s="128"/>
      <c r="S2200" s="128"/>
      <c r="T2200" s="128"/>
      <c r="U2200" s="128"/>
      <c r="V2200" s="24"/>
      <c r="W2200" s="128"/>
      <c r="X2200" s="128"/>
      <c r="Y2200" s="128"/>
      <c r="Z2200" s="24"/>
      <c r="AA2200" s="24"/>
      <c r="AB2200" s="24"/>
      <c r="AC2200" s="24"/>
      <c r="AD2200" s="24"/>
      <c r="AE2200" s="24"/>
      <c r="AF2200" s="24"/>
      <c r="AG2200" s="24"/>
      <c r="AH2200" s="24"/>
      <c r="AI2200" s="24"/>
      <c r="AJ2200" s="24"/>
      <c r="AK2200" s="24"/>
      <c r="AL2200" s="24"/>
      <c r="AM2200" s="24"/>
      <c r="AN2200" s="24"/>
      <c r="AO2200" s="24"/>
      <c r="AP2200" s="24"/>
      <c r="AQ2200" s="24"/>
      <c r="AR2200" s="24"/>
      <c r="AS2200" s="24"/>
      <c r="AT2200" s="24"/>
      <c r="AU2200" s="24"/>
      <c r="AV2200" s="24"/>
      <c r="AW2200" s="24"/>
      <c r="AX2200" s="24"/>
      <c r="AY2200" s="24"/>
      <c r="AZ2200" s="24"/>
      <c r="BA2200" s="24"/>
      <c r="BB2200" s="24"/>
      <c r="BC2200" s="24"/>
      <c r="BD2200" s="24"/>
      <c r="BE2200" s="24"/>
      <c r="BF2200" s="24"/>
      <c r="BG2200" s="24"/>
    </row>
    <row r="2201" spans="1:59">
      <c r="A2201" s="24"/>
      <c r="B2201" s="128"/>
      <c r="C2201" s="24"/>
      <c r="D2201" s="24"/>
      <c r="E2201" s="128"/>
      <c r="F2201" s="128"/>
      <c r="G2201" s="128"/>
      <c r="H2201" s="150"/>
      <c r="I2201" s="24"/>
      <c r="J2201" s="128"/>
      <c r="K2201" s="24"/>
      <c r="L2201" s="128"/>
      <c r="M2201" s="24"/>
      <c r="N2201" s="24"/>
      <c r="O2201" s="424"/>
      <c r="P2201" s="128"/>
      <c r="Q2201" s="128"/>
      <c r="R2201" s="128"/>
      <c r="S2201" s="128"/>
      <c r="T2201" s="128"/>
      <c r="U2201" s="128"/>
      <c r="V2201" s="24"/>
      <c r="W2201" s="128"/>
      <c r="X2201" s="128"/>
      <c r="Y2201" s="128"/>
      <c r="Z2201" s="24"/>
      <c r="AA2201" s="24"/>
      <c r="AB2201" s="24"/>
      <c r="AC2201" s="24"/>
      <c r="AD2201" s="24"/>
      <c r="AE2201" s="24"/>
      <c r="AF2201" s="24"/>
      <c r="AG2201" s="24"/>
      <c r="AH2201" s="24"/>
      <c r="AI2201" s="24"/>
      <c r="AJ2201" s="24"/>
      <c r="AK2201" s="24"/>
      <c r="AL2201" s="24"/>
      <c r="AM2201" s="24"/>
      <c r="AN2201" s="24"/>
      <c r="AO2201" s="24"/>
      <c r="AP2201" s="24"/>
      <c r="AQ2201" s="24"/>
      <c r="AR2201" s="24"/>
      <c r="AS2201" s="24"/>
      <c r="AT2201" s="24"/>
      <c r="AU2201" s="24"/>
      <c r="AV2201" s="24"/>
      <c r="AW2201" s="24"/>
      <c r="AX2201" s="24"/>
      <c r="AY2201" s="24"/>
      <c r="AZ2201" s="24"/>
      <c r="BA2201" s="24"/>
      <c r="BB2201" s="24"/>
      <c r="BC2201" s="24"/>
      <c r="BD2201" s="24"/>
      <c r="BE2201" s="24"/>
      <c r="BF2201" s="24"/>
      <c r="BG2201" s="24"/>
    </row>
    <row r="2202" spans="1:59">
      <c r="A2202" s="24"/>
      <c r="B2202" s="128"/>
      <c r="C2202" s="24"/>
      <c r="D2202" s="24"/>
      <c r="E2202" s="128"/>
      <c r="F2202" s="128"/>
      <c r="G2202" s="128"/>
      <c r="H2202" s="150"/>
      <c r="I2202" s="24"/>
      <c r="J2202" s="128"/>
      <c r="K2202" s="24"/>
      <c r="L2202" s="128"/>
      <c r="M2202" s="24"/>
      <c r="N2202" s="24"/>
      <c r="O2202" s="424"/>
      <c r="P2202" s="128"/>
      <c r="Q2202" s="128"/>
      <c r="R2202" s="128"/>
      <c r="S2202" s="128"/>
      <c r="T2202" s="128"/>
      <c r="U2202" s="128"/>
      <c r="V2202" s="24"/>
      <c r="W2202" s="128"/>
      <c r="X2202" s="128"/>
      <c r="Y2202" s="128"/>
      <c r="Z2202" s="24"/>
      <c r="AA2202" s="24"/>
      <c r="AB2202" s="24"/>
      <c r="AC2202" s="24"/>
      <c r="AD2202" s="24"/>
      <c r="AE2202" s="24"/>
      <c r="AF2202" s="24"/>
      <c r="AG2202" s="24"/>
      <c r="AH2202" s="24"/>
      <c r="AI2202" s="24"/>
      <c r="AJ2202" s="24"/>
      <c r="AK2202" s="24"/>
      <c r="AL2202" s="24"/>
      <c r="AM2202" s="24"/>
      <c r="AN2202" s="24"/>
      <c r="AO2202" s="24"/>
      <c r="AP2202" s="24"/>
      <c r="AQ2202" s="24"/>
      <c r="AR2202" s="24"/>
      <c r="AS2202" s="24"/>
      <c r="AT2202" s="24"/>
      <c r="AU2202" s="24"/>
      <c r="AV2202" s="24"/>
      <c r="AW2202" s="24"/>
      <c r="AX2202" s="24"/>
      <c r="AY2202" s="24"/>
      <c r="AZ2202" s="24"/>
      <c r="BA2202" s="24"/>
      <c r="BB2202" s="24"/>
      <c r="BC2202" s="24"/>
      <c r="BD2202" s="24"/>
      <c r="BE2202" s="24"/>
      <c r="BF2202" s="24"/>
      <c r="BG2202" s="24"/>
    </row>
    <row r="2203" spans="1:59">
      <c r="A2203" s="24"/>
      <c r="B2203" s="128"/>
      <c r="C2203" s="24"/>
      <c r="D2203" s="24"/>
      <c r="E2203" s="128"/>
      <c r="F2203" s="128"/>
      <c r="G2203" s="128"/>
      <c r="H2203" s="150"/>
      <c r="I2203" s="24"/>
      <c r="J2203" s="128"/>
      <c r="K2203" s="24"/>
      <c r="L2203" s="128"/>
      <c r="M2203" s="24"/>
      <c r="N2203" s="24"/>
      <c r="O2203" s="424"/>
      <c r="P2203" s="128"/>
      <c r="Q2203" s="128"/>
      <c r="R2203" s="128"/>
      <c r="S2203" s="128"/>
      <c r="T2203" s="128"/>
      <c r="U2203" s="128"/>
      <c r="V2203" s="24"/>
      <c r="W2203" s="128"/>
      <c r="X2203" s="128"/>
      <c r="Y2203" s="128"/>
      <c r="Z2203" s="24"/>
      <c r="AA2203" s="24"/>
      <c r="AB2203" s="24"/>
      <c r="AC2203" s="24"/>
      <c r="AD2203" s="24"/>
      <c r="AE2203" s="24"/>
      <c r="AF2203" s="24"/>
      <c r="AG2203" s="24"/>
      <c r="AH2203" s="24"/>
      <c r="AI2203" s="24"/>
      <c r="AJ2203" s="24"/>
      <c r="AK2203" s="24"/>
      <c r="AL2203" s="24"/>
      <c r="AM2203" s="24"/>
      <c r="AN2203" s="24"/>
      <c r="AO2203" s="24"/>
      <c r="AP2203" s="24"/>
      <c r="AQ2203" s="24"/>
      <c r="AR2203" s="24"/>
      <c r="AS2203" s="24"/>
      <c r="AT2203" s="24"/>
      <c r="AU2203" s="24"/>
      <c r="AV2203" s="24"/>
      <c r="AW2203" s="24"/>
      <c r="AX2203" s="24"/>
      <c r="AY2203" s="24"/>
      <c r="AZ2203" s="24"/>
      <c r="BA2203" s="24"/>
      <c r="BB2203" s="24"/>
      <c r="BC2203" s="24"/>
      <c r="BD2203" s="24"/>
      <c r="BE2203" s="24"/>
      <c r="BF2203" s="24"/>
      <c r="BG2203" s="24"/>
    </row>
    <row r="2204" spans="1:59">
      <c r="A2204" s="24"/>
      <c r="B2204" s="128"/>
      <c r="C2204" s="24"/>
      <c r="D2204" s="24"/>
      <c r="E2204" s="128"/>
      <c r="F2204" s="128"/>
      <c r="G2204" s="128"/>
      <c r="H2204" s="150"/>
      <c r="I2204" s="24"/>
      <c r="J2204" s="128"/>
      <c r="K2204" s="24"/>
      <c r="L2204" s="128"/>
      <c r="M2204" s="24"/>
      <c r="N2204" s="24"/>
      <c r="O2204" s="424"/>
      <c r="P2204" s="128"/>
      <c r="Q2204" s="128"/>
      <c r="R2204" s="128"/>
      <c r="S2204" s="128"/>
      <c r="T2204" s="128"/>
      <c r="U2204" s="128"/>
      <c r="V2204" s="24"/>
      <c r="W2204" s="128"/>
      <c r="X2204" s="128"/>
      <c r="Y2204" s="128"/>
      <c r="Z2204" s="24"/>
      <c r="AA2204" s="24"/>
      <c r="AB2204" s="24"/>
      <c r="AC2204" s="24"/>
      <c r="AD2204" s="24"/>
      <c r="AE2204" s="24"/>
      <c r="AF2204" s="24"/>
      <c r="AG2204" s="24"/>
      <c r="AH2204" s="24"/>
      <c r="AI2204" s="24"/>
      <c r="AJ2204" s="24"/>
      <c r="AK2204" s="24"/>
      <c r="AL2204" s="24"/>
      <c r="AM2204" s="24"/>
      <c r="AN2204" s="24"/>
      <c r="AO2204" s="24"/>
      <c r="AP2204" s="24"/>
      <c r="AQ2204" s="24"/>
      <c r="AR2204" s="24"/>
      <c r="AS2204" s="24"/>
      <c r="AT2204" s="24"/>
      <c r="AU2204" s="24"/>
      <c r="AV2204" s="24"/>
      <c r="AW2204" s="24"/>
      <c r="AX2204" s="24"/>
      <c r="AY2204" s="24"/>
      <c r="AZ2204" s="24"/>
      <c r="BA2204" s="24"/>
      <c r="BB2204" s="24"/>
      <c r="BC2204" s="24"/>
      <c r="BD2204" s="24"/>
      <c r="BE2204" s="24"/>
      <c r="BF2204" s="24"/>
      <c r="BG2204" s="24"/>
    </row>
    <row r="2205" spans="1:59">
      <c r="A2205" s="24"/>
      <c r="B2205" s="128"/>
      <c r="C2205" s="24"/>
      <c r="D2205" s="24"/>
      <c r="E2205" s="128"/>
      <c r="F2205" s="128"/>
      <c r="G2205" s="128"/>
      <c r="H2205" s="150"/>
      <c r="I2205" s="24"/>
      <c r="J2205" s="128"/>
      <c r="K2205" s="24"/>
      <c r="L2205" s="128"/>
      <c r="M2205" s="24"/>
      <c r="N2205" s="24"/>
      <c r="O2205" s="424"/>
      <c r="P2205" s="128"/>
      <c r="Q2205" s="128"/>
      <c r="R2205" s="128"/>
      <c r="S2205" s="128"/>
      <c r="T2205" s="128"/>
      <c r="U2205" s="128"/>
      <c r="V2205" s="24"/>
      <c r="W2205" s="128"/>
      <c r="X2205" s="128"/>
      <c r="Y2205" s="128"/>
      <c r="Z2205" s="24"/>
      <c r="AA2205" s="24"/>
      <c r="AB2205" s="24"/>
      <c r="AC2205" s="24"/>
      <c r="AD2205" s="24"/>
      <c r="AE2205" s="24"/>
      <c r="AF2205" s="24"/>
      <c r="AG2205" s="24"/>
      <c r="AH2205" s="24"/>
      <c r="AI2205" s="24"/>
      <c r="AJ2205" s="24"/>
      <c r="AK2205" s="24"/>
      <c r="AL2205" s="24"/>
      <c r="AM2205" s="24"/>
      <c r="AN2205" s="24"/>
      <c r="AO2205" s="24"/>
      <c r="AP2205" s="24"/>
      <c r="AQ2205" s="24"/>
      <c r="AR2205" s="24"/>
      <c r="AS2205" s="24"/>
      <c r="AT2205" s="24"/>
      <c r="AU2205" s="24"/>
      <c r="AV2205" s="24"/>
      <c r="AW2205" s="24"/>
      <c r="AX2205" s="24"/>
      <c r="AY2205" s="24"/>
      <c r="AZ2205" s="24"/>
      <c r="BA2205" s="24"/>
      <c r="BB2205" s="24"/>
      <c r="BC2205" s="24"/>
      <c r="BD2205" s="24"/>
      <c r="BE2205" s="24"/>
      <c r="BF2205" s="24"/>
      <c r="BG2205" s="24"/>
    </row>
    <row r="2206" spans="1:59">
      <c r="A2206" s="24"/>
      <c r="B2206" s="128"/>
      <c r="C2206" s="24"/>
      <c r="D2206" s="24"/>
      <c r="E2206" s="128"/>
      <c r="F2206" s="128"/>
      <c r="G2206" s="128"/>
      <c r="H2206" s="150"/>
      <c r="I2206" s="24"/>
      <c r="J2206" s="128"/>
      <c r="K2206" s="24"/>
      <c r="L2206" s="128"/>
      <c r="M2206" s="24"/>
      <c r="N2206" s="24"/>
      <c r="O2206" s="424"/>
      <c r="P2206" s="128"/>
      <c r="Q2206" s="128"/>
      <c r="R2206" s="128"/>
      <c r="S2206" s="128"/>
      <c r="T2206" s="128"/>
      <c r="U2206" s="128"/>
      <c r="V2206" s="24"/>
      <c r="W2206" s="128"/>
      <c r="X2206" s="128"/>
      <c r="Y2206" s="128"/>
      <c r="Z2206" s="24"/>
      <c r="AA2206" s="24"/>
      <c r="AB2206" s="24"/>
      <c r="AC2206" s="24"/>
      <c r="AD2206" s="24"/>
      <c r="AE2206" s="24"/>
      <c r="AF2206" s="24"/>
      <c r="AG2206" s="24"/>
      <c r="AH2206" s="24"/>
      <c r="AI2206" s="24"/>
      <c r="AJ2206" s="24"/>
      <c r="AK2206" s="24"/>
      <c r="AL2206" s="24"/>
      <c r="AM2206" s="24"/>
      <c r="AN2206" s="24"/>
      <c r="AO2206" s="24"/>
      <c r="AP2206" s="24"/>
      <c r="AQ2206" s="24"/>
      <c r="AR2206" s="24"/>
      <c r="AS2206" s="24"/>
      <c r="AT2206" s="24"/>
      <c r="AU2206" s="24"/>
      <c r="AV2206" s="24"/>
      <c r="AW2206" s="24"/>
      <c r="AX2206" s="24"/>
      <c r="AY2206" s="24"/>
      <c r="AZ2206" s="24"/>
      <c r="BA2206" s="24"/>
      <c r="BB2206" s="24"/>
      <c r="BC2206" s="24"/>
      <c r="BD2206" s="24"/>
      <c r="BE2206" s="24"/>
      <c r="BF2206" s="24"/>
      <c r="BG2206" s="24"/>
    </row>
    <row r="2207" spans="1:59">
      <c r="A2207" s="24"/>
      <c r="B2207" s="128"/>
      <c r="C2207" s="24"/>
      <c r="D2207" s="24"/>
      <c r="E2207" s="128"/>
      <c r="F2207" s="128"/>
      <c r="G2207" s="128"/>
      <c r="H2207" s="150"/>
      <c r="I2207" s="24"/>
      <c r="J2207" s="128"/>
      <c r="K2207" s="24"/>
      <c r="L2207" s="128"/>
      <c r="M2207" s="24"/>
      <c r="N2207" s="24"/>
      <c r="O2207" s="424"/>
      <c r="P2207" s="128"/>
      <c r="Q2207" s="128"/>
      <c r="R2207" s="128"/>
      <c r="S2207" s="128"/>
      <c r="T2207" s="128"/>
      <c r="U2207" s="128"/>
      <c r="V2207" s="24"/>
      <c r="W2207" s="128"/>
      <c r="X2207" s="128"/>
      <c r="Y2207" s="128"/>
      <c r="Z2207" s="24"/>
      <c r="AA2207" s="24"/>
      <c r="AB2207" s="24"/>
      <c r="AC2207" s="24"/>
      <c r="AD2207" s="24"/>
      <c r="AE2207" s="24"/>
      <c r="AF2207" s="24"/>
      <c r="AG2207" s="24"/>
      <c r="AH2207" s="24"/>
      <c r="AI2207" s="24"/>
      <c r="AJ2207" s="24"/>
      <c r="AK2207" s="24"/>
      <c r="AL2207" s="24"/>
      <c r="AM2207" s="24"/>
      <c r="AN2207" s="24"/>
      <c r="AO2207" s="24"/>
      <c r="AP2207" s="24"/>
      <c r="AQ2207" s="24"/>
      <c r="AR2207" s="24"/>
      <c r="AS2207" s="24"/>
      <c r="AT2207" s="24"/>
      <c r="AU2207" s="24"/>
      <c r="AV2207" s="24"/>
      <c r="AW2207" s="24"/>
      <c r="AX2207" s="24"/>
      <c r="AY2207" s="24"/>
      <c r="AZ2207" s="24"/>
      <c r="BA2207" s="24"/>
      <c r="BB2207" s="24"/>
      <c r="BC2207" s="24"/>
      <c r="BD2207" s="24"/>
      <c r="BE2207" s="24"/>
      <c r="BF2207" s="24"/>
      <c r="BG2207" s="24"/>
    </row>
    <row r="2208" spans="1:59">
      <c r="A2208" s="24"/>
      <c r="B2208" s="128"/>
      <c r="C2208" s="24"/>
      <c r="D2208" s="24"/>
      <c r="E2208" s="128"/>
      <c r="F2208" s="128"/>
      <c r="G2208" s="128"/>
      <c r="H2208" s="150"/>
      <c r="I2208" s="24"/>
      <c r="J2208" s="128"/>
      <c r="K2208" s="24"/>
      <c r="L2208" s="128"/>
      <c r="M2208" s="24"/>
      <c r="N2208" s="24"/>
      <c r="O2208" s="424"/>
      <c r="P2208" s="128"/>
      <c r="Q2208" s="128"/>
      <c r="R2208" s="128"/>
      <c r="S2208" s="128"/>
      <c r="T2208" s="128"/>
      <c r="U2208" s="128"/>
      <c r="V2208" s="24"/>
      <c r="W2208" s="128"/>
      <c r="X2208" s="128"/>
      <c r="Y2208" s="128"/>
      <c r="Z2208" s="24"/>
      <c r="AA2208" s="24"/>
      <c r="AB2208" s="24"/>
      <c r="AC2208" s="24"/>
      <c r="AD2208" s="24"/>
      <c r="AE2208" s="24"/>
      <c r="AF2208" s="24"/>
      <c r="AG2208" s="24"/>
      <c r="AH2208" s="24"/>
      <c r="AI2208" s="24"/>
      <c r="AJ2208" s="24"/>
      <c r="AK2208" s="24"/>
      <c r="AL2208" s="24"/>
      <c r="AM2208" s="24"/>
      <c r="AN2208" s="24"/>
      <c r="AO2208" s="24"/>
      <c r="AP2208" s="24"/>
      <c r="AQ2208" s="24"/>
      <c r="AR2208" s="24"/>
      <c r="AS2208" s="24"/>
      <c r="AT2208" s="24"/>
      <c r="AU2208" s="24"/>
      <c r="AV2208" s="24"/>
      <c r="AW2208" s="24"/>
      <c r="AX2208" s="24"/>
      <c r="AY2208" s="24"/>
      <c r="AZ2208" s="24"/>
      <c r="BA2208" s="24"/>
      <c r="BB2208" s="24"/>
      <c r="BC2208" s="24"/>
      <c r="BD2208" s="24"/>
      <c r="BE2208" s="24"/>
      <c r="BF2208" s="24"/>
      <c r="BG2208" s="24"/>
    </row>
    <row r="2209" spans="1:59">
      <c r="A2209" s="24"/>
      <c r="B2209" s="128"/>
      <c r="C2209" s="24"/>
      <c r="D2209" s="24"/>
      <c r="E2209" s="128"/>
      <c r="F2209" s="128"/>
      <c r="G2209" s="128"/>
      <c r="H2209" s="150"/>
      <c r="I2209" s="24"/>
      <c r="J2209" s="128"/>
      <c r="K2209" s="24"/>
      <c r="L2209" s="128"/>
      <c r="M2209" s="24"/>
      <c r="N2209" s="24"/>
      <c r="O2209" s="424"/>
      <c r="P2209" s="128"/>
      <c r="Q2209" s="128"/>
      <c r="R2209" s="128"/>
      <c r="S2209" s="128"/>
      <c r="T2209" s="128"/>
      <c r="U2209" s="128"/>
      <c r="V2209" s="24"/>
      <c r="W2209" s="128"/>
      <c r="X2209" s="128"/>
      <c r="Y2209" s="128"/>
      <c r="Z2209" s="24"/>
      <c r="AA2209" s="24"/>
      <c r="AB2209" s="24"/>
      <c r="AC2209" s="24"/>
      <c r="AD2209" s="24"/>
      <c r="AE2209" s="24"/>
      <c r="AF2209" s="24"/>
      <c r="AG2209" s="24"/>
      <c r="AH2209" s="24"/>
      <c r="AI2209" s="24"/>
      <c r="AJ2209" s="24"/>
      <c r="AK2209" s="24"/>
      <c r="AL2209" s="24"/>
      <c r="AM2209" s="24"/>
      <c r="AN2209" s="24"/>
      <c r="AO2209" s="24"/>
      <c r="AP2209" s="24"/>
      <c r="AQ2209" s="24"/>
      <c r="AR2209" s="24"/>
      <c r="AS2209" s="24"/>
      <c r="AT2209" s="24"/>
      <c r="AU2209" s="24"/>
      <c r="AV2209" s="24"/>
      <c r="AW2209" s="24"/>
      <c r="AX2209" s="24"/>
      <c r="AY2209" s="24"/>
      <c r="AZ2209" s="24"/>
      <c r="BA2209" s="24"/>
      <c r="BB2209" s="24"/>
      <c r="BC2209" s="24"/>
      <c r="BD2209" s="24"/>
      <c r="BE2209" s="24"/>
      <c r="BF2209" s="24"/>
      <c r="BG2209" s="24"/>
    </row>
    <row r="2210" spans="1:59">
      <c r="A2210" s="24"/>
      <c r="B2210" s="128"/>
      <c r="C2210" s="24"/>
      <c r="D2210" s="24"/>
      <c r="E2210" s="128"/>
      <c r="F2210" s="128"/>
      <c r="G2210" s="128"/>
      <c r="H2210" s="150"/>
      <c r="I2210" s="24"/>
      <c r="J2210" s="128"/>
      <c r="K2210" s="24"/>
      <c r="L2210" s="128"/>
      <c r="M2210" s="24"/>
      <c r="N2210" s="24"/>
      <c r="O2210" s="424"/>
      <c r="P2210" s="128"/>
      <c r="Q2210" s="128"/>
      <c r="R2210" s="128"/>
      <c r="S2210" s="128"/>
      <c r="T2210" s="128"/>
      <c r="U2210" s="128"/>
      <c r="V2210" s="24"/>
      <c r="W2210" s="128"/>
      <c r="X2210" s="128"/>
      <c r="Y2210" s="128"/>
      <c r="Z2210" s="24"/>
      <c r="AA2210" s="24"/>
      <c r="AB2210" s="24"/>
      <c r="AC2210" s="24"/>
      <c r="AD2210" s="24"/>
      <c r="AE2210" s="24"/>
      <c r="AF2210" s="24"/>
      <c r="AG2210" s="24"/>
      <c r="AH2210" s="24"/>
      <c r="AI2210" s="24"/>
      <c r="AJ2210" s="24"/>
      <c r="AK2210" s="24"/>
      <c r="AL2210" s="24"/>
      <c r="AM2210" s="24"/>
      <c r="AN2210" s="24"/>
      <c r="AO2210" s="24"/>
      <c r="AP2210" s="24"/>
      <c r="AQ2210" s="24"/>
      <c r="AR2210" s="24"/>
      <c r="AS2210" s="24"/>
      <c r="AT2210" s="24"/>
      <c r="AU2210" s="24"/>
      <c r="AV2210" s="24"/>
      <c r="AW2210" s="24"/>
      <c r="AX2210" s="24"/>
      <c r="AY2210" s="24"/>
      <c r="AZ2210" s="24"/>
      <c r="BA2210" s="24"/>
      <c r="BB2210" s="24"/>
      <c r="BC2210" s="24"/>
      <c r="BD2210" s="24"/>
      <c r="BE2210" s="24"/>
      <c r="BF2210" s="24"/>
      <c r="BG2210" s="24"/>
    </row>
    <row r="2211" spans="1:59">
      <c r="A2211" s="24"/>
      <c r="B2211" s="128"/>
      <c r="C2211" s="24"/>
      <c r="D2211" s="24"/>
      <c r="E2211" s="128"/>
      <c r="F2211" s="128"/>
      <c r="G2211" s="128"/>
      <c r="H2211" s="150"/>
      <c r="I2211" s="24"/>
      <c r="J2211" s="128"/>
      <c r="K2211" s="24"/>
      <c r="L2211" s="128"/>
      <c r="M2211" s="24"/>
      <c r="N2211" s="24"/>
      <c r="O2211" s="424"/>
      <c r="P2211" s="128"/>
      <c r="Q2211" s="128"/>
      <c r="R2211" s="128"/>
      <c r="S2211" s="128"/>
      <c r="T2211" s="128"/>
      <c r="U2211" s="128"/>
      <c r="V2211" s="24"/>
      <c r="W2211" s="128"/>
      <c r="X2211" s="128"/>
      <c r="Y2211" s="128"/>
      <c r="Z2211" s="24"/>
      <c r="AA2211" s="24"/>
      <c r="AB2211" s="24"/>
      <c r="AC2211" s="24"/>
      <c r="AD2211" s="24"/>
      <c r="AE2211" s="24"/>
      <c r="AF2211" s="24"/>
      <c r="AG2211" s="24"/>
      <c r="AH2211" s="24"/>
      <c r="AI2211" s="24"/>
      <c r="AJ2211" s="24"/>
      <c r="AK2211" s="24"/>
      <c r="AL2211" s="24"/>
      <c r="AM2211" s="24"/>
      <c r="AN2211" s="24"/>
      <c r="AO2211" s="24"/>
      <c r="AP2211" s="24"/>
      <c r="AQ2211" s="24"/>
      <c r="AR2211" s="24"/>
      <c r="AS2211" s="24"/>
      <c r="AT2211" s="24"/>
      <c r="AU2211" s="24"/>
      <c r="AV2211" s="24"/>
      <c r="AW2211" s="24"/>
      <c r="AX2211" s="24"/>
      <c r="AY2211" s="24"/>
      <c r="AZ2211" s="24"/>
      <c r="BA2211" s="24"/>
      <c r="BB2211" s="24"/>
      <c r="BC2211" s="24"/>
      <c r="BD2211" s="24"/>
      <c r="BE2211" s="24"/>
      <c r="BF2211" s="24"/>
      <c r="BG2211" s="24"/>
    </row>
    <row r="2212" spans="1:59">
      <c r="A2212" s="24"/>
      <c r="B2212" s="128"/>
      <c r="C2212" s="24"/>
      <c r="D2212" s="24"/>
      <c r="E2212" s="128"/>
      <c r="F2212" s="128"/>
      <c r="G2212" s="128"/>
      <c r="H2212" s="150"/>
      <c r="I2212" s="24"/>
      <c r="J2212" s="128"/>
      <c r="K2212" s="24"/>
      <c r="L2212" s="128"/>
      <c r="M2212" s="24"/>
      <c r="N2212" s="24"/>
      <c r="O2212" s="424"/>
      <c r="P2212" s="128"/>
      <c r="Q2212" s="128"/>
      <c r="R2212" s="128"/>
      <c r="S2212" s="128"/>
      <c r="T2212" s="128"/>
      <c r="U2212" s="128"/>
      <c r="V2212" s="24"/>
      <c r="W2212" s="128"/>
      <c r="X2212" s="128"/>
      <c r="Y2212" s="128"/>
      <c r="Z2212" s="24"/>
      <c r="AA2212" s="24"/>
      <c r="AB2212" s="24"/>
      <c r="AC2212" s="24"/>
      <c r="AD2212" s="24"/>
      <c r="AE2212" s="24"/>
      <c r="AF2212" s="24"/>
      <c r="AG2212" s="24"/>
      <c r="AH2212" s="24"/>
      <c r="AI2212" s="24"/>
      <c r="AJ2212" s="24"/>
      <c r="AK2212" s="24"/>
      <c r="AL2212" s="24"/>
      <c r="AM2212" s="24"/>
      <c r="AN2212" s="24"/>
      <c r="AO2212" s="24"/>
      <c r="AP2212" s="24"/>
      <c r="AQ2212" s="24"/>
      <c r="AR2212" s="24"/>
      <c r="AS2212" s="24"/>
      <c r="AT2212" s="24"/>
      <c r="AU2212" s="24"/>
      <c r="AV2212" s="24"/>
      <c r="AW2212" s="24"/>
      <c r="AX2212" s="24"/>
      <c r="AY2212" s="24"/>
      <c r="AZ2212" s="24"/>
      <c r="BA2212" s="24"/>
      <c r="BB2212" s="24"/>
      <c r="BC2212" s="24"/>
      <c r="BD2212" s="24"/>
      <c r="BE2212" s="24"/>
      <c r="BF2212" s="24"/>
      <c r="BG2212" s="24"/>
    </row>
    <row r="2213" spans="1:59">
      <c r="A2213" s="24"/>
      <c r="B2213" s="128"/>
      <c r="C2213" s="24"/>
      <c r="D2213" s="24"/>
      <c r="E2213" s="128"/>
      <c r="F2213" s="128"/>
      <c r="G2213" s="128"/>
      <c r="H2213" s="150"/>
      <c r="I2213" s="24"/>
      <c r="J2213" s="128"/>
      <c r="K2213" s="24"/>
      <c r="L2213" s="128"/>
      <c r="M2213" s="24"/>
      <c r="N2213" s="24"/>
      <c r="O2213" s="424"/>
      <c r="P2213" s="128"/>
      <c r="Q2213" s="128"/>
      <c r="R2213" s="128"/>
      <c r="S2213" s="128"/>
      <c r="T2213" s="128"/>
      <c r="U2213" s="128"/>
      <c r="V2213" s="24"/>
      <c r="W2213" s="128"/>
      <c r="X2213" s="128"/>
      <c r="Y2213" s="128"/>
      <c r="Z2213" s="24"/>
      <c r="AA2213" s="24"/>
      <c r="AB2213" s="24"/>
      <c r="AC2213" s="24"/>
      <c r="AD2213" s="24"/>
      <c r="AE2213" s="24"/>
      <c r="AF2213" s="24"/>
      <c r="AG2213" s="24"/>
      <c r="AH2213" s="24"/>
      <c r="AI2213" s="24"/>
      <c r="AJ2213" s="24"/>
      <c r="AK2213" s="24"/>
      <c r="AL2213" s="24"/>
      <c r="AM2213" s="24"/>
      <c r="AN2213" s="24"/>
      <c r="AO2213" s="24"/>
      <c r="AP2213" s="24"/>
      <c r="AQ2213" s="24"/>
      <c r="AR2213" s="24"/>
      <c r="AS2213" s="24"/>
      <c r="AT2213" s="24"/>
      <c r="AU2213" s="24"/>
      <c r="AV2213" s="24"/>
      <c r="AW2213" s="24"/>
      <c r="AX2213" s="24"/>
      <c r="AY2213" s="24"/>
      <c r="AZ2213" s="24"/>
      <c r="BA2213" s="24"/>
      <c r="BB2213" s="24"/>
      <c r="BC2213" s="24"/>
      <c r="BD2213" s="24"/>
      <c r="BE2213" s="24"/>
      <c r="BF2213" s="24"/>
      <c r="BG2213" s="24"/>
    </row>
    <row r="2214" spans="1:59">
      <c r="A2214" s="24"/>
      <c r="B2214" s="128"/>
      <c r="C2214" s="24"/>
      <c r="D2214" s="24"/>
      <c r="E2214" s="128"/>
      <c r="F2214" s="128"/>
      <c r="G2214" s="128"/>
      <c r="H2214" s="150"/>
      <c r="I2214" s="24"/>
      <c r="J2214" s="128"/>
      <c r="K2214" s="24"/>
      <c r="L2214" s="128"/>
      <c r="M2214" s="24"/>
      <c r="N2214" s="24"/>
      <c r="O2214" s="424"/>
      <c r="P2214" s="128"/>
      <c r="Q2214" s="128"/>
      <c r="R2214" s="128"/>
      <c r="S2214" s="128"/>
      <c r="T2214" s="128"/>
      <c r="U2214" s="128"/>
      <c r="V2214" s="24"/>
      <c r="W2214" s="128"/>
      <c r="X2214" s="128"/>
      <c r="Y2214" s="128"/>
      <c r="Z2214" s="24"/>
      <c r="AA2214" s="24"/>
      <c r="AB2214" s="24"/>
      <c r="AC2214" s="24"/>
      <c r="AD2214" s="24"/>
      <c r="AE2214" s="24"/>
      <c r="AF2214" s="24"/>
      <c r="AG2214" s="24"/>
      <c r="AH2214" s="24"/>
      <c r="AI2214" s="24"/>
      <c r="AJ2214" s="24"/>
      <c r="AK2214" s="24"/>
      <c r="AL2214" s="24"/>
      <c r="AM2214" s="24"/>
      <c r="AN2214" s="24"/>
      <c r="AO2214" s="24"/>
      <c r="AP2214" s="24"/>
      <c r="AQ2214" s="24"/>
      <c r="AR2214" s="24"/>
      <c r="AS2214" s="24"/>
      <c r="AT2214" s="24"/>
      <c r="AU2214" s="24"/>
      <c r="AV2214" s="24"/>
      <c r="AW2214" s="24"/>
      <c r="AX2214" s="24"/>
      <c r="AY2214" s="24"/>
      <c r="AZ2214" s="24"/>
      <c r="BA2214" s="24"/>
      <c r="BB2214" s="24"/>
      <c r="BC2214" s="24"/>
      <c r="BD2214" s="24"/>
      <c r="BE2214" s="24"/>
      <c r="BF2214" s="24"/>
      <c r="BG2214" s="24"/>
    </row>
    <row r="2215" spans="1:59">
      <c r="A2215" s="24"/>
      <c r="B2215" s="128"/>
      <c r="C2215" s="24"/>
      <c r="D2215" s="24"/>
      <c r="E2215" s="128"/>
      <c r="F2215" s="128"/>
      <c r="G2215" s="128"/>
      <c r="H2215" s="150"/>
      <c r="I2215" s="24"/>
      <c r="J2215" s="128"/>
      <c r="K2215" s="24"/>
      <c r="L2215" s="128"/>
      <c r="M2215" s="24"/>
      <c r="N2215" s="24"/>
      <c r="O2215" s="424"/>
      <c r="P2215" s="128"/>
      <c r="Q2215" s="128"/>
      <c r="R2215" s="128"/>
      <c r="S2215" s="128"/>
      <c r="T2215" s="128"/>
      <c r="U2215" s="128"/>
      <c r="V2215" s="24"/>
      <c r="W2215" s="128"/>
      <c r="X2215" s="128"/>
      <c r="Y2215" s="128"/>
      <c r="Z2215" s="24"/>
      <c r="AA2215" s="24"/>
      <c r="AB2215" s="24"/>
      <c r="AC2215" s="24"/>
      <c r="AD2215" s="24"/>
      <c r="AE2215" s="24"/>
      <c r="AF2215" s="24"/>
      <c r="AG2215" s="24"/>
      <c r="AH2215" s="24"/>
      <c r="AI2215" s="24"/>
      <c r="AJ2215" s="24"/>
      <c r="AK2215" s="24"/>
      <c r="AL2215" s="24"/>
      <c r="AM2215" s="24"/>
      <c r="AN2215" s="24"/>
      <c r="AO2215" s="24"/>
      <c r="AP2215" s="24"/>
      <c r="AQ2215" s="24"/>
      <c r="AR2215" s="24"/>
      <c r="AS2215" s="24"/>
      <c r="AT2215" s="24"/>
      <c r="AU2215" s="24"/>
      <c r="AV2215" s="24"/>
      <c r="AW2215" s="24"/>
      <c r="AX2215" s="24"/>
      <c r="AY2215" s="24"/>
      <c r="AZ2215" s="24"/>
      <c r="BA2215" s="24"/>
      <c r="BB2215" s="24"/>
      <c r="BC2215" s="24"/>
      <c r="BD2215" s="24"/>
      <c r="BE2215" s="24"/>
      <c r="BF2215" s="24"/>
      <c r="BG2215" s="24"/>
    </row>
    <row r="2216" spans="1:59">
      <c r="A2216" s="24"/>
      <c r="B2216" s="128"/>
      <c r="C2216" s="24"/>
      <c r="D2216" s="24"/>
      <c r="E2216" s="128"/>
      <c r="F2216" s="128"/>
      <c r="G2216" s="128"/>
      <c r="H2216" s="150"/>
      <c r="I2216" s="24"/>
      <c r="J2216" s="128"/>
      <c r="K2216" s="24"/>
      <c r="L2216" s="128"/>
      <c r="M2216" s="24"/>
      <c r="N2216" s="24"/>
      <c r="O2216" s="424"/>
      <c r="P2216" s="128"/>
      <c r="Q2216" s="128"/>
      <c r="R2216" s="128"/>
      <c r="S2216" s="128"/>
      <c r="T2216" s="128"/>
      <c r="U2216" s="128"/>
      <c r="V2216" s="24"/>
      <c r="W2216" s="128"/>
      <c r="X2216" s="128"/>
      <c r="Y2216" s="128"/>
      <c r="Z2216" s="24"/>
      <c r="AA2216" s="24"/>
      <c r="AB2216" s="24"/>
      <c r="AC2216" s="24"/>
      <c r="AD2216" s="24"/>
      <c r="AE2216" s="24"/>
      <c r="AF2216" s="24"/>
      <c r="AG2216" s="24"/>
      <c r="AH2216" s="24"/>
      <c r="AI2216" s="24"/>
      <c r="AJ2216" s="24"/>
      <c r="AK2216" s="24"/>
      <c r="AL2216" s="24"/>
      <c r="AM2216" s="24"/>
      <c r="AN2216" s="24"/>
      <c r="AO2216" s="24"/>
      <c r="AP2216" s="24"/>
      <c r="AQ2216" s="24"/>
      <c r="AR2216" s="24"/>
      <c r="AS2216" s="24"/>
      <c r="AT2216" s="24"/>
      <c r="AU2216" s="24"/>
      <c r="AV2216" s="24"/>
      <c r="AW2216" s="24"/>
      <c r="AX2216" s="24"/>
      <c r="AY2216" s="24"/>
      <c r="AZ2216" s="24"/>
      <c r="BA2216" s="24"/>
      <c r="BB2216" s="24"/>
      <c r="BC2216" s="24"/>
      <c r="BD2216" s="24"/>
      <c r="BE2216" s="24"/>
      <c r="BF2216" s="24"/>
      <c r="BG2216" s="24"/>
    </row>
    <row r="2217" spans="1:59">
      <c r="A2217" s="24"/>
      <c r="B2217" s="128"/>
      <c r="C2217" s="24"/>
      <c r="D2217" s="24"/>
      <c r="E2217" s="128"/>
      <c r="F2217" s="128"/>
      <c r="G2217" s="128"/>
      <c r="H2217" s="150"/>
      <c r="I2217" s="24"/>
      <c r="J2217" s="128"/>
      <c r="K2217" s="24"/>
      <c r="L2217" s="128"/>
      <c r="M2217" s="24"/>
      <c r="N2217" s="24"/>
      <c r="O2217" s="424"/>
      <c r="P2217" s="128"/>
      <c r="Q2217" s="128"/>
      <c r="R2217" s="128"/>
      <c r="S2217" s="128"/>
      <c r="T2217" s="128"/>
      <c r="U2217" s="128"/>
      <c r="V2217" s="24"/>
      <c r="W2217" s="128"/>
      <c r="X2217" s="128"/>
      <c r="Y2217" s="128"/>
      <c r="Z2217" s="24"/>
      <c r="AA2217" s="24"/>
      <c r="AB2217" s="24"/>
      <c r="AC2217" s="24"/>
      <c r="AD2217" s="24"/>
      <c r="AE2217" s="24"/>
      <c r="AF2217" s="24"/>
      <c r="AG2217" s="24"/>
      <c r="AH2217" s="24"/>
      <c r="AI2217" s="24"/>
      <c r="AJ2217" s="24"/>
      <c r="AK2217" s="24"/>
      <c r="AL2217" s="24"/>
      <c r="AM2217" s="24"/>
      <c r="AN2217" s="24"/>
      <c r="AO2217" s="24"/>
      <c r="AP2217" s="24"/>
      <c r="AQ2217" s="24"/>
      <c r="AR2217" s="24"/>
      <c r="AS2217" s="24"/>
      <c r="AT2217" s="24"/>
      <c r="AU2217" s="24"/>
      <c r="AV2217" s="24"/>
      <c r="AW2217" s="24"/>
      <c r="AX2217" s="24"/>
      <c r="AY2217" s="24"/>
      <c r="AZ2217" s="24"/>
      <c r="BA2217" s="24"/>
      <c r="BB2217" s="24"/>
      <c r="BC2217" s="24"/>
      <c r="BD2217" s="24"/>
      <c r="BE2217" s="24"/>
      <c r="BF2217" s="24"/>
      <c r="BG2217" s="24"/>
    </row>
    <row r="2218" spans="1:59">
      <c r="A2218" s="24"/>
      <c r="B2218" s="128"/>
      <c r="C2218" s="24"/>
      <c r="D2218" s="24"/>
      <c r="E2218" s="128"/>
      <c r="F2218" s="128"/>
      <c r="G2218" s="128"/>
      <c r="H2218" s="150"/>
      <c r="I2218" s="24"/>
      <c r="J2218" s="128"/>
      <c r="K2218" s="24"/>
      <c r="L2218" s="128"/>
      <c r="M2218" s="24"/>
      <c r="N2218" s="24"/>
      <c r="O2218" s="424"/>
      <c r="P2218" s="128"/>
      <c r="Q2218" s="128"/>
      <c r="R2218" s="128"/>
      <c r="S2218" s="128"/>
      <c r="T2218" s="128"/>
      <c r="U2218" s="128"/>
      <c r="V2218" s="24"/>
      <c r="W2218" s="128"/>
      <c r="X2218" s="128"/>
      <c r="Y2218" s="128"/>
      <c r="Z2218" s="24"/>
      <c r="AA2218" s="24"/>
      <c r="AB2218" s="24"/>
      <c r="AC2218" s="24"/>
      <c r="AD2218" s="24"/>
      <c r="AE2218" s="24"/>
      <c r="AF2218" s="24"/>
      <c r="AG2218" s="24"/>
      <c r="AH2218" s="24"/>
      <c r="AI2218" s="24"/>
      <c r="AJ2218" s="24"/>
      <c r="AK2218" s="24"/>
      <c r="AL2218" s="24"/>
      <c r="AM2218" s="24"/>
      <c r="AN2218" s="24"/>
      <c r="AO2218" s="24"/>
      <c r="AP2218" s="24"/>
      <c r="AQ2218" s="24"/>
      <c r="AR2218" s="24"/>
      <c r="AS2218" s="24"/>
      <c r="AT2218" s="24"/>
      <c r="AU2218" s="24"/>
      <c r="AV2218" s="24"/>
      <c r="AW2218" s="24"/>
      <c r="AX2218" s="24"/>
      <c r="AY2218" s="24"/>
      <c r="AZ2218" s="24"/>
      <c r="BA2218" s="24"/>
      <c r="BB2218" s="24"/>
      <c r="BC2218" s="24"/>
      <c r="BD2218" s="24"/>
      <c r="BE2218" s="24"/>
      <c r="BF2218" s="24"/>
      <c r="BG2218" s="24"/>
    </row>
    <row r="2219" spans="1:59">
      <c r="A2219" s="24"/>
      <c r="B2219" s="128"/>
      <c r="C2219" s="24"/>
      <c r="D2219" s="24"/>
      <c r="E2219" s="128"/>
      <c r="F2219" s="128"/>
      <c r="G2219" s="128"/>
      <c r="H2219" s="150"/>
      <c r="I2219" s="24"/>
      <c r="J2219" s="128"/>
      <c r="K2219" s="24"/>
      <c r="L2219" s="128"/>
      <c r="M2219" s="24"/>
      <c r="N2219" s="24"/>
      <c r="O2219" s="424"/>
      <c r="P2219" s="128"/>
      <c r="Q2219" s="128"/>
      <c r="R2219" s="128"/>
      <c r="S2219" s="128"/>
      <c r="T2219" s="128"/>
      <c r="U2219" s="128"/>
      <c r="V2219" s="24"/>
      <c r="W2219" s="128"/>
      <c r="X2219" s="128"/>
      <c r="Y2219" s="128"/>
      <c r="Z2219" s="24"/>
      <c r="AA2219" s="24"/>
      <c r="AB2219" s="24"/>
      <c r="AC2219" s="24"/>
      <c r="AD2219" s="24"/>
      <c r="AE2219" s="24"/>
      <c r="AF2219" s="24"/>
      <c r="AG2219" s="24"/>
      <c r="AH2219" s="24"/>
      <c r="AI2219" s="24"/>
      <c r="AJ2219" s="24"/>
      <c r="AK2219" s="24"/>
      <c r="AL2219" s="24"/>
      <c r="AM2219" s="24"/>
      <c r="AN2219" s="24"/>
      <c r="AO2219" s="24"/>
      <c r="AP2219" s="24"/>
      <c r="AQ2219" s="24"/>
      <c r="AR2219" s="24"/>
      <c r="AS2219" s="24"/>
      <c r="AT2219" s="24"/>
      <c r="AU2219" s="24"/>
      <c r="AV2219" s="24"/>
      <c r="AW2219" s="24"/>
      <c r="AX2219" s="24"/>
      <c r="AY2219" s="24"/>
      <c r="AZ2219" s="24"/>
      <c r="BA2219" s="24"/>
      <c r="BB2219" s="24"/>
      <c r="BC2219" s="24"/>
      <c r="BD2219" s="24"/>
      <c r="BE2219" s="24"/>
      <c r="BF2219" s="24"/>
      <c r="BG2219" s="24"/>
    </row>
    <row r="2220" spans="1:59">
      <c r="A2220" s="24"/>
      <c r="B2220" s="128"/>
      <c r="C2220" s="24"/>
      <c r="D2220" s="24"/>
      <c r="E2220" s="128"/>
      <c r="F2220" s="128"/>
      <c r="G2220" s="128"/>
      <c r="H2220" s="150"/>
      <c r="I2220" s="24"/>
      <c r="J2220" s="128"/>
      <c r="K2220" s="24"/>
      <c r="L2220" s="128"/>
      <c r="M2220" s="24"/>
      <c r="N2220" s="24"/>
      <c r="O2220" s="424"/>
      <c r="P2220" s="128"/>
      <c r="Q2220" s="128"/>
      <c r="R2220" s="128"/>
      <c r="S2220" s="128"/>
      <c r="T2220" s="128"/>
      <c r="U2220" s="128"/>
      <c r="V2220" s="24"/>
      <c r="W2220" s="128"/>
      <c r="X2220" s="128"/>
      <c r="Y2220" s="128"/>
      <c r="Z2220" s="24"/>
      <c r="AA2220" s="24"/>
      <c r="AB2220" s="24"/>
      <c r="AC2220" s="24"/>
      <c r="AD2220" s="24"/>
      <c r="AE2220" s="24"/>
      <c r="AF2220" s="24"/>
      <c r="AG2220" s="24"/>
      <c r="AH2220" s="24"/>
      <c r="AI2220" s="24"/>
      <c r="AJ2220" s="24"/>
      <c r="AK2220" s="24"/>
      <c r="AL2220" s="24"/>
      <c r="AM2220" s="24"/>
      <c r="AN2220" s="24"/>
      <c r="AO2220" s="24"/>
      <c r="AP2220" s="24"/>
      <c r="AQ2220" s="24"/>
      <c r="AR2220" s="24"/>
      <c r="AS2220" s="24"/>
      <c r="AT2220" s="24"/>
      <c r="AU2220" s="24"/>
      <c r="AV2220" s="24"/>
      <c r="AW2220" s="24"/>
      <c r="AX2220" s="24"/>
      <c r="AY2220" s="24"/>
      <c r="AZ2220" s="24"/>
      <c r="BA2220" s="24"/>
      <c r="BB2220" s="24"/>
      <c r="BC2220" s="24"/>
      <c r="BD2220" s="24"/>
      <c r="BE2220" s="24"/>
      <c r="BF2220" s="24"/>
      <c r="BG2220" s="24"/>
    </row>
    <row r="2221" spans="1:59">
      <c r="A2221" s="24"/>
      <c r="B2221" s="128"/>
      <c r="C2221" s="24"/>
      <c r="D2221" s="24"/>
      <c r="E2221" s="128"/>
      <c r="F2221" s="128"/>
      <c r="G2221" s="128"/>
      <c r="H2221" s="150"/>
      <c r="I2221" s="24"/>
      <c r="J2221" s="128"/>
      <c r="K2221" s="24"/>
      <c r="L2221" s="128"/>
      <c r="M2221" s="24"/>
      <c r="N2221" s="24"/>
      <c r="O2221" s="424"/>
      <c r="P2221" s="128"/>
      <c r="Q2221" s="128"/>
      <c r="R2221" s="128"/>
      <c r="S2221" s="128"/>
      <c r="T2221" s="128"/>
      <c r="U2221" s="128"/>
      <c r="V2221" s="24"/>
      <c r="W2221" s="128"/>
      <c r="X2221" s="128"/>
      <c r="Y2221" s="128"/>
      <c r="Z2221" s="24"/>
      <c r="AA2221" s="24"/>
      <c r="AB2221" s="24"/>
      <c r="AC2221" s="24"/>
      <c r="AD2221" s="24"/>
      <c r="AE2221" s="24"/>
      <c r="AF2221" s="24"/>
      <c r="AG2221" s="24"/>
      <c r="AH2221" s="24"/>
      <c r="AI2221" s="24"/>
      <c r="AJ2221" s="24"/>
      <c r="AK2221" s="24"/>
      <c r="AL2221" s="24"/>
      <c r="AM2221" s="24"/>
      <c r="AN2221" s="24"/>
      <c r="AO2221" s="24"/>
      <c r="AP2221" s="24"/>
      <c r="AQ2221" s="24"/>
      <c r="AR2221" s="24"/>
      <c r="AS2221" s="24"/>
      <c r="AT2221" s="24"/>
      <c r="AU2221" s="24"/>
      <c r="AV2221" s="24"/>
      <c r="AW2221" s="24"/>
      <c r="AX2221" s="24"/>
      <c r="AY2221" s="24"/>
      <c r="AZ2221" s="24"/>
      <c r="BA2221" s="24"/>
      <c r="BB2221" s="24"/>
      <c r="BC2221" s="24"/>
      <c r="BD2221" s="24"/>
      <c r="BE2221" s="24"/>
      <c r="BF2221" s="24"/>
      <c r="BG2221" s="24"/>
    </row>
    <row r="2222" spans="1:59">
      <c r="A2222" s="24"/>
      <c r="B2222" s="128"/>
      <c r="C2222" s="24"/>
      <c r="D2222" s="24"/>
      <c r="E2222" s="128"/>
      <c r="F2222" s="128"/>
      <c r="G2222" s="128"/>
      <c r="H2222" s="150"/>
      <c r="I2222" s="24"/>
      <c r="J2222" s="128"/>
      <c r="K2222" s="24"/>
      <c r="L2222" s="128"/>
      <c r="M2222" s="24"/>
      <c r="N2222" s="24"/>
      <c r="O2222" s="424"/>
      <c r="P2222" s="128"/>
      <c r="Q2222" s="128"/>
      <c r="R2222" s="128"/>
      <c r="S2222" s="128"/>
      <c r="T2222" s="128"/>
      <c r="U2222" s="128"/>
      <c r="V2222" s="24"/>
      <c r="W2222" s="128"/>
      <c r="X2222" s="128"/>
      <c r="Y2222" s="128"/>
      <c r="Z2222" s="24"/>
      <c r="AA2222" s="24"/>
      <c r="AB2222" s="24"/>
      <c r="AC2222" s="24"/>
      <c r="AD2222" s="24"/>
      <c r="AE2222" s="24"/>
      <c r="AF2222" s="24"/>
      <c r="AG2222" s="24"/>
      <c r="AH2222" s="24"/>
      <c r="AI2222" s="24"/>
      <c r="AJ2222" s="24"/>
      <c r="AK2222" s="24"/>
      <c r="AL2222" s="24"/>
      <c r="AM2222" s="24"/>
      <c r="AN2222" s="24"/>
      <c r="AO2222" s="24"/>
      <c r="AP2222" s="24"/>
      <c r="AQ2222" s="24"/>
      <c r="AR2222" s="24"/>
      <c r="AS2222" s="24"/>
      <c r="AT2222" s="24"/>
      <c r="AU2222" s="24"/>
      <c r="AV2222" s="24"/>
      <c r="AW2222" s="24"/>
      <c r="AX2222" s="24"/>
      <c r="AY2222" s="24"/>
      <c r="AZ2222" s="24"/>
      <c r="BA2222" s="24"/>
      <c r="BB2222" s="24"/>
      <c r="BC2222" s="24"/>
      <c r="BD2222" s="24"/>
      <c r="BE2222" s="24"/>
      <c r="BF2222" s="24"/>
      <c r="BG2222" s="24"/>
    </row>
    <row r="2223" spans="1:59">
      <c r="A2223" s="24"/>
      <c r="B2223" s="128"/>
      <c r="C2223" s="24"/>
      <c r="D2223" s="24"/>
      <c r="E2223" s="128"/>
      <c r="F2223" s="128"/>
      <c r="G2223" s="128"/>
      <c r="H2223" s="150"/>
      <c r="I2223" s="24"/>
      <c r="J2223" s="128"/>
      <c r="K2223" s="24"/>
      <c r="L2223" s="128"/>
      <c r="M2223" s="24"/>
      <c r="N2223" s="24"/>
      <c r="O2223" s="424"/>
      <c r="P2223" s="128"/>
      <c r="Q2223" s="128"/>
      <c r="R2223" s="128"/>
      <c r="S2223" s="128"/>
      <c r="T2223" s="128"/>
      <c r="U2223" s="128"/>
      <c r="V2223" s="24"/>
      <c r="W2223" s="128"/>
      <c r="X2223" s="128"/>
      <c r="Y2223" s="128"/>
      <c r="Z2223" s="24"/>
      <c r="AA2223" s="24"/>
      <c r="AB2223" s="24"/>
      <c r="AC2223" s="24"/>
      <c r="AD2223" s="24"/>
      <c r="AE2223" s="24"/>
      <c r="AF2223" s="24"/>
      <c r="AG2223" s="24"/>
      <c r="AH2223" s="24"/>
      <c r="AI2223" s="24"/>
      <c r="AJ2223" s="24"/>
      <c r="AK2223" s="24"/>
      <c r="AL2223" s="24"/>
      <c r="AM2223" s="24"/>
      <c r="AN2223" s="24"/>
      <c r="AO2223" s="24"/>
      <c r="AP2223" s="24"/>
      <c r="AQ2223" s="24"/>
      <c r="AR2223" s="24"/>
      <c r="AS2223" s="24"/>
      <c r="AT2223" s="24"/>
      <c r="AU2223" s="24"/>
      <c r="AV2223" s="24"/>
      <c r="AW2223" s="24"/>
      <c r="AX2223" s="24"/>
      <c r="AY2223" s="24"/>
      <c r="AZ2223" s="24"/>
      <c r="BA2223" s="24"/>
      <c r="BB2223" s="24"/>
      <c r="BC2223" s="24"/>
      <c r="BD2223" s="24"/>
      <c r="BE2223" s="24"/>
      <c r="BF2223" s="24"/>
      <c r="BG2223" s="24"/>
    </row>
    <row r="2224" spans="1:59">
      <c r="A2224" s="24"/>
      <c r="B2224" s="128"/>
      <c r="C2224" s="24"/>
      <c r="D2224" s="24"/>
      <c r="E2224" s="128"/>
      <c r="F2224" s="128"/>
      <c r="G2224" s="128"/>
      <c r="H2224" s="150"/>
      <c r="I2224" s="24"/>
      <c r="J2224" s="128"/>
      <c r="K2224" s="24"/>
      <c r="L2224" s="128"/>
      <c r="M2224" s="24"/>
      <c r="N2224" s="24"/>
      <c r="O2224" s="424"/>
      <c r="P2224" s="128"/>
      <c r="Q2224" s="128"/>
      <c r="R2224" s="128"/>
      <c r="S2224" s="128"/>
      <c r="T2224" s="128"/>
      <c r="U2224" s="128"/>
      <c r="V2224" s="24"/>
      <c r="W2224" s="128"/>
      <c r="X2224" s="128"/>
      <c r="Y2224" s="128"/>
      <c r="Z2224" s="24"/>
      <c r="AA2224" s="24"/>
      <c r="AB2224" s="24"/>
      <c r="AC2224" s="24"/>
      <c r="AD2224" s="24"/>
      <c r="AE2224" s="24"/>
      <c r="AF2224" s="24"/>
      <c r="AG2224" s="24"/>
      <c r="AH2224" s="24"/>
      <c r="AI2224" s="24"/>
      <c r="AJ2224" s="24"/>
      <c r="AK2224" s="24"/>
      <c r="AL2224" s="24"/>
      <c r="AM2224" s="24"/>
      <c r="AN2224" s="24"/>
      <c r="AO2224" s="24"/>
      <c r="AP2224" s="24"/>
      <c r="AQ2224" s="24"/>
      <c r="AR2224" s="24"/>
      <c r="AS2224" s="24"/>
      <c r="AT2224" s="24"/>
      <c r="AU2224" s="24"/>
      <c r="AV2224" s="24"/>
      <c r="AW2224" s="24"/>
      <c r="AX2224" s="24"/>
      <c r="AY2224" s="24"/>
      <c r="AZ2224" s="24"/>
      <c r="BA2224" s="24"/>
      <c r="BB2224" s="24"/>
      <c r="BC2224" s="24"/>
      <c r="BD2224" s="24"/>
      <c r="BE2224" s="24"/>
      <c r="BF2224" s="24"/>
      <c r="BG2224" s="24"/>
    </row>
    <row r="2225" spans="1:59">
      <c r="A2225" s="24"/>
      <c r="B2225" s="128"/>
      <c r="C2225" s="24"/>
      <c r="D2225" s="24"/>
      <c r="E2225" s="128"/>
      <c r="F2225" s="128"/>
      <c r="G2225" s="128"/>
      <c r="H2225" s="150"/>
      <c r="I2225" s="24"/>
      <c r="J2225" s="128"/>
      <c r="K2225" s="24"/>
      <c r="L2225" s="128"/>
      <c r="M2225" s="24"/>
      <c r="N2225" s="24"/>
      <c r="O2225" s="424"/>
      <c r="P2225" s="128"/>
      <c r="Q2225" s="128"/>
      <c r="R2225" s="128"/>
      <c r="S2225" s="128"/>
      <c r="T2225" s="128"/>
      <c r="U2225" s="128"/>
      <c r="V2225" s="24"/>
      <c r="W2225" s="128"/>
      <c r="X2225" s="128"/>
      <c r="Y2225" s="128"/>
      <c r="Z2225" s="24"/>
      <c r="AA2225" s="24"/>
      <c r="AB2225" s="24"/>
      <c r="AC2225" s="24"/>
      <c r="AD2225" s="24"/>
      <c r="AE2225" s="24"/>
      <c r="AF2225" s="24"/>
      <c r="AG2225" s="24"/>
      <c r="AH2225" s="24"/>
      <c r="AI2225" s="24"/>
      <c r="AJ2225" s="24"/>
      <c r="AK2225" s="24"/>
      <c r="AL2225" s="24"/>
      <c r="AM2225" s="24"/>
      <c r="AN2225" s="24"/>
      <c r="AO2225" s="24"/>
      <c r="AP2225" s="24"/>
      <c r="AQ2225" s="24"/>
      <c r="AR2225" s="24"/>
      <c r="AS2225" s="24"/>
      <c r="AT2225" s="24"/>
      <c r="AU2225" s="24"/>
      <c r="AV2225" s="24"/>
      <c r="AW2225" s="24"/>
      <c r="AX2225" s="24"/>
      <c r="AY2225" s="24"/>
      <c r="AZ2225" s="24"/>
      <c r="BA2225" s="24"/>
      <c r="BB2225" s="24"/>
      <c r="BC2225" s="24"/>
      <c r="BD2225" s="24"/>
      <c r="BE2225" s="24"/>
      <c r="BF2225" s="24"/>
      <c r="BG2225" s="24"/>
    </row>
    <row r="2226" spans="1:59">
      <c r="A2226" s="24"/>
      <c r="B2226" s="128"/>
      <c r="C2226" s="24"/>
      <c r="D2226" s="24"/>
      <c r="E2226" s="128"/>
      <c r="F2226" s="128"/>
      <c r="G2226" s="128"/>
      <c r="H2226" s="150"/>
      <c r="I2226" s="24"/>
      <c r="J2226" s="128"/>
      <c r="K2226" s="24"/>
      <c r="L2226" s="128"/>
      <c r="M2226" s="24"/>
      <c r="N2226" s="24"/>
      <c r="O2226" s="424"/>
      <c r="P2226" s="128"/>
      <c r="Q2226" s="128"/>
      <c r="R2226" s="128"/>
      <c r="S2226" s="128"/>
      <c r="T2226" s="128"/>
      <c r="U2226" s="128"/>
      <c r="V2226" s="24"/>
      <c r="W2226" s="128"/>
      <c r="X2226" s="128"/>
      <c r="Y2226" s="128"/>
      <c r="Z2226" s="24"/>
      <c r="AA2226" s="24"/>
      <c r="AB2226" s="24"/>
      <c r="AC2226" s="24"/>
      <c r="AD2226" s="24"/>
      <c r="AE2226" s="24"/>
      <c r="AF2226" s="24"/>
      <c r="AG2226" s="24"/>
      <c r="AH2226" s="24"/>
      <c r="AI2226" s="24"/>
      <c r="AJ2226" s="24"/>
      <c r="AK2226" s="24"/>
      <c r="AL2226" s="24"/>
      <c r="AM2226" s="24"/>
      <c r="AN2226" s="24"/>
      <c r="AO2226" s="24"/>
      <c r="AP2226" s="24"/>
      <c r="AQ2226" s="24"/>
      <c r="AR2226" s="24"/>
      <c r="AS2226" s="24"/>
      <c r="AT2226" s="24"/>
      <c r="AU2226" s="24"/>
      <c r="AV2226" s="24"/>
      <c r="AW2226" s="24"/>
      <c r="AX2226" s="24"/>
      <c r="AY2226" s="24"/>
      <c r="AZ2226" s="24"/>
      <c r="BA2226" s="24"/>
      <c r="BB2226" s="24"/>
      <c r="BC2226" s="24"/>
      <c r="BD2226" s="24"/>
      <c r="BE2226" s="24"/>
      <c r="BF2226" s="24"/>
      <c r="BG2226" s="24"/>
    </row>
    <row r="2227" spans="1:59">
      <c r="A2227" s="24"/>
      <c r="B2227" s="128"/>
      <c r="C2227" s="24"/>
      <c r="D2227" s="24"/>
      <c r="E2227" s="128"/>
      <c r="F2227" s="128"/>
      <c r="G2227" s="128"/>
      <c r="H2227" s="150"/>
      <c r="I2227" s="24"/>
      <c r="J2227" s="128"/>
      <c r="K2227" s="24"/>
      <c r="L2227" s="128"/>
      <c r="M2227" s="24"/>
      <c r="N2227" s="24"/>
      <c r="O2227" s="424"/>
      <c r="P2227" s="128"/>
      <c r="Q2227" s="128"/>
      <c r="R2227" s="128"/>
      <c r="S2227" s="128"/>
      <c r="T2227" s="128"/>
      <c r="U2227" s="128"/>
      <c r="V2227" s="24"/>
      <c r="W2227" s="128"/>
      <c r="X2227" s="128"/>
      <c r="Y2227" s="128"/>
      <c r="Z2227" s="24"/>
      <c r="AA2227" s="24"/>
      <c r="AB2227" s="24"/>
      <c r="AC2227" s="24"/>
      <c r="AD2227" s="24"/>
      <c r="AE2227" s="24"/>
      <c r="AF2227" s="24"/>
      <c r="AG2227" s="24"/>
      <c r="AH2227" s="24"/>
      <c r="AI2227" s="24"/>
      <c r="AJ2227" s="24"/>
      <c r="AK2227" s="24"/>
      <c r="AL2227" s="24"/>
      <c r="AM2227" s="24"/>
      <c r="AN2227" s="24"/>
      <c r="AO2227" s="24"/>
      <c r="AP2227" s="24"/>
      <c r="AQ2227" s="24"/>
      <c r="AR2227" s="24"/>
      <c r="AS2227" s="24"/>
      <c r="AT2227" s="24"/>
      <c r="AU2227" s="24"/>
      <c r="AV2227" s="24"/>
      <c r="AW2227" s="24"/>
      <c r="AX2227" s="24"/>
      <c r="AY2227" s="24"/>
      <c r="AZ2227" s="24"/>
      <c r="BA2227" s="24"/>
      <c r="BB2227" s="24"/>
      <c r="BC2227" s="24"/>
      <c r="BD2227" s="24"/>
      <c r="BE2227" s="24"/>
      <c r="BF2227" s="24"/>
      <c r="BG2227" s="24"/>
    </row>
    <row r="2228" spans="1:59">
      <c r="A2228" s="24"/>
      <c r="B2228" s="128"/>
      <c r="C2228" s="24"/>
      <c r="D2228" s="24"/>
      <c r="E2228" s="128"/>
      <c r="F2228" s="128"/>
      <c r="G2228" s="128"/>
      <c r="H2228" s="150"/>
      <c r="I2228" s="24"/>
      <c r="J2228" s="128"/>
      <c r="K2228" s="24"/>
      <c r="L2228" s="128"/>
      <c r="M2228" s="24"/>
      <c r="N2228" s="24"/>
      <c r="O2228" s="424"/>
      <c r="P2228" s="128"/>
      <c r="Q2228" s="128"/>
      <c r="R2228" s="128"/>
      <c r="S2228" s="128"/>
      <c r="T2228" s="128"/>
      <c r="U2228" s="128"/>
      <c r="V2228" s="24"/>
      <c r="W2228" s="128"/>
      <c r="X2228" s="128"/>
      <c r="Y2228" s="128"/>
      <c r="Z2228" s="24"/>
      <c r="AA2228" s="24"/>
      <c r="AB2228" s="24"/>
      <c r="AC2228" s="24"/>
      <c r="AD2228" s="24"/>
      <c r="AE2228" s="24"/>
      <c r="AF2228" s="24"/>
      <c r="AG2228" s="24"/>
      <c r="AH2228" s="24"/>
      <c r="AI2228" s="24"/>
      <c r="AJ2228" s="24"/>
      <c r="AK2228" s="24"/>
      <c r="AL2228" s="24"/>
      <c r="AM2228" s="24"/>
      <c r="AN2228" s="24"/>
      <c r="AO2228" s="24"/>
      <c r="AP2228" s="24"/>
      <c r="AQ2228" s="24"/>
      <c r="AR2228" s="24"/>
      <c r="AS2228" s="24"/>
      <c r="AT2228" s="24"/>
      <c r="AU2228" s="24"/>
      <c r="AV2228" s="24"/>
      <c r="AW2228" s="24"/>
      <c r="AX2228" s="24"/>
      <c r="AY2228" s="24"/>
      <c r="AZ2228" s="24"/>
      <c r="BA2228" s="24"/>
      <c r="BB2228" s="24"/>
      <c r="BC2228" s="24"/>
      <c r="BD2228" s="24"/>
      <c r="BE2228" s="24"/>
      <c r="BF2228" s="24"/>
      <c r="BG2228" s="24"/>
    </row>
    <row r="2229" spans="1:59">
      <c r="A2229" s="24"/>
      <c r="B2229" s="128"/>
      <c r="C2229" s="24"/>
      <c r="D2229" s="24"/>
      <c r="E2229" s="128"/>
      <c r="F2229" s="128"/>
      <c r="G2229" s="128"/>
      <c r="H2229" s="150"/>
      <c r="I2229" s="24"/>
      <c r="J2229" s="128"/>
      <c r="K2229" s="24"/>
      <c r="L2229" s="128"/>
      <c r="M2229" s="24"/>
      <c r="N2229" s="24"/>
      <c r="O2229" s="424"/>
      <c r="P2229" s="128"/>
      <c r="Q2229" s="128"/>
      <c r="R2229" s="128"/>
      <c r="S2229" s="128"/>
      <c r="T2229" s="128"/>
      <c r="U2229" s="128"/>
      <c r="V2229" s="24"/>
      <c r="W2229" s="128"/>
      <c r="X2229" s="128"/>
      <c r="Y2229" s="128"/>
      <c r="Z2229" s="24"/>
      <c r="AA2229" s="24"/>
      <c r="AB2229" s="24"/>
      <c r="AC2229" s="24"/>
      <c r="AD2229" s="24"/>
      <c r="AE2229" s="24"/>
      <c r="AF2229" s="24"/>
      <c r="AG2229" s="24"/>
      <c r="AH2229" s="24"/>
      <c r="AI2229" s="24"/>
      <c r="AJ2229" s="24"/>
      <c r="AK2229" s="24"/>
      <c r="AL2229" s="24"/>
      <c r="AM2229" s="24"/>
      <c r="AN2229" s="24"/>
      <c r="AO2229" s="24"/>
      <c r="AP2229" s="24"/>
      <c r="AQ2229" s="24"/>
      <c r="AR2229" s="24"/>
      <c r="AS2229" s="24"/>
      <c r="AT2229" s="24"/>
      <c r="AU2229" s="24"/>
      <c r="AV2229" s="24"/>
      <c r="AW2229" s="24"/>
      <c r="AX2229" s="24"/>
      <c r="AY2229" s="24"/>
      <c r="AZ2229" s="24"/>
      <c r="BA2229" s="24"/>
      <c r="BB2229" s="24"/>
      <c r="BC2229" s="24"/>
      <c r="BD2229" s="24"/>
      <c r="BE2229" s="24"/>
      <c r="BF2229" s="24"/>
      <c r="BG2229" s="24"/>
    </row>
    <row r="2230" spans="1:59">
      <c r="A2230" s="24"/>
      <c r="B2230" s="128"/>
      <c r="C2230" s="24"/>
      <c r="D2230" s="24"/>
      <c r="E2230" s="128"/>
      <c r="F2230" s="128"/>
      <c r="G2230" s="128"/>
      <c r="H2230" s="150"/>
      <c r="I2230" s="24"/>
      <c r="J2230" s="128"/>
      <c r="K2230" s="24"/>
      <c r="L2230" s="128"/>
      <c r="M2230" s="24"/>
      <c r="N2230" s="24"/>
      <c r="O2230" s="424"/>
      <c r="P2230" s="128"/>
      <c r="Q2230" s="128"/>
      <c r="R2230" s="128"/>
      <c r="S2230" s="128"/>
      <c r="T2230" s="128"/>
      <c r="U2230" s="128"/>
      <c r="V2230" s="24"/>
      <c r="W2230" s="128"/>
      <c r="X2230" s="128"/>
      <c r="Y2230" s="128"/>
      <c r="Z2230" s="24"/>
      <c r="AA2230" s="24"/>
      <c r="AB2230" s="24"/>
      <c r="AC2230" s="24"/>
      <c r="AD2230" s="24"/>
      <c r="AE2230" s="24"/>
      <c r="AF2230" s="24"/>
      <c r="AG2230" s="24"/>
      <c r="AH2230" s="24"/>
      <c r="AI2230" s="24"/>
      <c r="AJ2230" s="24"/>
      <c r="AK2230" s="24"/>
      <c r="AL2230" s="24"/>
      <c r="AM2230" s="24"/>
      <c r="AN2230" s="24"/>
      <c r="AO2230" s="24"/>
      <c r="AP2230" s="24"/>
      <c r="AQ2230" s="24"/>
      <c r="AR2230" s="24"/>
      <c r="AS2230" s="24"/>
      <c r="AT2230" s="24"/>
      <c r="AU2230" s="24"/>
      <c r="AV2230" s="24"/>
      <c r="AW2230" s="24"/>
      <c r="AX2230" s="24"/>
      <c r="AY2230" s="24"/>
      <c r="AZ2230" s="24"/>
      <c r="BA2230" s="24"/>
      <c r="BB2230" s="24"/>
      <c r="BC2230" s="24"/>
      <c r="BD2230" s="24"/>
      <c r="BE2230" s="24"/>
      <c r="BF2230" s="24"/>
      <c r="BG2230" s="24"/>
    </row>
    <row r="2231" spans="1:59">
      <c r="A2231" s="24"/>
      <c r="B2231" s="128"/>
      <c r="C2231" s="24"/>
      <c r="D2231" s="24"/>
      <c r="E2231" s="128"/>
      <c r="F2231" s="128"/>
      <c r="G2231" s="128"/>
      <c r="H2231" s="150"/>
      <c r="I2231" s="24"/>
      <c r="J2231" s="128"/>
      <c r="K2231" s="24"/>
      <c r="L2231" s="128"/>
      <c r="M2231" s="24"/>
      <c r="N2231" s="24"/>
      <c r="O2231" s="424"/>
      <c r="P2231" s="128"/>
      <c r="Q2231" s="128"/>
      <c r="R2231" s="128"/>
      <c r="S2231" s="128"/>
      <c r="T2231" s="128"/>
      <c r="U2231" s="128"/>
      <c r="V2231" s="24"/>
      <c r="W2231" s="128"/>
      <c r="X2231" s="128"/>
      <c r="Y2231" s="128"/>
      <c r="Z2231" s="24"/>
      <c r="AA2231" s="24"/>
      <c r="AB2231" s="24"/>
      <c r="AC2231" s="24"/>
      <c r="AD2231" s="24"/>
      <c r="AE2231" s="24"/>
      <c r="AF2231" s="24"/>
      <c r="AG2231" s="24"/>
      <c r="AH2231" s="24"/>
      <c r="AI2231" s="24"/>
      <c r="AJ2231" s="24"/>
      <c r="AK2231" s="24"/>
      <c r="AL2231" s="24"/>
      <c r="AM2231" s="24"/>
      <c r="AN2231" s="24"/>
      <c r="AO2231" s="24"/>
      <c r="AP2231" s="24"/>
      <c r="AQ2231" s="24"/>
      <c r="AR2231" s="24"/>
      <c r="AS2231" s="24"/>
      <c r="AT2231" s="24"/>
      <c r="AU2231" s="24"/>
      <c r="AV2231" s="24"/>
      <c r="AW2231" s="24"/>
      <c r="AX2231" s="24"/>
      <c r="AY2231" s="24"/>
      <c r="AZ2231" s="24"/>
      <c r="BA2231" s="24"/>
      <c r="BB2231" s="24"/>
      <c r="BC2231" s="24"/>
      <c r="BD2231" s="24"/>
      <c r="BE2231" s="24"/>
      <c r="BF2231" s="24"/>
      <c r="BG2231" s="24"/>
    </row>
    <row r="2232" spans="1:59">
      <c r="A2232" s="24"/>
      <c r="B2232" s="128"/>
      <c r="C2232" s="24"/>
      <c r="D2232" s="24"/>
      <c r="E2232" s="128"/>
      <c r="F2232" s="128"/>
      <c r="G2232" s="128"/>
      <c r="H2232" s="150"/>
      <c r="I2232" s="24"/>
      <c r="J2232" s="128"/>
      <c r="K2232" s="24"/>
      <c r="L2232" s="128"/>
      <c r="M2232" s="24"/>
      <c r="N2232" s="24"/>
      <c r="O2232" s="424"/>
      <c r="P2232" s="128"/>
      <c r="Q2232" s="128"/>
      <c r="R2232" s="128"/>
      <c r="S2232" s="128"/>
      <c r="T2232" s="128"/>
      <c r="U2232" s="128"/>
      <c r="V2232" s="24"/>
      <c r="W2232" s="128"/>
      <c r="X2232" s="128"/>
      <c r="Y2232" s="128"/>
      <c r="Z2232" s="24"/>
      <c r="AA2232" s="24"/>
      <c r="AB2232" s="24"/>
      <c r="AC2232" s="24"/>
      <c r="AD2232" s="24"/>
      <c r="AE2232" s="24"/>
      <c r="AF2232" s="24"/>
      <c r="AG2232" s="24"/>
      <c r="AH2232" s="24"/>
      <c r="AI2232" s="24"/>
      <c r="AJ2232" s="24"/>
      <c r="AK2232" s="24"/>
      <c r="AL2232" s="24"/>
      <c r="AM2232" s="24"/>
      <c r="AN2232" s="24"/>
      <c r="AO2232" s="24"/>
      <c r="AP2232" s="24"/>
      <c r="AQ2232" s="24"/>
      <c r="AR2232" s="24"/>
      <c r="AS2232" s="24"/>
      <c r="AT2232" s="24"/>
      <c r="AU2232" s="24"/>
      <c r="AV2232" s="24"/>
      <c r="AW2232" s="24"/>
      <c r="AX2232" s="24"/>
      <c r="AY2232" s="24"/>
      <c r="AZ2232" s="24"/>
      <c r="BA2232" s="24"/>
      <c r="BB2232" s="24"/>
      <c r="BC2232" s="24"/>
      <c r="BD2232" s="24"/>
      <c r="BE2232" s="24"/>
      <c r="BF2232" s="24"/>
      <c r="BG2232" s="24"/>
    </row>
    <row r="2233" spans="1:59">
      <c r="A2233" s="24"/>
      <c r="B2233" s="128"/>
      <c r="C2233" s="24"/>
      <c r="D2233" s="24"/>
      <c r="E2233" s="128"/>
      <c r="F2233" s="128"/>
      <c r="G2233" s="128"/>
      <c r="H2233" s="150"/>
      <c r="I2233" s="24"/>
      <c r="J2233" s="128"/>
      <c r="K2233" s="24"/>
      <c r="L2233" s="128"/>
      <c r="M2233" s="24"/>
      <c r="N2233" s="24"/>
      <c r="O2233" s="424"/>
      <c r="P2233" s="128"/>
      <c r="Q2233" s="128"/>
      <c r="R2233" s="128"/>
      <c r="S2233" s="128"/>
      <c r="T2233" s="128"/>
      <c r="U2233" s="128"/>
      <c r="V2233" s="24"/>
      <c r="W2233" s="128"/>
      <c r="X2233" s="128"/>
      <c r="Y2233" s="128"/>
      <c r="Z2233" s="24"/>
      <c r="AA2233" s="24"/>
      <c r="AB2233" s="24"/>
      <c r="AC2233" s="24"/>
      <c r="AD2233" s="24"/>
      <c r="AE2233" s="24"/>
      <c r="AF2233" s="24"/>
      <c r="AG2233" s="24"/>
      <c r="AH2233" s="24"/>
      <c r="AI2233" s="24"/>
      <c r="AJ2233" s="24"/>
      <c r="AK2233" s="24"/>
      <c r="AL2233" s="24"/>
      <c r="AM2233" s="24"/>
      <c r="AN2233" s="24"/>
      <c r="AO2233" s="24"/>
      <c r="AP2233" s="24"/>
      <c r="AQ2233" s="24"/>
      <c r="AR2233" s="24"/>
      <c r="AS2233" s="24"/>
      <c r="AT2233" s="24"/>
      <c r="AU2233" s="24"/>
      <c r="AV2233" s="24"/>
      <c r="AW2233" s="24"/>
      <c r="AX2233" s="24"/>
      <c r="AY2233" s="24"/>
      <c r="AZ2233" s="24"/>
      <c r="BA2233" s="24"/>
      <c r="BB2233" s="24"/>
      <c r="BC2233" s="24"/>
      <c r="BD2233" s="24"/>
      <c r="BE2233" s="24"/>
      <c r="BF2233" s="24"/>
      <c r="BG2233" s="24"/>
    </row>
    <row r="2234" spans="1:59">
      <c r="A2234" s="24"/>
      <c r="B2234" s="128"/>
      <c r="C2234" s="24"/>
      <c r="D2234" s="24"/>
      <c r="E2234" s="128"/>
      <c r="F2234" s="128"/>
      <c r="G2234" s="128"/>
      <c r="H2234" s="150"/>
      <c r="I2234" s="24"/>
      <c r="J2234" s="128"/>
      <c r="K2234" s="24"/>
      <c r="L2234" s="128"/>
      <c r="M2234" s="24"/>
      <c r="N2234" s="24"/>
      <c r="O2234" s="424"/>
      <c r="P2234" s="128"/>
      <c r="Q2234" s="128"/>
      <c r="R2234" s="128"/>
      <c r="S2234" s="128"/>
      <c r="T2234" s="128"/>
      <c r="U2234" s="128"/>
      <c r="V2234" s="24"/>
      <c r="W2234" s="128"/>
      <c r="X2234" s="128"/>
      <c r="Y2234" s="128"/>
      <c r="Z2234" s="24"/>
      <c r="AA2234" s="24"/>
      <c r="AB2234" s="24"/>
      <c r="AC2234" s="24"/>
      <c r="AD2234" s="24"/>
      <c r="AE2234" s="24"/>
      <c r="AF2234" s="24"/>
      <c r="AG2234" s="24"/>
      <c r="AH2234" s="24"/>
      <c r="AI2234" s="24"/>
      <c r="AJ2234" s="24"/>
      <c r="AK2234" s="24"/>
      <c r="AL2234" s="24"/>
      <c r="AM2234" s="24"/>
      <c r="AN2234" s="24"/>
      <c r="AO2234" s="24"/>
      <c r="AP2234" s="24"/>
      <c r="AQ2234" s="24"/>
      <c r="AR2234" s="24"/>
      <c r="AS2234" s="24"/>
      <c r="AT2234" s="24"/>
      <c r="AU2234" s="24"/>
      <c r="AV2234" s="24"/>
      <c r="AW2234" s="24"/>
      <c r="AX2234" s="24"/>
      <c r="AY2234" s="24"/>
      <c r="AZ2234" s="24"/>
      <c r="BA2234" s="24"/>
      <c r="BB2234" s="24"/>
      <c r="BC2234" s="24"/>
      <c r="BD2234" s="24"/>
      <c r="BE2234" s="24"/>
      <c r="BF2234" s="24"/>
      <c r="BG2234" s="24"/>
    </row>
    <row r="2235" spans="1:59">
      <c r="A2235" s="24"/>
      <c r="B2235" s="128"/>
      <c r="C2235" s="24"/>
      <c r="D2235" s="24"/>
      <c r="E2235" s="128"/>
      <c r="F2235" s="128"/>
      <c r="G2235" s="128"/>
      <c r="H2235" s="150"/>
      <c r="I2235" s="24"/>
      <c r="J2235" s="128"/>
      <c r="K2235" s="24"/>
      <c r="L2235" s="128"/>
      <c r="M2235" s="24"/>
      <c r="N2235" s="24"/>
      <c r="O2235" s="424"/>
      <c r="P2235" s="128"/>
      <c r="Q2235" s="128"/>
      <c r="R2235" s="128"/>
      <c r="S2235" s="128"/>
      <c r="T2235" s="128"/>
      <c r="U2235" s="128"/>
      <c r="V2235" s="24"/>
      <c r="W2235" s="128"/>
      <c r="X2235" s="128"/>
      <c r="Y2235" s="128"/>
      <c r="Z2235" s="24"/>
      <c r="AA2235" s="24"/>
      <c r="AB2235" s="24"/>
      <c r="AC2235" s="24"/>
      <c r="AD2235" s="24"/>
      <c r="AE2235" s="24"/>
      <c r="AF2235" s="24"/>
      <c r="AG2235" s="24"/>
      <c r="AH2235" s="24"/>
      <c r="AI2235" s="24"/>
      <c r="AJ2235" s="24"/>
      <c r="AK2235" s="24"/>
      <c r="AL2235" s="24"/>
      <c r="AM2235" s="24"/>
      <c r="AN2235" s="24"/>
      <c r="AO2235" s="24"/>
      <c r="AP2235" s="24"/>
      <c r="AQ2235" s="24"/>
      <c r="AR2235" s="24"/>
      <c r="AS2235" s="24"/>
      <c r="AT2235" s="24"/>
      <c r="AU2235" s="24"/>
      <c r="AV2235" s="24"/>
      <c r="AW2235" s="24"/>
      <c r="AX2235" s="24"/>
      <c r="AY2235" s="24"/>
      <c r="AZ2235" s="24"/>
      <c r="BA2235" s="24"/>
      <c r="BB2235" s="24"/>
      <c r="BC2235" s="24"/>
      <c r="BD2235" s="24"/>
      <c r="BE2235" s="24"/>
      <c r="BF2235" s="24"/>
      <c r="BG2235" s="24"/>
    </row>
    <row r="2236" spans="1:59">
      <c r="A2236" s="24"/>
      <c r="B2236" s="128"/>
      <c r="C2236" s="24"/>
      <c r="D2236" s="24"/>
      <c r="E2236" s="128"/>
      <c r="F2236" s="128"/>
      <c r="G2236" s="128"/>
      <c r="H2236" s="150"/>
      <c r="I2236" s="24"/>
      <c r="J2236" s="128"/>
      <c r="K2236" s="24"/>
      <c r="L2236" s="128"/>
      <c r="M2236" s="24"/>
      <c r="N2236" s="24"/>
      <c r="O2236" s="424"/>
      <c r="P2236" s="128"/>
      <c r="Q2236" s="128"/>
      <c r="R2236" s="128"/>
      <c r="S2236" s="128"/>
      <c r="T2236" s="128"/>
      <c r="U2236" s="128"/>
      <c r="V2236" s="24"/>
      <c r="W2236" s="128"/>
      <c r="X2236" s="128"/>
      <c r="Y2236" s="128"/>
      <c r="Z2236" s="24"/>
      <c r="AA2236" s="24"/>
      <c r="AB2236" s="24"/>
      <c r="AC2236" s="24"/>
      <c r="AD2236" s="24"/>
      <c r="AE2236" s="24"/>
      <c r="AF2236" s="24"/>
      <c r="AG2236" s="24"/>
      <c r="AH2236" s="24"/>
      <c r="AI2236" s="24"/>
      <c r="AJ2236" s="24"/>
      <c r="AK2236" s="24"/>
      <c r="AL2236" s="24"/>
      <c r="AM2236" s="24"/>
      <c r="AN2236" s="24"/>
      <c r="AO2236" s="24"/>
      <c r="AP2236" s="24"/>
      <c r="AQ2236" s="24"/>
      <c r="AR2236" s="24"/>
      <c r="AS2236" s="24"/>
      <c r="AT2236" s="24"/>
      <c r="AU2236" s="24"/>
      <c r="AV2236" s="24"/>
      <c r="AW2236" s="24"/>
      <c r="AX2236" s="24"/>
      <c r="AY2236" s="24"/>
      <c r="AZ2236" s="24"/>
      <c r="BA2236" s="24"/>
      <c r="BB2236" s="24"/>
      <c r="BC2236" s="24"/>
      <c r="BD2236" s="24"/>
      <c r="BE2236" s="24"/>
      <c r="BF2236" s="24"/>
      <c r="BG2236" s="24"/>
    </row>
    <row r="2237" spans="1:59">
      <c r="A2237" s="24"/>
      <c r="B2237" s="128"/>
      <c r="C2237" s="24"/>
      <c r="D2237" s="24"/>
      <c r="E2237" s="128"/>
      <c r="F2237" s="128"/>
      <c r="G2237" s="128"/>
      <c r="H2237" s="150"/>
      <c r="I2237" s="24"/>
      <c r="J2237" s="128"/>
      <c r="K2237" s="24"/>
      <c r="L2237" s="128"/>
      <c r="M2237" s="24"/>
      <c r="N2237" s="24"/>
      <c r="O2237" s="424"/>
      <c r="P2237" s="128"/>
      <c r="Q2237" s="128"/>
      <c r="R2237" s="128"/>
      <c r="S2237" s="128"/>
      <c r="T2237" s="128"/>
      <c r="U2237" s="128"/>
      <c r="V2237" s="24"/>
      <c r="W2237" s="128"/>
      <c r="X2237" s="128"/>
      <c r="Y2237" s="128"/>
      <c r="Z2237" s="24"/>
      <c r="AA2237" s="24"/>
      <c r="AB2237" s="24"/>
      <c r="AC2237" s="24"/>
      <c r="AD2237" s="24"/>
      <c r="AE2237" s="24"/>
      <c r="AF2237" s="24"/>
      <c r="AG2237" s="24"/>
      <c r="AH2237" s="24"/>
      <c r="AI2237" s="24"/>
      <c r="AJ2237" s="24"/>
      <c r="AK2237" s="24"/>
      <c r="AL2237" s="24"/>
      <c r="AM2237" s="24"/>
      <c r="AN2237" s="24"/>
      <c r="AO2237" s="24"/>
      <c r="AP2237" s="24"/>
      <c r="AQ2237" s="24"/>
      <c r="AR2237" s="24"/>
      <c r="AS2237" s="24"/>
      <c r="AT2237" s="24"/>
      <c r="AU2237" s="24"/>
      <c r="AV2237" s="24"/>
      <c r="AW2237" s="24"/>
      <c r="AX2237" s="24"/>
      <c r="AY2237" s="24"/>
      <c r="AZ2237" s="24"/>
      <c r="BA2237" s="24"/>
      <c r="BB2237" s="24"/>
      <c r="BC2237" s="24"/>
      <c r="BD2237" s="24"/>
      <c r="BE2237" s="24"/>
      <c r="BF2237" s="24"/>
      <c r="BG2237" s="24"/>
    </row>
    <row r="2238" spans="1:59">
      <c r="A2238" s="24"/>
      <c r="B2238" s="128"/>
      <c r="C2238" s="24"/>
      <c r="D2238" s="24"/>
      <c r="E2238" s="128"/>
      <c r="F2238" s="128"/>
      <c r="G2238" s="128"/>
      <c r="H2238" s="150"/>
      <c r="I2238" s="24"/>
      <c r="J2238" s="128"/>
      <c r="K2238" s="24"/>
      <c r="L2238" s="128"/>
      <c r="M2238" s="24"/>
      <c r="N2238" s="24"/>
      <c r="O2238" s="424"/>
      <c r="P2238" s="128"/>
      <c r="Q2238" s="128"/>
      <c r="R2238" s="128"/>
      <c r="S2238" s="128"/>
      <c r="T2238" s="128"/>
      <c r="U2238" s="128"/>
      <c r="V2238" s="24"/>
      <c r="W2238" s="128"/>
      <c r="X2238" s="128"/>
      <c r="Y2238" s="128"/>
      <c r="Z2238" s="24"/>
      <c r="AA2238" s="24"/>
      <c r="AB2238" s="24"/>
      <c r="AC2238" s="24"/>
      <c r="AD2238" s="24"/>
      <c r="AE2238" s="24"/>
      <c r="AF2238" s="24"/>
      <c r="AG2238" s="24"/>
      <c r="AH2238" s="24"/>
      <c r="AI2238" s="24"/>
      <c r="AJ2238" s="24"/>
      <c r="AK2238" s="24"/>
      <c r="AL2238" s="24"/>
      <c r="AM2238" s="24"/>
      <c r="AN2238" s="24"/>
      <c r="AO2238" s="24"/>
      <c r="AP2238" s="24"/>
      <c r="AQ2238" s="24"/>
      <c r="AR2238" s="24"/>
      <c r="AS2238" s="24"/>
      <c r="AT2238" s="24"/>
      <c r="AU2238" s="24"/>
      <c r="AV2238" s="24"/>
      <c r="AW2238" s="24"/>
      <c r="AX2238" s="24"/>
      <c r="AY2238" s="24"/>
      <c r="AZ2238" s="24"/>
      <c r="BA2238" s="24"/>
      <c r="BB2238" s="24"/>
      <c r="BC2238" s="24"/>
      <c r="BD2238" s="24"/>
      <c r="BE2238" s="24"/>
      <c r="BF2238" s="24"/>
      <c r="BG2238" s="24"/>
    </row>
    <row r="2239" spans="1:59">
      <c r="A2239" s="24"/>
      <c r="B2239" s="128"/>
      <c r="C2239" s="24"/>
      <c r="D2239" s="24"/>
      <c r="E2239" s="128"/>
      <c r="F2239" s="128"/>
      <c r="G2239" s="128"/>
      <c r="H2239" s="150"/>
      <c r="I2239" s="24"/>
      <c r="J2239" s="128"/>
      <c r="K2239" s="24"/>
      <c r="L2239" s="128"/>
      <c r="M2239" s="24"/>
      <c r="N2239" s="24"/>
      <c r="O2239" s="424"/>
      <c r="P2239" s="128"/>
      <c r="Q2239" s="128"/>
      <c r="R2239" s="128"/>
      <c r="S2239" s="128"/>
      <c r="T2239" s="128"/>
      <c r="U2239" s="128"/>
      <c r="V2239" s="24"/>
      <c r="W2239" s="128"/>
      <c r="X2239" s="128"/>
      <c r="Y2239" s="128"/>
      <c r="Z2239" s="24"/>
      <c r="AA2239" s="24"/>
      <c r="AB2239" s="24"/>
      <c r="AC2239" s="24"/>
      <c r="AD2239" s="24"/>
      <c r="AE2239" s="24"/>
      <c r="AF2239" s="24"/>
      <c r="AG2239" s="24"/>
      <c r="AH2239" s="24"/>
      <c r="AI2239" s="24"/>
      <c r="AJ2239" s="24"/>
      <c r="AK2239" s="24"/>
      <c r="AL2239" s="24"/>
      <c r="AM2239" s="24"/>
      <c r="AN2239" s="24"/>
      <c r="AO2239" s="24"/>
      <c r="AP2239" s="24"/>
      <c r="AQ2239" s="24"/>
      <c r="AR2239" s="24"/>
      <c r="AS2239" s="24"/>
      <c r="AT2239" s="24"/>
      <c r="AU2239" s="24"/>
      <c r="AV2239" s="24"/>
      <c r="AW2239" s="24"/>
      <c r="AX2239" s="24"/>
      <c r="AY2239" s="24"/>
      <c r="AZ2239" s="24"/>
      <c r="BA2239" s="24"/>
      <c r="BB2239" s="24"/>
      <c r="BC2239" s="24"/>
      <c r="BD2239" s="24"/>
      <c r="BE2239" s="24"/>
      <c r="BF2239" s="24"/>
      <c r="BG2239" s="24"/>
    </row>
    <row r="2240" spans="1:59">
      <c r="A2240" s="24"/>
      <c r="B2240" s="128"/>
      <c r="C2240" s="24"/>
      <c r="D2240" s="24"/>
      <c r="E2240" s="128"/>
      <c r="F2240" s="128"/>
      <c r="G2240" s="128"/>
      <c r="H2240" s="150"/>
      <c r="I2240" s="24"/>
      <c r="J2240" s="128"/>
      <c r="K2240" s="24"/>
      <c r="L2240" s="128"/>
      <c r="M2240" s="24"/>
      <c r="N2240" s="24"/>
      <c r="O2240" s="424"/>
      <c r="P2240" s="128"/>
      <c r="Q2240" s="128"/>
      <c r="R2240" s="128"/>
      <c r="S2240" s="128"/>
      <c r="T2240" s="128"/>
      <c r="U2240" s="128"/>
      <c r="V2240" s="24"/>
      <c r="W2240" s="128"/>
      <c r="X2240" s="128"/>
      <c r="Y2240" s="128"/>
      <c r="Z2240" s="24"/>
      <c r="AA2240" s="24"/>
      <c r="AB2240" s="24"/>
      <c r="AC2240" s="24"/>
      <c r="AD2240" s="24"/>
      <c r="AE2240" s="24"/>
      <c r="AF2240" s="24"/>
      <c r="AG2240" s="24"/>
      <c r="AH2240" s="24"/>
      <c r="AI2240" s="24"/>
      <c r="AJ2240" s="24"/>
      <c r="AK2240" s="24"/>
      <c r="AL2240" s="24"/>
      <c r="AM2240" s="24"/>
      <c r="AN2240" s="24"/>
      <c r="AO2240" s="24"/>
      <c r="AP2240" s="24"/>
      <c r="AQ2240" s="24"/>
      <c r="AR2240" s="24"/>
      <c r="AS2240" s="24"/>
      <c r="AT2240" s="24"/>
      <c r="AU2240" s="24"/>
      <c r="AV2240" s="24"/>
      <c r="AW2240" s="24"/>
      <c r="AX2240" s="24"/>
      <c r="AY2240" s="24"/>
      <c r="AZ2240" s="24"/>
      <c r="BA2240" s="24"/>
      <c r="BB2240" s="24"/>
      <c r="BC2240" s="24"/>
      <c r="BD2240" s="24"/>
      <c r="BE2240" s="24"/>
      <c r="BF2240" s="24"/>
      <c r="BG2240" s="24"/>
    </row>
    <row r="2241" spans="1:59">
      <c r="A2241" s="24"/>
      <c r="B2241" s="128"/>
      <c r="C2241" s="24"/>
      <c r="D2241" s="24"/>
      <c r="E2241" s="128"/>
      <c r="F2241" s="128"/>
      <c r="G2241" s="128"/>
      <c r="H2241" s="150"/>
      <c r="I2241" s="24"/>
      <c r="J2241" s="128"/>
      <c r="K2241" s="24"/>
      <c r="L2241" s="128"/>
      <c r="M2241" s="24"/>
      <c r="N2241" s="24"/>
      <c r="O2241" s="424"/>
      <c r="P2241" s="128"/>
      <c r="Q2241" s="128"/>
      <c r="R2241" s="128"/>
      <c r="S2241" s="128"/>
      <c r="T2241" s="128"/>
      <c r="U2241" s="128"/>
      <c r="V2241" s="24"/>
      <c r="W2241" s="128"/>
      <c r="X2241" s="128"/>
      <c r="Y2241" s="128"/>
      <c r="Z2241" s="24"/>
      <c r="AA2241" s="24"/>
      <c r="AB2241" s="24"/>
      <c r="AC2241" s="24"/>
      <c r="AD2241" s="24"/>
      <c r="AE2241" s="24"/>
      <c r="AF2241" s="24"/>
      <c r="AG2241" s="24"/>
      <c r="AH2241" s="24"/>
      <c r="AI2241" s="24"/>
      <c r="AJ2241" s="24"/>
      <c r="AK2241" s="24"/>
      <c r="AL2241" s="24"/>
      <c r="AM2241" s="24"/>
      <c r="AN2241" s="24"/>
      <c r="AO2241" s="24"/>
      <c r="AP2241" s="24"/>
      <c r="AQ2241" s="24"/>
      <c r="AR2241" s="24"/>
      <c r="AS2241" s="24"/>
      <c r="AT2241" s="24"/>
      <c r="AU2241" s="24"/>
      <c r="AV2241" s="24"/>
      <c r="AW2241" s="24"/>
      <c r="AX2241" s="24"/>
      <c r="AY2241" s="24"/>
      <c r="AZ2241" s="24"/>
      <c r="BA2241" s="24"/>
      <c r="BB2241" s="24"/>
      <c r="BC2241" s="24"/>
      <c r="BD2241" s="24"/>
      <c r="BE2241" s="24"/>
      <c r="BF2241" s="24"/>
      <c r="BG2241" s="24"/>
    </row>
    <row r="2242" spans="1:59">
      <c r="A2242" s="24"/>
      <c r="B2242" s="128"/>
      <c r="C2242" s="24"/>
      <c r="D2242" s="24"/>
      <c r="E2242" s="128"/>
      <c r="F2242" s="128"/>
      <c r="G2242" s="128"/>
      <c r="H2242" s="150"/>
      <c r="I2242" s="24"/>
      <c r="J2242" s="128"/>
      <c r="K2242" s="24"/>
      <c r="L2242" s="128"/>
      <c r="M2242" s="24"/>
      <c r="N2242" s="24"/>
      <c r="O2242" s="424"/>
      <c r="P2242" s="128"/>
      <c r="Q2242" s="128"/>
      <c r="R2242" s="128"/>
      <c r="S2242" s="128"/>
      <c r="T2242" s="128"/>
      <c r="U2242" s="128"/>
      <c r="V2242" s="24"/>
      <c r="W2242" s="128"/>
      <c r="X2242" s="128"/>
      <c r="Y2242" s="128"/>
      <c r="Z2242" s="24"/>
      <c r="AA2242" s="24"/>
      <c r="AB2242" s="24"/>
      <c r="AC2242" s="24"/>
      <c r="AD2242" s="24"/>
      <c r="AE2242" s="24"/>
      <c r="AF2242" s="24"/>
      <c r="AG2242" s="24"/>
      <c r="AH2242" s="24"/>
      <c r="AI2242" s="24"/>
      <c r="AJ2242" s="24"/>
      <c r="AK2242" s="24"/>
      <c r="AL2242" s="24"/>
      <c r="AM2242" s="24"/>
      <c r="AN2242" s="24"/>
      <c r="AO2242" s="24"/>
      <c r="AP2242" s="24"/>
      <c r="AQ2242" s="24"/>
      <c r="AR2242" s="24"/>
      <c r="AS2242" s="24"/>
      <c r="AT2242" s="24"/>
      <c r="AU2242" s="24"/>
      <c r="AV2242" s="24"/>
      <c r="AW2242" s="24"/>
      <c r="AX2242" s="24"/>
      <c r="AY2242" s="24"/>
      <c r="AZ2242" s="24"/>
      <c r="BA2242" s="24"/>
      <c r="BB2242" s="24"/>
      <c r="BC2242" s="24"/>
      <c r="BD2242" s="24"/>
      <c r="BE2242" s="24"/>
      <c r="BF2242" s="24"/>
      <c r="BG2242" s="24"/>
    </row>
    <row r="2243" spans="1:59">
      <c r="A2243" s="24"/>
      <c r="B2243" s="128"/>
      <c r="C2243" s="24"/>
      <c r="D2243" s="24"/>
      <c r="E2243" s="128"/>
      <c r="F2243" s="128"/>
      <c r="G2243" s="128"/>
      <c r="H2243" s="150"/>
      <c r="I2243" s="24"/>
      <c r="J2243" s="128"/>
      <c r="K2243" s="24"/>
      <c r="L2243" s="128"/>
      <c r="M2243" s="24"/>
      <c r="N2243" s="24"/>
      <c r="O2243" s="424"/>
      <c r="P2243" s="128"/>
      <c r="Q2243" s="128"/>
      <c r="R2243" s="128"/>
      <c r="S2243" s="128"/>
      <c r="T2243" s="128"/>
      <c r="U2243" s="128"/>
      <c r="V2243" s="24"/>
      <c r="W2243" s="128"/>
      <c r="X2243" s="128"/>
      <c r="Y2243" s="128"/>
      <c r="Z2243" s="24"/>
      <c r="AA2243" s="24"/>
      <c r="AB2243" s="24"/>
      <c r="AC2243" s="24"/>
      <c r="AD2243" s="24"/>
      <c r="AE2243" s="24"/>
      <c r="AF2243" s="24"/>
      <c r="AG2243" s="24"/>
      <c r="AH2243" s="24"/>
      <c r="AI2243" s="24"/>
      <c r="AJ2243" s="24"/>
      <c r="AK2243" s="24"/>
      <c r="AL2243" s="24"/>
      <c r="AM2243" s="24"/>
      <c r="AN2243" s="24"/>
      <c r="AO2243" s="24"/>
      <c r="AP2243" s="24"/>
      <c r="AQ2243" s="24"/>
      <c r="AR2243" s="24"/>
      <c r="AS2243" s="24"/>
      <c r="AT2243" s="24"/>
      <c r="AU2243" s="24"/>
      <c r="AV2243" s="24"/>
      <c r="AW2243" s="24"/>
      <c r="AX2243" s="24"/>
      <c r="AY2243" s="24"/>
      <c r="AZ2243" s="24"/>
      <c r="BA2243" s="24"/>
      <c r="BB2243" s="24"/>
      <c r="BC2243" s="24"/>
      <c r="BD2243" s="24"/>
      <c r="BE2243" s="24"/>
      <c r="BF2243" s="24"/>
      <c r="BG2243" s="24"/>
    </row>
    <row r="2244" spans="1:59">
      <c r="A2244" s="24"/>
      <c r="B2244" s="128"/>
      <c r="C2244" s="24"/>
      <c r="D2244" s="24"/>
      <c r="E2244" s="128"/>
      <c r="F2244" s="128"/>
      <c r="G2244" s="128"/>
      <c r="H2244" s="150"/>
      <c r="I2244" s="24"/>
      <c r="J2244" s="128"/>
      <c r="K2244" s="24"/>
      <c r="L2244" s="128"/>
      <c r="M2244" s="24"/>
      <c r="N2244" s="24"/>
      <c r="O2244" s="424"/>
      <c r="P2244" s="128"/>
      <c r="Q2244" s="128"/>
      <c r="R2244" s="128"/>
      <c r="S2244" s="128"/>
      <c r="T2244" s="128"/>
      <c r="U2244" s="128"/>
      <c r="V2244" s="24"/>
      <c r="W2244" s="128"/>
      <c r="X2244" s="128"/>
      <c r="Y2244" s="128"/>
      <c r="Z2244" s="24"/>
      <c r="AA2244" s="24"/>
      <c r="AB2244" s="24"/>
      <c r="AC2244" s="24"/>
      <c r="AD2244" s="24"/>
      <c r="AE2244" s="24"/>
      <c r="AF2244" s="24"/>
      <c r="AG2244" s="24"/>
      <c r="AH2244" s="24"/>
      <c r="AI2244" s="24"/>
      <c r="AJ2244" s="24"/>
      <c r="AK2244" s="24"/>
      <c r="AL2244" s="24"/>
      <c r="AM2244" s="24"/>
      <c r="AN2244" s="24"/>
      <c r="AO2244" s="24"/>
      <c r="AP2244" s="24"/>
      <c r="AQ2244" s="24"/>
      <c r="AR2244" s="24"/>
      <c r="AS2244" s="24"/>
      <c r="AT2244" s="24"/>
      <c r="AU2244" s="24"/>
      <c r="AV2244" s="24"/>
      <c r="AW2244" s="24"/>
      <c r="AX2244" s="24"/>
      <c r="AY2244" s="24"/>
      <c r="AZ2244" s="24"/>
      <c r="BA2244" s="24"/>
      <c r="BB2244" s="24"/>
      <c r="BC2244" s="24"/>
      <c r="BD2244" s="24"/>
      <c r="BE2244" s="24"/>
      <c r="BF2244" s="24"/>
      <c r="BG2244" s="24"/>
    </row>
    <row r="2245" spans="1:59">
      <c r="A2245" s="24"/>
      <c r="B2245" s="128"/>
      <c r="C2245" s="24"/>
      <c r="D2245" s="24"/>
      <c r="E2245" s="128"/>
      <c r="F2245" s="128"/>
      <c r="G2245" s="128"/>
      <c r="H2245" s="150"/>
      <c r="I2245" s="24"/>
      <c r="J2245" s="128"/>
      <c r="K2245" s="24"/>
      <c r="L2245" s="128"/>
      <c r="M2245" s="24"/>
      <c r="N2245" s="24"/>
      <c r="O2245" s="424"/>
      <c r="P2245" s="128"/>
      <c r="Q2245" s="128"/>
      <c r="R2245" s="128"/>
      <c r="S2245" s="128"/>
      <c r="T2245" s="128"/>
      <c r="U2245" s="128"/>
      <c r="V2245" s="24"/>
      <c r="W2245" s="128"/>
      <c r="X2245" s="128"/>
      <c r="Y2245" s="128"/>
      <c r="Z2245" s="24"/>
      <c r="AA2245" s="24"/>
      <c r="AB2245" s="24"/>
      <c r="AC2245" s="24"/>
      <c r="AD2245" s="24"/>
      <c r="AE2245" s="24"/>
      <c r="AF2245" s="24"/>
      <c r="AG2245" s="24"/>
      <c r="AH2245" s="24"/>
      <c r="AI2245" s="24"/>
      <c r="AJ2245" s="24"/>
      <c r="AK2245" s="24"/>
      <c r="AL2245" s="24"/>
      <c r="AM2245" s="24"/>
      <c r="AN2245" s="24"/>
      <c r="AO2245" s="24"/>
      <c r="AP2245" s="24"/>
      <c r="AQ2245" s="24"/>
      <c r="AR2245" s="24"/>
      <c r="AS2245" s="24"/>
      <c r="AT2245" s="24"/>
      <c r="AU2245" s="24"/>
      <c r="AV2245" s="24"/>
      <c r="AW2245" s="24"/>
      <c r="AX2245" s="24"/>
      <c r="AY2245" s="24"/>
      <c r="AZ2245" s="24"/>
      <c r="BA2245" s="24"/>
      <c r="BB2245" s="24"/>
      <c r="BC2245" s="24"/>
      <c r="BD2245" s="24"/>
      <c r="BE2245" s="24"/>
      <c r="BF2245" s="24"/>
      <c r="BG2245" s="24"/>
    </row>
    <row r="2246" spans="1:59">
      <c r="A2246" s="24"/>
      <c r="B2246" s="128"/>
      <c r="C2246" s="24"/>
      <c r="D2246" s="24"/>
      <c r="E2246" s="128"/>
      <c r="F2246" s="128"/>
      <c r="G2246" s="128"/>
      <c r="H2246" s="150"/>
      <c r="I2246" s="24"/>
      <c r="J2246" s="128"/>
      <c r="K2246" s="24"/>
      <c r="L2246" s="128"/>
      <c r="M2246" s="24"/>
      <c r="N2246" s="24"/>
      <c r="O2246" s="424"/>
      <c r="P2246" s="128"/>
      <c r="Q2246" s="128"/>
      <c r="R2246" s="128"/>
      <c r="S2246" s="128"/>
      <c r="T2246" s="128"/>
      <c r="U2246" s="128"/>
      <c r="V2246" s="24"/>
      <c r="W2246" s="128"/>
      <c r="X2246" s="128"/>
      <c r="Y2246" s="128"/>
      <c r="Z2246" s="24"/>
      <c r="AA2246" s="24"/>
      <c r="AB2246" s="24"/>
      <c r="AC2246" s="24"/>
      <c r="AD2246" s="24"/>
      <c r="AE2246" s="24"/>
      <c r="AF2246" s="24"/>
      <c r="AG2246" s="24"/>
      <c r="AH2246" s="24"/>
      <c r="AI2246" s="24"/>
      <c r="AJ2246" s="24"/>
      <c r="AK2246" s="24"/>
      <c r="AL2246" s="24"/>
      <c r="AM2246" s="24"/>
      <c r="AN2246" s="24"/>
      <c r="AO2246" s="24"/>
      <c r="AP2246" s="24"/>
      <c r="AQ2246" s="24"/>
      <c r="AR2246" s="24"/>
      <c r="AS2246" s="24"/>
      <c r="AT2246" s="24"/>
      <c r="AU2246" s="24"/>
      <c r="AV2246" s="24"/>
      <c r="AW2246" s="24"/>
      <c r="AX2246" s="24"/>
      <c r="AY2246" s="24"/>
      <c r="AZ2246" s="24"/>
      <c r="BA2246" s="24"/>
      <c r="BB2246" s="24"/>
      <c r="BC2246" s="24"/>
      <c r="BD2246" s="24"/>
      <c r="BE2246" s="24"/>
      <c r="BF2246" s="24"/>
      <c r="BG2246" s="24"/>
    </row>
    <row r="2247" spans="1:59">
      <c r="A2247" s="24"/>
      <c r="B2247" s="128"/>
      <c r="C2247" s="24"/>
      <c r="D2247" s="24"/>
      <c r="E2247" s="128"/>
      <c r="F2247" s="128"/>
      <c r="G2247" s="128"/>
      <c r="H2247" s="150"/>
      <c r="I2247" s="24"/>
      <c r="J2247" s="128"/>
      <c r="K2247" s="24"/>
      <c r="L2247" s="128"/>
      <c r="M2247" s="24"/>
      <c r="N2247" s="24"/>
      <c r="O2247" s="424"/>
      <c r="P2247" s="128"/>
      <c r="Q2247" s="128"/>
      <c r="R2247" s="128"/>
      <c r="S2247" s="128"/>
      <c r="T2247" s="128"/>
      <c r="U2247" s="128"/>
      <c r="V2247" s="24"/>
      <c r="W2247" s="128"/>
      <c r="X2247" s="128"/>
      <c r="Y2247" s="128"/>
      <c r="Z2247" s="24"/>
      <c r="AA2247" s="24"/>
      <c r="AB2247" s="24"/>
      <c r="AC2247" s="24"/>
      <c r="AD2247" s="24"/>
      <c r="AE2247" s="24"/>
      <c r="AF2247" s="24"/>
      <c r="AG2247" s="24"/>
      <c r="AH2247" s="24"/>
      <c r="AI2247" s="24"/>
      <c r="AJ2247" s="24"/>
      <c r="AK2247" s="24"/>
      <c r="AL2247" s="24"/>
      <c r="AM2247" s="24"/>
      <c r="AN2247" s="24"/>
      <c r="AO2247" s="24"/>
      <c r="AP2247" s="24"/>
      <c r="AQ2247" s="24"/>
      <c r="AR2247" s="24"/>
      <c r="AS2247" s="24"/>
      <c r="AT2247" s="24"/>
      <c r="AU2247" s="24"/>
      <c r="AV2247" s="24"/>
      <c r="AW2247" s="24"/>
      <c r="AX2247" s="24"/>
      <c r="AY2247" s="24"/>
      <c r="AZ2247" s="24"/>
      <c r="BA2247" s="24"/>
      <c r="BB2247" s="24"/>
      <c r="BC2247" s="24"/>
      <c r="BD2247" s="24"/>
      <c r="BE2247" s="24"/>
      <c r="BF2247" s="24"/>
      <c r="BG2247" s="24"/>
    </row>
    <row r="2248" spans="1:59">
      <c r="A2248" s="24"/>
      <c r="B2248" s="128"/>
      <c r="C2248" s="24"/>
      <c r="D2248" s="24"/>
      <c r="E2248" s="128"/>
      <c r="F2248" s="128"/>
      <c r="G2248" s="128"/>
      <c r="H2248" s="150"/>
      <c r="I2248" s="24"/>
      <c r="J2248" s="128"/>
      <c r="K2248" s="24"/>
      <c r="L2248" s="128"/>
      <c r="M2248" s="24"/>
      <c r="N2248" s="24"/>
      <c r="O2248" s="424"/>
      <c r="P2248" s="128"/>
      <c r="Q2248" s="128"/>
      <c r="R2248" s="128"/>
      <c r="S2248" s="128"/>
      <c r="T2248" s="128"/>
      <c r="U2248" s="128"/>
      <c r="V2248" s="24"/>
      <c r="W2248" s="128"/>
      <c r="X2248" s="128"/>
      <c r="Y2248" s="128"/>
      <c r="Z2248" s="24"/>
      <c r="AA2248" s="24"/>
      <c r="AB2248" s="24"/>
      <c r="AC2248" s="24"/>
      <c r="AD2248" s="24"/>
      <c r="AE2248" s="24"/>
      <c r="AF2248" s="24"/>
      <c r="AG2248" s="24"/>
      <c r="AH2248" s="24"/>
      <c r="AI2248" s="24"/>
      <c r="AJ2248" s="24"/>
      <c r="AK2248" s="24"/>
      <c r="AL2248" s="24"/>
      <c r="AM2248" s="24"/>
      <c r="AN2248" s="24"/>
      <c r="AO2248" s="24"/>
      <c r="AP2248" s="24"/>
      <c r="AQ2248" s="24"/>
      <c r="AR2248" s="24"/>
      <c r="AS2248" s="24"/>
      <c r="AT2248" s="24"/>
      <c r="AU2248" s="24"/>
      <c r="AV2248" s="24"/>
      <c r="AW2248" s="24"/>
      <c r="AX2248" s="24"/>
      <c r="AY2248" s="24"/>
      <c r="AZ2248" s="24"/>
      <c r="BA2248" s="24"/>
      <c r="BB2248" s="24"/>
      <c r="BC2248" s="24"/>
      <c r="BD2248" s="24"/>
      <c r="BE2248" s="24"/>
      <c r="BF2248" s="24"/>
      <c r="BG2248" s="24"/>
    </row>
    <row r="2249" spans="1:59">
      <c r="A2249" s="24"/>
      <c r="B2249" s="128"/>
      <c r="C2249" s="24"/>
      <c r="D2249" s="24"/>
      <c r="E2249" s="128"/>
      <c r="F2249" s="128"/>
      <c r="G2249" s="128"/>
      <c r="H2249" s="150"/>
      <c r="I2249" s="24"/>
      <c r="J2249" s="128"/>
      <c r="K2249" s="24"/>
      <c r="L2249" s="128"/>
      <c r="M2249" s="24"/>
      <c r="N2249" s="24"/>
      <c r="O2249" s="424"/>
      <c r="P2249" s="128"/>
      <c r="Q2249" s="128"/>
      <c r="R2249" s="128"/>
      <c r="S2249" s="128"/>
      <c r="T2249" s="128"/>
      <c r="U2249" s="128"/>
      <c r="V2249" s="24"/>
      <c r="W2249" s="128"/>
      <c r="X2249" s="128"/>
      <c r="Y2249" s="128"/>
      <c r="Z2249" s="24"/>
      <c r="AA2249" s="24"/>
      <c r="AB2249" s="24"/>
      <c r="AC2249" s="24"/>
      <c r="AD2249" s="24"/>
      <c r="AE2249" s="24"/>
      <c r="AF2249" s="24"/>
      <c r="AG2249" s="24"/>
      <c r="AH2249" s="24"/>
      <c r="AI2249" s="24"/>
      <c r="AJ2249" s="24"/>
      <c r="AK2249" s="24"/>
      <c r="AL2249" s="24"/>
      <c r="AM2249" s="24"/>
      <c r="AN2249" s="24"/>
      <c r="AO2249" s="24"/>
      <c r="AP2249" s="24"/>
      <c r="AQ2249" s="24"/>
      <c r="AR2249" s="24"/>
      <c r="AS2249" s="24"/>
      <c r="AT2249" s="24"/>
      <c r="AU2249" s="24"/>
      <c r="AV2249" s="24"/>
      <c r="AW2249" s="24"/>
      <c r="AX2249" s="24"/>
      <c r="AY2249" s="24"/>
      <c r="AZ2249" s="24"/>
      <c r="BA2249" s="24"/>
      <c r="BB2249" s="24"/>
      <c r="BC2249" s="24"/>
      <c r="BD2249" s="24"/>
      <c r="BE2249" s="24"/>
      <c r="BF2249" s="24"/>
      <c r="BG2249" s="24"/>
    </row>
    <row r="2250" spans="1:59">
      <c r="A2250" s="24"/>
      <c r="B2250" s="128"/>
      <c r="C2250" s="24"/>
      <c r="D2250" s="24"/>
      <c r="E2250" s="128"/>
      <c r="F2250" s="128"/>
      <c r="G2250" s="128"/>
      <c r="H2250" s="150"/>
      <c r="I2250" s="24"/>
      <c r="J2250" s="128"/>
      <c r="K2250" s="24"/>
      <c r="L2250" s="128"/>
      <c r="M2250" s="24"/>
      <c r="N2250" s="24"/>
      <c r="O2250" s="424"/>
      <c r="P2250" s="128"/>
      <c r="Q2250" s="128"/>
      <c r="R2250" s="128"/>
      <c r="S2250" s="128"/>
      <c r="T2250" s="128"/>
      <c r="U2250" s="128"/>
      <c r="V2250" s="24"/>
      <c r="W2250" s="128"/>
      <c r="X2250" s="128"/>
      <c r="Y2250" s="128"/>
      <c r="Z2250" s="24"/>
      <c r="AA2250" s="24"/>
      <c r="AB2250" s="24"/>
      <c r="AC2250" s="24"/>
      <c r="AD2250" s="24"/>
      <c r="AE2250" s="24"/>
      <c r="AF2250" s="24"/>
      <c r="AG2250" s="24"/>
      <c r="AH2250" s="24"/>
      <c r="AI2250" s="24"/>
      <c r="AJ2250" s="24"/>
      <c r="AK2250" s="24"/>
      <c r="AL2250" s="24"/>
      <c r="AM2250" s="24"/>
      <c r="AN2250" s="24"/>
      <c r="AO2250" s="24"/>
      <c r="AP2250" s="24"/>
      <c r="AQ2250" s="24"/>
      <c r="AR2250" s="24"/>
      <c r="AS2250" s="24"/>
      <c r="AT2250" s="24"/>
      <c r="AU2250" s="24"/>
      <c r="AV2250" s="24"/>
      <c r="AW2250" s="24"/>
      <c r="AX2250" s="24"/>
      <c r="AY2250" s="24"/>
      <c r="AZ2250" s="24"/>
      <c r="BA2250" s="24"/>
      <c r="BB2250" s="24"/>
      <c r="BC2250" s="24"/>
      <c r="BD2250" s="24"/>
      <c r="BE2250" s="24"/>
      <c r="BF2250" s="24"/>
      <c r="BG2250" s="24"/>
    </row>
    <row r="2251" spans="1:59">
      <c r="A2251" s="24"/>
      <c r="B2251" s="128"/>
      <c r="C2251" s="24"/>
      <c r="D2251" s="24"/>
      <c r="E2251" s="128"/>
      <c r="F2251" s="128"/>
      <c r="G2251" s="128"/>
      <c r="H2251" s="150"/>
      <c r="I2251" s="24"/>
      <c r="J2251" s="128"/>
      <c r="K2251" s="24"/>
      <c r="L2251" s="128"/>
      <c r="M2251" s="24"/>
      <c r="N2251" s="24"/>
      <c r="O2251" s="424"/>
      <c r="P2251" s="128"/>
      <c r="Q2251" s="128"/>
      <c r="R2251" s="128"/>
      <c r="S2251" s="128"/>
      <c r="T2251" s="128"/>
      <c r="U2251" s="128"/>
      <c r="V2251" s="24"/>
      <c r="W2251" s="128"/>
      <c r="X2251" s="128"/>
      <c r="Y2251" s="128"/>
      <c r="Z2251" s="24"/>
      <c r="AA2251" s="24"/>
      <c r="AB2251" s="24"/>
      <c r="AC2251" s="24"/>
      <c r="AD2251" s="24"/>
      <c r="AE2251" s="24"/>
      <c r="AF2251" s="24"/>
      <c r="AG2251" s="24"/>
      <c r="AH2251" s="24"/>
      <c r="AI2251" s="24"/>
      <c r="AJ2251" s="24"/>
      <c r="AK2251" s="24"/>
      <c r="AL2251" s="24"/>
      <c r="AM2251" s="24"/>
      <c r="AN2251" s="24"/>
      <c r="AO2251" s="24"/>
      <c r="AP2251" s="24"/>
      <c r="AQ2251" s="24"/>
      <c r="AR2251" s="24"/>
      <c r="AS2251" s="24"/>
      <c r="AT2251" s="24"/>
      <c r="AU2251" s="24"/>
      <c r="AV2251" s="24"/>
      <c r="AW2251" s="24"/>
      <c r="AX2251" s="24"/>
      <c r="AY2251" s="24"/>
      <c r="AZ2251" s="24"/>
      <c r="BA2251" s="24"/>
      <c r="BB2251" s="24"/>
      <c r="BC2251" s="24"/>
      <c r="BD2251" s="24"/>
      <c r="BE2251" s="24"/>
      <c r="BF2251" s="24"/>
      <c r="BG2251" s="24"/>
    </row>
    <row r="2252" spans="1:59">
      <c r="A2252" s="24"/>
      <c r="B2252" s="128"/>
      <c r="C2252" s="24"/>
      <c r="D2252" s="24"/>
      <c r="E2252" s="128"/>
      <c r="F2252" s="128"/>
      <c r="G2252" s="128"/>
      <c r="H2252" s="150"/>
      <c r="I2252" s="24"/>
      <c r="J2252" s="128"/>
      <c r="K2252" s="24"/>
      <c r="L2252" s="128"/>
      <c r="M2252" s="24"/>
      <c r="N2252" s="24"/>
      <c r="O2252" s="424"/>
      <c r="P2252" s="128"/>
      <c r="Q2252" s="128"/>
      <c r="R2252" s="128"/>
      <c r="S2252" s="128"/>
      <c r="T2252" s="128"/>
      <c r="U2252" s="128"/>
      <c r="V2252" s="24"/>
      <c r="W2252" s="128"/>
      <c r="X2252" s="128"/>
      <c r="Y2252" s="128"/>
      <c r="Z2252" s="24"/>
      <c r="AA2252" s="24"/>
      <c r="AB2252" s="24"/>
      <c r="AC2252" s="24"/>
      <c r="AD2252" s="24"/>
      <c r="AE2252" s="24"/>
      <c r="AF2252" s="24"/>
      <c r="AG2252" s="24"/>
      <c r="AH2252" s="24"/>
      <c r="AI2252" s="24"/>
      <c r="AJ2252" s="24"/>
      <c r="AK2252" s="24"/>
      <c r="AL2252" s="24"/>
      <c r="AM2252" s="24"/>
      <c r="AN2252" s="24"/>
      <c r="AO2252" s="24"/>
      <c r="AP2252" s="24"/>
      <c r="AQ2252" s="24"/>
      <c r="AR2252" s="24"/>
      <c r="AS2252" s="24"/>
      <c r="AT2252" s="24"/>
      <c r="AU2252" s="24"/>
      <c r="AV2252" s="24"/>
      <c r="AW2252" s="24"/>
      <c r="AX2252" s="24"/>
      <c r="AY2252" s="24"/>
      <c r="AZ2252" s="24"/>
      <c r="BA2252" s="24"/>
      <c r="BB2252" s="24"/>
      <c r="BC2252" s="24"/>
      <c r="BD2252" s="24"/>
      <c r="BE2252" s="24"/>
      <c r="BF2252" s="24"/>
      <c r="BG2252" s="24"/>
    </row>
    <row r="2253" spans="1:59">
      <c r="A2253" s="24"/>
      <c r="B2253" s="128"/>
      <c r="C2253" s="24"/>
      <c r="D2253" s="24"/>
      <c r="E2253" s="128"/>
      <c r="F2253" s="128"/>
      <c r="G2253" s="128"/>
      <c r="H2253" s="150"/>
      <c r="I2253" s="24"/>
      <c r="J2253" s="128"/>
      <c r="K2253" s="24"/>
      <c r="L2253" s="128"/>
      <c r="M2253" s="24"/>
      <c r="N2253" s="24"/>
      <c r="O2253" s="424"/>
      <c r="P2253" s="128"/>
      <c r="Q2253" s="128"/>
      <c r="R2253" s="128"/>
      <c r="S2253" s="128"/>
      <c r="T2253" s="128"/>
      <c r="U2253" s="128"/>
      <c r="V2253" s="24"/>
      <c r="W2253" s="128"/>
      <c r="X2253" s="128"/>
      <c r="Y2253" s="128"/>
      <c r="Z2253" s="24"/>
      <c r="AA2253" s="24"/>
      <c r="AB2253" s="24"/>
      <c r="AC2253" s="24"/>
      <c r="AD2253" s="24"/>
      <c r="AE2253" s="24"/>
      <c r="AF2253" s="24"/>
      <c r="AG2253" s="24"/>
      <c r="AH2253" s="24"/>
      <c r="AI2253" s="24"/>
      <c r="AJ2253" s="24"/>
      <c r="AK2253" s="24"/>
      <c r="AL2253" s="24"/>
      <c r="AM2253" s="24"/>
      <c r="AN2253" s="24"/>
      <c r="AO2253" s="24"/>
      <c r="AP2253" s="24"/>
      <c r="AQ2253" s="24"/>
      <c r="AR2253" s="24"/>
      <c r="AS2253" s="24"/>
      <c r="AT2253" s="24"/>
      <c r="AU2253" s="24"/>
      <c r="AV2253" s="24"/>
      <c r="AW2253" s="24"/>
      <c r="AX2253" s="24"/>
      <c r="AY2253" s="24"/>
      <c r="AZ2253" s="24"/>
      <c r="BA2253" s="24"/>
      <c r="BB2253" s="24"/>
      <c r="BC2253" s="24"/>
      <c r="BD2253" s="24"/>
      <c r="BE2253" s="24"/>
      <c r="BF2253" s="24"/>
      <c r="BG2253" s="24"/>
    </row>
    <row r="2254" spans="1:59">
      <c r="A2254" s="24"/>
      <c r="B2254" s="128"/>
      <c r="C2254" s="24"/>
      <c r="D2254" s="24"/>
      <c r="E2254" s="128"/>
      <c r="F2254" s="128"/>
      <c r="G2254" s="128"/>
      <c r="H2254" s="150"/>
      <c r="I2254" s="24"/>
      <c r="J2254" s="128"/>
      <c r="K2254" s="24"/>
      <c r="L2254" s="128"/>
      <c r="M2254" s="24"/>
      <c r="N2254" s="24"/>
      <c r="O2254" s="424"/>
      <c r="P2254" s="128"/>
      <c r="Q2254" s="128"/>
      <c r="R2254" s="128"/>
      <c r="S2254" s="128"/>
      <c r="T2254" s="128"/>
      <c r="U2254" s="128"/>
      <c r="V2254" s="24"/>
      <c r="W2254" s="128"/>
      <c r="X2254" s="128"/>
      <c r="Y2254" s="128"/>
      <c r="Z2254" s="24"/>
      <c r="AA2254" s="24"/>
      <c r="AB2254" s="24"/>
      <c r="AC2254" s="24"/>
      <c r="AD2254" s="24"/>
      <c r="AE2254" s="24"/>
      <c r="AF2254" s="24"/>
      <c r="AG2254" s="24"/>
      <c r="AH2254" s="24"/>
      <c r="AI2254" s="24"/>
      <c r="AJ2254" s="24"/>
      <c r="AK2254" s="24"/>
      <c r="AL2254" s="24"/>
      <c r="AM2254" s="24"/>
      <c r="AN2254" s="24"/>
      <c r="AO2254" s="24"/>
      <c r="AP2254" s="24"/>
      <c r="AQ2254" s="24"/>
      <c r="AR2254" s="24"/>
      <c r="AS2254" s="24"/>
      <c r="AT2254" s="24"/>
      <c r="AU2254" s="24"/>
      <c r="AV2254" s="24"/>
      <c r="AW2254" s="24"/>
      <c r="AX2254" s="24"/>
      <c r="AY2254" s="24"/>
      <c r="AZ2254" s="24"/>
      <c r="BA2254" s="24"/>
      <c r="BB2254" s="24"/>
      <c r="BC2254" s="24"/>
      <c r="BD2254" s="24"/>
      <c r="BE2254" s="24"/>
      <c r="BF2254" s="24"/>
      <c r="BG2254" s="24"/>
    </row>
    <row r="2255" spans="1:59">
      <c r="A2255" s="24"/>
      <c r="B2255" s="128"/>
      <c r="C2255" s="24"/>
      <c r="D2255" s="24"/>
      <c r="E2255" s="128"/>
      <c r="F2255" s="128"/>
      <c r="G2255" s="128"/>
      <c r="H2255" s="150"/>
      <c r="I2255" s="24"/>
      <c r="J2255" s="128"/>
      <c r="K2255" s="24"/>
      <c r="L2255" s="128"/>
      <c r="M2255" s="24"/>
      <c r="N2255" s="24"/>
      <c r="O2255" s="424"/>
      <c r="P2255" s="128"/>
      <c r="Q2255" s="128"/>
      <c r="R2255" s="128"/>
      <c r="S2255" s="128"/>
      <c r="T2255" s="128"/>
      <c r="U2255" s="128"/>
      <c r="V2255" s="24"/>
      <c r="W2255" s="128"/>
      <c r="X2255" s="128"/>
      <c r="Y2255" s="128"/>
      <c r="Z2255" s="24"/>
      <c r="AA2255" s="24"/>
      <c r="AB2255" s="24"/>
      <c r="AC2255" s="24"/>
      <c r="AD2255" s="24"/>
      <c r="AE2255" s="24"/>
      <c r="AF2255" s="24"/>
      <c r="AG2255" s="24"/>
      <c r="AH2255" s="24"/>
      <c r="AI2255" s="24"/>
      <c r="AJ2255" s="24"/>
      <c r="AK2255" s="24"/>
      <c r="AL2255" s="24"/>
      <c r="AM2255" s="24"/>
      <c r="AN2255" s="24"/>
      <c r="AO2255" s="24"/>
      <c r="AP2255" s="24"/>
      <c r="AQ2255" s="24"/>
      <c r="AR2255" s="24"/>
      <c r="AS2255" s="24"/>
      <c r="AT2255" s="24"/>
      <c r="AU2255" s="24"/>
      <c r="AV2255" s="24"/>
      <c r="AW2255" s="24"/>
      <c r="AX2255" s="24"/>
      <c r="AY2255" s="24"/>
      <c r="AZ2255" s="24"/>
      <c r="BA2255" s="24"/>
      <c r="BB2255" s="24"/>
      <c r="BC2255" s="24"/>
      <c r="BD2255" s="24"/>
      <c r="BE2255" s="24"/>
      <c r="BF2255" s="24"/>
      <c r="BG2255" s="24"/>
    </row>
    <row r="2256" spans="1:59">
      <c r="A2256" s="24"/>
      <c r="B2256" s="128"/>
      <c r="C2256" s="24"/>
      <c r="D2256" s="24"/>
      <c r="E2256" s="128"/>
      <c r="F2256" s="128"/>
      <c r="G2256" s="128"/>
      <c r="H2256" s="150"/>
      <c r="I2256" s="24"/>
      <c r="J2256" s="128"/>
      <c r="K2256" s="24"/>
      <c r="L2256" s="128"/>
      <c r="M2256" s="24"/>
      <c r="N2256" s="24"/>
      <c r="O2256" s="424"/>
      <c r="P2256" s="128"/>
      <c r="Q2256" s="128"/>
      <c r="R2256" s="128"/>
      <c r="S2256" s="128"/>
      <c r="T2256" s="128"/>
      <c r="U2256" s="128"/>
      <c r="V2256" s="24"/>
      <c r="W2256" s="128"/>
      <c r="X2256" s="128"/>
      <c r="Y2256" s="128"/>
      <c r="Z2256" s="24"/>
      <c r="AA2256" s="24"/>
      <c r="AB2256" s="24"/>
      <c r="AC2256" s="24"/>
      <c r="AD2256" s="24"/>
      <c r="AE2256" s="24"/>
      <c r="AF2256" s="24"/>
      <c r="AG2256" s="24"/>
      <c r="AH2256" s="24"/>
      <c r="AI2256" s="24"/>
      <c r="AJ2256" s="24"/>
      <c r="AK2256" s="24"/>
      <c r="AL2256" s="24"/>
      <c r="AM2256" s="24"/>
      <c r="AN2256" s="24"/>
      <c r="AO2256" s="24"/>
      <c r="AP2256" s="24"/>
      <c r="AQ2256" s="24"/>
      <c r="AR2256" s="24"/>
      <c r="AS2256" s="24"/>
      <c r="AT2256" s="24"/>
      <c r="AU2256" s="24"/>
      <c r="AV2256" s="24"/>
      <c r="AW2256" s="24"/>
      <c r="AX2256" s="24"/>
      <c r="AY2256" s="24"/>
      <c r="AZ2256" s="24"/>
      <c r="BA2256" s="24"/>
      <c r="BB2256" s="24"/>
      <c r="BC2256" s="24"/>
      <c r="BD2256" s="24"/>
      <c r="BE2256" s="24"/>
      <c r="BF2256" s="24"/>
      <c r="BG2256" s="24"/>
    </row>
    <row r="2257" spans="1:59">
      <c r="A2257" s="24"/>
      <c r="B2257" s="128"/>
      <c r="C2257" s="24"/>
      <c r="D2257" s="24"/>
      <c r="E2257" s="128"/>
      <c r="F2257" s="128"/>
      <c r="G2257" s="128"/>
      <c r="H2257" s="150"/>
      <c r="I2257" s="24"/>
      <c r="J2257" s="128"/>
      <c r="K2257" s="24"/>
      <c r="L2257" s="128"/>
      <c r="M2257" s="24"/>
      <c r="N2257" s="24"/>
      <c r="O2257" s="424"/>
      <c r="P2257" s="128"/>
      <c r="Q2257" s="128"/>
      <c r="R2257" s="128"/>
      <c r="S2257" s="128"/>
      <c r="T2257" s="128"/>
      <c r="U2257" s="128"/>
      <c r="V2257" s="24"/>
      <c r="W2257" s="128"/>
      <c r="X2257" s="128"/>
      <c r="Y2257" s="128"/>
      <c r="Z2257" s="24"/>
      <c r="AA2257" s="24"/>
      <c r="AB2257" s="24"/>
      <c r="AC2257" s="24"/>
      <c r="AD2257" s="24"/>
      <c r="AE2257" s="24"/>
      <c r="AF2257" s="24"/>
      <c r="AG2257" s="24"/>
      <c r="AH2257" s="24"/>
      <c r="AI2257" s="24"/>
      <c r="AJ2257" s="24"/>
      <c r="AK2257" s="24"/>
      <c r="AL2257" s="24"/>
      <c r="AM2257" s="24"/>
      <c r="AN2257" s="24"/>
      <c r="AO2257" s="24"/>
      <c r="AP2257" s="24"/>
      <c r="AQ2257" s="24"/>
      <c r="AR2257" s="24"/>
      <c r="AS2257" s="24"/>
      <c r="AT2257" s="24"/>
      <c r="AU2257" s="24"/>
      <c r="AV2257" s="24"/>
      <c r="AW2257" s="24"/>
      <c r="AX2257" s="24"/>
      <c r="AY2257" s="24"/>
      <c r="AZ2257" s="24"/>
      <c r="BA2257" s="24"/>
      <c r="BB2257" s="24"/>
      <c r="BC2257" s="24"/>
      <c r="BD2257" s="24"/>
      <c r="BE2257" s="24"/>
      <c r="BF2257" s="24"/>
      <c r="BG2257" s="24"/>
    </row>
    <row r="2258" spans="1:59">
      <c r="A2258" s="24"/>
      <c r="B2258" s="128"/>
      <c r="C2258" s="24"/>
      <c r="D2258" s="24"/>
      <c r="E2258" s="128"/>
      <c r="F2258" s="128"/>
      <c r="G2258" s="128"/>
      <c r="H2258" s="150"/>
      <c r="I2258" s="24"/>
      <c r="J2258" s="128"/>
      <c r="K2258" s="24"/>
      <c r="L2258" s="128"/>
      <c r="M2258" s="24"/>
      <c r="N2258" s="24"/>
      <c r="O2258" s="424"/>
      <c r="P2258" s="128"/>
      <c r="Q2258" s="128"/>
      <c r="R2258" s="128"/>
      <c r="S2258" s="128"/>
      <c r="T2258" s="128"/>
      <c r="U2258" s="128"/>
      <c r="V2258" s="24"/>
      <c r="W2258" s="128"/>
      <c r="X2258" s="128"/>
      <c r="Y2258" s="128"/>
      <c r="Z2258" s="24"/>
      <c r="AA2258" s="24"/>
      <c r="AB2258" s="24"/>
      <c r="AC2258" s="24"/>
      <c r="AD2258" s="24"/>
      <c r="AE2258" s="24"/>
      <c r="AF2258" s="24"/>
      <c r="AG2258" s="24"/>
      <c r="AH2258" s="24"/>
      <c r="AI2258" s="24"/>
      <c r="AJ2258" s="24"/>
      <c r="AK2258" s="24"/>
      <c r="AL2258" s="24"/>
      <c r="AM2258" s="24"/>
      <c r="AN2258" s="24"/>
      <c r="AO2258" s="24"/>
      <c r="AP2258" s="24"/>
      <c r="AQ2258" s="24"/>
      <c r="AR2258" s="24"/>
      <c r="AS2258" s="24"/>
      <c r="AT2258" s="24"/>
      <c r="AU2258" s="24"/>
      <c r="AV2258" s="24"/>
      <c r="AW2258" s="24"/>
      <c r="AX2258" s="24"/>
      <c r="AY2258" s="24"/>
      <c r="AZ2258" s="24"/>
      <c r="BA2258" s="24"/>
      <c r="BB2258" s="24"/>
      <c r="BC2258" s="24"/>
      <c r="BD2258" s="24"/>
      <c r="BE2258" s="24"/>
      <c r="BF2258" s="24"/>
      <c r="BG2258" s="24"/>
    </row>
    <row r="2259" spans="1:59">
      <c r="A2259" s="24"/>
      <c r="B2259" s="128"/>
      <c r="C2259" s="24"/>
      <c r="D2259" s="24"/>
      <c r="E2259" s="128"/>
      <c r="F2259" s="128"/>
      <c r="G2259" s="128"/>
      <c r="H2259" s="150"/>
      <c r="I2259" s="24"/>
      <c r="J2259" s="128"/>
      <c r="K2259" s="24"/>
      <c r="L2259" s="128"/>
      <c r="M2259" s="24"/>
      <c r="N2259" s="24"/>
      <c r="O2259" s="424"/>
      <c r="P2259" s="128"/>
      <c r="Q2259" s="128"/>
      <c r="R2259" s="128"/>
      <c r="S2259" s="128"/>
      <c r="T2259" s="128"/>
      <c r="U2259" s="128"/>
      <c r="V2259" s="24"/>
      <c r="W2259" s="128"/>
      <c r="X2259" s="128"/>
      <c r="Y2259" s="128"/>
      <c r="Z2259" s="24"/>
      <c r="AA2259" s="24"/>
      <c r="AB2259" s="24"/>
      <c r="AC2259" s="24"/>
      <c r="AD2259" s="24"/>
      <c r="AE2259" s="24"/>
      <c r="AF2259" s="24"/>
      <c r="AG2259" s="24"/>
      <c r="AH2259" s="24"/>
      <c r="AI2259" s="24"/>
      <c r="AJ2259" s="24"/>
      <c r="AK2259" s="24"/>
      <c r="AL2259" s="24"/>
      <c r="AM2259" s="24"/>
      <c r="AN2259" s="24"/>
      <c r="AO2259" s="24"/>
      <c r="AP2259" s="24"/>
      <c r="AQ2259" s="24"/>
      <c r="AR2259" s="24"/>
      <c r="AS2259" s="24"/>
      <c r="AT2259" s="24"/>
      <c r="AU2259" s="24"/>
      <c r="AV2259" s="24"/>
      <c r="AW2259" s="24"/>
      <c r="AX2259" s="24"/>
      <c r="AY2259" s="24"/>
      <c r="AZ2259" s="24"/>
      <c r="BA2259" s="24"/>
      <c r="BB2259" s="24"/>
      <c r="BC2259" s="24"/>
      <c r="BD2259" s="24"/>
      <c r="BE2259" s="24"/>
      <c r="BF2259" s="24"/>
      <c r="BG2259" s="24"/>
    </row>
    <row r="2260" spans="1:59">
      <c r="A2260" s="24"/>
      <c r="B2260" s="128"/>
      <c r="C2260" s="24"/>
      <c r="D2260" s="24"/>
      <c r="E2260" s="128"/>
      <c r="F2260" s="128"/>
      <c r="G2260" s="128"/>
      <c r="H2260" s="150"/>
      <c r="I2260" s="24"/>
      <c r="J2260" s="128"/>
      <c r="K2260" s="24"/>
      <c r="L2260" s="128"/>
      <c r="M2260" s="24"/>
      <c r="N2260" s="24"/>
      <c r="O2260" s="424"/>
      <c r="P2260" s="128"/>
      <c r="Q2260" s="128"/>
      <c r="R2260" s="128"/>
      <c r="S2260" s="128"/>
      <c r="T2260" s="128"/>
      <c r="U2260" s="128"/>
      <c r="V2260" s="24"/>
      <c r="W2260" s="128"/>
      <c r="X2260" s="128"/>
      <c r="Y2260" s="128"/>
      <c r="Z2260" s="24"/>
      <c r="AA2260" s="24"/>
      <c r="AB2260" s="24"/>
      <c r="AC2260" s="24"/>
      <c r="AD2260" s="24"/>
      <c r="AE2260" s="24"/>
      <c r="AF2260" s="24"/>
      <c r="AG2260" s="24"/>
      <c r="AH2260" s="24"/>
      <c r="AI2260" s="24"/>
      <c r="AJ2260" s="24"/>
      <c r="AK2260" s="24"/>
      <c r="AL2260" s="24"/>
      <c r="AM2260" s="24"/>
      <c r="AN2260" s="24"/>
      <c r="AO2260" s="24"/>
      <c r="AP2260" s="24"/>
      <c r="AQ2260" s="24"/>
      <c r="AR2260" s="24"/>
      <c r="AS2260" s="24"/>
      <c r="AT2260" s="24"/>
      <c r="AU2260" s="24"/>
      <c r="AV2260" s="24"/>
      <c r="AW2260" s="24"/>
      <c r="AX2260" s="24"/>
      <c r="AY2260" s="24"/>
      <c r="AZ2260" s="24"/>
      <c r="BA2260" s="24"/>
      <c r="BB2260" s="24"/>
      <c r="BC2260" s="24"/>
      <c r="BD2260" s="24"/>
      <c r="BE2260" s="24"/>
      <c r="BF2260" s="24"/>
      <c r="BG2260" s="24"/>
    </row>
    <row r="2261" spans="1:59">
      <c r="A2261" s="24"/>
      <c r="B2261" s="128"/>
      <c r="C2261" s="24"/>
      <c r="D2261" s="24"/>
      <c r="E2261" s="128"/>
      <c r="F2261" s="128"/>
      <c r="G2261" s="128"/>
      <c r="H2261" s="150"/>
      <c r="I2261" s="24"/>
      <c r="J2261" s="128"/>
      <c r="K2261" s="24"/>
      <c r="L2261" s="128"/>
      <c r="M2261" s="24"/>
      <c r="N2261" s="24"/>
      <c r="O2261" s="424"/>
      <c r="P2261" s="128"/>
      <c r="Q2261" s="128"/>
      <c r="R2261" s="128"/>
      <c r="S2261" s="128"/>
      <c r="T2261" s="128"/>
      <c r="U2261" s="128"/>
      <c r="V2261" s="24"/>
      <c r="W2261" s="128"/>
      <c r="X2261" s="128"/>
      <c r="Y2261" s="128"/>
      <c r="Z2261" s="24"/>
      <c r="AA2261" s="24"/>
      <c r="AB2261" s="24"/>
      <c r="AC2261" s="24"/>
      <c r="AD2261" s="24"/>
      <c r="AE2261" s="24"/>
      <c r="AF2261" s="24"/>
      <c r="AG2261" s="24"/>
      <c r="AH2261" s="24"/>
      <c r="AI2261" s="24"/>
      <c r="AJ2261" s="24"/>
      <c r="AK2261" s="24"/>
      <c r="AL2261" s="24"/>
      <c r="AM2261" s="24"/>
      <c r="AN2261" s="24"/>
      <c r="AO2261" s="24"/>
      <c r="AP2261" s="24"/>
      <c r="AQ2261" s="24"/>
      <c r="AR2261" s="24"/>
      <c r="AS2261" s="24"/>
      <c r="AT2261" s="24"/>
      <c r="AU2261" s="24"/>
      <c r="AV2261" s="24"/>
      <c r="AW2261" s="24"/>
      <c r="AX2261" s="24"/>
      <c r="AY2261" s="24"/>
      <c r="AZ2261" s="24"/>
      <c r="BA2261" s="24"/>
      <c r="BB2261" s="24"/>
      <c r="BC2261" s="24"/>
      <c r="BD2261" s="24"/>
      <c r="BE2261" s="24"/>
      <c r="BF2261" s="24"/>
      <c r="BG2261" s="24"/>
    </row>
    <row r="2262" spans="1:59">
      <c r="A2262" s="24"/>
      <c r="B2262" s="128"/>
      <c r="C2262" s="24"/>
      <c r="D2262" s="24"/>
      <c r="E2262" s="128"/>
      <c r="F2262" s="128"/>
      <c r="G2262" s="128"/>
      <c r="H2262" s="150"/>
      <c r="I2262" s="24"/>
      <c r="J2262" s="128"/>
      <c r="K2262" s="24"/>
      <c r="L2262" s="128"/>
      <c r="M2262" s="24"/>
      <c r="N2262" s="24"/>
      <c r="O2262" s="424"/>
      <c r="P2262" s="128"/>
      <c r="Q2262" s="128"/>
      <c r="R2262" s="128"/>
      <c r="S2262" s="128"/>
      <c r="T2262" s="128"/>
      <c r="U2262" s="128"/>
      <c r="V2262" s="24"/>
      <c r="W2262" s="128"/>
      <c r="X2262" s="128"/>
      <c r="Y2262" s="128"/>
      <c r="Z2262" s="24"/>
      <c r="AA2262" s="24"/>
      <c r="AB2262" s="24"/>
      <c r="AC2262" s="24"/>
      <c r="AD2262" s="24"/>
      <c r="AE2262" s="24"/>
      <c r="AF2262" s="24"/>
      <c r="AG2262" s="24"/>
      <c r="AH2262" s="24"/>
      <c r="AI2262" s="24"/>
      <c r="AJ2262" s="24"/>
      <c r="AK2262" s="24"/>
      <c r="AL2262" s="24"/>
      <c r="AM2262" s="24"/>
      <c r="AN2262" s="24"/>
      <c r="AO2262" s="24"/>
      <c r="AP2262" s="24"/>
      <c r="AQ2262" s="24"/>
      <c r="AR2262" s="24"/>
      <c r="AS2262" s="24"/>
      <c r="AT2262" s="24"/>
      <c r="AU2262" s="24"/>
      <c r="AV2262" s="24"/>
      <c r="AW2262" s="24"/>
      <c r="AX2262" s="24"/>
      <c r="AY2262" s="24"/>
      <c r="AZ2262" s="24"/>
      <c r="BA2262" s="24"/>
      <c r="BB2262" s="24"/>
      <c r="BC2262" s="24"/>
      <c r="BD2262" s="24"/>
      <c r="BE2262" s="24"/>
      <c r="BF2262" s="24"/>
      <c r="BG2262" s="24"/>
    </row>
    <row r="2263" spans="1:59">
      <c r="A2263" s="24"/>
      <c r="B2263" s="128"/>
      <c r="C2263" s="24"/>
      <c r="D2263" s="24"/>
      <c r="E2263" s="128"/>
      <c r="F2263" s="128"/>
      <c r="G2263" s="128"/>
      <c r="H2263" s="150"/>
      <c r="I2263" s="24"/>
      <c r="J2263" s="128"/>
      <c r="K2263" s="24"/>
      <c r="L2263" s="128"/>
      <c r="M2263" s="24"/>
      <c r="N2263" s="24"/>
      <c r="O2263" s="424"/>
      <c r="P2263" s="128"/>
      <c r="Q2263" s="128"/>
      <c r="R2263" s="128"/>
      <c r="S2263" s="128"/>
      <c r="T2263" s="128"/>
      <c r="U2263" s="128"/>
      <c r="V2263" s="24"/>
      <c r="W2263" s="128"/>
      <c r="X2263" s="128"/>
      <c r="Y2263" s="128"/>
      <c r="Z2263" s="24"/>
      <c r="AA2263" s="24"/>
      <c r="AB2263" s="24"/>
      <c r="AC2263" s="24"/>
      <c r="AD2263" s="24"/>
      <c r="AE2263" s="24"/>
      <c r="AF2263" s="24"/>
      <c r="AG2263" s="24"/>
      <c r="AH2263" s="24"/>
      <c r="AI2263" s="24"/>
      <c r="AJ2263" s="24"/>
      <c r="AK2263" s="24"/>
      <c r="AL2263" s="24"/>
      <c r="AM2263" s="24"/>
      <c r="AN2263" s="24"/>
      <c r="AO2263" s="24"/>
      <c r="AP2263" s="24"/>
      <c r="AQ2263" s="24"/>
      <c r="AR2263" s="24"/>
      <c r="AS2263" s="24"/>
      <c r="AT2263" s="24"/>
      <c r="AU2263" s="24"/>
      <c r="AV2263" s="24"/>
      <c r="AW2263" s="24"/>
      <c r="AX2263" s="24"/>
      <c r="AY2263" s="24"/>
      <c r="AZ2263" s="24"/>
      <c r="BA2263" s="24"/>
      <c r="BB2263" s="24"/>
      <c r="BC2263" s="24"/>
      <c r="BD2263" s="24"/>
      <c r="BE2263" s="24"/>
      <c r="BF2263" s="24"/>
      <c r="BG2263" s="24"/>
    </row>
    <row r="2264" spans="1:59">
      <c r="A2264" s="24"/>
      <c r="B2264" s="128"/>
      <c r="C2264" s="24"/>
      <c r="D2264" s="24"/>
      <c r="E2264" s="128"/>
      <c r="F2264" s="128"/>
      <c r="G2264" s="128"/>
      <c r="H2264" s="150"/>
      <c r="I2264" s="24"/>
      <c r="J2264" s="128"/>
      <c r="K2264" s="24"/>
      <c r="L2264" s="128"/>
      <c r="M2264" s="24"/>
      <c r="N2264" s="24"/>
      <c r="O2264" s="424"/>
      <c r="P2264" s="128"/>
      <c r="Q2264" s="128"/>
      <c r="R2264" s="128"/>
      <c r="S2264" s="128"/>
      <c r="T2264" s="128"/>
      <c r="U2264" s="128"/>
      <c r="V2264" s="24"/>
      <c r="W2264" s="128"/>
      <c r="X2264" s="128"/>
      <c r="Y2264" s="128"/>
      <c r="Z2264" s="24"/>
      <c r="AA2264" s="24"/>
      <c r="AB2264" s="24"/>
      <c r="AC2264" s="24"/>
      <c r="AD2264" s="24"/>
      <c r="AE2264" s="24"/>
      <c r="AF2264" s="24"/>
      <c r="AG2264" s="24"/>
      <c r="AH2264" s="24"/>
      <c r="AI2264" s="24"/>
      <c r="AJ2264" s="24"/>
      <c r="AK2264" s="24"/>
      <c r="AL2264" s="24"/>
      <c r="AM2264" s="24"/>
      <c r="AN2264" s="24"/>
      <c r="AO2264" s="24"/>
      <c r="AP2264" s="24"/>
      <c r="AQ2264" s="24"/>
      <c r="AR2264" s="24"/>
      <c r="AS2264" s="24"/>
      <c r="AT2264" s="24"/>
      <c r="AU2264" s="24"/>
      <c r="AV2264" s="24"/>
      <c r="AW2264" s="24"/>
      <c r="AX2264" s="24"/>
      <c r="AY2264" s="24"/>
      <c r="AZ2264" s="24"/>
      <c r="BA2264" s="24"/>
      <c r="BB2264" s="24"/>
      <c r="BC2264" s="24"/>
      <c r="BD2264" s="24"/>
      <c r="BE2264" s="24"/>
      <c r="BF2264" s="24"/>
      <c r="BG2264" s="24"/>
    </row>
    <row r="2265" spans="1:59">
      <c r="A2265" s="24"/>
      <c r="B2265" s="128"/>
      <c r="C2265" s="24"/>
      <c r="D2265" s="24"/>
      <c r="E2265" s="128"/>
      <c r="F2265" s="128"/>
      <c r="G2265" s="128"/>
      <c r="H2265" s="150"/>
      <c r="I2265" s="24"/>
      <c r="J2265" s="128"/>
      <c r="K2265" s="24"/>
      <c r="L2265" s="128"/>
      <c r="M2265" s="24"/>
      <c r="N2265" s="24"/>
      <c r="O2265" s="424"/>
      <c r="P2265" s="128"/>
      <c r="Q2265" s="128"/>
      <c r="R2265" s="128"/>
      <c r="S2265" s="128"/>
      <c r="T2265" s="128"/>
      <c r="U2265" s="128"/>
      <c r="V2265" s="24"/>
      <c r="W2265" s="128"/>
      <c r="X2265" s="128"/>
      <c r="Y2265" s="128"/>
      <c r="Z2265" s="24"/>
      <c r="AA2265" s="24"/>
      <c r="AB2265" s="24"/>
      <c r="AC2265" s="24"/>
      <c r="AD2265" s="24"/>
      <c r="AE2265" s="24"/>
      <c r="AF2265" s="24"/>
      <c r="AG2265" s="24"/>
      <c r="AH2265" s="24"/>
      <c r="AI2265" s="24"/>
      <c r="AJ2265" s="24"/>
      <c r="AK2265" s="24"/>
      <c r="AL2265" s="24"/>
      <c r="AM2265" s="24"/>
      <c r="AN2265" s="24"/>
      <c r="AO2265" s="24"/>
      <c r="AP2265" s="24"/>
      <c r="AQ2265" s="24"/>
      <c r="AR2265" s="24"/>
      <c r="AS2265" s="24"/>
      <c r="AT2265" s="24"/>
      <c r="AU2265" s="24"/>
      <c r="AV2265" s="24"/>
      <c r="AW2265" s="24"/>
      <c r="AX2265" s="24"/>
      <c r="AY2265" s="24"/>
      <c r="AZ2265" s="24"/>
      <c r="BA2265" s="24"/>
      <c r="BB2265" s="24"/>
      <c r="BC2265" s="24"/>
      <c r="BD2265" s="24"/>
      <c r="BE2265" s="24"/>
      <c r="BF2265" s="24"/>
      <c r="BG2265" s="24"/>
    </row>
    <row r="2266" spans="1:59">
      <c r="A2266" s="24"/>
      <c r="B2266" s="128"/>
      <c r="C2266" s="24"/>
      <c r="D2266" s="24"/>
      <c r="E2266" s="128"/>
      <c r="F2266" s="128"/>
      <c r="G2266" s="128"/>
      <c r="H2266" s="150"/>
      <c r="I2266" s="24"/>
      <c r="J2266" s="128"/>
      <c r="K2266" s="24"/>
      <c r="L2266" s="128"/>
      <c r="M2266" s="24"/>
      <c r="N2266" s="24"/>
      <c r="O2266" s="424"/>
      <c r="P2266" s="128"/>
      <c r="Q2266" s="128"/>
      <c r="R2266" s="128"/>
      <c r="S2266" s="128"/>
      <c r="T2266" s="128"/>
      <c r="U2266" s="128"/>
      <c r="V2266" s="24"/>
      <c r="W2266" s="128"/>
      <c r="X2266" s="128"/>
      <c r="Y2266" s="128"/>
      <c r="Z2266" s="24"/>
      <c r="AA2266" s="24"/>
      <c r="AB2266" s="24"/>
      <c r="AC2266" s="24"/>
      <c r="AD2266" s="24"/>
      <c r="AE2266" s="24"/>
      <c r="AF2266" s="24"/>
      <c r="AG2266" s="24"/>
      <c r="AH2266" s="24"/>
      <c r="AI2266" s="24"/>
      <c r="AJ2266" s="24"/>
      <c r="AK2266" s="24"/>
      <c r="AL2266" s="24"/>
      <c r="AM2266" s="24"/>
      <c r="AN2266" s="24"/>
      <c r="AO2266" s="24"/>
      <c r="AP2266" s="24"/>
      <c r="AQ2266" s="24"/>
      <c r="AR2266" s="24"/>
      <c r="AS2266" s="24"/>
      <c r="AT2266" s="24"/>
      <c r="AU2266" s="24"/>
      <c r="AV2266" s="24"/>
      <c r="AW2266" s="24"/>
      <c r="AX2266" s="24"/>
      <c r="AY2266" s="24"/>
      <c r="AZ2266" s="24"/>
      <c r="BA2266" s="24"/>
      <c r="BB2266" s="24"/>
      <c r="BC2266" s="24"/>
      <c r="BD2266" s="24"/>
      <c r="BE2266" s="24"/>
      <c r="BF2266" s="24"/>
      <c r="BG2266" s="24"/>
    </row>
    <row r="2267" spans="1:59">
      <c r="A2267" s="24"/>
      <c r="B2267" s="128"/>
      <c r="C2267" s="24"/>
      <c r="D2267" s="24"/>
      <c r="E2267" s="128"/>
      <c r="F2267" s="128"/>
      <c r="G2267" s="128"/>
      <c r="H2267" s="150"/>
      <c r="I2267" s="24"/>
      <c r="J2267" s="128"/>
      <c r="K2267" s="24"/>
      <c r="L2267" s="128"/>
      <c r="M2267" s="24"/>
      <c r="N2267" s="24"/>
      <c r="O2267" s="424"/>
      <c r="P2267" s="128"/>
      <c r="Q2267" s="128"/>
      <c r="R2267" s="128"/>
      <c r="S2267" s="128"/>
      <c r="T2267" s="128"/>
      <c r="U2267" s="128"/>
      <c r="V2267" s="24"/>
      <c r="W2267" s="128"/>
      <c r="X2267" s="128"/>
      <c r="Y2267" s="128"/>
      <c r="Z2267" s="24"/>
      <c r="AA2267" s="24"/>
      <c r="AB2267" s="24"/>
      <c r="AC2267" s="24"/>
      <c r="AD2267" s="24"/>
      <c r="AE2267" s="24"/>
      <c r="AF2267" s="24"/>
      <c r="AG2267" s="24"/>
      <c r="AH2267" s="24"/>
      <c r="AI2267" s="24"/>
      <c r="AJ2267" s="24"/>
      <c r="AK2267" s="24"/>
      <c r="AL2267" s="24"/>
      <c r="AM2267" s="24"/>
      <c r="AN2267" s="24"/>
      <c r="AO2267" s="24"/>
      <c r="AP2267" s="24"/>
      <c r="AQ2267" s="24"/>
      <c r="AR2267" s="24"/>
      <c r="AS2267" s="24"/>
      <c r="AT2267" s="24"/>
      <c r="AU2267" s="24"/>
      <c r="AV2267" s="24"/>
      <c r="AW2267" s="24"/>
      <c r="AX2267" s="24"/>
      <c r="AY2267" s="24"/>
      <c r="AZ2267" s="24"/>
      <c r="BA2267" s="24"/>
      <c r="BB2267" s="24"/>
      <c r="BC2267" s="24"/>
      <c r="BD2267" s="24"/>
      <c r="BE2267" s="24"/>
      <c r="BF2267" s="24"/>
      <c r="BG2267" s="24"/>
    </row>
    <row r="2268" spans="1:59">
      <c r="A2268" s="24"/>
      <c r="B2268" s="128"/>
      <c r="C2268" s="24"/>
      <c r="D2268" s="24"/>
      <c r="E2268" s="128"/>
      <c r="F2268" s="128"/>
      <c r="G2268" s="128"/>
      <c r="H2268" s="150"/>
      <c r="I2268" s="24"/>
      <c r="J2268" s="128"/>
      <c r="K2268" s="24"/>
      <c r="L2268" s="128"/>
      <c r="M2268" s="24"/>
      <c r="N2268" s="24"/>
      <c r="O2268" s="424"/>
      <c r="P2268" s="128"/>
      <c r="Q2268" s="128"/>
      <c r="R2268" s="128"/>
      <c r="S2268" s="128"/>
      <c r="T2268" s="128"/>
      <c r="U2268" s="128"/>
      <c r="V2268" s="24"/>
      <c r="W2268" s="128"/>
      <c r="X2268" s="128"/>
      <c r="Y2268" s="128"/>
      <c r="Z2268" s="24"/>
      <c r="AA2268" s="24"/>
      <c r="AB2268" s="24"/>
      <c r="AC2268" s="24"/>
      <c r="AD2268" s="24"/>
      <c r="AE2268" s="24"/>
      <c r="AF2268" s="24"/>
      <c r="AG2268" s="24"/>
      <c r="AH2268" s="24"/>
      <c r="AI2268" s="24"/>
      <c r="AJ2268" s="24"/>
      <c r="AK2268" s="24"/>
      <c r="AL2268" s="24"/>
      <c r="AM2268" s="24"/>
      <c r="AN2268" s="24"/>
      <c r="AO2268" s="24"/>
      <c r="AP2268" s="24"/>
      <c r="AQ2268" s="24"/>
      <c r="AR2268" s="24"/>
      <c r="AS2268" s="24"/>
      <c r="AT2268" s="24"/>
      <c r="AU2268" s="24"/>
      <c r="AV2268" s="24"/>
      <c r="AW2268" s="24"/>
      <c r="AX2268" s="24"/>
      <c r="AY2268" s="24"/>
      <c r="AZ2268" s="24"/>
      <c r="BA2268" s="24"/>
      <c r="BB2268" s="24"/>
      <c r="BC2268" s="24"/>
      <c r="BD2268" s="24"/>
      <c r="BE2268" s="24"/>
      <c r="BF2268" s="24"/>
      <c r="BG2268" s="24"/>
    </row>
    <row r="2269" spans="1:59">
      <c r="A2269" s="24"/>
      <c r="B2269" s="128"/>
      <c r="C2269" s="24"/>
      <c r="D2269" s="24"/>
      <c r="E2269" s="128"/>
      <c r="F2269" s="128"/>
      <c r="G2269" s="128"/>
      <c r="H2269" s="150"/>
      <c r="I2269" s="24"/>
      <c r="J2269" s="128"/>
      <c r="K2269" s="24"/>
      <c r="L2269" s="128"/>
      <c r="M2269" s="24"/>
      <c r="N2269" s="24"/>
      <c r="O2269" s="424"/>
      <c r="P2269" s="128"/>
      <c r="Q2269" s="128"/>
      <c r="R2269" s="128"/>
      <c r="S2269" s="128"/>
      <c r="T2269" s="128"/>
      <c r="U2269" s="128"/>
      <c r="V2269" s="24"/>
      <c r="W2269" s="128"/>
      <c r="X2269" s="128"/>
      <c r="Y2269" s="128"/>
      <c r="Z2269" s="24"/>
      <c r="AA2269" s="24"/>
      <c r="AB2269" s="24"/>
      <c r="AC2269" s="24"/>
      <c r="AD2269" s="24"/>
      <c r="AE2269" s="24"/>
      <c r="AF2269" s="24"/>
      <c r="AG2269" s="24"/>
      <c r="AH2269" s="24"/>
      <c r="AI2269" s="24"/>
      <c r="AJ2269" s="24"/>
      <c r="AK2269" s="24"/>
      <c r="AL2269" s="24"/>
      <c r="AM2269" s="24"/>
      <c r="AN2269" s="24"/>
      <c r="AO2269" s="24"/>
      <c r="AP2269" s="24"/>
      <c r="AQ2269" s="24"/>
      <c r="AR2269" s="24"/>
      <c r="AS2269" s="24"/>
      <c r="AT2269" s="24"/>
      <c r="AU2269" s="24"/>
      <c r="AV2269" s="24"/>
      <c r="AW2269" s="24"/>
      <c r="AX2269" s="24"/>
      <c r="AY2269" s="24"/>
      <c r="AZ2269" s="24"/>
      <c r="BA2269" s="24"/>
      <c r="BB2269" s="24"/>
      <c r="BC2269" s="24"/>
      <c r="BD2269" s="24"/>
      <c r="BE2269" s="24"/>
      <c r="BF2269" s="24"/>
      <c r="BG2269" s="24"/>
    </row>
    <row r="2270" spans="1:59">
      <c r="A2270" s="24"/>
      <c r="B2270" s="128"/>
      <c r="C2270" s="24"/>
      <c r="D2270" s="24"/>
      <c r="E2270" s="128"/>
      <c r="F2270" s="128"/>
      <c r="G2270" s="128"/>
      <c r="H2270" s="150"/>
      <c r="I2270" s="24"/>
      <c r="J2270" s="128"/>
      <c r="K2270" s="24"/>
      <c r="L2270" s="128"/>
      <c r="M2270" s="24"/>
      <c r="N2270" s="24"/>
      <c r="O2270" s="424"/>
      <c r="P2270" s="128"/>
      <c r="Q2270" s="128"/>
      <c r="R2270" s="128"/>
      <c r="S2270" s="128"/>
      <c r="T2270" s="128"/>
      <c r="U2270" s="128"/>
      <c r="V2270" s="24"/>
      <c r="W2270" s="128"/>
      <c r="X2270" s="128"/>
      <c r="Y2270" s="128"/>
      <c r="Z2270" s="24"/>
      <c r="AA2270" s="24"/>
      <c r="AB2270" s="24"/>
      <c r="AC2270" s="24"/>
      <c r="AD2270" s="24"/>
      <c r="AE2270" s="24"/>
      <c r="AF2270" s="24"/>
      <c r="AG2270" s="24"/>
      <c r="AH2270" s="24"/>
      <c r="AI2270" s="24"/>
      <c r="AJ2270" s="24"/>
      <c r="AK2270" s="24"/>
      <c r="AL2270" s="24"/>
      <c r="AM2270" s="24"/>
      <c r="AN2270" s="24"/>
      <c r="AO2270" s="24"/>
      <c r="AP2270" s="24"/>
      <c r="AQ2270" s="24"/>
      <c r="AR2270" s="24"/>
      <c r="AS2270" s="24"/>
      <c r="AT2270" s="24"/>
      <c r="AU2270" s="24"/>
      <c r="AV2270" s="24"/>
      <c r="AW2270" s="24"/>
      <c r="AX2270" s="24"/>
      <c r="AY2270" s="24"/>
      <c r="AZ2270" s="24"/>
      <c r="BA2270" s="24"/>
      <c r="BB2270" s="24"/>
      <c r="BC2270" s="24"/>
      <c r="BD2270" s="24"/>
      <c r="BE2270" s="24"/>
      <c r="BF2270" s="24"/>
      <c r="BG2270" s="24"/>
    </row>
    <row r="2271" spans="1:59">
      <c r="A2271" s="24"/>
      <c r="B2271" s="128"/>
      <c r="C2271" s="24"/>
      <c r="D2271" s="24"/>
      <c r="E2271" s="128"/>
      <c r="F2271" s="128"/>
      <c r="G2271" s="128"/>
      <c r="H2271" s="150"/>
      <c r="I2271" s="24"/>
      <c r="J2271" s="128"/>
      <c r="K2271" s="24"/>
      <c r="L2271" s="128"/>
      <c r="M2271" s="24"/>
      <c r="N2271" s="24"/>
      <c r="O2271" s="424"/>
      <c r="P2271" s="128"/>
      <c r="Q2271" s="128"/>
      <c r="R2271" s="128"/>
      <c r="S2271" s="128"/>
      <c r="T2271" s="128"/>
      <c r="U2271" s="128"/>
      <c r="V2271" s="24"/>
      <c r="W2271" s="128"/>
      <c r="X2271" s="128"/>
      <c r="Y2271" s="128"/>
      <c r="Z2271" s="24"/>
      <c r="AA2271" s="24"/>
      <c r="AB2271" s="24"/>
      <c r="AC2271" s="24"/>
      <c r="AD2271" s="24"/>
      <c r="AE2271" s="24"/>
      <c r="AF2271" s="24"/>
      <c r="AG2271" s="24"/>
      <c r="AH2271" s="24"/>
      <c r="AI2271" s="24"/>
      <c r="AJ2271" s="24"/>
      <c r="AK2271" s="24"/>
      <c r="AL2271" s="24"/>
      <c r="AM2271" s="24"/>
      <c r="AN2271" s="24"/>
      <c r="AO2271" s="24"/>
      <c r="AP2271" s="24"/>
      <c r="AQ2271" s="24"/>
      <c r="AR2271" s="24"/>
      <c r="AS2271" s="24"/>
      <c r="AT2271" s="24"/>
      <c r="AU2271" s="24"/>
      <c r="AV2271" s="24"/>
      <c r="AW2271" s="24"/>
      <c r="AX2271" s="24"/>
      <c r="AY2271" s="24"/>
      <c r="AZ2271" s="24"/>
      <c r="BA2271" s="24"/>
      <c r="BB2271" s="24"/>
      <c r="BC2271" s="24"/>
      <c r="BD2271" s="24"/>
      <c r="BE2271" s="24"/>
      <c r="BF2271" s="24"/>
      <c r="BG2271" s="24"/>
    </row>
    <row r="2272" spans="1:59">
      <c r="A2272" s="24"/>
      <c r="B2272" s="128"/>
      <c r="C2272" s="24"/>
      <c r="D2272" s="24"/>
      <c r="E2272" s="128"/>
      <c r="F2272" s="128"/>
      <c r="G2272" s="128"/>
      <c r="H2272" s="150"/>
      <c r="I2272" s="24"/>
      <c r="J2272" s="128"/>
      <c r="K2272" s="24"/>
      <c r="L2272" s="128"/>
      <c r="M2272" s="24"/>
      <c r="N2272" s="24"/>
      <c r="O2272" s="424"/>
      <c r="P2272" s="128"/>
      <c r="Q2272" s="128"/>
      <c r="R2272" s="128"/>
      <c r="S2272" s="128"/>
      <c r="T2272" s="128"/>
      <c r="U2272" s="128"/>
      <c r="V2272" s="24"/>
      <c r="W2272" s="128"/>
      <c r="X2272" s="128"/>
      <c r="Y2272" s="128"/>
      <c r="Z2272" s="24"/>
      <c r="AA2272" s="24"/>
      <c r="AB2272" s="24"/>
      <c r="AC2272" s="24"/>
      <c r="AD2272" s="24"/>
      <c r="AE2272" s="24"/>
      <c r="AF2272" s="24"/>
      <c r="AG2272" s="24"/>
      <c r="AH2272" s="24"/>
      <c r="AI2272" s="24"/>
      <c r="AJ2272" s="24"/>
      <c r="AK2272" s="24"/>
      <c r="AL2272" s="24"/>
      <c r="AM2272" s="24"/>
      <c r="AN2272" s="24"/>
      <c r="AO2272" s="24"/>
      <c r="AP2272" s="24"/>
      <c r="AQ2272" s="24"/>
      <c r="AR2272" s="24"/>
      <c r="AS2272" s="24"/>
      <c r="AT2272" s="24"/>
      <c r="AU2272" s="24"/>
      <c r="AV2272" s="24"/>
      <c r="AW2272" s="24"/>
      <c r="AX2272" s="24"/>
      <c r="AY2272" s="24"/>
      <c r="AZ2272" s="24"/>
      <c r="BA2272" s="24"/>
      <c r="BB2272" s="24"/>
      <c r="BC2272" s="24"/>
      <c r="BD2272" s="24"/>
      <c r="BE2272" s="24"/>
      <c r="BF2272" s="24"/>
      <c r="BG2272" s="24"/>
    </row>
    <row r="2273" spans="1:59">
      <c r="A2273" s="24"/>
      <c r="B2273" s="128"/>
      <c r="C2273" s="24"/>
      <c r="D2273" s="24"/>
      <c r="E2273" s="128"/>
      <c r="F2273" s="128"/>
      <c r="G2273" s="128"/>
      <c r="H2273" s="150"/>
      <c r="I2273" s="24"/>
      <c r="J2273" s="128"/>
      <c r="K2273" s="24"/>
      <c r="L2273" s="128"/>
      <c r="M2273" s="24"/>
      <c r="N2273" s="24"/>
      <c r="O2273" s="424"/>
      <c r="P2273" s="128"/>
      <c r="Q2273" s="128"/>
      <c r="R2273" s="128"/>
      <c r="S2273" s="128"/>
      <c r="T2273" s="128"/>
      <c r="U2273" s="128"/>
      <c r="V2273" s="24"/>
      <c r="W2273" s="128"/>
      <c r="X2273" s="128"/>
      <c r="Y2273" s="128"/>
      <c r="Z2273" s="24"/>
      <c r="AA2273" s="24"/>
      <c r="AB2273" s="24"/>
      <c r="AC2273" s="24"/>
      <c r="AD2273" s="24"/>
      <c r="AE2273" s="24"/>
      <c r="AF2273" s="24"/>
      <c r="AG2273" s="24"/>
      <c r="AH2273" s="24"/>
      <c r="AI2273" s="24"/>
      <c r="AJ2273" s="24"/>
      <c r="AK2273" s="24"/>
      <c r="AL2273" s="24"/>
      <c r="AM2273" s="24"/>
      <c r="AN2273" s="24"/>
      <c r="AO2273" s="24"/>
      <c r="AP2273" s="24"/>
      <c r="AQ2273" s="24"/>
      <c r="AR2273" s="24"/>
      <c r="AS2273" s="24"/>
      <c r="AT2273" s="24"/>
      <c r="AU2273" s="24"/>
      <c r="AV2273" s="24"/>
      <c r="AW2273" s="24"/>
      <c r="AX2273" s="24"/>
      <c r="AY2273" s="24"/>
      <c r="AZ2273" s="24"/>
      <c r="BA2273" s="24"/>
      <c r="BB2273" s="24"/>
      <c r="BC2273" s="24"/>
      <c r="BD2273" s="24"/>
      <c r="BE2273" s="24"/>
      <c r="BF2273" s="24"/>
      <c r="BG2273" s="24"/>
    </row>
    <row r="2274" spans="1:59">
      <c r="A2274" s="24"/>
      <c r="B2274" s="128"/>
      <c r="C2274" s="24"/>
      <c r="D2274" s="24"/>
      <c r="E2274" s="128"/>
      <c r="F2274" s="128"/>
      <c r="G2274" s="128"/>
      <c r="H2274" s="150"/>
      <c r="I2274" s="24"/>
      <c r="J2274" s="128"/>
      <c r="K2274" s="24"/>
      <c r="L2274" s="128"/>
      <c r="M2274" s="24"/>
      <c r="N2274" s="24"/>
      <c r="O2274" s="424"/>
      <c r="P2274" s="128"/>
      <c r="Q2274" s="128"/>
      <c r="R2274" s="128"/>
      <c r="S2274" s="128"/>
      <c r="T2274" s="128"/>
      <c r="U2274" s="128"/>
      <c r="V2274" s="24"/>
      <c r="W2274" s="128"/>
      <c r="X2274" s="128"/>
      <c r="Y2274" s="128"/>
      <c r="Z2274" s="24"/>
      <c r="AA2274" s="24"/>
      <c r="AB2274" s="24"/>
      <c r="AC2274" s="24"/>
      <c r="AD2274" s="24"/>
      <c r="AE2274" s="24"/>
      <c r="AF2274" s="24"/>
      <c r="AG2274" s="24"/>
      <c r="AH2274" s="24"/>
      <c r="AI2274" s="24"/>
      <c r="AJ2274" s="24"/>
      <c r="AK2274" s="24"/>
      <c r="AL2274" s="24"/>
      <c r="AM2274" s="24"/>
      <c r="AN2274" s="24"/>
      <c r="AO2274" s="24"/>
      <c r="AP2274" s="24"/>
      <c r="AQ2274" s="24"/>
      <c r="AR2274" s="24"/>
      <c r="AS2274" s="24"/>
      <c r="AT2274" s="24"/>
      <c r="AU2274" s="24"/>
      <c r="AV2274" s="24"/>
      <c r="AW2274" s="24"/>
      <c r="AX2274" s="24"/>
      <c r="AY2274" s="24"/>
      <c r="AZ2274" s="24"/>
      <c r="BA2274" s="24"/>
      <c r="BB2274" s="24"/>
      <c r="BC2274" s="24"/>
      <c r="BD2274" s="24"/>
      <c r="BE2274" s="24"/>
      <c r="BF2274" s="24"/>
      <c r="BG2274" s="24"/>
    </row>
    <row r="2275" spans="1:59">
      <c r="A2275" s="24"/>
      <c r="B2275" s="128"/>
      <c r="C2275" s="24"/>
      <c r="D2275" s="24"/>
      <c r="E2275" s="128"/>
      <c r="F2275" s="128"/>
      <c r="G2275" s="128"/>
      <c r="H2275" s="150"/>
      <c r="I2275" s="24"/>
      <c r="J2275" s="128"/>
      <c r="K2275" s="24"/>
      <c r="L2275" s="128"/>
      <c r="M2275" s="24"/>
      <c r="N2275" s="24"/>
      <c r="O2275" s="424"/>
      <c r="P2275" s="128"/>
      <c r="Q2275" s="128"/>
      <c r="R2275" s="128"/>
      <c r="S2275" s="128"/>
      <c r="T2275" s="128"/>
      <c r="U2275" s="128"/>
      <c r="V2275" s="24"/>
      <c r="W2275" s="128"/>
      <c r="X2275" s="128"/>
      <c r="Y2275" s="128"/>
      <c r="Z2275" s="24"/>
      <c r="AA2275" s="24"/>
      <c r="AB2275" s="24"/>
      <c r="AC2275" s="24"/>
      <c r="AD2275" s="24"/>
      <c r="AE2275" s="24"/>
      <c r="AF2275" s="24"/>
      <c r="AG2275" s="24"/>
      <c r="AH2275" s="24"/>
      <c r="AI2275" s="24"/>
      <c r="AJ2275" s="24"/>
      <c r="AK2275" s="24"/>
      <c r="AL2275" s="24"/>
      <c r="AM2275" s="24"/>
      <c r="AN2275" s="24"/>
      <c r="AO2275" s="24"/>
      <c r="AP2275" s="24"/>
      <c r="AQ2275" s="24"/>
      <c r="AR2275" s="24"/>
      <c r="AS2275" s="24"/>
      <c r="AT2275" s="24"/>
      <c r="AU2275" s="24"/>
      <c r="AV2275" s="24"/>
      <c r="AW2275" s="24"/>
      <c r="AX2275" s="24"/>
      <c r="AY2275" s="24"/>
      <c r="AZ2275" s="24"/>
      <c r="BA2275" s="24"/>
      <c r="BB2275" s="24"/>
      <c r="BC2275" s="24"/>
      <c r="BD2275" s="24"/>
      <c r="BE2275" s="24"/>
      <c r="BF2275" s="24"/>
      <c r="BG2275" s="24"/>
    </row>
    <row r="2276" spans="1:59">
      <c r="A2276" s="24"/>
      <c r="B2276" s="128"/>
      <c r="C2276" s="24"/>
      <c r="D2276" s="24"/>
      <c r="E2276" s="128"/>
      <c r="F2276" s="128"/>
      <c r="G2276" s="128"/>
      <c r="H2276" s="150"/>
      <c r="I2276" s="24"/>
      <c r="J2276" s="128"/>
      <c r="K2276" s="24"/>
      <c r="L2276" s="128"/>
      <c r="M2276" s="24"/>
      <c r="N2276" s="24"/>
      <c r="O2276" s="424"/>
      <c r="P2276" s="128"/>
      <c r="Q2276" s="128"/>
      <c r="R2276" s="128"/>
      <c r="S2276" s="128"/>
      <c r="T2276" s="128"/>
      <c r="U2276" s="128"/>
      <c r="V2276" s="24"/>
      <c r="W2276" s="128"/>
      <c r="X2276" s="128"/>
      <c r="Y2276" s="128"/>
      <c r="Z2276" s="24"/>
      <c r="AA2276" s="24"/>
      <c r="AB2276" s="24"/>
      <c r="AC2276" s="24"/>
      <c r="AD2276" s="24"/>
      <c r="AE2276" s="24"/>
      <c r="AF2276" s="24"/>
      <c r="AG2276" s="24"/>
      <c r="AH2276" s="24"/>
      <c r="AI2276" s="24"/>
      <c r="AJ2276" s="24"/>
      <c r="AK2276" s="24"/>
      <c r="AL2276" s="24"/>
      <c r="AM2276" s="24"/>
      <c r="AN2276" s="24"/>
      <c r="AO2276" s="24"/>
      <c r="AP2276" s="24"/>
      <c r="AQ2276" s="24"/>
      <c r="AR2276" s="24"/>
      <c r="AS2276" s="24"/>
      <c r="AT2276" s="24"/>
      <c r="AU2276" s="24"/>
      <c r="AV2276" s="24"/>
      <c r="AW2276" s="24"/>
      <c r="AX2276" s="24"/>
      <c r="AY2276" s="24"/>
      <c r="AZ2276" s="24"/>
      <c r="BA2276" s="24"/>
      <c r="BB2276" s="24"/>
      <c r="BC2276" s="24"/>
      <c r="BD2276" s="24"/>
      <c r="BE2276" s="24"/>
      <c r="BF2276" s="24"/>
      <c r="BG2276" s="24"/>
    </row>
    <row r="2277" spans="1:59">
      <c r="A2277" s="24"/>
      <c r="B2277" s="128"/>
      <c r="C2277" s="24"/>
      <c r="D2277" s="24"/>
      <c r="E2277" s="128"/>
      <c r="F2277" s="128"/>
      <c r="G2277" s="128"/>
      <c r="H2277" s="150"/>
      <c r="I2277" s="24"/>
      <c r="J2277" s="128"/>
      <c r="K2277" s="24"/>
      <c r="L2277" s="128"/>
      <c r="M2277" s="24"/>
      <c r="N2277" s="24"/>
      <c r="O2277" s="424"/>
      <c r="P2277" s="128"/>
      <c r="Q2277" s="128"/>
      <c r="R2277" s="128"/>
      <c r="S2277" s="128"/>
      <c r="T2277" s="128"/>
      <c r="U2277" s="128"/>
      <c r="V2277" s="24"/>
      <c r="W2277" s="128"/>
      <c r="X2277" s="128"/>
      <c r="Y2277" s="128"/>
      <c r="Z2277" s="24"/>
      <c r="AA2277" s="24"/>
      <c r="AB2277" s="24"/>
      <c r="AC2277" s="24"/>
      <c r="AD2277" s="24"/>
      <c r="AE2277" s="24"/>
      <c r="AF2277" s="24"/>
      <c r="AG2277" s="24"/>
      <c r="AH2277" s="24"/>
      <c r="AI2277" s="24"/>
      <c r="AJ2277" s="24"/>
      <c r="AK2277" s="24"/>
      <c r="AL2277" s="24"/>
      <c r="AM2277" s="24"/>
      <c r="AN2277" s="24"/>
      <c r="AO2277" s="24"/>
      <c r="AP2277" s="24"/>
      <c r="AQ2277" s="24"/>
      <c r="AR2277" s="24"/>
      <c r="AS2277" s="24"/>
      <c r="AT2277" s="24"/>
      <c r="AU2277" s="24"/>
      <c r="AV2277" s="24"/>
      <c r="AW2277" s="24"/>
      <c r="AX2277" s="24"/>
      <c r="AY2277" s="24"/>
      <c r="AZ2277" s="24"/>
      <c r="BA2277" s="24"/>
      <c r="BB2277" s="24"/>
      <c r="BC2277" s="24"/>
      <c r="BD2277" s="24"/>
      <c r="BE2277" s="24"/>
      <c r="BF2277" s="24"/>
      <c r="BG2277" s="24"/>
    </row>
    <row r="2278" spans="1:59">
      <c r="A2278" s="24"/>
      <c r="B2278" s="128"/>
      <c r="C2278" s="24"/>
      <c r="D2278" s="24"/>
      <c r="E2278" s="128"/>
      <c r="F2278" s="128"/>
      <c r="G2278" s="128"/>
      <c r="H2278" s="150"/>
      <c r="I2278" s="24"/>
      <c r="J2278" s="128"/>
      <c r="K2278" s="24"/>
      <c r="L2278" s="128"/>
      <c r="M2278" s="24"/>
      <c r="N2278" s="24"/>
      <c r="O2278" s="424"/>
      <c r="P2278" s="128"/>
      <c r="Q2278" s="128"/>
      <c r="R2278" s="128"/>
      <c r="S2278" s="128"/>
      <c r="T2278" s="128"/>
      <c r="U2278" s="128"/>
      <c r="V2278" s="24"/>
      <c r="W2278" s="128"/>
      <c r="X2278" s="128"/>
      <c r="Y2278" s="128"/>
      <c r="Z2278" s="24"/>
      <c r="AA2278" s="24"/>
      <c r="AB2278" s="24"/>
      <c r="AC2278" s="24"/>
      <c r="AD2278" s="24"/>
      <c r="AE2278" s="24"/>
      <c r="AF2278" s="24"/>
      <c r="AG2278" s="24"/>
      <c r="AH2278" s="24"/>
      <c r="AI2278" s="24"/>
      <c r="AJ2278" s="24"/>
      <c r="AK2278" s="24"/>
      <c r="AL2278" s="24"/>
      <c r="AM2278" s="24"/>
      <c r="AN2278" s="24"/>
      <c r="AO2278" s="24"/>
      <c r="AP2278" s="24"/>
      <c r="AQ2278" s="24"/>
      <c r="AR2278" s="24"/>
      <c r="AS2278" s="24"/>
      <c r="AT2278" s="24"/>
      <c r="AU2278" s="24"/>
      <c r="AV2278" s="24"/>
      <c r="AW2278" s="24"/>
      <c r="AX2278" s="24"/>
      <c r="AY2278" s="24"/>
      <c r="AZ2278" s="24"/>
      <c r="BA2278" s="24"/>
      <c r="BB2278" s="24"/>
      <c r="BC2278" s="24"/>
      <c r="BD2278" s="24"/>
      <c r="BE2278" s="24"/>
      <c r="BF2278" s="24"/>
      <c r="BG2278" s="24"/>
    </row>
    <row r="2279" spans="1:59">
      <c r="A2279" s="24"/>
      <c r="B2279" s="128"/>
      <c r="C2279" s="24"/>
      <c r="D2279" s="24"/>
      <c r="E2279" s="128"/>
      <c r="F2279" s="128"/>
      <c r="G2279" s="128"/>
      <c r="H2279" s="150"/>
      <c r="I2279" s="24"/>
      <c r="J2279" s="128"/>
      <c r="K2279" s="24"/>
      <c r="L2279" s="128"/>
      <c r="M2279" s="24"/>
      <c r="N2279" s="24"/>
      <c r="O2279" s="424"/>
      <c r="P2279" s="128"/>
      <c r="Q2279" s="128"/>
      <c r="R2279" s="128"/>
      <c r="S2279" s="128"/>
      <c r="T2279" s="128"/>
      <c r="U2279" s="128"/>
      <c r="V2279" s="24"/>
      <c r="W2279" s="128"/>
      <c r="X2279" s="128"/>
      <c r="Y2279" s="128"/>
      <c r="Z2279" s="24"/>
      <c r="AA2279" s="24"/>
      <c r="AB2279" s="24"/>
      <c r="AC2279" s="24"/>
      <c r="AD2279" s="24"/>
      <c r="AE2279" s="24"/>
      <c r="AF2279" s="24"/>
      <c r="AG2279" s="24"/>
      <c r="AH2279" s="24"/>
      <c r="AI2279" s="24"/>
      <c r="AJ2279" s="24"/>
      <c r="AK2279" s="24"/>
      <c r="AL2279" s="24"/>
      <c r="AM2279" s="24"/>
      <c r="AN2279" s="24"/>
      <c r="AO2279" s="24"/>
      <c r="AP2279" s="24"/>
      <c r="AQ2279" s="24"/>
      <c r="AR2279" s="24"/>
      <c r="AS2279" s="24"/>
      <c r="AT2279" s="24"/>
      <c r="AU2279" s="24"/>
      <c r="AV2279" s="24"/>
      <c r="AW2279" s="24"/>
      <c r="AX2279" s="24"/>
      <c r="AY2279" s="24"/>
      <c r="AZ2279" s="24"/>
      <c r="BA2279" s="24"/>
      <c r="BB2279" s="24"/>
      <c r="BC2279" s="24"/>
      <c r="BD2279" s="24"/>
      <c r="BE2279" s="24"/>
      <c r="BF2279" s="24"/>
      <c r="BG2279" s="24"/>
    </row>
    <row r="2280" spans="1:59">
      <c r="A2280" s="24"/>
      <c r="B2280" s="128"/>
      <c r="C2280" s="24"/>
      <c r="D2280" s="24"/>
      <c r="E2280" s="128"/>
      <c r="F2280" s="128"/>
      <c r="G2280" s="128"/>
      <c r="H2280" s="150"/>
      <c r="I2280" s="24"/>
      <c r="J2280" s="128"/>
      <c r="K2280" s="24"/>
      <c r="L2280" s="128"/>
      <c r="M2280" s="24"/>
      <c r="N2280" s="24"/>
      <c r="O2280" s="424"/>
      <c r="P2280" s="128"/>
      <c r="Q2280" s="128"/>
      <c r="R2280" s="128"/>
      <c r="S2280" s="128"/>
      <c r="T2280" s="128"/>
      <c r="U2280" s="128"/>
      <c r="V2280" s="24"/>
      <c r="W2280" s="128"/>
      <c r="X2280" s="128"/>
      <c r="Y2280" s="128"/>
      <c r="Z2280" s="24"/>
      <c r="AA2280" s="24"/>
      <c r="AB2280" s="24"/>
      <c r="AC2280" s="24"/>
      <c r="AD2280" s="24"/>
      <c r="AE2280" s="24"/>
      <c r="AF2280" s="24"/>
      <c r="AG2280" s="24"/>
      <c r="AH2280" s="24"/>
      <c r="AI2280" s="24"/>
      <c r="AJ2280" s="24"/>
      <c r="AK2280" s="24"/>
      <c r="AL2280" s="24"/>
      <c r="AM2280" s="24"/>
      <c r="AN2280" s="24"/>
      <c r="AO2280" s="24"/>
      <c r="AP2280" s="24"/>
      <c r="AQ2280" s="24"/>
      <c r="AR2280" s="24"/>
      <c r="AS2280" s="24"/>
      <c r="AT2280" s="24"/>
      <c r="AU2280" s="24"/>
      <c r="AV2280" s="24"/>
      <c r="AW2280" s="24"/>
      <c r="AX2280" s="24"/>
      <c r="AY2280" s="24"/>
      <c r="AZ2280" s="24"/>
      <c r="BA2280" s="24"/>
      <c r="BB2280" s="24"/>
      <c r="BC2280" s="24"/>
      <c r="BD2280" s="24"/>
      <c r="BE2280" s="24"/>
      <c r="BF2280" s="24"/>
      <c r="BG2280" s="24"/>
    </row>
    <row r="2281" spans="1:59">
      <c r="A2281" s="24"/>
      <c r="B2281" s="128"/>
      <c r="C2281" s="24"/>
      <c r="D2281" s="24"/>
      <c r="E2281" s="128"/>
      <c r="F2281" s="128"/>
      <c r="G2281" s="128"/>
      <c r="H2281" s="150"/>
      <c r="I2281" s="24"/>
      <c r="J2281" s="128"/>
      <c r="K2281" s="24"/>
      <c r="L2281" s="128"/>
      <c r="M2281" s="24"/>
      <c r="N2281" s="24"/>
      <c r="O2281" s="424"/>
      <c r="P2281" s="128"/>
      <c r="Q2281" s="128"/>
      <c r="R2281" s="128"/>
      <c r="S2281" s="128"/>
      <c r="T2281" s="128"/>
      <c r="U2281" s="128"/>
      <c r="V2281" s="24"/>
      <c r="W2281" s="128"/>
      <c r="X2281" s="128"/>
      <c r="Y2281" s="128"/>
      <c r="Z2281" s="24"/>
      <c r="AA2281" s="24"/>
      <c r="AB2281" s="24"/>
      <c r="AC2281" s="24"/>
      <c r="AD2281" s="24"/>
      <c r="AE2281" s="24"/>
      <c r="AF2281" s="24"/>
      <c r="AG2281" s="24"/>
      <c r="AH2281" s="24"/>
      <c r="AI2281" s="24"/>
      <c r="AJ2281" s="24"/>
      <c r="AK2281" s="24"/>
      <c r="AL2281" s="24"/>
      <c r="AM2281" s="24"/>
      <c r="AN2281" s="24"/>
      <c r="AO2281" s="24"/>
      <c r="AP2281" s="24"/>
      <c r="AQ2281" s="24"/>
      <c r="AR2281" s="24"/>
      <c r="AS2281" s="24"/>
      <c r="AT2281" s="24"/>
      <c r="AU2281" s="24"/>
      <c r="AV2281" s="24"/>
      <c r="AW2281" s="24"/>
      <c r="AX2281" s="24"/>
      <c r="AY2281" s="24"/>
      <c r="AZ2281" s="24"/>
      <c r="BA2281" s="24"/>
      <c r="BB2281" s="24"/>
      <c r="BC2281" s="24"/>
      <c r="BD2281" s="24"/>
      <c r="BE2281" s="24"/>
      <c r="BF2281" s="24"/>
      <c r="BG2281" s="24"/>
    </row>
    <row r="2282" spans="1:59">
      <c r="A2282" s="24"/>
      <c r="B2282" s="128"/>
      <c r="C2282" s="24"/>
      <c r="D2282" s="24"/>
      <c r="E2282" s="128"/>
      <c r="F2282" s="128"/>
      <c r="G2282" s="128"/>
      <c r="H2282" s="150"/>
      <c r="I2282" s="24"/>
      <c r="J2282" s="128"/>
      <c r="K2282" s="24"/>
      <c r="L2282" s="128"/>
      <c r="M2282" s="24"/>
      <c r="N2282" s="24"/>
      <c r="O2282" s="424"/>
      <c r="P2282" s="128"/>
      <c r="Q2282" s="128"/>
      <c r="R2282" s="128"/>
      <c r="S2282" s="128"/>
      <c r="T2282" s="128"/>
      <c r="U2282" s="128"/>
      <c r="V2282" s="24"/>
      <c r="W2282" s="128"/>
      <c r="X2282" s="128"/>
      <c r="Y2282" s="128"/>
      <c r="Z2282" s="24"/>
      <c r="AA2282" s="24"/>
      <c r="AB2282" s="24"/>
      <c r="AC2282" s="24"/>
      <c r="AD2282" s="24"/>
      <c r="AE2282" s="24"/>
      <c r="AF2282" s="24"/>
      <c r="AG2282" s="24"/>
      <c r="AH2282" s="24"/>
      <c r="AI2282" s="24"/>
      <c r="AJ2282" s="24"/>
      <c r="AK2282" s="24"/>
      <c r="AL2282" s="24"/>
      <c r="AM2282" s="24"/>
      <c r="AN2282" s="24"/>
      <c r="AO2282" s="24"/>
      <c r="AP2282" s="24"/>
      <c r="AQ2282" s="24"/>
      <c r="AR2282" s="24"/>
      <c r="AS2282" s="24"/>
      <c r="AT2282" s="24"/>
      <c r="AU2282" s="24"/>
      <c r="AV2282" s="24"/>
      <c r="AW2282" s="24"/>
      <c r="AX2282" s="24"/>
      <c r="AY2282" s="24"/>
      <c r="AZ2282" s="24"/>
      <c r="BA2282" s="24"/>
      <c r="BB2282" s="24"/>
      <c r="BC2282" s="24"/>
      <c r="BD2282" s="24"/>
      <c r="BE2282" s="24"/>
      <c r="BF2282" s="24"/>
      <c r="BG2282" s="24"/>
    </row>
    <row r="2283" spans="1:59">
      <c r="A2283" s="24"/>
      <c r="B2283" s="128"/>
      <c r="C2283" s="24"/>
      <c r="D2283" s="24"/>
      <c r="E2283" s="128"/>
      <c r="F2283" s="128"/>
      <c r="G2283" s="128"/>
      <c r="H2283" s="150"/>
      <c r="I2283" s="24"/>
      <c r="J2283" s="128"/>
      <c r="K2283" s="24"/>
      <c r="L2283" s="128"/>
      <c r="M2283" s="24"/>
      <c r="N2283" s="24"/>
      <c r="O2283" s="424"/>
      <c r="P2283" s="128"/>
      <c r="Q2283" s="128"/>
      <c r="R2283" s="128"/>
      <c r="S2283" s="128"/>
      <c r="T2283" s="128"/>
      <c r="U2283" s="128"/>
      <c r="V2283" s="24"/>
      <c r="W2283" s="128"/>
      <c r="X2283" s="128"/>
      <c r="Y2283" s="128"/>
      <c r="Z2283" s="24"/>
      <c r="AA2283" s="24"/>
      <c r="AB2283" s="24"/>
      <c r="AC2283" s="24"/>
      <c r="AD2283" s="24"/>
      <c r="AE2283" s="24"/>
      <c r="AF2283" s="24"/>
      <c r="AG2283" s="24"/>
      <c r="AH2283" s="24"/>
      <c r="AI2283" s="24"/>
      <c r="AJ2283" s="24"/>
      <c r="AK2283" s="24"/>
      <c r="AL2283" s="24"/>
      <c r="AM2283" s="24"/>
      <c r="AN2283" s="24"/>
      <c r="AO2283" s="24"/>
      <c r="AP2283" s="24"/>
      <c r="AQ2283" s="24"/>
      <c r="AR2283" s="24"/>
      <c r="AS2283" s="24"/>
      <c r="AT2283" s="24"/>
      <c r="AU2283" s="24"/>
      <c r="AV2283" s="24"/>
      <c r="AW2283" s="24"/>
      <c r="AX2283" s="24"/>
      <c r="AY2283" s="24"/>
      <c r="AZ2283" s="24"/>
      <c r="BA2283" s="24"/>
      <c r="BB2283" s="24"/>
      <c r="BC2283" s="24"/>
      <c r="BD2283" s="24"/>
      <c r="BE2283" s="24"/>
      <c r="BF2283" s="24"/>
      <c r="BG2283" s="24"/>
    </row>
    <row r="2284" spans="1:59">
      <c r="A2284" s="24"/>
      <c r="B2284" s="128"/>
      <c r="C2284" s="24"/>
      <c r="D2284" s="24"/>
      <c r="E2284" s="128"/>
      <c r="F2284" s="128"/>
      <c r="G2284" s="128"/>
      <c r="H2284" s="150"/>
      <c r="I2284" s="24"/>
      <c r="J2284" s="128"/>
      <c r="K2284" s="24"/>
      <c r="L2284" s="128"/>
      <c r="M2284" s="24"/>
      <c r="N2284" s="24"/>
      <c r="O2284" s="424"/>
      <c r="P2284" s="128"/>
      <c r="Q2284" s="128"/>
      <c r="R2284" s="128"/>
      <c r="S2284" s="128"/>
      <c r="T2284" s="128"/>
      <c r="U2284" s="128"/>
      <c r="V2284" s="24"/>
      <c r="W2284" s="128"/>
      <c r="X2284" s="128"/>
      <c r="Y2284" s="128"/>
      <c r="Z2284" s="24"/>
      <c r="AA2284" s="24"/>
      <c r="AB2284" s="24"/>
      <c r="AC2284" s="24"/>
      <c r="AD2284" s="24"/>
      <c r="AE2284" s="24"/>
      <c r="AF2284" s="24"/>
      <c r="AG2284" s="24"/>
      <c r="AH2284" s="24"/>
      <c r="AI2284" s="24"/>
      <c r="AJ2284" s="24"/>
      <c r="AK2284" s="24"/>
      <c r="AL2284" s="24"/>
      <c r="AM2284" s="24"/>
      <c r="AN2284" s="24"/>
      <c r="AO2284" s="24"/>
      <c r="AP2284" s="24"/>
      <c r="AQ2284" s="24"/>
      <c r="AR2284" s="24"/>
      <c r="AS2284" s="24"/>
      <c r="AT2284" s="24"/>
      <c r="AU2284" s="24"/>
      <c r="AV2284" s="24"/>
      <c r="AW2284" s="24"/>
      <c r="AX2284" s="24"/>
      <c r="AY2284" s="24"/>
      <c r="AZ2284" s="24"/>
      <c r="BA2284" s="24"/>
      <c r="BB2284" s="24"/>
      <c r="BC2284" s="24"/>
      <c r="BD2284" s="24"/>
      <c r="BE2284" s="24"/>
      <c r="BF2284" s="24"/>
      <c r="BG2284" s="24"/>
    </row>
    <row r="2285" spans="1:59">
      <c r="A2285" s="24"/>
      <c r="B2285" s="128"/>
      <c r="C2285" s="24"/>
      <c r="D2285" s="24"/>
      <c r="E2285" s="128"/>
      <c r="F2285" s="128"/>
      <c r="G2285" s="128"/>
      <c r="H2285" s="150"/>
      <c r="I2285" s="24"/>
      <c r="J2285" s="128"/>
      <c r="K2285" s="24"/>
      <c r="L2285" s="128"/>
      <c r="M2285" s="24"/>
      <c r="N2285" s="24"/>
      <c r="O2285" s="424"/>
      <c r="P2285" s="128"/>
      <c r="Q2285" s="128"/>
      <c r="R2285" s="128"/>
      <c r="S2285" s="128"/>
      <c r="T2285" s="128"/>
      <c r="U2285" s="128"/>
      <c r="V2285" s="24"/>
      <c r="W2285" s="128"/>
      <c r="X2285" s="128"/>
      <c r="Y2285" s="128"/>
      <c r="Z2285" s="24"/>
      <c r="AA2285" s="24"/>
      <c r="AB2285" s="24"/>
      <c r="AC2285" s="24"/>
      <c r="AD2285" s="24"/>
      <c r="AE2285" s="24"/>
      <c r="AF2285" s="24"/>
      <c r="AG2285" s="24"/>
      <c r="AH2285" s="24"/>
      <c r="AI2285" s="24"/>
      <c r="AJ2285" s="24"/>
      <c r="AK2285" s="24"/>
      <c r="AL2285" s="24"/>
      <c r="AM2285" s="24"/>
      <c r="AN2285" s="24"/>
      <c r="AO2285" s="24"/>
      <c r="AP2285" s="24"/>
      <c r="AQ2285" s="24"/>
      <c r="AR2285" s="24"/>
      <c r="AS2285" s="24"/>
      <c r="AT2285" s="24"/>
      <c r="AU2285" s="24"/>
      <c r="AV2285" s="24"/>
      <c r="AW2285" s="24"/>
      <c r="AX2285" s="24"/>
      <c r="AY2285" s="24"/>
      <c r="AZ2285" s="24"/>
      <c r="BA2285" s="24"/>
      <c r="BB2285" s="24"/>
      <c r="BC2285" s="24"/>
      <c r="BD2285" s="24"/>
      <c r="BE2285" s="24"/>
      <c r="BF2285" s="24"/>
      <c r="BG2285" s="24"/>
    </row>
    <row r="2286" spans="1:59">
      <c r="A2286" s="24"/>
      <c r="B2286" s="128"/>
      <c r="C2286" s="24"/>
      <c r="D2286" s="24"/>
      <c r="E2286" s="128"/>
      <c r="F2286" s="128"/>
      <c r="G2286" s="128"/>
      <c r="H2286" s="150"/>
      <c r="I2286" s="24"/>
      <c r="J2286" s="128"/>
      <c r="K2286" s="24"/>
      <c r="L2286" s="128"/>
      <c r="M2286" s="24"/>
      <c r="N2286" s="24"/>
      <c r="O2286" s="424"/>
      <c r="P2286" s="128"/>
      <c r="Q2286" s="128"/>
      <c r="R2286" s="128"/>
      <c r="S2286" s="128"/>
      <c r="T2286" s="128"/>
      <c r="U2286" s="128"/>
      <c r="V2286" s="24"/>
      <c r="W2286" s="128"/>
      <c r="X2286" s="128"/>
      <c r="Y2286" s="128"/>
      <c r="Z2286" s="24"/>
      <c r="AA2286" s="24"/>
      <c r="AB2286" s="24"/>
      <c r="AC2286" s="24"/>
      <c r="AD2286" s="24"/>
      <c r="AE2286" s="24"/>
      <c r="AF2286" s="24"/>
      <c r="AG2286" s="24"/>
      <c r="AH2286" s="24"/>
      <c r="AI2286" s="24"/>
      <c r="AJ2286" s="24"/>
      <c r="AK2286" s="24"/>
      <c r="AL2286" s="24"/>
      <c r="AM2286" s="24"/>
      <c r="AN2286" s="24"/>
      <c r="AO2286" s="24"/>
      <c r="AP2286" s="24"/>
      <c r="AQ2286" s="24"/>
      <c r="AR2286" s="24"/>
      <c r="AS2286" s="24"/>
      <c r="AT2286" s="24"/>
      <c r="AU2286" s="24"/>
      <c r="AV2286" s="24"/>
      <c r="AW2286" s="24"/>
      <c r="AX2286" s="24"/>
      <c r="AY2286" s="24"/>
      <c r="AZ2286" s="24"/>
      <c r="BA2286" s="24"/>
      <c r="BB2286" s="24"/>
      <c r="BC2286" s="24"/>
      <c r="BD2286" s="24"/>
      <c r="BE2286" s="24"/>
      <c r="BF2286" s="24"/>
      <c r="BG2286" s="24"/>
    </row>
    <row r="2287" spans="1:59">
      <c r="A2287" s="24"/>
      <c r="B2287" s="128"/>
      <c r="C2287" s="24"/>
      <c r="D2287" s="24"/>
      <c r="E2287" s="128"/>
      <c r="F2287" s="128"/>
      <c r="G2287" s="128"/>
      <c r="H2287" s="150"/>
      <c r="I2287" s="24"/>
      <c r="J2287" s="128"/>
      <c r="K2287" s="24"/>
      <c r="L2287" s="128"/>
      <c r="M2287" s="24"/>
      <c r="N2287" s="24"/>
      <c r="O2287" s="424"/>
      <c r="P2287" s="128"/>
      <c r="Q2287" s="128"/>
      <c r="R2287" s="128"/>
      <c r="S2287" s="128"/>
      <c r="T2287" s="128"/>
      <c r="U2287" s="128"/>
      <c r="V2287" s="24"/>
      <c r="W2287" s="128"/>
      <c r="X2287" s="128"/>
      <c r="Y2287" s="128"/>
      <c r="Z2287" s="24"/>
      <c r="AA2287" s="24"/>
      <c r="AB2287" s="24"/>
      <c r="AC2287" s="24"/>
      <c r="AD2287" s="24"/>
      <c r="AE2287" s="24"/>
      <c r="AF2287" s="24"/>
      <c r="AG2287" s="24"/>
      <c r="AH2287" s="24"/>
      <c r="AI2287" s="24"/>
      <c r="AJ2287" s="24"/>
      <c r="AK2287" s="24"/>
      <c r="AL2287" s="24"/>
      <c r="AM2287" s="24"/>
      <c r="AN2287" s="24"/>
      <c r="AO2287" s="24"/>
      <c r="AP2287" s="24"/>
      <c r="AQ2287" s="24"/>
      <c r="AR2287" s="24"/>
      <c r="AS2287" s="24"/>
      <c r="AT2287" s="24"/>
      <c r="AU2287" s="24"/>
      <c r="AV2287" s="24"/>
      <c r="AW2287" s="24"/>
      <c r="AX2287" s="24"/>
      <c r="AY2287" s="24"/>
      <c r="AZ2287" s="24"/>
      <c r="BA2287" s="24"/>
      <c r="BB2287" s="24"/>
      <c r="BC2287" s="24"/>
      <c r="BD2287" s="24"/>
      <c r="BE2287" s="24"/>
      <c r="BF2287" s="24"/>
      <c r="BG2287" s="24"/>
    </row>
    <row r="2288" spans="1:59">
      <c r="A2288" s="24"/>
      <c r="B2288" s="128"/>
      <c r="C2288" s="24"/>
      <c r="D2288" s="24"/>
      <c r="E2288" s="128"/>
      <c r="F2288" s="128"/>
      <c r="G2288" s="128"/>
      <c r="H2288" s="150"/>
      <c r="I2288" s="24"/>
      <c r="J2288" s="128"/>
      <c r="K2288" s="24"/>
      <c r="L2288" s="128"/>
      <c r="M2288" s="24"/>
      <c r="N2288" s="24"/>
      <c r="O2288" s="424"/>
      <c r="P2288" s="128"/>
      <c r="Q2288" s="128"/>
      <c r="R2288" s="128"/>
      <c r="S2288" s="128"/>
      <c r="T2288" s="128"/>
      <c r="U2288" s="128"/>
      <c r="V2288" s="24"/>
      <c r="W2288" s="128"/>
      <c r="X2288" s="128"/>
      <c r="Y2288" s="128"/>
      <c r="Z2288" s="24"/>
      <c r="AA2288" s="24"/>
      <c r="AB2288" s="24"/>
      <c r="AC2288" s="24"/>
      <c r="AD2288" s="24"/>
      <c r="AE2288" s="24"/>
      <c r="AF2288" s="24"/>
      <c r="AG2288" s="24"/>
      <c r="AH2288" s="24"/>
      <c r="AI2288" s="24"/>
      <c r="AJ2288" s="24"/>
      <c r="AK2288" s="24"/>
      <c r="AL2288" s="24"/>
      <c r="AM2288" s="24"/>
      <c r="AN2288" s="24"/>
      <c r="AO2288" s="24"/>
      <c r="AP2288" s="24"/>
      <c r="AQ2288" s="24"/>
      <c r="AR2288" s="24"/>
      <c r="AS2288" s="24"/>
      <c r="AT2288" s="24"/>
      <c r="AU2288" s="24"/>
      <c r="AV2288" s="24"/>
      <c r="AW2288" s="24"/>
      <c r="AX2288" s="24"/>
      <c r="AY2288" s="24"/>
      <c r="AZ2288" s="24"/>
      <c r="BA2288" s="24"/>
      <c r="BB2288" s="24"/>
      <c r="BC2288" s="24"/>
      <c r="BD2288" s="24"/>
      <c r="BE2288" s="24"/>
      <c r="BF2288" s="24"/>
      <c r="BG2288" s="24"/>
    </row>
    <row r="2289" spans="1:59">
      <c r="A2289" s="24"/>
      <c r="B2289" s="128"/>
      <c r="C2289" s="24"/>
      <c r="D2289" s="24"/>
      <c r="E2289" s="128"/>
      <c r="F2289" s="128"/>
      <c r="G2289" s="128"/>
      <c r="H2289" s="150"/>
      <c r="I2289" s="24"/>
      <c r="J2289" s="128"/>
      <c r="K2289" s="24"/>
      <c r="L2289" s="128"/>
      <c r="M2289" s="24"/>
      <c r="N2289" s="24"/>
      <c r="O2289" s="424"/>
      <c r="P2289" s="128"/>
      <c r="Q2289" s="128"/>
      <c r="R2289" s="128"/>
      <c r="S2289" s="128"/>
      <c r="T2289" s="128"/>
      <c r="U2289" s="128"/>
      <c r="V2289" s="24"/>
      <c r="W2289" s="128"/>
      <c r="X2289" s="128"/>
      <c r="Y2289" s="128"/>
      <c r="Z2289" s="24"/>
      <c r="AA2289" s="24"/>
      <c r="AB2289" s="24"/>
      <c r="AC2289" s="24"/>
      <c r="AD2289" s="24"/>
      <c r="AE2289" s="24"/>
      <c r="AF2289" s="24"/>
      <c r="AG2289" s="24"/>
      <c r="AH2289" s="24"/>
      <c r="AI2289" s="24"/>
      <c r="AJ2289" s="24"/>
      <c r="AK2289" s="24"/>
      <c r="AL2289" s="24"/>
      <c r="AM2289" s="24"/>
      <c r="AN2289" s="24"/>
      <c r="AO2289" s="24"/>
      <c r="AP2289" s="24"/>
      <c r="AQ2289" s="24"/>
      <c r="AR2289" s="24"/>
      <c r="AS2289" s="24"/>
      <c r="AT2289" s="24"/>
      <c r="AU2289" s="24"/>
      <c r="AV2289" s="24"/>
      <c r="AW2289" s="24"/>
      <c r="AX2289" s="24"/>
      <c r="AY2289" s="24"/>
      <c r="AZ2289" s="24"/>
      <c r="BA2289" s="24"/>
      <c r="BB2289" s="24"/>
      <c r="BC2289" s="24"/>
      <c r="BD2289" s="24"/>
      <c r="BE2289" s="24"/>
      <c r="BF2289" s="24"/>
      <c r="BG2289" s="24"/>
    </row>
    <row r="2290" spans="1:59">
      <c r="A2290" s="24"/>
      <c r="B2290" s="128"/>
      <c r="C2290" s="24"/>
      <c r="D2290" s="24"/>
      <c r="E2290" s="128"/>
      <c r="F2290" s="128"/>
      <c r="G2290" s="128"/>
      <c r="H2290" s="150"/>
      <c r="I2290" s="24"/>
      <c r="J2290" s="128"/>
      <c r="K2290" s="24"/>
      <c r="L2290" s="128"/>
      <c r="M2290" s="24"/>
      <c r="N2290" s="24"/>
      <c r="O2290" s="424"/>
      <c r="P2290" s="128"/>
      <c r="Q2290" s="128"/>
      <c r="R2290" s="128"/>
      <c r="S2290" s="128"/>
      <c r="T2290" s="128"/>
      <c r="U2290" s="128"/>
      <c r="V2290" s="24"/>
      <c r="W2290" s="128"/>
      <c r="X2290" s="128"/>
      <c r="Y2290" s="128"/>
      <c r="Z2290" s="24"/>
      <c r="AA2290" s="24"/>
      <c r="AB2290" s="24"/>
      <c r="AC2290" s="24"/>
      <c r="AD2290" s="24"/>
      <c r="AE2290" s="24"/>
      <c r="AF2290" s="24"/>
      <c r="AG2290" s="24"/>
      <c r="AH2290" s="24"/>
      <c r="AI2290" s="24"/>
      <c r="AJ2290" s="24"/>
      <c r="AK2290" s="24"/>
      <c r="AL2290" s="24"/>
      <c r="AM2290" s="24"/>
      <c r="AN2290" s="24"/>
      <c r="AO2290" s="24"/>
      <c r="AP2290" s="24"/>
      <c r="AQ2290" s="24"/>
      <c r="AR2290" s="24"/>
      <c r="AS2290" s="24"/>
      <c r="AT2290" s="24"/>
      <c r="AU2290" s="24"/>
      <c r="AV2290" s="24"/>
      <c r="AW2290" s="24"/>
      <c r="AX2290" s="24"/>
      <c r="AY2290" s="24"/>
      <c r="AZ2290" s="24"/>
      <c r="BA2290" s="24"/>
      <c r="BB2290" s="24"/>
      <c r="BC2290" s="24"/>
      <c r="BD2290" s="24"/>
      <c r="BE2290" s="24"/>
      <c r="BF2290" s="24"/>
      <c r="BG2290" s="24"/>
    </row>
    <row r="2291" spans="1:59">
      <c r="A2291" s="24"/>
      <c r="B2291" s="128"/>
      <c r="C2291" s="24"/>
      <c r="D2291" s="24"/>
      <c r="E2291" s="128"/>
      <c r="F2291" s="128"/>
      <c r="G2291" s="128"/>
      <c r="H2291" s="150"/>
      <c r="I2291" s="24"/>
      <c r="J2291" s="128"/>
      <c r="K2291" s="24"/>
      <c r="L2291" s="128"/>
      <c r="M2291" s="24"/>
      <c r="N2291" s="24"/>
      <c r="O2291" s="424"/>
      <c r="P2291" s="128"/>
      <c r="Q2291" s="128"/>
      <c r="R2291" s="128"/>
      <c r="S2291" s="128"/>
      <c r="T2291" s="128"/>
      <c r="U2291" s="128"/>
      <c r="V2291" s="24"/>
      <c r="W2291" s="128"/>
      <c r="X2291" s="128"/>
      <c r="Y2291" s="128"/>
      <c r="Z2291" s="24"/>
      <c r="AA2291" s="24"/>
      <c r="AB2291" s="24"/>
      <c r="AC2291" s="24"/>
      <c r="AD2291" s="24"/>
      <c r="AE2291" s="24"/>
      <c r="AF2291" s="24"/>
      <c r="AG2291" s="24"/>
      <c r="AH2291" s="24"/>
      <c r="AI2291" s="24"/>
      <c r="AJ2291" s="24"/>
      <c r="AK2291" s="24"/>
      <c r="AL2291" s="24"/>
      <c r="AM2291" s="24"/>
      <c r="AN2291" s="24"/>
      <c r="AO2291" s="24"/>
      <c r="AP2291" s="24"/>
      <c r="AQ2291" s="24"/>
      <c r="AR2291" s="24"/>
      <c r="AS2291" s="24"/>
      <c r="AT2291" s="24"/>
      <c r="AU2291" s="24"/>
      <c r="AV2291" s="24"/>
      <c r="AW2291" s="24"/>
      <c r="AX2291" s="24"/>
      <c r="AY2291" s="24"/>
      <c r="AZ2291" s="24"/>
      <c r="BA2291" s="24"/>
      <c r="BB2291" s="24"/>
      <c r="BC2291" s="24"/>
      <c r="BD2291" s="24"/>
      <c r="BE2291" s="24"/>
      <c r="BF2291" s="24"/>
      <c r="BG2291" s="24"/>
    </row>
    <row r="2292" spans="1:59">
      <c r="A2292" s="24"/>
      <c r="B2292" s="128"/>
      <c r="C2292" s="24"/>
      <c r="D2292" s="24"/>
      <c r="E2292" s="128"/>
      <c r="F2292" s="128"/>
      <c r="G2292" s="128"/>
      <c r="H2292" s="150"/>
      <c r="I2292" s="24"/>
      <c r="J2292" s="128"/>
      <c r="K2292" s="24"/>
      <c r="L2292" s="128"/>
      <c r="M2292" s="24"/>
      <c r="N2292" s="24"/>
      <c r="O2292" s="424"/>
      <c r="P2292" s="128"/>
      <c r="Q2292" s="128"/>
      <c r="R2292" s="128"/>
      <c r="S2292" s="128"/>
      <c r="T2292" s="128"/>
      <c r="U2292" s="128"/>
      <c r="V2292" s="24"/>
      <c r="W2292" s="128"/>
      <c r="X2292" s="128"/>
      <c r="Y2292" s="128"/>
      <c r="Z2292" s="24"/>
      <c r="AA2292" s="24"/>
      <c r="AB2292" s="24"/>
      <c r="AC2292" s="24"/>
      <c r="AD2292" s="24"/>
      <c r="AE2292" s="24"/>
      <c r="AF2292" s="24"/>
      <c r="AG2292" s="24"/>
      <c r="AH2292" s="24"/>
      <c r="AI2292" s="24"/>
      <c r="AJ2292" s="24"/>
      <c r="AK2292" s="24"/>
      <c r="AL2292" s="24"/>
      <c r="AM2292" s="24"/>
      <c r="AN2292" s="24"/>
      <c r="AO2292" s="24"/>
      <c r="AP2292" s="24"/>
      <c r="AQ2292" s="24"/>
      <c r="AR2292" s="24"/>
      <c r="AS2292" s="24"/>
      <c r="AT2292" s="24"/>
      <c r="AU2292" s="24"/>
      <c r="AV2292" s="24"/>
      <c r="AW2292" s="24"/>
      <c r="AX2292" s="24"/>
      <c r="AY2292" s="24"/>
      <c r="AZ2292" s="24"/>
      <c r="BA2292" s="24"/>
      <c r="BB2292" s="24"/>
      <c r="BC2292" s="24"/>
      <c r="BD2292" s="24"/>
      <c r="BE2292" s="24"/>
      <c r="BF2292" s="24"/>
      <c r="BG2292" s="24"/>
    </row>
    <row r="2293" spans="1:59">
      <c r="A2293" s="24"/>
      <c r="B2293" s="128"/>
      <c r="C2293" s="24"/>
      <c r="D2293" s="24"/>
      <c r="E2293" s="128"/>
      <c r="F2293" s="128"/>
      <c r="G2293" s="128"/>
      <c r="H2293" s="150"/>
      <c r="I2293" s="24"/>
      <c r="J2293" s="128"/>
      <c r="K2293" s="24"/>
      <c r="L2293" s="128"/>
      <c r="M2293" s="24"/>
      <c r="N2293" s="24"/>
      <c r="O2293" s="424"/>
      <c r="P2293" s="128"/>
      <c r="Q2293" s="128"/>
      <c r="R2293" s="128"/>
      <c r="S2293" s="128"/>
      <c r="T2293" s="128"/>
      <c r="U2293" s="128"/>
      <c r="V2293" s="24"/>
      <c r="W2293" s="128"/>
      <c r="X2293" s="128"/>
      <c r="Y2293" s="128"/>
      <c r="Z2293" s="24"/>
      <c r="AA2293" s="24"/>
      <c r="AB2293" s="24"/>
      <c r="AC2293" s="24"/>
      <c r="AD2293" s="24"/>
      <c r="AE2293" s="24"/>
      <c r="AF2293" s="24"/>
      <c r="AG2293" s="24"/>
      <c r="AH2293" s="24"/>
      <c r="AI2293" s="24"/>
      <c r="AJ2293" s="24"/>
      <c r="AK2293" s="24"/>
      <c r="AL2293" s="24"/>
      <c r="AM2293" s="24"/>
      <c r="AN2293" s="24"/>
      <c r="AO2293" s="24"/>
      <c r="AP2293" s="24"/>
      <c r="AQ2293" s="24"/>
      <c r="AR2293" s="24"/>
      <c r="AS2293" s="24"/>
      <c r="AT2293" s="24"/>
      <c r="AU2293" s="24"/>
      <c r="AV2293" s="24"/>
      <c r="AW2293" s="24"/>
      <c r="AX2293" s="24"/>
      <c r="AY2293" s="24"/>
      <c r="AZ2293" s="24"/>
      <c r="BA2293" s="24"/>
      <c r="BB2293" s="24"/>
      <c r="BC2293" s="24"/>
      <c r="BD2293" s="24"/>
      <c r="BE2293" s="24"/>
      <c r="BF2293" s="24"/>
      <c r="BG2293" s="24"/>
    </row>
    <row r="2294" spans="1:59">
      <c r="A2294" s="24"/>
      <c r="B2294" s="128"/>
      <c r="C2294" s="24"/>
      <c r="D2294" s="24"/>
      <c r="E2294" s="128"/>
      <c r="F2294" s="128"/>
      <c r="G2294" s="128"/>
      <c r="H2294" s="150"/>
      <c r="I2294" s="24"/>
      <c r="J2294" s="128"/>
      <c r="K2294" s="24"/>
      <c r="L2294" s="128"/>
      <c r="M2294" s="24"/>
      <c r="N2294" s="24"/>
      <c r="O2294" s="424"/>
      <c r="P2294" s="128"/>
      <c r="Q2294" s="128"/>
      <c r="R2294" s="128"/>
      <c r="S2294" s="128"/>
      <c r="T2294" s="128"/>
      <c r="U2294" s="128"/>
      <c r="V2294" s="24"/>
      <c r="W2294" s="128"/>
      <c r="X2294" s="128"/>
      <c r="Y2294" s="128"/>
      <c r="Z2294" s="24"/>
      <c r="AA2294" s="24"/>
      <c r="AB2294" s="24"/>
      <c r="AC2294" s="24"/>
      <c r="AD2294" s="24"/>
      <c r="AE2294" s="24"/>
      <c r="AF2294" s="24"/>
      <c r="AG2294" s="24"/>
      <c r="AH2294" s="24"/>
      <c r="AI2294" s="24"/>
      <c r="AJ2294" s="24"/>
      <c r="AK2294" s="24"/>
      <c r="AL2294" s="24"/>
      <c r="AM2294" s="24"/>
      <c r="AN2294" s="24"/>
      <c r="AO2294" s="24"/>
      <c r="AP2294" s="24"/>
      <c r="AQ2294" s="24"/>
      <c r="AR2294" s="24"/>
      <c r="AS2294" s="24"/>
      <c r="AT2294" s="24"/>
      <c r="AU2294" s="24"/>
      <c r="AV2294" s="24"/>
      <c r="AW2294" s="24"/>
      <c r="AX2294" s="24"/>
      <c r="AY2294" s="24"/>
      <c r="AZ2294" s="24"/>
      <c r="BA2294" s="24"/>
      <c r="BB2294" s="24"/>
      <c r="BC2294" s="24"/>
      <c r="BD2294" s="24"/>
      <c r="BE2294" s="24"/>
      <c r="BF2294" s="24"/>
      <c r="BG2294" s="24"/>
    </row>
    <row r="2295" spans="1:59">
      <c r="A2295" s="24"/>
      <c r="B2295" s="128"/>
      <c r="C2295" s="24"/>
      <c r="D2295" s="24"/>
      <c r="E2295" s="128"/>
      <c r="F2295" s="128"/>
      <c r="G2295" s="128"/>
      <c r="H2295" s="150"/>
      <c r="I2295" s="24"/>
      <c r="J2295" s="128"/>
      <c r="K2295" s="24"/>
      <c r="L2295" s="128"/>
      <c r="M2295" s="24"/>
      <c r="N2295" s="24"/>
      <c r="O2295" s="424"/>
      <c r="P2295" s="128"/>
      <c r="Q2295" s="128"/>
      <c r="R2295" s="128"/>
      <c r="S2295" s="128"/>
      <c r="T2295" s="128"/>
      <c r="U2295" s="128"/>
      <c r="V2295" s="24"/>
      <c r="W2295" s="128"/>
      <c r="X2295" s="128"/>
      <c r="Y2295" s="128"/>
      <c r="Z2295" s="24"/>
      <c r="AA2295" s="24"/>
      <c r="AB2295" s="24"/>
      <c r="AC2295" s="24"/>
      <c r="AD2295" s="24"/>
      <c r="AE2295" s="24"/>
      <c r="AF2295" s="24"/>
      <c r="AG2295" s="24"/>
      <c r="AH2295" s="24"/>
      <c r="AI2295" s="24"/>
      <c r="AJ2295" s="24"/>
      <c r="AK2295" s="24"/>
      <c r="AL2295" s="24"/>
      <c r="AM2295" s="24"/>
      <c r="AN2295" s="24"/>
      <c r="AO2295" s="24"/>
      <c r="AP2295" s="24"/>
      <c r="AQ2295" s="24"/>
      <c r="AR2295" s="24"/>
      <c r="AS2295" s="24"/>
      <c r="AT2295" s="24"/>
      <c r="AU2295" s="24"/>
      <c r="AV2295" s="24"/>
      <c r="AW2295" s="24"/>
      <c r="AX2295" s="24"/>
      <c r="AY2295" s="24"/>
      <c r="AZ2295" s="24"/>
      <c r="BA2295" s="24"/>
      <c r="BB2295" s="24"/>
      <c r="BC2295" s="24"/>
      <c r="BD2295" s="24"/>
      <c r="BE2295" s="24"/>
      <c r="BF2295" s="24"/>
      <c r="BG2295" s="24"/>
    </row>
    <row r="2296" spans="1:59">
      <c r="A2296" s="24"/>
      <c r="B2296" s="128"/>
      <c r="C2296" s="24"/>
      <c r="D2296" s="24"/>
      <c r="E2296" s="128"/>
      <c r="F2296" s="128"/>
      <c r="G2296" s="128"/>
      <c r="H2296" s="150"/>
      <c r="I2296" s="24"/>
      <c r="J2296" s="128"/>
      <c r="K2296" s="24"/>
      <c r="L2296" s="128"/>
      <c r="M2296" s="24"/>
      <c r="N2296" s="24"/>
      <c r="O2296" s="424"/>
      <c r="P2296" s="128"/>
      <c r="Q2296" s="128"/>
      <c r="R2296" s="128"/>
      <c r="S2296" s="128"/>
      <c r="T2296" s="128"/>
      <c r="U2296" s="128"/>
      <c r="V2296" s="24"/>
      <c r="W2296" s="128"/>
      <c r="X2296" s="128"/>
      <c r="Y2296" s="128"/>
      <c r="Z2296" s="24"/>
      <c r="AA2296" s="24"/>
      <c r="AB2296" s="24"/>
      <c r="AC2296" s="24"/>
      <c r="AD2296" s="24"/>
      <c r="AE2296" s="24"/>
      <c r="AF2296" s="24"/>
      <c r="AG2296" s="24"/>
      <c r="AH2296" s="24"/>
      <c r="AI2296" s="24"/>
      <c r="AJ2296" s="24"/>
      <c r="AK2296" s="24"/>
      <c r="AL2296" s="24"/>
      <c r="AM2296" s="24"/>
      <c r="AN2296" s="24"/>
      <c r="AO2296" s="24"/>
      <c r="AP2296" s="24"/>
      <c r="AQ2296" s="24"/>
      <c r="AR2296" s="24"/>
      <c r="AS2296" s="24"/>
      <c r="AT2296" s="24"/>
      <c r="AU2296" s="24"/>
      <c r="AV2296" s="24"/>
      <c r="AW2296" s="24"/>
      <c r="AX2296" s="24"/>
      <c r="AY2296" s="24"/>
      <c r="AZ2296" s="24"/>
      <c r="BA2296" s="24"/>
      <c r="BB2296" s="24"/>
      <c r="BC2296" s="24"/>
      <c r="BD2296" s="24"/>
      <c r="BE2296" s="24"/>
      <c r="BF2296" s="24"/>
      <c r="BG2296" s="24"/>
    </row>
    <row r="2297" spans="1:59">
      <c r="A2297" s="24"/>
      <c r="B2297" s="128"/>
      <c r="C2297" s="24"/>
      <c r="D2297" s="24"/>
      <c r="E2297" s="128"/>
      <c r="F2297" s="128"/>
      <c r="G2297" s="128"/>
      <c r="H2297" s="150"/>
      <c r="I2297" s="24"/>
      <c r="J2297" s="128"/>
      <c r="K2297" s="24"/>
      <c r="L2297" s="128"/>
      <c r="M2297" s="24"/>
      <c r="N2297" s="24"/>
      <c r="O2297" s="424"/>
      <c r="P2297" s="128"/>
      <c r="Q2297" s="128"/>
      <c r="R2297" s="128"/>
      <c r="S2297" s="128"/>
      <c r="T2297" s="128"/>
      <c r="U2297" s="128"/>
      <c r="V2297" s="24"/>
      <c r="W2297" s="128"/>
      <c r="X2297" s="128"/>
      <c r="Y2297" s="128"/>
      <c r="Z2297" s="24"/>
      <c r="AA2297" s="24"/>
      <c r="AB2297" s="24"/>
      <c r="AC2297" s="24"/>
      <c r="AD2297" s="24"/>
      <c r="AE2297" s="24"/>
      <c r="AF2297" s="24"/>
      <c r="AG2297" s="24"/>
      <c r="AH2297" s="24"/>
      <c r="AI2297" s="24"/>
      <c r="AJ2297" s="24"/>
      <c r="AK2297" s="24"/>
      <c r="AL2297" s="24"/>
      <c r="AM2297" s="24"/>
      <c r="AN2297" s="24"/>
      <c r="AO2297" s="24"/>
      <c r="AP2297" s="24"/>
      <c r="AQ2297" s="24"/>
      <c r="AR2297" s="24"/>
      <c r="AS2297" s="24"/>
      <c r="AT2297" s="24"/>
      <c r="AU2297" s="24"/>
      <c r="AV2297" s="24"/>
      <c r="AW2297" s="24"/>
      <c r="AX2297" s="24"/>
      <c r="AY2297" s="24"/>
      <c r="AZ2297" s="24"/>
      <c r="BA2297" s="24"/>
      <c r="BB2297" s="24"/>
      <c r="BC2297" s="24"/>
      <c r="BD2297" s="24"/>
      <c r="BE2297" s="24"/>
      <c r="BF2297" s="24"/>
      <c r="BG2297" s="24"/>
    </row>
    <row r="2298" spans="1:59">
      <c r="A2298" s="24"/>
      <c r="B2298" s="128"/>
      <c r="C2298" s="24"/>
      <c r="D2298" s="24"/>
      <c r="E2298" s="128"/>
      <c r="F2298" s="128"/>
      <c r="G2298" s="128"/>
      <c r="H2298" s="150"/>
      <c r="I2298" s="24"/>
      <c r="J2298" s="128"/>
      <c r="K2298" s="24"/>
      <c r="L2298" s="128"/>
      <c r="M2298" s="24"/>
      <c r="N2298" s="24"/>
      <c r="O2298" s="424"/>
      <c r="P2298" s="128"/>
      <c r="Q2298" s="128"/>
      <c r="R2298" s="128"/>
      <c r="S2298" s="128"/>
      <c r="T2298" s="128"/>
      <c r="U2298" s="128"/>
      <c r="V2298" s="24"/>
      <c r="W2298" s="128"/>
      <c r="X2298" s="128"/>
      <c r="Y2298" s="128"/>
      <c r="Z2298" s="24"/>
      <c r="AA2298" s="24"/>
      <c r="AB2298" s="24"/>
      <c r="AC2298" s="24"/>
      <c r="AD2298" s="24"/>
      <c r="AE2298" s="24"/>
      <c r="AF2298" s="24"/>
      <c r="AG2298" s="24"/>
      <c r="AH2298" s="24"/>
      <c r="AI2298" s="24"/>
      <c r="AJ2298" s="24"/>
      <c r="AK2298" s="24"/>
      <c r="AL2298" s="24"/>
      <c r="AM2298" s="24"/>
      <c r="AN2298" s="24"/>
      <c r="AO2298" s="24"/>
      <c r="AP2298" s="24"/>
      <c r="AQ2298" s="24"/>
      <c r="AR2298" s="24"/>
      <c r="AS2298" s="24"/>
      <c r="AT2298" s="24"/>
      <c r="AU2298" s="24"/>
      <c r="AV2298" s="24"/>
      <c r="AW2298" s="24"/>
      <c r="AX2298" s="24"/>
      <c r="AY2298" s="24"/>
      <c r="AZ2298" s="24"/>
      <c r="BA2298" s="24"/>
      <c r="BB2298" s="24"/>
      <c r="BC2298" s="24"/>
      <c r="BD2298" s="24"/>
      <c r="BE2298" s="24"/>
      <c r="BF2298" s="24"/>
      <c r="BG2298" s="24"/>
    </row>
    <row r="2299" spans="1:59">
      <c r="A2299" s="24"/>
      <c r="B2299" s="128"/>
      <c r="C2299" s="24"/>
      <c r="D2299" s="24"/>
      <c r="E2299" s="128"/>
      <c r="F2299" s="128"/>
      <c r="G2299" s="128"/>
      <c r="H2299" s="150"/>
      <c r="I2299" s="24"/>
      <c r="J2299" s="128"/>
      <c r="K2299" s="24"/>
      <c r="L2299" s="128"/>
      <c r="M2299" s="24"/>
      <c r="N2299" s="24"/>
      <c r="O2299" s="424"/>
      <c r="P2299" s="128"/>
      <c r="Q2299" s="128"/>
      <c r="R2299" s="128"/>
      <c r="S2299" s="128"/>
      <c r="T2299" s="128"/>
      <c r="U2299" s="128"/>
      <c r="V2299" s="24"/>
      <c r="W2299" s="128"/>
      <c r="X2299" s="128"/>
      <c r="Y2299" s="128"/>
      <c r="Z2299" s="24"/>
      <c r="AA2299" s="24"/>
      <c r="AB2299" s="24"/>
      <c r="AC2299" s="24"/>
      <c r="AD2299" s="24"/>
      <c r="AE2299" s="24"/>
      <c r="AF2299" s="24"/>
      <c r="AG2299" s="24"/>
      <c r="AH2299" s="24"/>
      <c r="AI2299" s="24"/>
      <c r="AJ2299" s="24"/>
      <c r="AK2299" s="24"/>
      <c r="AL2299" s="24"/>
      <c r="AM2299" s="24"/>
      <c r="AN2299" s="24"/>
      <c r="AO2299" s="24"/>
      <c r="AP2299" s="24"/>
      <c r="AQ2299" s="24"/>
      <c r="AR2299" s="24"/>
      <c r="AS2299" s="24"/>
      <c r="AT2299" s="24"/>
      <c r="AU2299" s="24"/>
      <c r="AV2299" s="24"/>
      <c r="AW2299" s="24"/>
      <c r="AX2299" s="24"/>
      <c r="AY2299" s="24"/>
      <c r="AZ2299" s="24"/>
      <c r="BA2299" s="24"/>
      <c r="BB2299" s="24"/>
      <c r="BC2299" s="24"/>
      <c r="BD2299" s="24"/>
      <c r="BE2299" s="24"/>
      <c r="BF2299" s="24"/>
      <c r="BG2299" s="24"/>
    </row>
    <row r="2300" spans="1:59">
      <c r="A2300" s="24"/>
      <c r="B2300" s="128"/>
      <c r="C2300" s="24"/>
      <c r="D2300" s="24"/>
      <c r="E2300" s="128"/>
      <c r="F2300" s="128"/>
      <c r="G2300" s="128"/>
      <c r="H2300" s="150"/>
      <c r="I2300" s="24"/>
      <c r="J2300" s="128"/>
      <c r="K2300" s="24"/>
      <c r="L2300" s="128"/>
      <c r="M2300" s="24"/>
      <c r="N2300" s="24"/>
      <c r="O2300" s="424"/>
      <c r="P2300" s="128"/>
      <c r="Q2300" s="128"/>
      <c r="R2300" s="128"/>
      <c r="S2300" s="128"/>
      <c r="T2300" s="128"/>
      <c r="U2300" s="128"/>
      <c r="V2300" s="24"/>
      <c r="W2300" s="128"/>
      <c r="X2300" s="128"/>
      <c r="Y2300" s="128"/>
      <c r="Z2300" s="24"/>
      <c r="AA2300" s="24"/>
      <c r="AB2300" s="24"/>
      <c r="AC2300" s="24"/>
      <c r="AD2300" s="24"/>
      <c r="AE2300" s="24"/>
      <c r="AF2300" s="24"/>
      <c r="AG2300" s="24"/>
      <c r="AH2300" s="24"/>
      <c r="AI2300" s="24"/>
      <c r="AJ2300" s="24"/>
      <c r="AK2300" s="24"/>
      <c r="AL2300" s="24"/>
      <c r="AM2300" s="24"/>
      <c r="AN2300" s="24"/>
      <c r="AO2300" s="24"/>
      <c r="AP2300" s="24"/>
      <c r="AQ2300" s="24"/>
      <c r="AR2300" s="24"/>
      <c r="AS2300" s="24"/>
      <c r="AT2300" s="24"/>
      <c r="AU2300" s="24"/>
      <c r="AV2300" s="24"/>
      <c r="AW2300" s="24"/>
      <c r="AX2300" s="24"/>
      <c r="AY2300" s="24"/>
      <c r="AZ2300" s="24"/>
      <c r="BA2300" s="24"/>
      <c r="BB2300" s="24"/>
      <c r="BC2300" s="24"/>
      <c r="BD2300" s="24"/>
      <c r="BE2300" s="24"/>
      <c r="BF2300" s="24"/>
      <c r="BG2300" s="24"/>
    </row>
    <row r="2301" spans="1:59">
      <c r="A2301" s="24"/>
      <c r="B2301" s="128"/>
      <c r="C2301" s="24"/>
      <c r="D2301" s="24"/>
      <c r="E2301" s="128"/>
      <c r="F2301" s="128"/>
      <c r="G2301" s="128"/>
      <c r="H2301" s="150"/>
      <c r="I2301" s="24"/>
      <c r="J2301" s="128"/>
      <c r="K2301" s="24"/>
      <c r="L2301" s="128"/>
      <c r="M2301" s="24"/>
      <c r="N2301" s="24"/>
      <c r="O2301" s="424"/>
      <c r="P2301" s="128"/>
      <c r="Q2301" s="128"/>
      <c r="R2301" s="128"/>
      <c r="S2301" s="128"/>
      <c r="T2301" s="128"/>
      <c r="U2301" s="128"/>
      <c r="V2301" s="24"/>
      <c r="W2301" s="128"/>
      <c r="X2301" s="128"/>
      <c r="Y2301" s="128"/>
      <c r="Z2301" s="24"/>
      <c r="AA2301" s="24"/>
      <c r="AB2301" s="24"/>
      <c r="AC2301" s="24"/>
      <c r="AD2301" s="24"/>
      <c r="AE2301" s="24"/>
      <c r="AF2301" s="24"/>
      <c r="AG2301" s="24"/>
      <c r="AH2301" s="24"/>
      <c r="AI2301" s="24"/>
      <c r="AJ2301" s="24"/>
      <c r="AK2301" s="24"/>
      <c r="AL2301" s="24"/>
      <c r="AM2301" s="24"/>
      <c r="AN2301" s="24"/>
      <c r="AO2301" s="24"/>
      <c r="AP2301" s="24"/>
      <c r="AQ2301" s="24"/>
      <c r="AR2301" s="24"/>
      <c r="AS2301" s="24"/>
      <c r="AT2301" s="24"/>
      <c r="AU2301" s="24"/>
      <c r="AV2301" s="24"/>
      <c r="AW2301" s="24"/>
      <c r="AX2301" s="24"/>
      <c r="AY2301" s="24"/>
      <c r="AZ2301" s="24"/>
      <c r="BA2301" s="24"/>
      <c r="BB2301" s="24"/>
      <c r="BC2301" s="24"/>
      <c r="BD2301" s="24"/>
      <c r="BE2301" s="24"/>
      <c r="BF2301" s="24"/>
      <c r="BG2301" s="24"/>
    </row>
    <row r="2302" spans="1:59">
      <c r="A2302" s="24"/>
      <c r="B2302" s="128"/>
      <c r="C2302" s="24"/>
      <c r="D2302" s="24"/>
      <c r="E2302" s="128"/>
      <c r="F2302" s="128"/>
      <c r="G2302" s="128"/>
      <c r="H2302" s="150"/>
      <c r="I2302" s="24"/>
      <c r="J2302" s="128"/>
      <c r="K2302" s="24"/>
      <c r="L2302" s="128"/>
      <c r="M2302" s="24"/>
      <c r="N2302" s="24"/>
      <c r="O2302" s="424"/>
      <c r="P2302" s="128"/>
      <c r="Q2302" s="128"/>
      <c r="R2302" s="128"/>
      <c r="S2302" s="128"/>
      <c r="T2302" s="128"/>
      <c r="U2302" s="128"/>
      <c r="V2302" s="24"/>
      <c r="W2302" s="128"/>
      <c r="X2302" s="128"/>
      <c r="Y2302" s="128"/>
      <c r="Z2302" s="24"/>
      <c r="AA2302" s="24"/>
      <c r="AB2302" s="24"/>
      <c r="AC2302" s="24"/>
      <c r="AD2302" s="24"/>
      <c r="AE2302" s="24"/>
      <c r="AF2302" s="24"/>
      <c r="AG2302" s="24"/>
      <c r="AH2302" s="24"/>
      <c r="AI2302" s="24"/>
      <c r="AJ2302" s="24"/>
      <c r="AK2302" s="24"/>
      <c r="AL2302" s="24"/>
      <c r="AM2302" s="24"/>
      <c r="AN2302" s="24"/>
      <c r="AO2302" s="24"/>
      <c r="AP2302" s="24"/>
      <c r="AQ2302" s="24"/>
      <c r="AR2302" s="24"/>
      <c r="AS2302" s="24"/>
      <c r="AT2302" s="24"/>
      <c r="AU2302" s="24"/>
      <c r="AV2302" s="24"/>
      <c r="AW2302" s="24"/>
      <c r="AX2302" s="24"/>
      <c r="AY2302" s="24"/>
      <c r="AZ2302" s="24"/>
      <c r="BA2302" s="24"/>
      <c r="BB2302" s="24"/>
      <c r="BC2302" s="24"/>
      <c r="BD2302" s="24"/>
      <c r="BE2302" s="24"/>
      <c r="BF2302" s="24"/>
      <c r="BG2302" s="24"/>
    </row>
    <row r="2303" spans="1:59">
      <c r="A2303" s="24"/>
      <c r="B2303" s="128"/>
      <c r="C2303" s="24"/>
      <c r="D2303" s="24"/>
      <c r="E2303" s="128"/>
      <c r="F2303" s="128"/>
      <c r="G2303" s="128"/>
      <c r="H2303" s="150"/>
      <c r="I2303" s="24"/>
      <c r="J2303" s="128"/>
      <c r="K2303" s="24"/>
      <c r="L2303" s="128"/>
      <c r="M2303" s="24"/>
      <c r="N2303" s="24"/>
      <c r="O2303" s="424"/>
      <c r="P2303" s="128"/>
      <c r="Q2303" s="128"/>
      <c r="R2303" s="128"/>
      <c r="S2303" s="128"/>
      <c r="T2303" s="128"/>
      <c r="U2303" s="128"/>
      <c r="V2303" s="24"/>
      <c r="W2303" s="128"/>
      <c r="X2303" s="128"/>
      <c r="Y2303" s="128"/>
      <c r="Z2303" s="24"/>
      <c r="AA2303" s="24"/>
      <c r="AB2303" s="24"/>
      <c r="AC2303" s="24"/>
      <c r="AD2303" s="24"/>
      <c r="AE2303" s="24"/>
      <c r="AF2303" s="24"/>
      <c r="AG2303" s="24"/>
      <c r="AH2303" s="24"/>
      <c r="AI2303" s="24"/>
      <c r="AJ2303" s="24"/>
      <c r="AK2303" s="24"/>
      <c r="AL2303" s="24"/>
      <c r="AM2303" s="24"/>
      <c r="AN2303" s="24"/>
      <c r="AO2303" s="24"/>
      <c r="AP2303" s="24"/>
      <c r="AQ2303" s="24"/>
      <c r="AR2303" s="24"/>
      <c r="AS2303" s="24"/>
      <c r="AT2303" s="24"/>
      <c r="AU2303" s="24"/>
      <c r="AV2303" s="24"/>
      <c r="AW2303" s="24"/>
      <c r="AX2303" s="24"/>
      <c r="AY2303" s="24"/>
      <c r="AZ2303" s="24"/>
      <c r="BA2303" s="24"/>
      <c r="BB2303" s="24"/>
      <c r="BC2303" s="24"/>
      <c r="BD2303" s="24"/>
      <c r="BE2303" s="24"/>
      <c r="BF2303" s="24"/>
      <c r="BG2303" s="24"/>
    </row>
    <row r="2304" spans="1:59">
      <c r="A2304" s="24"/>
      <c r="B2304" s="128"/>
      <c r="C2304" s="24"/>
      <c r="D2304" s="24"/>
      <c r="E2304" s="128"/>
      <c r="F2304" s="128"/>
      <c r="G2304" s="128"/>
      <c r="H2304" s="150"/>
      <c r="I2304" s="24"/>
      <c r="J2304" s="128"/>
      <c r="K2304" s="24"/>
      <c r="L2304" s="128"/>
      <c r="M2304" s="24"/>
      <c r="N2304" s="24"/>
      <c r="O2304" s="424"/>
      <c r="P2304" s="128"/>
      <c r="Q2304" s="128"/>
      <c r="R2304" s="128"/>
      <c r="S2304" s="128"/>
      <c r="T2304" s="128"/>
      <c r="U2304" s="128"/>
      <c r="V2304" s="24"/>
      <c r="W2304" s="128"/>
      <c r="X2304" s="128"/>
      <c r="Y2304" s="128"/>
      <c r="Z2304" s="24"/>
      <c r="AA2304" s="24"/>
      <c r="AB2304" s="24"/>
      <c r="AC2304" s="24"/>
      <c r="AD2304" s="24"/>
      <c r="AE2304" s="24"/>
      <c r="AF2304" s="24"/>
      <c r="AG2304" s="24"/>
      <c r="AH2304" s="24"/>
      <c r="AI2304" s="24"/>
      <c r="AJ2304" s="24"/>
      <c r="AK2304" s="24"/>
      <c r="AL2304" s="24"/>
      <c r="AM2304" s="24"/>
      <c r="AN2304" s="24"/>
      <c r="AO2304" s="24"/>
      <c r="AP2304" s="24"/>
      <c r="AQ2304" s="24"/>
      <c r="AR2304" s="24"/>
      <c r="AS2304" s="24"/>
      <c r="AT2304" s="24"/>
      <c r="AU2304" s="24"/>
      <c r="AV2304" s="24"/>
      <c r="AW2304" s="24"/>
      <c r="AX2304" s="24"/>
      <c r="AY2304" s="24"/>
      <c r="AZ2304" s="24"/>
      <c r="BA2304" s="24"/>
      <c r="BB2304" s="24"/>
      <c r="BC2304" s="24"/>
      <c r="BD2304" s="24"/>
      <c r="BE2304" s="24"/>
      <c r="BF2304" s="24"/>
      <c r="BG2304" s="24"/>
    </row>
    <row r="2305" spans="1:59">
      <c r="A2305" s="24"/>
      <c r="B2305" s="128"/>
      <c r="C2305" s="24"/>
      <c r="D2305" s="24"/>
      <c r="E2305" s="128"/>
      <c r="F2305" s="128"/>
      <c r="G2305" s="128"/>
      <c r="H2305" s="150"/>
      <c r="I2305" s="24"/>
      <c r="J2305" s="128"/>
      <c r="K2305" s="24"/>
      <c r="L2305" s="128"/>
      <c r="M2305" s="24"/>
      <c r="N2305" s="24"/>
      <c r="O2305" s="424"/>
      <c r="P2305" s="128"/>
      <c r="Q2305" s="128"/>
      <c r="R2305" s="128"/>
      <c r="S2305" s="128"/>
      <c r="T2305" s="128"/>
      <c r="U2305" s="128"/>
      <c r="V2305" s="24"/>
      <c r="W2305" s="128"/>
      <c r="X2305" s="128"/>
      <c r="Y2305" s="128"/>
      <c r="Z2305" s="24"/>
      <c r="AA2305" s="24"/>
      <c r="AB2305" s="24"/>
      <c r="AC2305" s="24"/>
      <c r="AD2305" s="24"/>
      <c r="AE2305" s="24"/>
      <c r="AF2305" s="24"/>
      <c r="AG2305" s="24"/>
      <c r="AH2305" s="24"/>
      <c r="AI2305" s="24"/>
      <c r="AJ2305" s="24"/>
      <c r="AK2305" s="24"/>
      <c r="AL2305" s="24"/>
      <c r="AM2305" s="24"/>
      <c r="AN2305" s="24"/>
      <c r="AO2305" s="24"/>
      <c r="AP2305" s="24"/>
      <c r="AQ2305" s="24"/>
      <c r="AR2305" s="24"/>
      <c r="AS2305" s="24"/>
      <c r="AT2305" s="24"/>
      <c r="AU2305" s="24"/>
      <c r="AV2305" s="24"/>
      <c r="AW2305" s="24"/>
      <c r="AX2305" s="24"/>
      <c r="AY2305" s="24"/>
      <c r="AZ2305" s="24"/>
      <c r="BA2305" s="24"/>
      <c r="BB2305" s="24"/>
      <c r="BC2305" s="24"/>
      <c r="BD2305" s="24"/>
      <c r="BE2305" s="24"/>
      <c r="BF2305" s="24"/>
      <c r="BG2305" s="24"/>
    </row>
    <row r="2306" spans="1:59">
      <c r="A2306" s="24"/>
      <c r="B2306" s="128"/>
      <c r="C2306" s="24"/>
      <c r="D2306" s="24"/>
      <c r="E2306" s="128"/>
      <c r="F2306" s="128"/>
      <c r="G2306" s="128"/>
      <c r="H2306" s="150"/>
      <c r="I2306" s="24"/>
      <c r="J2306" s="128"/>
      <c r="K2306" s="24"/>
      <c r="L2306" s="128"/>
      <c r="M2306" s="24"/>
      <c r="N2306" s="24"/>
      <c r="O2306" s="424"/>
      <c r="P2306" s="128"/>
      <c r="Q2306" s="128"/>
      <c r="R2306" s="128"/>
      <c r="S2306" s="128"/>
      <c r="T2306" s="128"/>
      <c r="U2306" s="128"/>
      <c r="V2306" s="24"/>
      <c r="W2306" s="128"/>
      <c r="X2306" s="128"/>
      <c r="Y2306" s="128"/>
      <c r="Z2306" s="24"/>
      <c r="AA2306" s="24"/>
      <c r="AB2306" s="24"/>
      <c r="AC2306" s="24"/>
      <c r="AD2306" s="24"/>
      <c r="AE2306" s="24"/>
      <c r="AF2306" s="24"/>
      <c r="AG2306" s="24"/>
      <c r="AH2306" s="24"/>
      <c r="AI2306" s="24"/>
      <c r="AJ2306" s="24"/>
      <c r="AK2306" s="24"/>
      <c r="AL2306" s="24"/>
      <c r="AM2306" s="24"/>
      <c r="AN2306" s="24"/>
      <c r="AO2306" s="24"/>
      <c r="AP2306" s="24"/>
      <c r="AQ2306" s="24"/>
      <c r="AR2306" s="24"/>
      <c r="AS2306" s="24"/>
      <c r="AT2306" s="24"/>
      <c r="AU2306" s="24"/>
      <c r="AV2306" s="24"/>
      <c r="AW2306" s="24"/>
      <c r="AX2306" s="24"/>
      <c r="AY2306" s="24"/>
      <c r="AZ2306" s="24"/>
      <c r="BA2306" s="24"/>
      <c r="BB2306" s="24"/>
      <c r="BC2306" s="24"/>
      <c r="BD2306" s="24"/>
      <c r="BE2306" s="24"/>
      <c r="BF2306" s="24"/>
      <c r="BG2306" s="24"/>
    </row>
    <row r="2307" spans="1:59">
      <c r="A2307" s="24"/>
      <c r="B2307" s="128"/>
      <c r="C2307" s="24"/>
      <c r="D2307" s="24"/>
      <c r="E2307" s="128"/>
      <c r="F2307" s="128"/>
      <c r="G2307" s="128"/>
      <c r="H2307" s="150"/>
      <c r="I2307" s="24"/>
      <c r="J2307" s="128"/>
      <c r="K2307" s="24"/>
      <c r="L2307" s="128"/>
      <c r="M2307" s="24"/>
      <c r="N2307" s="24"/>
      <c r="O2307" s="424"/>
      <c r="P2307" s="128"/>
      <c r="Q2307" s="128"/>
      <c r="R2307" s="128"/>
      <c r="S2307" s="128"/>
      <c r="T2307" s="128"/>
      <c r="U2307" s="128"/>
      <c r="V2307" s="24"/>
      <c r="W2307" s="128"/>
      <c r="X2307" s="128"/>
      <c r="Y2307" s="128"/>
      <c r="Z2307" s="24"/>
      <c r="AA2307" s="24"/>
      <c r="AB2307" s="24"/>
      <c r="AC2307" s="24"/>
      <c r="AD2307" s="24"/>
      <c r="AE2307" s="24"/>
      <c r="AF2307" s="24"/>
      <c r="AG2307" s="24"/>
      <c r="AH2307" s="24"/>
      <c r="AI2307" s="24"/>
      <c r="AJ2307" s="24"/>
      <c r="AK2307" s="24"/>
      <c r="AL2307" s="24"/>
      <c r="AM2307" s="24"/>
      <c r="AN2307" s="24"/>
      <c r="AO2307" s="24"/>
      <c r="AP2307" s="24"/>
      <c r="AQ2307" s="24"/>
      <c r="AR2307" s="24"/>
      <c r="AS2307" s="24"/>
      <c r="AT2307" s="24"/>
      <c r="AU2307" s="24"/>
      <c r="AV2307" s="24"/>
      <c r="AW2307" s="24"/>
      <c r="AX2307" s="24"/>
      <c r="AY2307" s="24"/>
      <c r="AZ2307" s="24"/>
      <c r="BA2307" s="24"/>
      <c r="BB2307" s="24"/>
      <c r="BC2307" s="24"/>
      <c r="BD2307" s="24"/>
      <c r="BE2307" s="24"/>
      <c r="BF2307" s="24"/>
      <c r="BG2307" s="24"/>
    </row>
    <row r="2308" spans="1:59">
      <c r="A2308" s="24"/>
      <c r="B2308" s="128"/>
      <c r="C2308" s="24"/>
      <c r="D2308" s="24"/>
      <c r="E2308" s="128"/>
      <c r="F2308" s="128"/>
      <c r="G2308" s="128"/>
      <c r="H2308" s="150"/>
      <c r="I2308" s="24"/>
      <c r="J2308" s="128"/>
      <c r="K2308" s="24"/>
      <c r="L2308" s="128"/>
      <c r="M2308" s="24"/>
      <c r="N2308" s="24"/>
      <c r="O2308" s="424"/>
      <c r="P2308" s="128"/>
      <c r="Q2308" s="128"/>
      <c r="R2308" s="128"/>
      <c r="S2308" s="128"/>
      <c r="T2308" s="128"/>
      <c r="U2308" s="128"/>
      <c r="V2308" s="24"/>
      <c r="W2308" s="128"/>
      <c r="X2308" s="128"/>
      <c r="Y2308" s="128"/>
      <c r="Z2308" s="24"/>
      <c r="AA2308" s="24"/>
      <c r="AB2308" s="24"/>
      <c r="AC2308" s="24"/>
      <c r="AD2308" s="24"/>
      <c r="AE2308" s="24"/>
      <c r="AF2308" s="24"/>
      <c r="AG2308" s="24"/>
      <c r="AH2308" s="24"/>
      <c r="AI2308" s="24"/>
      <c r="AJ2308" s="24"/>
      <c r="AK2308" s="24"/>
      <c r="AL2308" s="24"/>
      <c r="AM2308" s="24"/>
      <c r="AN2308" s="24"/>
      <c r="AO2308" s="24"/>
      <c r="AP2308" s="24"/>
      <c r="AQ2308" s="24"/>
      <c r="AR2308" s="24"/>
      <c r="AS2308" s="24"/>
      <c r="AT2308" s="24"/>
      <c r="AU2308" s="24"/>
      <c r="AV2308" s="24"/>
      <c r="AW2308" s="24"/>
      <c r="AX2308" s="24"/>
      <c r="AY2308" s="24"/>
      <c r="AZ2308" s="24"/>
      <c r="BA2308" s="24"/>
      <c r="BB2308" s="24"/>
      <c r="BC2308" s="24"/>
      <c r="BD2308" s="24"/>
      <c r="BE2308" s="24"/>
      <c r="BF2308" s="24"/>
      <c r="BG2308" s="24"/>
    </row>
    <row r="2309" spans="1:59">
      <c r="A2309" s="24"/>
      <c r="B2309" s="128"/>
      <c r="C2309" s="24"/>
      <c r="D2309" s="24"/>
      <c r="E2309" s="128"/>
      <c r="F2309" s="128"/>
      <c r="G2309" s="128"/>
      <c r="H2309" s="150"/>
      <c r="I2309" s="24"/>
      <c r="J2309" s="128"/>
      <c r="K2309" s="24"/>
      <c r="L2309" s="128"/>
      <c r="M2309" s="24"/>
      <c r="N2309" s="24"/>
      <c r="O2309" s="424"/>
      <c r="P2309" s="128"/>
      <c r="Q2309" s="128"/>
      <c r="R2309" s="128"/>
      <c r="S2309" s="128"/>
      <c r="T2309" s="128"/>
      <c r="U2309" s="128"/>
      <c r="V2309" s="24"/>
      <c r="W2309" s="128"/>
      <c r="X2309" s="128"/>
      <c r="Y2309" s="128"/>
      <c r="Z2309" s="24"/>
      <c r="AA2309" s="24"/>
      <c r="AB2309" s="24"/>
      <c r="AC2309" s="24"/>
      <c r="AD2309" s="24"/>
      <c r="AE2309" s="24"/>
      <c r="AF2309" s="24"/>
      <c r="AG2309" s="24"/>
      <c r="AH2309" s="24"/>
      <c r="AI2309" s="24"/>
      <c r="AJ2309" s="24"/>
      <c r="AK2309" s="24"/>
      <c r="AL2309" s="24"/>
      <c r="AM2309" s="24"/>
      <c r="AN2309" s="24"/>
      <c r="AO2309" s="24"/>
      <c r="AP2309" s="24"/>
      <c r="AQ2309" s="24"/>
      <c r="AR2309" s="24"/>
      <c r="AS2309" s="24"/>
      <c r="AT2309" s="24"/>
      <c r="AU2309" s="24"/>
      <c r="AV2309" s="24"/>
      <c r="AW2309" s="24"/>
      <c r="AX2309" s="24"/>
      <c r="AY2309" s="24"/>
      <c r="AZ2309" s="24"/>
      <c r="BA2309" s="24"/>
      <c r="BB2309" s="24"/>
      <c r="BC2309" s="24"/>
      <c r="BD2309" s="24"/>
      <c r="BE2309" s="24"/>
      <c r="BF2309" s="24"/>
      <c r="BG2309" s="24"/>
    </row>
    <row r="2310" spans="1:59">
      <c r="A2310" s="24"/>
      <c r="B2310" s="128"/>
      <c r="C2310" s="24"/>
      <c r="D2310" s="24"/>
      <c r="E2310" s="128"/>
      <c r="F2310" s="128"/>
      <c r="G2310" s="128"/>
      <c r="H2310" s="150"/>
      <c r="I2310" s="24"/>
      <c r="J2310" s="128"/>
      <c r="K2310" s="24"/>
      <c r="L2310" s="128"/>
      <c r="M2310" s="24"/>
      <c r="N2310" s="24"/>
      <c r="O2310" s="424"/>
      <c r="P2310" s="128"/>
      <c r="Q2310" s="128"/>
      <c r="R2310" s="128"/>
      <c r="S2310" s="128"/>
      <c r="T2310" s="128"/>
      <c r="U2310" s="128"/>
      <c r="V2310" s="24"/>
      <c r="W2310" s="128"/>
      <c r="X2310" s="128"/>
      <c r="Y2310" s="128"/>
      <c r="Z2310" s="24"/>
      <c r="AA2310" s="24"/>
      <c r="AB2310" s="24"/>
      <c r="AC2310" s="24"/>
      <c r="AD2310" s="24"/>
      <c r="AE2310" s="24"/>
      <c r="AF2310" s="24"/>
      <c r="AG2310" s="24"/>
      <c r="AH2310" s="24"/>
      <c r="AI2310" s="24"/>
      <c r="AJ2310" s="24"/>
      <c r="AK2310" s="24"/>
      <c r="AL2310" s="24"/>
      <c r="AM2310" s="24"/>
      <c r="AN2310" s="24"/>
      <c r="AO2310" s="24"/>
      <c r="AP2310" s="24"/>
      <c r="AQ2310" s="24"/>
      <c r="AR2310" s="24"/>
      <c r="AS2310" s="24"/>
      <c r="AT2310" s="24"/>
      <c r="AU2310" s="24"/>
      <c r="AV2310" s="24"/>
      <c r="AW2310" s="24"/>
      <c r="AX2310" s="24"/>
      <c r="AY2310" s="24"/>
      <c r="AZ2310" s="24"/>
      <c r="BA2310" s="24"/>
      <c r="BB2310" s="24"/>
      <c r="BC2310" s="24"/>
      <c r="BD2310" s="24"/>
      <c r="BE2310" s="24"/>
      <c r="BF2310" s="24"/>
      <c r="BG2310" s="24"/>
    </row>
    <row r="2311" spans="1:59">
      <c r="A2311" s="24"/>
      <c r="B2311" s="128"/>
      <c r="C2311" s="24"/>
      <c r="D2311" s="24"/>
      <c r="E2311" s="128"/>
      <c r="F2311" s="128"/>
      <c r="G2311" s="128"/>
      <c r="H2311" s="150"/>
      <c r="I2311" s="24"/>
      <c r="J2311" s="128"/>
      <c r="K2311" s="24"/>
      <c r="L2311" s="128"/>
      <c r="M2311" s="24"/>
      <c r="N2311" s="24"/>
      <c r="O2311" s="424"/>
      <c r="P2311" s="128"/>
      <c r="Q2311" s="128"/>
      <c r="R2311" s="128"/>
      <c r="S2311" s="128"/>
      <c r="T2311" s="128"/>
      <c r="U2311" s="128"/>
      <c r="V2311" s="24"/>
      <c r="W2311" s="128"/>
      <c r="X2311" s="128"/>
      <c r="Y2311" s="128"/>
      <c r="Z2311" s="24"/>
      <c r="AA2311" s="24"/>
      <c r="AB2311" s="24"/>
      <c r="AC2311" s="24"/>
      <c r="AD2311" s="24"/>
      <c r="AE2311" s="24"/>
      <c r="AF2311" s="24"/>
      <c r="AG2311" s="24"/>
      <c r="AH2311" s="24"/>
      <c r="AI2311" s="24"/>
      <c r="AJ2311" s="24"/>
      <c r="AK2311" s="24"/>
      <c r="AL2311" s="24"/>
      <c r="AM2311" s="24"/>
      <c r="AN2311" s="24"/>
      <c r="AO2311" s="24"/>
      <c r="AP2311" s="24"/>
      <c r="AQ2311" s="24"/>
      <c r="AR2311" s="24"/>
      <c r="AS2311" s="24"/>
      <c r="AT2311" s="24"/>
      <c r="AU2311" s="24"/>
      <c r="AV2311" s="24"/>
      <c r="AW2311" s="24"/>
      <c r="AX2311" s="24"/>
      <c r="AY2311" s="24"/>
      <c r="AZ2311" s="24"/>
      <c r="BA2311" s="24"/>
      <c r="BB2311" s="24"/>
      <c r="BC2311" s="24"/>
      <c r="BD2311" s="24"/>
      <c r="BE2311" s="24"/>
      <c r="BF2311" s="24"/>
      <c r="BG2311" s="24"/>
    </row>
    <row r="2312" spans="1:59">
      <c r="A2312" s="24"/>
      <c r="B2312" s="128"/>
      <c r="C2312" s="24"/>
      <c r="D2312" s="24"/>
      <c r="E2312" s="128"/>
      <c r="F2312" s="128"/>
      <c r="G2312" s="128"/>
      <c r="H2312" s="150"/>
      <c r="I2312" s="24"/>
      <c r="J2312" s="128"/>
      <c r="K2312" s="24"/>
      <c r="L2312" s="128"/>
      <c r="M2312" s="24"/>
      <c r="N2312" s="24"/>
      <c r="O2312" s="424"/>
      <c r="P2312" s="128"/>
      <c r="Q2312" s="128"/>
      <c r="R2312" s="128"/>
      <c r="S2312" s="128"/>
      <c r="T2312" s="128"/>
      <c r="U2312" s="128"/>
      <c r="V2312" s="24"/>
      <c r="W2312" s="128"/>
      <c r="X2312" s="128"/>
      <c r="Y2312" s="128"/>
      <c r="Z2312" s="24"/>
      <c r="AA2312" s="24"/>
      <c r="AB2312" s="24"/>
      <c r="AC2312" s="24"/>
      <c r="AD2312" s="24"/>
      <c r="AE2312" s="24"/>
      <c r="AF2312" s="24"/>
      <c r="AG2312" s="24"/>
      <c r="AH2312" s="24"/>
      <c r="AI2312" s="24"/>
      <c r="AJ2312" s="24"/>
      <c r="AK2312" s="24"/>
      <c r="AL2312" s="24"/>
      <c r="AM2312" s="24"/>
      <c r="AN2312" s="24"/>
      <c r="AO2312" s="24"/>
      <c r="AP2312" s="24"/>
      <c r="AQ2312" s="24"/>
      <c r="AR2312" s="24"/>
      <c r="AS2312" s="24"/>
      <c r="AT2312" s="24"/>
      <c r="AU2312" s="24"/>
      <c r="AV2312" s="24"/>
      <c r="AW2312" s="24"/>
      <c r="AX2312" s="24"/>
      <c r="AY2312" s="24"/>
      <c r="AZ2312" s="24"/>
      <c r="BA2312" s="24"/>
      <c r="BB2312" s="24"/>
      <c r="BC2312" s="24"/>
      <c r="BD2312" s="24"/>
      <c r="BE2312" s="24"/>
      <c r="BF2312" s="24"/>
      <c r="BG2312" s="24"/>
    </row>
    <row r="2313" spans="1:59">
      <c r="A2313" s="24"/>
      <c r="B2313" s="128"/>
      <c r="C2313" s="24"/>
      <c r="D2313" s="24"/>
      <c r="E2313" s="128"/>
      <c r="F2313" s="128"/>
      <c r="G2313" s="128"/>
      <c r="H2313" s="150"/>
      <c r="I2313" s="24"/>
      <c r="J2313" s="128"/>
      <c r="K2313" s="24"/>
      <c r="L2313" s="128"/>
      <c r="M2313" s="24"/>
      <c r="N2313" s="24"/>
      <c r="O2313" s="424"/>
      <c r="P2313" s="128"/>
      <c r="Q2313" s="128"/>
      <c r="R2313" s="128"/>
      <c r="S2313" s="128"/>
      <c r="T2313" s="128"/>
      <c r="U2313" s="128"/>
      <c r="V2313" s="24"/>
      <c r="W2313" s="128"/>
      <c r="X2313" s="128"/>
      <c r="Y2313" s="128"/>
      <c r="Z2313" s="24"/>
      <c r="AA2313" s="24"/>
      <c r="AB2313" s="24"/>
      <c r="AC2313" s="24"/>
      <c r="AD2313" s="24"/>
      <c r="AE2313" s="24"/>
      <c r="AF2313" s="24"/>
      <c r="AG2313" s="24"/>
      <c r="AH2313" s="24"/>
      <c r="AI2313" s="24"/>
      <c r="AJ2313" s="24"/>
      <c r="AK2313" s="24"/>
      <c r="AL2313" s="24"/>
      <c r="AM2313" s="24"/>
      <c r="AN2313" s="24"/>
      <c r="AO2313" s="24"/>
      <c r="AP2313" s="24"/>
      <c r="AQ2313" s="24"/>
      <c r="AR2313" s="24"/>
      <c r="AS2313" s="24"/>
      <c r="AT2313" s="24"/>
      <c r="AU2313" s="24"/>
      <c r="AV2313" s="24"/>
      <c r="AW2313" s="24"/>
      <c r="AX2313" s="24"/>
      <c r="AY2313" s="24"/>
      <c r="AZ2313" s="24"/>
      <c r="BA2313" s="24"/>
      <c r="BB2313" s="24"/>
      <c r="BC2313" s="24"/>
      <c r="BD2313" s="24"/>
      <c r="BE2313" s="24"/>
      <c r="BF2313" s="24"/>
      <c r="BG2313" s="24"/>
    </row>
  </sheetData>
  <sortState ref="A14:M262">
    <sortCondition ref="A14:A262"/>
  </sortState>
  <mergeCells count="13">
    <mergeCell ref="BD6:BI6"/>
    <mergeCell ref="M15:U15"/>
    <mergeCell ref="AG15:AR15"/>
    <mergeCell ref="A2034:A2044"/>
    <mergeCell ref="A2046:A2056"/>
    <mergeCell ref="A1974:A1984"/>
    <mergeCell ref="A1986:A1996"/>
    <mergeCell ref="A1998:A2008"/>
    <mergeCell ref="D2:H2"/>
    <mergeCell ref="A15:F15"/>
    <mergeCell ref="G15:L15"/>
    <mergeCell ref="A2010:A2020"/>
    <mergeCell ref="A2022:A2032"/>
  </mergeCells>
  <dataValidations count="3">
    <dataValidation type="list" showInputMessage="1" showErrorMessage="1" promptTitle="Herramientas" sqref="G2046:G2056 G18:G28 G1962:G1972 G1950:G1960 G1938:G1948 G1926:G1936 G1914:G1924 G1902:G1912 G1890:G1900 G1878:G1888 G1866:G1876 G1854:G1864 G1842:G1852 G1830:G1840 G1818:G1828 G1806:G1816 G1794:G1804 G1782:G1792 G1770:G1780 G1758:G1768 G1746:G1756 G1734:G1744 G1722:G1732 G1710:G1720 G1698:G1708 G1686:G1696 G1674:G1684 G1662:G1672 G1650:G1660 G1638:G1648 G1626:G1636 G1614:G1624 G1602:G1612 G1590:G1600 G1578:G1588 G1566:G1576 G1554:G1564 G1542:G1552 G1530:G1540 G1518:G1528 G1506:G1516 G1494:G1504 G1482:G1492 G1470:G1480 G1458:G1468 G1446:G1456 G1434:G1444 G1422:G1432 G1410:G1420 G1398:G1408 G1386:G1396 G1374:G1384 G1362:G1372 G1350:G1360 G1338:G1348 G1326:G1336 G1314:G1324 G1302:G1312 G1290:G1300 G1278:G1288 G1266:G1276 G1254:G1264 G1242:G1252 G1230:G1240 G1218:G1228 G1206:G1216 G1194:G1204 G1182:G1192 G1170:G1180 G1158:G1168 G1146:G1156 G1134:G1144 G1122:G1132 G1110:G1120 G1098:G1108 G1086:G1096 G1074:G1084 G1062:G1072 G1050:G1060 G1038:G1048 G1026:G1036 G1014:G1024 G1002:G1012 G990:G1000 G978:G988 G966:G976 G954:G964 G942:G952 G930:G940 G918:G928 G906:G916 G894:G904 G882:G892 G870:G880 G858:G868 G846:G856 G834:G844 G822:G832 G810:G820 G798:G808 G786:G796 G774:G784 G762:G772 G750:G760 G738:G748 G726:G736 G714:G724 G702:G712 G690:G700 G678:G688 G666:G676 G654:G664 G642:G652 G630:G640 G618:G628 G606:G616 G594:G604 G582:G592 G570:G580 G558:G568 G546:G556 G534:G544 G522:G532 G510:G520 G498:G508 G486:G496 G474:G484 G462:G472 G450:G460 G438:G448 G426:G436 G414:G424 G402:G412 G390:G400 G378:G388 G366:G376 G354:G364 G342:G352 G330:G340 G318:G328 G306:G316 G294:G304 G282:G292 G270:G280 G258:G268 G246:G256 G234:G244 G222:G232 G210:G220 G198:G208 G186:G196 G174:G184 G162:G172 G150:G160 G138:G148 G126:G136 G114:G124 G102:G112 G90:G100 G78:G88 G66:G76 G54:G64 G42:G52 G30:G40 G1974:G1984 G1986:G1996 G1998:G2008 G2010:G2020 G2022:G2032 G2034:G2044">
      <formula1>$BC$8:$BC$15</formula1>
    </dataValidation>
    <dataValidation type="list" allowBlank="1" showInputMessage="1" showErrorMessage="1" sqref="H2046:H2056 H2034:H2044 H2022:H2032 H2010:H2020 H1998:H2008 H1986:H1996 H1974:H1984 H30:H40 H42:H52 H54:H64 H66:H76 H78:H88 H90:H100 H102:H112 H114:H124 H126:H136 H138:H148 H150:H160 H162:H172 H174:H184 H186:H196 H198:H208 H210:H220 H222:H232 H234:H244 H246:H256 H258:H268 H270:H280 H282:H292 H294:H304 H306:H316 H318:H328 H330:H340 H342:H352 H354:H364 H366:H376 H378:H388 H390:H400 H402:H412 H414:H424 H426:H436 H438:H448 H450:H460 H462:H472 H474:H484 H486:H496 H498:H508 H510:H520 H522:H532 H534:H544 H546:H556 H558:H568 H570:H580 H582:H592 H594:H604 H606:H616 H618:H628 H630:H640 H642:H652 H654:H664 H666:H676 H678:H688 H690:H700 H702:H712 H714:H724 H726:H736 H738:H748 H750:H760 H762:H772 H774:H784 H786:H796 H798:H808 H810:H820 H822:H832 H834:H844 H846:H856 H858:H868 H870:H880 H882:H892 H894:H904 H906:H916 H918:H928 H930:H940 H942:H952 H954:H964 H966:H976 H978:H988 H990:H1000 H1002:H1012 H1014:H1024 H1026:H1036 H1038:H1048 H1050:H1060 H1062:H1072 H1074:H1084 H1086:H1096 H1098:H1108 H1110:H1120 H1122:H1132 H1134:H1144 H1146:H1156 H1158:H1168 H1170:H1180 H1182:H1192 H1194:H1204 H1206:H1216 H1218:H1228 H1230:H1240 H1242:H1252 H1254:H1264 H1266:H1276 H1278:H1288 H1290:H1300 H1302:H1312 H1314:H1324 H1326:H1336 H1338:H1348 H1350:H1360 H1362:H1372 H1374:H1384 H1386:H1396 H1398:H1408 H1410:H1420 H1422:H1432 H1434:H1444 H1446:H1456 H1458:H1468 H1470:H1480 H1482:H1492 H1494:H1504 H1506:H1516 H1518:H1528 H1530:H1540 H1542:H1552 H1554:H1564 H1566:H1576 H1578:H1588 H1590:H1600 H1602:H1612 H1614:H1624 H1626:H1636 H1638:H1648 H1650:H1660 H1662:H1672 H1674:H1684 H1686:H1696 H1698:H1708 H1710:H1720 H1722:H1732 H1734:H1744 H1746:H1756 H1758:H1768 H1770:H1780 H1782:H1792 H1794:H1804 H1806:H1816 H1818:H1828 H1830:H1840 H1842:H1852 H1854:H1864 H1866:H1876 H1878:H1888 H1890:H1900 H1902:H1912 H1914:H1924 H1926:H1936 H1938:H1948 H1950:H1960 H1962:H1972 H18:H28">
      <formula1>INDIRECT(Seleccion)</formula1>
    </dataValidation>
    <dataValidation type="list" allowBlank="1" showInputMessage="1" showErrorMessage="1" sqref="I2046:I2056 I2034:I2044 I2022:I2032 I2010:I2020 I1998:I2008 I1986:I1996 I1974:I1984 I30:I40 I42:I52 I54:I64 I66:I76 I78:I88 I90:I100 I102:I112 I114:I124 I126:I136 I138:I148 I150:I160 I162:I172 I174:I184 I186:I196 I198:I208 I210:I220 I222:I232 I234:I244 I246:I256 I258:I268 I270:I280 I282:I292 I294:I304 I306:I316 I318:I328 I330:I340 I342:I352 I354:I364 I366:I376 I378:I388 I390:I400 I402:I412 I414:I424 I426:I436 I438:I448 I450:I460 I462:I472 I474:I484 I486:I496 I498:I508 I510:I520 I522:I532 I534:I544 I546:I556 I558:I568 I570:I580 I582:I592 I594:I604 I606:I616 I618:I628 I630:I640 I642:I652 I654:I664 I666:I676 I678:I688 I690:I700 I702:I712 I714:I724 I726:I736 I738:I748 I750:I760 I762:I772 I774:I784 I786:I796 I798:I808 I810:I820 I822:I832 I834:I844 I846:I856 I858:I868 I870:I880 I882:I892 I894:I904 I906:I916 I918:I928 I930:I940 I942:I952 I954:I964 I966:I976 I978:I988 I990:I1000 I1002:I1012 I1014:I1024 I1026:I1036 I1038:I1048 I1050:I1060 I1062:I1072 I1074:I1084 I1086:I1096 I1098:I1108 I1110:I1120 I1122:I1132 I1134:I1144 I1146:I1156 I1158:I1168 I1170:I1180 I1182:I1192 I1194:I1204 I1206:I1216 I1218:I1228 I1230:I1240 I1242:I1252 I1254:I1264 I1266:I1276 I1278:I1288 I1290:I1300 I1302:I1312 I1314:I1324 I1326:I1336 I1338:I1348 I1350:I1360 I1362:I1372 I1374:I1384 I1386:I1396 I1398:I1408 I1410:I1420 I1422:I1432 I1434:I1444 I1446:I1456 I1458:I1468 I1470:I1480 I1482:I1492 I1494:I1504 I1506:I1516 I1518:I1528 I1530:I1540 I1542:I1552 I1554:I1564 I1566:I1576 I1578:I1588 I1590:I1600 I1602:I1612 I1614:I1624 I1626:I1636 I1638:I1648 I1650:I1660 I1662:I1672 I1674:I1684 I1686:I1696 I1698:I1708 I1710:I1720 I1722:I1732 I1734:I1744 I1746:I1756 I1758:I1768 I1770:I1780 I1782:I1792 I1794:I1804 I1806:I1816 I1818:I1828 I1830:I1840 I1842:I1852 I1854:I1864 I1866:I1876 I1878:I1888 I1890:I1900 I1902:I1912 I1914:I1924 I1926:I1936 I1938:I1948 I1950:I1960 I1962:I1972 I18:I28">
      <formula1>INDIRECT(Seleccion1)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9"/>
  <sheetViews>
    <sheetView topLeftCell="D1" zoomScale="85" zoomScaleNormal="85" workbookViewId="0">
      <selection activeCell="F69" sqref="F69"/>
    </sheetView>
  </sheetViews>
  <sheetFormatPr baseColWidth="10" defaultRowHeight="15"/>
  <cols>
    <col min="1" max="1" width="22.28515625" style="250" customWidth="1"/>
    <col min="2" max="2" width="11.42578125" style="243"/>
    <col min="3" max="3" width="24.85546875" customWidth="1"/>
    <col min="4" max="4" width="20.28515625" customWidth="1"/>
    <col min="5" max="5" width="16.85546875" style="243" customWidth="1"/>
    <col min="6" max="6" width="11.5703125" customWidth="1"/>
    <col min="7" max="7" width="9.5703125" style="24" customWidth="1"/>
    <col min="8" max="8" width="12.7109375" style="24" customWidth="1"/>
    <col min="9" max="9" width="10.85546875" customWidth="1"/>
    <col min="10" max="10" width="18.42578125" customWidth="1"/>
    <col min="11" max="11" width="9.5703125" customWidth="1"/>
    <col min="12" max="12" width="11" customWidth="1"/>
    <col min="13" max="13" width="31.5703125" customWidth="1"/>
    <col min="14" max="14" width="11.140625" customWidth="1"/>
    <col min="15" max="16" width="12.5703125" customWidth="1"/>
    <col min="17" max="17" width="12" customWidth="1"/>
    <col min="19" max="19" width="13.140625" customWidth="1"/>
    <col min="21" max="21" width="3.42578125" customWidth="1"/>
    <col min="22" max="22" width="16.140625" customWidth="1"/>
    <col min="23" max="23" width="12.5703125" customWidth="1"/>
    <col min="24" max="26" width="11.42578125" hidden="1" customWidth="1"/>
    <col min="28" max="28" width="11.42578125" style="400"/>
    <col min="30" max="30" width="29.140625" customWidth="1"/>
    <col min="31" max="31" width="28.28515625" customWidth="1"/>
    <col min="33" max="33" width="25.85546875" customWidth="1"/>
    <col min="34" max="34" width="31.7109375" customWidth="1"/>
  </cols>
  <sheetData>
    <row r="1" spans="1:33">
      <c r="A1" s="304"/>
      <c r="B1" s="304"/>
      <c r="C1" s="288"/>
      <c r="D1" s="288"/>
      <c r="E1" s="304"/>
      <c r="F1" s="304"/>
      <c r="G1" s="330"/>
      <c r="H1" s="466" t="s">
        <v>962</v>
      </c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  <c r="Y1" s="466"/>
      <c r="Z1" s="466"/>
      <c r="AA1" s="466"/>
    </row>
    <row r="2" spans="1:33">
      <c r="A2" s="304"/>
      <c r="B2" s="304"/>
      <c r="C2" s="288"/>
      <c r="D2" s="288"/>
      <c r="E2" s="304"/>
      <c r="F2" s="260" t="s">
        <v>963</v>
      </c>
      <c r="G2" s="325"/>
      <c r="H2" s="325" t="s">
        <v>963</v>
      </c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60"/>
      <c r="V2" s="252"/>
      <c r="W2" s="252"/>
      <c r="X2" s="253"/>
      <c r="Y2" s="254"/>
      <c r="Z2" s="254"/>
      <c r="AA2" s="252"/>
    </row>
    <row r="3" spans="1:33">
      <c r="A3" s="304"/>
      <c r="B3" s="304"/>
      <c r="C3" s="288"/>
      <c r="D3" s="288"/>
      <c r="E3" s="304"/>
      <c r="F3" s="260" t="s">
        <v>964</v>
      </c>
      <c r="G3" s="325"/>
      <c r="H3" s="325" t="s">
        <v>964</v>
      </c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60"/>
      <c r="V3" s="252"/>
      <c r="W3" s="252"/>
      <c r="X3" s="253"/>
      <c r="Y3" s="254"/>
      <c r="Z3" s="254"/>
      <c r="AA3" s="252"/>
    </row>
    <row r="4" spans="1:33">
      <c r="A4" s="304"/>
      <c r="B4" s="304"/>
      <c r="C4" s="288"/>
      <c r="D4" s="288"/>
      <c r="E4" s="304"/>
      <c r="F4" s="260" t="s">
        <v>965</v>
      </c>
      <c r="G4" s="325"/>
      <c r="H4" s="325" t="s">
        <v>965</v>
      </c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60"/>
      <c r="V4" s="251"/>
      <c r="W4" s="252"/>
      <c r="X4" s="253"/>
      <c r="Y4" s="255"/>
      <c r="Z4" s="252"/>
      <c r="AA4" s="252"/>
    </row>
    <row r="5" spans="1:33">
      <c r="A5" s="304"/>
      <c r="B5" s="304"/>
      <c r="C5" s="288"/>
      <c r="D5" s="288"/>
      <c r="E5" s="304"/>
      <c r="F5" s="252"/>
      <c r="G5" s="326"/>
      <c r="H5" s="326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6"/>
      <c r="Z5" s="252"/>
      <c r="AA5" s="252"/>
    </row>
    <row r="6" spans="1:33" ht="15.75" thickBot="1">
      <c r="A6" s="304"/>
      <c r="B6" s="304"/>
      <c r="C6" s="288"/>
      <c r="D6" s="288"/>
      <c r="E6" s="304"/>
      <c r="F6" s="289" t="s">
        <v>966</v>
      </c>
      <c r="G6" s="327"/>
      <c r="H6" s="327" t="s">
        <v>966</v>
      </c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52"/>
      <c r="X6" s="252"/>
      <c r="Y6" s="256"/>
      <c r="Z6" s="252"/>
      <c r="AA6" s="252"/>
      <c r="AB6" s="397"/>
    </row>
    <row r="7" spans="1:33" ht="24" thickBot="1">
      <c r="A7" s="304"/>
      <c r="B7" s="304"/>
      <c r="C7" s="288"/>
      <c r="D7" s="288"/>
      <c r="E7" s="304"/>
      <c r="F7" s="252"/>
      <c r="G7" s="326"/>
      <c r="H7" s="326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6"/>
      <c r="Z7" s="252"/>
      <c r="AA7" s="252"/>
      <c r="AB7" s="397"/>
      <c r="AE7" s="257" t="s">
        <v>967</v>
      </c>
      <c r="AF7" s="258">
        <v>42306</v>
      </c>
    </row>
    <row r="8" spans="1:33" ht="21.75" thickBot="1">
      <c r="A8" s="304"/>
      <c r="B8" s="304"/>
      <c r="C8" s="288"/>
      <c r="D8" s="288"/>
      <c r="E8" s="304"/>
      <c r="F8" s="259" t="s">
        <v>968</v>
      </c>
      <c r="G8" s="328"/>
      <c r="H8" s="328" t="s">
        <v>968</v>
      </c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464">
        <v>152300</v>
      </c>
      <c r="W8" s="464"/>
      <c r="X8" s="252"/>
      <c r="Y8" s="253"/>
      <c r="Z8" s="465"/>
      <c r="AA8" s="465"/>
      <c r="AB8" s="397"/>
      <c r="AE8" s="261" t="s">
        <v>969</v>
      </c>
      <c r="AF8" s="262">
        <v>15.9</v>
      </c>
    </row>
    <row r="9" spans="1:33">
      <c r="A9" s="304"/>
      <c r="B9" s="304"/>
      <c r="C9" s="288"/>
      <c r="D9" s="288"/>
      <c r="E9" s="304"/>
      <c r="F9" s="259" t="s">
        <v>613</v>
      </c>
      <c r="G9" s="328"/>
      <c r="H9" s="328" t="s">
        <v>613</v>
      </c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467">
        <f ca="1">TODAY()</f>
        <v>42468</v>
      </c>
      <c r="W9" s="467"/>
      <c r="X9" s="252"/>
      <c r="Y9" s="252"/>
      <c r="Z9" s="465"/>
      <c r="AA9" s="465"/>
      <c r="AB9" s="397"/>
    </row>
    <row r="10" spans="1:33">
      <c r="A10" s="304"/>
      <c r="B10" s="304"/>
      <c r="C10" s="288"/>
      <c r="D10" s="288"/>
      <c r="E10" s="304"/>
      <c r="F10" s="259" t="s">
        <v>970</v>
      </c>
      <c r="G10" s="328"/>
      <c r="H10" s="328" t="s">
        <v>970</v>
      </c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464"/>
      <c r="W10" s="464"/>
      <c r="X10" s="252"/>
      <c r="Y10" s="252"/>
      <c r="Z10" s="465"/>
      <c r="AA10" s="465"/>
      <c r="AB10" s="397"/>
    </row>
    <row r="11" spans="1:33" s="149" customFormat="1" ht="38.25">
      <c r="A11" s="360" t="s">
        <v>1150</v>
      </c>
      <c r="B11" s="361" t="s">
        <v>434</v>
      </c>
      <c r="C11" s="361" t="s">
        <v>1008</v>
      </c>
      <c r="D11" s="362" t="s">
        <v>1009</v>
      </c>
      <c r="E11" s="362" t="s">
        <v>1238</v>
      </c>
      <c r="F11" s="363" t="s">
        <v>5</v>
      </c>
      <c r="G11" s="364" t="s">
        <v>1215</v>
      </c>
      <c r="H11" s="364" t="s">
        <v>1239</v>
      </c>
      <c r="I11" s="363" t="s">
        <v>1240</v>
      </c>
      <c r="J11" s="363" t="s">
        <v>971</v>
      </c>
      <c r="K11" s="363" t="s">
        <v>972</v>
      </c>
      <c r="L11" s="363" t="s">
        <v>973</v>
      </c>
      <c r="M11" s="363" t="s">
        <v>1007</v>
      </c>
      <c r="N11" s="365" t="s">
        <v>974</v>
      </c>
      <c r="O11" s="366" t="s">
        <v>1241</v>
      </c>
      <c r="P11" s="367" t="s">
        <v>1242</v>
      </c>
      <c r="Q11" s="367" t="s">
        <v>975</v>
      </c>
      <c r="R11" s="363" t="s">
        <v>976</v>
      </c>
      <c r="S11" s="367" t="s">
        <v>1243</v>
      </c>
      <c r="T11" s="363" t="s">
        <v>7</v>
      </c>
      <c r="U11" s="363" t="s">
        <v>1248</v>
      </c>
      <c r="V11" s="368" t="s">
        <v>977</v>
      </c>
      <c r="W11" s="369" t="s">
        <v>1244</v>
      </c>
      <c r="X11" s="370" t="s">
        <v>1245</v>
      </c>
      <c r="Y11" s="370" t="s">
        <v>1246</v>
      </c>
      <c r="Z11" s="371" t="s">
        <v>1247</v>
      </c>
      <c r="AA11" s="365" t="s">
        <v>8</v>
      </c>
      <c r="AB11" s="398"/>
      <c r="AE11" s="286"/>
      <c r="AF11" s="287"/>
    </row>
    <row r="12" spans="1:33" hidden="1">
      <c r="A12" s="358" t="s">
        <v>1012</v>
      </c>
      <c r="B12" s="305" t="s">
        <v>304</v>
      </c>
      <c r="C12" s="303" t="str">
        <f>VLOOKUP(B12,Piezas!$A$10:$B$829,2,FALSE)</f>
        <v xml:space="preserve">Gabinete lateral derecho </v>
      </c>
      <c r="D12" s="396" t="s">
        <v>1010</v>
      </c>
      <c r="E12" s="307" t="str">
        <f>Tabla6[[#This Row],[NºSubcomponente]]</f>
        <v>M1</v>
      </c>
      <c r="F12" s="290">
        <v>1</v>
      </c>
      <c r="G12" s="291" t="str">
        <f t="shared" ref="G12:G43" si="0">IF(J12="T","mm",IF(J12="H","mm",IF(J12="CA","mm",IF(J12="CN","Planchas",IF(J12="CI","Planchas",IF(J12="P","mm",IF(J12="A","mm",IF(J12="HRL","mm",IF(J12="HCL","mm",IF(J12="A","mm",IF(J12="cer","mm",IF(J12="cec","mm","Esp Mat"))))))))))))</f>
        <v>Planchas</v>
      </c>
      <c r="H12" s="329">
        <f t="shared" ref="H12:H75" si="1">IF(OR("CN"=J12,"Ci"=J12),F12,F12/1000)</f>
        <v>1</v>
      </c>
      <c r="I12" s="291" t="str">
        <f>IF(J12="T","m",IF(J12="H","m",IF(J12="CA","m",IF(J12="CN","Planchas",IF(J12="CI","Planchas",IF(J12="P","m",IF(J12="A","m",IF(J12="HRL","m",IF(J12="HCL","m",IF(J12="A","m",IF(J12="cer","m",IF(J12="cec","m","Esp Mat"))))))))))))</f>
        <v>Planchas</v>
      </c>
      <c r="J12" s="274" t="s">
        <v>995</v>
      </c>
      <c r="K12" s="292" t="str">
        <f>IF(J12="T",H12/4,IF(J12="H","m",IF(J12="CA",H12/6,IF(J12="CN","-----",IF(J12="CI","-----",IF(J12="P",H12/6,IF(J12="A",H12/4,IF(J12="HLR",H12/12,IF(J12="HLC",H12/12,IF(J12="A","m","------"))))))))))</f>
        <v>-----</v>
      </c>
      <c r="L12" s="293">
        <f>IF(J12="T",((7890*((3.1416*N12*N12)/4)/1000000)),IF(J12="H","planchuela o angulo",IF(J12="CA","Caño estructural",IF(J12="CN",((N12*P12)*(R12/1000))*7890,IF(J12="CI",((N12*P12)*(R12/1000))*7890,IF(J12="A",2*((((N12*25.4)*(R12*25.4))/1000000)*7890)*2,IF(J12="P",((N12*25.4*R12)/1000000)*7890,IF(J12="HCL",((N12*N12)/1000000)*7890,IF(J12="HRL",((7890*((3.1416*N12*N12)/4)/1000000)),IF(J12="cer",((7890*((3.1416*N12*R12))/1000000)),IF(J12="cec",((7890*((N12*2+P12*2)*R12)/1000000)),"-------")))))))))))</f>
        <v>1.7042399999999998</v>
      </c>
      <c r="M12" s="294" t="str">
        <f>IF(J12="T","Terfilado redondo 1045",IF(J12="H","planchuela o angulo",IF(J12="Cec","Caño estructural cuadrado o rect",IF(J12="Cer","Caño estructural redondo",IF(J12="CN","Chapa negra doble recapado",IF(J12="CI","Chapa de inoxidable 304",IF(J12="P","Planchuela de Hierro",IF(J12="A","Hierro Angulo",IF(J12="HCL","Hierro liso cuadrado",IF(J12="HRL","Hierro liso redondo","---------------"))))))))))</f>
        <v>Chapa negra doble recapado</v>
      </c>
      <c r="N12" s="281">
        <v>0.3</v>
      </c>
      <c r="O12" s="295" t="str">
        <f>IF(J12="T","Diam",IF(J12="H","m",IF(J12="CA","X",IF(J12="CN","X",IF(J12="CI","X",IF(J12="P"," ",IF(J12="A","X",IF(J12="HRL","Diam",IF(J12="HCL","X",IF(J12="P","ancho",IF(J12="cer","Diam",IF(J12="cec","X","----"))))))))))))</f>
        <v>X</v>
      </c>
      <c r="P12" s="296">
        <v>0.6</v>
      </c>
      <c r="Q12" s="263" t="str">
        <f>IF(J12="T","mm",IF(J12="H","mm",IF(J12="CA","m",IF(J12="CN","m",IF(J12="CI","m",IF(J12="P","Pulgadas",IF(J12="A","Pulgadas",IF(J12="HRL","mm",IF(J12="HCL","mm",IF(J12="A","Pulgadas",IF(J12="cer","mm",IF(J12="cec","mm","----"))))))))))))</f>
        <v>m</v>
      </c>
      <c r="R12" s="296">
        <v>1.2</v>
      </c>
      <c r="S12" s="264" t="str">
        <f>IF(J12="T","-----",IF(J12="H","mm",IF(J12="CA","m",IF(J12="CN","mm",IF(J12="CI","m",IF(J12="P","mm",IF(J12="A","Pulgadas",IF(J12="HLR","mm",IF(J12="HLC","mm",IF(J12="A","Pulgadas",IF(J12="cer","mm",IF(J12="cec","mm","----"))))))))))))</f>
        <v>mm</v>
      </c>
      <c r="T12" s="293">
        <f>IF(J12&lt;&gt;0,L12*H12,"-----")</f>
        <v>1.7042399999999998</v>
      </c>
      <c r="U12" s="394">
        <v>1</v>
      </c>
      <c r="V12" s="297">
        <f t="shared" ref="V12:V43" si="2">IF(J12="T",$AG$25,IF(J12="A",$AG$19,IF(J12="P",$AG$20,IF(J12="CN",$AG$23,IF(J12="CI",$AG$24,IF(J12="HRL",$AG$21,IF(J12="CER",$AG$27,IF(J12="CEC",$AG$28,IF(J12="HCL",$AG$22,IF(J12="CI",$AG$24,"-----"))))))))))</f>
        <v>26</v>
      </c>
      <c r="W12" s="298"/>
      <c r="X12" s="299"/>
      <c r="Y12" s="299"/>
      <c r="Z12" s="300"/>
      <c r="AA12" s="359">
        <f t="shared" ref="AA12:AA75" si="3">IF(T12="-----","0",V12*T12)</f>
        <v>44.310239999999993</v>
      </c>
      <c r="AB12" s="400">
        <f>Tabla6[[#This Row],[Valor]]</f>
        <v>44.310239999999993</v>
      </c>
      <c r="AD12" s="265" t="s">
        <v>979</v>
      </c>
      <c r="AE12" s="266"/>
      <c r="AF12" s="266"/>
      <c r="AG12" s="266"/>
    </row>
    <row r="13" spans="1:33" hidden="1">
      <c r="A13" s="358" t="s">
        <v>1013</v>
      </c>
      <c r="B13" s="305" t="s">
        <v>304</v>
      </c>
      <c r="C13" s="303" t="str">
        <f>VLOOKUP(B13,Piezas!$A$10:$B$829,2,FALSE)</f>
        <v xml:space="preserve">Gabinete lateral derecho </v>
      </c>
      <c r="D13" s="396" t="s">
        <v>1011</v>
      </c>
      <c r="E13" s="307" t="str">
        <f>Tabla6[[#This Row],[NºSubcomponente]]</f>
        <v>M2</v>
      </c>
      <c r="F13" s="290">
        <v>1</v>
      </c>
      <c r="G13" s="291" t="str">
        <f t="shared" si="0"/>
        <v>Planchas</v>
      </c>
      <c r="H13" s="329">
        <f t="shared" si="1"/>
        <v>1</v>
      </c>
      <c r="I13" s="291" t="str">
        <f t="shared" ref="I13:I76" si="4">IF(J13="T","m",IF(J13="H","m",IF(J13="CA","m",IF(J13="CN","Planchas",IF(J13="CI","Planchas",IF(J13="P","m",IF(J13="A","m",IF(J13="HRL","m",IF(J13="HCL","m",IF(J13="A","m",IF(J13="cer","m",IF(J13="cec","m","Esp Mat"))))))))))))</f>
        <v>Planchas</v>
      </c>
      <c r="J13" s="274" t="s">
        <v>1470</v>
      </c>
      <c r="K13" s="292" t="str">
        <f t="shared" ref="K13:K76" si="5">IF(J13="T",H13/4,IF(J13="H","m",IF(J13="CA",H13/6,IF(J13="CN","-----",IF(J13="CI","-----",IF(J13="P",H13/6,IF(J13="A",H13/4,IF(J13="HLR",H13/12,IF(J13="HLC",H13/12,IF(J13="A","m","------"))))))))))</f>
        <v>-----</v>
      </c>
      <c r="L13" s="293">
        <f t="shared" ref="L13:L76" si="6">IF(J13="T",((7890*((3.1416*N13*N13)/4)/1000000)),IF(J13="H","planchuela o angulo",IF(J13="CA","Caño estructural",IF(J13="CN",((N13*P13)*(R13/1000))*7890,IF(J13="CI",((N13*P13)*(R13/1000))*7890,IF(J13="A",2*((((N13*25.4)*(R13*25.4))/1000000)*7890)*2,IF(J13="P",((N13*25.4*R13)/1000000)*7890,IF(J13="HCL",((N13*N13)/1000000)*7890,IF(J13="HRL",((7890*((3.1416*N13*N13)/4)/1000000)),IF(J13="cer",((7890*((3.1416*N13*R13))/1000000)),IF(J13="cec",((7890*((N13*2+P13*2)*R13)/1000000)),"-------")))))))))))</f>
        <v>12.119040000000002</v>
      </c>
      <c r="M13" s="294" t="str">
        <f>IF(J13="T","Terfilado redondo 1045",IF(J13="H","planchuela o angulo",IF(J13="Cec","Caño estructural cuadrado o rect",IF(J13="Cer","Caño estructural redondo",IF(J13="CN","Chapa negra doble recapado",IF(J13="CI","Chapa de inoxidable 304",IF(J13="P","Planchuela de Hierro",IF(J13="A","Hierro Angulo",IF(J13="HCL","Hierro liso cuadrado",IF(J13="HRL","Hierro liso redondo","---------------"))))))))))</f>
        <v>Chapa negra doble recapado</v>
      </c>
      <c r="N13" s="281">
        <v>0.8</v>
      </c>
      <c r="O13" s="295" t="str">
        <f>IF(J13="T","Diam",IF(J13="H","m",IF(J13="CA","X",IF(J13="CN","X",IF(J13="CI","X",IF(J13="P"," ",IF(J13="A","X",IF(J13="HRL","Diam",IF(J13="HCL","X",IF(J13="P","ancho",IF(J13="cer","Diam",IF(J13="cec","X","----"))))))))))))</f>
        <v>X</v>
      </c>
      <c r="P13" s="296">
        <v>1.6</v>
      </c>
      <c r="Q13" s="263" t="str">
        <f>IF(J13="T","mm",IF(J13="H","mm",IF(J13="CA","m",IF(J13="CN","m",IF(J13="CI","m",IF(J13="P","Pulgadas",IF(J13="A","Pulgadas",IF(J13="HRL","mm",IF(J13="HCL","mm",IF(J13="A","Pulgadas",IF(J13="cer","mm",IF(J13="cec","mm","----"))))))))))))</f>
        <v>m</v>
      </c>
      <c r="R13" s="296">
        <v>1.2</v>
      </c>
      <c r="S13" s="264" t="str">
        <f t="shared" ref="S13:S76" si="7">IF(J13="T","-----",IF(J13="H","mm",IF(J13="CA","m",IF(J13="CN","mm",IF(J13="CI","m",IF(J13="P","mm",IF(J13="A","Pulgadas",IF(J13="HLR","mm",IF(J13="HLC","mm",IF(J13="A","Pulgadas",IF(J13="cer","mm",IF(J13="cec","mm","----"))))))))))))</f>
        <v>mm</v>
      </c>
      <c r="T13" s="293">
        <f t="shared" ref="T13:T76" si="8">IF(J13&lt;&gt;0,L13*H13,"-----")</f>
        <v>12.119040000000002</v>
      </c>
      <c r="U13" s="394">
        <v>2</v>
      </c>
      <c r="V13" s="297">
        <f t="shared" si="2"/>
        <v>26</v>
      </c>
      <c r="W13" s="298"/>
      <c r="X13" s="299"/>
      <c r="Y13" s="299"/>
      <c r="Z13" s="300"/>
      <c r="AA13" s="359">
        <f t="shared" si="3"/>
        <v>315.09504000000004</v>
      </c>
      <c r="AB13" s="397">
        <f>Tabla6[[#This Row],[Valor]]+AB12</f>
        <v>359.40528000000006</v>
      </c>
      <c r="AD13" s="265"/>
      <c r="AE13" s="266"/>
      <c r="AF13" s="266"/>
      <c r="AG13" s="266"/>
    </row>
    <row r="14" spans="1:33" hidden="1">
      <c r="A14" s="358" t="s">
        <v>1014</v>
      </c>
      <c r="B14" s="305" t="s">
        <v>304</v>
      </c>
      <c r="C14" s="303" t="str">
        <f>VLOOKUP(B14,Piezas!$A$10:$B$829,2,FALSE)</f>
        <v xml:space="preserve">Gabinete lateral derecho </v>
      </c>
      <c r="D14" s="396" t="s">
        <v>454</v>
      </c>
      <c r="E14" s="307" t="str">
        <f>Tabla6[[#This Row],[NºSubcomponente]]</f>
        <v>M3</v>
      </c>
      <c r="F14" s="290">
        <v>7</v>
      </c>
      <c r="G14" s="291" t="str">
        <f t="shared" si="0"/>
        <v>Planchas</v>
      </c>
      <c r="H14" s="329">
        <f t="shared" si="1"/>
        <v>7</v>
      </c>
      <c r="I14" s="291" t="str">
        <f t="shared" si="4"/>
        <v>Planchas</v>
      </c>
      <c r="J14" s="274" t="s">
        <v>1470</v>
      </c>
      <c r="K14" s="292" t="str">
        <f t="shared" si="5"/>
        <v>-----</v>
      </c>
      <c r="L14" s="293">
        <f t="shared" si="6"/>
        <v>7.5743999999999994E-3</v>
      </c>
      <c r="M14" s="294" t="str">
        <f>IF(J14="T","Terfilado redondo 1045",IF(J14="H","planchuela o angulo",IF(J14="Cec","Caño estructural cuadrado o rect",IF(J14="Cer","Caño estructural redondo",IF(J14="CN","Chapa negra doble recapado",IF(J14="CI","Chapa de inoxidable 304",IF(J14="P","Planchuela de Hierro",IF(J14="A","Hierro Angulo",IF(J14="HCL","Hierro liso cuadrado",IF(J14="HRL","Hierro liso redondo","---------------"))))))))))</f>
        <v>Chapa negra doble recapado</v>
      </c>
      <c r="N14" s="281">
        <v>0.04</v>
      </c>
      <c r="O14" s="295" t="str">
        <f>IF(J14="T","Diam",IF(J14="H","m",IF(J14="CA","X",IF(J14="CN","X",IF(J14="CI","X",IF(J14="P"," ",IF(J14="A","X",IF(J14="HRL","Diam",IF(J14="HCL","X",IF(J14="P","ancho",IF(J14="cer","Diam",IF(J14="cec","X","----"))))))))))))</f>
        <v>X</v>
      </c>
      <c r="P14" s="296">
        <v>0.02</v>
      </c>
      <c r="Q14" s="263" t="str">
        <f>IF(J14="T","mm",IF(J14="H","mm",IF(J14="CA","m",IF(J14="CN","m",IF(J14="CI","m",IF(J14="P","Pulgadas",IF(J14="A","Pulgadas",IF(J14="HRL","mm",IF(J14="HCL","mm",IF(J14="A","Pulgadas",IF(J14="cer","mm",IF(J14="cec","mm","----"))))))))))))</f>
        <v>m</v>
      </c>
      <c r="R14" s="296">
        <v>1.2</v>
      </c>
      <c r="S14" s="264" t="str">
        <f t="shared" si="7"/>
        <v>mm</v>
      </c>
      <c r="T14" s="293">
        <f t="shared" si="8"/>
        <v>5.3020799999999993E-2</v>
      </c>
      <c r="U14" s="394">
        <v>3</v>
      </c>
      <c r="V14" s="297">
        <f t="shared" si="2"/>
        <v>26</v>
      </c>
      <c r="W14" s="298"/>
      <c r="X14" s="299"/>
      <c r="Y14" s="299"/>
      <c r="Z14" s="300"/>
      <c r="AA14" s="359">
        <f t="shared" si="3"/>
        <v>1.3785407999999999</v>
      </c>
      <c r="AB14" s="397">
        <f>Tabla6[[#This Row],[Valor]]+AB13</f>
        <v>360.78382080000006</v>
      </c>
      <c r="AD14" s="265"/>
      <c r="AE14" s="266"/>
      <c r="AF14" s="266"/>
      <c r="AG14" s="266"/>
    </row>
    <row r="15" spans="1:33" hidden="1">
      <c r="A15" s="358" t="s">
        <v>1015</v>
      </c>
      <c r="B15" s="305" t="s">
        <v>304</v>
      </c>
      <c r="C15" s="303" t="str">
        <f>VLOOKUP(B15,Piezas!$A$10:$B$829,2,FALSE)</f>
        <v xml:space="preserve">Gabinete lateral derecho </v>
      </c>
      <c r="D15" s="396"/>
      <c r="E15" s="307" t="str">
        <f>Tabla6[[#This Row],[NºSubcomponente]]</f>
        <v>M4</v>
      </c>
      <c r="F15" s="290">
        <v>1000</v>
      </c>
      <c r="G15" s="291" t="str">
        <f t="shared" si="0"/>
        <v>mm</v>
      </c>
      <c r="H15" s="329">
        <f t="shared" si="1"/>
        <v>1</v>
      </c>
      <c r="I15" s="291" t="str">
        <f t="shared" si="4"/>
        <v>m</v>
      </c>
      <c r="J15" s="274" t="s">
        <v>1214</v>
      </c>
      <c r="K15" s="292">
        <f t="shared" si="5"/>
        <v>0.25</v>
      </c>
      <c r="L15" s="293">
        <f t="shared" si="6"/>
        <v>0</v>
      </c>
      <c r="M15" s="294"/>
      <c r="N15" s="275"/>
      <c r="O15" s="295"/>
      <c r="P15" s="301"/>
      <c r="Q15" s="263"/>
      <c r="R15" s="296"/>
      <c r="S15" s="264" t="str">
        <f t="shared" si="7"/>
        <v>-----</v>
      </c>
      <c r="T15" s="293">
        <f t="shared" si="8"/>
        <v>0</v>
      </c>
      <c r="U15" s="394">
        <v>4</v>
      </c>
      <c r="V15" s="297">
        <f t="shared" si="2"/>
        <v>30</v>
      </c>
      <c r="W15" s="298"/>
      <c r="X15" s="299"/>
      <c r="Y15" s="299"/>
      <c r="Z15" s="300"/>
      <c r="AA15" s="359">
        <f t="shared" si="3"/>
        <v>0</v>
      </c>
      <c r="AB15" s="397">
        <f>Tabla6[[#This Row],[Valor]]+AB14</f>
        <v>360.78382080000006</v>
      </c>
      <c r="AD15" s="265"/>
      <c r="AE15" s="266"/>
      <c r="AF15" s="266"/>
      <c r="AG15" s="266"/>
    </row>
    <row r="16" spans="1:33" hidden="1">
      <c r="A16" s="358" t="s">
        <v>1016</v>
      </c>
      <c r="B16" s="305" t="s">
        <v>304</v>
      </c>
      <c r="C16" s="303" t="str">
        <f>VLOOKUP(B16,Piezas!$A$10:$B$829,2,FALSE)</f>
        <v xml:space="preserve">Gabinete lateral derecho </v>
      </c>
      <c r="D16" s="396"/>
      <c r="E16" s="307" t="str">
        <f>Tabla6[[#This Row],[NºSubcomponente]]</f>
        <v>M5</v>
      </c>
      <c r="F16" s="290"/>
      <c r="G16" s="291" t="str">
        <f t="shared" si="0"/>
        <v>Esp Mat</v>
      </c>
      <c r="H16" s="329">
        <f t="shared" si="1"/>
        <v>0</v>
      </c>
      <c r="I16" s="291" t="str">
        <f t="shared" si="4"/>
        <v>Esp Mat</v>
      </c>
      <c r="J16" s="274"/>
      <c r="K16" s="292" t="str">
        <f t="shared" si="5"/>
        <v>------</v>
      </c>
      <c r="L16" s="293" t="str">
        <f t="shared" si="6"/>
        <v>-------</v>
      </c>
      <c r="M16" s="294"/>
      <c r="N16" s="275"/>
      <c r="O16" s="295"/>
      <c r="P16" s="301"/>
      <c r="Q16" s="263"/>
      <c r="R16" s="296"/>
      <c r="S16" s="264" t="str">
        <f t="shared" si="7"/>
        <v>----</v>
      </c>
      <c r="T16" s="293" t="str">
        <f t="shared" si="8"/>
        <v>-----</v>
      </c>
      <c r="U16" s="394">
        <v>5</v>
      </c>
      <c r="V16" s="297" t="str">
        <f t="shared" si="2"/>
        <v>-----</v>
      </c>
      <c r="W16" s="298"/>
      <c r="X16" s="299"/>
      <c r="Y16" s="299"/>
      <c r="Z16" s="300"/>
      <c r="AA16" s="359" t="str">
        <f t="shared" si="3"/>
        <v>0</v>
      </c>
      <c r="AB16" s="397">
        <f>Tabla6[[#This Row],[Valor]]+AB15</f>
        <v>360.78382080000006</v>
      </c>
      <c r="AD16" s="265"/>
      <c r="AE16" s="266"/>
      <c r="AF16" s="266"/>
      <c r="AG16" s="266"/>
    </row>
    <row r="17" spans="1:34" hidden="1">
      <c r="A17" s="358" t="s">
        <v>1017</v>
      </c>
      <c r="B17" s="375"/>
      <c r="C17" s="303" t="e">
        <f>VLOOKUP(B17,Piezas!$A$10:$B$829,2,FALSE)</f>
        <v>#N/A</v>
      </c>
      <c r="D17" s="396"/>
      <c r="E17" s="307" t="str">
        <f>Tabla6[[#This Row],[NºSubcomponente]]</f>
        <v>M6</v>
      </c>
      <c r="F17" s="290"/>
      <c r="G17" s="291" t="str">
        <f t="shared" si="0"/>
        <v>Esp Mat</v>
      </c>
      <c r="H17" s="329">
        <f t="shared" si="1"/>
        <v>0</v>
      </c>
      <c r="I17" s="291" t="str">
        <f t="shared" si="4"/>
        <v>Esp Mat</v>
      </c>
      <c r="J17" s="274"/>
      <c r="K17" s="292" t="str">
        <f t="shared" si="5"/>
        <v>------</v>
      </c>
      <c r="L17" s="293" t="str">
        <f t="shared" si="6"/>
        <v>-------</v>
      </c>
      <c r="M17" s="294" t="str">
        <f t="shared" ref="M17:M23" si="9">IF(J17="T","Terfilado redondo 1045",IF(J17="H","planchuela o angulo",IF(J17="Cec","Caño estructural cuadrado o rect",IF(J17="Cer","Caño estructural redondo",IF(J17="CN","Chapa negra doble recapado",IF(J17="CI","Chapa de inoxidable 304",IF(J17="P","Planchuela de Hierro",IF(J17="A","Hierro Angulo",IF(J17="HCL","Hierro liso cuadrado",IF(J17="HRL","Hierro liso redondo","---------------"))))))))))</f>
        <v>---------------</v>
      </c>
      <c r="N17" s="275"/>
      <c r="O17" s="295" t="str">
        <f t="shared" ref="O17:O22" si="10">IF(J17="T","Diam",IF(J17="H","m",IF(J17="CA","X",IF(J17="CN","X",IF(J17="CI","X",IF(J17="P"," ",IF(J17="A","X",IF(J17="HRL","Diam",IF(J17="HCL","X",IF(J17="P","ancho",IF(J17="cer","Diam",IF(J17="cec","X","----"))))))))))))</f>
        <v>----</v>
      </c>
      <c r="P17" s="276"/>
      <c r="Q17" s="263" t="str">
        <f t="shared" ref="Q17:Q23" si="11">IF(J17="T","mm",IF(J17="H","mm",IF(J17="CA","m",IF(J17="CN","m",IF(J17="CI","m",IF(J17="P","Pulgadas",IF(J17="A","Pulgadas",IF(J17="HRL","mm",IF(J17="HCL","mm",IF(J17="A","Pulgadas",IF(J17="cer","mm",IF(J17="cec","mm","----"))))))))))))</f>
        <v>----</v>
      </c>
      <c r="R17" s="282"/>
      <c r="S17" s="264" t="str">
        <f t="shared" si="7"/>
        <v>----</v>
      </c>
      <c r="T17" s="293" t="str">
        <f t="shared" si="8"/>
        <v>-----</v>
      </c>
      <c r="U17" s="394">
        <v>6</v>
      </c>
      <c r="V17" s="297" t="str">
        <f t="shared" si="2"/>
        <v>-----</v>
      </c>
      <c r="W17" s="278"/>
      <c r="X17" s="279"/>
      <c r="Y17" s="279"/>
      <c r="Z17" s="280"/>
      <c r="AA17" s="359" t="str">
        <f t="shared" si="3"/>
        <v>0</v>
      </c>
      <c r="AB17" s="399"/>
      <c r="AD17" s="265"/>
      <c r="AE17" s="266"/>
      <c r="AF17" s="266"/>
      <c r="AG17" s="266"/>
    </row>
    <row r="18" spans="1:34" hidden="1">
      <c r="A18" s="358" t="s">
        <v>1018</v>
      </c>
      <c r="B18" s="305" t="s">
        <v>305</v>
      </c>
      <c r="C18" s="303" t="str">
        <f>VLOOKUP(B18,Piezas!$A$10:$B$829,2,FALSE)</f>
        <v xml:space="preserve">Gabinete lateral izquierdo  </v>
      </c>
      <c r="D18" s="396"/>
      <c r="E18" s="307" t="str">
        <f>Tabla6[[#This Row],[NºSubcomponente]]</f>
        <v>M7</v>
      </c>
      <c r="F18" s="290"/>
      <c r="G18" s="291" t="str">
        <f t="shared" si="0"/>
        <v>Esp Mat</v>
      </c>
      <c r="H18" s="329">
        <f t="shared" si="1"/>
        <v>0</v>
      </c>
      <c r="I18" s="291" t="str">
        <f t="shared" si="4"/>
        <v>Esp Mat</v>
      </c>
      <c r="J18" s="274"/>
      <c r="K18" s="292" t="str">
        <f t="shared" si="5"/>
        <v>------</v>
      </c>
      <c r="L18" s="293" t="str">
        <f t="shared" si="6"/>
        <v>-------</v>
      </c>
      <c r="M18" s="294" t="str">
        <f t="shared" si="9"/>
        <v>---------------</v>
      </c>
      <c r="N18" s="275"/>
      <c r="O18" s="295" t="str">
        <f t="shared" si="10"/>
        <v>----</v>
      </c>
      <c r="P18" s="276"/>
      <c r="Q18" s="263" t="str">
        <f t="shared" si="11"/>
        <v>----</v>
      </c>
      <c r="R18" s="282"/>
      <c r="S18" s="264" t="str">
        <f t="shared" si="7"/>
        <v>----</v>
      </c>
      <c r="T18" s="293" t="str">
        <f t="shared" si="8"/>
        <v>-----</v>
      </c>
      <c r="U18" s="394">
        <v>7</v>
      </c>
      <c r="V18" s="297" t="str">
        <f t="shared" si="2"/>
        <v>-----</v>
      </c>
      <c r="W18" s="278"/>
      <c r="X18" s="279"/>
      <c r="Y18" s="279"/>
      <c r="Z18" s="280"/>
      <c r="AA18" s="359" t="str">
        <f t="shared" si="3"/>
        <v>0</v>
      </c>
      <c r="AB18" s="400" t="str">
        <f>Tabla6[[#This Row],[Valor]]</f>
        <v>0</v>
      </c>
      <c r="AD18" s="267" t="s">
        <v>4</v>
      </c>
      <c r="AE18" s="30" t="s">
        <v>980</v>
      </c>
      <c r="AF18" s="30" t="s">
        <v>981</v>
      </c>
      <c r="AG18" s="268" t="s">
        <v>982</v>
      </c>
      <c r="AH18" t="s">
        <v>983</v>
      </c>
    </row>
    <row r="19" spans="1:34" hidden="1">
      <c r="A19" s="358" t="s">
        <v>1019</v>
      </c>
      <c r="B19" s="305" t="s">
        <v>305</v>
      </c>
      <c r="C19" s="303" t="str">
        <f>VLOOKUP(B19,Piezas!$A$10:$B$829,2,FALSE)</f>
        <v xml:space="preserve">Gabinete lateral izquierdo  </v>
      </c>
      <c r="D19" s="396"/>
      <c r="E19" s="307" t="str">
        <f>Tabla6[[#This Row],[NºSubcomponente]]</f>
        <v>M8</v>
      </c>
      <c r="F19" s="290"/>
      <c r="G19" s="291" t="str">
        <f t="shared" si="0"/>
        <v>Esp Mat</v>
      </c>
      <c r="H19" s="329">
        <f t="shared" si="1"/>
        <v>0</v>
      </c>
      <c r="I19" s="291" t="str">
        <f t="shared" si="4"/>
        <v>Esp Mat</v>
      </c>
      <c r="J19" s="274"/>
      <c r="K19" s="292" t="str">
        <f t="shared" si="5"/>
        <v>------</v>
      </c>
      <c r="L19" s="293" t="str">
        <f t="shared" si="6"/>
        <v>-------</v>
      </c>
      <c r="M19" s="294" t="str">
        <f t="shared" si="9"/>
        <v>---------------</v>
      </c>
      <c r="N19" s="275"/>
      <c r="O19" s="295" t="str">
        <f t="shared" si="10"/>
        <v>----</v>
      </c>
      <c r="P19" s="276"/>
      <c r="Q19" s="263" t="str">
        <f t="shared" si="11"/>
        <v>----</v>
      </c>
      <c r="R19" s="282"/>
      <c r="S19" s="264" t="str">
        <f t="shared" si="7"/>
        <v>----</v>
      </c>
      <c r="T19" s="293" t="str">
        <f t="shared" si="8"/>
        <v>-----</v>
      </c>
      <c r="U19" s="394">
        <v>8</v>
      </c>
      <c r="V19" s="297" t="str">
        <f t="shared" si="2"/>
        <v>-----</v>
      </c>
      <c r="W19" s="278"/>
      <c r="X19" s="279"/>
      <c r="Y19" s="279"/>
      <c r="Z19" s="280"/>
      <c r="AA19" s="359" t="str">
        <f t="shared" si="3"/>
        <v>0</v>
      </c>
      <c r="AB19" s="397">
        <f>Tabla6[[#This Row],[Valor]]+AB18</f>
        <v>0</v>
      </c>
      <c r="AD19" s="267" t="s">
        <v>984</v>
      </c>
      <c r="AE19" s="31" t="s">
        <v>985</v>
      </c>
      <c r="AF19" s="269" t="s">
        <v>986</v>
      </c>
      <c r="AG19" s="270">
        <v>23</v>
      </c>
    </row>
    <row r="20" spans="1:34" hidden="1">
      <c r="A20" s="358" t="s">
        <v>1020</v>
      </c>
      <c r="B20" s="305" t="s">
        <v>305</v>
      </c>
      <c r="C20" s="303" t="str">
        <f>VLOOKUP(B20,Piezas!$A$10:$B$829,2,FALSE)</f>
        <v xml:space="preserve">Gabinete lateral izquierdo  </v>
      </c>
      <c r="D20" s="396"/>
      <c r="E20" s="307" t="str">
        <f>Tabla6[[#This Row],[NºSubcomponente]]</f>
        <v>M9</v>
      </c>
      <c r="F20" s="290"/>
      <c r="G20" s="291" t="str">
        <f t="shared" si="0"/>
        <v>Esp Mat</v>
      </c>
      <c r="H20" s="329">
        <f t="shared" si="1"/>
        <v>0</v>
      </c>
      <c r="I20" s="291" t="str">
        <f t="shared" si="4"/>
        <v>Esp Mat</v>
      </c>
      <c r="J20" s="274"/>
      <c r="K20" s="292" t="str">
        <f t="shared" si="5"/>
        <v>------</v>
      </c>
      <c r="L20" s="293" t="str">
        <f t="shared" si="6"/>
        <v>-------</v>
      </c>
      <c r="M20" s="294" t="str">
        <f t="shared" si="9"/>
        <v>---------------</v>
      </c>
      <c r="N20" s="275"/>
      <c r="O20" s="295" t="str">
        <f t="shared" si="10"/>
        <v>----</v>
      </c>
      <c r="P20" s="276"/>
      <c r="Q20" s="263" t="str">
        <f t="shared" si="11"/>
        <v>----</v>
      </c>
      <c r="R20" s="282"/>
      <c r="S20" s="264" t="str">
        <f t="shared" si="7"/>
        <v>----</v>
      </c>
      <c r="T20" s="293" t="str">
        <f t="shared" si="8"/>
        <v>-----</v>
      </c>
      <c r="U20" s="394">
        <v>9</v>
      </c>
      <c r="V20" s="297" t="str">
        <f t="shared" si="2"/>
        <v>-----</v>
      </c>
      <c r="W20" s="278"/>
      <c r="X20" s="279"/>
      <c r="Y20" s="279"/>
      <c r="Z20" s="280"/>
      <c r="AA20" s="359" t="str">
        <f t="shared" si="3"/>
        <v>0</v>
      </c>
      <c r="AB20" s="397">
        <f>Tabla6[[#This Row],[Valor]]+AB19</f>
        <v>0</v>
      </c>
      <c r="AD20" s="267" t="s">
        <v>984</v>
      </c>
      <c r="AE20" s="31" t="s">
        <v>987</v>
      </c>
      <c r="AF20" s="248" t="s">
        <v>988</v>
      </c>
      <c r="AG20" s="270">
        <v>23</v>
      </c>
    </row>
    <row r="21" spans="1:34" hidden="1">
      <c r="A21" s="358" t="s">
        <v>1021</v>
      </c>
      <c r="B21" s="305" t="s">
        <v>305</v>
      </c>
      <c r="C21" s="303" t="str">
        <f>VLOOKUP(B21,Piezas!$A$10:$B$829,2,FALSE)</f>
        <v xml:space="preserve">Gabinete lateral izquierdo  </v>
      </c>
      <c r="D21" s="396"/>
      <c r="E21" s="307" t="str">
        <f>Tabla6[[#This Row],[NºSubcomponente]]</f>
        <v>M10</v>
      </c>
      <c r="F21" s="290"/>
      <c r="G21" s="291" t="str">
        <f t="shared" si="0"/>
        <v>Esp Mat</v>
      </c>
      <c r="H21" s="329">
        <f t="shared" si="1"/>
        <v>0</v>
      </c>
      <c r="I21" s="291" t="str">
        <f t="shared" si="4"/>
        <v>Esp Mat</v>
      </c>
      <c r="J21" s="274"/>
      <c r="K21" s="292" t="str">
        <f t="shared" si="5"/>
        <v>------</v>
      </c>
      <c r="L21" s="293" t="str">
        <f t="shared" si="6"/>
        <v>-------</v>
      </c>
      <c r="M21" s="294" t="str">
        <f t="shared" si="9"/>
        <v>---------------</v>
      </c>
      <c r="N21" s="275"/>
      <c r="O21" s="295" t="str">
        <f t="shared" si="10"/>
        <v>----</v>
      </c>
      <c r="P21" s="276"/>
      <c r="Q21" s="263" t="str">
        <f t="shared" si="11"/>
        <v>----</v>
      </c>
      <c r="R21" s="282"/>
      <c r="S21" s="264" t="str">
        <f t="shared" si="7"/>
        <v>----</v>
      </c>
      <c r="T21" s="293" t="str">
        <f t="shared" si="8"/>
        <v>-----</v>
      </c>
      <c r="U21" s="394">
        <v>10</v>
      </c>
      <c r="V21" s="297" t="str">
        <f t="shared" si="2"/>
        <v>-----</v>
      </c>
      <c r="W21" s="278"/>
      <c r="X21" s="279"/>
      <c r="Y21" s="279"/>
      <c r="Z21" s="280"/>
      <c r="AA21" s="359" t="str">
        <f t="shared" si="3"/>
        <v>0</v>
      </c>
      <c r="AB21" s="397">
        <f>Tabla6[[#This Row],[Valor]]+AB20</f>
        <v>0</v>
      </c>
      <c r="AD21" s="267" t="s">
        <v>989</v>
      </c>
      <c r="AE21" s="31" t="s">
        <v>990</v>
      </c>
      <c r="AF21" s="269" t="s">
        <v>991</v>
      </c>
      <c r="AG21" s="270">
        <v>23</v>
      </c>
    </row>
    <row r="22" spans="1:34" hidden="1">
      <c r="A22" s="358" t="s">
        <v>1022</v>
      </c>
      <c r="B22" s="305" t="s">
        <v>305</v>
      </c>
      <c r="C22" s="303" t="str">
        <f>VLOOKUP(B22,Piezas!$A$10:$B$829,2,FALSE)</f>
        <v xml:space="preserve">Gabinete lateral izquierdo  </v>
      </c>
      <c r="D22" s="396"/>
      <c r="E22" s="307" t="str">
        <f>Tabla6[[#This Row],[NºSubcomponente]]</f>
        <v>M11</v>
      </c>
      <c r="F22" s="290"/>
      <c r="G22" s="291" t="str">
        <f t="shared" si="0"/>
        <v>Esp Mat</v>
      </c>
      <c r="H22" s="329">
        <f t="shared" si="1"/>
        <v>0</v>
      </c>
      <c r="I22" s="291" t="str">
        <f t="shared" si="4"/>
        <v>Esp Mat</v>
      </c>
      <c r="J22" s="274"/>
      <c r="K22" s="292" t="str">
        <f t="shared" si="5"/>
        <v>------</v>
      </c>
      <c r="L22" s="293" t="str">
        <f t="shared" si="6"/>
        <v>-------</v>
      </c>
      <c r="M22" s="294" t="str">
        <f t="shared" si="9"/>
        <v>---------------</v>
      </c>
      <c r="N22" s="275">
        <v>11.2</v>
      </c>
      <c r="O22" s="295" t="str">
        <f t="shared" si="10"/>
        <v>----</v>
      </c>
      <c r="P22" s="276"/>
      <c r="Q22" s="263" t="str">
        <f t="shared" si="11"/>
        <v>----</v>
      </c>
      <c r="R22" s="277" t="s">
        <v>1005</v>
      </c>
      <c r="S22" s="264" t="str">
        <f t="shared" si="7"/>
        <v>----</v>
      </c>
      <c r="T22" s="293" t="str">
        <f t="shared" si="8"/>
        <v>-----</v>
      </c>
      <c r="U22" s="394">
        <v>11</v>
      </c>
      <c r="V22" s="297" t="str">
        <f t="shared" si="2"/>
        <v>-----</v>
      </c>
      <c r="W22" s="278"/>
      <c r="X22" s="279"/>
      <c r="Y22" s="279"/>
      <c r="Z22" s="280"/>
      <c r="AA22" s="359" t="str">
        <f t="shared" si="3"/>
        <v>0</v>
      </c>
      <c r="AB22" s="397">
        <f>Tabla6[[#This Row],[Valor]]+AB21</f>
        <v>0</v>
      </c>
      <c r="AD22" s="267" t="s">
        <v>989</v>
      </c>
      <c r="AE22" s="31" t="s">
        <v>992</v>
      </c>
      <c r="AF22" s="269" t="s">
        <v>993</v>
      </c>
      <c r="AG22" s="270">
        <v>20</v>
      </c>
    </row>
    <row r="23" spans="1:34" hidden="1">
      <c r="A23" s="358" t="s">
        <v>1023</v>
      </c>
      <c r="B23" s="375"/>
      <c r="C23" s="303" t="e">
        <f>VLOOKUP(B23,Piezas!$A$10:$B$829,2,FALSE)</f>
        <v>#N/A</v>
      </c>
      <c r="D23" s="396"/>
      <c r="E23" s="307" t="str">
        <f>Tabla6[[#This Row],[NºSubcomponente]]</f>
        <v>M12</v>
      </c>
      <c r="F23" s="290"/>
      <c r="G23" s="291" t="str">
        <f t="shared" si="0"/>
        <v>Esp Mat</v>
      </c>
      <c r="H23" s="329">
        <f t="shared" si="1"/>
        <v>0</v>
      </c>
      <c r="I23" s="291" t="str">
        <f t="shared" si="4"/>
        <v>Esp Mat</v>
      </c>
      <c r="J23" s="274"/>
      <c r="K23" s="292" t="str">
        <f t="shared" si="5"/>
        <v>------</v>
      </c>
      <c r="L23" s="293" t="str">
        <f t="shared" si="6"/>
        <v>-------</v>
      </c>
      <c r="M23" s="294" t="str">
        <f t="shared" si="9"/>
        <v>---------------</v>
      </c>
      <c r="N23" s="275">
        <v>12.7</v>
      </c>
      <c r="O23" s="295" t="str">
        <f>IF(J23="T","Diam",IF(J23="H","m",IF(J23="CA","X",IF(J23="CN","X",IF(J23="CI","X",IF(J23="P"," ",IF(J23="A","X",IF(J23="HRL","Diam",IF(J23="HCL","X",IF(J23="P","ancho","----"))))))))))</f>
        <v>----</v>
      </c>
      <c r="P23" s="276">
        <v>12.7</v>
      </c>
      <c r="Q23" s="263" t="str">
        <f t="shared" si="11"/>
        <v>----</v>
      </c>
      <c r="R23" s="282"/>
      <c r="S23" s="264" t="str">
        <f t="shared" si="7"/>
        <v>----</v>
      </c>
      <c r="T23" s="293" t="str">
        <f t="shared" si="8"/>
        <v>-----</v>
      </c>
      <c r="U23" s="394">
        <v>12</v>
      </c>
      <c r="V23" s="297" t="str">
        <f t="shared" si="2"/>
        <v>-----</v>
      </c>
      <c r="W23" s="278"/>
      <c r="X23" s="279"/>
      <c r="Y23" s="279"/>
      <c r="Z23" s="280"/>
      <c r="AA23" s="359" t="str">
        <f t="shared" si="3"/>
        <v>0</v>
      </c>
      <c r="AB23" s="399"/>
      <c r="AD23" s="267" t="s">
        <v>989</v>
      </c>
      <c r="AE23" s="31" t="s">
        <v>994</v>
      </c>
      <c r="AF23" s="269" t="s">
        <v>995</v>
      </c>
      <c r="AG23" s="270">
        <v>26</v>
      </c>
    </row>
    <row r="24" spans="1:34" hidden="1">
      <c r="A24" s="358" t="s">
        <v>1024</v>
      </c>
      <c r="B24" s="305" t="s">
        <v>306</v>
      </c>
      <c r="C24" s="303" t="str">
        <f>VLOOKUP(B24,Piezas!$A$10:$B$829,2,FALSE)</f>
        <v>Bandeja superior</v>
      </c>
      <c r="D24" s="396"/>
      <c r="E24" s="307" t="str">
        <f>Tabla6[[#This Row],[NºSubcomponente]]</f>
        <v>M13</v>
      </c>
      <c r="F24" s="290"/>
      <c r="G24" s="291" t="str">
        <f t="shared" si="0"/>
        <v>Esp Mat</v>
      </c>
      <c r="H24" s="329">
        <f t="shared" si="1"/>
        <v>0</v>
      </c>
      <c r="I24" s="291" t="str">
        <f t="shared" si="4"/>
        <v>Esp Mat</v>
      </c>
      <c r="J24" s="274"/>
      <c r="K24" s="292" t="str">
        <f t="shared" si="5"/>
        <v>------</v>
      </c>
      <c r="L24" s="293" t="str">
        <f t="shared" si="6"/>
        <v>-------</v>
      </c>
      <c r="M24" s="294"/>
      <c r="N24" s="281"/>
      <c r="O24" s="295"/>
      <c r="P24" s="282"/>
      <c r="Q24" s="263"/>
      <c r="R24" s="277"/>
      <c r="S24" s="264" t="str">
        <f t="shared" si="7"/>
        <v>----</v>
      </c>
      <c r="T24" s="293" t="str">
        <f t="shared" si="8"/>
        <v>-----</v>
      </c>
      <c r="U24" s="394">
        <v>13</v>
      </c>
      <c r="V24" s="297" t="str">
        <f t="shared" si="2"/>
        <v>-----</v>
      </c>
      <c r="W24" s="278"/>
      <c r="X24" s="279"/>
      <c r="Y24" s="279"/>
      <c r="Z24" s="280"/>
      <c r="AA24" s="359" t="str">
        <f t="shared" si="3"/>
        <v>0</v>
      </c>
      <c r="AB24" s="400" t="str">
        <f>Tabla6[[#This Row],[Valor]]</f>
        <v>0</v>
      </c>
      <c r="AD24" s="267" t="s">
        <v>997</v>
      </c>
      <c r="AE24" s="31" t="s">
        <v>961</v>
      </c>
      <c r="AF24" s="269" t="s">
        <v>998</v>
      </c>
      <c r="AG24" s="270">
        <v>110</v>
      </c>
      <c r="AH24" s="271">
        <f>AG24/$AF$8</f>
        <v>6.9182389937106921</v>
      </c>
    </row>
    <row r="25" spans="1:34" hidden="1">
      <c r="A25" s="358" t="s">
        <v>1025</v>
      </c>
      <c r="B25" s="305" t="s">
        <v>306</v>
      </c>
      <c r="C25" s="303" t="str">
        <f>VLOOKUP(B25,Piezas!$A$10:$B$829,2,FALSE)</f>
        <v>Bandeja superior</v>
      </c>
      <c r="D25" s="396"/>
      <c r="E25" s="307" t="str">
        <f>Tabla6[[#This Row],[NºSubcomponente]]</f>
        <v>M14</v>
      </c>
      <c r="F25" s="290"/>
      <c r="G25" s="291" t="str">
        <f t="shared" si="0"/>
        <v>Esp Mat</v>
      </c>
      <c r="H25" s="329">
        <f t="shared" si="1"/>
        <v>0</v>
      </c>
      <c r="I25" s="291" t="str">
        <f t="shared" si="4"/>
        <v>Esp Mat</v>
      </c>
      <c r="J25" s="274"/>
      <c r="K25" s="292" t="str">
        <f t="shared" si="5"/>
        <v>------</v>
      </c>
      <c r="L25" s="293" t="str">
        <f t="shared" si="6"/>
        <v>-------</v>
      </c>
      <c r="M25" s="294"/>
      <c r="N25" s="281"/>
      <c r="O25" s="295"/>
      <c r="P25" s="282"/>
      <c r="Q25" s="263"/>
      <c r="R25" s="277"/>
      <c r="S25" s="264" t="str">
        <f t="shared" si="7"/>
        <v>----</v>
      </c>
      <c r="T25" s="293" t="str">
        <f t="shared" si="8"/>
        <v>-----</v>
      </c>
      <c r="U25" s="394">
        <v>14</v>
      </c>
      <c r="V25" s="297" t="str">
        <f t="shared" si="2"/>
        <v>-----</v>
      </c>
      <c r="W25" s="278"/>
      <c r="X25" s="279"/>
      <c r="Y25" s="279"/>
      <c r="Z25" s="280"/>
      <c r="AA25" s="359" t="str">
        <f t="shared" si="3"/>
        <v>0</v>
      </c>
      <c r="AB25" s="397">
        <f>Tabla6[[#This Row],[Valor]]+AB24</f>
        <v>0</v>
      </c>
      <c r="AD25" s="267" t="s">
        <v>999</v>
      </c>
      <c r="AE25" s="31" t="s">
        <v>1000</v>
      </c>
      <c r="AF25" s="269" t="s">
        <v>978</v>
      </c>
      <c r="AG25" s="270">
        <v>30</v>
      </c>
      <c r="AH25" s="271"/>
    </row>
    <row r="26" spans="1:34" hidden="1">
      <c r="A26" s="358" t="s">
        <v>1026</v>
      </c>
      <c r="B26" s="305" t="s">
        <v>306</v>
      </c>
      <c r="C26" s="303" t="str">
        <f>VLOOKUP(B26,Piezas!$A$10:$B$829,2,FALSE)</f>
        <v>Bandeja superior</v>
      </c>
      <c r="D26" s="396"/>
      <c r="E26" s="307" t="str">
        <f>Tabla6[[#This Row],[NºSubcomponente]]</f>
        <v>M15</v>
      </c>
      <c r="F26" s="290"/>
      <c r="G26" s="291" t="str">
        <f t="shared" si="0"/>
        <v>Esp Mat</v>
      </c>
      <c r="H26" s="329">
        <f t="shared" si="1"/>
        <v>0</v>
      </c>
      <c r="I26" s="291" t="str">
        <f t="shared" si="4"/>
        <v>Esp Mat</v>
      </c>
      <c r="J26" s="274"/>
      <c r="K26" s="292" t="str">
        <f t="shared" si="5"/>
        <v>------</v>
      </c>
      <c r="L26" s="293" t="str">
        <f t="shared" si="6"/>
        <v>-------</v>
      </c>
      <c r="M26" s="294"/>
      <c r="N26" s="281"/>
      <c r="O26" s="295"/>
      <c r="P26" s="282"/>
      <c r="Q26" s="263"/>
      <c r="R26" s="277"/>
      <c r="S26" s="264" t="str">
        <f t="shared" si="7"/>
        <v>----</v>
      </c>
      <c r="T26" s="293" t="str">
        <f t="shared" si="8"/>
        <v>-----</v>
      </c>
      <c r="U26" s="394">
        <v>15</v>
      </c>
      <c r="V26" s="297" t="str">
        <f t="shared" si="2"/>
        <v>-----</v>
      </c>
      <c r="W26" s="278"/>
      <c r="X26" s="279"/>
      <c r="Y26" s="279"/>
      <c r="Z26" s="280"/>
      <c r="AA26" s="359" t="str">
        <f t="shared" si="3"/>
        <v>0</v>
      </c>
      <c r="AB26" s="397">
        <f>Tabla6[[#This Row],[Valor]]+AB25</f>
        <v>0</v>
      </c>
      <c r="AD26" s="267"/>
      <c r="AE26" s="31"/>
      <c r="AF26" s="269"/>
      <c r="AG26" s="270"/>
      <c r="AH26" s="271"/>
    </row>
    <row r="27" spans="1:34" hidden="1">
      <c r="A27" s="358" t="s">
        <v>1027</v>
      </c>
      <c r="B27" s="305" t="s">
        <v>306</v>
      </c>
      <c r="C27" s="303" t="str">
        <f>VLOOKUP(B27,Piezas!$A$10:$B$829,2,FALSE)</f>
        <v>Bandeja superior</v>
      </c>
      <c r="D27" s="396"/>
      <c r="E27" s="307" t="str">
        <f>Tabla6[[#This Row],[NºSubcomponente]]</f>
        <v>M16</v>
      </c>
      <c r="F27" s="290"/>
      <c r="G27" s="291" t="str">
        <f t="shared" si="0"/>
        <v>Esp Mat</v>
      </c>
      <c r="H27" s="329">
        <f t="shared" si="1"/>
        <v>0</v>
      </c>
      <c r="I27" s="291" t="str">
        <f t="shared" si="4"/>
        <v>Esp Mat</v>
      </c>
      <c r="J27" s="274"/>
      <c r="K27" s="292" t="str">
        <f t="shared" si="5"/>
        <v>------</v>
      </c>
      <c r="L27" s="293" t="str">
        <f t="shared" si="6"/>
        <v>-------</v>
      </c>
      <c r="M27" s="294" t="str">
        <f t="shared" ref="M27:M55" si="12">IF(J27="T","Terfilado redondo 1045",IF(J27="H","planchuela o angulo",IF(J27="Cec","Caño estructural cuadrado o rect",IF(J27="Cer","Caño estructural redondo",IF(J27="CN","Chapa negra doble recapado",IF(J27="CI","Chapa de inoxidable 304",IF(J27="P","Planchuela de Hierro",IF(J27="A","Hierro Angulo",IF(J27="HCL","Hierro liso cuadrado",IF(J27="HRL","Hierro liso redondo","---------------"))))))))))</f>
        <v>---------------</v>
      </c>
      <c r="N27" s="281">
        <v>0.06</v>
      </c>
      <c r="O27" s="295" t="str">
        <f t="shared" ref="O27:O47" si="13">IF(J27="T","Diam",IF(J27="H","m",IF(J27="CA","X",IF(J27="CN","X",IF(J27="CI","X",IF(J27="P"," ",IF(J27="A","X",IF(J27="HRL","Diam",IF(J27="HCL","X",IF(J27="P","ancho","----"))))))))))</f>
        <v>----</v>
      </c>
      <c r="P27" s="282">
        <v>0.4</v>
      </c>
      <c r="Q27" s="263" t="str">
        <f t="shared" ref="Q27:Q55" si="14">IF(J27="T","mm",IF(J27="H","mm",IF(J27="CA","m",IF(J27="CN","m",IF(J27="CI","m",IF(J27="P","Pulgadas",IF(J27="A","Pulgadas",IF(J27="HRL","mm",IF(J27="HCL","mm",IF(J27="A","Pulgadas",IF(J27="cer","mm",IF(J27="cec","mm","----"))))))))))))</f>
        <v>----</v>
      </c>
      <c r="R27" s="282">
        <v>1.2</v>
      </c>
      <c r="S27" s="264" t="str">
        <f t="shared" si="7"/>
        <v>----</v>
      </c>
      <c r="T27" s="293" t="str">
        <f t="shared" si="8"/>
        <v>-----</v>
      </c>
      <c r="U27" s="394">
        <v>16</v>
      </c>
      <c r="V27" s="297" t="str">
        <f t="shared" si="2"/>
        <v>-----</v>
      </c>
      <c r="W27" s="278"/>
      <c r="X27" s="279"/>
      <c r="Y27" s="279"/>
      <c r="Z27" s="280"/>
      <c r="AA27" s="359" t="str">
        <f t="shared" si="3"/>
        <v>0</v>
      </c>
      <c r="AB27" s="397">
        <f>Tabla6[[#This Row],[Valor]]+AB26</f>
        <v>0</v>
      </c>
      <c r="AD27" s="31" t="s">
        <v>989</v>
      </c>
      <c r="AE27" s="31" t="s">
        <v>1001</v>
      </c>
      <c r="AF27" s="269" t="s">
        <v>1002</v>
      </c>
      <c r="AG27" s="270">
        <v>32</v>
      </c>
      <c r="AH27" s="271"/>
    </row>
    <row r="28" spans="1:34" hidden="1">
      <c r="A28" s="358" t="s">
        <v>1028</v>
      </c>
      <c r="B28" s="305" t="s">
        <v>306</v>
      </c>
      <c r="C28" s="303" t="str">
        <f>VLOOKUP(B28,Piezas!$A$10:$B$829,2,FALSE)</f>
        <v>Bandeja superior</v>
      </c>
      <c r="D28" s="396"/>
      <c r="E28" s="307" t="str">
        <f>Tabla6[[#This Row],[NºSubcomponente]]</f>
        <v>M17</v>
      </c>
      <c r="F28" s="290"/>
      <c r="G28" s="291" t="str">
        <f t="shared" si="0"/>
        <v>Esp Mat</v>
      </c>
      <c r="H28" s="329">
        <f t="shared" si="1"/>
        <v>0</v>
      </c>
      <c r="I28" s="291" t="str">
        <f t="shared" si="4"/>
        <v>Esp Mat</v>
      </c>
      <c r="J28" s="274"/>
      <c r="K28" s="292" t="str">
        <f t="shared" si="5"/>
        <v>------</v>
      </c>
      <c r="L28" s="293" t="str">
        <f t="shared" si="6"/>
        <v>-------</v>
      </c>
      <c r="M28" s="294" t="str">
        <f t="shared" si="12"/>
        <v>---------------</v>
      </c>
      <c r="N28" s="281">
        <v>1</v>
      </c>
      <c r="O28" s="295" t="str">
        <f t="shared" si="13"/>
        <v>----</v>
      </c>
      <c r="P28" s="282"/>
      <c r="Q28" s="263" t="str">
        <f t="shared" si="14"/>
        <v>----</v>
      </c>
      <c r="R28" s="282">
        <v>4.76</v>
      </c>
      <c r="S28" s="264" t="str">
        <f t="shared" si="7"/>
        <v>----</v>
      </c>
      <c r="T28" s="293" t="str">
        <f t="shared" si="8"/>
        <v>-----</v>
      </c>
      <c r="U28" s="394">
        <v>17</v>
      </c>
      <c r="V28" s="297" t="str">
        <f t="shared" si="2"/>
        <v>-----</v>
      </c>
      <c r="W28" s="278"/>
      <c r="X28" s="279"/>
      <c r="Y28" s="279"/>
      <c r="Z28" s="280"/>
      <c r="AA28" s="359" t="str">
        <f t="shared" si="3"/>
        <v>0</v>
      </c>
      <c r="AB28" s="397">
        <f>Tabla6[[#This Row],[Valor]]+AB27</f>
        <v>0</v>
      </c>
      <c r="AD28" s="31" t="s">
        <v>989</v>
      </c>
      <c r="AE28" s="31" t="s">
        <v>1003</v>
      </c>
      <c r="AF28" s="269" t="s">
        <v>1004</v>
      </c>
      <c r="AG28" s="270">
        <v>32</v>
      </c>
      <c r="AH28" s="271"/>
    </row>
    <row r="29" spans="1:34" hidden="1">
      <c r="A29" s="358" t="s">
        <v>1029</v>
      </c>
      <c r="B29" s="375"/>
      <c r="C29" s="303" t="e">
        <f>VLOOKUP(B29,Piezas!$A$10:$B$829,2,FALSE)</f>
        <v>#N/A</v>
      </c>
      <c r="D29" s="396"/>
      <c r="E29" s="307" t="str">
        <f>Tabla6[[#This Row],[NºSubcomponente]]</f>
        <v>M18</v>
      </c>
      <c r="F29" s="290"/>
      <c r="G29" s="291" t="str">
        <f t="shared" si="0"/>
        <v>Esp Mat</v>
      </c>
      <c r="H29" s="329">
        <f t="shared" si="1"/>
        <v>0</v>
      </c>
      <c r="I29" s="291" t="str">
        <f t="shared" si="4"/>
        <v>Esp Mat</v>
      </c>
      <c r="J29" s="274"/>
      <c r="K29" s="292" t="str">
        <f t="shared" si="5"/>
        <v>------</v>
      </c>
      <c r="L29" s="293" t="str">
        <f t="shared" si="6"/>
        <v>-------</v>
      </c>
      <c r="M29" s="294" t="str">
        <f t="shared" si="12"/>
        <v>---------------</v>
      </c>
      <c r="N29" s="275">
        <v>22</v>
      </c>
      <c r="O29" s="295" t="str">
        <f t="shared" si="13"/>
        <v>----</v>
      </c>
      <c r="P29" s="276"/>
      <c r="Q29" s="263" t="str">
        <f t="shared" si="14"/>
        <v>----</v>
      </c>
      <c r="R29" s="282"/>
      <c r="S29" s="264" t="str">
        <f t="shared" si="7"/>
        <v>----</v>
      </c>
      <c r="T29" s="293" t="str">
        <f t="shared" si="8"/>
        <v>-----</v>
      </c>
      <c r="U29" s="394">
        <v>18</v>
      </c>
      <c r="V29" s="297" t="str">
        <f t="shared" si="2"/>
        <v>-----</v>
      </c>
      <c r="W29" s="278"/>
      <c r="X29" s="279"/>
      <c r="Y29" s="279"/>
      <c r="Z29" s="280"/>
      <c r="AA29" s="359" t="str">
        <f t="shared" si="3"/>
        <v>0</v>
      </c>
      <c r="AB29" s="399"/>
      <c r="AD29" s="267"/>
      <c r="AE29" s="31"/>
      <c r="AF29" s="246"/>
      <c r="AG29" s="270"/>
      <c r="AH29" s="271"/>
    </row>
    <row r="30" spans="1:34" hidden="1">
      <c r="A30" s="358" t="s">
        <v>1030</v>
      </c>
      <c r="B30" s="305" t="s">
        <v>307</v>
      </c>
      <c r="C30" s="303" t="str">
        <f>VLOOKUP(B30,Piezas!$A$10:$B$829,2,FALSE)</f>
        <v>Bandeja inferior</v>
      </c>
      <c r="D30" s="396"/>
      <c r="E30" s="307" t="str">
        <f>Tabla6[[#This Row],[NºSubcomponente]]</f>
        <v>M19</v>
      </c>
      <c r="F30" s="290"/>
      <c r="G30" s="291" t="str">
        <f t="shared" si="0"/>
        <v>Esp Mat</v>
      </c>
      <c r="H30" s="329">
        <f t="shared" si="1"/>
        <v>0</v>
      </c>
      <c r="I30" s="291" t="str">
        <f t="shared" si="4"/>
        <v>Esp Mat</v>
      </c>
      <c r="J30" s="274"/>
      <c r="K30" s="292" t="str">
        <f t="shared" si="5"/>
        <v>------</v>
      </c>
      <c r="L30" s="293" t="str">
        <f t="shared" si="6"/>
        <v>-------</v>
      </c>
      <c r="M30" s="294" t="str">
        <f t="shared" si="12"/>
        <v>---------------</v>
      </c>
      <c r="N30" s="275">
        <v>0.75</v>
      </c>
      <c r="O30" s="295" t="str">
        <f t="shared" si="13"/>
        <v>----</v>
      </c>
      <c r="P30" s="276"/>
      <c r="Q30" s="263" t="str">
        <f t="shared" si="14"/>
        <v>----</v>
      </c>
      <c r="R30" s="282">
        <v>6.2</v>
      </c>
      <c r="S30" s="264" t="str">
        <f t="shared" si="7"/>
        <v>----</v>
      </c>
      <c r="T30" s="293" t="str">
        <f t="shared" si="8"/>
        <v>-----</v>
      </c>
      <c r="U30" s="394">
        <v>19</v>
      </c>
      <c r="V30" s="297" t="str">
        <f t="shared" si="2"/>
        <v>-----</v>
      </c>
      <c r="W30" s="278"/>
      <c r="X30" s="279"/>
      <c r="Y30" s="279"/>
      <c r="Z30" s="280"/>
      <c r="AA30" s="359" t="str">
        <f t="shared" si="3"/>
        <v>0</v>
      </c>
      <c r="AB30" s="400" t="str">
        <f>Tabla6[[#This Row],[Valor]]</f>
        <v>0</v>
      </c>
      <c r="AD30" s="267"/>
      <c r="AE30" s="31"/>
      <c r="AF30" s="241"/>
      <c r="AG30" s="270"/>
      <c r="AH30" s="271">
        <f t="shared" ref="AH30:AH36" si="15">AG30/$AF$8</f>
        <v>0</v>
      </c>
    </row>
    <row r="31" spans="1:34" hidden="1">
      <c r="A31" s="358" t="s">
        <v>1031</v>
      </c>
      <c r="B31" s="305" t="s">
        <v>307</v>
      </c>
      <c r="C31" s="303" t="str">
        <f>VLOOKUP(B31,Piezas!$A$10:$B$829,2,FALSE)</f>
        <v>Bandeja inferior</v>
      </c>
      <c r="D31" s="396"/>
      <c r="E31" s="307" t="str">
        <f>Tabla6[[#This Row],[NºSubcomponente]]</f>
        <v>M20</v>
      </c>
      <c r="F31" s="290"/>
      <c r="G31" s="291" t="str">
        <f t="shared" si="0"/>
        <v>Esp Mat</v>
      </c>
      <c r="H31" s="329">
        <f t="shared" si="1"/>
        <v>0</v>
      </c>
      <c r="I31" s="291" t="str">
        <f t="shared" si="4"/>
        <v>Esp Mat</v>
      </c>
      <c r="J31" s="274"/>
      <c r="K31" s="292" t="str">
        <f t="shared" si="5"/>
        <v>------</v>
      </c>
      <c r="L31" s="293" t="str">
        <f t="shared" si="6"/>
        <v>-------</v>
      </c>
      <c r="M31" s="294" t="str">
        <f t="shared" si="12"/>
        <v>---------------</v>
      </c>
      <c r="N31" s="275">
        <v>22</v>
      </c>
      <c r="O31" s="295" t="str">
        <f t="shared" si="13"/>
        <v>----</v>
      </c>
      <c r="P31" s="276"/>
      <c r="Q31" s="263" t="str">
        <f t="shared" si="14"/>
        <v>----</v>
      </c>
      <c r="R31" s="282"/>
      <c r="S31" s="264" t="str">
        <f t="shared" si="7"/>
        <v>----</v>
      </c>
      <c r="T31" s="293" t="str">
        <f t="shared" si="8"/>
        <v>-----</v>
      </c>
      <c r="U31" s="394">
        <v>20</v>
      </c>
      <c r="V31" s="297" t="str">
        <f t="shared" si="2"/>
        <v>-----</v>
      </c>
      <c r="W31" s="278"/>
      <c r="X31" s="279"/>
      <c r="Y31" s="279"/>
      <c r="Z31" s="280"/>
      <c r="AA31" s="359" t="str">
        <f t="shared" si="3"/>
        <v>0</v>
      </c>
      <c r="AB31" s="397">
        <f>Tabla6[[#This Row],[Valor]]+AB30</f>
        <v>0</v>
      </c>
      <c r="AD31" s="350"/>
      <c r="AE31" s="351"/>
      <c r="AF31" s="248"/>
      <c r="AG31" s="352"/>
      <c r="AH31" s="271"/>
    </row>
    <row r="32" spans="1:34" hidden="1">
      <c r="A32" s="358" t="s">
        <v>1032</v>
      </c>
      <c r="B32" s="305" t="s">
        <v>307</v>
      </c>
      <c r="C32" s="303" t="str">
        <f>VLOOKUP(B32,Piezas!$A$10:$B$829,2,FALSE)</f>
        <v>Bandeja inferior</v>
      </c>
      <c r="D32" s="396"/>
      <c r="E32" s="307" t="str">
        <f>Tabla6[[#This Row],[NºSubcomponente]]</f>
        <v>M21</v>
      </c>
      <c r="F32" s="290"/>
      <c r="G32" s="291" t="str">
        <f t="shared" si="0"/>
        <v>Esp Mat</v>
      </c>
      <c r="H32" s="329">
        <f t="shared" si="1"/>
        <v>0</v>
      </c>
      <c r="I32" s="291" t="str">
        <f t="shared" si="4"/>
        <v>Esp Mat</v>
      </c>
      <c r="J32" s="274"/>
      <c r="K32" s="292" t="str">
        <f t="shared" si="5"/>
        <v>------</v>
      </c>
      <c r="L32" s="293" t="str">
        <f t="shared" si="6"/>
        <v>-------</v>
      </c>
      <c r="M32" s="294" t="str">
        <f t="shared" si="12"/>
        <v>---------------</v>
      </c>
      <c r="N32" s="275">
        <v>22</v>
      </c>
      <c r="O32" s="295" t="str">
        <f t="shared" si="13"/>
        <v>----</v>
      </c>
      <c r="P32" s="276"/>
      <c r="Q32" s="263" t="str">
        <f t="shared" si="14"/>
        <v>----</v>
      </c>
      <c r="R32" s="282"/>
      <c r="S32" s="264" t="str">
        <f t="shared" si="7"/>
        <v>----</v>
      </c>
      <c r="T32" s="293" t="str">
        <f t="shared" si="8"/>
        <v>-----</v>
      </c>
      <c r="U32" s="394">
        <v>21</v>
      </c>
      <c r="V32" s="297" t="str">
        <f t="shared" si="2"/>
        <v>-----</v>
      </c>
      <c r="W32" s="278"/>
      <c r="X32" s="279"/>
      <c r="Y32" s="279"/>
      <c r="Z32" s="280"/>
      <c r="AA32" s="359" t="str">
        <f t="shared" si="3"/>
        <v>0</v>
      </c>
      <c r="AB32" s="397">
        <f>Tabla6[[#This Row],[Valor]]+AB31</f>
        <v>0</v>
      </c>
      <c r="AD32" s="353"/>
      <c r="AE32" s="354"/>
      <c r="AF32" s="349"/>
      <c r="AG32" s="355"/>
      <c r="AH32" s="356"/>
    </row>
    <row r="33" spans="1:36" hidden="1">
      <c r="A33" s="358" t="s">
        <v>1033</v>
      </c>
      <c r="B33" s="305" t="s">
        <v>307</v>
      </c>
      <c r="C33" s="303" t="str">
        <f>VLOOKUP(B33,Piezas!$A$10:$B$829,2,FALSE)</f>
        <v>Bandeja inferior</v>
      </c>
      <c r="D33" s="396"/>
      <c r="E33" s="307" t="str">
        <f>Tabla6[[#This Row],[NºSubcomponente]]</f>
        <v>M22</v>
      </c>
      <c r="F33" s="290"/>
      <c r="G33" s="291" t="str">
        <f t="shared" si="0"/>
        <v>Esp Mat</v>
      </c>
      <c r="H33" s="329">
        <f t="shared" si="1"/>
        <v>0</v>
      </c>
      <c r="I33" s="291" t="str">
        <f t="shared" si="4"/>
        <v>Esp Mat</v>
      </c>
      <c r="J33" s="274"/>
      <c r="K33" s="292" t="str">
        <f t="shared" si="5"/>
        <v>------</v>
      </c>
      <c r="L33" s="293" t="str">
        <f t="shared" si="6"/>
        <v>-------</v>
      </c>
      <c r="M33" s="294" t="str">
        <f t="shared" si="12"/>
        <v>---------------</v>
      </c>
      <c r="N33" s="275">
        <v>0.05</v>
      </c>
      <c r="O33" s="295" t="str">
        <f t="shared" si="13"/>
        <v>----</v>
      </c>
      <c r="P33" s="276">
        <v>0.05</v>
      </c>
      <c r="Q33" s="263" t="str">
        <f t="shared" si="14"/>
        <v>----</v>
      </c>
      <c r="R33" s="282">
        <v>3.2</v>
      </c>
      <c r="S33" s="264" t="str">
        <f t="shared" si="7"/>
        <v>----</v>
      </c>
      <c r="T33" s="293" t="str">
        <f t="shared" si="8"/>
        <v>-----</v>
      </c>
      <c r="U33" s="394">
        <v>22</v>
      </c>
      <c r="V33" s="297" t="str">
        <f t="shared" si="2"/>
        <v>-----</v>
      </c>
      <c r="W33" s="278"/>
      <c r="X33" s="279"/>
      <c r="Y33" s="279"/>
      <c r="Z33" s="280"/>
      <c r="AA33" s="359" t="str">
        <f t="shared" si="3"/>
        <v>0</v>
      </c>
      <c r="AB33" s="397">
        <f>Tabla6[[#This Row],[Valor]]+AB32</f>
        <v>0</v>
      </c>
      <c r="AD33" s="353"/>
      <c r="AE33" s="354"/>
      <c r="AF33" s="349" t="s">
        <v>1237</v>
      </c>
      <c r="AG33" s="355">
        <v>182</v>
      </c>
      <c r="AH33" s="356"/>
    </row>
    <row r="34" spans="1:36" hidden="1">
      <c r="A34" s="358" t="s">
        <v>1034</v>
      </c>
      <c r="B34" s="305" t="s">
        <v>307</v>
      </c>
      <c r="C34" s="303" t="str">
        <f>VLOOKUP(B34,Piezas!$A$10:$B$829,2,FALSE)</f>
        <v>Bandeja inferior</v>
      </c>
      <c r="D34" s="396"/>
      <c r="E34" s="307" t="str">
        <f>Tabla6[[#This Row],[NºSubcomponente]]</f>
        <v>M23</v>
      </c>
      <c r="F34" s="290"/>
      <c r="G34" s="291" t="str">
        <f t="shared" si="0"/>
        <v>Esp Mat</v>
      </c>
      <c r="H34" s="329">
        <f t="shared" si="1"/>
        <v>0</v>
      </c>
      <c r="I34" s="291" t="str">
        <f t="shared" si="4"/>
        <v>Esp Mat</v>
      </c>
      <c r="J34" s="274"/>
      <c r="K34" s="292" t="str">
        <f t="shared" si="5"/>
        <v>------</v>
      </c>
      <c r="L34" s="293" t="str">
        <f t="shared" si="6"/>
        <v>-------</v>
      </c>
      <c r="M34" s="294" t="str">
        <f t="shared" si="12"/>
        <v>---------------</v>
      </c>
      <c r="N34" s="275">
        <v>28</v>
      </c>
      <c r="O34" s="295" t="str">
        <f t="shared" si="13"/>
        <v>----</v>
      </c>
      <c r="P34" s="276"/>
      <c r="Q34" s="263" t="str">
        <f t="shared" si="14"/>
        <v>----</v>
      </c>
      <c r="R34" s="282"/>
      <c r="S34" s="264" t="str">
        <f t="shared" si="7"/>
        <v>----</v>
      </c>
      <c r="T34" s="293" t="str">
        <f t="shared" si="8"/>
        <v>-----</v>
      </c>
      <c r="U34" s="394">
        <v>23</v>
      </c>
      <c r="V34" s="297" t="str">
        <f t="shared" si="2"/>
        <v>-----</v>
      </c>
      <c r="W34" s="278"/>
      <c r="X34" s="279"/>
      <c r="Y34" s="279"/>
      <c r="Z34" s="280"/>
      <c r="AA34" s="359" t="str">
        <f t="shared" si="3"/>
        <v>0</v>
      </c>
      <c r="AB34" s="397">
        <f>Tabla6[[#This Row],[Valor]]+AB33</f>
        <v>0</v>
      </c>
      <c r="AD34" s="353"/>
      <c r="AE34" s="354"/>
      <c r="AF34" s="349"/>
      <c r="AG34" s="355"/>
      <c r="AH34" s="356"/>
    </row>
    <row r="35" spans="1:36" hidden="1">
      <c r="A35" s="358" t="s">
        <v>1035</v>
      </c>
      <c r="B35" s="375"/>
      <c r="C35" s="303" t="e">
        <f>VLOOKUP(B35,Piezas!$A$10:$B$829,2,FALSE)</f>
        <v>#N/A</v>
      </c>
      <c r="D35" s="396"/>
      <c r="E35" s="307" t="str">
        <f>Tabla6[[#This Row],[NºSubcomponente]]</f>
        <v>M24</v>
      </c>
      <c r="F35" s="290"/>
      <c r="G35" s="291" t="str">
        <f t="shared" si="0"/>
        <v>Esp Mat</v>
      </c>
      <c r="H35" s="329">
        <f t="shared" si="1"/>
        <v>0</v>
      </c>
      <c r="I35" s="291" t="str">
        <f t="shared" si="4"/>
        <v>Esp Mat</v>
      </c>
      <c r="J35" s="274"/>
      <c r="K35" s="292" t="str">
        <f t="shared" si="5"/>
        <v>------</v>
      </c>
      <c r="L35" s="293" t="str">
        <f t="shared" si="6"/>
        <v>-------</v>
      </c>
      <c r="M35" s="294" t="str">
        <f t="shared" si="12"/>
        <v>---------------</v>
      </c>
      <c r="N35" s="275">
        <v>0.08</v>
      </c>
      <c r="O35" s="295" t="str">
        <f t="shared" si="13"/>
        <v>----</v>
      </c>
      <c r="P35" s="276">
        <v>0.08</v>
      </c>
      <c r="Q35" s="263" t="str">
        <f t="shared" si="14"/>
        <v>----</v>
      </c>
      <c r="R35" s="282">
        <v>3.2</v>
      </c>
      <c r="S35" s="264" t="str">
        <f t="shared" si="7"/>
        <v>----</v>
      </c>
      <c r="T35" s="293" t="str">
        <f t="shared" si="8"/>
        <v>-----</v>
      </c>
      <c r="U35" s="394">
        <v>24</v>
      </c>
      <c r="V35" s="297" t="str">
        <f t="shared" si="2"/>
        <v>-----</v>
      </c>
      <c r="W35" s="278"/>
      <c r="X35" s="279"/>
      <c r="Y35" s="279"/>
      <c r="Z35" s="280"/>
      <c r="AA35" s="359" t="str">
        <f t="shared" si="3"/>
        <v>0</v>
      </c>
      <c r="AB35" s="399"/>
      <c r="AD35" s="353"/>
      <c r="AE35" s="354"/>
      <c r="AF35" s="349"/>
      <c r="AG35" s="355"/>
      <c r="AH35" s="356"/>
    </row>
    <row r="36" spans="1:36" hidden="1">
      <c r="A36" s="358" t="s">
        <v>1036</v>
      </c>
      <c r="B36" s="305" t="s">
        <v>308</v>
      </c>
      <c r="C36" s="303" t="str">
        <f>VLOOKUP(B36,Piezas!$A$10:$B$829,2,FALSE)</f>
        <v>Bandeja de motor</v>
      </c>
      <c r="D36" s="396"/>
      <c r="E36" s="307" t="str">
        <f>Tabla6[[#This Row],[NºSubcomponente]]</f>
        <v>M25</v>
      </c>
      <c r="F36" s="290"/>
      <c r="G36" s="291" t="str">
        <f t="shared" si="0"/>
        <v>Esp Mat</v>
      </c>
      <c r="H36" s="329">
        <f t="shared" si="1"/>
        <v>0</v>
      </c>
      <c r="I36" s="291" t="str">
        <f t="shared" si="4"/>
        <v>Esp Mat</v>
      </c>
      <c r="J36" s="274"/>
      <c r="K36" s="292" t="str">
        <f t="shared" si="5"/>
        <v>------</v>
      </c>
      <c r="L36" s="293" t="str">
        <f t="shared" si="6"/>
        <v>-------</v>
      </c>
      <c r="M36" s="294" t="str">
        <f t="shared" si="12"/>
        <v>---------------</v>
      </c>
      <c r="N36" s="281">
        <v>28</v>
      </c>
      <c r="O36" s="295" t="str">
        <f t="shared" si="13"/>
        <v>----</v>
      </c>
      <c r="P36" s="282"/>
      <c r="Q36" s="263" t="str">
        <f t="shared" si="14"/>
        <v>----</v>
      </c>
      <c r="R36" s="282"/>
      <c r="S36" s="264" t="str">
        <f t="shared" si="7"/>
        <v>----</v>
      </c>
      <c r="T36" s="293" t="str">
        <f t="shared" si="8"/>
        <v>-----</v>
      </c>
      <c r="U36" s="394">
        <v>25</v>
      </c>
      <c r="V36" s="297" t="str">
        <f t="shared" si="2"/>
        <v>-----</v>
      </c>
      <c r="W36" s="278"/>
      <c r="X36" s="279"/>
      <c r="Y36" s="279"/>
      <c r="Z36" s="280"/>
      <c r="AA36" s="359" t="str">
        <f t="shared" si="3"/>
        <v>0</v>
      </c>
      <c r="AB36" s="400" t="str">
        <f>Tabla6[[#This Row],[Valor]]</f>
        <v>0</v>
      </c>
      <c r="AD36" s="353"/>
      <c r="AE36" s="354"/>
      <c r="AF36" s="349"/>
      <c r="AG36" s="355"/>
      <c r="AH36" s="356">
        <f t="shared" si="15"/>
        <v>0</v>
      </c>
    </row>
    <row r="37" spans="1:36" hidden="1">
      <c r="A37" s="358" t="s">
        <v>1037</v>
      </c>
      <c r="B37" s="305" t="s">
        <v>308</v>
      </c>
      <c r="C37" s="303" t="str">
        <f>VLOOKUP(B37,Piezas!$A$10:$B$829,2,FALSE)</f>
        <v>Bandeja de motor</v>
      </c>
      <c r="D37" s="396"/>
      <c r="E37" s="307" t="str">
        <f>Tabla6[[#This Row],[NºSubcomponente]]</f>
        <v>M26</v>
      </c>
      <c r="F37" s="290"/>
      <c r="G37" s="291" t="str">
        <f t="shared" si="0"/>
        <v>Esp Mat</v>
      </c>
      <c r="H37" s="329">
        <f t="shared" si="1"/>
        <v>0</v>
      </c>
      <c r="I37" s="291" t="str">
        <f t="shared" si="4"/>
        <v>Esp Mat</v>
      </c>
      <c r="J37" s="274"/>
      <c r="K37" s="292" t="str">
        <f t="shared" si="5"/>
        <v>------</v>
      </c>
      <c r="L37" s="293" t="str">
        <f t="shared" si="6"/>
        <v>-------</v>
      </c>
      <c r="M37" s="294" t="str">
        <f t="shared" si="12"/>
        <v>---------------</v>
      </c>
      <c r="N37" s="275">
        <v>28</v>
      </c>
      <c r="O37" s="295" t="str">
        <f t="shared" si="13"/>
        <v>----</v>
      </c>
      <c r="P37" s="276"/>
      <c r="Q37" s="263" t="str">
        <f t="shared" si="14"/>
        <v>----</v>
      </c>
      <c r="R37" s="282"/>
      <c r="S37" s="264" t="str">
        <f t="shared" si="7"/>
        <v>----</v>
      </c>
      <c r="T37" s="293" t="str">
        <f t="shared" si="8"/>
        <v>-----</v>
      </c>
      <c r="U37" s="394">
        <v>26</v>
      </c>
      <c r="V37" s="297" t="str">
        <f t="shared" si="2"/>
        <v>-----</v>
      </c>
      <c r="W37" s="278"/>
      <c r="X37" s="279"/>
      <c r="Y37" s="279"/>
      <c r="Z37" s="280"/>
      <c r="AA37" s="359" t="str">
        <f t="shared" si="3"/>
        <v>0</v>
      </c>
      <c r="AB37" s="397">
        <f>Tabla6[[#This Row],[Valor]]+AB36</f>
        <v>0</v>
      </c>
      <c r="AD37" s="353"/>
      <c r="AE37" s="354"/>
      <c r="AF37" s="349"/>
      <c r="AG37" s="355"/>
      <c r="AH37" s="356"/>
    </row>
    <row r="38" spans="1:36" ht="23.25" hidden="1">
      <c r="A38" s="358" t="s">
        <v>1038</v>
      </c>
      <c r="B38" s="305" t="s">
        <v>308</v>
      </c>
      <c r="C38" s="303" t="str">
        <f>VLOOKUP(B38,Piezas!$A$10:$B$829,2,FALSE)</f>
        <v>Bandeja de motor</v>
      </c>
      <c r="D38" s="396"/>
      <c r="E38" s="307" t="str">
        <f>Tabla6[[#This Row],[NºSubcomponente]]</f>
        <v>M27</v>
      </c>
      <c r="F38" s="290"/>
      <c r="G38" s="291" t="str">
        <f t="shared" si="0"/>
        <v>Esp Mat</v>
      </c>
      <c r="H38" s="329">
        <f t="shared" si="1"/>
        <v>0</v>
      </c>
      <c r="I38" s="291" t="str">
        <f t="shared" si="4"/>
        <v>Esp Mat</v>
      </c>
      <c r="J38" s="274"/>
      <c r="K38" s="292" t="str">
        <f t="shared" si="5"/>
        <v>------</v>
      </c>
      <c r="L38" s="293" t="str">
        <f t="shared" si="6"/>
        <v>-------</v>
      </c>
      <c r="M38" s="294" t="str">
        <f t="shared" si="12"/>
        <v>---------------</v>
      </c>
      <c r="N38" s="275">
        <v>0.4</v>
      </c>
      <c r="O38" s="295" t="str">
        <f t="shared" si="13"/>
        <v>----</v>
      </c>
      <c r="P38" s="276">
        <v>0.6</v>
      </c>
      <c r="Q38" s="263" t="str">
        <f t="shared" si="14"/>
        <v>----</v>
      </c>
      <c r="R38" s="282">
        <v>0.5</v>
      </c>
      <c r="S38" s="264" t="str">
        <f t="shared" si="7"/>
        <v>----</v>
      </c>
      <c r="T38" s="293" t="str">
        <f t="shared" si="8"/>
        <v>-----</v>
      </c>
      <c r="U38" s="394">
        <v>27</v>
      </c>
      <c r="V38" s="297" t="str">
        <f t="shared" si="2"/>
        <v>-----</v>
      </c>
      <c r="W38" s="278"/>
      <c r="X38" s="279"/>
      <c r="Y38" s="279"/>
      <c r="Z38" s="280"/>
      <c r="AA38" s="359" t="str">
        <f t="shared" si="3"/>
        <v>0</v>
      </c>
      <c r="AB38" s="397">
        <f>Tabla6[[#This Row],[Valor]]+AB37</f>
        <v>0</v>
      </c>
      <c r="AD38" s="247"/>
      <c r="AE38" s="247" t="s">
        <v>1006</v>
      </c>
      <c r="AF38" s="247"/>
      <c r="AG38" s="285">
        <v>475</v>
      </c>
      <c r="AH38" s="271">
        <f t="shared" ref="AH38" si="16">AG38/$AF$8</f>
        <v>29.874213836477988</v>
      </c>
    </row>
    <row r="39" spans="1:36" hidden="1">
      <c r="A39" s="358" t="s">
        <v>1039</v>
      </c>
      <c r="B39" s="305" t="s">
        <v>308</v>
      </c>
      <c r="C39" s="303" t="str">
        <f>VLOOKUP(B39,Piezas!$A$10:$B$829,2,FALSE)</f>
        <v>Bandeja de motor</v>
      </c>
      <c r="D39" s="396"/>
      <c r="E39" s="307" t="str">
        <f>Tabla6[[#This Row],[NºSubcomponente]]</f>
        <v>M28</v>
      </c>
      <c r="F39" s="290"/>
      <c r="G39" s="291" t="str">
        <f t="shared" si="0"/>
        <v>Esp Mat</v>
      </c>
      <c r="H39" s="329">
        <f t="shared" si="1"/>
        <v>0</v>
      </c>
      <c r="I39" s="291" t="str">
        <f t="shared" si="4"/>
        <v>Esp Mat</v>
      </c>
      <c r="J39" s="274"/>
      <c r="K39" s="292" t="str">
        <f t="shared" si="5"/>
        <v>------</v>
      </c>
      <c r="L39" s="293" t="str">
        <f t="shared" si="6"/>
        <v>-------</v>
      </c>
      <c r="M39" s="294" t="str">
        <f t="shared" si="12"/>
        <v>---------------</v>
      </c>
      <c r="N39" s="275">
        <v>0.42</v>
      </c>
      <c r="O39" s="295" t="str">
        <f t="shared" si="13"/>
        <v>----</v>
      </c>
      <c r="P39" s="276">
        <v>0.35</v>
      </c>
      <c r="Q39" s="263" t="str">
        <f t="shared" si="14"/>
        <v>----</v>
      </c>
      <c r="R39" s="282">
        <v>0.5</v>
      </c>
      <c r="S39" s="264" t="str">
        <f t="shared" si="7"/>
        <v>----</v>
      </c>
      <c r="T39" s="293" t="str">
        <f t="shared" si="8"/>
        <v>-----</v>
      </c>
      <c r="U39" s="394">
        <v>28</v>
      </c>
      <c r="V39" s="297" t="str">
        <f t="shared" si="2"/>
        <v>-----</v>
      </c>
      <c r="W39" s="278"/>
      <c r="X39" s="279"/>
      <c r="Y39" s="279"/>
      <c r="Z39" s="280"/>
      <c r="AA39" s="359" t="str">
        <f t="shared" si="3"/>
        <v>0</v>
      </c>
      <c r="AB39" s="397">
        <f>Tabla6[[#This Row],[Valor]]+AB38</f>
        <v>0</v>
      </c>
      <c r="AD39" s="353"/>
      <c r="AE39" s="354"/>
      <c r="AF39" s="349"/>
      <c r="AG39" s="355"/>
      <c r="AH39" s="356"/>
    </row>
    <row r="40" spans="1:36" hidden="1">
      <c r="A40" s="358" t="s">
        <v>1040</v>
      </c>
      <c r="B40" s="305" t="s">
        <v>308</v>
      </c>
      <c r="C40" s="303" t="str">
        <f>VLOOKUP(B40,Piezas!$A$10:$B$829,2,FALSE)</f>
        <v>Bandeja de motor</v>
      </c>
      <c r="D40" s="396"/>
      <c r="E40" s="307" t="str">
        <f>Tabla6[[#This Row],[NºSubcomponente]]</f>
        <v>M29</v>
      </c>
      <c r="F40" s="290"/>
      <c r="G40" s="291" t="str">
        <f t="shared" si="0"/>
        <v>Esp Mat</v>
      </c>
      <c r="H40" s="329">
        <f t="shared" si="1"/>
        <v>0</v>
      </c>
      <c r="I40" s="291" t="str">
        <f t="shared" si="4"/>
        <v>Esp Mat</v>
      </c>
      <c r="J40" s="274"/>
      <c r="K40" s="292" t="str">
        <f t="shared" si="5"/>
        <v>------</v>
      </c>
      <c r="L40" s="293" t="str">
        <f t="shared" si="6"/>
        <v>-------</v>
      </c>
      <c r="M40" s="294" t="str">
        <f t="shared" si="12"/>
        <v>---------------</v>
      </c>
      <c r="N40" s="275">
        <v>22</v>
      </c>
      <c r="O40" s="295" t="str">
        <f t="shared" si="13"/>
        <v>----</v>
      </c>
      <c r="P40" s="276"/>
      <c r="Q40" s="263" t="str">
        <f t="shared" si="14"/>
        <v>----</v>
      </c>
      <c r="R40" s="282"/>
      <c r="S40" s="264" t="str">
        <f t="shared" si="7"/>
        <v>----</v>
      </c>
      <c r="T40" s="293" t="str">
        <f t="shared" si="8"/>
        <v>-----</v>
      </c>
      <c r="U40" s="394">
        <v>29</v>
      </c>
      <c r="V40" s="297" t="str">
        <f t="shared" si="2"/>
        <v>-----</v>
      </c>
      <c r="W40" s="278"/>
      <c r="X40" s="279"/>
      <c r="Y40" s="279"/>
      <c r="Z40" s="280"/>
      <c r="AA40" s="359" t="str">
        <f t="shared" si="3"/>
        <v>0</v>
      </c>
      <c r="AB40" s="397">
        <f>Tabla6[[#This Row],[Valor]]+AB39</f>
        <v>0</v>
      </c>
      <c r="AD40" s="353"/>
      <c r="AE40" s="354"/>
      <c r="AF40" s="349"/>
      <c r="AG40" s="355"/>
      <c r="AH40" s="356"/>
    </row>
    <row r="41" spans="1:36" hidden="1">
      <c r="A41" s="358" t="s">
        <v>1041</v>
      </c>
      <c r="B41" s="375"/>
      <c r="C41" s="303" t="e">
        <f>VLOOKUP(B41,Piezas!$A$10:$B$829,2,FALSE)</f>
        <v>#N/A</v>
      </c>
      <c r="D41" s="396"/>
      <c r="E41" s="307" t="str">
        <f>Tabla6[[#This Row],[NºSubcomponente]]</f>
        <v>M30</v>
      </c>
      <c r="F41" s="290"/>
      <c r="G41" s="291" t="str">
        <f t="shared" si="0"/>
        <v>Esp Mat</v>
      </c>
      <c r="H41" s="329">
        <f t="shared" si="1"/>
        <v>0</v>
      </c>
      <c r="I41" s="291" t="str">
        <f t="shared" si="4"/>
        <v>Esp Mat</v>
      </c>
      <c r="J41" s="274"/>
      <c r="K41" s="292" t="str">
        <f t="shared" si="5"/>
        <v>------</v>
      </c>
      <c r="L41" s="293" t="str">
        <f t="shared" si="6"/>
        <v>-------</v>
      </c>
      <c r="M41" s="294" t="str">
        <f t="shared" si="12"/>
        <v>---------------</v>
      </c>
      <c r="N41" s="275"/>
      <c r="O41" s="295" t="str">
        <f t="shared" si="13"/>
        <v>----</v>
      </c>
      <c r="P41" s="276"/>
      <c r="Q41" s="263" t="str">
        <f t="shared" si="14"/>
        <v>----</v>
      </c>
      <c r="R41" s="282"/>
      <c r="S41" s="264" t="str">
        <f t="shared" si="7"/>
        <v>----</v>
      </c>
      <c r="T41" s="293" t="str">
        <f t="shared" si="8"/>
        <v>-----</v>
      </c>
      <c r="U41" s="394">
        <v>30</v>
      </c>
      <c r="V41" s="297" t="str">
        <f t="shared" si="2"/>
        <v>-----</v>
      </c>
      <c r="W41" s="278"/>
      <c r="X41" s="279"/>
      <c r="Y41" s="279"/>
      <c r="Z41" s="280"/>
      <c r="AA41" s="359" t="str">
        <f t="shared" si="3"/>
        <v>0</v>
      </c>
      <c r="AB41" s="399"/>
      <c r="AD41" s="353"/>
      <c r="AE41" s="354"/>
      <c r="AF41" s="349"/>
      <c r="AG41" s="355"/>
      <c r="AH41" s="356"/>
    </row>
    <row r="42" spans="1:36" hidden="1">
      <c r="A42" s="358" t="s">
        <v>1042</v>
      </c>
      <c r="B42" s="305" t="s">
        <v>309</v>
      </c>
      <c r="C42" s="303" t="str">
        <f>VLOOKUP(B42,Piezas!$A$10:$B$829,2,FALSE)</f>
        <v>Caja de aluminio rodamiento 6203</v>
      </c>
      <c r="D42" s="396"/>
      <c r="E42" s="307" t="str">
        <f>Tabla6[[#This Row],[NºSubcomponente]]</f>
        <v>M31</v>
      </c>
      <c r="F42" s="290"/>
      <c r="G42" s="291" t="str">
        <f t="shared" si="0"/>
        <v>Esp Mat</v>
      </c>
      <c r="H42" s="329">
        <f t="shared" si="1"/>
        <v>0</v>
      </c>
      <c r="I42" s="291" t="str">
        <f t="shared" si="4"/>
        <v>Esp Mat</v>
      </c>
      <c r="J42" s="274"/>
      <c r="K42" s="292" t="str">
        <f t="shared" si="5"/>
        <v>------</v>
      </c>
      <c r="L42" s="293" t="str">
        <f t="shared" si="6"/>
        <v>-------</v>
      </c>
      <c r="M42" s="294" t="str">
        <f t="shared" si="12"/>
        <v>---------------</v>
      </c>
      <c r="N42" s="275"/>
      <c r="O42" s="295" t="str">
        <f t="shared" si="13"/>
        <v>----</v>
      </c>
      <c r="P42" s="276"/>
      <c r="Q42" s="263" t="str">
        <f t="shared" si="14"/>
        <v>----</v>
      </c>
      <c r="R42" s="282"/>
      <c r="S42" s="264" t="str">
        <f t="shared" si="7"/>
        <v>----</v>
      </c>
      <c r="T42" s="293" t="str">
        <f t="shared" si="8"/>
        <v>-----</v>
      </c>
      <c r="U42" s="394">
        <v>31</v>
      </c>
      <c r="V42" s="297" t="str">
        <f t="shared" si="2"/>
        <v>-----</v>
      </c>
      <c r="W42" s="278"/>
      <c r="X42" s="279"/>
      <c r="Y42" s="279"/>
      <c r="Z42" s="280"/>
      <c r="AA42" s="359" t="str">
        <f t="shared" si="3"/>
        <v>0</v>
      </c>
      <c r="AB42" s="400" t="str">
        <f>Tabla6[[#This Row],[Valor]]</f>
        <v>0</v>
      </c>
      <c r="AD42" s="353"/>
      <c r="AE42" s="354"/>
      <c r="AF42" s="349"/>
      <c r="AG42" s="355"/>
      <c r="AH42" s="356"/>
    </row>
    <row r="43" spans="1:36" hidden="1">
      <c r="A43" s="358" t="s">
        <v>1043</v>
      </c>
      <c r="B43" s="305" t="s">
        <v>309</v>
      </c>
      <c r="C43" s="303" t="str">
        <f>VLOOKUP(B43,Piezas!$A$10:$B$829,2,FALSE)</f>
        <v>Caja de aluminio rodamiento 6203</v>
      </c>
      <c r="D43" s="396"/>
      <c r="E43" s="307" t="str">
        <f>Tabla6[[#This Row],[NºSubcomponente]]</f>
        <v>M32</v>
      </c>
      <c r="F43" s="290"/>
      <c r="G43" s="291" t="str">
        <f t="shared" si="0"/>
        <v>Esp Mat</v>
      </c>
      <c r="H43" s="329">
        <f t="shared" si="1"/>
        <v>0</v>
      </c>
      <c r="I43" s="291" t="str">
        <f t="shared" si="4"/>
        <v>Esp Mat</v>
      </c>
      <c r="J43" s="274"/>
      <c r="K43" s="292" t="str">
        <f t="shared" si="5"/>
        <v>------</v>
      </c>
      <c r="L43" s="293" t="str">
        <f t="shared" si="6"/>
        <v>-------</v>
      </c>
      <c r="M43" s="294" t="str">
        <f t="shared" si="12"/>
        <v>---------------</v>
      </c>
      <c r="N43" s="281"/>
      <c r="O43" s="295" t="str">
        <f t="shared" si="13"/>
        <v>----</v>
      </c>
      <c r="P43" s="282"/>
      <c r="Q43" s="263" t="str">
        <f t="shared" si="14"/>
        <v>----</v>
      </c>
      <c r="R43" s="282"/>
      <c r="S43" s="264" t="str">
        <f t="shared" si="7"/>
        <v>----</v>
      </c>
      <c r="T43" s="293" t="str">
        <f t="shared" si="8"/>
        <v>-----</v>
      </c>
      <c r="U43" s="394">
        <v>32</v>
      </c>
      <c r="V43" s="297" t="str">
        <f t="shared" si="2"/>
        <v>-----</v>
      </c>
      <c r="W43" s="278"/>
      <c r="X43" s="279"/>
      <c r="Y43" s="279"/>
      <c r="Z43" s="280"/>
      <c r="AA43" s="359" t="str">
        <f t="shared" si="3"/>
        <v>0</v>
      </c>
      <c r="AB43" s="397">
        <f>Tabla6[[#This Row],[Valor]]+AB42</f>
        <v>0</v>
      </c>
      <c r="AD43" s="353"/>
      <c r="AE43" s="354"/>
      <c r="AF43" s="349"/>
      <c r="AG43" s="355"/>
      <c r="AH43" s="356"/>
      <c r="AJ43" t="s">
        <v>996</v>
      </c>
    </row>
    <row r="44" spans="1:36" hidden="1">
      <c r="A44" s="358" t="s">
        <v>1044</v>
      </c>
      <c r="B44" s="305" t="s">
        <v>309</v>
      </c>
      <c r="C44" s="303" t="str">
        <f>VLOOKUP(B44,Piezas!$A$10:$B$829,2,FALSE)</f>
        <v>Caja de aluminio rodamiento 6203</v>
      </c>
      <c r="D44" s="396"/>
      <c r="E44" s="307" t="str">
        <f>Tabla6[[#This Row],[NºSubcomponente]]</f>
        <v>M33</v>
      </c>
      <c r="F44" s="290"/>
      <c r="G44" s="291" t="str">
        <f t="shared" ref="G44:G75" si="17">IF(J44="T","mm",IF(J44="H","mm",IF(J44="CA","mm",IF(J44="CN","Planchas",IF(J44="CI","Planchas",IF(J44="P","mm",IF(J44="A","mm",IF(J44="HRL","mm",IF(J44="HCL","mm",IF(J44="A","mm",IF(J44="cer","mm",IF(J44="cec","mm","Esp Mat"))))))))))))</f>
        <v>Esp Mat</v>
      </c>
      <c r="H44" s="329">
        <f t="shared" si="1"/>
        <v>0</v>
      </c>
      <c r="I44" s="291" t="str">
        <f t="shared" si="4"/>
        <v>Esp Mat</v>
      </c>
      <c r="J44" s="274"/>
      <c r="K44" s="292" t="str">
        <f t="shared" si="5"/>
        <v>------</v>
      </c>
      <c r="L44" s="293" t="str">
        <f t="shared" si="6"/>
        <v>-------</v>
      </c>
      <c r="M44" s="294" t="str">
        <f t="shared" si="12"/>
        <v>---------------</v>
      </c>
      <c r="N44" s="275"/>
      <c r="O44" s="295" t="str">
        <f t="shared" si="13"/>
        <v>----</v>
      </c>
      <c r="P44" s="276"/>
      <c r="Q44" s="263" t="str">
        <f t="shared" si="14"/>
        <v>----</v>
      </c>
      <c r="R44" s="282"/>
      <c r="S44" s="264" t="str">
        <f t="shared" si="7"/>
        <v>----</v>
      </c>
      <c r="T44" s="293" t="str">
        <f t="shared" si="8"/>
        <v>-----</v>
      </c>
      <c r="U44" s="394">
        <v>33</v>
      </c>
      <c r="V44" s="297" t="str">
        <f t="shared" ref="V44:V75" si="18">IF(J44="T",$AG$25,IF(J44="A",$AG$19,IF(J44="P",$AG$20,IF(J44="CN",$AG$23,IF(J44="CI",$AG$24,IF(J44="HRL",$AG$21,IF(J44="CER",$AG$27,IF(J44="CEC",$AG$28,IF(J44="HCL",$AG$22,IF(J44="CI",$AG$24,"-----"))))))))))</f>
        <v>-----</v>
      </c>
      <c r="W44" s="278"/>
      <c r="X44" s="279"/>
      <c r="Y44" s="279"/>
      <c r="Z44" s="280"/>
      <c r="AA44" s="359" t="str">
        <f t="shared" si="3"/>
        <v>0</v>
      </c>
      <c r="AB44" s="397">
        <f>Tabla6[[#This Row],[Valor]]+AB43</f>
        <v>0</v>
      </c>
      <c r="AD44" s="353"/>
      <c r="AE44" s="354"/>
      <c r="AF44" s="349"/>
      <c r="AG44" s="355"/>
      <c r="AH44" s="356"/>
    </row>
    <row r="45" spans="1:36" hidden="1">
      <c r="A45" s="358" t="s">
        <v>1045</v>
      </c>
      <c r="B45" s="305" t="s">
        <v>309</v>
      </c>
      <c r="C45" s="303" t="str">
        <f>VLOOKUP(B45,Piezas!$A$10:$B$829,2,FALSE)</f>
        <v>Caja de aluminio rodamiento 6203</v>
      </c>
      <c r="D45" s="396"/>
      <c r="E45" s="307" t="str">
        <f>Tabla6[[#This Row],[NºSubcomponente]]</f>
        <v>M34</v>
      </c>
      <c r="F45" s="290"/>
      <c r="G45" s="291" t="str">
        <f t="shared" si="17"/>
        <v>Esp Mat</v>
      </c>
      <c r="H45" s="329">
        <f t="shared" si="1"/>
        <v>0</v>
      </c>
      <c r="I45" s="291" t="str">
        <f t="shared" si="4"/>
        <v>Esp Mat</v>
      </c>
      <c r="J45" s="274"/>
      <c r="K45" s="292" t="str">
        <f t="shared" si="5"/>
        <v>------</v>
      </c>
      <c r="L45" s="293" t="str">
        <f t="shared" si="6"/>
        <v>-------</v>
      </c>
      <c r="M45" s="294" t="str">
        <f t="shared" si="12"/>
        <v>---------------</v>
      </c>
      <c r="N45" s="275"/>
      <c r="O45" s="295" t="str">
        <f t="shared" si="13"/>
        <v>----</v>
      </c>
      <c r="P45" s="276"/>
      <c r="Q45" s="263" t="str">
        <f t="shared" si="14"/>
        <v>----</v>
      </c>
      <c r="R45" s="282"/>
      <c r="S45" s="264" t="str">
        <f t="shared" si="7"/>
        <v>----</v>
      </c>
      <c r="T45" s="293" t="str">
        <f t="shared" si="8"/>
        <v>-----</v>
      </c>
      <c r="U45" s="394">
        <v>34</v>
      </c>
      <c r="V45" s="297" t="str">
        <f t="shared" si="18"/>
        <v>-----</v>
      </c>
      <c r="W45" s="278"/>
      <c r="X45" s="279"/>
      <c r="Y45" s="279"/>
      <c r="Z45" s="280"/>
      <c r="AA45" s="359" t="str">
        <f t="shared" si="3"/>
        <v>0</v>
      </c>
      <c r="AB45" s="397">
        <f>Tabla6[[#This Row],[Valor]]+AB44</f>
        <v>0</v>
      </c>
      <c r="AD45" s="353"/>
      <c r="AE45" s="354"/>
      <c r="AF45" s="349"/>
      <c r="AG45" s="355"/>
      <c r="AH45" s="356"/>
    </row>
    <row r="46" spans="1:36" hidden="1">
      <c r="A46" s="358" t="s">
        <v>1046</v>
      </c>
      <c r="B46" s="305" t="s">
        <v>309</v>
      </c>
      <c r="C46" s="303" t="str">
        <f>VLOOKUP(B46,Piezas!$A$10:$B$829,2,FALSE)</f>
        <v>Caja de aluminio rodamiento 6203</v>
      </c>
      <c r="D46" s="396"/>
      <c r="E46" s="307" t="str">
        <f>Tabla6[[#This Row],[NºSubcomponente]]</f>
        <v>M35</v>
      </c>
      <c r="F46" s="290"/>
      <c r="G46" s="291" t="str">
        <f t="shared" si="17"/>
        <v>Esp Mat</v>
      </c>
      <c r="H46" s="329">
        <f t="shared" si="1"/>
        <v>0</v>
      </c>
      <c r="I46" s="291" t="str">
        <f t="shared" si="4"/>
        <v>Esp Mat</v>
      </c>
      <c r="J46" s="274"/>
      <c r="K46" s="292" t="str">
        <f t="shared" si="5"/>
        <v>------</v>
      </c>
      <c r="L46" s="293" t="str">
        <f t="shared" si="6"/>
        <v>-------</v>
      </c>
      <c r="M46" s="294" t="str">
        <f t="shared" si="12"/>
        <v>---------------</v>
      </c>
      <c r="N46" s="275"/>
      <c r="O46" s="295" t="str">
        <f t="shared" si="13"/>
        <v>----</v>
      </c>
      <c r="P46" s="276"/>
      <c r="Q46" s="263" t="str">
        <f t="shared" si="14"/>
        <v>----</v>
      </c>
      <c r="R46" s="282"/>
      <c r="S46" s="264" t="str">
        <f t="shared" si="7"/>
        <v>----</v>
      </c>
      <c r="T46" s="293" t="str">
        <f t="shared" si="8"/>
        <v>-----</v>
      </c>
      <c r="U46" s="394">
        <v>35</v>
      </c>
      <c r="V46" s="297" t="str">
        <f t="shared" si="18"/>
        <v>-----</v>
      </c>
      <c r="W46" s="278"/>
      <c r="X46" s="279"/>
      <c r="Y46" s="279"/>
      <c r="Z46" s="280"/>
      <c r="AA46" s="359" t="str">
        <f t="shared" si="3"/>
        <v>0</v>
      </c>
      <c r="AB46" s="397">
        <f>Tabla6[[#This Row],[Valor]]+AB45</f>
        <v>0</v>
      </c>
      <c r="AD46" s="353"/>
      <c r="AE46" s="354"/>
      <c r="AF46" s="349"/>
      <c r="AG46" s="355"/>
      <c r="AH46" s="356"/>
    </row>
    <row r="47" spans="1:36" hidden="1">
      <c r="A47" s="358" t="s">
        <v>1047</v>
      </c>
      <c r="B47" s="375"/>
      <c r="C47" s="303" t="e">
        <f>VLOOKUP(B47,Piezas!$A$10:$B$829,2,FALSE)</f>
        <v>#N/A</v>
      </c>
      <c r="D47" s="396"/>
      <c r="E47" s="307" t="str">
        <f>Tabla6[[#This Row],[NºSubcomponente]]</f>
        <v>M36</v>
      </c>
      <c r="F47" s="290"/>
      <c r="G47" s="291" t="str">
        <f t="shared" si="17"/>
        <v>Esp Mat</v>
      </c>
      <c r="H47" s="329">
        <f t="shared" si="1"/>
        <v>0</v>
      </c>
      <c r="I47" s="291" t="str">
        <f t="shared" si="4"/>
        <v>Esp Mat</v>
      </c>
      <c r="J47" s="274"/>
      <c r="K47" s="292" t="str">
        <f t="shared" si="5"/>
        <v>------</v>
      </c>
      <c r="L47" s="293" t="str">
        <f t="shared" si="6"/>
        <v>-------</v>
      </c>
      <c r="M47" s="294" t="str">
        <f t="shared" si="12"/>
        <v>---------------</v>
      </c>
      <c r="N47" s="275">
        <v>28</v>
      </c>
      <c r="O47" s="295" t="str">
        <f t="shared" si="13"/>
        <v>----</v>
      </c>
      <c r="P47" s="276"/>
      <c r="Q47" s="263" t="str">
        <f t="shared" si="14"/>
        <v>----</v>
      </c>
      <c r="R47" s="282"/>
      <c r="S47" s="264" t="str">
        <f t="shared" si="7"/>
        <v>----</v>
      </c>
      <c r="T47" s="293" t="str">
        <f t="shared" si="8"/>
        <v>-----</v>
      </c>
      <c r="U47" s="394">
        <v>36</v>
      </c>
      <c r="V47" s="297" t="str">
        <f t="shared" si="18"/>
        <v>-----</v>
      </c>
      <c r="W47" s="278"/>
      <c r="X47" s="279"/>
      <c r="Y47" s="279"/>
      <c r="Z47" s="280"/>
      <c r="AA47" s="359" t="str">
        <f t="shared" si="3"/>
        <v>0</v>
      </c>
      <c r="AB47" s="399"/>
      <c r="AD47" s="353"/>
      <c r="AE47" s="354"/>
      <c r="AF47" s="349"/>
      <c r="AG47" s="355"/>
      <c r="AH47" s="356"/>
    </row>
    <row r="48" spans="1:36" hidden="1">
      <c r="A48" s="358" t="s">
        <v>1048</v>
      </c>
      <c r="B48" s="305" t="s">
        <v>310</v>
      </c>
      <c r="C48" s="303" t="str">
        <f>VLOOKUP(B48,Piezas!$A$10:$B$829,2,FALSE)</f>
        <v>Caja tensor de paño</v>
      </c>
      <c r="D48" s="396"/>
      <c r="E48" s="307" t="str">
        <f>Tabla6[[#This Row],[NºSubcomponente]]</f>
        <v>M37</v>
      </c>
      <c r="F48" s="290"/>
      <c r="G48" s="291" t="str">
        <f t="shared" si="17"/>
        <v>Esp Mat</v>
      </c>
      <c r="H48" s="329">
        <f t="shared" si="1"/>
        <v>0</v>
      </c>
      <c r="I48" s="291" t="str">
        <f t="shared" si="4"/>
        <v>Esp Mat</v>
      </c>
      <c r="J48" s="274"/>
      <c r="K48" s="292" t="str">
        <f t="shared" si="5"/>
        <v>------</v>
      </c>
      <c r="L48" s="293" t="str">
        <f t="shared" si="6"/>
        <v>-------</v>
      </c>
      <c r="M48" s="294" t="str">
        <f t="shared" si="12"/>
        <v>---------------</v>
      </c>
      <c r="N48" s="281">
        <v>28</v>
      </c>
      <c r="O48" s="295" t="str">
        <f t="shared" ref="O48:O55" si="19">IF(J48="T","Diam",IF(J48="H","m",IF(J48="CA","X",IF(J48="CN","X",IF(J48="CI","X",IF(J48="P"," ",IF(J48="A","X",IF(J48="HRL","Diam",IF(J48="HCL","X",IF(J48="P","ancho",IF(J48="cer","Diam",IF(J48="cec","X","----"))))))))))))</f>
        <v>----</v>
      </c>
      <c r="P48" s="296"/>
      <c r="Q48" s="263" t="str">
        <f t="shared" si="14"/>
        <v>----</v>
      </c>
      <c r="R48" s="277"/>
      <c r="S48" s="264" t="str">
        <f t="shared" si="7"/>
        <v>----</v>
      </c>
      <c r="T48" s="293" t="str">
        <f t="shared" si="8"/>
        <v>-----</v>
      </c>
      <c r="U48" s="394">
        <v>37</v>
      </c>
      <c r="V48" s="297" t="str">
        <f t="shared" si="18"/>
        <v>-----</v>
      </c>
      <c r="W48" s="298"/>
      <c r="X48" s="299"/>
      <c r="Y48" s="299"/>
      <c r="Z48" s="300"/>
      <c r="AA48" s="359" t="str">
        <f t="shared" si="3"/>
        <v>0</v>
      </c>
      <c r="AB48" s="400" t="str">
        <f>Tabla6[[#This Row],[Valor]]</f>
        <v>0</v>
      </c>
      <c r="AD48" s="353"/>
      <c r="AE48" s="354"/>
      <c r="AF48" s="349"/>
      <c r="AG48" s="355"/>
      <c r="AH48" s="356"/>
    </row>
    <row r="49" spans="1:34" hidden="1">
      <c r="A49" s="358" t="s">
        <v>1049</v>
      </c>
      <c r="B49" s="305" t="s">
        <v>310</v>
      </c>
      <c r="C49" s="303" t="str">
        <f>VLOOKUP(B49,Piezas!$A$10:$B$829,2,FALSE)</f>
        <v>Caja tensor de paño</v>
      </c>
      <c r="D49" s="396"/>
      <c r="E49" s="307" t="str">
        <f>Tabla6[[#This Row],[NºSubcomponente]]</f>
        <v>M38</v>
      </c>
      <c r="F49" s="290"/>
      <c r="G49" s="291" t="str">
        <f t="shared" si="17"/>
        <v>Esp Mat</v>
      </c>
      <c r="H49" s="329">
        <f t="shared" si="1"/>
        <v>0</v>
      </c>
      <c r="I49" s="291" t="str">
        <f t="shared" si="4"/>
        <v>Esp Mat</v>
      </c>
      <c r="J49" s="274"/>
      <c r="K49" s="292" t="str">
        <f t="shared" si="5"/>
        <v>------</v>
      </c>
      <c r="L49" s="293" t="str">
        <f t="shared" si="6"/>
        <v>-------</v>
      </c>
      <c r="M49" s="294" t="str">
        <f t="shared" si="12"/>
        <v>---------------</v>
      </c>
      <c r="N49" s="281">
        <v>101</v>
      </c>
      <c r="O49" s="295" t="str">
        <f t="shared" si="19"/>
        <v>----</v>
      </c>
      <c r="P49" s="296"/>
      <c r="Q49" s="263" t="str">
        <f t="shared" si="14"/>
        <v>----</v>
      </c>
      <c r="R49" s="277">
        <v>2</v>
      </c>
      <c r="S49" s="264" t="str">
        <f t="shared" si="7"/>
        <v>----</v>
      </c>
      <c r="T49" s="293" t="str">
        <f t="shared" si="8"/>
        <v>-----</v>
      </c>
      <c r="U49" s="394">
        <v>38</v>
      </c>
      <c r="V49" s="297" t="str">
        <f t="shared" si="18"/>
        <v>-----</v>
      </c>
      <c r="W49" s="298"/>
      <c r="X49" s="299"/>
      <c r="Y49" s="299"/>
      <c r="Z49" s="300"/>
      <c r="AA49" s="359" t="str">
        <f t="shared" si="3"/>
        <v>0</v>
      </c>
      <c r="AB49" s="397">
        <f>Tabla6[[#This Row],[Valor]]+AB48</f>
        <v>0</v>
      </c>
      <c r="AD49" s="353"/>
      <c r="AE49" s="354"/>
      <c r="AF49" s="349"/>
      <c r="AG49" s="355"/>
      <c r="AH49" s="356"/>
    </row>
    <row r="50" spans="1:34" hidden="1">
      <c r="A50" s="358" t="s">
        <v>1050</v>
      </c>
      <c r="B50" s="305" t="s">
        <v>310</v>
      </c>
      <c r="C50" s="303" t="str">
        <f>VLOOKUP(B50,Piezas!$A$10:$B$829,2,FALSE)</f>
        <v>Caja tensor de paño</v>
      </c>
      <c r="D50" s="396"/>
      <c r="E50" s="307" t="str">
        <f>Tabla6[[#This Row],[NºSubcomponente]]</f>
        <v>M39</v>
      </c>
      <c r="F50" s="290"/>
      <c r="G50" s="291" t="str">
        <f t="shared" si="17"/>
        <v>Esp Mat</v>
      </c>
      <c r="H50" s="329">
        <f t="shared" si="1"/>
        <v>0</v>
      </c>
      <c r="I50" s="291" t="str">
        <f t="shared" si="4"/>
        <v>Esp Mat</v>
      </c>
      <c r="J50" s="274"/>
      <c r="K50" s="292" t="str">
        <f t="shared" si="5"/>
        <v>------</v>
      </c>
      <c r="L50" s="293" t="str">
        <f t="shared" si="6"/>
        <v>-------</v>
      </c>
      <c r="M50" s="294" t="str">
        <f t="shared" si="12"/>
        <v>---------------</v>
      </c>
      <c r="N50" s="281">
        <v>22</v>
      </c>
      <c r="O50" s="295" t="str">
        <f t="shared" si="19"/>
        <v>----</v>
      </c>
      <c r="P50" s="296"/>
      <c r="Q50" s="263" t="str">
        <f t="shared" si="14"/>
        <v>----</v>
      </c>
      <c r="R50" s="277"/>
      <c r="S50" s="264" t="str">
        <f t="shared" si="7"/>
        <v>----</v>
      </c>
      <c r="T50" s="293" t="str">
        <f t="shared" si="8"/>
        <v>-----</v>
      </c>
      <c r="U50" s="394">
        <v>39</v>
      </c>
      <c r="V50" s="297" t="str">
        <f t="shared" si="18"/>
        <v>-----</v>
      </c>
      <c r="W50" s="298"/>
      <c r="X50" s="299"/>
      <c r="Y50" s="299"/>
      <c r="Z50" s="300"/>
      <c r="AA50" s="359" t="str">
        <f t="shared" si="3"/>
        <v>0</v>
      </c>
      <c r="AB50" s="397">
        <f>Tabla6[[#This Row],[Valor]]+AB49</f>
        <v>0</v>
      </c>
      <c r="AD50" s="353"/>
      <c r="AE50" s="354"/>
      <c r="AF50" s="349"/>
      <c r="AG50" s="355"/>
      <c r="AH50" s="356"/>
    </row>
    <row r="51" spans="1:34" hidden="1">
      <c r="A51" s="358" t="s">
        <v>1051</v>
      </c>
      <c r="B51" s="305" t="s">
        <v>310</v>
      </c>
      <c r="C51" s="303" t="str">
        <f>VLOOKUP(B51,Piezas!$A$10:$B$829,2,FALSE)</f>
        <v>Caja tensor de paño</v>
      </c>
      <c r="D51" s="396"/>
      <c r="E51" s="307" t="str">
        <f>Tabla6[[#This Row],[NºSubcomponente]]</f>
        <v>M40</v>
      </c>
      <c r="F51" s="290"/>
      <c r="G51" s="291" t="str">
        <f t="shared" si="17"/>
        <v>Esp Mat</v>
      </c>
      <c r="H51" s="329">
        <f t="shared" si="1"/>
        <v>0</v>
      </c>
      <c r="I51" s="291" t="str">
        <f t="shared" si="4"/>
        <v>Esp Mat</v>
      </c>
      <c r="J51" s="274"/>
      <c r="K51" s="292" t="str">
        <f t="shared" si="5"/>
        <v>------</v>
      </c>
      <c r="L51" s="293" t="str">
        <f t="shared" si="6"/>
        <v>-------</v>
      </c>
      <c r="M51" s="294" t="str">
        <f t="shared" si="12"/>
        <v>---------------</v>
      </c>
      <c r="N51" s="281">
        <v>0.1</v>
      </c>
      <c r="O51" s="295" t="str">
        <f t="shared" si="19"/>
        <v>----</v>
      </c>
      <c r="P51" s="296">
        <v>0.1</v>
      </c>
      <c r="Q51" s="263" t="str">
        <f t="shared" si="14"/>
        <v>----</v>
      </c>
      <c r="R51" s="277">
        <v>2</v>
      </c>
      <c r="S51" s="264" t="str">
        <f t="shared" si="7"/>
        <v>----</v>
      </c>
      <c r="T51" s="293" t="str">
        <f t="shared" si="8"/>
        <v>-----</v>
      </c>
      <c r="U51" s="394">
        <v>40</v>
      </c>
      <c r="V51" s="297" t="str">
        <f t="shared" si="18"/>
        <v>-----</v>
      </c>
      <c r="W51" s="298"/>
      <c r="X51" s="299"/>
      <c r="Y51" s="299"/>
      <c r="Z51" s="300"/>
      <c r="AA51" s="359" t="str">
        <f t="shared" si="3"/>
        <v>0</v>
      </c>
      <c r="AB51" s="397">
        <f>Tabla6[[#This Row],[Valor]]+AB50</f>
        <v>0</v>
      </c>
      <c r="AD51" s="353"/>
      <c r="AE51" s="354"/>
      <c r="AF51" s="349"/>
      <c r="AG51" s="355"/>
      <c r="AH51" s="356"/>
    </row>
    <row r="52" spans="1:34" hidden="1">
      <c r="A52" s="358" t="s">
        <v>1052</v>
      </c>
      <c r="B52" s="305" t="s">
        <v>310</v>
      </c>
      <c r="C52" s="303" t="str">
        <f>VLOOKUP(B52,Piezas!$A$10:$B$829,2,FALSE)</f>
        <v>Caja tensor de paño</v>
      </c>
      <c r="D52" s="396"/>
      <c r="E52" s="307" t="str">
        <f>Tabla6[[#This Row],[NºSubcomponente]]</f>
        <v>M41</v>
      </c>
      <c r="F52" s="290"/>
      <c r="G52" s="291" t="str">
        <f t="shared" si="17"/>
        <v>Esp Mat</v>
      </c>
      <c r="H52" s="329">
        <f t="shared" si="1"/>
        <v>0</v>
      </c>
      <c r="I52" s="291" t="str">
        <f t="shared" si="4"/>
        <v>Esp Mat</v>
      </c>
      <c r="J52" s="274"/>
      <c r="K52" s="292" t="str">
        <f t="shared" si="5"/>
        <v>------</v>
      </c>
      <c r="L52" s="293" t="str">
        <f t="shared" si="6"/>
        <v>-------</v>
      </c>
      <c r="M52" s="294" t="str">
        <f t="shared" si="12"/>
        <v>---------------</v>
      </c>
      <c r="N52" s="281"/>
      <c r="O52" s="295" t="str">
        <f t="shared" si="19"/>
        <v>----</v>
      </c>
      <c r="P52" s="296"/>
      <c r="Q52" s="263" t="str">
        <f t="shared" si="14"/>
        <v>----</v>
      </c>
      <c r="R52" s="277"/>
      <c r="S52" s="264" t="str">
        <f t="shared" si="7"/>
        <v>----</v>
      </c>
      <c r="T52" s="293" t="str">
        <f t="shared" si="8"/>
        <v>-----</v>
      </c>
      <c r="U52" s="394">
        <v>41</v>
      </c>
      <c r="V52" s="297" t="str">
        <f t="shared" si="18"/>
        <v>-----</v>
      </c>
      <c r="W52" s="298"/>
      <c r="X52" s="299"/>
      <c r="Y52" s="299"/>
      <c r="Z52" s="300"/>
      <c r="AA52" s="359" t="str">
        <f t="shared" si="3"/>
        <v>0</v>
      </c>
      <c r="AB52" s="397">
        <f>Tabla6[[#This Row],[Valor]]+AB51</f>
        <v>0</v>
      </c>
      <c r="AD52" s="353"/>
      <c r="AE52" s="354"/>
      <c r="AF52" s="349"/>
      <c r="AG52" s="355"/>
      <c r="AH52" s="356"/>
    </row>
    <row r="53" spans="1:34" hidden="1">
      <c r="A53" s="358" t="s">
        <v>1053</v>
      </c>
      <c r="B53" s="375"/>
      <c r="C53" s="303" t="e">
        <f>VLOOKUP(B53,Piezas!$A$10:$B$829,2,FALSE)</f>
        <v>#N/A</v>
      </c>
      <c r="D53" s="396"/>
      <c r="E53" s="307" t="str">
        <f>Tabla6[[#This Row],[NºSubcomponente]]</f>
        <v>M42</v>
      </c>
      <c r="F53" s="290"/>
      <c r="G53" s="291" t="str">
        <f t="shared" si="17"/>
        <v>Esp Mat</v>
      </c>
      <c r="H53" s="329">
        <f t="shared" si="1"/>
        <v>0</v>
      </c>
      <c r="I53" s="291" t="str">
        <f t="shared" si="4"/>
        <v>Esp Mat</v>
      </c>
      <c r="J53" s="274"/>
      <c r="K53" s="292" t="str">
        <f t="shared" si="5"/>
        <v>------</v>
      </c>
      <c r="L53" s="293" t="str">
        <f t="shared" si="6"/>
        <v>-------</v>
      </c>
      <c r="M53" s="294" t="str">
        <f t="shared" si="12"/>
        <v>---------------</v>
      </c>
      <c r="N53" s="275">
        <v>0.3</v>
      </c>
      <c r="O53" s="295" t="str">
        <f t="shared" si="19"/>
        <v>----</v>
      </c>
      <c r="P53" s="301">
        <v>0.6</v>
      </c>
      <c r="Q53" s="263" t="str">
        <f t="shared" si="14"/>
        <v>----</v>
      </c>
      <c r="R53" s="296">
        <v>1.2</v>
      </c>
      <c r="S53" s="264" t="str">
        <f t="shared" si="7"/>
        <v>----</v>
      </c>
      <c r="T53" s="293" t="str">
        <f t="shared" si="8"/>
        <v>-----</v>
      </c>
      <c r="U53" s="394">
        <v>42</v>
      </c>
      <c r="V53" s="297" t="str">
        <f t="shared" si="18"/>
        <v>-----</v>
      </c>
      <c r="W53" s="298"/>
      <c r="X53" s="299"/>
      <c r="Y53" s="299"/>
      <c r="Z53" s="300"/>
      <c r="AA53" s="359" t="str">
        <f t="shared" si="3"/>
        <v>0</v>
      </c>
      <c r="AB53" s="399"/>
      <c r="AD53" s="353"/>
      <c r="AE53" s="354"/>
      <c r="AF53" s="349"/>
      <c r="AG53" s="355"/>
      <c r="AH53" s="356"/>
    </row>
    <row r="54" spans="1:34" hidden="1">
      <c r="A54" s="358" t="s">
        <v>1054</v>
      </c>
      <c r="B54" s="305" t="s">
        <v>311</v>
      </c>
      <c r="C54" s="303" t="str">
        <f>VLOOKUP(B54,Piezas!$A$10:$B$829,2,FALSE)</f>
        <v>Leva de aluminio</v>
      </c>
      <c r="D54" s="396"/>
      <c r="E54" s="307" t="str">
        <f>Tabla6[[#This Row],[NºSubcomponente]]</f>
        <v>M43</v>
      </c>
      <c r="F54" s="290"/>
      <c r="G54" s="291" t="str">
        <f t="shared" si="17"/>
        <v>Esp Mat</v>
      </c>
      <c r="H54" s="329">
        <f t="shared" si="1"/>
        <v>0</v>
      </c>
      <c r="I54" s="291" t="str">
        <f t="shared" si="4"/>
        <v>Esp Mat</v>
      </c>
      <c r="J54" s="274"/>
      <c r="K54" s="292" t="str">
        <f t="shared" si="5"/>
        <v>------</v>
      </c>
      <c r="L54" s="293" t="str">
        <f t="shared" si="6"/>
        <v>-------</v>
      </c>
      <c r="M54" s="294" t="str">
        <f t="shared" si="12"/>
        <v>---------------</v>
      </c>
      <c r="N54" s="275">
        <v>0.8</v>
      </c>
      <c r="O54" s="295" t="str">
        <f t="shared" si="19"/>
        <v>----</v>
      </c>
      <c r="P54" s="301">
        <v>1.6</v>
      </c>
      <c r="Q54" s="263" t="str">
        <f t="shared" si="14"/>
        <v>----</v>
      </c>
      <c r="R54" s="296">
        <v>1.2</v>
      </c>
      <c r="S54" s="264" t="str">
        <f t="shared" si="7"/>
        <v>----</v>
      </c>
      <c r="T54" s="293" t="str">
        <f t="shared" si="8"/>
        <v>-----</v>
      </c>
      <c r="U54" s="394">
        <v>43</v>
      </c>
      <c r="V54" s="297" t="str">
        <f t="shared" si="18"/>
        <v>-----</v>
      </c>
      <c r="W54" s="298"/>
      <c r="X54" s="299"/>
      <c r="Y54" s="299"/>
      <c r="Z54" s="300"/>
      <c r="AA54" s="359" t="str">
        <f t="shared" si="3"/>
        <v>0</v>
      </c>
      <c r="AB54" s="400" t="str">
        <f>Tabla6[[#This Row],[Valor]]</f>
        <v>0</v>
      </c>
      <c r="AD54" s="354"/>
      <c r="AE54" s="354"/>
      <c r="AF54" s="349"/>
      <c r="AG54" s="355"/>
      <c r="AH54" s="356"/>
    </row>
    <row r="55" spans="1:34" hidden="1">
      <c r="A55" s="358" t="s">
        <v>1055</v>
      </c>
      <c r="B55" s="305" t="s">
        <v>311</v>
      </c>
      <c r="C55" s="303" t="str">
        <f>VLOOKUP(B55,Piezas!$A$10:$B$829,2,FALSE)</f>
        <v>Leva de aluminio</v>
      </c>
      <c r="D55" s="396"/>
      <c r="E55" s="307" t="str">
        <f>Tabla6[[#This Row],[NºSubcomponente]]</f>
        <v>M44</v>
      </c>
      <c r="F55" s="290"/>
      <c r="G55" s="291" t="str">
        <f t="shared" si="17"/>
        <v>Esp Mat</v>
      </c>
      <c r="H55" s="329">
        <f t="shared" si="1"/>
        <v>0</v>
      </c>
      <c r="I55" s="291" t="str">
        <f t="shared" si="4"/>
        <v>Esp Mat</v>
      </c>
      <c r="J55" s="274"/>
      <c r="K55" s="292" t="str">
        <f t="shared" si="5"/>
        <v>------</v>
      </c>
      <c r="L55" s="293" t="str">
        <f t="shared" si="6"/>
        <v>-------</v>
      </c>
      <c r="M55" s="294" t="str">
        <f t="shared" si="12"/>
        <v>---------------</v>
      </c>
      <c r="N55" s="281">
        <v>0.04</v>
      </c>
      <c r="O55" s="295" t="str">
        <f t="shared" si="19"/>
        <v>----</v>
      </c>
      <c r="P55" s="296">
        <v>0.02</v>
      </c>
      <c r="Q55" s="263" t="str">
        <f t="shared" si="14"/>
        <v>----</v>
      </c>
      <c r="R55" s="296">
        <v>1.2</v>
      </c>
      <c r="S55" s="264" t="str">
        <f t="shared" si="7"/>
        <v>----</v>
      </c>
      <c r="T55" s="293" t="str">
        <f t="shared" si="8"/>
        <v>-----</v>
      </c>
      <c r="U55" s="394">
        <v>44</v>
      </c>
      <c r="V55" s="297" t="str">
        <f t="shared" si="18"/>
        <v>-----</v>
      </c>
      <c r="W55" s="298"/>
      <c r="X55" s="299"/>
      <c r="Y55" s="299"/>
      <c r="Z55" s="300"/>
      <c r="AA55" s="359" t="str">
        <f t="shared" si="3"/>
        <v>0</v>
      </c>
      <c r="AB55" s="397">
        <f>Tabla6[[#This Row],[Valor]]+AB54</f>
        <v>0</v>
      </c>
      <c r="AD55" s="354"/>
      <c r="AE55" s="354"/>
      <c r="AF55" s="349"/>
      <c r="AG55" s="355"/>
      <c r="AH55" s="356"/>
    </row>
    <row r="56" spans="1:34" hidden="1">
      <c r="A56" s="358" t="s">
        <v>1056</v>
      </c>
      <c r="B56" s="305" t="s">
        <v>311</v>
      </c>
      <c r="C56" s="303" t="str">
        <f>VLOOKUP(B56,Piezas!$A$10:$B$829,2,FALSE)</f>
        <v>Leva de aluminio</v>
      </c>
      <c r="D56" s="396"/>
      <c r="E56" s="307" t="str">
        <f>Tabla6[[#This Row],[NºSubcomponente]]</f>
        <v>M45</v>
      </c>
      <c r="F56" s="290"/>
      <c r="G56" s="291" t="str">
        <f t="shared" si="17"/>
        <v>Esp Mat</v>
      </c>
      <c r="H56" s="329">
        <f t="shared" si="1"/>
        <v>0</v>
      </c>
      <c r="I56" s="291" t="str">
        <f t="shared" si="4"/>
        <v>Esp Mat</v>
      </c>
      <c r="J56" s="274"/>
      <c r="K56" s="292" t="str">
        <f t="shared" si="5"/>
        <v>------</v>
      </c>
      <c r="L56" s="293" t="str">
        <f t="shared" si="6"/>
        <v>-------</v>
      </c>
      <c r="M56" s="294"/>
      <c r="N56" s="281"/>
      <c r="O56" s="295"/>
      <c r="P56" s="296"/>
      <c r="Q56" s="263"/>
      <c r="R56" s="296"/>
      <c r="S56" s="264" t="str">
        <f t="shared" si="7"/>
        <v>----</v>
      </c>
      <c r="T56" s="293" t="str">
        <f t="shared" si="8"/>
        <v>-----</v>
      </c>
      <c r="U56" s="394">
        <v>45</v>
      </c>
      <c r="V56" s="297" t="str">
        <f t="shared" si="18"/>
        <v>-----</v>
      </c>
      <c r="W56" s="298"/>
      <c r="X56" s="299"/>
      <c r="Y56" s="299"/>
      <c r="Z56" s="300"/>
      <c r="AA56" s="359" t="str">
        <f t="shared" si="3"/>
        <v>0</v>
      </c>
      <c r="AB56" s="397">
        <f>Tabla6[[#This Row],[Valor]]+AB55</f>
        <v>0</v>
      </c>
      <c r="AD56" s="5"/>
      <c r="AE56" s="5"/>
      <c r="AF56" s="347"/>
      <c r="AG56" s="348"/>
      <c r="AH56" s="271"/>
    </row>
    <row r="57" spans="1:34" hidden="1">
      <c r="A57" s="358" t="s">
        <v>1057</v>
      </c>
      <c r="B57" s="305" t="s">
        <v>311</v>
      </c>
      <c r="C57" s="303" t="str">
        <f>VLOOKUP(B57,Piezas!$A$10:$B$829,2,FALSE)</f>
        <v>Leva de aluminio</v>
      </c>
      <c r="D57" s="396"/>
      <c r="E57" s="307" t="str">
        <f>Tabla6[[#This Row],[NºSubcomponente]]</f>
        <v>M46</v>
      </c>
      <c r="F57" s="290"/>
      <c r="G57" s="291" t="str">
        <f t="shared" si="17"/>
        <v>Esp Mat</v>
      </c>
      <c r="H57" s="329">
        <f t="shared" si="1"/>
        <v>0</v>
      </c>
      <c r="I57" s="291" t="str">
        <f t="shared" si="4"/>
        <v>Esp Mat</v>
      </c>
      <c r="J57" s="274"/>
      <c r="K57" s="292" t="str">
        <f t="shared" si="5"/>
        <v>------</v>
      </c>
      <c r="L57" s="293" t="str">
        <f t="shared" si="6"/>
        <v>-------</v>
      </c>
      <c r="M57" s="294"/>
      <c r="N57" s="281"/>
      <c r="O57" s="295"/>
      <c r="P57" s="296"/>
      <c r="Q57" s="263"/>
      <c r="R57" s="296"/>
      <c r="S57" s="264" t="str">
        <f t="shared" si="7"/>
        <v>----</v>
      </c>
      <c r="T57" s="293" t="str">
        <f t="shared" si="8"/>
        <v>-----</v>
      </c>
      <c r="U57" s="394">
        <v>46</v>
      </c>
      <c r="V57" s="297" t="str">
        <f t="shared" si="18"/>
        <v>-----</v>
      </c>
      <c r="W57" s="298"/>
      <c r="X57" s="299"/>
      <c r="Y57" s="299"/>
      <c r="Z57" s="300"/>
      <c r="AA57" s="359" t="str">
        <f t="shared" si="3"/>
        <v>0</v>
      </c>
      <c r="AB57" s="397">
        <f>Tabla6[[#This Row],[Valor]]+AB56</f>
        <v>0</v>
      </c>
      <c r="AD57" s="5"/>
      <c r="AE57" s="5"/>
      <c r="AF57" s="347"/>
      <c r="AG57" s="348"/>
      <c r="AH57" s="271"/>
    </row>
    <row r="58" spans="1:34" hidden="1">
      <c r="A58" s="358" t="s">
        <v>1058</v>
      </c>
      <c r="B58" s="305" t="s">
        <v>311</v>
      </c>
      <c r="C58" s="303" t="str">
        <f>VLOOKUP(B58,Piezas!$A$10:$B$829,2,FALSE)</f>
        <v>Leva de aluminio</v>
      </c>
      <c r="D58" s="396"/>
      <c r="E58" s="307" t="str">
        <f>Tabla6[[#This Row],[NºSubcomponente]]</f>
        <v>M47</v>
      </c>
      <c r="F58" s="290"/>
      <c r="G58" s="291" t="str">
        <f t="shared" si="17"/>
        <v>Esp Mat</v>
      </c>
      <c r="H58" s="329">
        <f t="shared" si="1"/>
        <v>0</v>
      </c>
      <c r="I58" s="291" t="str">
        <f t="shared" si="4"/>
        <v>Esp Mat</v>
      </c>
      <c r="J58" s="274"/>
      <c r="K58" s="292" t="str">
        <f t="shared" si="5"/>
        <v>------</v>
      </c>
      <c r="L58" s="293" t="str">
        <f t="shared" si="6"/>
        <v>-------</v>
      </c>
      <c r="M58" s="294" t="str">
        <f t="shared" ref="M58:M81" si="20">IF(J58="T","Terfilado redondo 1045",IF(J58="H","planchuela o angulo",IF(J58="Cec","Caño estructural cuadrado o rect",IF(J58="Cer","Caño estructural redondo",IF(J58="CN","Chapa negra doble recapado",IF(J58="CI","Chapa de inoxidable 304",IF(J58="P","Planchuela de Hierro",IF(J58="A","Hierro Angulo",IF(J58="HCL","Hierro liso cuadrado",IF(J58="HRL","Hierro liso redondo","---------------"))))))))))</f>
        <v>---------------</v>
      </c>
      <c r="N58" s="281"/>
      <c r="O58" s="295" t="str">
        <f t="shared" ref="O58:O67" si="21">IF(J58="T","Diam",IF(J58="H","m",IF(J58="CA","X",IF(J58="CN","X",IF(J58="CI","X",IF(J58="P"," ",IF(J58="A","X",IF(J58="HRL","Diam",IF(J58="HCL","X",IF(J58="P","ancho","----"))))))))))</f>
        <v>----</v>
      </c>
      <c r="P58" s="282"/>
      <c r="Q58" s="263" t="str">
        <f t="shared" ref="Q58:Q81" si="22">IF(J58="T","mm",IF(J58="H","mm",IF(J58="CA","m",IF(J58="CN","m",IF(J58="CI","m",IF(J58="P","Pulgadas",IF(J58="A","Pulgadas",IF(J58="HRL","mm",IF(J58="HCL","mm",IF(J58="A","Pulgadas",IF(J58="cer","mm",IF(J58="cec","mm","----"))))))))))))</f>
        <v>----</v>
      </c>
      <c r="R58" s="282"/>
      <c r="S58" s="264" t="str">
        <f t="shared" si="7"/>
        <v>----</v>
      </c>
      <c r="T58" s="293" t="str">
        <f t="shared" si="8"/>
        <v>-----</v>
      </c>
      <c r="U58" s="394">
        <v>47</v>
      </c>
      <c r="V58" s="297" t="str">
        <f t="shared" si="18"/>
        <v>-----</v>
      </c>
      <c r="W58" s="278"/>
      <c r="X58" s="279"/>
      <c r="Y58" s="279"/>
      <c r="Z58" s="280"/>
      <c r="AA58" s="359" t="str">
        <f t="shared" si="3"/>
        <v>0</v>
      </c>
      <c r="AB58" s="397">
        <f>Tabla6[[#This Row],[Valor]]+AB57</f>
        <v>0</v>
      </c>
      <c r="AD58" s="5"/>
      <c r="AE58" s="5"/>
      <c r="AF58" s="347"/>
      <c r="AG58" s="348"/>
      <c r="AH58" s="271"/>
    </row>
    <row r="59" spans="1:34" hidden="1">
      <c r="A59" s="358" t="s">
        <v>1059</v>
      </c>
      <c r="B59" s="375"/>
      <c r="C59" s="303" t="e">
        <f>VLOOKUP(B59,Piezas!$A$10:$B$829,2,FALSE)</f>
        <v>#N/A</v>
      </c>
      <c r="D59" s="396"/>
      <c r="E59" s="307" t="str">
        <f>Tabla6[[#This Row],[NºSubcomponente]]</f>
        <v>M48</v>
      </c>
      <c r="F59" s="290"/>
      <c r="G59" s="291" t="str">
        <f t="shared" si="17"/>
        <v>Esp Mat</v>
      </c>
      <c r="H59" s="329">
        <f t="shared" si="1"/>
        <v>0</v>
      </c>
      <c r="I59" s="291" t="str">
        <f t="shared" si="4"/>
        <v>Esp Mat</v>
      </c>
      <c r="J59" s="274"/>
      <c r="K59" s="292" t="str">
        <f t="shared" si="5"/>
        <v>------</v>
      </c>
      <c r="L59" s="293" t="str">
        <f t="shared" si="6"/>
        <v>-------</v>
      </c>
      <c r="M59" s="294" t="str">
        <f t="shared" si="20"/>
        <v>---------------</v>
      </c>
      <c r="N59" s="275"/>
      <c r="O59" s="295" t="str">
        <f t="shared" si="21"/>
        <v>----</v>
      </c>
      <c r="P59" s="276"/>
      <c r="Q59" s="263" t="str">
        <f t="shared" si="22"/>
        <v>----</v>
      </c>
      <c r="R59" s="282"/>
      <c r="S59" s="264" t="str">
        <f t="shared" si="7"/>
        <v>----</v>
      </c>
      <c r="T59" s="293" t="str">
        <f t="shared" si="8"/>
        <v>-----</v>
      </c>
      <c r="U59" s="394">
        <v>48</v>
      </c>
      <c r="V59" s="297" t="str">
        <f t="shared" si="18"/>
        <v>-----</v>
      </c>
      <c r="W59" s="278"/>
      <c r="X59" s="279"/>
      <c r="Y59" s="279"/>
      <c r="Z59" s="280"/>
      <c r="AA59" s="359" t="str">
        <f t="shared" si="3"/>
        <v>0</v>
      </c>
      <c r="AB59" s="399"/>
      <c r="AD59" s="5"/>
      <c r="AE59" s="5"/>
      <c r="AF59" s="347"/>
      <c r="AG59" s="348"/>
      <c r="AH59" s="271"/>
    </row>
    <row r="60" spans="1:34" hidden="1">
      <c r="A60" s="358" t="s">
        <v>1060</v>
      </c>
      <c r="B60" s="305" t="s">
        <v>312</v>
      </c>
      <c r="C60" s="303" t="str">
        <f>VLOOKUP(B60,Piezas!$A$10:$B$829,2,FALSE)</f>
        <v>Rolo tensor de paño</v>
      </c>
      <c r="D60" s="396"/>
      <c r="E60" s="307" t="str">
        <f>Tabla6[[#This Row],[NºSubcomponente]]</f>
        <v>M49</v>
      </c>
      <c r="F60" s="290"/>
      <c r="G60" s="291" t="str">
        <f t="shared" si="17"/>
        <v>Esp Mat</v>
      </c>
      <c r="H60" s="329">
        <f t="shared" si="1"/>
        <v>0</v>
      </c>
      <c r="I60" s="291" t="str">
        <f t="shared" si="4"/>
        <v>Esp Mat</v>
      </c>
      <c r="J60" s="274"/>
      <c r="K60" s="292" t="str">
        <f t="shared" si="5"/>
        <v>------</v>
      </c>
      <c r="L60" s="293" t="str">
        <f t="shared" si="6"/>
        <v>-------</v>
      </c>
      <c r="M60" s="294" t="str">
        <f t="shared" si="20"/>
        <v>---------------</v>
      </c>
      <c r="N60" s="275">
        <v>28</v>
      </c>
      <c r="O60" s="295" t="str">
        <f t="shared" si="21"/>
        <v>----</v>
      </c>
      <c r="P60" s="276"/>
      <c r="Q60" s="263" t="str">
        <f t="shared" si="22"/>
        <v>----</v>
      </c>
      <c r="R60" s="282"/>
      <c r="S60" s="264" t="str">
        <f t="shared" si="7"/>
        <v>----</v>
      </c>
      <c r="T60" s="293" t="str">
        <f t="shared" si="8"/>
        <v>-----</v>
      </c>
      <c r="U60" s="394">
        <v>49</v>
      </c>
      <c r="V60" s="297" t="str">
        <f t="shared" si="18"/>
        <v>-----</v>
      </c>
      <c r="W60" s="278"/>
      <c r="X60" s="279"/>
      <c r="Y60" s="279"/>
      <c r="Z60" s="280"/>
      <c r="AA60" s="359" t="str">
        <f t="shared" si="3"/>
        <v>0</v>
      </c>
      <c r="AB60" s="400" t="str">
        <f>Tabla6[[#This Row],[Valor]]</f>
        <v>0</v>
      </c>
      <c r="AF60" s="272"/>
      <c r="AG60" s="273"/>
      <c r="AH60" s="271"/>
    </row>
    <row r="61" spans="1:34" hidden="1">
      <c r="A61" s="358" t="s">
        <v>1061</v>
      </c>
      <c r="B61" s="305" t="s">
        <v>312</v>
      </c>
      <c r="C61" s="303" t="str">
        <f>VLOOKUP(B61,Piezas!$A$10:$B$829,2,FALSE)</f>
        <v>Rolo tensor de paño</v>
      </c>
      <c r="D61" s="396"/>
      <c r="E61" s="307" t="str">
        <f>Tabla6[[#This Row],[NºSubcomponente]]</f>
        <v>M50</v>
      </c>
      <c r="F61" s="290"/>
      <c r="G61" s="291" t="str">
        <f t="shared" si="17"/>
        <v>Esp Mat</v>
      </c>
      <c r="H61" s="329">
        <f t="shared" si="1"/>
        <v>0</v>
      </c>
      <c r="I61" s="291" t="str">
        <f t="shared" si="4"/>
        <v>Esp Mat</v>
      </c>
      <c r="J61" s="274"/>
      <c r="K61" s="292" t="str">
        <f t="shared" si="5"/>
        <v>------</v>
      </c>
      <c r="L61" s="293" t="str">
        <f t="shared" si="6"/>
        <v>-------</v>
      </c>
      <c r="M61" s="294" t="str">
        <f t="shared" si="20"/>
        <v>---------------</v>
      </c>
      <c r="N61" s="275"/>
      <c r="O61" s="295" t="str">
        <f t="shared" si="21"/>
        <v>----</v>
      </c>
      <c r="P61" s="276"/>
      <c r="Q61" s="263" t="str">
        <f t="shared" si="22"/>
        <v>----</v>
      </c>
      <c r="R61" s="282"/>
      <c r="S61" s="264" t="str">
        <f t="shared" si="7"/>
        <v>----</v>
      </c>
      <c r="T61" s="293" t="str">
        <f t="shared" si="8"/>
        <v>-----</v>
      </c>
      <c r="U61" s="394">
        <v>50</v>
      </c>
      <c r="V61" s="297" t="str">
        <f t="shared" si="18"/>
        <v>-----</v>
      </c>
      <c r="W61" s="278"/>
      <c r="X61" s="279"/>
      <c r="Y61" s="279"/>
      <c r="Z61" s="280"/>
      <c r="AA61" s="359" t="str">
        <f t="shared" si="3"/>
        <v>0</v>
      </c>
      <c r="AB61" s="397">
        <f>Tabla6[[#This Row],[Valor]]+AB60</f>
        <v>0</v>
      </c>
      <c r="AF61" s="349"/>
      <c r="AG61" s="273"/>
      <c r="AH61" s="271"/>
    </row>
    <row r="62" spans="1:34" hidden="1">
      <c r="A62" s="358" t="s">
        <v>1062</v>
      </c>
      <c r="B62" s="305" t="s">
        <v>312</v>
      </c>
      <c r="C62" s="303" t="str">
        <f>VLOOKUP(B62,Piezas!$A$10:$B$829,2,FALSE)</f>
        <v>Rolo tensor de paño</v>
      </c>
      <c r="D62" s="396"/>
      <c r="E62" s="307" t="str">
        <f>Tabla6[[#This Row],[NºSubcomponente]]</f>
        <v>M51</v>
      </c>
      <c r="F62" s="290"/>
      <c r="G62" s="291" t="str">
        <f t="shared" si="17"/>
        <v>Esp Mat</v>
      </c>
      <c r="H62" s="329">
        <f t="shared" si="1"/>
        <v>0</v>
      </c>
      <c r="I62" s="291" t="str">
        <f t="shared" si="4"/>
        <v>Esp Mat</v>
      </c>
      <c r="J62" s="274"/>
      <c r="K62" s="292" t="str">
        <f t="shared" si="5"/>
        <v>------</v>
      </c>
      <c r="L62" s="293" t="str">
        <f t="shared" si="6"/>
        <v>-------</v>
      </c>
      <c r="M62" s="294" t="str">
        <f t="shared" si="20"/>
        <v>---------------</v>
      </c>
      <c r="N62" s="275"/>
      <c r="O62" s="295" t="str">
        <f t="shared" si="21"/>
        <v>----</v>
      </c>
      <c r="P62" s="276"/>
      <c r="Q62" s="263" t="str">
        <f t="shared" si="22"/>
        <v>----</v>
      </c>
      <c r="R62" s="282"/>
      <c r="S62" s="264" t="str">
        <f t="shared" si="7"/>
        <v>----</v>
      </c>
      <c r="T62" s="293" t="str">
        <f t="shared" si="8"/>
        <v>-----</v>
      </c>
      <c r="U62" s="394">
        <v>51</v>
      </c>
      <c r="V62" s="297" t="str">
        <f t="shared" si="18"/>
        <v>-----</v>
      </c>
      <c r="W62" s="278"/>
      <c r="X62" s="279"/>
      <c r="Y62" s="279"/>
      <c r="Z62" s="280"/>
      <c r="AA62" s="359" t="str">
        <f t="shared" si="3"/>
        <v>0</v>
      </c>
      <c r="AB62" s="397">
        <f>Tabla6[[#This Row],[Valor]]+AB61</f>
        <v>0</v>
      </c>
      <c r="AF62" s="349"/>
      <c r="AG62" s="273"/>
      <c r="AH62" s="271"/>
    </row>
    <row r="63" spans="1:34" ht="16.5" hidden="1" customHeight="1">
      <c r="A63" s="358" t="s">
        <v>1063</v>
      </c>
      <c r="B63" s="305" t="s">
        <v>312</v>
      </c>
      <c r="C63" s="303" t="str">
        <f>VLOOKUP(B63,Piezas!$A$10:$B$829,2,FALSE)</f>
        <v>Rolo tensor de paño</v>
      </c>
      <c r="D63" s="396"/>
      <c r="E63" s="307" t="str">
        <f>Tabla6[[#This Row],[NºSubcomponente]]</f>
        <v>M52</v>
      </c>
      <c r="F63" s="290"/>
      <c r="G63" s="291" t="str">
        <f t="shared" si="17"/>
        <v>Esp Mat</v>
      </c>
      <c r="H63" s="329">
        <f t="shared" si="1"/>
        <v>0</v>
      </c>
      <c r="I63" s="291" t="str">
        <f t="shared" si="4"/>
        <v>Esp Mat</v>
      </c>
      <c r="J63" s="274"/>
      <c r="K63" s="292" t="str">
        <f t="shared" si="5"/>
        <v>------</v>
      </c>
      <c r="L63" s="293" t="str">
        <f t="shared" si="6"/>
        <v>-------</v>
      </c>
      <c r="M63" s="294" t="str">
        <f t="shared" si="20"/>
        <v>---------------</v>
      </c>
      <c r="N63" s="275"/>
      <c r="O63" s="295" t="str">
        <f t="shared" si="21"/>
        <v>----</v>
      </c>
      <c r="P63" s="276"/>
      <c r="Q63" s="263" t="str">
        <f t="shared" si="22"/>
        <v>----</v>
      </c>
      <c r="R63" s="282"/>
      <c r="S63" s="264" t="str">
        <f t="shared" si="7"/>
        <v>----</v>
      </c>
      <c r="T63" s="293" t="str">
        <f t="shared" si="8"/>
        <v>-----</v>
      </c>
      <c r="U63" s="394">
        <v>52</v>
      </c>
      <c r="V63" s="297" t="str">
        <f t="shared" si="18"/>
        <v>-----</v>
      </c>
      <c r="W63" s="278"/>
      <c r="X63" s="279"/>
      <c r="Y63" s="279"/>
      <c r="Z63" s="280"/>
      <c r="AA63" s="359" t="str">
        <f t="shared" si="3"/>
        <v>0</v>
      </c>
      <c r="AB63" s="397">
        <f>Tabla6[[#This Row],[Valor]]+AB62</f>
        <v>0</v>
      </c>
      <c r="AF63" s="349"/>
      <c r="AG63" s="273"/>
      <c r="AH63" s="271"/>
    </row>
    <row r="64" spans="1:34" ht="16.5" hidden="1" customHeight="1">
      <c r="A64" s="358" t="s">
        <v>1064</v>
      </c>
      <c r="B64" s="305" t="s">
        <v>312</v>
      </c>
      <c r="C64" s="303" t="str">
        <f>VLOOKUP(B64,Piezas!$A$10:$B$829,2,FALSE)</f>
        <v>Rolo tensor de paño</v>
      </c>
      <c r="D64" s="396"/>
      <c r="E64" s="307" t="str">
        <f>Tabla6[[#This Row],[NºSubcomponente]]</f>
        <v>M53</v>
      </c>
      <c r="F64" s="290"/>
      <c r="G64" s="291" t="str">
        <f t="shared" si="17"/>
        <v>Esp Mat</v>
      </c>
      <c r="H64" s="329">
        <f t="shared" si="1"/>
        <v>0</v>
      </c>
      <c r="I64" s="291" t="str">
        <f t="shared" si="4"/>
        <v>Esp Mat</v>
      </c>
      <c r="J64" s="274"/>
      <c r="K64" s="292" t="str">
        <f t="shared" si="5"/>
        <v>------</v>
      </c>
      <c r="L64" s="293" t="str">
        <f t="shared" si="6"/>
        <v>-------</v>
      </c>
      <c r="M64" s="294" t="str">
        <f t="shared" si="20"/>
        <v>---------------</v>
      </c>
      <c r="N64" s="275"/>
      <c r="O64" s="295" t="str">
        <f t="shared" si="21"/>
        <v>----</v>
      </c>
      <c r="P64" s="276"/>
      <c r="Q64" s="263" t="str">
        <f t="shared" si="22"/>
        <v>----</v>
      </c>
      <c r="R64" s="282"/>
      <c r="S64" s="264" t="str">
        <f t="shared" si="7"/>
        <v>----</v>
      </c>
      <c r="T64" s="293" t="str">
        <f t="shared" si="8"/>
        <v>-----</v>
      </c>
      <c r="U64" s="394">
        <v>53</v>
      </c>
      <c r="V64" s="297" t="str">
        <f t="shared" si="18"/>
        <v>-----</v>
      </c>
      <c r="W64" s="278"/>
      <c r="X64" s="279"/>
      <c r="Y64" s="279"/>
      <c r="Z64" s="280"/>
      <c r="AA64" s="359" t="str">
        <f t="shared" si="3"/>
        <v>0</v>
      </c>
      <c r="AB64" s="397">
        <f>Tabla6[[#This Row],[Valor]]+AB63</f>
        <v>0</v>
      </c>
      <c r="AF64" s="349"/>
      <c r="AG64" s="273"/>
      <c r="AH64" s="271"/>
    </row>
    <row r="65" spans="1:34" hidden="1">
      <c r="A65" s="358" t="s">
        <v>1065</v>
      </c>
      <c r="B65" s="375"/>
      <c r="C65" s="303" t="e">
        <f>VLOOKUP(B65,Piezas!$A$10:$B$829,2,FALSE)</f>
        <v>#N/A</v>
      </c>
      <c r="D65" s="396"/>
      <c r="E65" s="307" t="str">
        <f>Tabla6[[#This Row],[NºSubcomponente]]</f>
        <v>M54</v>
      </c>
      <c r="F65" s="290"/>
      <c r="G65" s="291" t="str">
        <f t="shared" si="17"/>
        <v>Esp Mat</v>
      </c>
      <c r="H65" s="329">
        <f t="shared" si="1"/>
        <v>0</v>
      </c>
      <c r="I65" s="291" t="str">
        <f t="shared" si="4"/>
        <v>Esp Mat</v>
      </c>
      <c r="J65" s="274"/>
      <c r="K65" s="292" t="str">
        <f t="shared" si="5"/>
        <v>------</v>
      </c>
      <c r="L65" s="293" t="str">
        <f t="shared" si="6"/>
        <v>-------</v>
      </c>
      <c r="M65" s="294" t="str">
        <f t="shared" si="20"/>
        <v>---------------</v>
      </c>
      <c r="N65" s="275"/>
      <c r="O65" s="295" t="str">
        <f t="shared" si="21"/>
        <v>----</v>
      </c>
      <c r="P65" s="276"/>
      <c r="Q65" s="263" t="str">
        <f t="shared" si="22"/>
        <v>----</v>
      </c>
      <c r="R65" s="282"/>
      <c r="S65" s="264" t="str">
        <f t="shared" si="7"/>
        <v>----</v>
      </c>
      <c r="T65" s="293" t="str">
        <f t="shared" si="8"/>
        <v>-----</v>
      </c>
      <c r="U65" s="394">
        <v>54</v>
      </c>
      <c r="V65" s="297" t="str">
        <f t="shared" si="18"/>
        <v>-----</v>
      </c>
      <c r="W65" s="278"/>
      <c r="X65" s="279"/>
      <c r="Y65" s="279"/>
      <c r="Z65" s="280"/>
      <c r="AA65" s="359" t="str">
        <f t="shared" si="3"/>
        <v>0</v>
      </c>
      <c r="AB65" s="399"/>
      <c r="AF65" s="349"/>
      <c r="AG65" s="273"/>
      <c r="AH65" s="271"/>
    </row>
    <row r="66" spans="1:34" ht="15" customHeight="1">
      <c r="A66" s="358" t="s">
        <v>1066</v>
      </c>
      <c r="B66" s="305" t="s">
        <v>313</v>
      </c>
      <c r="C66" s="303" t="str">
        <f>VLOOKUP(B66,Piezas!$A$10:$B$829,2,FALSE)</f>
        <v>Rolo de Paño</v>
      </c>
      <c r="D66" s="396" t="s">
        <v>276</v>
      </c>
      <c r="E66" s="307" t="str">
        <f>Tabla6[[#This Row],[NºSubcomponente]]</f>
        <v>M55</v>
      </c>
      <c r="F66" s="290">
        <v>235</v>
      </c>
      <c r="G66" s="291" t="str">
        <f t="shared" si="17"/>
        <v>mm</v>
      </c>
      <c r="H66" s="329">
        <f t="shared" si="1"/>
        <v>0.23499999999999999</v>
      </c>
      <c r="I66" s="291" t="str">
        <f t="shared" si="4"/>
        <v>m</v>
      </c>
      <c r="J66" s="274" t="s">
        <v>1469</v>
      </c>
      <c r="K66" s="292" t="str">
        <f t="shared" si="5"/>
        <v>------</v>
      </c>
      <c r="L66" s="293">
        <f t="shared" si="6"/>
        <v>5.0070192479999998</v>
      </c>
      <c r="M66" s="294" t="str">
        <f t="shared" si="20"/>
        <v>Caño estructural redondo</v>
      </c>
      <c r="N66" s="281">
        <v>101</v>
      </c>
      <c r="O66" s="295" t="str">
        <f t="shared" si="21"/>
        <v>----</v>
      </c>
      <c r="P66" s="282"/>
      <c r="Q66" s="263" t="str">
        <f t="shared" si="22"/>
        <v>mm</v>
      </c>
      <c r="R66" s="282">
        <v>2</v>
      </c>
      <c r="S66" s="264" t="str">
        <f t="shared" si="7"/>
        <v>mm</v>
      </c>
      <c r="T66" s="293">
        <f t="shared" si="8"/>
        <v>1.1766495232799998</v>
      </c>
      <c r="U66" s="394">
        <v>55</v>
      </c>
      <c r="V66" s="297">
        <f t="shared" si="18"/>
        <v>32</v>
      </c>
      <c r="W66" s="278"/>
      <c r="X66" s="279"/>
      <c r="Y66" s="279"/>
      <c r="Z66" s="280"/>
      <c r="AA66" s="359">
        <f t="shared" si="3"/>
        <v>37.652784744959995</v>
      </c>
      <c r="AB66" s="400">
        <f>Tabla6[[#This Row],[Valor]]</f>
        <v>37.652784744959995</v>
      </c>
      <c r="AD66" s="357"/>
      <c r="AE66" s="357"/>
      <c r="AF66" s="357"/>
      <c r="AG66" s="357"/>
    </row>
    <row r="67" spans="1:34" ht="15" customHeight="1">
      <c r="A67" s="358" t="s">
        <v>1067</v>
      </c>
      <c r="B67" s="306" t="s">
        <v>313</v>
      </c>
      <c r="C67" s="303" t="str">
        <f>VLOOKUP(B67,Piezas!$A$10:$B$829,2,FALSE)</f>
        <v>Rolo de Paño</v>
      </c>
      <c r="D67" s="396" t="s">
        <v>1471</v>
      </c>
      <c r="E67" s="307" t="str">
        <f>Tabla6[[#This Row],[NºSubcomponente]]</f>
        <v>M56</v>
      </c>
      <c r="F67" s="290">
        <v>2</v>
      </c>
      <c r="G67" s="291" t="str">
        <f t="shared" si="17"/>
        <v>Planchas</v>
      </c>
      <c r="H67" s="329">
        <f t="shared" si="1"/>
        <v>2</v>
      </c>
      <c r="I67" s="291" t="str">
        <f t="shared" si="4"/>
        <v>Planchas</v>
      </c>
      <c r="J67" s="274" t="s">
        <v>1470</v>
      </c>
      <c r="K67" s="292" t="str">
        <f t="shared" si="5"/>
        <v>-----</v>
      </c>
      <c r="L67" s="293">
        <f t="shared" si="6"/>
        <v>0.15780000000000005</v>
      </c>
      <c r="M67" s="294" t="str">
        <f t="shared" si="20"/>
        <v>Chapa negra doble recapado</v>
      </c>
      <c r="N67" s="281">
        <v>0.1</v>
      </c>
      <c r="O67" s="295" t="str">
        <f t="shared" si="21"/>
        <v>X</v>
      </c>
      <c r="P67" s="282">
        <v>0.1</v>
      </c>
      <c r="Q67" s="263" t="str">
        <f t="shared" si="22"/>
        <v>m</v>
      </c>
      <c r="R67" s="282">
        <v>2</v>
      </c>
      <c r="S67" s="264" t="str">
        <f t="shared" si="7"/>
        <v>mm</v>
      </c>
      <c r="T67" s="293">
        <f t="shared" si="8"/>
        <v>0.3156000000000001</v>
      </c>
      <c r="U67" s="394">
        <v>56</v>
      </c>
      <c r="V67" s="297">
        <f t="shared" si="18"/>
        <v>26</v>
      </c>
      <c r="W67" s="278"/>
      <c r="X67" s="279"/>
      <c r="Y67" s="279"/>
      <c r="Z67" s="280"/>
      <c r="AA67" s="359">
        <f t="shared" si="3"/>
        <v>8.2056000000000022</v>
      </c>
      <c r="AB67" s="397">
        <f>Tabla6[[#This Row],[Valor]]+AB66</f>
        <v>45.858384744959999</v>
      </c>
      <c r="AD67" s="357"/>
      <c r="AE67" s="357"/>
      <c r="AF67" s="357"/>
      <c r="AG67" s="357"/>
    </row>
    <row r="68" spans="1:34" ht="15" customHeight="1">
      <c r="A68" s="358" t="s">
        <v>1068</v>
      </c>
      <c r="B68" s="305" t="s">
        <v>313</v>
      </c>
      <c r="C68" s="303" t="str">
        <f>VLOOKUP(B68,Piezas!$A$10:$B$829,2,FALSE)</f>
        <v>Rolo de Paño</v>
      </c>
      <c r="D68" s="396" t="s">
        <v>1660</v>
      </c>
      <c r="E68" s="307" t="str">
        <f>Tabla6[[#This Row],[NºSubcomponente]]</f>
        <v>M57</v>
      </c>
      <c r="F68" s="290">
        <v>330</v>
      </c>
      <c r="G68" s="291" t="str">
        <f t="shared" si="17"/>
        <v>mm</v>
      </c>
      <c r="H68" s="329">
        <f t="shared" si="1"/>
        <v>0.33</v>
      </c>
      <c r="I68" s="291" t="str">
        <f t="shared" si="4"/>
        <v>m</v>
      </c>
      <c r="J68" s="274" t="s">
        <v>1214</v>
      </c>
      <c r="K68" s="292">
        <f t="shared" si="5"/>
        <v>8.2500000000000004E-2</v>
      </c>
      <c r="L68" s="293">
        <f t="shared" si="6"/>
        <v>2.9992541039999998</v>
      </c>
      <c r="M68" s="294" t="str">
        <f t="shared" si="20"/>
        <v>Terfilado redondo 1045</v>
      </c>
      <c r="N68" s="281">
        <v>22</v>
      </c>
      <c r="O68" s="295" t="str">
        <f t="shared" ref="O68:O77" si="23">IF(J68="T","Diam",IF(J68="H","m",IF(J68="CA","X",IF(J68="CN","X",IF(J68="CI","X",IF(J68="P"," ",IF(J68="A","X",IF(J68="HRL","Diam",IF(J68="HCL","X",IF(J68="P","ancho",IF(J68="cer","Diam",IF(J68="cec","X","----"))))))))))))</f>
        <v>Diam</v>
      </c>
      <c r="P68" s="296"/>
      <c r="Q68" s="263" t="str">
        <f t="shared" si="22"/>
        <v>mm</v>
      </c>
      <c r="R68" s="296"/>
      <c r="S68" s="264" t="str">
        <f t="shared" si="7"/>
        <v>-----</v>
      </c>
      <c r="T68" s="293">
        <f t="shared" si="8"/>
        <v>0.98975385431999996</v>
      </c>
      <c r="U68" s="394">
        <v>57</v>
      </c>
      <c r="V68" s="297">
        <f t="shared" si="18"/>
        <v>30</v>
      </c>
      <c r="W68" s="298"/>
      <c r="X68" s="299"/>
      <c r="Y68" s="299"/>
      <c r="Z68" s="300"/>
      <c r="AA68" s="359">
        <f t="shared" si="3"/>
        <v>29.692615629599999</v>
      </c>
      <c r="AB68" s="397">
        <f>Tabla6[[#This Row],[Valor]]+AB67</f>
        <v>75.551000374560005</v>
      </c>
      <c r="AD68" s="357"/>
      <c r="AE68" s="357"/>
      <c r="AF68" s="357"/>
      <c r="AG68" s="357"/>
    </row>
    <row r="69" spans="1:34" ht="15" customHeight="1">
      <c r="A69" s="358" t="s">
        <v>1069</v>
      </c>
      <c r="B69" s="305" t="s">
        <v>313</v>
      </c>
      <c r="C69" s="303" t="str">
        <f>VLOOKUP(B69,Piezas!$A$10:$B$829,2,FALSE)</f>
        <v>Rolo de Paño</v>
      </c>
      <c r="D69" s="396"/>
      <c r="E69" s="307" t="str">
        <f>Tabla6[[#This Row],[NºSubcomponente]]</f>
        <v>M58</v>
      </c>
      <c r="F69" s="290"/>
      <c r="G69" s="291" t="str">
        <f t="shared" si="17"/>
        <v>Esp Mat</v>
      </c>
      <c r="H69" s="329">
        <f t="shared" si="1"/>
        <v>0</v>
      </c>
      <c r="I69" s="291" t="str">
        <f t="shared" si="4"/>
        <v>Esp Mat</v>
      </c>
      <c r="J69" s="274"/>
      <c r="K69" s="292" t="str">
        <f t="shared" si="5"/>
        <v>------</v>
      </c>
      <c r="L69" s="293" t="str">
        <f t="shared" si="6"/>
        <v>-------</v>
      </c>
      <c r="M69" s="294" t="str">
        <f t="shared" si="20"/>
        <v>---------------</v>
      </c>
      <c r="N69" s="281"/>
      <c r="O69" s="295" t="str">
        <f t="shared" si="23"/>
        <v>----</v>
      </c>
      <c r="P69" s="296"/>
      <c r="Q69" s="263" t="str">
        <f t="shared" si="22"/>
        <v>----</v>
      </c>
      <c r="R69" s="296"/>
      <c r="S69" s="264" t="str">
        <f t="shared" si="7"/>
        <v>----</v>
      </c>
      <c r="T69" s="293" t="str">
        <f t="shared" si="8"/>
        <v>-----</v>
      </c>
      <c r="U69" s="394">
        <v>58</v>
      </c>
      <c r="V69" s="297" t="str">
        <f t="shared" si="18"/>
        <v>-----</v>
      </c>
      <c r="W69" s="298"/>
      <c r="X69" s="299"/>
      <c r="Y69" s="299"/>
      <c r="Z69" s="300"/>
      <c r="AA69" s="359" t="str">
        <f t="shared" si="3"/>
        <v>0</v>
      </c>
      <c r="AB69" s="397">
        <f>Tabla6[[#This Row],[Valor]]+AB68</f>
        <v>75.551000374560005</v>
      </c>
      <c r="AD69" s="357"/>
      <c r="AE69" s="357"/>
      <c r="AF69" s="357"/>
      <c r="AG69" s="357"/>
    </row>
    <row r="70" spans="1:34" ht="15" customHeight="1">
      <c r="A70" s="358" t="s">
        <v>1070</v>
      </c>
      <c r="B70" s="305" t="s">
        <v>313</v>
      </c>
      <c r="C70" s="303" t="str">
        <f>VLOOKUP(B70,Piezas!$A$10:$B$829,2,FALSE)</f>
        <v>Rolo de Paño</v>
      </c>
      <c r="D70" s="396"/>
      <c r="E70" s="307" t="str">
        <f>Tabla6[[#This Row],[NºSubcomponente]]</f>
        <v>M59</v>
      </c>
      <c r="F70" s="290"/>
      <c r="G70" s="291" t="str">
        <f t="shared" si="17"/>
        <v>Esp Mat</v>
      </c>
      <c r="H70" s="329">
        <f t="shared" si="1"/>
        <v>0</v>
      </c>
      <c r="I70" s="291" t="str">
        <f t="shared" si="4"/>
        <v>Esp Mat</v>
      </c>
      <c r="J70" s="274"/>
      <c r="K70" s="292" t="str">
        <f t="shared" si="5"/>
        <v>------</v>
      </c>
      <c r="L70" s="293" t="str">
        <f t="shared" si="6"/>
        <v>-------</v>
      </c>
      <c r="M70" s="294" t="str">
        <f t="shared" si="20"/>
        <v>---------------</v>
      </c>
      <c r="N70" s="281"/>
      <c r="O70" s="295" t="str">
        <f t="shared" si="23"/>
        <v>----</v>
      </c>
      <c r="P70" s="296"/>
      <c r="Q70" s="263" t="str">
        <f t="shared" si="22"/>
        <v>----</v>
      </c>
      <c r="R70" s="296"/>
      <c r="S70" s="264" t="str">
        <f t="shared" si="7"/>
        <v>----</v>
      </c>
      <c r="T70" s="293" t="str">
        <f t="shared" si="8"/>
        <v>-----</v>
      </c>
      <c r="U70" s="394">
        <v>59</v>
      </c>
      <c r="V70" s="297" t="str">
        <f t="shared" si="18"/>
        <v>-----</v>
      </c>
      <c r="W70" s="298"/>
      <c r="X70" s="299"/>
      <c r="Y70" s="299"/>
      <c r="Z70" s="300"/>
      <c r="AA70" s="359" t="str">
        <f t="shared" si="3"/>
        <v>0</v>
      </c>
      <c r="AB70" s="397">
        <f>Tabla6[[#This Row],[Valor]]+AB69</f>
        <v>75.551000374560005</v>
      </c>
      <c r="AD70" s="357"/>
      <c r="AE70" s="357"/>
      <c r="AF70" s="357"/>
      <c r="AG70" s="357"/>
    </row>
    <row r="71" spans="1:34" ht="15" hidden="1" customHeight="1">
      <c r="A71" s="358" t="s">
        <v>1071</v>
      </c>
      <c r="B71" s="375"/>
      <c r="C71" s="303" t="e">
        <f>VLOOKUP(B71,Piezas!$A$10:$B$829,2,FALSE)</f>
        <v>#N/A</v>
      </c>
      <c r="D71" s="396"/>
      <c r="E71" s="307" t="str">
        <f>Tabla6[[#This Row],[NºSubcomponente]]</f>
        <v>M60</v>
      </c>
      <c r="F71" s="290"/>
      <c r="G71" s="291" t="str">
        <f t="shared" si="17"/>
        <v>Esp Mat</v>
      </c>
      <c r="H71" s="329">
        <f t="shared" si="1"/>
        <v>0</v>
      </c>
      <c r="I71" s="291" t="str">
        <f t="shared" si="4"/>
        <v>Esp Mat</v>
      </c>
      <c r="J71" s="274"/>
      <c r="K71" s="292" t="str">
        <f t="shared" si="5"/>
        <v>------</v>
      </c>
      <c r="L71" s="293" t="str">
        <f t="shared" si="6"/>
        <v>-------</v>
      </c>
      <c r="M71" s="294" t="str">
        <f t="shared" si="20"/>
        <v>---------------</v>
      </c>
      <c r="N71" s="275"/>
      <c r="O71" s="295" t="str">
        <f t="shared" si="23"/>
        <v>----</v>
      </c>
      <c r="P71" s="301"/>
      <c r="Q71" s="263" t="str">
        <f t="shared" si="22"/>
        <v>----</v>
      </c>
      <c r="R71" s="296"/>
      <c r="S71" s="264" t="str">
        <f t="shared" si="7"/>
        <v>----</v>
      </c>
      <c r="T71" s="293" t="str">
        <f t="shared" si="8"/>
        <v>-----</v>
      </c>
      <c r="U71" s="394">
        <v>60</v>
      </c>
      <c r="V71" s="297" t="str">
        <f t="shared" si="18"/>
        <v>-----</v>
      </c>
      <c r="W71" s="298"/>
      <c r="X71" s="299"/>
      <c r="Y71" s="299"/>
      <c r="Z71" s="300"/>
      <c r="AA71" s="359" t="str">
        <f t="shared" si="3"/>
        <v>0</v>
      </c>
      <c r="AB71" s="399"/>
      <c r="AD71" s="357"/>
      <c r="AE71" s="357"/>
      <c r="AF71" s="357"/>
      <c r="AG71" s="357"/>
    </row>
    <row r="72" spans="1:34" ht="15" hidden="1" customHeight="1">
      <c r="A72" s="358" t="s">
        <v>1072</v>
      </c>
      <c r="B72" s="305" t="s">
        <v>314</v>
      </c>
      <c r="C72" s="303" t="str">
        <f>VLOOKUP(B72,Piezas!$A$10:$B$829,2,FALSE)</f>
        <v>Rolo laminador</v>
      </c>
      <c r="D72" s="396" t="s">
        <v>276</v>
      </c>
      <c r="E72" s="307" t="str">
        <f>Tabla6[[#This Row],[NºSubcomponente]]</f>
        <v>M61</v>
      </c>
      <c r="F72" s="290"/>
      <c r="G72" s="291" t="str">
        <f t="shared" si="17"/>
        <v>Esp Mat</v>
      </c>
      <c r="H72" s="329">
        <f t="shared" si="1"/>
        <v>0</v>
      </c>
      <c r="I72" s="291" t="str">
        <f t="shared" si="4"/>
        <v>Esp Mat</v>
      </c>
      <c r="J72" s="274"/>
      <c r="K72" s="292" t="str">
        <f t="shared" si="5"/>
        <v>------</v>
      </c>
      <c r="L72" s="293" t="str">
        <f t="shared" si="6"/>
        <v>-------</v>
      </c>
      <c r="M72" s="294" t="str">
        <f t="shared" si="20"/>
        <v>---------------</v>
      </c>
      <c r="N72" s="275">
        <v>50.8</v>
      </c>
      <c r="O72" s="295" t="str">
        <f t="shared" si="23"/>
        <v>----</v>
      </c>
      <c r="P72" s="301"/>
      <c r="Q72" s="263" t="str">
        <f t="shared" si="22"/>
        <v>----</v>
      </c>
      <c r="R72" s="296">
        <v>3.2</v>
      </c>
      <c r="S72" s="264" t="str">
        <f t="shared" si="7"/>
        <v>----</v>
      </c>
      <c r="T72" s="293" t="str">
        <f t="shared" si="8"/>
        <v>-----</v>
      </c>
      <c r="U72" s="394">
        <v>61</v>
      </c>
      <c r="V72" s="297" t="str">
        <f t="shared" si="18"/>
        <v>-----</v>
      </c>
      <c r="W72" s="298"/>
      <c r="X72" s="299"/>
      <c r="Y72" s="299"/>
      <c r="Z72" s="300"/>
      <c r="AA72" s="359" t="str">
        <f t="shared" si="3"/>
        <v>0</v>
      </c>
      <c r="AB72" s="400" t="str">
        <f>Tabla6[[#This Row],[Valor]]</f>
        <v>0</v>
      </c>
      <c r="AD72" s="357"/>
      <c r="AE72" s="357"/>
      <c r="AF72" s="357"/>
      <c r="AG72" s="357"/>
    </row>
    <row r="73" spans="1:34" ht="15" hidden="1" customHeight="1">
      <c r="A73" s="358" t="s">
        <v>1073</v>
      </c>
      <c r="B73" s="305" t="s">
        <v>314</v>
      </c>
      <c r="C73" s="303" t="str">
        <f>VLOOKUP(B73,Piezas!$A$10:$B$829,2,FALSE)</f>
        <v>Rolo laminador</v>
      </c>
      <c r="D73" s="396" t="s">
        <v>1468</v>
      </c>
      <c r="E73" s="307" t="str">
        <f>Tabla6[[#This Row],[NºSubcomponente]]</f>
        <v>M62</v>
      </c>
      <c r="F73" s="290"/>
      <c r="G73" s="291" t="str">
        <f t="shared" si="17"/>
        <v>Esp Mat</v>
      </c>
      <c r="H73" s="329">
        <f t="shared" si="1"/>
        <v>0</v>
      </c>
      <c r="I73" s="291" t="str">
        <f t="shared" si="4"/>
        <v>Esp Mat</v>
      </c>
      <c r="J73" s="274"/>
      <c r="K73" s="292" t="str">
        <f t="shared" si="5"/>
        <v>------</v>
      </c>
      <c r="L73" s="293" t="str">
        <f t="shared" si="6"/>
        <v>-------</v>
      </c>
      <c r="M73" s="294" t="str">
        <f t="shared" si="20"/>
        <v>---------------</v>
      </c>
      <c r="N73" s="275">
        <v>22</v>
      </c>
      <c r="O73" s="295" t="str">
        <f t="shared" si="23"/>
        <v>----</v>
      </c>
      <c r="P73" s="301">
        <v>0.38</v>
      </c>
      <c r="Q73" s="263" t="str">
        <f t="shared" si="22"/>
        <v>----</v>
      </c>
      <c r="R73" s="282"/>
      <c r="S73" s="264" t="str">
        <f t="shared" si="7"/>
        <v>----</v>
      </c>
      <c r="T73" s="293" t="str">
        <f t="shared" si="8"/>
        <v>-----</v>
      </c>
      <c r="U73" s="394">
        <v>62</v>
      </c>
      <c r="V73" s="297" t="str">
        <f t="shared" si="18"/>
        <v>-----</v>
      </c>
      <c r="W73" s="372"/>
      <c r="X73" s="373"/>
      <c r="Y73" s="373"/>
      <c r="Z73" s="300"/>
      <c r="AA73" s="359" t="str">
        <f t="shared" si="3"/>
        <v>0</v>
      </c>
      <c r="AB73" s="397">
        <f>Tabla6[[#This Row],[Valor]]+AB72</f>
        <v>0</v>
      </c>
      <c r="AD73" s="357"/>
      <c r="AE73" s="357"/>
      <c r="AF73" s="357"/>
      <c r="AG73" s="357"/>
    </row>
    <row r="74" spans="1:34" ht="15" hidden="1" customHeight="1">
      <c r="A74" s="358" t="s">
        <v>1074</v>
      </c>
      <c r="B74" s="305" t="s">
        <v>314</v>
      </c>
      <c r="C74" s="303" t="str">
        <f>VLOOKUP(B74,Piezas!$A$10:$B$829,2,FALSE)</f>
        <v>Rolo laminador</v>
      </c>
      <c r="D74" s="396"/>
      <c r="E74" s="307" t="str">
        <f>Tabla6[[#This Row],[NºSubcomponente]]</f>
        <v>M63</v>
      </c>
      <c r="F74" s="290"/>
      <c r="G74" s="291" t="str">
        <f t="shared" si="17"/>
        <v>Esp Mat</v>
      </c>
      <c r="H74" s="329">
        <f t="shared" si="1"/>
        <v>0</v>
      </c>
      <c r="I74" s="291" t="str">
        <f t="shared" si="4"/>
        <v>Esp Mat</v>
      </c>
      <c r="J74" s="274"/>
      <c r="K74" s="292" t="str">
        <f t="shared" si="5"/>
        <v>------</v>
      </c>
      <c r="L74" s="293" t="str">
        <f t="shared" si="6"/>
        <v>-------</v>
      </c>
      <c r="M74" s="294" t="str">
        <f t="shared" si="20"/>
        <v>---------------</v>
      </c>
      <c r="N74" s="275"/>
      <c r="O74" s="295" t="str">
        <f t="shared" si="23"/>
        <v>----</v>
      </c>
      <c r="P74" s="301"/>
      <c r="Q74" s="263" t="str">
        <f t="shared" si="22"/>
        <v>----</v>
      </c>
      <c r="R74" s="282"/>
      <c r="S74" s="264" t="str">
        <f t="shared" si="7"/>
        <v>----</v>
      </c>
      <c r="T74" s="293" t="str">
        <f t="shared" si="8"/>
        <v>-----</v>
      </c>
      <c r="U74" s="394">
        <v>63</v>
      </c>
      <c r="V74" s="297" t="str">
        <f t="shared" si="18"/>
        <v>-----</v>
      </c>
      <c r="W74" s="372"/>
      <c r="X74" s="373"/>
      <c r="Y74" s="373"/>
      <c r="Z74" s="300"/>
      <c r="AA74" s="359" t="str">
        <f t="shared" si="3"/>
        <v>0</v>
      </c>
      <c r="AB74" s="397">
        <f>Tabla6[[#This Row],[Valor]]+AB73</f>
        <v>0</v>
      </c>
      <c r="AD74" s="357"/>
      <c r="AE74" s="357"/>
      <c r="AF74" s="357"/>
      <c r="AG74" s="357"/>
    </row>
    <row r="75" spans="1:34" ht="15" hidden="1" customHeight="1">
      <c r="A75" s="358" t="s">
        <v>1075</v>
      </c>
      <c r="B75" s="305" t="s">
        <v>314</v>
      </c>
      <c r="C75" s="303" t="str">
        <f>VLOOKUP(B75,Piezas!$A$10:$B$829,2,FALSE)</f>
        <v>Rolo laminador</v>
      </c>
      <c r="D75" s="396"/>
      <c r="E75" s="307" t="str">
        <f>Tabla6[[#This Row],[NºSubcomponente]]</f>
        <v>M64</v>
      </c>
      <c r="F75" s="290"/>
      <c r="G75" s="291" t="str">
        <f t="shared" si="17"/>
        <v>Esp Mat</v>
      </c>
      <c r="H75" s="329">
        <f t="shared" si="1"/>
        <v>0</v>
      </c>
      <c r="I75" s="291" t="str">
        <f t="shared" si="4"/>
        <v>Esp Mat</v>
      </c>
      <c r="J75" s="274"/>
      <c r="K75" s="292" t="str">
        <f t="shared" si="5"/>
        <v>------</v>
      </c>
      <c r="L75" s="293" t="str">
        <f t="shared" si="6"/>
        <v>-------</v>
      </c>
      <c r="M75" s="294" t="str">
        <f t="shared" si="20"/>
        <v>---------------</v>
      </c>
      <c r="N75" s="275"/>
      <c r="O75" s="295" t="str">
        <f t="shared" si="23"/>
        <v>----</v>
      </c>
      <c r="P75" s="301"/>
      <c r="Q75" s="263" t="str">
        <f t="shared" si="22"/>
        <v>----</v>
      </c>
      <c r="R75" s="282"/>
      <c r="S75" s="264" t="str">
        <f t="shared" si="7"/>
        <v>----</v>
      </c>
      <c r="T75" s="293" t="str">
        <f t="shared" si="8"/>
        <v>-----</v>
      </c>
      <c r="U75" s="394">
        <v>64</v>
      </c>
      <c r="V75" s="297" t="str">
        <f t="shared" si="18"/>
        <v>-----</v>
      </c>
      <c r="W75" s="372"/>
      <c r="X75" s="373"/>
      <c r="Y75" s="373"/>
      <c r="Z75" s="300"/>
      <c r="AA75" s="359" t="str">
        <f t="shared" si="3"/>
        <v>0</v>
      </c>
      <c r="AB75" s="397">
        <f>Tabla6[[#This Row],[Valor]]+AB74</f>
        <v>0</v>
      </c>
      <c r="AD75" s="357"/>
      <c r="AE75" s="357"/>
      <c r="AF75" s="357"/>
      <c r="AG75" s="357"/>
    </row>
    <row r="76" spans="1:34" ht="15" hidden="1" customHeight="1">
      <c r="A76" s="358" t="s">
        <v>1076</v>
      </c>
      <c r="B76" s="305" t="s">
        <v>314</v>
      </c>
      <c r="C76" s="303" t="str">
        <f>VLOOKUP(B76,Piezas!$A$10:$B$829,2,FALSE)</f>
        <v>Rolo laminador</v>
      </c>
      <c r="D76" s="396"/>
      <c r="E76" s="307" t="str">
        <f>Tabla6[[#This Row],[NºSubcomponente]]</f>
        <v>M65</v>
      </c>
      <c r="F76" s="290"/>
      <c r="G76" s="291" t="str">
        <f t="shared" ref="G76:G100" si="24">IF(J76="T","mm",IF(J76="H","mm",IF(J76="CA","mm",IF(J76="CN","Planchas",IF(J76="CI","Planchas",IF(J76="P","mm",IF(J76="A","mm",IF(J76="HRL","mm",IF(J76="HCL","mm",IF(J76="A","mm",IF(J76="cer","mm",IF(J76="cec","mm","Esp Mat"))))))))))))</f>
        <v>Esp Mat</v>
      </c>
      <c r="H76" s="329">
        <f t="shared" ref="H76:H139" si="25">IF(OR("CN"=J76,"Ci"=J76),F76,F76/1000)</f>
        <v>0</v>
      </c>
      <c r="I76" s="291" t="str">
        <f t="shared" si="4"/>
        <v>Esp Mat</v>
      </c>
      <c r="J76" s="274"/>
      <c r="K76" s="292" t="str">
        <f t="shared" si="5"/>
        <v>------</v>
      </c>
      <c r="L76" s="293" t="str">
        <f t="shared" si="6"/>
        <v>-------</v>
      </c>
      <c r="M76" s="294" t="str">
        <f t="shared" si="20"/>
        <v>---------------</v>
      </c>
      <c r="N76" s="281"/>
      <c r="O76" s="295" t="str">
        <f t="shared" si="23"/>
        <v>----</v>
      </c>
      <c r="P76" s="296"/>
      <c r="Q76" s="263" t="str">
        <f t="shared" si="22"/>
        <v>----</v>
      </c>
      <c r="R76" s="282"/>
      <c r="S76" s="264" t="str">
        <f t="shared" si="7"/>
        <v>----</v>
      </c>
      <c r="T76" s="293" t="str">
        <f t="shared" si="8"/>
        <v>-----</v>
      </c>
      <c r="U76" s="394">
        <v>65</v>
      </c>
      <c r="V76" s="297" t="str">
        <f t="shared" ref="V76:V100" si="26">IF(J76="T",$AG$25,IF(J76="A",$AG$19,IF(J76="P",$AG$20,IF(J76="CN",$AG$23,IF(J76="CI",$AG$24,IF(J76="HRL",$AG$21,IF(J76="CER",$AG$27,IF(J76="CEC",$AG$28,IF(J76="HCL",$AG$22,IF(J76="CI",$AG$24,"-----"))))))))))</f>
        <v>-----</v>
      </c>
      <c r="W76" s="372"/>
      <c r="X76" s="373"/>
      <c r="Y76" s="373"/>
      <c r="Z76" s="300"/>
      <c r="AA76" s="359" t="str">
        <f t="shared" ref="AA76:AA139" si="27">IF(T76="-----","0",V76*T76)</f>
        <v>0</v>
      </c>
      <c r="AB76" s="397">
        <f>Tabla6[[#This Row],[Valor]]+AB75</f>
        <v>0</v>
      </c>
      <c r="AD76" s="357"/>
      <c r="AE76" s="357"/>
      <c r="AF76" s="357"/>
      <c r="AG76" s="357"/>
    </row>
    <row r="77" spans="1:34" ht="16.5" hidden="1" customHeight="1">
      <c r="A77" s="358" t="s">
        <v>1077</v>
      </c>
      <c r="B77" s="375"/>
      <c r="C77" s="303" t="e">
        <f>VLOOKUP(B77,Piezas!$A$10:$B$829,2,FALSE)</f>
        <v>#N/A</v>
      </c>
      <c r="D77" s="396"/>
      <c r="E77" s="307" t="str">
        <f>Tabla6[[#This Row],[NºSubcomponente]]</f>
        <v>M66</v>
      </c>
      <c r="F77" s="290"/>
      <c r="G77" s="291" t="str">
        <f t="shared" si="24"/>
        <v>Esp Mat</v>
      </c>
      <c r="H77" s="329">
        <f t="shared" si="25"/>
        <v>0</v>
      </c>
      <c r="I77" s="291" t="str">
        <f t="shared" ref="I77:I140" si="28">IF(J77="T","m",IF(J77="H","m",IF(J77="CA","m",IF(J77="CN","Planchas",IF(J77="CI","Planchas",IF(J77="P","m",IF(J77="A","m",IF(J77="HRL","m",IF(J77="HCL","m",IF(J77="A","m",IF(J77="cer","m",IF(J77="cec","m","Esp Mat"))))))))))))</f>
        <v>Esp Mat</v>
      </c>
      <c r="J77" s="274"/>
      <c r="K77" s="292" t="str">
        <f t="shared" ref="K77:K140" si="29">IF(J77="T",H77/4,IF(J77="H","m",IF(J77="CA",H77/6,IF(J77="CN","-----",IF(J77="CI","-----",IF(J77="P",H77/6,IF(J77="A",H77/4,IF(J77="HLR",H77/12,IF(J77="HLC",H77/12,IF(J77="A","m","------"))))))))))</f>
        <v>------</v>
      </c>
      <c r="L77" s="293" t="str">
        <f t="shared" ref="L77:L140" si="30">IF(J77="T",((7890*((3.1416*N77*N77)/4)/1000000)),IF(J77="H","planchuela o angulo",IF(J77="CA","Caño estructural",IF(J77="CN",((N77*P77)*(R77/1000))*7890,IF(J77="CI",((N77*P77)*(R77/1000))*7890,IF(J77="A",2*((((N77*25.4)*(R77*25.4))/1000000)*7890)*2,IF(J77="P",((N77*25.4*R77)/1000000)*7890,IF(J77="HCL",((N77*N77)/1000000)*7890,IF(J77="HRL",((7890*((3.1416*N77*N77)/4)/1000000)),IF(J77="cer",((7890*((3.1416*N77*R77))/1000000)),IF(J77="cec",((7890*((N77*2+P77*2)*R77)/1000000)),"-------")))))))))))</f>
        <v>-------</v>
      </c>
      <c r="M77" s="294" t="str">
        <f t="shared" si="20"/>
        <v>---------------</v>
      </c>
      <c r="N77" s="281"/>
      <c r="O77" s="295" t="str">
        <f t="shared" si="23"/>
        <v>----</v>
      </c>
      <c r="P77" s="296"/>
      <c r="Q77" s="263" t="str">
        <f t="shared" si="22"/>
        <v>----</v>
      </c>
      <c r="R77" s="282"/>
      <c r="S77" s="264" t="str">
        <f t="shared" ref="S77:S135" si="31">IF(J77="T","-----",IF(J77="H","mm",IF(J77="CA","m",IF(J77="CN","mm",IF(J77="CI","m",IF(J77="P","mm",IF(J77="A","Pulgadas",IF(J77="HLR","mm",IF(J77="HLC","mm",IF(J77="A","Pulgadas",IF(J77="cer","mm",IF(J77="cec","mm","----"))))))))))))</f>
        <v>----</v>
      </c>
      <c r="T77" s="293" t="str">
        <f t="shared" ref="T77:T135" si="32">IF(J77&lt;&gt;0,L77*H77,"-----")</f>
        <v>-----</v>
      </c>
      <c r="U77" s="394">
        <v>66</v>
      </c>
      <c r="V77" s="297" t="str">
        <f t="shared" si="26"/>
        <v>-----</v>
      </c>
      <c r="W77" s="372"/>
      <c r="X77" s="373"/>
      <c r="Y77" s="373"/>
      <c r="Z77" s="300"/>
      <c r="AA77" s="359" t="str">
        <f t="shared" si="27"/>
        <v>0</v>
      </c>
      <c r="AB77" s="399"/>
      <c r="AD77" s="242"/>
      <c r="AE77" s="242"/>
      <c r="AF77" s="242"/>
      <c r="AG77" s="285"/>
      <c r="AH77" s="271"/>
    </row>
    <row r="78" spans="1:34" hidden="1">
      <c r="A78" s="358" t="s">
        <v>1078</v>
      </c>
      <c r="B78" s="306" t="s">
        <v>315</v>
      </c>
      <c r="C78" s="303" t="str">
        <f>VLOOKUP(B78,Piezas!$A$10:$B$829,2,FALSE)</f>
        <v>Ele leva de aluminio</v>
      </c>
      <c r="D78" s="396" t="s">
        <v>1656</v>
      </c>
      <c r="E78" s="307" t="str">
        <f>Tabla6[[#This Row],[NºSubcomponente]]</f>
        <v>M67</v>
      </c>
      <c r="F78" s="290"/>
      <c r="G78" s="291" t="str">
        <f t="shared" si="24"/>
        <v>Esp Mat</v>
      </c>
      <c r="H78" s="329">
        <f t="shared" si="25"/>
        <v>0</v>
      </c>
      <c r="I78" s="291" t="str">
        <f t="shared" si="28"/>
        <v>Esp Mat</v>
      </c>
      <c r="J78" s="274"/>
      <c r="K78" s="292" t="str">
        <f t="shared" si="29"/>
        <v>------</v>
      </c>
      <c r="L78" s="293" t="str">
        <f t="shared" si="30"/>
        <v>-------</v>
      </c>
      <c r="M78" s="294" t="str">
        <f t="shared" si="20"/>
        <v>---------------</v>
      </c>
      <c r="N78" s="281"/>
      <c r="O78" s="295" t="str">
        <f>IF(J78="T","Diam",IF(J78="H","m",IF(J78="CA","X",IF(J78="CN","X",IF(J78="CI","X",IF(J78="P"," ",IF(J78="A","X",IF(J78="HRL","Diam",IF(J78="HCL","X",IF(J78="P","ancho","----"))))))))))</f>
        <v>----</v>
      </c>
      <c r="P78" s="282"/>
      <c r="Q78" s="263" t="str">
        <f t="shared" si="22"/>
        <v>----</v>
      </c>
      <c r="R78" s="282"/>
      <c r="S78" s="264" t="str">
        <f t="shared" si="31"/>
        <v>----</v>
      </c>
      <c r="T78" s="293" t="str">
        <f t="shared" si="32"/>
        <v>-----</v>
      </c>
      <c r="U78" s="394">
        <v>67</v>
      </c>
      <c r="V78" s="297" t="str">
        <f t="shared" si="26"/>
        <v>-----</v>
      </c>
      <c r="W78" s="283"/>
      <c r="X78" s="284"/>
      <c r="Y78" s="284"/>
      <c r="Z78" s="280"/>
      <c r="AA78" s="359" t="str">
        <f t="shared" si="27"/>
        <v>0</v>
      </c>
      <c r="AB78" s="400" t="str">
        <f>Tabla6[[#This Row],[Valor]]</f>
        <v>0</v>
      </c>
    </row>
    <row r="79" spans="1:34" hidden="1">
      <c r="A79" s="358" t="s">
        <v>1079</v>
      </c>
      <c r="B79" s="306" t="s">
        <v>315</v>
      </c>
      <c r="C79" s="303" t="str">
        <f>VLOOKUP(B79,Piezas!$A$10:$B$829,2,FALSE)</f>
        <v>Ele leva de aluminio</v>
      </c>
      <c r="D79" s="396" t="s">
        <v>1657</v>
      </c>
      <c r="E79" s="307" t="str">
        <f>Tabla6[[#This Row],[NºSubcomponente]]</f>
        <v>M68</v>
      </c>
      <c r="F79" s="290"/>
      <c r="G79" s="291" t="str">
        <f t="shared" si="24"/>
        <v>Esp Mat</v>
      </c>
      <c r="H79" s="329">
        <f t="shared" si="25"/>
        <v>0</v>
      </c>
      <c r="I79" s="291" t="str">
        <f t="shared" si="28"/>
        <v>Esp Mat</v>
      </c>
      <c r="J79" s="274"/>
      <c r="K79" s="292" t="str">
        <f t="shared" si="29"/>
        <v>------</v>
      </c>
      <c r="L79" s="293" t="str">
        <f t="shared" si="30"/>
        <v>-------</v>
      </c>
      <c r="M79" s="294" t="str">
        <f t="shared" si="20"/>
        <v>---------------</v>
      </c>
      <c r="N79" s="281"/>
      <c r="O79" s="295" t="str">
        <f>IF(J79="T","Diam",IF(J79="H","m",IF(J79="CA","X",IF(J79="CN","X",IF(J79="CI","X",IF(J79="P"," ",IF(J79="A","X",IF(J79="HRL","Diam",IF(J79="HCL","X",IF(J79="P","ancho","----"))))))))))</f>
        <v>----</v>
      </c>
      <c r="P79" s="282"/>
      <c r="Q79" s="263" t="str">
        <f t="shared" si="22"/>
        <v>----</v>
      </c>
      <c r="R79" s="282"/>
      <c r="S79" s="264" t="str">
        <f t="shared" si="31"/>
        <v>----</v>
      </c>
      <c r="T79" s="293" t="str">
        <f t="shared" si="32"/>
        <v>-----</v>
      </c>
      <c r="U79" s="394">
        <v>68</v>
      </c>
      <c r="V79" s="297" t="str">
        <f t="shared" si="26"/>
        <v>-----</v>
      </c>
      <c r="W79" s="283"/>
      <c r="X79" s="284"/>
      <c r="Y79" s="284"/>
      <c r="Z79" s="280"/>
      <c r="AA79" s="359" t="str">
        <f t="shared" si="27"/>
        <v>0</v>
      </c>
      <c r="AB79" s="397">
        <f>Tabla6[[#This Row],[Valor]]+AB78</f>
        <v>0</v>
      </c>
    </row>
    <row r="80" spans="1:34" hidden="1">
      <c r="A80" s="358" t="s">
        <v>1080</v>
      </c>
      <c r="B80" s="306" t="s">
        <v>315</v>
      </c>
      <c r="C80" s="303" t="str">
        <f>VLOOKUP(B80,Piezas!$A$10:$B$829,2,FALSE)</f>
        <v>Ele leva de aluminio</v>
      </c>
      <c r="D80" s="396"/>
      <c r="E80" s="307" t="str">
        <f>Tabla6[[#This Row],[NºSubcomponente]]</f>
        <v>M69</v>
      </c>
      <c r="F80" s="290"/>
      <c r="G80" s="291" t="str">
        <f t="shared" si="24"/>
        <v>Esp Mat</v>
      </c>
      <c r="H80" s="329">
        <f t="shared" si="25"/>
        <v>0</v>
      </c>
      <c r="I80" s="291" t="str">
        <f t="shared" si="28"/>
        <v>Esp Mat</v>
      </c>
      <c r="J80" s="274"/>
      <c r="K80" s="292" t="str">
        <f t="shared" si="29"/>
        <v>------</v>
      </c>
      <c r="L80" s="293" t="str">
        <f t="shared" si="30"/>
        <v>-------</v>
      </c>
      <c r="M80" s="294" t="str">
        <f t="shared" si="20"/>
        <v>---------------</v>
      </c>
      <c r="N80" s="281"/>
      <c r="O80" s="295" t="str">
        <f>IF(J80="T","Diam",IF(J80="H","m",IF(J80="CA","X",IF(J80="CN","X",IF(J80="CI","X",IF(J80="P"," ",IF(J80="A","X",IF(J80="HRL","Diam",IF(J80="HCL","X",IF(J80="P","ancho","----"))))))))))</f>
        <v>----</v>
      </c>
      <c r="P80" s="282"/>
      <c r="Q80" s="263" t="str">
        <f t="shared" si="22"/>
        <v>----</v>
      </c>
      <c r="R80" s="282"/>
      <c r="S80" s="264" t="str">
        <f t="shared" si="31"/>
        <v>----</v>
      </c>
      <c r="T80" s="293" t="str">
        <f t="shared" si="32"/>
        <v>-----</v>
      </c>
      <c r="U80" s="394">
        <v>69</v>
      </c>
      <c r="V80" s="297" t="str">
        <f t="shared" si="26"/>
        <v>-----</v>
      </c>
      <c r="W80" s="283"/>
      <c r="X80" s="284"/>
      <c r="Y80" s="284"/>
      <c r="Z80" s="280"/>
      <c r="AA80" s="359" t="str">
        <f t="shared" si="27"/>
        <v>0</v>
      </c>
      <c r="AB80" s="397">
        <f>Tabla6[[#This Row],[Valor]]+AB79</f>
        <v>0</v>
      </c>
    </row>
    <row r="81" spans="1:28" hidden="1">
      <c r="A81" s="358" t="s">
        <v>1081</v>
      </c>
      <c r="B81" s="305" t="s">
        <v>315</v>
      </c>
      <c r="C81" s="303" t="str">
        <f>VLOOKUP(B81,Piezas!$A$10:$B$829,2,FALSE)</f>
        <v>Ele leva de aluminio</v>
      </c>
      <c r="D81" s="396"/>
      <c r="E81" s="307" t="str">
        <f>Tabla6[[#This Row],[NºSubcomponente]]</f>
        <v>M70</v>
      </c>
      <c r="F81" s="290"/>
      <c r="G81" s="291" t="str">
        <f t="shared" si="24"/>
        <v>Esp Mat</v>
      </c>
      <c r="H81" s="329">
        <f t="shared" si="25"/>
        <v>0</v>
      </c>
      <c r="I81" s="291" t="str">
        <f t="shared" si="28"/>
        <v>Esp Mat</v>
      </c>
      <c r="J81" s="274"/>
      <c r="K81" s="292" t="str">
        <f t="shared" si="29"/>
        <v>------</v>
      </c>
      <c r="L81" s="293" t="str">
        <f t="shared" si="30"/>
        <v>-------</v>
      </c>
      <c r="M81" s="294" t="str">
        <f t="shared" si="20"/>
        <v>---------------</v>
      </c>
      <c r="N81" s="281">
        <v>11.2</v>
      </c>
      <c r="O81" s="295" t="str">
        <f>IF(J81="T","Diam",IF(J81="H","m",IF(J81="CA","X",IF(J81="CN","X",IF(J81="CI","X",IF(J81="P"," ",IF(J81="A","X",IF(J81="HRL","Diam",IF(J81="HCL","X",IF(J81="P","ancho",IF(J81="cer","Diam",IF(J81="cec","X","----"))))))))))))</f>
        <v>----</v>
      </c>
      <c r="P81" s="282"/>
      <c r="Q81" s="263" t="str">
        <f t="shared" si="22"/>
        <v>----</v>
      </c>
      <c r="R81" s="282"/>
      <c r="S81" s="264" t="str">
        <f t="shared" si="31"/>
        <v>----</v>
      </c>
      <c r="T81" s="293" t="str">
        <f t="shared" si="32"/>
        <v>-----</v>
      </c>
      <c r="U81" s="394">
        <v>70</v>
      </c>
      <c r="V81" s="297" t="str">
        <f t="shared" si="26"/>
        <v>-----</v>
      </c>
      <c r="W81" s="283"/>
      <c r="X81" s="284"/>
      <c r="Y81" s="284"/>
      <c r="Z81" s="280"/>
      <c r="AA81" s="359" t="str">
        <f t="shared" si="27"/>
        <v>0</v>
      </c>
      <c r="AB81" s="397">
        <f>Tabla6[[#This Row],[Valor]]+AB80</f>
        <v>0</v>
      </c>
    </row>
    <row r="82" spans="1:28" hidden="1">
      <c r="A82" s="358" t="s">
        <v>1082</v>
      </c>
      <c r="B82" s="305" t="s">
        <v>315</v>
      </c>
      <c r="C82" s="303" t="str">
        <f>VLOOKUP(B82,Piezas!$A$10:$B$829,2,FALSE)</f>
        <v>Ele leva de aluminio</v>
      </c>
      <c r="D82" s="396"/>
      <c r="E82" s="307" t="str">
        <f>Tabla6[[#This Row],[NºSubcomponente]]</f>
        <v>M71</v>
      </c>
      <c r="F82" s="290"/>
      <c r="G82" s="291" t="str">
        <f t="shared" si="24"/>
        <v>Esp Mat</v>
      </c>
      <c r="H82" s="329">
        <f t="shared" si="25"/>
        <v>0</v>
      </c>
      <c r="I82" s="291" t="str">
        <f t="shared" si="28"/>
        <v>Esp Mat</v>
      </c>
      <c r="J82" s="274"/>
      <c r="K82" s="292" t="str">
        <f t="shared" si="29"/>
        <v>------</v>
      </c>
      <c r="L82" s="293" t="str">
        <f t="shared" si="30"/>
        <v>-------</v>
      </c>
      <c r="M82" s="294"/>
      <c r="N82" s="281"/>
      <c r="O82" s="295"/>
      <c r="P82" s="282"/>
      <c r="Q82" s="263"/>
      <c r="R82" s="282"/>
      <c r="S82" s="264" t="str">
        <f t="shared" si="31"/>
        <v>----</v>
      </c>
      <c r="T82" s="293" t="str">
        <f t="shared" si="32"/>
        <v>-----</v>
      </c>
      <c r="U82" s="394">
        <v>71</v>
      </c>
      <c r="V82" s="297" t="str">
        <f t="shared" si="26"/>
        <v>-----</v>
      </c>
      <c r="W82" s="283"/>
      <c r="X82" s="284"/>
      <c r="Y82" s="284"/>
      <c r="Z82" s="280"/>
      <c r="AA82" s="359" t="str">
        <f t="shared" si="27"/>
        <v>0</v>
      </c>
      <c r="AB82" s="397">
        <f>Tabla6[[#This Row],[Valor]]+AB81</f>
        <v>0</v>
      </c>
    </row>
    <row r="83" spans="1:28" hidden="1">
      <c r="A83" s="358" t="s">
        <v>1083</v>
      </c>
      <c r="B83" s="375"/>
      <c r="C83" s="303" t="e">
        <f>VLOOKUP(B83,Piezas!$A$10:$B$829,2,FALSE)</f>
        <v>#N/A</v>
      </c>
      <c r="D83" s="396"/>
      <c r="E83" s="307" t="str">
        <f>Tabla6[[#This Row],[NºSubcomponente]]</f>
        <v>M72</v>
      </c>
      <c r="F83" s="290"/>
      <c r="G83" s="291" t="str">
        <f t="shared" si="24"/>
        <v>Esp Mat</v>
      </c>
      <c r="H83" s="329">
        <f t="shared" si="25"/>
        <v>0</v>
      </c>
      <c r="I83" s="291" t="str">
        <f t="shared" si="28"/>
        <v>Esp Mat</v>
      </c>
      <c r="J83" s="274"/>
      <c r="K83" s="292" t="str">
        <f t="shared" si="29"/>
        <v>------</v>
      </c>
      <c r="L83" s="293" t="str">
        <f t="shared" si="30"/>
        <v>-------</v>
      </c>
      <c r="M83" s="294"/>
      <c r="N83" s="281"/>
      <c r="O83" s="295"/>
      <c r="P83" s="282"/>
      <c r="Q83" s="263"/>
      <c r="R83" s="282"/>
      <c r="S83" s="264" t="str">
        <f t="shared" si="31"/>
        <v>----</v>
      </c>
      <c r="T83" s="293" t="str">
        <f t="shared" si="32"/>
        <v>-----</v>
      </c>
      <c r="U83" s="394">
        <v>72</v>
      </c>
      <c r="V83" s="297" t="str">
        <f t="shared" si="26"/>
        <v>-----</v>
      </c>
      <c r="W83" s="283"/>
      <c r="X83" s="284"/>
      <c r="Y83" s="284"/>
      <c r="Z83" s="280"/>
      <c r="AA83" s="359" t="str">
        <f t="shared" si="27"/>
        <v>0</v>
      </c>
      <c r="AB83" s="399"/>
    </row>
    <row r="84" spans="1:28" hidden="1">
      <c r="A84" s="358" t="s">
        <v>1084</v>
      </c>
      <c r="B84" s="305" t="s">
        <v>316</v>
      </c>
      <c r="C84" s="303" t="str">
        <f>VLOOKUP(B84,Piezas!$A$10:$B$829,2,FALSE)</f>
        <v>Eje leva de acero</v>
      </c>
      <c r="D84" s="396"/>
      <c r="E84" s="307" t="str">
        <f>Tabla6[[#This Row],[NºSubcomponente]]</f>
        <v>M73</v>
      </c>
      <c r="F84" s="290"/>
      <c r="G84" s="291" t="str">
        <f t="shared" si="24"/>
        <v>Esp Mat</v>
      </c>
      <c r="H84" s="329">
        <f t="shared" si="25"/>
        <v>0</v>
      </c>
      <c r="I84" s="291" t="str">
        <f t="shared" si="28"/>
        <v>Esp Mat</v>
      </c>
      <c r="J84" s="274"/>
      <c r="K84" s="292" t="str">
        <f t="shared" si="29"/>
        <v>------</v>
      </c>
      <c r="L84" s="293" t="str">
        <f t="shared" si="30"/>
        <v>-------</v>
      </c>
      <c r="M84" s="294"/>
      <c r="N84" s="281"/>
      <c r="O84" s="295"/>
      <c r="P84" s="282"/>
      <c r="Q84" s="263"/>
      <c r="R84" s="282"/>
      <c r="S84" s="264" t="str">
        <f t="shared" si="31"/>
        <v>----</v>
      </c>
      <c r="T84" s="293" t="str">
        <f t="shared" si="32"/>
        <v>-----</v>
      </c>
      <c r="U84" s="394">
        <v>73</v>
      </c>
      <c r="V84" s="297" t="str">
        <f t="shared" si="26"/>
        <v>-----</v>
      </c>
      <c r="W84" s="283"/>
      <c r="X84" s="284"/>
      <c r="Y84" s="284"/>
      <c r="Z84" s="280"/>
      <c r="AA84" s="359" t="str">
        <f t="shared" si="27"/>
        <v>0</v>
      </c>
      <c r="AB84" s="400" t="str">
        <f>Tabla6[[#This Row],[Valor]]</f>
        <v>0</v>
      </c>
    </row>
    <row r="85" spans="1:28" hidden="1">
      <c r="A85" s="358" t="s">
        <v>1085</v>
      </c>
      <c r="B85" s="305" t="s">
        <v>316</v>
      </c>
      <c r="C85" s="303" t="str">
        <f>VLOOKUP(B85,Piezas!$A$10:$B$829,2,FALSE)</f>
        <v>Eje leva de acero</v>
      </c>
      <c r="D85" s="396"/>
      <c r="E85" s="307" t="str">
        <f>Tabla6[[#This Row],[NºSubcomponente]]</f>
        <v>M74</v>
      </c>
      <c r="F85" s="290"/>
      <c r="G85" s="291" t="str">
        <f t="shared" si="24"/>
        <v>Esp Mat</v>
      </c>
      <c r="H85" s="329">
        <f t="shared" si="25"/>
        <v>0</v>
      </c>
      <c r="I85" s="291" t="str">
        <f t="shared" si="28"/>
        <v>Esp Mat</v>
      </c>
      <c r="J85" s="274"/>
      <c r="K85" s="292" t="str">
        <f t="shared" si="29"/>
        <v>------</v>
      </c>
      <c r="L85" s="293" t="str">
        <f t="shared" si="30"/>
        <v>-------</v>
      </c>
      <c r="M85" s="294"/>
      <c r="N85" s="281"/>
      <c r="O85" s="295"/>
      <c r="P85" s="282"/>
      <c r="Q85" s="263"/>
      <c r="R85" s="282"/>
      <c r="S85" s="264" t="str">
        <f t="shared" si="31"/>
        <v>----</v>
      </c>
      <c r="T85" s="293" t="str">
        <f t="shared" si="32"/>
        <v>-----</v>
      </c>
      <c r="U85" s="394">
        <v>74</v>
      </c>
      <c r="V85" s="297" t="str">
        <f t="shared" si="26"/>
        <v>-----</v>
      </c>
      <c r="W85" s="283"/>
      <c r="X85" s="284"/>
      <c r="Y85" s="284"/>
      <c r="Z85" s="280"/>
      <c r="AA85" s="359" t="str">
        <f t="shared" si="27"/>
        <v>0</v>
      </c>
      <c r="AB85" s="397">
        <f>Tabla6[[#This Row],[Valor]]+AB84</f>
        <v>0</v>
      </c>
    </row>
    <row r="86" spans="1:28" hidden="1">
      <c r="A86" s="358" t="s">
        <v>1086</v>
      </c>
      <c r="B86" s="305" t="s">
        <v>316</v>
      </c>
      <c r="C86" s="303" t="str">
        <f>VLOOKUP(B86,Piezas!$A$10:$B$829,2,FALSE)</f>
        <v>Eje leva de acero</v>
      </c>
      <c r="D86" s="396"/>
      <c r="E86" s="307" t="str">
        <f>Tabla6[[#This Row],[NºSubcomponente]]</f>
        <v>M75</v>
      </c>
      <c r="F86" s="290"/>
      <c r="G86" s="291" t="str">
        <f t="shared" si="24"/>
        <v>Esp Mat</v>
      </c>
      <c r="H86" s="329">
        <f t="shared" si="25"/>
        <v>0</v>
      </c>
      <c r="I86" s="291" t="str">
        <f t="shared" si="28"/>
        <v>Esp Mat</v>
      </c>
      <c r="J86" s="274"/>
      <c r="K86" s="292" t="str">
        <f t="shared" si="29"/>
        <v>------</v>
      </c>
      <c r="L86" s="293" t="str">
        <f t="shared" si="30"/>
        <v>-------</v>
      </c>
      <c r="M86" s="294" t="str">
        <f>IF(J86="T","Terfilado redondo 1045",IF(J86="H","planchuela o angulo",IF(J86="Cec","Caño estructural cuadrado o rect",IF(J86="Cer","Caño estructural redondo",IF(J86="CN","Chapa negra doble recapado",IF(J86="CI","Chapa de inoxidable 304",IF(J86="P","Planchuela de Hierro",IF(J86="A","Hierro Angulo",IF(J86="HCL","Hierro liso cuadrado",IF(J86="HRL","Hierro liso redondo","---------------"))))))))))</f>
        <v>---------------</v>
      </c>
      <c r="N86" s="281">
        <v>0.06</v>
      </c>
      <c r="O86" s="295" t="str">
        <f>IF(J86="T","Diam",IF(J86="H","m",IF(J86="CA","X",IF(J86="CN","X",IF(J86="CI","X",IF(J86="P"," ",IF(J86="A","X",IF(J86="HRL","Diam",IF(J86="HCL","X",IF(J86="P","ancho",IF(J86="cer","Diam",IF(J86="cec","X","----"))))))))))))</f>
        <v>----</v>
      </c>
      <c r="P86" s="296">
        <v>0.38</v>
      </c>
      <c r="Q86" s="263" t="str">
        <f>IF(J86="T","mm",IF(J86="H","mm",IF(J86="CA","m",IF(J86="CN","m",IF(J86="CI","m",IF(J86="P","Pulgadas",IF(J86="A","Pulgadas",IF(J86="HRL","mm",IF(J86="HCL","mm",IF(J86="A","Pulgadas",IF(J86="cer","mm",IF(J86="cec","mm","----"))))))))))))</f>
        <v>----</v>
      </c>
      <c r="R86" s="296">
        <v>1.2</v>
      </c>
      <c r="S86" s="264" t="str">
        <f t="shared" si="31"/>
        <v>----</v>
      </c>
      <c r="T86" s="293" t="str">
        <f t="shared" si="32"/>
        <v>-----</v>
      </c>
      <c r="U86" s="394">
        <v>75</v>
      </c>
      <c r="V86" s="297" t="str">
        <f t="shared" si="26"/>
        <v>-----</v>
      </c>
      <c r="W86" s="372"/>
      <c r="X86" s="373"/>
      <c r="Y86" s="373"/>
      <c r="Z86" s="300"/>
      <c r="AA86" s="359" t="str">
        <f t="shared" si="27"/>
        <v>0</v>
      </c>
      <c r="AB86" s="397">
        <f>Tabla6[[#This Row],[Valor]]+AB85</f>
        <v>0</v>
      </c>
    </row>
    <row r="87" spans="1:28" hidden="1">
      <c r="A87" s="358" t="s">
        <v>1087</v>
      </c>
      <c r="B87" s="305" t="s">
        <v>316</v>
      </c>
      <c r="C87" s="303" t="str">
        <f>VLOOKUP(B87,Piezas!$A$10:$B$829,2,FALSE)</f>
        <v>Eje leva de acero</v>
      </c>
      <c r="D87" s="396"/>
      <c r="E87" s="307" t="str">
        <f>Tabla6[[#This Row],[NºSubcomponente]]</f>
        <v>M76</v>
      </c>
      <c r="F87" s="290"/>
      <c r="G87" s="291" t="str">
        <f t="shared" si="24"/>
        <v>Esp Mat</v>
      </c>
      <c r="H87" s="329">
        <f t="shared" si="25"/>
        <v>0</v>
      </c>
      <c r="I87" s="291" t="str">
        <f t="shared" si="28"/>
        <v>Esp Mat</v>
      </c>
      <c r="J87" s="274"/>
      <c r="K87" s="292" t="str">
        <f t="shared" si="29"/>
        <v>------</v>
      </c>
      <c r="L87" s="293" t="str">
        <f t="shared" si="30"/>
        <v>-------</v>
      </c>
      <c r="M87" s="294"/>
      <c r="N87" s="281"/>
      <c r="O87" s="295"/>
      <c r="P87" s="296"/>
      <c r="Q87" s="263"/>
      <c r="R87" s="296"/>
      <c r="S87" s="264" t="str">
        <f t="shared" si="31"/>
        <v>----</v>
      </c>
      <c r="T87" s="293" t="str">
        <f t="shared" si="32"/>
        <v>-----</v>
      </c>
      <c r="U87" s="394">
        <v>76</v>
      </c>
      <c r="V87" s="297" t="str">
        <f t="shared" si="26"/>
        <v>-----</v>
      </c>
      <c r="W87" s="372"/>
      <c r="X87" s="373"/>
      <c r="Y87" s="373"/>
      <c r="Z87" s="300"/>
      <c r="AA87" s="359" t="str">
        <f t="shared" si="27"/>
        <v>0</v>
      </c>
      <c r="AB87" s="397">
        <f>Tabla6[[#This Row],[Valor]]+AB86</f>
        <v>0</v>
      </c>
    </row>
    <row r="88" spans="1:28" hidden="1">
      <c r="A88" s="358" t="s">
        <v>1088</v>
      </c>
      <c r="B88" s="305" t="s">
        <v>316</v>
      </c>
      <c r="C88" s="303" t="str">
        <f>VLOOKUP(B88,Piezas!$A$10:$B$829,2,FALSE)</f>
        <v>Eje leva de acero</v>
      </c>
      <c r="D88" s="396"/>
      <c r="E88" s="307" t="str">
        <f>Tabla6[[#This Row],[NºSubcomponente]]</f>
        <v>M77</v>
      </c>
      <c r="F88" s="290"/>
      <c r="G88" s="291" t="str">
        <f t="shared" si="24"/>
        <v>Esp Mat</v>
      </c>
      <c r="H88" s="329">
        <f t="shared" si="25"/>
        <v>0</v>
      </c>
      <c r="I88" s="291" t="str">
        <f t="shared" si="28"/>
        <v>Esp Mat</v>
      </c>
      <c r="J88" s="274"/>
      <c r="K88" s="292" t="str">
        <f t="shared" si="29"/>
        <v>------</v>
      </c>
      <c r="L88" s="293" t="str">
        <f t="shared" si="30"/>
        <v>-------</v>
      </c>
      <c r="M88" s="294"/>
      <c r="N88" s="281"/>
      <c r="O88" s="295"/>
      <c r="P88" s="296"/>
      <c r="Q88" s="263"/>
      <c r="R88" s="296"/>
      <c r="S88" s="264" t="str">
        <f t="shared" si="31"/>
        <v>----</v>
      </c>
      <c r="T88" s="293" t="str">
        <f t="shared" si="32"/>
        <v>-----</v>
      </c>
      <c r="U88" s="394">
        <v>77</v>
      </c>
      <c r="V88" s="297" t="str">
        <f t="shared" si="26"/>
        <v>-----</v>
      </c>
      <c r="W88" s="372"/>
      <c r="X88" s="373"/>
      <c r="Y88" s="373"/>
      <c r="Z88" s="300"/>
      <c r="AA88" s="359" t="str">
        <f t="shared" si="27"/>
        <v>0</v>
      </c>
      <c r="AB88" s="397">
        <f>Tabla6[[#This Row],[Valor]]+AB87</f>
        <v>0</v>
      </c>
    </row>
    <row r="89" spans="1:28" hidden="1">
      <c r="A89" s="358" t="s">
        <v>1089</v>
      </c>
      <c r="B89" s="375"/>
      <c r="C89" s="303" t="e">
        <f>VLOOKUP(B89,Piezas!$A$10:$B$829,2,FALSE)</f>
        <v>#N/A</v>
      </c>
      <c r="D89" s="396"/>
      <c r="E89" s="307" t="str">
        <f>Tabla6[[#This Row],[NºSubcomponente]]</f>
        <v>M78</v>
      </c>
      <c r="F89" s="290"/>
      <c r="G89" s="291" t="str">
        <f t="shared" si="24"/>
        <v>Esp Mat</v>
      </c>
      <c r="H89" s="329">
        <f t="shared" si="25"/>
        <v>0</v>
      </c>
      <c r="I89" s="291" t="str">
        <f t="shared" si="28"/>
        <v>Esp Mat</v>
      </c>
      <c r="J89" s="274"/>
      <c r="K89" s="292" t="str">
        <f t="shared" si="29"/>
        <v>------</v>
      </c>
      <c r="L89" s="293" t="str">
        <f t="shared" si="30"/>
        <v>-------</v>
      </c>
      <c r="M89" s="294"/>
      <c r="N89" s="281"/>
      <c r="O89" s="295"/>
      <c r="P89" s="296"/>
      <c r="Q89" s="263"/>
      <c r="R89" s="296"/>
      <c r="S89" s="264" t="str">
        <f t="shared" si="31"/>
        <v>----</v>
      </c>
      <c r="T89" s="293" t="str">
        <f t="shared" si="32"/>
        <v>-----</v>
      </c>
      <c r="U89" s="394">
        <v>78</v>
      </c>
      <c r="V89" s="297" t="str">
        <f t="shared" si="26"/>
        <v>-----</v>
      </c>
      <c r="W89" s="372"/>
      <c r="X89" s="373"/>
      <c r="Y89" s="373"/>
      <c r="Z89" s="300"/>
      <c r="AA89" s="359" t="str">
        <f t="shared" si="27"/>
        <v>0</v>
      </c>
      <c r="AB89" s="399"/>
    </row>
    <row r="90" spans="1:28" hidden="1">
      <c r="A90" s="358" t="s">
        <v>1090</v>
      </c>
      <c r="B90" s="305" t="s">
        <v>317</v>
      </c>
      <c r="C90" s="303" t="str">
        <f>VLOOKUP(B90,Piezas!$A$10:$B$829,2,FALSE)</f>
        <v>Soporte de estructura</v>
      </c>
      <c r="D90" s="396"/>
      <c r="E90" s="307" t="str">
        <f>Tabla6[[#This Row],[NºSubcomponente]]</f>
        <v>M79</v>
      </c>
      <c r="F90" s="290"/>
      <c r="G90" s="291" t="str">
        <f t="shared" si="24"/>
        <v>Esp Mat</v>
      </c>
      <c r="H90" s="329">
        <f t="shared" si="25"/>
        <v>0</v>
      </c>
      <c r="I90" s="291" t="str">
        <f t="shared" si="28"/>
        <v>Esp Mat</v>
      </c>
      <c r="J90" s="274"/>
      <c r="K90" s="292" t="str">
        <f t="shared" si="29"/>
        <v>------</v>
      </c>
      <c r="L90" s="293" t="str">
        <f t="shared" si="30"/>
        <v>-------</v>
      </c>
      <c r="M90" s="294"/>
      <c r="N90" s="281"/>
      <c r="O90" s="295"/>
      <c r="P90" s="296"/>
      <c r="Q90" s="263"/>
      <c r="R90" s="296"/>
      <c r="S90" s="264" t="str">
        <f t="shared" si="31"/>
        <v>----</v>
      </c>
      <c r="T90" s="293" t="str">
        <f t="shared" si="32"/>
        <v>-----</v>
      </c>
      <c r="U90" s="394">
        <v>79</v>
      </c>
      <c r="V90" s="297" t="str">
        <f t="shared" si="26"/>
        <v>-----</v>
      </c>
      <c r="W90" s="372"/>
      <c r="X90" s="373"/>
      <c r="Y90" s="373"/>
      <c r="Z90" s="300"/>
      <c r="AA90" s="359" t="str">
        <f t="shared" si="27"/>
        <v>0</v>
      </c>
      <c r="AB90" s="400" t="str">
        <f>Tabla6[[#This Row],[Valor]]</f>
        <v>0</v>
      </c>
    </row>
    <row r="91" spans="1:28" hidden="1">
      <c r="A91" s="358" t="s">
        <v>1091</v>
      </c>
      <c r="B91" s="305" t="s">
        <v>317</v>
      </c>
      <c r="C91" s="303" t="str">
        <f>VLOOKUP(B91,Piezas!$A$10:$B$829,2,FALSE)</f>
        <v>Soporte de estructura</v>
      </c>
      <c r="D91" s="396"/>
      <c r="E91" s="307" t="str">
        <f>Tabla6[[#This Row],[NºSubcomponente]]</f>
        <v>M80</v>
      </c>
      <c r="F91" s="290"/>
      <c r="G91" s="291" t="str">
        <f t="shared" si="24"/>
        <v>Esp Mat</v>
      </c>
      <c r="H91" s="329">
        <f t="shared" si="25"/>
        <v>0</v>
      </c>
      <c r="I91" s="291" t="str">
        <f t="shared" si="28"/>
        <v>Esp Mat</v>
      </c>
      <c r="J91" s="274"/>
      <c r="K91" s="292" t="str">
        <f t="shared" si="29"/>
        <v>------</v>
      </c>
      <c r="L91" s="293" t="str">
        <f t="shared" si="30"/>
        <v>-------</v>
      </c>
      <c r="M91" s="294" t="str">
        <f>IF(J91="T","Terfilado redondo 1045",IF(J91="H","planchuela o angulo",IF(J91="Cec","Caño estructural cuadrado o rect",IF(J91="Cer","Caño estructural redondo",IF(J91="CN","Chapa negra doble recapado",IF(J91="CI","Chapa de inoxidable 304",IF(J91="P","Planchuela de Hierro",IF(J91="A","Hierro Angulo",IF(J91="HCL","Hierro liso cuadrado",IF(J91="HRL","Hierro liso redondo","---------------"))))))))))</f>
        <v>---------------</v>
      </c>
      <c r="N91" s="281">
        <v>0.25</v>
      </c>
      <c r="O91" s="295" t="str">
        <f>IF(J91="T","Diam",IF(J91="H","m",IF(J91="CA","X",IF(J91="CN","X",IF(J91="CI","X",IF(J91="P"," ",IF(J91="A","X",IF(J91="HRL","Diam",IF(J91="HCL","X",IF(J91="P","ancho",IF(J91="cer","Diam",IF(J91="cec","X","----"))))))))))))</f>
        <v>----</v>
      </c>
      <c r="P91" s="296">
        <v>0.38</v>
      </c>
      <c r="Q91" s="263" t="str">
        <f>IF(J91="T","mm",IF(J91="H","mm",IF(J91="CA","m",IF(J91="CN","m",IF(J91="CI","m",IF(J91="P","Pulgadas",IF(J91="A","Pulgadas",IF(J91="HRL","mm",IF(J91="HCL","mm",IF(J91="A","Pulgadas",IF(J91="cer","mm",IF(J91="cec","mm","----"))))))))))))</f>
        <v>----</v>
      </c>
      <c r="R91" s="296">
        <v>1.2</v>
      </c>
      <c r="S91" s="264" t="str">
        <f t="shared" si="31"/>
        <v>----</v>
      </c>
      <c r="T91" s="293" t="str">
        <f t="shared" si="32"/>
        <v>-----</v>
      </c>
      <c r="U91" s="394">
        <v>80</v>
      </c>
      <c r="V91" s="297" t="str">
        <f t="shared" si="26"/>
        <v>-----</v>
      </c>
      <c r="W91" s="372"/>
      <c r="X91" s="373"/>
      <c r="Y91" s="373"/>
      <c r="Z91" s="300"/>
      <c r="AA91" s="359" t="str">
        <f t="shared" si="27"/>
        <v>0</v>
      </c>
      <c r="AB91" s="397">
        <f>Tabla6[[#This Row],[Valor]]+AB90</f>
        <v>0</v>
      </c>
    </row>
    <row r="92" spans="1:28" hidden="1">
      <c r="A92" s="358" t="s">
        <v>1092</v>
      </c>
      <c r="B92" s="305" t="s">
        <v>317</v>
      </c>
      <c r="C92" s="303" t="str">
        <f>VLOOKUP(B92,Piezas!$A$10:$B$829,2,FALSE)</f>
        <v>Soporte de estructura</v>
      </c>
      <c r="D92" s="396"/>
      <c r="E92" s="307" t="str">
        <f>Tabla6[[#This Row],[NºSubcomponente]]</f>
        <v>M81</v>
      </c>
      <c r="F92" s="290"/>
      <c r="G92" s="291" t="str">
        <f t="shared" si="24"/>
        <v>Esp Mat</v>
      </c>
      <c r="H92" s="329">
        <f t="shared" si="25"/>
        <v>0</v>
      </c>
      <c r="I92" s="291" t="str">
        <f t="shared" si="28"/>
        <v>Esp Mat</v>
      </c>
      <c r="J92" s="274"/>
      <c r="K92" s="292" t="str">
        <f t="shared" si="29"/>
        <v>------</v>
      </c>
      <c r="L92" s="293" t="str">
        <f t="shared" si="30"/>
        <v>-------</v>
      </c>
      <c r="M92" s="294"/>
      <c r="N92" s="281"/>
      <c r="O92" s="295"/>
      <c r="P92" s="296"/>
      <c r="Q92" s="263"/>
      <c r="R92" s="296"/>
      <c r="S92" s="264" t="str">
        <f t="shared" si="31"/>
        <v>----</v>
      </c>
      <c r="T92" s="293" t="str">
        <f t="shared" si="32"/>
        <v>-----</v>
      </c>
      <c r="U92" s="394">
        <v>81</v>
      </c>
      <c r="V92" s="297" t="str">
        <f t="shared" si="26"/>
        <v>-----</v>
      </c>
      <c r="W92" s="372"/>
      <c r="X92" s="373"/>
      <c r="Y92" s="373"/>
      <c r="Z92" s="300"/>
      <c r="AA92" s="359" t="str">
        <f t="shared" si="27"/>
        <v>0</v>
      </c>
      <c r="AB92" s="397">
        <f>Tabla6[[#This Row],[Valor]]+AB91</f>
        <v>0</v>
      </c>
    </row>
    <row r="93" spans="1:28" hidden="1">
      <c r="A93" s="358" t="s">
        <v>1093</v>
      </c>
      <c r="B93" s="305" t="s">
        <v>317</v>
      </c>
      <c r="C93" s="303" t="str">
        <f>VLOOKUP(B93,Piezas!$A$10:$B$829,2,FALSE)</f>
        <v>Soporte de estructura</v>
      </c>
      <c r="D93" s="396"/>
      <c r="E93" s="307" t="str">
        <f>Tabla6[[#This Row],[NºSubcomponente]]</f>
        <v>M82</v>
      </c>
      <c r="F93" s="290"/>
      <c r="G93" s="291" t="str">
        <f t="shared" si="24"/>
        <v>Esp Mat</v>
      </c>
      <c r="H93" s="329">
        <f t="shared" si="25"/>
        <v>0</v>
      </c>
      <c r="I93" s="291" t="str">
        <f t="shared" si="28"/>
        <v>Esp Mat</v>
      </c>
      <c r="J93" s="274"/>
      <c r="K93" s="292" t="str">
        <f t="shared" si="29"/>
        <v>------</v>
      </c>
      <c r="L93" s="293" t="str">
        <f t="shared" si="30"/>
        <v>-------</v>
      </c>
      <c r="M93" s="294"/>
      <c r="N93" s="281"/>
      <c r="O93" s="295"/>
      <c r="P93" s="296"/>
      <c r="Q93" s="263"/>
      <c r="R93" s="296"/>
      <c r="S93" s="264" t="str">
        <f t="shared" si="31"/>
        <v>----</v>
      </c>
      <c r="T93" s="293" t="str">
        <f t="shared" si="32"/>
        <v>-----</v>
      </c>
      <c r="U93" s="394">
        <v>82</v>
      </c>
      <c r="V93" s="297" t="str">
        <f t="shared" si="26"/>
        <v>-----</v>
      </c>
      <c r="W93" s="372"/>
      <c r="X93" s="373"/>
      <c r="Y93" s="373"/>
      <c r="Z93" s="300"/>
      <c r="AA93" s="359" t="str">
        <f t="shared" si="27"/>
        <v>0</v>
      </c>
      <c r="AB93" s="397">
        <f>Tabla6[[#This Row],[Valor]]+AB92</f>
        <v>0</v>
      </c>
    </row>
    <row r="94" spans="1:28" hidden="1">
      <c r="A94" s="358" t="s">
        <v>1094</v>
      </c>
      <c r="B94" s="305" t="s">
        <v>317</v>
      </c>
      <c r="C94" s="303" t="str">
        <f>VLOOKUP(B94,Piezas!$A$10:$B$829,2,FALSE)</f>
        <v>Soporte de estructura</v>
      </c>
      <c r="D94" s="396"/>
      <c r="E94" s="307" t="str">
        <f>Tabla6[[#This Row],[NºSubcomponente]]</f>
        <v>M83</v>
      </c>
      <c r="F94" s="290"/>
      <c r="G94" s="291" t="str">
        <f t="shared" si="24"/>
        <v>Esp Mat</v>
      </c>
      <c r="H94" s="329">
        <f t="shared" si="25"/>
        <v>0</v>
      </c>
      <c r="I94" s="291" t="str">
        <f t="shared" si="28"/>
        <v>Esp Mat</v>
      </c>
      <c r="J94" s="274"/>
      <c r="K94" s="292" t="str">
        <f t="shared" si="29"/>
        <v>------</v>
      </c>
      <c r="L94" s="293" t="str">
        <f t="shared" si="30"/>
        <v>-------</v>
      </c>
      <c r="M94" s="294"/>
      <c r="N94" s="281"/>
      <c r="O94" s="295"/>
      <c r="P94" s="296"/>
      <c r="Q94" s="263"/>
      <c r="R94" s="296"/>
      <c r="S94" s="264" t="str">
        <f t="shared" si="31"/>
        <v>----</v>
      </c>
      <c r="T94" s="293" t="str">
        <f t="shared" si="32"/>
        <v>-----</v>
      </c>
      <c r="U94" s="394">
        <v>83</v>
      </c>
      <c r="V94" s="297" t="str">
        <f t="shared" si="26"/>
        <v>-----</v>
      </c>
      <c r="W94" s="372"/>
      <c r="X94" s="373"/>
      <c r="Y94" s="373"/>
      <c r="Z94" s="300"/>
      <c r="AA94" s="359" t="str">
        <f t="shared" si="27"/>
        <v>0</v>
      </c>
      <c r="AB94" s="397">
        <f>Tabla6[[#This Row],[Valor]]+AB93</f>
        <v>0</v>
      </c>
    </row>
    <row r="95" spans="1:28" hidden="1">
      <c r="A95" s="358" t="s">
        <v>1095</v>
      </c>
      <c r="B95" s="375"/>
      <c r="C95" s="303" t="e">
        <f>VLOOKUP(B95,Piezas!$A$10:$B$829,2,FALSE)</f>
        <v>#N/A</v>
      </c>
      <c r="D95" s="396"/>
      <c r="E95" s="307" t="str">
        <f>Tabla6[[#This Row],[NºSubcomponente]]</f>
        <v>M84</v>
      </c>
      <c r="F95" s="290"/>
      <c r="G95" s="291" t="str">
        <f t="shared" si="24"/>
        <v>Esp Mat</v>
      </c>
      <c r="H95" s="329">
        <f t="shared" si="25"/>
        <v>0</v>
      </c>
      <c r="I95" s="291" t="str">
        <f t="shared" si="28"/>
        <v>Esp Mat</v>
      </c>
      <c r="J95" s="274"/>
      <c r="K95" s="292" t="str">
        <f t="shared" si="29"/>
        <v>------</v>
      </c>
      <c r="L95" s="293" t="str">
        <f t="shared" si="30"/>
        <v>-------</v>
      </c>
      <c r="M95" s="294"/>
      <c r="N95" s="281"/>
      <c r="O95" s="295"/>
      <c r="P95" s="296"/>
      <c r="Q95" s="263"/>
      <c r="R95" s="296"/>
      <c r="S95" s="264" t="str">
        <f t="shared" si="31"/>
        <v>----</v>
      </c>
      <c r="T95" s="293" t="str">
        <f t="shared" si="32"/>
        <v>-----</v>
      </c>
      <c r="U95" s="394">
        <v>84</v>
      </c>
      <c r="V95" s="297" t="str">
        <f t="shared" si="26"/>
        <v>-----</v>
      </c>
      <c r="W95" s="372"/>
      <c r="X95" s="373"/>
      <c r="Y95" s="373"/>
      <c r="Z95" s="300"/>
      <c r="AA95" s="359" t="str">
        <f t="shared" si="27"/>
        <v>0</v>
      </c>
      <c r="AB95" s="399"/>
    </row>
    <row r="96" spans="1:28" hidden="1">
      <c r="A96" s="358" t="s">
        <v>1096</v>
      </c>
      <c r="B96" s="305" t="s">
        <v>318</v>
      </c>
      <c r="C96" s="303" t="str">
        <f>VLOOKUP(B96,Piezas!$A$10:$B$829,2,FALSE)</f>
        <v>Rasqueta</v>
      </c>
      <c r="D96" s="396"/>
      <c r="E96" s="307" t="str">
        <f>Tabla6[[#This Row],[NºSubcomponente]]</f>
        <v>M85</v>
      </c>
      <c r="F96" s="290"/>
      <c r="G96" s="291" t="str">
        <f t="shared" si="24"/>
        <v>Esp Mat</v>
      </c>
      <c r="H96" s="329">
        <f t="shared" si="25"/>
        <v>0</v>
      </c>
      <c r="I96" s="291" t="str">
        <f t="shared" si="28"/>
        <v>Esp Mat</v>
      </c>
      <c r="J96" s="274"/>
      <c r="K96" s="292" t="str">
        <f t="shared" si="29"/>
        <v>------</v>
      </c>
      <c r="L96" s="293" t="str">
        <f t="shared" si="30"/>
        <v>-------</v>
      </c>
      <c r="M96" s="294" t="str">
        <f>IF(J96="T","Terfilado redondo 1045",IF(J96="H","planchuela o angulo",IF(J96="Cec","Caño estructural cuadrado o rect",IF(J96="Cer","Caño estructural redondo",IF(J96="CN","Chapa negra doble recapado",IF(J96="CI","Chapa de inoxidable 304",IF(J96="P","Planchuela de Hierro",IF(J96="A","Hierro Angulo",IF(J96="HCL","Hierro liso cuadrado",IF(J96="HRL","Hierro liso redondo","---------------"))))))))))</f>
        <v>---------------</v>
      </c>
      <c r="N96" s="281">
        <v>28</v>
      </c>
      <c r="O96" s="295" t="str">
        <f>IF(J96="T","Diam",IF(J96="H","m",IF(J96="CA","X",IF(J96="CN","X",IF(J96="CI","X",IF(J96="P"," ",IF(J96="A","X",IF(J96="HRL","Diam",IF(J96="HCL","X",IF(J96="P","ancho",IF(J96="cer","Diam",IF(J96="cec","X","----"))))))))))))</f>
        <v>----</v>
      </c>
      <c r="P96" s="296"/>
      <c r="Q96" s="263" t="str">
        <f>IF(J96="T","mm",IF(J96="H","mm",IF(J96="CA","m",IF(J96="CN","m",IF(J96="CI","m",IF(J96="P","Pulgadas",IF(J96="A","Pulgadas",IF(J96="HRL","mm",IF(J96="HCL","mm",IF(J96="A","Pulgadas",IF(J96="cer","mm",IF(J96="cec","mm","----"))))))))))))</f>
        <v>----</v>
      </c>
      <c r="R96" s="296"/>
      <c r="S96" s="264" t="str">
        <f t="shared" si="31"/>
        <v>----</v>
      </c>
      <c r="T96" s="293" t="str">
        <f t="shared" si="32"/>
        <v>-----</v>
      </c>
      <c r="U96" s="394">
        <v>85</v>
      </c>
      <c r="V96" s="297" t="str">
        <f t="shared" si="26"/>
        <v>-----</v>
      </c>
      <c r="W96" s="372"/>
      <c r="X96" s="373"/>
      <c r="Y96" s="373"/>
      <c r="Z96" s="300"/>
      <c r="AA96" s="359" t="str">
        <f t="shared" si="27"/>
        <v>0</v>
      </c>
      <c r="AB96" s="400" t="str">
        <f>Tabla6[[#This Row],[Valor]]</f>
        <v>0</v>
      </c>
    </row>
    <row r="97" spans="1:28" hidden="1">
      <c r="A97" s="358" t="s">
        <v>1097</v>
      </c>
      <c r="B97" s="305" t="s">
        <v>318</v>
      </c>
      <c r="C97" s="303" t="str">
        <f>VLOOKUP(B97,Piezas!$A$10:$B$829,2,FALSE)</f>
        <v>Rasqueta</v>
      </c>
      <c r="D97" s="396"/>
      <c r="E97" s="307" t="str">
        <f>Tabla6[[#This Row],[NºSubcomponente]]</f>
        <v>M86</v>
      </c>
      <c r="F97" s="290"/>
      <c r="G97" s="291" t="str">
        <f t="shared" si="24"/>
        <v>Esp Mat</v>
      </c>
      <c r="H97" s="329">
        <f t="shared" si="25"/>
        <v>0</v>
      </c>
      <c r="I97" s="291" t="str">
        <f t="shared" si="28"/>
        <v>Esp Mat</v>
      </c>
      <c r="J97" s="274"/>
      <c r="K97" s="292" t="str">
        <f t="shared" si="29"/>
        <v>------</v>
      </c>
      <c r="L97" s="293" t="str">
        <f t="shared" si="30"/>
        <v>-------</v>
      </c>
      <c r="M97" s="294" t="str">
        <f>IF(J97="T","Terfilado redondo 1045",IF(J97="H","planchuela o angulo",IF(J97="Cec","Caño estructural cuadrado o rect",IF(J97="Cer","Caño estructural redondo",IF(J97="CN","Chapa negra doble recapado",IF(J97="CI","Chapa de inoxidable 304",IF(J97="P","Planchuela de Hierro",IF(J97="A","Hierro Angulo",IF(J97="HCL","Hierro liso cuadrado",IF(J97="HRL","Hierro liso redondo","---------------"))))))))))</f>
        <v>---------------</v>
      </c>
      <c r="N97" s="281"/>
      <c r="O97" s="295" t="str">
        <f>IF(J97="T","Diam",IF(J97="H","m",IF(J97="CA","X",IF(J97="CN","X",IF(J97="CI","X",IF(J97="P"," ",IF(J97="A","X",IF(J97="HRL","Diam",IF(J97="HCL","X",IF(J97="P","ancho",IF(J97="cer","Diam",IF(J97="cec","X","----"))))))))))))</f>
        <v>----</v>
      </c>
      <c r="P97" s="296"/>
      <c r="Q97" s="263" t="str">
        <f>IF(J97="T","mm",IF(J97="H","mm",IF(J97="CA","m",IF(J97="CN","m",IF(J97="CI","m",IF(J97="P","Pulgadas",IF(J97="A","Pulgadas",IF(J97="HRL","mm",IF(J97="HCL","mm",IF(J97="A","Pulgadas",IF(J97="cer","mm",IF(J97="cec","mm","----"))))))))))))</f>
        <v>----</v>
      </c>
      <c r="R97" s="296"/>
      <c r="S97" s="264" t="str">
        <f t="shared" si="31"/>
        <v>----</v>
      </c>
      <c r="T97" s="293" t="str">
        <f t="shared" si="32"/>
        <v>-----</v>
      </c>
      <c r="U97" s="394">
        <v>86</v>
      </c>
      <c r="V97" s="297" t="str">
        <f t="shared" si="26"/>
        <v>-----</v>
      </c>
      <c r="W97" s="372"/>
      <c r="X97" s="373"/>
      <c r="Y97" s="373"/>
      <c r="Z97" s="300"/>
      <c r="AA97" s="359" t="str">
        <f t="shared" si="27"/>
        <v>0</v>
      </c>
      <c r="AB97" s="397">
        <f>Tabla6[[#This Row],[Valor]]+AB96</f>
        <v>0</v>
      </c>
    </row>
    <row r="98" spans="1:28" hidden="1">
      <c r="A98" s="358" t="s">
        <v>1098</v>
      </c>
      <c r="B98" s="305" t="s">
        <v>318</v>
      </c>
      <c r="C98" s="303" t="str">
        <f>VLOOKUP(B98,Piezas!$A$10:$B$829,2,FALSE)</f>
        <v>Rasqueta</v>
      </c>
      <c r="D98" s="396"/>
      <c r="E98" s="307" t="str">
        <f>Tabla6[[#This Row],[NºSubcomponente]]</f>
        <v>M87</v>
      </c>
      <c r="F98" s="290"/>
      <c r="G98" s="291" t="str">
        <f t="shared" si="24"/>
        <v>Esp Mat</v>
      </c>
      <c r="H98" s="329">
        <f t="shared" si="25"/>
        <v>0</v>
      </c>
      <c r="I98" s="291" t="str">
        <f t="shared" si="28"/>
        <v>Esp Mat</v>
      </c>
      <c r="J98" s="274"/>
      <c r="K98" s="292" t="str">
        <f t="shared" si="29"/>
        <v>------</v>
      </c>
      <c r="L98" s="293" t="str">
        <f t="shared" si="30"/>
        <v>-------</v>
      </c>
      <c r="M98" s="294" t="str">
        <f>IF(J98="T","Terfilado redondo 1045",IF(J98="H","planchuela o angulo",IF(J98="Cec","Caño estructural cuadrado o rect",IF(J98="Cer","Caño estructural redondo",IF(J98="CN","Chapa negra doble recapado",IF(J98="CI","Chapa de inoxidable 304",IF(J98="P","Planchuela de Hierro",IF(J98="A","Hierro Angulo",IF(J98="HCL","Hierro liso cuadrado",IF(J98="HRL","Hierro liso redondo","---------------"))))))))))</f>
        <v>---------------</v>
      </c>
      <c r="N98" s="281"/>
      <c r="O98" s="295" t="str">
        <f>IF(J98="T","Diam",IF(J98="H","m",IF(J98="CA","X",IF(J98="CN","X",IF(J98="CI","X",IF(J98="P"," ",IF(J98="A","X",IF(J98="HRL","Diam",IF(J98="HCL","X",IF(J98="P","ancho",IF(J98="cer","Diam",IF(J98="cec","X","----"))))))))))))</f>
        <v>----</v>
      </c>
      <c r="P98" s="296"/>
      <c r="Q98" s="263" t="str">
        <f>IF(J98="T","mm",IF(J98="H","mm",IF(J98="CA","m",IF(J98="CN","m",IF(J98="CI","m",IF(J98="P","Pulgadas",IF(J98="A","Pulgadas",IF(J98="HRL","mm",IF(J98="HCL","mm",IF(J98="A","Pulgadas",IF(J98="cer","mm",IF(J98="cec","mm","----"))))))))))))</f>
        <v>----</v>
      </c>
      <c r="R98" s="296"/>
      <c r="S98" s="264" t="str">
        <f t="shared" si="31"/>
        <v>----</v>
      </c>
      <c r="T98" s="293" t="str">
        <f t="shared" si="32"/>
        <v>-----</v>
      </c>
      <c r="U98" s="394">
        <v>87</v>
      </c>
      <c r="V98" s="297" t="str">
        <f t="shared" si="26"/>
        <v>-----</v>
      </c>
      <c r="W98" s="372"/>
      <c r="X98" s="373"/>
      <c r="Y98" s="373"/>
      <c r="Z98" s="300"/>
      <c r="AA98" s="359" t="str">
        <f t="shared" si="27"/>
        <v>0</v>
      </c>
      <c r="AB98" s="397">
        <f>Tabla6[[#This Row],[Valor]]+AB97</f>
        <v>0</v>
      </c>
    </row>
    <row r="99" spans="1:28" hidden="1">
      <c r="A99" s="358" t="s">
        <v>1099</v>
      </c>
      <c r="B99" s="305" t="s">
        <v>318</v>
      </c>
      <c r="C99" s="303" t="str">
        <f>VLOOKUP(B99,Piezas!$A$10:$B$829,2,FALSE)</f>
        <v>Rasqueta</v>
      </c>
      <c r="D99" s="396"/>
      <c r="E99" s="307" t="str">
        <f>Tabla6[[#This Row],[NºSubcomponente]]</f>
        <v>M88</v>
      </c>
      <c r="F99" s="290"/>
      <c r="G99" s="291" t="str">
        <f t="shared" si="24"/>
        <v>Esp Mat</v>
      </c>
      <c r="H99" s="329">
        <f t="shared" si="25"/>
        <v>0</v>
      </c>
      <c r="I99" s="291" t="str">
        <f t="shared" si="28"/>
        <v>Esp Mat</v>
      </c>
      <c r="J99" s="274"/>
      <c r="K99" s="292" t="str">
        <f t="shared" si="29"/>
        <v>------</v>
      </c>
      <c r="L99" s="293" t="str">
        <f t="shared" si="30"/>
        <v>-------</v>
      </c>
      <c r="M99" s="294" t="str">
        <f>IF(J99="T","Terfilado redondo 1045",IF(J99="H","planchuela o angulo",IF(J99="Cec","Caño estructural cuadrado o rect",IF(J99="Cer","Caño estructural redondo",IF(J99="CN","Chapa negra doble recapado",IF(J99="CI","Chapa de inoxidable 304",IF(J99="P","Planchuela de Hierro",IF(J99="A","Hierro Angulo",IF(J99="HCL","Hierro liso cuadrado",IF(J99="HRL","Hierro liso redondo","---------------"))))))))))</f>
        <v>---------------</v>
      </c>
      <c r="N99" s="281"/>
      <c r="O99" s="295" t="str">
        <f>IF(J99="T","Diam",IF(J99="H","m",IF(J99="CA","X",IF(J99="CN","X",IF(J99="CI","X",IF(J99="P"," ",IF(J99="A","X",IF(J99="HRL","Diam",IF(J99="HCL","X",IF(J99="P","ancho",IF(J99="cer","Diam",IF(J99="cec","X","----"))))))))))))</f>
        <v>----</v>
      </c>
      <c r="P99" s="296"/>
      <c r="Q99" s="263" t="str">
        <f>IF(J99="T","mm",IF(J99="H","mm",IF(J99="CA","m",IF(J99="CN","m",IF(J99="CI","m",IF(J99="P","Pulgadas",IF(J99="A","Pulgadas",IF(J99="HRL","mm",IF(J99="HCL","mm",IF(J99="A","Pulgadas",IF(J99="cer","mm",IF(J99="cec","mm","----"))))))))))))</f>
        <v>----</v>
      </c>
      <c r="R99" s="296"/>
      <c r="S99" s="264" t="str">
        <f t="shared" si="31"/>
        <v>----</v>
      </c>
      <c r="T99" s="293" t="str">
        <f t="shared" si="32"/>
        <v>-----</v>
      </c>
      <c r="U99" s="394">
        <v>88</v>
      </c>
      <c r="V99" s="297" t="str">
        <f t="shared" si="26"/>
        <v>-----</v>
      </c>
      <c r="W99" s="372"/>
      <c r="X99" s="373"/>
      <c r="Y99" s="373"/>
      <c r="Z99" s="300"/>
      <c r="AA99" s="359" t="str">
        <f t="shared" si="27"/>
        <v>0</v>
      </c>
      <c r="AB99" s="397">
        <f>Tabla6[[#This Row],[Valor]]+AB98</f>
        <v>0</v>
      </c>
    </row>
    <row r="100" spans="1:28" hidden="1">
      <c r="A100" s="358" t="s">
        <v>1100</v>
      </c>
      <c r="B100" s="305" t="s">
        <v>318</v>
      </c>
      <c r="C100" s="303" t="str">
        <f>VLOOKUP(B100,Piezas!$A$10:$B$829,2,FALSE)</f>
        <v>Rasqueta</v>
      </c>
      <c r="D100" s="396"/>
      <c r="E100" s="307" t="str">
        <f>Tabla6[[#This Row],[NºSubcomponente]]</f>
        <v>M89</v>
      </c>
      <c r="F100" s="290"/>
      <c r="G100" s="291" t="str">
        <f t="shared" si="24"/>
        <v>Esp Mat</v>
      </c>
      <c r="H100" s="329">
        <f t="shared" si="25"/>
        <v>0</v>
      </c>
      <c r="I100" s="291" t="str">
        <f t="shared" si="28"/>
        <v>Esp Mat</v>
      </c>
      <c r="J100" s="274"/>
      <c r="K100" s="292" t="str">
        <f t="shared" si="29"/>
        <v>------</v>
      </c>
      <c r="L100" s="293" t="str">
        <f t="shared" si="30"/>
        <v>-------</v>
      </c>
      <c r="M100" s="294" t="str">
        <f>IF(J100="T","Terfilado redondo 1045",IF(J100="H","planchuela o angulo",IF(J100="Cec","Caño estructural cuadrado o rect",IF(J100="Cer","Caño estructural redondo",IF(J100="CN","Chapa negra doble recapado",IF(J100="CI","Chapa de inoxidable 304",IF(J100="P","Planchuela de Hierro",IF(J100="A","Hierro Angulo",IF(J100="HCL","Hierro liso cuadrado",IF(J100="HRL","Hierro liso redondo","---------------"))))))))))</f>
        <v>---------------</v>
      </c>
      <c r="N100" s="281"/>
      <c r="O100" s="295" t="str">
        <f>IF(J100="T","Diam",IF(J100="H","m",IF(J100="CA","X",IF(J100="CN","X",IF(J100="CI","X",IF(J100="P"," ",IF(J100="A","X",IF(J100="HRL","Diam",IF(J100="HCL","X",IF(J100="P","ancho",IF(J100="cer","Diam",IF(J100="cec","X","----"))))))))))))</f>
        <v>----</v>
      </c>
      <c r="P100" s="296"/>
      <c r="Q100" s="263" t="str">
        <f t="shared" ref="Q100:Q103" si="33">IF(J100="T","mm",IF(J100="H","mm",IF(J100="CA","m",IF(J100="CN","m",IF(J100="CI","m",IF(J100="P","Pulgadas",IF(J100="A","Pulgadas",IF(J100="HRL","mm",IF(J100="HCL","mm",IF(J100="A","Pulgadas",IF(J100="cer","mm",IF(J100="cec","mm","----"))))))))))))</f>
        <v>----</v>
      </c>
      <c r="R100" s="296"/>
      <c r="S100" s="264" t="str">
        <f t="shared" si="31"/>
        <v>----</v>
      </c>
      <c r="T100" s="293" t="str">
        <f t="shared" si="32"/>
        <v>-----</v>
      </c>
      <c r="U100" s="394">
        <v>89</v>
      </c>
      <c r="V100" s="297" t="str">
        <f t="shared" si="26"/>
        <v>-----</v>
      </c>
      <c r="W100" s="372"/>
      <c r="X100" s="373"/>
      <c r="Y100" s="373"/>
      <c r="Z100" s="300"/>
      <c r="AA100" s="359" t="str">
        <f t="shared" si="27"/>
        <v>0</v>
      </c>
      <c r="AB100" s="397">
        <f>Tabla6[[#This Row],[Valor]]+AB99</f>
        <v>0</v>
      </c>
    </row>
    <row r="101" spans="1:28" hidden="1">
      <c r="A101" s="358" t="s">
        <v>1101</v>
      </c>
      <c r="B101" s="375"/>
      <c r="C101" s="303" t="e">
        <f>VLOOKUP(B101,Piezas!$A$10:$B$829,2,FALSE)</f>
        <v>#N/A</v>
      </c>
      <c r="D101" s="396"/>
      <c r="E101" s="307" t="str">
        <f>Tabla6[[#This Row],[NºSubcomponente]]</f>
        <v>M90</v>
      </c>
      <c r="F101" s="290"/>
      <c r="G101" s="291" t="str">
        <f t="shared" ref="G101:G103" si="34">IF(J101="T","mm",IF(J101="H","mm",IF(J101="CA","mm",IF(J101="CN","Planchas",IF(J101="CI","Planchas",IF(J101="P","mm",IF(J101="A","mm",IF(J101="HRL","mm",IF(J101="HCL","mm",IF(J101="A","mm",IF(J101="cer","mm",IF(J101="cec","mm","Esp Mat"))))))))))))</f>
        <v>Esp Mat</v>
      </c>
      <c r="H101" s="329">
        <f t="shared" si="25"/>
        <v>0</v>
      </c>
      <c r="I101" s="291" t="str">
        <f t="shared" si="28"/>
        <v>Esp Mat</v>
      </c>
      <c r="J101" s="274"/>
      <c r="K101" s="292" t="str">
        <f t="shared" ref="K101:K103" si="35">IF(J101="T",H101/4,IF(J101="H","m",IF(J101="CA",H101/6,IF(J101="CN","-----",IF(J101="CI","-----",IF(J101="P",H101/6,IF(J101="A",H101/4,IF(J101="HLR",H101/12,IF(J101="HLC",H101/12,IF(J101="A","m","------"))))))))))</f>
        <v>------</v>
      </c>
      <c r="L101" s="293" t="str">
        <f t="shared" si="30"/>
        <v>-------</v>
      </c>
      <c r="M101" s="294" t="str">
        <f t="shared" ref="M101:M103" si="36">IF(J101="T","Terfilado redondo 1045",IF(J101="H","planchuela o angulo",IF(J101="Cec","Caño estructural cuadrado o rect",IF(J101="Cer","Caño estructural redondo",IF(J101="CN","Chapa negra doble recapado",IF(J101="CI","Chapa de inoxidable 304",IF(J101="P","Planchuela de Hierro",IF(J101="A","Hierro Angulo",IF(J101="HCL","Hierro liso cuadrado",IF(J101="HRL","Hierro liso redondo","---------------"))))))))))</f>
        <v>---------------</v>
      </c>
      <c r="N101" s="281"/>
      <c r="O101" s="295" t="str">
        <f t="shared" ref="O101:O103" si="37">IF(J101="T","Diam",IF(J101="H","m",IF(J101="CA","X",IF(J101="CN","X",IF(J101="CI","X",IF(J101="P"," ",IF(J101="A","X",IF(J101="HRL","Diam",IF(J101="HCL","X",IF(J101="P","ancho",IF(J101="cer","Diam",IF(J101="cec","X","----"))))))))))))</f>
        <v>----</v>
      </c>
      <c r="P101" s="296"/>
      <c r="Q101" s="263" t="str">
        <f t="shared" si="33"/>
        <v>----</v>
      </c>
      <c r="R101" s="296"/>
      <c r="S101" s="264" t="str">
        <f t="shared" si="31"/>
        <v>----</v>
      </c>
      <c r="T101" s="293" t="str">
        <f t="shared" si="32"/>
        <v>-----</v>
      </c>
      <c r="U101" s="394">
        <v>90</v>
      </c>
      <c r="V101" s="297"/>
      <c r="W101" s="372"/>
      <c r="X101" s="374"/>
      <c r="Y101" s="374"/>
      <c r="Z101" s="346"/>
      <c r="AA101" s="359" t="str">
        <f t="shared" si="27"/>
        <v>0</v>
      </c>
      <c r="AB101" s="399"/>
    </row>
    <row r="102" spans="1:28" hidden="1">
      <c r="A102" s="358" t="s">
        <v>1102</v>
      </c>
      <c r="B102" s="305" t="s">
        <v>319</v>
      </c>
      <c r="C102" s="303" t="str">
        <f>VLOOKUP(B102,Piezas!$A$10:$B$829,2,FALSE)</f>
        <v>Flejes</v>
      </c>
      <c r="D102" s="396"/>
      <c r="E102" s="307" t="str">
        <f>Tabla6[[#This Row],[NºSubcomponente]]</f>
        <v>M91</v>
      </c>
      <c r="F102" s="290"/>
      <c r="G102" s="291" t="str">
        <f t="shared" si="34"/>
        <v>Esp Mat</v>
      </c>
      <c r="H102" s="329">
        <f t="shared" si="25"/>
        <v>0</v>
      </c>
      <c r="I102" s="291" t="str">
        <f t="shared" si="28"/>
        <v>Esp Mat</v>
      </c>
      <c r="J102" s="274"/>
      <c r="K102" s="292" t="str">
        <f t="shared" si="35"/>
        <v>------</v>
      </c>
      <c r="L102" s="293" t="str">
        <f t="shared" si="30"/>
        <v>-------</v>
      </c>
      <c r="M102" s="294" t="str">
        <f t="shared" si="36"/>
        <v>---------------</v>
      </c>
      <c r="N102" s="281"/>
      <c r="O102" s="295" t="str">
        <f t="shared" si="37"/>
        <v>----</v>
      </c>
      <c r="P102" s="296"/>
      <c r="Q102" s="263" t="str">
        <f t="shared" si="33"/>
        <v>----</v>
      </c>
      <c r="R102" s="296"/>
      <c r="S102" s="264" t="str">
        <f t="shared" si="31"/>
        <v>----</v>
      </c>
      <c r="T102" s="293" t="str">
        <f t="shared" si="32"/>
        <v>-----</v>
      </c>
      <c r="U102" s="394">
        <v>91</v>
      </c>
      <c r="V102" s="297" t="str">
        <f t="shared" ref="V102:V135" si="38">IF(J102="T",$AG$25,IF(J102="A",$AG$19,IF(J102="P",$AG$20,IF(J102="CN",$AG$23,IF(J102="CI",$AG$24,IF(J102="HRL",$AG$21,IF(J102="CER",$AG$27,IF(J102="CEC",$AG$28,IF(J102="HCL",$AG$22,IF(J102="CI",$AG$24,"-----"))))))))))</f>
        <v>-----</v>
      </c>
      <c r="W102" s="372"/>
      <c r="X102" s="284"/>
      <c r="Y102" s="284"/>
      <c r="Z102" s="280"/>
      <c r="AA102" s="359" t="str">
        <f t="shared" si="27"/>
        <v>0</v>
      </c>
      <c r="AB102" s="400" t="str">
        <f>Tabla6[[#This Row],[Valor]]</f>
        <v>0</v>
      </c>
    </row>
    <row r="103" spans="1:28" hidden="1">
      <c r="A103" s="358" t="s">
        <v>1103</v>
      </c>
      <c r="B103" s="305" t="s">
        <v>319</v>
      </c>
      <c r="C103" s="303" t="str">
        <f>VLOOKUP(B103,Piezas!$A$10:$B$829,2,FALSE)</f>
        <v>Flejes</v>
      </c>
      <c r="D103" s="396"/>
      <c r="E103" s="307" t="str">
        <f>Tabla6[[#This Row],[NºSubcomponente]]</f>
        <v>M92</v>
      </c>
      <c r="F103" s="290"/>
      <c r="G103" s="291" t="str">
        <f t="shared" si="34"/>
        <v>Esp Mat</v>
      </c>
      <c r="H103" s="329">
        <f t="shared" si="25"/>
        <v>0</v>
      </c>
      <c r="I103" s="291" t="str">
        <f t="shared" si="28"/>
        <v>Esp Mat</v>
      </c>
      <c r="J103" s="274"/>
      <c r="K103" s="292" t="str">
        <f t="shared" si="35"/>
        <v>------</v>
      </c>
      <c r="L103" s="293" t="str">
        <f t="shared" si="30"/>
        <v>-------</v>
      </c>
      <c r="M103" s="294" t="str">
        <f t="shared" si="36"/>
        <v>---------------</v>
      </c>
      <c r="N103" s="281"/>
      <c r="O103" s="295" t="str">
        <f t="shared" si="37"/>
        <v>----</v>
      </c>
      <c r="P103" s="296"/>
      <c r="Q103" s="263" t="str">
        <f t="shared" si="33"/>
        <v>----</v>
      </c>
      <c r="R103" s="296"/>
      <c r="S103" s="264" t="str">
        <f t="shared" si="31"/>
        <v>----</v>
      </c>
      <c r="T103" s="293" t="str">
        <f t="shared" si="32"/>
        <v>-----</v>
      </c>
      <c r="U103" s="394">
        <v>92</v>
      </c>
      <c r="V103" s="297" t="str">
        <f t="shared" si="38"/>
        <v>-----</v>
      </c>
      <c r="W103" s="372"/>
      <c r="X103" s="284"/>
      <c r="Y103" s="284"/>
      <c r="Z103" s="280"/>
      <c r="AA103" s="359" t="str">
        <f t="shared" si="27"/>
        <v>0</v>
      </c>
      <c r="AB103" s="397">
        <f>Tabla6[[#This Row],[Valor]]+AB102</f>
        <v>0</v>
      </c>
    </row>
    <row r="104" spans="1:28" hidden="1">
      <c r="A104" s="358" t="s">
        <v>1104</v>
      </c>
      <c r="B104" s="305" t="s">
        <v>319</v>
      </c>
      <c r="C104" s="303" t="str">
        <f>VLOOKUP(B104,Piezas!$A$10:$B$829,2,FALSE)</f>
        <v>Flejes</v>
      </c>
      <c r="D104" s="396"/>
      <c r="E104" s="307" t="str">
        <f>Tabla6[[#This Row],[NºSubcomponente]]</f>
        <v>M93</v>
      </c>
      <c r="F104" s="290"/>
      <c r="G104" s="291" t="str">
        <f t="shared" ref="G104:G135" si="39">IF(J104="T","mm",IF(J104="H","mm",IF(J104="CA","mm",IF(J104="CN","Planchas",IF(J104="CI","Planchas",IF(J104="P","mm",IF(J104="A","mm",IF(J104="HRL","mm",IF(J104="HCL","mm",IF(J104="A","mm",IF(J104="cer","mm",IF(J104="cec","mm","Esp Mat"))))))))))))</f>
        <v>Esp Mat</v>
      </c>
      <c r="H104" s="329">
        <f t="shared" si="25"/>
        <v>0</v>
      </c>
      <c r="I104" s="291" t="str">
        <f t="shared" si="28"/>
        <v>Esp Mat</v>
      </c>
      <c r="J104" s="274"/>
      <c r="K104" s="292" t="str">
        <f t="shared" si="29"/>
        <v>------</v>
      </c>
      <c r="L104" s="293" t="str">
        <f t="shared" si="30"/>
        <v>-------</v>
      </c>
      <c r="M104" s="294" t="str">
        <f t="shared" ref="M104:M135" si="40">IF(J104="T","Terfilado redondo 1045",IF(J104="H","planchuela o angulo",IF(J104="Cec","Caño estructural cuadrado o rect",IF(J104="Cer","Caño estructural redondo",IF(J104="CN","Chapa negra doble recapado",IF(J104="CI","Chapa de inoxidable 304",IF(J104="P","Planchuela de Hierro",IF(J104="A","Hierro Angulo",IF(J104="HCL","Hierro liso cuadrado",IF(J104="HRL","Hierro liso redondo","---------------"))))))))))</f>
        <v>---------------</v>
      </c>
      <c r="N104" s="281"/>
      <c r="O104" s="295" t="str">
        <f t="shared" ref="O104:O135" si="41">IF(J104="T","Diam",IF(J104="H","m",IF(J104="CA","X",IF(J104="CN","X",IF(J104="CI","X",IF(J104="P"," ",IF(J104="A","X",IF(J104="HRL","Diam",IF(J104="HCL","X",IF(J104="P","ancho","----"))))))))))</f>
        <v>----</v>
      </c>
      <c r="P104" s="282"/>
      <c r="Q104" s="263" t="str">
        <f t="shared" ref="Q104:Q135" si="42">IF(J104="T","mm",IF(J104="H","mm",IF(J104="CA","m",IF(J104="CN","m",IF(J104="CI","m",IF(J104="P","Pulgadas",IF(J104="A","Pulgadas",IF(J104="HRL","mm",IF(J104="HCL","mm",IF(J104="A","Pulgadas",IF(J104="cer","mm",IF(J104="cec","mm","----"))))))))))))</f>
        <v>----</v>
      </c>
      <c r="R104" s="296"/>
      <c r="S104" s="264" t="str">
        <f t="shared" si="31"/>
        <v>----</v>
      </c>
      <c r="T104" s="293" t="str">
        <f t="shared" si="32"/>
        <v>-----</v>
      </c>
      <c r="U104" s="394">
        <v>93</v>
      </c>
      <c r="V104" s="297" t="str">
        <f t="shared" si="38"/>
        <v>-----</v>
      </c>
      <c r="W104" s="283"/>
      <c r="X104" s="284"/>
      <c r="Y104" s="284"/>
      <c r="Z104" s="280"/>
      <c r="AA104" s="359" t="str">
        <f t="shared" si="27"/>
        <v>0</v>
      </c>
      <c r="AB104" s="397">
        <f>Tabla6[[#This Row],[Valor]]+AB103</f>
        <v>0</v>
      </c>
    </row>
    <row r="105" spans="1:28" hidden="1">
      <c r="A105" s="358" t="s">
        <v>1105</v>
      </c>
      <c r="B105" s="306" t="s">
        <v>319</v>
      </c>
      <c r="C105" s="303" t="str">
        <f>VLOOKUP(B105,Piezas!$A$10:$B$829,2,FALSE)</f>
        <v>Flejes</v>
      </c>
      <c r="D105" s="396"/>
      <c r="E105" s="307" t="str">
        <f>Tabla6[[#This Row],[NºSubcomponente]]</f>
        <v>M94</v>
      </c>
      <c r="F105" s="290"/>
      <c r="G105" s="291" t="str">
        <f t="shared" si="39"/>
        <v>Esp Mat</v>
      </c>
      <c r="H105" s="329">
        <f t="shared" si="25"/>
        <v>0</v>
      </c>
      <c r="I105" s="291" t="str">
        <f t="shared" si="28"/>
        <v>Esp Mat</v>
      </c>
      <c r="J105" s="274"/>
      <c r="K105" s="292" t="str">
        <f t="shared" si="29"/>
        <v>------</v>
      </c>
      <c r="L105" s="293" t="str">
        <f t="shared" si="30"/>
        <v>-------</v>
      </c>
      <c r="M105" s="294" t="str">
        <f t="shared" si="40"/>
        <v>---------------</v>
      </c>
      <c r="N105" s="281"/>
      <c r="O105" s="295" t="str">
        <f t="shared" si="41"/>
        <v>----</v>
      </c>
      <c r="P105" s="282"/>
      <c r="Q105" s="263" t="str">
        <f t="shared" si="42"/>
        <v>----</v>
      </c>
      <c r="R105" s="296"/>
      <c r="S105" s="264" t="str">
        <f t="shared" si="31"/>
        <v>----</v>
      </c>
      <c r="T105" s="293" t="str">
        <f t="shared" si="32"/>
        <v>-----</v>
      </c>
      <c r="U105" s="394">
        <v>94</v>
      </c>
      <c r="V105" s="297" t="str">
        <f t="shared" si="38"/>
        <v>-----</v>
      </c>
      <c r="W105" s="283"/>
      <c r="X105" s="284"/>
      <c r="Y105" s="284"/>
      <c r="Z105" s="280"/>
      <c r="AA105" s="359" t="str">
        <f t="shared" si="27"/>
        <v>0</v>
      </c>
      <c r="AB105" s="397">
        <f>Tabla6[[#This Row],[Valor]]+AB104</f>
        <v>0</v>
      </c>
    </row>
    <row r="106" spans="1:28" hidden="1">
      <c r="A106" s="358" t="s">
        <v>1106</v>
      </c>
      <c r="B106" s="306" t="s">
        <v>319</v>
      </c>
      <c r="C106" s="303" t="str">
        <f>VLOOKUP(B106,Piezas!$A$10:$B$829,2,FALSE)</f>
        <v>Flejes</v>
      </c>
      <c r="D106" s="396"/>
      <c r="E106" s="307" t="str">
        <f>Tabla6[[#This Row],[NºSubcomponente]]</f>
        <v>M95</v>
      </c>
      <c r="F106" s="290"/>
      <c r="G106" s="291" t="str">
        <f t="shared" si="39"/>
        <v>Esp Mat</v>
      </c>
      <c r="H106" s="329">
        <f t="shared" si="25"/>
        <v>0</v>
      </c>
      <c r="I106" s="291" t="str">
        <f t="shared" si="28"/>
        <v>Esp Mat</v>
      </c>
      <c r="J106" s="274"/>
      <c r="K106" s="292" t="str">
        <f t="shared" si="29"/>
        <v>------</v>
      </c>
      <c r="L106" s="293" t="str">
        <f t="shared" si="30"/>
        <v>-------</v>
      </c>
      <c r="M106" s="294" t="str">
        <f t="shared" si="40"/>
        <v>---------------</v>
      </c>
      <c r="N106" s="281"/>
      <c r="O106" s="295" t="str">
        <f t="shared" si="41"/>
        <v>----</v>
      </c>
      <c r="P106" s="282"/>
      <c r="Q106" s="263" t="str">
        <f t="shared" si="42"/>
        <v>----</v>
      </c>
      <c r="R106" s="296"/>
      <c r="S106" s="264" t="str">
        <f t="shared" si="31"/>
        <v>----</v>
      </c>
      <c r="T106" s="293" t="str">
        <f t="shared" si="32"/>
        <v>-----</v>
      </c>
      <c r="U106" s="394">
        <v>95</v>
      </c>
      <c r="V106" s="297" t="str">
        <f t="shared" si="38"/>
        <v>-----</v>
      </c>
      <c r="W106" s="283"/>
      <c r="X106" s="284"/>
      <c r="Y106" s="284"/>
      <c r="Z106" s="280"/>
      <c r="AA106" s="359" t="str">
        <f t="shared" si="27"/>
        <v>0</v>
      </c>
      <c r="AB106" s="397">
        <f>Tabla6[[#This Row],[Valor]]+AB105</f>
        <v>0</v>
      </c>
    </row>
    <row r="107" spans="1:28" hidden="1">
      <c r="A107" s="358" t="s">
        <v>1107</v>
      </c>
      <c r="B107" s="395"/>
      <c r="C107" s="303" t="e">
        <f>VLOOKUP(B107,Piezas!$A$10:$B$829,2,FALSE)</f>
        <v>#N/A</v>
      </c>
      <c r="D107" s="396"/>
      <c r="E107" s="307" t="str">
        <f>Tabla6[[#This Row],[NºSubcomponente]]</f>
        <v>M96</v>
      </c>
      <c r="F107" s="290"/>
      <c r="G107" s="291" t="str">
        <f t="shared" si="39"/>
        <v>Esp Mat</v>
      </c>
      <c r="H107" s="329">
        <f t="shared" si="25"/>
        <v>0</v>
      </c>
      <c r="I107" s="291" t="str">
        <f t="shared" si="28"/>
        <v>Esp Mat</v>
      </c>
      <c r="J107" s="274"/>
      <c r="K107" s="292" t="str">
        <f t="shared" si="29"/>
        <v>------</v>
      </c>
      <c r="L107" s="293" t="str">
        <f t="shared" si="30"/>
        <v>-------</v>
      </c>
      <c r="M107" s="294" t="str">
        <f t="shared" si="40"/>
        <v>---------------</v>
      </c>
      <c r="N107" s="281"/>
      <c r="O107" s="295" t="str">
        <f t="shared" si="41"/>
        <v>----</v>
      </c>
      <c r="P107" s="282"/>
      <c r="Q107" s="263" t="str">
        <f t="shared" si="42"/>
        <v>----</v>
      </c>
      <c r="R107" s="282"/>
      <c r="S107" s="264" t="str">
        <f t="shared" si="31"/>
        <v>----</v>
      </c>
      <c r="T107" s="293" t="str">
        <f t="shared" si="32"/>
        <v>-----</v>
      </c>
      <c r="U107" s="394">
        <v>96</v>
      </c>
      <c r="V107" s="297" t="str">
        <f t="shared" si="38"/>
        <v>-----</v>
      </c>
      <c r="W107" s="283"/>
      <c r="X107" s="284"/>
      <c r="Y107" s="284"/>
      <c r="Z107" s="280"/>
      <c r="AA107" s="359" t="str">
        <f t="shared" si="27"/>
        <v>0</v>
      </c>
      <c r="AB107" s="399"/>
    </row>
    <row r="108" spans="1:28" hidden="1">
      <c r="A108" s="358" t="s">
        <v>1108</v>
      </c>
      <c r="B108" s="306" t="s">
        <v>320</v>
      </c>
      <c r="C108" s="303" t="str">
        <f>VLOOKUP(B108,Piezas!$A$10:$B$829,2,FALSE)</f>
        <v xml:space="preserve">Movimiento de manija </v>
      </c>
      <c r="D108" s="396"/>
      <c r="E108" s="307" t="str">
        <f>Tabla6[[#This Row],[NºSubcomponente]]</f>
        <v>M97</v>
      </c>
      <c r="F108" s="290"/>
      <c r="G108" s="291" t="str">
        <f t="shared" si="39"/>
        <v>Esp Mat</v>
      </c>
      <c r="H108" s="329">
        <f t="shared" si="25"/>
        <v>0</v>
      </c>
      <c r="I108" s="291" t="str">
        <f t="shared" si="28"/>
        <v>Esp Mat</v>
      </c>
      <c r="J108" s="274"/>
      <c r="K108" s="292" t="str">
        <f t="shared" si="29"/>
        <v>------</v>
      </c>
      <c r="L108" s="293" t="str">
        <f t="shared" si="30"/>
        <v>-------</v>
      </c>
      <c r="M108" s="294" t="str">
        <f t="shared" si="40"/>
        <v>---------------</v>
      </c>
      <c r="N108" s="281"/>
      <c r="O108" s="295" t="str">
        <f t="shared" si="41"/>
        <v>----</v>
      </c>
      <c r="P108" s="282"/>
      <c r="Q108" s="263" t="str">
        <f t="shared" si="42"/>
        <v>----</v>
      </c>
      <c r="R108" s="282"/>
      <c r="S108" s="264" t="str">
        <f t="shared" si="31"/>
        <v>----</v>
      </c>
      <c r="T108" s="293" t="str">
        <f t="shared" si="32"/>
        <v>-----</v>
      </c>
      <c r="U108" s="394">
        <v>97</v>
      </c>
      <c r="V108" s="297" t="str">
        <f t="shared" si="38"/>
        <v>-----</v>
      </c>
      <c r="W108" s="283"/>
      <c r="X108" s="284"/>
      <c r="Y108" s="284"/>
      <c r="Z108" s="280"/>
      <c r="AA108" s="359" t="str">
        <f t="shared" si="27"/>
        <v>0</v>
      </c>
      <c r="AB108" s="400" t="str">
        <f>Tabla6[[#This Row],[Valor]]</f>
        <v>0</v>
      </c>
    </row>
    <row r="109" spans="1:28" hidden="1">
      <c r="A109" s="358" t="s">
        <v>1109</v>
      </c>
      <c r="B109" s="306" t="s">
        <v>320</v>
      </c>
      <c r="C109" s="303" t="str">
        <f>VLOOKUP(B109,Piezas!$A$10:$B$829,2,FALSE)</f>
        <v xml:space="preserve">Movimiento de manija </v>
      </c>
      <c r="D109" s="396"/>
      <c r="E109" s="307" t="str">
        <f>Tabla6[[#This Row],[NºSubcomponente]]</f>
        <v>M98</v>
      </c>
      <c r="F109" s="290"/>
      <c r="G109" s="291" t="str">
        <f t="shared" si="39"/>
        <v>Esp Mat</v>
      </c>
      <c r="H109" s="329">
        <f t="shared" si="25"/>
        <v>0</v>
      </c>
      <c r="I109" s="291" t="str">
        <f t="shared" si="28"/>
        <v>Esp Mat</v>
      </c>
      <c r="J109" s="274"/>
      <c r="K109" s="292" t="str">
        <f t="shared" si="29"/>
        <v>------</v>
      </c>
      <c r="L109" s="293" t="str">
        <f t="shared" si="30"/>
        <v>-------</v>
      </c>
      <c r="M109" s="294" t="str">
        <f t="shared" si="40"/>
        <v>---------------</v>
      </c>
      <c r="N109" s="281"/>
      <c r="O109" s="295" t="str">
        <f t="shared" si="41"/>
        <v>----</v>
      </c>
      <c r="P109" s="282"/>
      <c r="Q109" s="263" t="str">
        <f t="shared" si="42"/>
        <v>----</v>
      </c>
      <c r="R109" s="282"/>
      <c r="S109" s="264" t="str">
        <f t="shared" si="31"/>
        <v>----</v>
      </c>
      <c r="T109" s="293" t="str">
        <f t="shared" si="32"/>
        <v>-----</v>
      </c>
      <c r="U109" s="394">
        <v>98</v>
      </c>
      <c r="V109" s="297" t="str">
        <f t="shared" si="38"/>
        <v>-----</v>
      </c>
      <c r="W109" s="283"/>
      <c r="X109" s="284"/>
      <c r="Y109" s="284"/>
      <c r="Z109" s="280"/>
      <c r="AA109" s="359" t="str">
        <f t="shared" si="27"/>
        <v>0</v>
      </c>
      <c r="AB109" s="397">
        <f>Tabla6[[#This Row],[Valor]]+AB108</f>
        <v>0</v>
      </c>
    </row>
    <row r="110" spans="1:28" hidden="1">
      <c r="A110" s="358" t="s">
        <v>1110</v>
      </c>
      <c r="B110" s="306" t="s">
        <v>320</v>
      </c>
      <c r="C110" s="303" t="str">
        <f>VLOOKUP(B110,Piezas!$A$10:$B$829,2,FALSE)</f>
        <v xml:space="preserve">Movimiento de manija </v>
      </c>
      <c r="D110" s="396"/>
      <c r="E110" s="307" t="str">
        <f>Tabla6[[#This Row],[NºSubcomponente]]</f>
        <v>M99</v>
      </c>
      <c r="F110" s="290"/>
      <c r="G110" s="291" t="str">
        <f t="shared" si="39"/>
        <v>Esp Mat</v>
      </c>
      <c r="H110" s="329">
        <f t="shared" si="25"/>
        <v>0</v>
      </c>
      <c r="I110" s="291" t="str">
        <f t="shared" si="28"/>
        <v>Esp Mat</v>
      </c>
      <c r="J110" s="274"/>
      <c r="K110" s="292" t="str">
        <f t="shared" si="29"/>
        <v>------</v>
      </c>
      <c r="L110" s="293" t="str">
        <f t="shared" si="30"/>
        <v>-------</v>
      </c>
      <c r="M110" s="294" t="str">
        <f t="shared" si="40"/>
        <v>---------------</v>
      </c>
      <c r="N110" s="281"/>
      <c r="O110" s="295" t="str">
        <f t="shared" si="41"/>
        <v>----</v>
      </c>
      <c r="P110" s="282"/>
      <c r="Q110" s="263" t="str">
        <f t="shared" si="42"/>
        <v>----</v>
      </c>
      <c r="R110" s="282"/>
      <c r="S110" s="264" t="str">
        <f t="shared" si="31"/>
        <v>----</v>
      </c>
      <c r="T110" s="293" t="str">
        <f t="shared" si="32"/>
        <v>-----</v>
      </c>
      <c r="U110" s="394">
        <v>99</v>
      </c>
      <c r="V110" s="297" t="str">
        <f t="shared" si="38"/>
        <v>-----</v>
      </c>
      <c r="W110" s="283"/>
      <c r="X110" s="284"/>
      <c r="Y110" s="284"/>
      <c r="Z110" s="280"/>
      <c r="AA110" s="359" t="str">
        <f t="shared" si="27"/>
        <v>0</v>
      </c>
      <c r="AB110" s="397">
        <f>Tabla6[[#This Row],[Valor]]+AB109</f>
        <v>0</v>
      </c>
    </row>
    <row r="111" spans="1:28" hidden="1">
      <c r="A111" s="358" t="s">
        <v>1111</v>
      </c>
      <c r="B111" s="306" t="s">
        <v>320</v>
      </c>
      <c r="C111" s="303" t="str">
        <f>VLOOKUP(B111,Piezas!$A$10:$B$829,2,FALSE)</f>
        <v xml:space="preserve">Movimiento de manija </v>
      </c>
      <c r="D111" s="396"/>
      <c r="E111" s="307" t="str">
        <f>Tabla6[[#This Row],[NºSubcomponente]]</f>
        <v>M100</v>
      </c>
      <c r="F111" s="290"/>
      <c r="G111" s="291" t="str">
        <f t="shared" si="39"/>
        <v>Esp Mat</v>
      </c>
      <c r="H111" s="329">
        <f t="shared" si="25"/>
        <v>0</v>
      </c>
      <c r="I111" s="291" t="str">
        <f t="shared" si="28"/>
        <v>Esp Mat</v>
      </c>
      <c r="J111" s="274"/>
      <c r="K111" s="292" t="str">
        <f t="shared" si="29"/>
        <v>------</v>
      </c>
      <c r="L111" s="293" t="str">
        <f t="shared" si="30"/>
        <v>-------</v>
      </c>
      <c r="M111" s="294" t="str">
        <f t="shared" si="40"/>
        <v>---------------</v>
      </c>
      <c r="N111" s="281"/>
      <c r="O111" s="295" t="str">
        <f t="shared" si="41"/>
        <v>----</v>
      </c>
      <c r="P111" s="282"/>
      <c r="Q111" s="263" t="str">
        <f t="shared" si="42"/>
        <v>----</v>
      </c>
      <c r="R111" s="282"/>
      <c r="S111" s="264" t="str">
        <f t="shared" si="31"/>
        <v>----</v>
      </c>
      <c r="T111" s="293" t="str">
        <f t="shared" si="32"/>
        <v>-----</v>
      </c>
      <c r="U111" s="394">
        <v>100</v>
      </c>
      <c r="V111" s="297" t="str">
        <f t="shared" si="38"/>
        <v>-----</v>
      </c>
      <c r="W111" s="283"/>
      <c r="X111" s="284"/>
      <c r="Y111" s="284"/>
      <c r="Z111" s="280"/>
      <c r="AA111" s="359" t="str">
        <f t="shared" si="27"/>
        <v>0</v>
      </c>
      <c r="AB111" s="397">
        <f>Tabla6[[#This Row],[Valor]]+AB110</f>
        <v>0</v>
      </c>
    </row>
    <row r="112" spans="1:28" hidden="1">
      <c r="A112" s="358" t="s">
        <v>1112</v>
      </c>
      <c r="B112" s="306" t="s">
        <v>320</v>
      </c>
      <c r="C112" s="303" t="str">
        <f>VLOOKUP(B112,Piezas!$A$10:$B$829,2,FALSE)</f>
        <v xml:space="preserve">Movimiento de manija </v>
      </c>
      <c r="D112" s="396"/>
      <c r="E112" s="307" t="str">
        <f>Tabla6[[#This Row],[NºSubcomponente]]</f>
        <v>M101</v>
      </c>
      <c r="F112" s="290"/>
      <c r="G112" s="291" t="str">
        <f t="shared" si="39"/>
        <v>Esp Mat</v>
      </c>
      <c r="H112" s="329">
        <f t="shared" si="25"/>
        <v>0</v>
      </c>
      <c r="I112" s="291" t="str">
        <f t="shared" si="28"/>
        <v>Esp Mat</v>
      </c>
      <c r="J112" s="274"/>
      <c r="K112" s="292" t="str">
        <f t="shared" si="29"/>
        <v>------</v>
      </c>
      <c r="L112" s="293" t="str">
        <f t="shared" si="30"/>
        <v>-------</v>
      </c>
      <c r="M112" s="294" t="str">
        <f t="shared" si="40"/>
        <v>---------------</v>
      </c>
      <c r="N112" s="281"/>
      <c r="O112" s="295" t="str">
        <f t="shared" si="41"/>
        <v>----</v>
      </c>
      <c r="P112" s="282"/>
      <c r="Q112" s="263" t="str">
        <f t="shared" si="42"/>
        <v>----</v>
      </c>
      <c r="R112" s="282"/>
      <c r="S112" s="264" t="str">
        <f t="shared" si="31"/>
        <v>----</v>
      </c>
      <c r="T112" s="293" t="str">
        <f t="shared" si="32"/>
        <v>-----</v>
      </c>
      <c r="U112" s="394">
        <v>101</v>
      </c>
      <c r="V112" s="297" t="str">
        <f t="shared" si="38"/>
        <v>-----</v>
      </c>
      <c r="W112" s="283"/>
      <c r="X112" s="284"/>
      <c r="Y112" s="284"/>
      <c r="Z112" s="280"/>
      <c r="AA112" s="359" t="str">
        <f t="shared" si="27"/>
        <v>0</v>
      </c>
      <c r="AB112" s="397">
        <f>Tabla6[[#This Row],[Valor]]+AB111</f>
        <v>0</v>
      </c>
    </row>
    <row r="113" spans="1:28" hidden="1">
      <c r="A113" s="358" t="s">
        <v>1113</v>
      </c>
      <c r="B113" s="395"/>
      <c r="C113" s="303" t="e">
        <f>VLOOKUP(B113,Piezas!$A$10:$B$829,2,FALSE)</f>
        <v>#N/A</v>
      </c>
      <c r="D113" s="396"/>
      <c r="E113" s="307" t="str">
        <f>Tabla6[[#This Row],[NºSubcomponente]]</f>
        <v>M102</v>
      </c>
      <c r="F113" s="290"/>
      <c r="G113" s="291" t="str">
        <f t="shared" si="39"/>
        <v>Esp Mat</v>
      </c>
      <c r="H113" s="329">
        <f t="shared" si="25"/>
        <v>0</v>
      </c>
      <c r="I113" s="291" t="str">
        <f t="shared" si="28"/>
        <v>Esp Mat</v>
      </c>
      <c r="J113" s="274"/>
      <c r="K113" s="292" t="str">
        <f t="shared" si="29"/>
        <v>------</v>
      </c>
      <c r="L113" s="293" t="str">
        <f t="shared" si="30"/>
        <v>-------</v>
      </c>
      <c r="M113" s="294" t="str">
        <f t="shared" si="40"/>
        <v>---------------</v>
      </c>
      <c r="N113" s="281"/>
      <c r="O113" s="295" t="str">
        <f t="shared" si="41"/>
        <v>----</v>
      </c>
      <c r="P113" s="282"/>
      <c r="Q113" s="263" t="str">
        <f t="shared" si="42"/>
        <v>----</v>
      </c>
      <c r="R113" s="282"/>
      <c r="S113" s="264" t="str">
        <f t="shared" si="31"/>
        <v>----</v>
      </c>
      <c r="T113" s="293" t="str">
        <f t="shared" si="32"/>
        <v>-----</v>
      </c>
      <c r="U113" s="394">
        <v>102</v>
      </c>
      <c r="V113" s="297" t="str">
        <f t="shared" si="38"/>
        <v>-----</v>
      </c>
      <c r="W113" s="283"/>
      <c r="X113" s="284"/>
      <c r="Y113" s="284"/>
      <c r="Z113" s="280"/>
      <c r="AA113" s="359" t="str">
        <f t="shared" si="27"/>
        <v>0</v>
      </c>
      <c r="AB113" s="399"/>
    </row>
    <row r="114" spans="1:28" hidden="1">
      <c r="A114" s="358" t="s">
        <v>1114</v>
      </c>
      <c r="B114" s="306" t="s">
        <v>321</v>
      </c>
      <c r="C114" s="303" t="str">
        <f>VLOOKUP(B114,Piezas!$A$10:$B$829,2,FALSE)</f>
        <v>Manija</v>
      </c>
      <c r="D114" s="396"/>
      <c r="E114" s="307" t="str">
        <f>Tabla6[[#This Row],[NºSubcomponente]]</f>
        <v>M103</v>
      </c>
      <c r="F114" s="290"/>
      <c r="G114" s="291" t="str">
        <f t="shared" si="39"/>
        <v>Esp Mat</v>
      </c>
      <c r="H114" s="329">
        <f t="shared" si="25"/>
        <v>0</v>
      </c>
      <c r="I114" s="291" t="str">
        <f t="shared" si="28"/>
        <v>Esp Mat</v>
      </c>
      <c r="J114" s="274"/>
      <c r="K114" s="292" t="str">
        <f t="shared" si="29"/>
        <v>------</v>
      </c>
      <c r="L114" s="293" t="str">
        <f t="shared" si="30"/>
        <v>-------</v>
      </c>
      <c r="M114" s="294" t="str">
        <f t="shared" si="40"/>
        <v>---------------</v>
      </c>
      <c r="N114" s="281"/>
      <c r="O114" s="295" t="str">
        <f t="shared" si="41"/>
        <v>----</v>
      </c>
      <c r="P114" s="282"/>
      <c r="Q114" s="263" t="str">
        <f t="shared" si="42"/>
        <v>----</v>
      </c>
      <c r="R114" s="282"/>
      <c r="S114" s="264" t="str">
        <f t="shared" si="31"/>
        <v>----</v>
      </c>
      <c r="T114" s="293" t="str">
        <f t="shared" si="32"/>
        <v>-----</v>
      </c>
      <c r="U114" s="394">
        <v>103</v>
      </c>
      <c r="V114" s="297" t="str">
        <f t="shared" si="38"/>
        <v>-----</v>
      </c>
      <c r="W114" s="283"/>
      <c r="X114" s="284"/>
      <c r="Y114" s="284"/>
      <c r="Z114" s="280"/>
      <c r="AA114" s="359" t="str">
        <f t="shared" si="27"/>
        <v>0</v>
      </c>
      <c r="AB114" s="400" t="str">
        <f>Tabla6[[#This Row],[Valor]]</f>
        <v>0</v>
      </c>
    </row>
    <row r="115" spans="1:28" hidden="1">
      <c r="A115" s="358" t="s">
        <v>1115</v>
      </c>
      <c r="B115" s="306" t="s">
        <v>321</v>
      </c>
      <c r="C115" s="303" t="str">
        <f>VLOOKUP(B115,Piezas!$A$10:$B$829,2,FALSE)</f>
        <v>Manija</v>
      </c>
      <c r="D115" s="396"/>
      <c r="E115" s="307" t="str">
        <f>Tabla6[[#This Row],[NºSubcomponente]]</f>
        <v>M104</v>
      </c>
      <c r="F115" s="290"/>
      <c r="G115" s="291" t="str">
        <f t="shared" si="39"/>
        <v>Esp Mat</v>
      </c>
      <c r="H115" s="329">
        <f t="shared" si="25"/>
        <v>0</v>
      </c>
      <c r="I115" s="291" t="str">
        <f t="shared" si="28"/>
        <v>Esp Mat</v>
      </c>
      <c r="J115" s="274"/>
      <c r="K115" s="292" t="str">
        <f t="shared" si="29"/>
        <v>------</v>
      </c>
      <c r="L115" s="293" t="str">
        <f t="shared" si="30"/>
        <v>-------</v>
      </c>
      <c r="M115" s="294" t="str">
        <f t="shared" si="40"/>
        <v>---------------</v>
      </c>
      <c r="N115" s="281"/>
      <c r="O115" s="295" t="str">
        <f t="shared" si="41"/>
        <v>----</v>
      </c>
      <c r="P115" s="282"/>
      <c r="Q115" s="263" t="str">
        <f t="shared" si="42"/>
        <v>----</v>
      </c>
      <c r="R115" s="282"/>
      <c r="S115" s="264" t="str">
        <f t="shared" si="31"/>
        <v>----</v>
      </c>
      <c r="T115" s="293" t="str">
        <f t="shared" si="32"/>
        <v>-----</v>
      </c>
      <c r="U115" s="394">
        <v>104</v>
      </c>
      <c r="V115" s="297" t="str">
        <f t="shared" si="38"/>
        <v>-----</v>
      </c>
      <c r="W115" s="283"/>
      <c r="X115" s="284"/>
      <c r="Y115" s="284"/>
      <c r="Z115" s="280"/>
      <c r="AA115" s="359" t="str">
        <f t="shared" si="27"/>
        <v>0</v>
      </c>
      <c r="AB115" s="397">
        <f>Tabla6[[#This Row],[Valor]]+AB114</f>
        <v>0</v>
      </c>
    </row>
    <row r="116" spans="1:28" hidden="1">
      <c r="A116" s="358" t="s">
        <v>1116</v>
      </c>
      <c r="B116" s="306" t="s">
        <v>321</v>
      </c>
      <c r="C116" s="303" t="str">
        <f>VLOOKUP(B116,Piezas!$A$10:$B$829,2,FALSE)</f>
        <v>Manija</v>
      </c>
      <c r="D116" s="396"/>
      <c r="E116" s="307" t="str">
        <f>Tabla6[[#This Row],[NºSubcomponente]]</f>
        <v>M105</v>
      </c>
      <c r="F116" s="290"/>
      <c r="G116" s="291" t="str">
        <f t="shared" si="39"/>
        <v>Esp Mat</v>
      </c>
      <c r="H116" s="329">
        <f t="shared" si="25"/>
        <v>0</v>
      </c>
      <c r="I116" s="291" t="str">
        <f t="shared" si="28"/>
        <v>Esp Mat</v>
      </c>
      <c r="J116" s="274"/>
      <c r="K116" s="292" t="str">
        <f t="shared" si="29"/>
        <v>------</v>
      </c>
      <c r="L116" s="293" t="str">
        <f t="shared" si="30"/>
        <v>-------</v>
      </c>
      <c r="M116" s="294" t="str">
        <f t="shared" si="40"/>
        <v>---------------</v>
      </c>
      <c r="N116" s="281"/>
      <c r="O116" s="295" t="str">
        <f t="shared" si="41"/>
        <v>----</v>
      </c>
      <c r="P116" s="282"/>
      <c r="Q116" s="263" t="str">
        <f t="shared" si="42"/>
        <v>----</v>
      </c>
      <c r="R116" s="282"/>
      <c r="S116" s="264" t="str">
        <f t="shared" si="31"/>
        <v>----</v>
      </c>
      <c r="T116" s="293" t="str">
        <f t="shared" si="32"/>
        <v>-----</v>
      </c>
      <c r="U116" s="394">
        <v>105</v>
      </c>
      <c r="V116" s="297" t="str">
        <f t="shared" si="38"/>
        <v>-----</v>
      </c>
      <c r="W116" s="283"/>
      <c r="X116" s="284"/>
      <c r="Y116" s="284"/>
      <c r="Z116" s="280"/>
      <c r="AA116" s="359" t="str">
        <f t="shared" si="27"/>
        <v>0</v>
      </c>
      <c r="AB116" s="397">
        <f>Tabla6[[#This Row],[Valor]]+AB115</f>
        <v>0</v>
      </c>
    </row>
    <row r="117" spans="1:28" hidden="1">
      <c r="A117" s="358" t="s">
        <v>1117</v>
      </c>
      <c r="B117" s="306" t="s">
        <v>321</v>
      </c>
      <c r="C117" s="303" t="str">
        <f>VLOOKUP(B117,Piezas!$A$10:$B$829,2,FALSE)</f>
        <v>Manija</v>
      </c>
      <c r="D117" s="396"/>
      <c r="E117" s="307" t="str">
        <f>Tabla6[[#This Row],[NºSubcomponente]]</f>
        <v>M106</v>
      </c>
      <c r="F117" s="290"/>
      <c r="G117" s="291" t="str">
        <f t="shared" si="39"/>
        <v>Esp Mat</v>
      </c>
      <c r="H117" s="329">
        <f t="shared" si="25"/>
        <v>0</v>
      </c>
      <c r="I117" s="291" t="str">
        <f t="shared" si="28"/>
        <v>Esp Mat</v>
      </c>
      <c r="J117" s="274"/>
      <c r="K117" s="292" t="str">
        <f t="shared" si="29"/>
        <v>------</v>
      </c>
      <c r="L117" s="293" t="str">
        <f t="shared" si="30"/>
        <v>-------</v>
      </c>
      <c r="M117" s="294" t="str">
        <f t="shared" si="40"/>
        <v>---------------</v>
      </c>
      <c r="N117" s="281"/>
      <c r="O117" s="295" t="str">
        <f t="shared" si="41"/>
        <v>----</v>
      </c>
      <c r="P117" s="282"/>
      <c r="Q117" s="263" t="str">
        <f t="shared" si="42"/>
        <v>----</v>
      </c>
      <c r="R117" s="282"/>
      <c r="S117" s="264" t="str">
        <f t="shared" si="31"/>
        <v>----</v>
      </c>
      <c r="T117" s="293" t="str">
        <f t="shared" si="32"/>
        <v>-----</v>
      </c>
      <c r="U117" s="394">
        <v>106</v>
      </c>
      <c r="V117" s="297" t="str">
        <f t="shared" si="38"/>
        <v>-----</v>
      </c>
      <c r="W117" s="283"/>
      <c r="X117" s="284"/>
      <c r="Y117" s="284"/>
      <c r="Z117" s="280"/>
      <c r="AA117" s="359" t="str">
        <f t="shared" si="27"/>
        <v>0</v>
      </c>
      <c r="AB117" s="397">
        <f>Tabla6[[#This Row],[Valor]]+AB116</f>
        <v>0</v>
      </c>
    </row>
    <row r="118" spans="1:28" hidden="1">
      <c r="A118" s="358" t="s">
        <v>1118</v>
      </c>
      <c r="B118" s="306" t="s">
        <v>321</v>
      </c>
      <c r="C118" s="303" t="str">
        <f>VLOOKUP(B118,Piezas!$A$10:$B$829,2,FALSE)</f>
        <v>Manija</v>
      </c>
      <c r="D118" s="396"/>
      <c r="E118" s="307" t="str">
        <f>Tabla6[[#This Row],[NºSubcomponente]]</f>
        <v>M107</v>
      </c>
      <c r="F118" s="290"/>
      <c r="G118" s="291" t="str">
        <f t="shared" si="39"/>
        <v>Esp Mat</v>
      </c>
      <c r="H118" s="329">
        <f t="shared" si="25"/>
        <v>0</v>
      </c>
      <c r="I118" s="291" t="str">
        <f t="shared" si="28"/>
        <v>Esp Mat</v>
      </c>
      <c r="J118" s="274"/>
      <c r="K118" s="292" t="str">
        <f t="shared" si="29"/>
        <v>------</v>
      </c>
      <c r="L118" s="293" t="str">
        <f t="shared" si="30"/>
        <v>-------</v>
      </c>
      <c r="M118" s="294" t="str">
        <f t="shared" si="40"/>
        <v>---------------</v>
      </c>
      <c r="N118" s="281"/>
      <c r="O118" s="295" t="str">
        <f t="shared" si="41"/>
        <v>----</v>
      </c>
      <c r="P118" s="282"/>
      <c r="Q118" s="263" t="str">
        <f t="shared" si="42"/>
        <v>----</v>
      </c>
      <c r="R118" s="282"/>
      <c r="S118" s="264" t="str">
        <f t="shared" si="31"/>
        <v>----</v>
      </c>
      <c r="T118" s="293" t="str">
        <f t="shared" si="32"/>
        <v>-----</v>
      </c>
      <c r="U118" s="394">
        <v>107</v>
      </c>
      <c r="V118" s="297" t="str">
        <f t="shared" si="38"/>
        <v>-----</v>
      </c>
      <c r="W118" s="283"/>
      <c r="X118" s="284"/>
      <c r="Y118" s="284"/>
      <c r="Z118" s="280"/>
      <c r="AA118" s="359" t="str">
        <f t="shared" si="27"/>
        <v>0</v>
      </c>
      <c r="AB118" s="397">
        <f>Tabla6[[#This Row],[Valor]]+AB117</f>
        <v>0</v>
      </c>
    </row>
    <row r="119" spans="1:28" hidden="1">
      <c r="A119" s="358" t="s">
        <v>1119</v>
      </c>
      <c r="B119" s="395"/>
      <c r="C119" s="303" t="e">
        <f>VLOOKUP(B119,Piezas!$A$10:$B$829,2,FALSE)</f>
        <v>#N/A</v>
      </c>
      <c r="D119" s="396"/>
      <c r="E119" s="307" t="str">
        <f>Tabla6[[#This Row],[NºSubcomponente]]</f>
        <v>M108</v>
      </c>
      <c r="F119" s="290"/>
      <c r="G119" s="291" t="str">
        <f t="shared" si="39"/>
        <v>Esp Mat</v>
      </c>
      <c r="H119" s="329">
        <f t="shared" si="25"/>
        <v>0</v>
      </c>
      <c r="I119" s="291" t="str">
        <f t="shared" si="28"/>
        <v>Esp Mat</v>
      </c>
      <c r="J119" s="274"/>
      <c r="K119" s="292" t="str">
        <f t="shared" si="29"/>
        <v>------</v>
      </c>
      <c r="L119" s="293" t="str">
        <f t="shared" si="30"/>
        <v>-------</v>
      </c>
      <c r="M119" s="294" t="str">
        <f t="shared" si="40"/>
        <v>---------------</v>
      </c>
      <c r="N119" s="281"/>
      <c r="O119" s="295" t="str">
        <f t="shared" si="41"/>
        <v>----</v>
      </c>
      <c r="P119" s="282"/>
      <c r="Q119" s="263" t="str">
        <f t="shared" si="42"/>
        <v>----</v>
      </c>
      <c r="R119" s="282"/>
      <c r="S119" s="264" t="str">
        <f t="shared" si="31"/>
        <v>----</v>
      </c>
      <c r="T119" s="293" t="str">
        <f t="shared" si="32"/>
        <v>-----</v>
      </c>
      <c r="U119" s="394">
        <v>108</v>
      </c>
      <c r="V119" s="297" t="str">
        <f t="shared" si="38"/>
        <v>-----</v>
      </c>
      <c r="W119" s="283"/>
      <c r="X119" s="284"/>
      <c r="Y119" s="284"/>
      <c r="Z119" s="280"/>
      <c r="AA119" s="359" t="str">
        <f t="shared" si="27"/>
        <v>0</v>
      </c>
      <c r="AB119" s="399"/>
    </row>
    <row r="120" spans="1:28" hidden="1">
      <c r="A120" s="358" t="s">
        <v>1120</v>
      </c>
      <c r="B120" s="306" t="s">
        <v>322</v>
      </c>
      <c r="C120" s="303" t="str">
        <f>VLOOKUP(B120,Piezas!$A$10:$B$829,2,FALSE)</f>
        <v>tensor cadena</v>
      </c>
      <c r="D120" s="396"/>
      <c r="E120" s="307" t="str">
        <f>Tabla6[[#This Row],[NºSubcomponente]]</f>
        <v>M109</v>
      </c>
      <c r="F120" s="290"/>
      <c r="G120" s="291" t="str">
        <f t="shared" si="39"/>
        <v>Esp Mat</v>
      </c>
      <c r="H120" s="329">
        <f t="shared" si="25"/>
        <v>0</v>
      </c>
      <c r="I120" s="291" t="str">
        <f t="shared" si="28"/>
        <v>Esp Mat</v>
      </c>
      <c r="J120" s="274"/>
      <c r="K120" s="292" t="str">
        <f t="shared" si="29"/>
        <v>------</v>
      </c>
      <c r="L120" s="293" t="str">
        <f t="shared" si="30"/>
        <v>-------</v>
      </c>
      <c r="M120" s="294" t="str">
        <f t="shared" si="40"/>
        <v>---------------</v>
      </c>
      <c r="N120" s="281"/>
      <c r="O120" s="295" t="str">
        <f t="shared" si="41"/>
        <v>----</v>
      </c>
      <c r="P120" s="282"/>
      <c r="Q120" s="263" t="str">
        <f t="shared" si="42"/>
        <v>----</v>
      </c>
      <c r="R120" s="282"/>
      <c r="S120" s="264" t="str">
        <f t="shared" si="31"/>
        <v>----</v>
      </c>
      <c r="T120" s="293" t="str">
        <f t="shared" si="32"/>
        <v>-----</v>
      </c>
      <c r="U120" s="394">
        <v>109</v>
      </c>
      <c r="V120" s="297" t="str">
        <f t="shared" si="38"/>
        <v>-----</v>
      </c>
      <c r="W120" s="283"/>
      <c r="X120" s="284"/>
      <c r="Y120" s="284"/>
      <c r="Z120" s="280"/>
      <c r="AA120" s="359" t="str">
        <f t="shared" si="27"/>
        <v>0</v>
      </c>
      <c r="AB120" s="400" t="str">
        <f>Tabla6[[#This Row],[Valor]]</f>
        <v>0</v>
      </c>
    </row>
    <row r="121" spans="1:28" hidden="1">
      <c r="A121" s="358" t="s">
        <v>1121</v>
      </c>
      <c r="B121" s="306" t="s">
        <v>322</v>
      </c>
      <c r="C121" s="303" t="str">
        <f>VLOOKUP(B121,Piezas!$A$10:$B$829,2,FALSE)</f>
        <v>tensor cadena</v>
      </c>
      <c r="D121" s="396"/>
      <c r="E121" s="307" t="str">
        <f>Tabla6[[#This Row],[NºSubcomponente]]</f>
        <v>M110</v>
      </c>
      <c r="F121" s="290"/>
      <c r="G121" s="291" t="str">
        <f t="shared" si="39"/>
        <v>Esp Mat</v>
      </c>
      <c r="H121" s="329">
        <f t="shared" si="25"/>
        <v>0</v>
      </c>
      <c r="I121" s="291" t="str">
        <f t="shared" si="28"/>
        <v>Esp Mat</v>
      </c>
      <c r="J121" s="274"/>
      <c r="K121" s="292" t="str">
        <f t="shared" si="29"/>
        <v>------</v>
      </c>
      <c r="L121" s="293" t="str">
        <f t="shared" si="30"/>
        <v>-------</v>
      </c>
      <c r="M121" s="294" t="str">
        <f t="shared" si="40"/>
        <v>---------------</v>
      </c>
      <c r="N121" s="281"/>
      <c r="O121" s="295" t="str">
        <f t="shared" si="41"/>
        <v>----</v>
      </c>
      <c r="P121" s="282"/>
      <c r="Q121" s="263" t="str">
        <f t="shared" si="42"/>
        <v>----</v>
      </c>
      <c r="R121" s="282"/>
      <c r="S121" s="264" t="str">
        <f t="shared" si="31"/>
        <v>----</v>
      </c>
      <c r="T121" s="293" t="str">
        <f t="shared" si="32"/>
        <v>-----</v>
      </c>
      <c r="U121" s="394">
        <v>110</v>
      </c>
      <c r="V121" s="297" t="str">
        <f t="shared" si="38"/>
        <v>-----</v>
      </c>
      <c r="W121" s="283"/>
      <c r="X121" s="284"/>
      <c r="Y121" s="284"/>
      <c r="Z121" s="280"/>
      <c r="AA121" s="359" t="str">
        <f t="shared" si="27"/>
        <v>0</v>
      </c>
      <c r="AB121" s="397">
        <f>Tabla6[[#This Row],[Valor]]+AB120</f>
        <v>0</v>
      </c>
    </row>
    <row r="122" spans="1:28" hidden="1">
      <c r="A122" s="358" t="s">
        <v>1122</v>
      </c>
      <c r="B122" s="306" t="s">
        <v>322</v>
      </c>
      <c r="C122" s="303" t="str">
        <f>VLOOKUP(B122,Piezas!$A$10:$B$829,2,FALSE)</f>
        <v>tensor cadena</v>
      </c>
      <c r="D122" s="396"/>
      <c r="E122" s="307" t="str">
        <f>Tabla6[[#This Row],[NºSubcomponente]]</f>
        <v>M111</v>
      </c>
      <c r="F122" s="290"/>
      <c r="G122" s="291" t="str">
        <f t="shared" si="39"/>
        <v>Esp Mat</v>
      </c>
      <c r="H122" s="329">
        <f t="shared" si="25"/>
        <v>0</v>
      </c>
      <c r="I122" s="291" t="str">
        <f t="shared" si="28"/>
        <v>Esp Mat</v>
      </c>
      <c r="J122" s="274"/>
      <c r="K122" s="292" t="str">
        <f t="shared" si="29"/>
        <v>------</v>
      </c>
      <c r="L122" s="293" t="str">
        <f t="shared" si="30"/>
        <v>-------</v>
      </c>
      <c r="M122" s="294" t="str">
        <f t="shared" si="40"/>
        <v>---------------</v>
      </c>
      <c r="N122" s="281"/>
      <c r="O122" s="295" t="str">
        <f t="shared" si="41"/>
        <v>----</v>
      </c>
      <c r="P122" s="282"/>
      <c r="Q122" s="263" t="str">
        <f t="shared" si="42"/>
        <v>----</v>
      </c>
      <c r="R122" s="282"/>
      <c r="S122" s="264" t="str">
        <f t="shared" si="31"/>
        <v>----</v>
      </c>
      <c r="T122" s="293" t="str">
        <f t="shared" si="32"/>
        <v>-----</v>
      </c>
      <c r="U122" s="394">
        <v>111</v>
      </c>
      <c r="V122" s="297" t="str">
        <f t="shared" si="38"/>
        <v>-----</v>
      </c>
      <c r="W122" s="283"/>
      <c r="X122" s="284"/>
      <c r="Y122" s="284"/>
      <c r="Z122" s="280"/>
      <c r="AA122" s="359" t="str">
        <f t="shared" si="27"/>
        <v>0</v>
      </c>
      <c r="AB122" s="397">
        <f>Tabla6[[#This Row],[Valor]]+AB121</f>
        <v>0</v>
      </c>
    </row>
    <row r="123" spans="1:28" hidden="1">
      <c r="A123" s="358" t="s">
        <v>1123</v>
      </c>
      <c r="B123" s="306" t="s">
        <v>322</v>
      </c>
      <c r="C123" s="303" t="str">
        <f>VLOOKUP(B123,Piezas!$A$10:$B$829,2,FALSE)</f>
        <v>tensor cadena</v>
      </c>
      <c r="D123" s="396"/>
      <c r="E123" s="307" t="str">
        <f>Tabla6[[#This Row],[NºSubcomponente]]</f>
        <v>M112</v>
      </c>
      <c r="F123" s="290"/>
      <c r="G123" s="291" t="str">
        <f t="shared" si="39"/>
        <v>Esp Mat</v>
      </c>
      <c r="H123" s="329">
        <f t="shared" si="25"/>
        <v>0</v>
      </c>
      <c r="I123" s="291" t="str">
        <f t="shared" si="28"/>
        <v>Esp Mat</v>
      </c>
      <c r="J123" s="274"/>
      <c r="K123" s="292" t="str">
        <f t="shared" si="29"/>
        <v>------</v>
      </c>
      <c r="L123" s="293" t="str">
        <f t="shared" si="30"/>
        <v>-------</v>
      </c>
      <c r="M123" s="294" t="str">
        <f t="shared" si="40"/>
        <v>---------------</v>
      </c>
      <c r="N123" s="281"/>
      <c r="O123" s="295" t="str">
        <f t="shared" si="41"/>
        <v>----</v>
      </c>
      <c r="P123" s="282"/>
      <c r="Q123" s="263" t="str">
        <f t="shared" si="42"/>
        <v>----</v>
      </c>
      <c r="R123" s="282"/>
      <c r="S123" s="264" t="str">
        <f t="shared" si="31"/>
        <v>----</v>
      </c>
      <c r="T123" s="293" t="str">
        <f t="shared" si="32"/>
        <v>-----</v>
      </c>
      <c r="U123" s="394">
        <v>112</v>
      </c>
      <c r="V123" s="297" t="str">
        <f t="shared" si="38"/>
        <v>-----</v>
      </c>
      <c r="W123" s="283"/>
      <c r="X123" s="284"/>
      <c r="Y123" s="284"/>
      <c r="Z123" s="280"/>
      <c r="AA123" s="359" t="str">
        <f t="shared" si="27"/>
        <v>0</v>
      </c>
      <c r="AB123" s="397">
        <f>Tabla6[[#This Row],[Valor]]+AB122</f>
        <v>0</v>
      </c>
    </row>
    <row r="124" spans="1:28" hidden="1">
      <c r="A124" s="358" t="s">
        <v>1124</v>
      </c>
      <c r="B124" s="306" t="s">
        <v>322</v>
      </c>
      <c r="C124" s="303" t="str">
        <f>VLOOKUP(B124,Piezas!$A$10:$B$829,2,FALSE)</f>
        <v>tensor cadena</v>
      </c>
      <c r="D124" s="396"/>
      <c r="E124" s="307" t="str">
        <f>Tabla6[[#This Row],[NºSubcomponente]]</f>
        <v>M113</v>
      </c>
      <c r="F124" s="290"/>
      <c r="G124" s="291" t="str">
        <f t="shared" si="39"/>
        <v>Esp Mat</v>
      </c>
      <c r="H124" s="329">
        <f t="shared" si="25"/>
        <v>0</v>
      </c>
      <c r="I124" s="291" t="str">
        <f t="shared" si="28"/>
        <v>Esp Mat</v>
      </c>
      <c r="J124" s="274"/>
      <c r="K124" s="292" t="str">
        <f t="shared" si="29"/>
        <v>------</v>
      </c>
      <c r="L124" s="293" t="str">
        <f t="shared" si="30"/>
        <v>-------</v>
      </c>
      <c r="M124" s="294" t="str">
        <f t="shared" si="40"/>
        <v>---------------</v>
      </c>
      <c r="N124" s="281"/>
      <c r="O124" s="295" t="str">
        <f t="shared" si="41"/>
        <v>----</v>
      </c>
      <c r="P124" s="282"/>
      <c r="Q124" s="263" t="str">
        <f t="shared" si="42"/>
        <v>----</v>
      </c>
      <c r="R124" s="282"/>
      <c r="S124" s="264" t="str">
        <f t="shared" si="31"/>
        <v>----</v>
      </c>
      <c r="T124" s="293" t="str">
        <f t="shared" si="32"/>
        <v>-----</v>
      </c>
      <c r="U124" s="394">
        <v>113</v>
      </c>
      <c r="V124" s="297" t="str">
        <f t="shared" si="38"/>
        <v>-----</v>
      </c>
      <c r="W124" s="283"/>
      <c r="X124" s="284"/>
      <c r="Y124" s="284"/>
      <c r="Z124" s="280"/>
      <c r="AA124" s="359" t="str">
        <f t="shared" si="27"/>
        <v>0</v>
      </c>
      <c r="AB124" s="397">
        <f>Tabla6[[#This Row],[Valor]]+AB123</f>
        <v>0</v>
      </c>
    </row>
    <row r="125" spans="1:28" hidden="1">
      <c r="A125" s="358" t="s">
        <v>1125</v>
      </c>
      <c r="B125" s="395"/>
      <c r="C125" s="303" t="e">
        <f>VLOOKUP(B125,Piezas!$A$10:$B$829,2,FALSE)</f>
        <v>#N/A</v>
      </c>
      <c r="D125" s="396"/>
      <c r="E125" s="307" t="str">
        <f>Tabla6[[#This Row],[NºSubcomponente]]</f>
        <v>M114</v>
      </c>
      <c r="F125" s="290"/>
      <c r="G125" s="291" t="str">
        <f t="shared" si="39"/>
        <v>Esp Mat</v>
      </c>
      <c r="H125" s="329">
        <f t="shared" si="25"/>
        <v>0</v>
      </c>
      <c r="I125" s="291" t="str">
        <f t="shared" si="28"/>
        <v>Esp Mat</v>
      </c>
      <c r="J125" s="274"/>
      <c r="K125" s="292" t="str">
        <f t="shared" si="29"/>
        <v>------</v>
      </c>
      <c r="L125" s="293" t="str">
        <f t="shared" si="30"/>
        <v>-------</v>
      </c>
      <c r="M125" s="294" t="str">
        <f t="shared" si="40"/>
        <v>---------------</v>
      </c>
      <c r="N125" s="281"/>
      <c r="O125" s="295" t="str">
        <f t="shared" si="41"/>
        <v>----</v>
      </c>
      <c r="P125" s="282"/>
      <c r="Q125" s="263" t="str">
        <f t="shared" si="42"/>
        <v>----</v>
      </c>
      <c r="R125" s="282"/>
      <c r="S125" s="264" t="str">
        <f t="shared" si="31"/>
        <v>----</v>
      </c>
      <c r="T125" s="293" t="str">
        <f t="shared" si="32"/>
        <v>-----</v>
      </c>
      <c r="U125" s="394">
        <v>114</v>
      </c>
      <c r="V125" s="297" t="str">
        <f t="shared" si="38"/>
        <v>-----</v>
      </c>
      <c r="W125" s="283"/>
      <c r="X125" s="284"/>
      <c r="Y125" s="284"/>
      <c r="Z125" s="280"/>
      <c r="AA125" s="359" t="str">
        <f t="shared" si="27"/>
        <v>0</v>
      </c>
      <c r="AB125" s="399"/>
    </row>
    <row r="126" spans="1:28" hidden="1">
      <c r="A126" s="358" t="s">
        <v>1126</v>
      </c>
      <c r="B126" s="306" t="s">
        <v>323</v>
      </c>
      <c r="C126" s="303" t="str">
        <f>VLOOKUP(B126,Piezas!$A$10:$B$829,2,FALSE)</f>
        <v>eje de volante</v>
      </c>
      <c r="D126" s="396"/>
      <c r="E126" s="307" t="str">
        <f>Tabla6[[#This Row],[NºSubcomponente]]</f>
        <v>M115</v>
      </c>
      <c r="F126" s="290"/>
      <c r="G126" s="291" t="str">
        <f t="shared" si="39"/>
        <v>Esp Mat</v>
      </c>
      <c r="H126" s="329">
        <f t="shared" si="25"/>
        <v>0</v>
      </c>
      <c r="I126" s="291" t="str">
        <f t="shared" si="28"/>
        <v>Esp Mat</v>
      </c>
      <c r="J126" s="274"/>
      <c r="K126" s="292" t="str">
        <f t="shared" si="29"/>
        <v>------</v>
      </c>
      <c r="L126" s="293" t="str">
        <f t="shared" si="30"/>
        <v>-------</v>
      </c>
      <c r="M126" s="294" t="str">
        <f t="shared" si="40"/>
        <v>---------------</v>
      </c>
      <c r="N126" s="281"/>
      <c r="O126" s="295" t="str">
        <f t="shared" si="41"/>
        <v>----</v>
      </c>
      <c r="P126" s="282"/>
      <c r="Q126" s="263" t="str">
        <f t="shared" si="42"/>
        <v>----</v>
      </c>
      <c r="R126" s="282"/>
      <c r="S126" s="264" t="str">
        <f t="shared" si="31"/>
        <v>----</v>
      </c>
      <c r="T126" s="293" t="str">
        <f t="shared" si="32"/>
        <v>-----</v>
      </c>
      <c r="U126" s="394">
        <v>115</v>
      </c>
      <c r="V126" s="297" t="str">
        <f t="shared" si="38"/>
        <v>-----</v>
      </c>
      <c r="W126" s="283"/>
      <c r="X126" s="284"/>
      <c r="Y126" s="284"/>
      <c r="Z126" s="280"/>
      <c r="AA126" s="359" t="str">
        <f t="shared" si="27"/>
        <v>0</v>
      </c>
      <c r="AB126" s="400" t="str">
        <f>Tabla6[[#This Row],[Valor]]</f>
        <v>0</v>
      </c>
    </row>
    <row r="127" spans="1:28" hidden="1">
      <c r="A127" s="358" t="s">
        <v>1127</v>
      </c>
      <c r="B127" s="306" t="s">
        <v>323</v>
      </c>
      <c r="C127" s="303" t="str">
        <f>VLOOKUP(B127,Piezas!$A$10:$B$829,2,FALSE)</f>
        <v>eje de volante</v>
      </c>
      <c r="D127" s="396"/>
      <c r="E127" s="307" t="str">
        <f>Tabla6[[#This Row],[NºSubcomponente]]</f>
        <v>M116</v>
      </c>
      <c r="F127" s="290"/>
      <c r="G127" s="291" t="str">
        <f t="shared" si="39"/>
        <v>Esp Mat</v>
      </c>
      <c r="H127" s="329">
        <f t="shared" si="25"/>
        <v>0</v>
      </c>
      <c r="I127" s="291" t="str">
        <f t="shared" si="28"/>
        <v>Esp Mat</v>
      </c>
      <c r="J127" s="274"/>
      <c r="K127" s="292" t="str">
        <f t="shared" si="29"/>
        <v>------</v>
      </c>
      <c r="L127" s="293" t="str">
        <f t="shared" si="30"/>
        <v>-------</v>
      </c>
      <c r="M127" s="294" t="str">
        <f t="shared" si="40"/>
        <v>---------------</v>
      </c>
      <c r="N127" s="281"/>
      <c r="O127" s="295" t="str">
        <f t="shared" si="41"/>
        <v>----</v>
      </c>
      <c r="P127" s="282"/>
      <c r="Q127" s="263" t="str">
        <f t="shared" si="42"/>
        <v>----</v>
      </c>
      <c r="R127" s="282"/>
      <c r="S127" s="264" t="str">
        <f t="shared" si="31"/>
        <v>----</v>
      </c>
      <c r="T127" s="293" t="str">
        <f t="shared" si="32"/>
        <v>-----</v>
      </c>
      <c r="U127" s="394">
        <v>116</v>
      </c>
      <c r="V127" s="297" t="str">
        <f t="shared" si="38"/>
        <v>-----</v>
      </c>
      <c r="W127" s="283"/>
      <c r="X127" s="284"/>
      <c r="Y127" s="284"/>
      <c r="Z127" s="280"/>
      <c r="AA127" s="359" t="str">
        <f t="shared" si="27"/>
        <v>0</v>
      </c>
      <c r="AB127" s="397">
        <f>Tabla6[[#This Row],[Valor]]+AB126</f>
        <v>0</v>
      </c>
    </row>
    <row r="128" spans="1:28" hidden="1">
      <c r="A128" s="358" t="s">
        <v>1128</v>
      </c>
      <c r="B128" s="306" t="s">
        <v>323</v>
      </c>
      <c r="C128" s="303" t="str">
        <f>VLOOKUP(B128,Piezas!$A$10:$B$829,2,FALSE)</f>
        <v>eje de volante</v>
      </c>
      <c r="D128" s="396"/>
      <c r="E128" s="307" t="str">
        <f>Tabla6[[#This Row],[NºSubcomponente]]</f>
        <v>M117</v>
      </c>
      <c r="F128" s="290"/>
      <c r="G128" s="291" t="str">
        <f t="shared" si="39"/>
        <v>Esp Mat</v>
      </c>
      <c r="H128" s="329">
        <f t="shared" si="25"/>
        <v>0</v>
      </c>
      <c r="I128" s="291" t="str">
        <f t="shared" si="28"/>
        <v>Esp Mat</v>
      </c>
      <c r="J128" s="274"/>
      <c r="K128" s="292" t="str">
        <f t="shared" si="29"/>
        <v>------</v>
      </c>
      <c r="L128" s="293" t="str">
        <f t="shared" si="30"/>
        <v>-------</v>
      </c>
      <c r="M128" s="294" t="str">
        <f t="shared" si="40"/>
        <v>---------------</v>
      </c>
      <c r="N128" s="281"/>
      <c r="O128" s="295" t="str">
        <f t="shared" si="41"/>
        <v>----</v>
      </c>
      <c r="P128" s="282"/>
      <c r="Q128" s="263" t="str">
        <f t="shared" si="42"/>
        <v>----</v>
      </c>
      <c r="R128" s="282"/>
      <c r="S128" s="264" t="str">
        <f t="shared" si="31"/>
        <v>----</v>
      </c>
      <c r="T128" s="293" t="str">
        <f t="shared" si="32"/>
        <v>-----</v>
      </c>
      <c r="U128" s="394">
        <v>117</v>
      </c>
      <c r="V128" s="297" t="str">
        <f t="shared" si="38"/>
        <v>-----</v>
      </c>
      <c r="W128" s="283"/>
      <c r="X128" s="284"/>
      <c r="Y128" s="284"/>
      <c r="Z128" s="280"/>
      <c r="AA128" s="359" t="str">
        <f t="shared" si="27"/>
        <v>0</v>
      </c>
      <c r="AB128" s="397">
        <f>Tabla6[[#This Row],[Valor]]+AB127</f>
        <v>0</v>
      </c>
    </row>
    <row r="129" spans="1:28" hidden="1">
      <c r="A129" s="358" t="s">
        <v>1129</v>
      </c>
      <c r="B129" s="306" t="s">
        <v>323</v>
      </c>
      <c r="C129" s="303" t="str">
        <f>VLOOKUP(B129,Piezas!$A$10:$B$829,2,FALSE)</f>
        <v>eje de volante</v>
      </c>
      <c r="D129" s="396"/>
      <c r="E129" s="307" t="str">
        <f>Tabla6[[#This Row],[NºSubcomponente]]</f>
        <v>M118</v>
      </c>
      <c r="F129" s="290"/>
      <c r="G129" s="291" t="str">
        <f t="shared" si="39"/>
        <v>Esp Mat</v>
      </c>
      <c r="H129" s="329">
        <f t="shared" si="25"/>
        <v>0</v>
      </c>
      <c r="I129" s="291" t="str">
        <f t="shared" si="28"/>
        <v>Esp Mat</v>
      </c>
      <c r="J129" s="274"/>
      <c r="K129" s="292" t="str">
        <f t="shared" si="29"/>
        <v>------</v>
      </c>
      <c r="L129" s="293" t="str">
        <f t="shared" si="30"/>
        <v>-------</v>
      </c>
      <c r="M129" s="294" t="str">
        <f t="shared" si="40"/>
        <v>---------------</v>
      </c>
      <c r="N129" s="281"/>
      <c r="O129" s="295" t="str">
        <f t="shared" si="41"/>
        <v>----</v>
      </c>
      <c r="P129" s="282"/>
      <c r="Q129" s="263" t="str">
        <f t="shared" si="42"/>
        <v>----</v>
      </c>
      <c r="R129" s="282"/>
      <c r="S129" s="264" t="str">
        <f t="shared" si="31"/>
        <v>----</v>
      </c>
      <c r="T129" s="293" t="str">
        <f t="shared" si="32"/>
        <v>-----</v>
      </c>
      <c r="U129" s="394">
        <v>118</v>
      </c>
      <c r="V129" s="297" t="str">
        <f t="shared" si="38"/>
        <v>-----</v>
      </c>
      <c r="W129" s="283"/>
      <c r="X129" s="284"/>
      <c r="Y129" s="284"/>
      <c r="Z129" s="280"/>
      <c r="AA129" s="359" t="str">
        <f t="shared" si="27"/>
        <v>0</v>
      </c>
      <c r="AB129" s="397">
        <f>Tabla6[[#This Row],[Valor]]+AB128</f>
        <v>0</v>
      </c>
    </row>
    <row r="130" spans="1:28" hidden="1">
      <c r="A130" s="358" t="s">
        <v>1130</v>
      </c>
      <c r="B130" s="306" t="s">
        <v>323</v>
      </c>
      <c r="C130" s="303" t="str">
        <f>VLOOKUP(B130,Piezas!$A$10:$B$829,2,FALSE)</f>
        <v>eje de volante</v>
      </c>
      <c r="D130" s="396"/>
      <c r="E130" s="307" t="str">
        <f>Tabla6[[#This Row],[NºSubcomponente]]</f>
        <v>M119</v>
      </c>
      <c r="F130" s="290"/>
      <c r="G130" s="291" t="str">
        <f t="shared" si="39"/>
        <v>Esp Mat</v>
      </c>
      <c r="H130" s="329">
        <f t="shared" si="25"/>
        <v>0</v>
      </c>
      <c r="I130" s="291" t="str">
        <f t="shared" si="28"/>
        <v>Esp Mat</v>
      </c>
      <c r="J130" s="274"/>
      <c r="K130" s="292" t="str">
        <f t="shared" si="29"/>
        <v>------</v>
      </c>
      <c r="L130" s="293" t="str">
        <f t="shared" si="30"/>
        <v>-------</v>
      </c>
      <c r="M130" s="294" t="str">
        <f t="shared" si="40"/>
        <v>---------------</v>
      </c>
      <c r="N130" s="281"/>
      <c r="O130" s="295" t="str">
        <f t="shared" si="41"/>
        <v>----</v>
      </c>
      <c r="P130" s="282"/>
      <c r="Q130" s="263" t="str">
        <f t="shared" si="42"/>
        <v>----</v>
      </c>
      <c r="R130" s="282"/>
      <c r="S130" s="264" t="str">
        <f t="shared" si="31"/>
        <v>----</v>
      </c>
      <c r="T130" s="293" t="str">
        <f t="shared" si="32"/>
        <v>-----</v>
      </c>
      <c r="U130" s="394">
        <v>119</v>
      </c>
      <c r="V130" s="297" t="str">
        <f t="shared" si="38"/>
        <v>-----</v>
      </c>
      <c r="W130" s="283"/>
      <c r="X130" s="284"/>
      <c r="Y130" s="284"/>
      <c r="Z130" s="280"/>
      <c r="AA130" s="359" t="str">
        <f t="shared" si="27"/>
        <v>0</v>
      </c>
      <c r="AB130" s="397">
        <f>Tabla6[[#This Row],[Valor]]+AB129</f>
        <v>0</v>
      </c>
    </row>
    <row r="131" spans="1:28" hidden="1">
      <c r="A131" s="358" t="s">
        <v>1131</v>
      </c>
      <c r="B131" s="395"/>
      <c r="C131" s="303" t="e">
        <f>VLOOKUP(B131,Piezas!$A$10:$B$829,2,FALSE)</f>
        <v>#N/A</v>
      </c>
      <c r="D131" s="396"/>
      <c r="E131" s="307" t="str">
        <f>Tabla6[[#This Row],[NºSubcomponente]]</f>
        <v>M120</v>
      </c>
      <c r="F131" s="290"/>
      <c r="G131" s="291" t="str">
        <f t="shared" si="39"/>
        <v>Esp Mat</v>
      </c>
      <c r="H131" s="329">
        <f t="shared" si="25"/>
        <v>0</v>
      </c>
      <c r="I131" s="291" t="str">
        <f t="shared" si="28"/>
        <v>Esp Mat</v>
      </c>
      <c r="J131" s="274"/>
      <c r="K131" s="292" t="str">
        <f t="shared" si="29"/>
        <v>------</v>
      </c>
      <c r="L131" s="293" t="str">
        <f t="shared" si="30"/>
        <v>-------</v>
      </c>
      <c r="M131" s="294" t="str">
        <f t="shared" si="40"/>
        <v>---------------</v>
      </c>
      <c r="N131" s="281"/>
      <c r="O131" s="295" t="str">
        <f t="shared" si="41"/>
        <v>----</v>
      </c>
      <c r="P131" s="282"/>
      <c r="Q131" s="263" t="str">
        <f t="shared" si="42"/>
        <v>----</v>
      </c>
      <c r="R131" s="282"/>
      <c r="S131" s="264" t="str">
        <f t="shared" si="31"/>
        <v>----</v>
      </c>
      <c r="T131" s="293" t="str">
        <f t="shared" si="32"/>
        <v>-----</v>
      </c>
      <c r="U131" s="394">
        <v>120</v>
      </c>
      <c r="V131" s="297" t="str">
        <f t="shared" si="38"/>
        <v>-----</v>
      </c>
      <c r="W131" s="283"/>
      <c r="X131" s="284"/>
      <c r="Y131" s="284"/>
      <c r="Z131" s="280"/>
      <c r="AA131" s="359" t="str">
        <f t="shared" si="27"/>
        <v>0</v>
      </c>
      <c r="AB131" s="399"/>
    </row>
    <row r="132" spans="1:28" hidden="1">
      <c r="A132" s="358" t="s">
        <v>1132</v>
      </c>
      <c r="B132" s="306" t="s">
        <v>324</v>
      </c>
      <c r="C132" s="303" t="str">
        <f>VLOOKUP(B132,Piezas!$A$10:$B$829,2,FALSE)</f>
        <v>Engranaje 9D</v>
      </c>
      <c r="D132" s="396"/>
      <c r="E132" s="307" t="str">
        <f>Tabla6[[#This Row],[NºSubcomponente]]</f>
        <v>M121</v>
      </c>
      <c r="F132" s="290"/>
      <c r="G132" s="291" t="str">
        <f t="shared" si="39"/>
        <v>Esp Mat</v>
      </c>
      <c r="H132" s="329">
        <f t="shared" si="25"/>
        <v>0</v>
      </c>
      <c r="I132" s="291" t="str">
        <f t="shared" si="28"/>
        <v>Esp Mat</v>
      </c>
      <c r="J132" s="274"/>
      <c r="K132" s="292" t="str">
        <f t="shared" si="29"/>
        <v>------</v>
      </c>
      <c r="L132" s="293" t="str">
        <f t="shared" si="30"/>
        <v>-------</v>
      </c>
      <c r="M132" s="294" t="str">
        <f t="shared" si="40"/>
        <v>---------------</v>
      </c>
      <c r="N132" s="281"/>
      <c r="O132" s="295" t="str">
        <f t="shared" si="41"/>
        <v>----</v>
      </c>
      <c r="P132" s="282"/>
      <c r="Q132" s="263" t="str">
        <f t="shared" si="42"/>
        <v>----</v>
      </c>
      <c r="R132" s="282"/>
      <c r="S132" s="264" t="str">
        <f t="shared" si="31"/>
        <v>----</v>
      </c>
      <c r="T132" s="293" t="str">
        <f t="shared" si="32"/>
        <v>-----</v>
      </c>
      <c r="U132" s="394">
        <v>121</v>
      </c>
      <c r="V132" s="297" t="str">
        <f t="shared" si="38"/>
        <v>-----</v>
      </c>
      <c r="W132" s="283"/>
      <c r="X132" s="284"/>
      <c r="Y132" s="284"/>
      <c r="Z132" s="280"/>
      <c r="AA132" s="359" t="str">
        <f t="shared" si="27"/>
        <v>0</v>
      </c>
      <c r="AB132" s="400" t="str">
        <f>Tabla6[[#This Row],[Valor]]</f>
        <v>0</v>
      </c>
    </row>
    <row r="133" spans="1:28" hidden="1">
      <c r="A133" s="358" t="s">
        <v>1133</v>
      </c>
      <c r="B133" s="306" t="s">
        <v>324</v>
      </c>
      <c r="C133" s="303" t="str">
        <f>VLOOKUP(B133,Piezas!$A$10:$B$829,2,FALSE)</f>
        <v>Engranaje 9D</v>
      </c>
      <c r="D133" s="396"/>
      <c r="E133" s="307" t="str">
        <f>Tabla6[[#This Row],[NºSubcomponente]]</f>
        <v>M122</v>
      </c>
      <c r="F133" s="290"/>
      <c r="G133" s="291" t="str">
        <f t="shared" si="39"/>
        <v>Esp Mat</v>
      </c>
      <c r="H133" s="329">
        <f t="shared" si="25"/>
        <v>0</v>
      </c>
      <c r="I133" s="291" t="str">
        <f t="shared" si="28"/>
        <v>Esp Mat</v>
      </c>
      <c r="J133" s="274"/>
      <c r="K133" s="292" t="str">
        <f t="shared" si="29"/>
        <v>------</v>
      </c>
      <c r="L133" s="293" t="str">
        <f t="shared" si="30"/>
        <v>-------</v>
      </c>
      <c r="M133" s="294" t="str">
        <f t="shared" si="40"/>
        <v>---------------</v>
      </c>
      <c r="N133" s="281"/>
      <c r="O133" s="295" t="str">
        <f t="shared" si="41"/>
        <v>----</v>
      </c>
      <c r="P133" s="282"/>
      <c r="Q133" s="263" t="str">
        <f t="shared" si="42"/>
        <v>----</v>
      </c>
      <c r="R133" s="282"/>
      <c r="S133" s="264" t="str">
        <f t="shared" si="31"/>
        <v>----</v>
      </c>
      <c r="T133" s="293" t="str">
        <f t="shared" si="32"/>
        <v>-----</v>
      </c>
      <c r="U133" s="394">
        <v>122</v>
      </c>
      <c r="V133" s="297" t="str">
        <f t="shared" si="38"/>
        <v>-----</v>
      </c>
      <c r="W133" s="283"/>
      <c r="X133" s="284"/>
      <c r="Y133" s="284"/>
      <c r="Z133" s="280"/>
      <c r="AA133" s="359" t="str">
        <f t="shared" si="27"/>
        <v>0</v>
      </c>
      <c r="AB133" s="397">
        <f>Tabla6[[#This Row],[Valor]]+AB132</f>
        <v>0</v>
      </c>
    </row>
    <row r="134" spans="1:28" hidden="1">
      <c r="A134" s="358" t="s">
        <v>1134</v>
      </c>
      <c r="B134" s="306" t="s">
        <v>324</v>
      </c>
      <c r="C134" s="303" t="str">
        <f>VLOOKUP(B134,Piezas!$A$10:$B$829,2,FALSE)</f>
        <v>Engranaje 9D</v>
      </c>
      <c r="D134" s="396"/>
      <c r="E134" s="307" t="str">
        <f>Tabla6[[#This Row],[NºSubcomponente]]</f>
        <v>M123</v>
      </c>
      <c r="F134" s="290"/>
      <c r="G134" s="291" t="str">
        <f t="shared" si="39"/>
        <v>Esp Mat</v>
      </c>
      <c r="H134" s="329">
        <f t="shared" si="25"/>
        <v>0</v>
      </c>
      <c r="I134" s="291" t="str">
        <f t="shared" si="28"/>
        <v>Esp Mat</v>
      </c>
      <c r="J134" s="274"/>
      <c r="K134" s="292" t="str">
        <f t="shared" si="29"/>
        <v>------</v>
      </c>
      <c r="L134" s="293" t="str">
        <f t="shared" si="30"/>
        <v>-------</v>
      </c>
      <c r="M134" s="294" t="str">
        <f t="shared" si="40"/>
        <v>---------------</v>
      </c>
      <c r="N134" s="281"/>
      <c r="O134" s="295" t="str">
        <f t="shared" si="41"/>
        <v>----</v>
      </c>
      <c r="P134" s="282"/>
      <c r="Q134" s="263" t="str">
        <f t="shared" si="42"/>
        <v>----</v>
      </c>
      <c r="R134" s="282"/>
      <c r="S134" s="264" t="str">
        <f t="shared" si="31"/>
        <v>----</v>
      </c>
      <c r="T134" s="293" t="str">
        <f t="shared" si="32"/>
        <v>-----</v>
      </c>
      <c r="U134" s="394">
        <v>123</v>
      </c>
      <c r="V134" s="297" t="str">
        <f t="shared" si="38"/>
        <v>-----</v>
      </c>
      <c r="W134" s="283"/>
      <c r="X134" s="284"/>
      <c r="Y134" s="284"/>
      <c r="Z134" s="280"/>
      <c r="AA134" s="359" t="str">
        <f t="shared" si="27"/>
        <v>0</v>
      </c>
      <c r="AB134" s="397">
        <f>Tabla6[[#This Row],[Valor]]+AB133</f>
        <v>0</v>
      </c>
    </row>
    <row r="135" spans="1:28" hidden="1">
      <c r="A135" s="358" t="s">
        <v>1135</v>
      </c>
      <c r="B135" s="306" t="s">
        <v>324</v>
      </c>
      <c r="C135" s="303" t="str">
        <f>VLOOKUP(B135,Piezas!$A$10:$B$829,2,FALSE)</f>
        <v>Engranaje 9D</v>
      </c>
      <c r="D135" s="396"/>
      <c r="E135" s="307" t="str">
        <f>Tabla6[[#This Row],[NºSubcomponente]]</f>
        <v>M124</v>
      </c>
      <c r="F135" s="290"/>
      <c r="G135" s="291" t="str">
        <f t="shared" si="39"/>
        <v>Esp Mat</v>
      </c>
      <c r="H135" s="329">
        <f t="shared" si="25"/>
        <v>0</v>
      </c>
      <c r="I135" s="291" t="str">
        <f t="shared" si="28"/>
        <v>Esp Mat</v>
      </c>
      <c r="J135" s="274"/>
      <c r="K135" s="292" t="str">
        <f t="shared" si="29"/>
        <v>------</v>
      </c>
      <c r="L135" s="293" t="str">
        <f t="shared" si="30"/>
        <v>-------</v>
      </c>
      <c r="M135" s="294" t="str">
        <f t="shared" si="40"/>
        <v>---------------</v>
      </c>
      <c r="N135" s="281"/>
      <c r="O135" s="295" t="str">
        <f t="shared" si="41"/>
        <v>----</v>
      </c>
      <c r="P135" s="282"/>
      <c r="Q135" s="263" t="str">
        <f t="shared" si="42"/>
        <v>----</v>
      </c>
      <c r="R135" s="282"/>
      <c r="S135" s="264" t="str">
        <f t="shared" si="31"/>
        <v>----</v>
      </c>
      <c r="T135" s="293" t="str">
        <f t="shared" si="32"/>
        <v>-----</v>
      </c>
      <c r="U135" s="394">
        <v>124</v>
      </c>
      <c r="V135" s="297" t="str">
        <f t="shared" si="38"/>
        <v>-----</v>
      </c>
      <c r="W135" s="283"/>
      <c r="X135" s="284"/>
      <c r="Y135" s="284"/>
      <c r="Z135" s="280"/>
      <c r="AA135" s="359" t="str">
        <f t="shared" si="27"/>
        <v>0</v>
      </c>
      <c r="AB135" s="397">
        <f>Tabla6[[#This Row],[Valor]]+AB134</f>
        <v>0</v>
      </c>
    </row>
    <row r="136" spans="1:28" hidden="1">
      <c r="A136" s="358" t="s">
        <v>1136</v>
      </c>
      <c r="B136" s="305" t="s">
        <v>324</v>
      </c>
      <c r="C136" s="303" t="str">
        <f>VLOOKUP(B136,Piezas!$A$10:$B$829,2,FALSE)</f>
        <v>Engranaje 9D</v>
      </c>
      <c r="D136" s="396"/>
      <c r="E136" s="307" t="str">
        <f>Tabla6[[#This Row],[NºSubcomponente]]</f>
        <v>M125</v>
      </c>
      <c r="F136" s="290"/>
      <c r="G136" s="291" t="str">
        <f t="shared" ref="G136:G167" si="43">IF(J136="T","mm",IF(J136="H","mm",IF(J136="CA","mm",IF(J136="CN","Planchas",IF(J136="CI","Planchas",IF(J136="P","mm",IF(J136="A","mm",IF(J136="HRL","mm",IF(J136="HCL","mm",IF(J136="A","mm",IF(J136="cer","mm",IF(J136="cec","mm","Esp Mat"))))))))))))</f>
        <v>Esp Mat</v>
      </c>
      <c r="H136" s="329">
        <f t="shared" si="25"/>
        <v>0</v>
      </c>
      <c r="I136" s="291" t="str">
        <f t="shared" si="28"/>
        <v>Esp Mat</v>
      </c>
      <c r="J136" s="274"/>
      <c r="K136" s="292" t="str">
        <f t="shared" si="29"/>
        <v>------</v>
      </c>
      <c r="L136" s="293" t="str">
        <f t="shared" si="30"/>
        <v>-------</v>
      </c>
      <c r="M136" s="294" t="str">
        <f t="shared" ref="M136:M142" si="44">IF(J136="T","Terfilado redondo 1045",IF(J136="H","planchuela o angulo",IF(J136="Cec","Caño estructural cuadrado o rect",IF(J136="Cer","Caño estructural redondo",IF(J136="CN","Chapa negra doble recapado",IF(J136="CI","Chapa de inoxidable 304",IF(J136="P","Planchuela de Hierro",IF(J136="A","Hierro Angulo",IF(J136="HCL","Hierro liso cuadrado",IF(J136="HRL","Hierro liso redondo","---------------"))))))))))</f>
        <v>---------------</v>
      </c>
      <c r="N136" s="281"/>
      <c r="O136" s="295" t="str">
        <f t="shared" ref="O136:O142" si="45">IF(J136="T","Diam",IF(J136="H","m",IF(J136="CA","X",IF(J136="CN","X",IF(J136="CI","X",IF(J136="P"," ",IF(J136="A","X",IF(J136="HRL","Diam",IF(J136="HCL","X",IF(J136="P","ancho","----"))))))))))</f>
        <v>----</v>
      </c>
      <c r="P136" s="282"/>
      <c r="Q136" s="263" t="str">
        <f t="shared" ref="Q136:Q142" si="46">IF(J136="T","mm",IF(J136="H","mm",IF(J136="CA","m",IF(J136="CN","m",IF(J136="CI","m",IF(J136="P","Pulgadas",IF(J136="A","Pulgadas",IF(J136="HRL","mm",IF(J136="HCL","mm",IF(J136="A","Pulgadas",IF(J136="cer","mm",IF(J136="cec","mm","----"))))))))))))</f>
        <v>----</v>
      </c>
      <c r="R136" s="282"/>
      <c r="S136" s="264" t="str">
        <f t="shared" ref="S136:S142" si="47">IF(J136="T","-----",IF(J136="H","mm",IF(J136="CA","m",IF(J136="CN","mm",IF(J136="CI","m",IF(J136="P","mm",IF(J136="A","Pulgadas",IF(J136="HLR","mm",IF(J136="HLC","mm",IF(J136="A","Pulgadas",IF(J136="cer","mm",IF(J136="cec","mm","----"))))))))))))</f>
        <v>----</v>
      </c>
      <c r="T136" s="293" t="str">
        <f t="shared" ref="T136:T142" si="48">IF(J136&lt;&gt;0,L136*H136,"-----")</f>
        <v>-----</v>
      </c>
      <c r="U136" s="394">
        <v>125</v>
      </c>
      <c r="V136" s="297" t="str">
        <f t="shared" ref="V136:V143" si="49">IF(J136="T",$AG$25,IF(J136="A",$AG$19,IF(J136="P",$AG$20,IF(J136="CN",$AG$23,IF(J136="CI",$AG$24,IF(J136="HRL",$AG$21,IF(J136="CER",$AG$27,IF(J136="CEC",$AG$28,IF(J136="HCL",$AG$22,IF(J136="CI",$AG$24,"-----"))))))))))</f>
        <v>-----</v>
      </c>
      <c r="W136" s="283"/>
      <c r="X136" s="284"/>
      <c r="Y136" s="284"/>
      <c r="Z136" s="280"/>
      <c r="AA136" s="359" t="str">
        <f t="shared" si="27"/>
        <v>0</v>
      </c>
      <c r="AB136" s="397">
        <f>Tabla6[[#This Row],[Valor]]+AB135</f>
        <v>0</v>
      </c>
    </row>
    <row r="137" spans="1:28" hidden="1">
      <c r="A137" s="358" t="s">
        <v>1137</v>
      </c>
      <c r="B137" s="375"/>
      <c r="C137" s="303" t="e">
        <f>VLOOKUP(B137,Piezas!$A$10:$B$829,2,FALSE)</f>
        <v>#N/A</v>
      </c>
      <c r="D137" s="396"/>
      <c r="E137" s="307" t="str">
        <f>Tabla6[[#This Row],[NºSubcomponente]]</f>
        <v>M126</v>
      </c>
      <c r="F137" s="290"/>
      <c r="G137" s="291" t="str">
        <f t="shared" si="43"/>
        <v>Esp Mat</v>
      </c>
      <c r="H137" s="329">
        <f t="shared" si="25"/>
        <v>0</v>
      </c>
      <c r="I137" s="291" t="str">
        <f t="shared" si="28"/>
        <v>Esp Mat</v>
      </c>
      <c r="J137" s="274"/>
      <c r="K137" s="292" t="str">
        <f t="shared" si="29"/>
        <v>------</v>
      </c>
      <c r="L137" s="293" t="str">
        <f t="shared" si="30"/>
        <v>-------</v>
      </c>
      <c r="M137" s="294" t="str">
        <f t="shared" si="44"/>
        <v>---------------</v>
      </c>
      <c r="N137" s="281"/>
      <c r="O137" s="295" t="str">
        <f t="shared" si="45"/>
        <v>----</v>
      </c>
      <c r="P137" s="282"/>
      <c r="Q137" s="263" t="str">
        <f t="shared" si="46"/>
        <v>----</v>
      </c>
      <c r="R137" s="282"/>
      <c r="S137" s="264" t="str">
        <f t="shared" si="47"/>
        <v>----</v>
      </c>
      <c r="T137" s="293" t="str">
        <f t="shared" si="48"/>
        <v>-----</v>
      </c>
      <c r="U137" s="394">
        <v>126</v>
      </c>
      <c r="V137" s="297" t="str">
        <f t="shared" si="49"/>
        <v>-----</v>
      </c>
      <c r="W137" s="283"/>
      <c r="X137" s="284"/>
      <c r="Y137" s="284"/>
      <c r="Z137" s="280"/>
      <c r="AA137" s="359" t="str">
        <f t="shared" si="27"/>
        <v>0</v>
      </c>
      <c r="AB137" s="399"/>
    </row>
    <row r="138" spans="1:28" hidden="1">
      <c r="A138" s="358" t="s">
        <v>1138</v>
      </c>
      <c r="B138" s="305" t="s">
        <v>325</v>
      </c>
      <c r="C138" s="303" t="str">
        <f>VLOOKUP(B138,Piezas!$A$10:$B$829,2,FALSE)</f>
        <v>Engranaje 10D</v>
      </c>
      <c r="D138" s="396"/>
      <c r="E138" s="307" t="str">
        <f>Tabla6[[#This Row],[NºSubcomponente]]</f>
        <v>M127</v>
      </c>
      <c r="F138" s="290"/>
      <c r="G138" s="291" t="str">
        <f t="shared" si="43"/>
        <v>Esp Mat</v>
      </c>
      <c r="H138" s="329">
        <f t="shared" si="25"/>
        <v>0</v>
      </c>
      <c r="I138" s="291" t="str">
        <f t="shared" si="28"/>
        <v>Esp Mat</v>
      </c>
      <c r="J138" s="274"/>
      <c r="K138" s="292" t="str">
        <f t="shared" si="29"/>
        <v>------</v>
      </c>
      <c r="L138" s="293" t="str">
        <f t="shared" si="30"/>
        <v>-------</v>
      </c>
      <c r="M138" s="294" t="str">
        <f t="shared" si="44"/>
        <v>---------------</v>
      </c>
      <c r="N138" s="281"/>
      <c r="O138" s="295" t="str">
        <f t="shared" si="45"/>
        <v>----</v>
      </c>
      <c r="P138" s="282"/>
      <c r="Q138" s="263" t="str">
        <f t="shared" si="46"/>
        <v>----</v>
      </c>
      <c r="R138" s="282"/>
      <c r="S138" s="264" t="str">
        <f t="shared" si="47"/>
        <v>----</v>
      </c>
      <c r="T138" s="293" t="str">
        <f t="shared" si="48"/>
        <v>-----</v>
      </c>
      <c r="U138" s="394">
        <v>127</v>
      </c>
      <c r="V138" s="297" t="str">
        <f t="shared" si="49"/>
        <v>-----</v>
      </c>
      <c r="W138" s="283"/>
      <c r="X138" s="284"/>
      <c r="Y138" s="284"/>
      <c r="Z138" s="280"/>
      <c r="AA138" s="359" t="str">
        <f t="shared" si="27"/>
        <v>0</v>
      </c>
      <c r="AB138" s="400" t="str">
        <f>Tabla6[[#This Row],[Valor]]</f>
        <v>0</v>
      </c>
    </row>
    <row r="139" spans="1:28" hidden="1">
      <c r="A139" s="358" t="s">
        <v>1139</v>
      </c>
      <c r="B139" s="305" t="s">
        <v>325</v>
      </c>
      <c r="C139" s="303" t="str">
        <f>VLOOKUP(B139,Piezas!$A$10:$B$829,2,FALSE)</f>
        <v>Engranaje 10D</v>
      </c>
      <c r="D139" s="396"/>
      <c r="E139" s="307" t="str">
        <f>Tabla6[[#This Row],[NºSubcomponente]]</f>
        <v>M128</v>
      </c>
      <c r="F139" s="290"/>
      <c r="G139" s="291" t="str">
        <f t="shared" si="43"/>
        <v>Esp Mat</v>
      </c>
      <c r="H139" s="329">
        <f t="shared" si="25"/>
        <v>0</v>
      </c>
      <c r="I139" s="291" t="str">
        <f t="shared" si="28"/>
        <v>Esp Mat</v>
      </c>
      <c r="J139" s="274"/>
      <c r="K139" s="292" t="str">
        <f t="shared" si="29"/>
        <v>------</v>
      </c>
      <c r="L139" s="293" t="str">
        <f t="shared" si="30"/>
        <v>-------</v>
      </c>
      <c r="M139" s="294" t="str">
        <f t="shared" si="44"/>
        <v>---------------</v>
      </c>
      <c r="N139" s="281"/>
      <c r="O139" s="295" t="str">
        <f t="shared" si="45"/>
        <v>----</v>
      </c>
      <c r="P139" s="282"/>
      <c r="Q139" s="263" t="str">
        <f t="shared" si="46"/>
        <v>----</v>
      </c>
      <c r="R139" s="282"/>
      <c r="S139" s="264" t="str">
        <f t="shared" si="47"/>
        <v>----</v>
      </c>
      <c r="T139" s="293" t="str">
        <f t="shared" si="48"/>
        <v>-----</v>
      </c>
      <c r="U139" s="394">
        <v>128</v>
      </c>
      <c r="V139" s="297" t="str">
        <f t="shared" si="49"/>
        <v>-----</v>
      </c>
      <c r="W139" s="283"/>
      <c r="X139" s="284"/>
      <c r="Y139" s="284"/>
      <c r="Z139" s="280"/>
      <c r="AA139" s="359" t="str">
        <f t="shared" si="27"/>
        <v>0</v>
      </c>
      <c r="AB139" s="397">
        <f>Tabla6[[#This Row],[Valor]]+AB138</f>
        <v>0</v>
      </c>
    </row>
    <row r="140" spans="1:28" hidden="1">
      <c r="A140" s="358" t="s">
        <v>1140</v>
      </c>
      <c r="B140" s="305" t="s">
        <v>325</v>
      </c>
      <c r="C140" s="303" t="str">
        <f>VLOOKUP(B140,Piezas!$A$10:$B$829,2,FALSE)</f>
        <v>Engranaje 10D</v>
      </c>
      <c r="D140" s="396"/>
      <c r="E140" s="307" t="str">
        <f>Tabla6[[#This Row],[NºSubcomponente]]</f>
        <v>M129</v>
      </c>
      <c r="F140" s="290"/>
      <c r="G140" s="291" t="str">
        <f t="shared" si="43"/>
        <v>Esp Mat</v>
      </c>
      <c r="H140" s="329">
        <f t="shared" ref="H140:H203" si="50">IF(OR("CN"=J140,"Ci"=J140),F140,F140/1000)</f>
        <v>0</v>
      </c>
      <c r="I140" s="291" t="str">
        <f t="shared" si="28"/>
        <v>Esp Mat</v>
      </c>
      <c r="J140" s="274"/>
      <c r="K140" s="292" t="str">
        <f t="shared" si="29"/>
        <v>------</v>
      </c>
      <c r="L140" s="293" t="str">
        <f t="shared" si="30"/>
        <v>-------</v>
      </c>
      <c r="M140" s="294" t="str">
        <f t="shared" si="44"/>
        <v>---------------</v>
      </c>
      <c r="N140" s="281"/>
      <c r="O140" s="295" t="str">
        <f t="shared" si="45"/>
        <v>----</v>
      </c>
      <c r="P140" s="282"/>
      <c r="Q140" s="263" t="str">
        <f t="shared" si="46"/>
        <v>----</v>
      </c>
      <c r="R140" s="282"/>
      <c r="S140" s="264" t="str">
        <f t="shared" si="47"/>
        <v>----</v>
      </c>
      <c r="T140" s="293" t="str">
        <f t="shared" si="48"/>
        <v>-----</v>
      </c>
      <c r="U140" s="394">
        <v>129</v>
      </c>
      <c r="V140" s="297" t="str">
        <f t="shared" si="49"/>
        <v>-----</v>
      </c>
      <c r="W140" s="283"/>
      <c r="X140" s="284"/>
      <c r="Y140" s="284"/>
      <c r="Z140" s="280"/>
      <c r="AA140" s="359" t="str">
        <f t="shared" ref="AA140:AA203" si="51">IF(T140="-----","0",V140*T140)</f>
        <v>0</v>
      </c>
      <c r="AB140" s="397">
        <f>Tabla6[[#This Row],[Valor]]+AB139</f>
        <v>0</v>
      </c>
    </row>
    <row r="141" spans="1:28" hidden="1">
      <c r="A141" s="358" t="s">
        <v>1141</v>
      </c>
      <c r="B141" s="305" t="s">
        <v>325</v>
      </c>
      <c r="C141" s="303" t="str">
        <f>VLOOKUP(B141,Piezas!$A$10:$B$829,2,FALSE)</f>
        <v>Engranaje 10D</v>
      </c>
      <c r="D141" s="396"/>
      <c r="E141" s="307" t="str">
        <f>Tabla6[[#This Row],[NºSubcomponente]]</f>
        <v>M130</v>
      </c>
      <c r="F141" s="290"/>
      <c r="G141" s="291" t="str">
        <f t="shared" si="43"/>
        <v>Esp Mat</v>
      </c>
      <c r="H141" s="329">
        <f t="shared" si="50"/>
        <v>0</v>
      </c>
      <c r="I141" s="291" t="str">
        <f t="shared" ref="I141:I204" si="52">IF(J141="T","m",IF(J141="H","m",IF(J141="CA","m",IF(J141="CN","Planchas",IF(J141="CI","Planchas",IF(J141="P","m",IF(J141="A","m",IF(J141="HRL","m",IF(J141="HCL","m",IF(J141="A","m",IF(J141="cer","m",IF(J141="cec","m","Esp Mat"))))))))))))</f>
        <v>Esp Mat</v>
      </c>
      <c r="J141" s="274"/>
      <c r="K141" s="292" t="str">
        <f t="shared" ref="K141:K204" si="53">IF(J141="T",H141/4,IF(J141="H","m",IF(J141="CA",H141/6,IF(J141="CN","-----",IF(J141="CI","-----",IF(J141="P",H141/6,IF(J141="A",H141/4,IF(J141="HLR",H141/12,IF(J141="HLC",H141/12,IF(J141="A","m","------"))))))))))</f>
        <v>------</v>
      </c>
      <c r="L141" s="293" t="str">
        <f t="shared" ref="L141:L204" si="54">IF(J141="T",((7890*((3.1416*N141*N141)/4)/1000000)),IF(J141="H","planchuela o angulo",IF(J141="CA","Caño estructural",IF(J141="CN",((N141*P141)*(R141/1000))*7890,IF(J141="CI",((N141*P141)*(R141/1000))*7890,IF(J141="A",2*((((N141*25.4)*(R141*25.4))/1000000)*7890)*2,IF(J141="P",((N141*25.4*R141)/1000000)*7890,IF(J141="HCL",((N141*N141)/1000000)*7890,IF(J141="HRL",((7890*((3.1416*N141*N141)/4)/1000000)),IF(J141="cer",((7890*((3.1416*N141*R141))/1000000)),IF(J141="cec",((7890*((N141*2+P141*2)*R141)/1000000)),"-------")))))))))))</f>
        <v>-------</v>
      </c>
      <c r="M141" s="294" t="str">
        <f t="shared" si="44"/>
        <v>---------------</v>
      </c>
      <c r="N141" s="281"/>
      <c r="O141" s="295" t="str">
        <f t="shared" si="45"/>
        <v>----</v>
      </c>
      <c r="P141" s="282"/>
      <c r="Q141" s="263" t="str">
        <f t="shared" si="46"/>
        <v>----</v>
      </c>
      <c r="R141" s="282"/>
      <c r="S141" s="264" t="str">
        <f t="shared" si="47"/>
        <v>----</v>
      </c>
      <c r="T141" s="293" t="str">
        <f t="shared" si="48"/>
        <v>-----</v>
      </c>
      <c r="U141" s="394">
        <v>130</v>
      </c>
      <c r="V141" s="297" t="str">
        <f t="shared" si="49"/>
        <v>-----</v>
      </c>
      <c r="W141" s="283"/>
      <c r="X141" s="284"/>
      <c r="Y141" s="284"/>
      <c r="Z141" s="280"/>
      <c r="AA141" s="359" t="str">
        <f t="shared" si="51"/>
        <v>0</v>
      </c>
      <c r="AB141" s="397">
        <f>Tabla6[[#This Row],[Valor]]+AB140</f>
        <v>0</v>
      </c>
    </row>
    <row r="142" spans="1:28" hidden="1">
      <c r="A142" s="358" t="s">
        <v>1142</v>
      </c>
      <c r="B142" s="305" t="s">
        <v>325</v>
      </c>
      <c r="C142" s="303" t="str">
        <f>VLOOKUP(B142,Piezas!$A$10:$B$829,2,FALSE)</f>
        <v>Engranaje 10D</v>
      </c>
      <c r="D142" s="396"/>
      <c r="E142" s="307" t="str">
        <f>Tabla6[[#This Row],[NºSubcomponente]]</f>
        <v>M131</v>
      </c>
      <c r="F142" s="290"/>
      <c r="G142" s="291" t="str">
        <f t="shared" si="43"/>
        <v>Esp Mat</v>
      </c>
      <c r="H142" s="329">
        <f t="shared" si="50"/>
        <v>0</v>
      </c>
      <c r="I142" s="291" t="str">
        <f t="shared" si="52"/>
        <v>Esp Mat</v>
      </c>
      <c r="J142" s="274"/>
      <c r="K142" s="292" t="str">
        <f t="shared" si="53"/>
        <v>------</v>
      </c>
      <c r="L142" s="293" t="str">
        <f t="shared" si="54"/>
        <v>-------</v>
      </c>
      <c r="M142" s="294" t="str">
        <f t="shared" si="44"/>
        <v>---------------</v>
      </c>
      <c r="N142" s="281"/>
      <c r="O142" s="295" t="str">
        <f t="shared" si="45"/>
        <v>----</v>
      </c>
      <c r="P142" s="282"/>
      <c r="Q142" s="263" t="str">
        <f t="shared" si="46"/>
        <v>----</v>
      </c>
      <c r="R142" s="282"/>
      <c r="S142" s="264" t="str">
        <f t="shared" si="47"/>
        <v>----</v>
      </c>
      <c r="T142" s="293" t="str">
        <f t="shared" si="48"/>
        <v>-----</v>
      </c>
      <c r="U142" s="394">
        <v>131</v>
      </c>
      <c r="V142" s="297" t="str">
        <f t="shared" si="49"/>
        <v>-----</v>
      </c>
      <c r="W142" s="283"/>
      <c r="X142" s="284"/>
      <c r="Y142" s="284"/>
      <c r="Z142" s="280"/>
      <c r="AA142" s="359" t="str">
        <f t="shared" si="51"/>
        <v>0</v>
      </c>
      <c r="AB142" s="397">
        <f>Tabla6[[#This Row],[Valor]]+AB141</f>
        <v>0</v>
      </c>
    </row>
    <row r="143" spans="1:28" hidden="1">
      <c r="A143" s="358" t="s">
        <v>1143</v>
      </c>
      <c r="B143" s="375"/>
      <c r="C143" s="303" t="e">
        <f>VLOOKUP(B143,Piezas!$A$10:$B$829,2,FALSE)</f>
        <v>#N/A</v>
      </c>
      <c r="D143" s="396"/>
      <c r="E143" s="307" t="str">
        <f>Tabla6[[#This Row],[NºSubcomponente]]</f>
        <v>M132</v>
      </c>
      <c r="F143" s="290"/>
      <c r="G143" s="291" t="str">
        <f t="shared" si="43"/>
        <v>Esp Mat</v>
      </c>
      <c r="H143" s="329">
        <f t="shared" si="50"/>
        <v>0</v>
      </c>
      <c r="I143" s="291" t="str">
        <f t="shared" si="52"/>
        <v>Esp Mat</v>
      </c>
      <c r="J143" s="274"/>
      <c r="K143" s="292" t="str">
        <f t="shared" si="53"/>
        <v>------</v>
      </c>
      <c r="L143" s="293" t="str">
        <f t="shared" si="54"/>
        <v>-------</v>
      </c>
      <c r="M143" s="294" t="str">
        <f t="shared" ref="M143:M186" si="55">IF(J143="T","Terfilado redondo 1045",IF(J143="H","planchuela o angulo",IF(J143="Cec","Caño estructural cuadrado o rect",IF(J143="Cer","Caño estructural redondo",IF(J143="CN","Chapa negra doble recapado",IF(J143="CI","Chapa de inoxidable 304",IF(J143="P","Planchuela de Hierro",IF(J143="A","Hierro Angulo",IF(J143="HCL","Hierro liso cuadrado",IF(J143="HRL","Hierro liso redondo","---------------"))))))))))</f>
        <v>---------------</v>
      </c>
      <c r="N143" s="281"/>
      <c r="O143" s="295" t="str">
        <f t="shared" ref="O143:O186" si="56">IF(J143="T","Diam",IF(J143="H","m",IF(J143="CA","X",IF(J143="CN","X",IF(J143="CI","X",IF(J143="P"," ",IF(J143="A","X",IF(J143="HRL","Diam",IF(J143="HCL","X",IF(J143="P","ancho","----"))))))))))</f>
        <v>----</v>
      </c>
      <c r="P143" s="282"/>
      <c r="Q143" s="263" t="str">
        <f t="shared" ref="Q143:Q186" si="57">IF(J143="T","mm",IF(J143="H","mm",IF(J143="CA","m",IF(J143="CN","m",IF(J143="CI","m",IF(J143="P","Pulgadas",IF(J143="A","Pulgadas",IF(J143="HRL","mm",IF(J143="HCL","mm",IF(J143="A","Pulgadas",IF(J143="cer","mm",IF(J143="cec","mm","----"))))))))))))</f>
        <v>----</v>
      </c>
      <c r="R143" s="282"/>
      <c r="S143" s="264" t="str">
        <f t="shared" ref="S143:S204" si="58">IF(J143="T","-----",IF(J143="H","mm",IF(J143="CA","m",IF(J143="CN","mm",IF(J143="CI","m",IF(J143="P","mm",IF(J143="A","Pulgadas",IF(J143="HLR","mm",IF(J143="HLC","mm",IF(J143="A","Pulgadas",IF(J143="cer","mm",IF(J143="cec","mm","----"))))))))))))</f>
        <v>----</v>
      </c>
      <c r="T143" s="293" t="str">
        <f t="shared" ref="T143:T150" si="59">IF(J143&lt;&gt;0,L143*H143,"-----")</f>
        <v>-----</v>
      </c>
      <c r="U143" s="394">
        <v>132</v>
      </c>
      <c r="V143" s="297" t="str">
        <f t="shared" si="49"/>
        <v>-----</v>
      </c>
      <c r="W143" s="283"/>
      <c r="X143" s="284"/>
      <c r="Y143" s="284"/>
      <c r="Z143" s="280"/>
      <c r="AA143" s="359" t="str">
        <f t="shared" si="51"/>
        <v>0</v>
      </c>
      <c r="AB143" s="399"/>
    </row>
    <row r="144" spans="1:28" hidden="1">
      <c r="A144" s="358" t="s">
        <v>1144</v>
      </c>
      <c r="B144" s="305" t="s">
        <v>326</v>
      </c>
      <c r="C144" s="303" t="str">
        <f>VLOOKUP(B144,Piezas!$A$10:$B$829,2,FALSE)</f>
        <v>Engranaje 19D</v>
      </c>
      <c r="D144" s="396"/>
      <c r="E144" s="307" t="str">
        <f>Tabla6[[#This Row],[NºSubcomponente]]</f>
        <v>M133</v>
      </c>
      <c r="F144" s="290"/>
      <c r="G144" s="291" t="str">
        <f t="shared" si="43"/>
        <v>Esp Mat</v>
      </c>
      <c r="H144" s="329">
        <f t="shared" si="50"/>
        <v>0</v>
      </c>
      <c r="I144" s="291" t="str">
        <f t="shared" si="52"/>
        <v>Esp Mat</v>
      </c>
      <c r="J144" s="274"/>
      <c r="K144" s="292" t="str">
        <f t="shared" si="53"/>
        <v>------</v>
      </c>
      <c r="L144" s="293" t="str">
        <f t="shared" si="54"/>
        <v>-------</v>
      </c>
      <c r="M144" s="294" t="str">
        <f t="shared" si="55"/>
        <v>---------------</v>
      </c>
      <c r="N144" s="281"/>
      <c r="O144" s="295" t="str">
        <f t="shared" si="56"/>
        <v>----</v>
      </c>
      <c r="P144" s="282"/>
      <c r="Q144" s="263" t="str">
        <f t="shared" si="57"/>
        <v>----</v>
      </c>
      <c r="R144" s="282"/>
      <c r="S144" s="264" t="str">
        <f t="shared" si="58"/>
        <v>----</v>
      </c>
      <c r="T144" s="293" t="str">
        <f t="shared" si="59"/>
        <v>-----</v>
      </c>
      <c r="U144" s="394">
        <v>133</v>
      </c>
      <c r="V144" s="297" t="str">
        <f t="shared" ref="V144:V186" si="60">IF(J144="T",$AG$25,IF(J144="A",$AG$19,IF(J144="P",$AG$20,IF(J144="CN",$AG$23,IF(J144="CI",$AG$24,IF(J144="HRL",$AG$21,IF(J144="CER",$AG$27,IF(J144="CEC",$AG$28,IF(J144="HCL",$AG$22,IF(J144="CI",$AG$24,"-----"))))))))))</f>
        <v>-----</v>
      </c>
      <c r="W144" s="283"/>
      <c r="X144" s="284"/>
      <c r="Y144" s="284"/>
      <c r="Z144" s="280"/>
      <c r="AA144" s="359" t="str">
        <f t="shared" si="51"/>
        <v>0</v>
      </c>
      <c r="AB144" s="400" t="str">
        <f>Tabla6[[#This Row],[Valor]]</f>
        <v>0</v>
      </c>
    </row>
    <row r="145" spans="1:28" hidden="1">
      <c r="A145" s="358" t="s">
        <v>1145</v>
      </c>
      <c r="B145" s="305" t="s">
        <v>326</v>
      </c>
      <c r="C145" s="303" t="str">
        <f>VLOOKUP(B145,Piezas!$A$10:$B$829,2,FALSE)</f>
        <v>Engranaje 19D</v>
      </c>
      <c r="D145" s="396"/>
      <c r="E145" s="307" t="str">
        <f>Tabla6[[#This Row],[NºSubcomponente]]</f>
        <v>M134</v>
      </c>
      <c r="F145" s="290"/>
      <c r="G145" s="291" t="str">
        <f t="shared" si="43"/>
        <v>Esp Mat</v>
      </c>
      <c r="H145" s="329">
        <f t="shared" si="50"/>
        <v>0</v>
      </c>
      <c r="I145" s="291" t="str">
        <f t="shared" si="52"/>
        <v>Esp Mat</v>
      </c>
      <c r="J145" s="274"/>
      <c r="K145" s="292" t="str">
        <f t="shared" si="53"/>
        <v>------</v>
      </c>
      <c r="L145" s="293" t="str">
        <f t="shared" si="54"/>
        <v>-------</v>
      </c>
      <c r="M145" s="294" t="str">
        <f t="shared" si="55"/>
        <v>---------------</v>
      </c>
      <c r="N145" s="281"/>
      <c r="O145" s="295" t="str">
        <f t="shared" si="56"/>
        <v>----</v>
      </c>
      <c r="P145" s="282"/>
      <c r="Q145" s="263" t="str">
        <f t="shared" si="57"/>
        <v>----</v>
      </c>
      <c r="R145" s="282"/>
      <c r="S145" s="264" t="str">
        <f t="shared" si="58"/>
        <v>----</v>
      </c>
      <c r="T145" s="293" t="str">
        <f t="shared" si="59"/>
        <v>-----</v>
      </c>
      <c r="U145" s="394">
        <v>134</v>
      </c>
      <c r="V145" s="297" t="str">
        <f t="shared" si="60"/>
        <v>-----</v>
      </c>
      <c r="W145" s="283"/>
      <c r="X145" s="284"/>
      <c r="Y145" s="284"/>
      <c r="Z145" s="280"/>
      <c r="AA145" s="359" t="str">
        <f t="shared" si="51"/>
        <v>0</v>
      </c>
      <c r="AB145" s="397">
        <f>Tabla6[[#This Row],[Valor]]+AB144</f>
        <v>0</v>
      </c>
    </row>
    <row r="146" spans="1:28" hidden="1">
      <c r="A146" s="358" t="s">
        <v>1146</v>
      </c>
      <c r="B146" s="305" t="s">
        <v>326</v>
      </c>
      <c r="C146" s="303" t="str">
        <f>VLOOKUP(B146,Piezas!$A$10:$B$829,2,FALSE)</f>
        <v>Engranaje 19D</v>
      </c>
      <c r="D146" s="396"/>
      <c r="E146" s="307" t="str">
        <f>Tabla6[[#This Row],[NºSubcomponente]]</f>
        <v>M135</v>
      </c>
      <c r="F146" s="290"/>
      <c r="G146" s="291" t="str">
        <f t="shared" si="43"/>
        <v>Esp Mat</v>
      </c>
      <c r="H146" s="329">
        <f t="shared" si="50"/>
        <v>0</v>
      </c>
      <c r="I146" s="291" t="str">
        <f t="shared" si="52"/>
        <v>Esp Mat</v>
      </c>
      <c r="J146" s="274"/>
      <c r="K146" s="292" t="str">
        <f t="shared" si="53"/>
        <v>------</v>
      </c>
      <c r="L146" s="293" t="str">
        <f t="shared" si="54"/>
        <v>-------</v>
      </c>
      <c r="M146" s="294" t="str">
        <f t="shared" si="55"/>
        <v>---------------</v>
      </c>
      <c r="N146" s="281"/>
      <c r="O146" s="295" t="str">
        <f t="shared" si="56"/>
        <v>----</v>
      </c>
      <c r="P146" s="282"/>
      <c r="Q146" s="263" t="str">
        <f t="shared" si="57"/>
        <v>----</v>
      </c>
      <c r="R146" s="282"/>
      <c r="S146" s="264" t="str">
        <f t="shared" si="58"/>
        <v>----</v>
      </c>
      <c r="T146" s="293" t="str">
        <f t="shared" si="59"/>
        <v>-----</v>
      </c>
      <c r="U146" s="394">
        <v>135</v>
      </c>
      <c r="V146" s="297" t="str">
        <f t="shared" si="60"/>
        <v>-----</v>
      </c>
      <c r="W146" s="283"/>
      <c r="X146" s="284"/>
      <c r="Y146" s="284"/>
      <c r="Z146" s="280"/>
      <c r="AA146" s="359" t="str">
        <f t="shared" si="51"/>
        <v>0</v>
      </c>
      <c r="AB146" s="397">
        <f>Tabla6[[#This Row],[Valor]]+AB145</f>
        <v>0</v>
      </c>
    </row>
    <row r="147" spans="1:28" hidden="1">
      <c r="A147" s="358" t="s">
        <v>1147</v>
      </c>
      <c r="B147" s="305" t="s">
        <v>326</v>
      </c>
      <c r="C147" s="303" t="str">
        <f>VLOOKUP(B147,Piezas!$A$10:$B$829,2,FALSE)</f>
        <v>Engranaje 19D</v>
      </c>
      <c r="D147" s="396"/>
      <c r="E147" s="307" t="str">
        <f>Tabla6[[#This Row],[NºSubcomponente]]</f>
        <v>M136</v>
      </c>
      <c r="F147" s="290"/>
      <c r="G147" s="291" t="str">
        <f t="shared" si="43"/>
        <v>Esp Mat</v>
      </c>
      <c r="H147" s="329">
        <f t="shared" si="50"/>
        <v>0</v>
      </c>
      <c r="I147" s="291" t="str">
        <f t="shared" si="52"/>
        <v>Esp Mat</v>
      </c>
      <c r="J147" s="274"/>
      <c r="K147" s="292" t="str">
        <f t="shared" si="53"/>
        <v>------</v>
      </c>
      <c r="L147" s="293" t="str">
        <f t="shared" si="54"/>
        <v>-------</v>
      </c>
      <c r="M147" s="294" t="str">
        <f t="shared" si="55"/>
        <v>---------------</v>
      </c>
      <c r="N147" s="281"/>
      <c r="O147" s="295" t="str">
        <f t="shared" si="56"/>
        <v>----</v>
      </c>
      <c r="P147" s="282"/>
      <c r="Q147" s="263" t="str">
        <f t="shared" si="57"/>
        <v>----</v>
      </c>
      <c r="R147" s="282"/>
      <c r="S147" s="264" t="str">
        <f t="shared" si="58"/>
        <v>----</v>
      </c>
      <c r="T147" s="293" t="str">
        <f t="shared" si="59"/>
        <v>-----</v>
      </c>
      <c r="U147" s="394">
        <v>136</v>
      </c>
      <c r="V147" s="297" t="str">
        <f t="shared" si="60"/>
        <v>-----</v>
      </c>
      <c r="W147" s="283"/>
      <c r="X147" s="284"/>
      <c r="Y147" s="284"/>
      <c r="Z147" s="280"/>
      <c r="AA147" s="359" t="str">
        <f t="shared" si="51"/>
        <v>0</v>
      </c>
      <c r="AB147" s="397">
        <f>Tabla6[[#This Row],[Valor]]+AB146</f>
        <v>0</v>
      </c>
    </row>
    <row r="148" spans="1:28" hidden="1">
      <c r="A148" s="358" t="s">
        <v>1148</v>
      </c>
      <c r="B148" s="305" t="s">
        <v>326</v>
      </c>
      <c r="C148" s="303" t="str">
        <f>VLOOKUP(B148,Piezas!$A$10:$B$829,2,FALSE)</f>
        <v>Engranaje 19D</v>
      </c>
      <c r="D148" s="396"/>
      <c r="E148" s="307" t="str">
        <f>Tabla6[[#This Row],[NºSubcomponente]]</f>
        <v>M137</v>
      </c>
      <c r="F148" s="290"/>
      <c r="G148" s="291" t="str">
        <f t="shared" si="43"/>
        <v>Esp Mat</v>
      </c>
      <c r="H148" s="329">
        <f t="shared" si="50"/>
        <v>0</v>
      </c>
      <c r="I148" s="291" t="str">
        <f t="shared" si="52"/>
        <v>Esp Mat</v>
      </c>
      <c r="J148" s="274"/>
      <c r="K148" s="292" t="str">
        <f t="shared" si="53"/>
        <v>------</v>
      </c>
      <c r="L148" s="293" t="str">
        <f t="shared" si="54"/>
        <v>-------</v>
      </c>
      <c r="M148" s="294" t="str">
        <f t="shared" si="55"/>
        <v>---------------</v>
      </c>
      <c r="N148" s="281"/>
      <c r="O148" s="295" t="str">
        <f t="shared" si="56"/>
        <v>----</v>
      </c>
      <c r="P148" s="282"/>
      <c r="Q148" s="263" t="str">
        <f t="shared" si="57"/>
        <v>----</v>
      </c>
      <c r="R148" s="282"/>
      <c r="S148" s="264" t="str">
        <f t="shared" si="58"/>
        <v>----</v>
      </c>
      <c r="T148" s="293" t="str">
        <f t="shared" si="59"/>
        <v>-----</v>
      </c>
      <c r="U148" s="394">
        <v>137</v>
      </c>
      <c r="V148" s="297" t="str">
        <f t="shared" si="60"/>
        <v>-----</v>
      </c>
      <c r="W148" s="283"/>
      <c r="X148" s="284"/>
      <c r="Y148" s="284"/>
      <c r="Z148" s="280"/>
      <c r="AA148" s="359" t="str">
        <f t="shared" si="51"/>
        <v>0</v>
      </c>
      <c r="AB148" s="397">
        <f>Tabla6[[#This Row],[Valor]]+AB147</f>
        <v>0</v>
      </c>
    </row>
    <row r="149" spans="1:28" hidden="1">
      <c r="A149" s="358" t="s">
        <v>1149</v>
      </c>
      <c r="B149" s="375"/>
      <c r="C149" s="303" t="e">
        <f>VLOOKUP(B149,Piezas!$A$10:$B$829,2,FALSE)</f>
        <v>#N/A</v>
      </c>
      <c r="D149" s="396"/>
      <c r="E149" s="307" t="str">
        <f>Tabla6[[#This Row],[NºSubcomponente]]</f>
        <v>M138</v>
      </c>
      <c r="F149" s="290"/>
      <c r="G149" s="291" t="str">
        <f t="shared" si="43"/>
        <v>Esp Mat</v>
      </c>
      <c r="H149" s="329">
        <f t="shared" si="50"/>
        <v>0</v>
      </c>
      <c r="I149" s="291" t="str">
        <f t="shared" si="52"/>
        <v>Esp Mat</v>
      </c>
      <c r="J149" s="274"/>
      <c r="K149" s="292" t="str">
        <f t="shared" si="53"/>
        <v>------</v>
      </c>
      <c r="L149" s="293" t="str">
        <f t="shared" si="54"/>
        <v>-------</v>
      </c>
      <c r="M149" s="294" t="str">
        <f t="shared" si="55"/>
        <v>---------------</v>
      </c>
      <c r="N149" s="281"/>
      <c r="O149" s="295" t="str">
        <f t="shared" si="56"/>
        <v>----</v>
      </c>
      <c r="P149" s="282"/>
      <c r="Q149" s="263" t="str">
        <f t="shared" si="57"/>
        <v>----</v>
      </c>
      <c r="R149" s="282"/>
      <c r="S149" s="264" t="str">
        <f t="shared" si="58"/>
        <v>----</v>
      </c>
      <c r="T149" s="293" t="str">
        <f t="shared" si="59"/>
        <v>-----</v>
      </c>
      <c r="U149" s="394">
        <v>138</v>
      </c>
      <c r="V149" s="297" t="str">
        <f t="shared" si="60"/>
        <v>-----</v>
      </c>
      <c r="W149" s="283"/>
      <c r="X149" s="284"/>
      <c r="Y149" s="284"/>
      <c r="Z149" s="280"/>
      <c r="AA149" s="359" t="str">
        <f t="shared" si="51"/>
        <v>0</v>
      </c>
      <c r="AB149" s="399"/>
    </row>
    <row r="150" spans="1:28" hidden="1">
      <c r="A150" s="358" t="s">
        <v>1249</v>
      </c>
      <c r="B150" s="305" t="s">
        <v>327</v>
      </c>
      <c r="C150" s="303" t="str">
        <f>VLOOKUP(B150,Piezas!$A$10:$B$829,2,FALSE)</f>
        <v>Engranaje 28D</v>
      </c>
      <c r="D150" s="396"/>
      <c r="E150" s="307" t="str">
        <f>Tabla6[[#This Row],[NºSubcomponente]]</f>
        <v>M139</v>
      </c>
      <c r="F150" s="290"/>
      <c r="G150" s="291" t="str">
        <f t="shared" si="43"/>
        <v>Esp Mat</v>
      </c>
      <c r="H150" s="329">
        <f t="shared" si="50"/>
        <v>0</v>
      </c>
      <c r="I150" s="291" t="str">
        <f t="shared" si="52"/>
        <v>Esp Mat</v>
      </c>
      <c r="J150" s="274"/>
      <c r="K150" s="292" t="str">
        <f t="shared" si="53"/>
        <v>------</v>
      </c>
      <c r="L150" s="293" t="str">
        <f t="shared" si="54"/>
        <v>-------</v>
      </c>
      <c r="M150" s="294" t="str">
        <f t="shared" si="55"/>
        <v>---------------</v>
      </c>
      <c r="N150" s="281"/>
      <c r="O150" s="295" t="str">
        <f t="shared" si="56"/>
        <v>----</v>
      </c>
      <c r="P150" s="282"/>
      <c r="Q150" s="263" t="str">
        <f t="shared" si="57"/>
        <v>----</v>
      </c>
      <c r="R150" s="282"/>
      <c r="S150" s="264" t="str">
        <f t="shared" si="58"/>
        <v>----</v>
      </c>
      <c r="T150" s="293" t="str">
        <f t="shared" si="59"/>
        <v>-----</v>
      </c>
      <c r="U150" s="394">
        <v>139</v>
      </c>
      <c r="V150" s="297" t="str">
        <f t="shared" si="60"/>
        <v>-----</v>
      </c>
      <c r="W150" s="283"/>
      <c r="X150" s="284"/>
      <c r="Y150" s="284"/>
      <c r="Z150" s="280"/>
      <c r="AA150" s="359" t="str">
        <f t="shared" si="51"/>
        <v>0</v>
      </c>
      <c r="AB150" s="400" t="str">
        <f>Tabla6[[#This Row],[Valor]]</f>
        <v>0</v>
      </c>
    </row>
    <row r="151" spans="1:28" hidden="1">
      <c r="A151" s="358" t="s">
        <v>1250</v>
      </c>
      <c r="B151" s="305" t="s">
        <v>327</v>
      </c>
      <c r="C151" s="303" t="str">
        <f>VLOOKUP(B151,Piezas!$A$10:$B$829,2,FALSE)</f>
        <v>Engranaje 28D</v>
      </c>
      <c r="D151" s="396"/>
      <c r="E151" s="307" t="str">
        <f>Tabla6[[#This Row],[NºSubcomponente]]</f>
        <v>M140</v>
      </c>
      <c r="F151" s="290"/>
      <c r="G151" s="291" t="str">
        <f t="shared" si="43"/>
        <v>Esp Mat</v>
      </c>
      <c r="H151" s="329">
        <f t="shared" si="50"/>
        <v>0</v>
      </c>
      <c r="I151" s="291" t="str">
        <f t="shared" si="52"/>
        <v>Esp Mat</v>
      </c>
      <c r="J151" s="274"/>
      <c r="K151" s="292" t="str">
        <f t="shared" si="53"/>
        <v>------</v>
      </c>
      <c r="L151" s="293" t="str">
        <f t="shared" si="54"/>
        <v>-------</v>
      </c>
      <c r="M151" s="294" t="str">
        <f t="shared" si="55"/>
        <v>---------------</v>
      </c>
      <c r="N151" s="281"/>
      <c r="O151" s="295" t="str">
        <f t="shared" si="56"/>
        <v>----</v>
      </c>
      <c r="P151" s="282"/>
      <c r="Q151" s="263" t="str">
        <f t="shared" si="57"/>
        <v>----</v>
      </c>
      <c r="R151" s="282"/>
      <c r="S151" s="264" t="str">
        <f t="shared" si="58"/>
        <v>----</v>
      </c>
      <c r="T151" s="302" t="str">
        <f t="shared" ref="T151:T186" si="61">IF(J151&lt;&gt;0,L151*H151,"-----")</f>
        <v>-----</v>
      </c>
      <c r="U151" s="394">
        <v>140</v>
      </c>
      <c r="V151" s="297" t="str">
        <f t="shared" si="60"/>
        <v>-----</v>
      </c>
      <c r="W151" s="283"/>
      <c r="X151" s="284"/>
      <c r="Y151" s="284"/>
      <c r="Z151" s="280"/>
      <c r="AA151" s="359" t="str">
        <f t="shared" si="51"/>
        <v>0</v>
      </c>
      <c r="AB151" s="397">
        <f>Tabla6[[#This Row],[Valor]]+AB150</f>
        <v>0</v>
      </c>
    </row>
    <row r="152" spans="1:28" hidden="1">
      <c r="A152" s="358" t="s">
        <v>1251</v>
      </c>
      <c r="B152" s="305" t="s">
        <v>327</v>
      </c>
      <c r="C152" s="303" t="str">
        <f>VLOOKUP(B152,Piezas!$A$10:$B$829,2,FALSE)</f>
        <v>Engranaje 28D</v>
      </c>
      <c r="D152" s="396"/>
      <c r="E152" s="307" t="str">
        <f>Tabla6[[#This Row],[NºSubcomponente]]</f>
        <v>M141</v>
      </c>
      <c r="F152" s="290"/>
      <c r="G152" s="291" t="str">
        <f t="shared" si="43"/>
        <v>Esp Mat</v>
      </c>
      <c r="H152" s="329">
        <f t="shared" si="50"/>
        <v>0</v>
      </c>
      <c r="I152" s="291" t="str">
        <f t="shared" si="52"/>
        <v>Esp Mat</v>
      </c>
      <c r="J152" s="274"/>
      <c r="K152" s="292" t="str">
        <f t="shared" si="53"/>
        <v>------</v>
      </c>
      <c r="L152" s="293" t="str">
        <f t="shared" si="54"/>
        <v>-------</v>
      </c>
      <c r="M152" s="294" t="str">
        <f t="shared" si="55"/>
        <v>---------------</v>
      </c>
      <c r="N152" s="281"/>
      <c r="O152" s="295" t="str">
        <f t="shared" si="56"/>
        <v>----</v>
      </c>
      <c r="P152" s="282"/>
      <c r="Q152" s="263" t="str">
        <f t="shared" si="57"/>
        <v>----</v>
      </c>
      <c r="R152" s="282"/>
      <c r="S152" s="264" t="str">
        <f t="shared" si="58"/>
        <v>----</v>
      </c>
      <c r="T152" s="302" t="str">
        <f t="shared" si="61"/>
        <v>-----</v>
      </c>
      <c r="U152" s="394">
        <v>141</v>
      </c>
      <c r="V152" s="297" t="str">
        <f t="shared" si="60"/>
        <v>-----</v>
      </c>
      <c r="W152" s="283"/>
      <c r="X152" s="284"/>
      <c r="Y152" s="284"/>
      <c r="Z152" s="280"/>
      <c r="AA152" s="359" t="str">
        <f t="shared" si="51"/>
        <v>0</v>
      </c>
      <c r="AB152" s="397">
        <f>Tabla6[[#This Row],[Valor]]+AB151</f>
        <v>0</v>
      </c>
    </row>
    <row r="153" spans="1:28" hidden="1">
      <c r="A153" s="358" t="s">
        <v>1252</v>
      </c>
      <c r="B153" s="305" t="s">
        <v>327</v>
      </c>
      <c r="C153" s="303" t="str">
        <f>VLOOKUP(B153,Piezas!$A$10:$B$829,2,FALSE)</f>
        <v>Engranaje 28D</v>
      </c>
      <c r="D153" s="396"/>
      <c r="E153" s="307" t="str">
        <f>Tabla6[[#This Row],[NºSubcomponente]]</f>
        <v>M142</v>
      </c>
      <c r="F153" s="290"/>
      <c r="G153" s="291" t="str">
        <f t="shared" si="43"/>
        <v>Esp Mat</v>
      </c>
      <c r="H153" s="329">
        <f t="shared" si="50"/>
        <v>0</v>
      </c>
      <c r="I153" s="291" t="str">
        <f t="shared" si="52"/>
        <v>Esp Mat</v>
      </c>
      <c r="J153" s="274"/>
      <c r="K153" s="292" t="str">
        <f t="shared" si="53"/>
        <v>------</v>
      </c>
      <c r="L153" s="293" t="str">
        <f t="shared" si="54"/>
        <v>-------</v>
      </c>
      <c r="M153" s="294" t="str">
        <f t="shared" si="55"/>
        <v>---------------</v>
      </c>
      <c r="N153" s="281"/>
      <c r="O153" s="295" t="str">
        <f t="shared" si="56"/>
        <v>----</v>
      </c>
      <c r="P153" s="282"/>
      <c r="Q153" s="263" t="str">
        <f t="shared" si="57"/>
        <v>----</v>
      </c>
      <c r="R153" s="282"/>
      <c r="S153" s="264" t="str">
        <f t="shared" si="58"/>
        <v>----</v>
      </c>
      <c r="T153" s="302" t="str">
        <f t="shared" si="61"/>
        <v>-----</v>
      </c>
      <c r="U153" s="394">
        <v>142</v>
      </c>
      <c r="V153" s="297" t="str">
        <f t="shared" si="60"/>
        <v>-----</v>
      </c>
      <c r="W153" s="283"/>
      <c r="X153" s="284"/>
      <c r="Y153" s="284"/>
      <c r="Z153" s="280"/>
      <c r="AA153" s="359" t="str">
        <f t="shared" si="51"/>
        <v>0</v>
      </c>
      <c r="AB153" s="397">
        <f>Tabla6[[#This Row],[Valor]]+AB152</f>
        <v>0</v>
      </c>
    </row>
    <row r="154" spans="1:28" hidden="1">
      <c r="A154" s="358" t="s">
        <v>1253</v>
      </c>
      <c r="B154" s="305" t="s">
        <v>327</v>
      </c>
      <c r="C154" s="303" t="str">
        <f>VLOOKUP(B154,Piezas!$A$10:$B$829,2,FALSE)</f>
        <v>Engranaje 28D</v>
      </c>
      <c r="D154" s="396"/>
      <c r="E154" s="307" t="str">
        <f>Tabla6[[#This Row],[NºSubcomponente]]</f>
        <v>M143</v>
      </c>
      <c r="F154" s="290"/>
      <c r="G154" s="291" t="str">
        <f t="shared" si="43"/>
        <v>Esp Mat</v>
      </c>
      <c r="H154" s="329">
        <f t="shared" si="50"/>
        <v>0</v>
      </c>
      <c r="I154" s="291" t="str">
        <f t="shared" si="52"/>
        <v>Esp Mat</v>
      </c>
      <c r="J154" s="274"/>
      <c r="K154" s="292" t="str">
        <f t="shared" si="53"/>
        <v>------</v>
      </c>
      <c r="L154" s="293" t="str">
        <f t="shared" si="54"/>
        <v>-------</v>
      </c>
      <c r="M154" s="294" t="str">
        <f t="shared" si="55"/>
        <v>---------------</v>
      </c>
      <c r="N154" s="281"/>
      <c r="O154" s="295" t="str">
        <f t="shared" si="56"/>
        <v>----</v>
      </c>
      <c r="P154" s="282"/>
      <c r="Q154" s="263" t="str">
        <f t="shared" si="57"/>
        <v>----</v>
      </c>
      <c r="R154" s="282"/>
      <c r="S154" s="264" t="str">
        <f t="shared" si="58"/>
        <v>----</v>
      </c>
      <c r="T154" s="302" t="str">
        <f t="shared" si="61"/>
        <v>-----</v>
      </c>
      <c r="U154" s="394">
        <v>143</v>
      </c>
      <c r="V154" s="297" t="str">
        <f t="shared" si="60"/>
        <v>-----</v>
      </c>
      <c r="W154" s="283"/>
      <c r="X154" s="284"/>
      <c r="Y154" s="284"/>
      <c r="Z154" s="280"/>
      <c r="AA154" s="359" t="str">
        <f t="shared" si="51"/>
        <v>0</v>
      </c>
      <c r="AB154" s="397">
        <f>Tabla6[[#This Row],[Valor]]+AB153</f>
        <v>0</v>
      </c>
    </row>
    <row r="155" spans="1:28" hidden="1">
      <c r="A155" s="358" t="s">
        <v>1254</v>
      </c>
      <c r="B155" s="375"/>
      <c r="C155" s="303" t="e">
        <f>VLOOKUP(B155,Piezas!$A$10:$B$829,2,FALSE)</f>
        <v>#N/A</v>
      </c>
      <c r="D155" s="396"/>
      <c r="E155" s="307" t="str">
        <f>Tabla6[[#This Row],[NºSubcomponente]]</f>
        <v>M144</v>
      </c>
      <c r="F155" s="290"/>
      <c r="G155" s="291" t="str">
        <f t="shared" si="43"/>
        <v>Esp Mat</v>
      </c>
      <c r="H155" s="329">
        <f t="shared" si="50"/>
        <v>0</v>
      </c>
      <c r="I155" s="291" t="str">
        <f t="shared" si="52"/>
        <v>Esp Mat</v>
      </c>
      <c r="J155" s="274"/>
      <c r="K155" s="292" t="str">
        <f t="shared" si="53"/>
        <v>------</v>
      </c>
      <c r="L155" s="293" t="str">
        <f t="shared" si="54"/>
        <v>-------</v>
      </c>
      <c r="M155" s="294" t="str">
        <f t="shared" si="55"/>
        <v>---------------</v>
      </c>
      <c r="N155" s="281"/>
      <c r="O155" s="295" t="str">
        <f t="shared" si="56"/>
        <v>----</v>
      </c>
      <c r="P155" s="282"/>
      <c r="Q155" s="263" t="str">
        <f t="shared" si="57"/>
        <v>----</v>
      </c>
      <c r="R155" s="282"/>
      <c r="S155" s="264" t="str">
        <f t="shared" si="58"/>
        <v>----</v>
      </c>
      <c r="T155" s="302" t="str">
        <f t="shared" si="61"/>
        <v>-----</v>
      </c>
      <c r="U155" s="394">
        <v>144</v>
      </c>
      <c r="V155" s="297" t="str">
        <f t="shared" si="60"/>
        <v>-----</v>
      </c>
      <c r="W155" s="283"/>
      <c r="X155" s="284"/>
      <c r="Y155" s="284"/>
      <c r="Z155" s="280"/>
      <c r="AA155" s="359" t="str">
        <f t="shared" si="51"/>
        <v>0</v>
      </c>
      <c r="AB155" s="399"/>
    </row>
    <row r="156" spans="1:28" hidden="1">
      <c r="A156" s="358" t="s">
        <v>1255</v>
      </c>
      <c r="B156" s="305" t="s">
        <v>328</v>
      </c>
      <c r="C156" s="303" t="str">
        <f>VLOOKUP(B156,Piezas!$A$10:$B$829,2,FALSE)</f>
        <v>Tapas laterales</v>
      </c>
      <c r="D156" s="396"/>
      <c r="E156" s="307" t="str">
        <f>Tabla6[[#This Row],[NºSubcomponente]]</f>
        <v>M145</v>
      </c>
      <c r="F156" s="290"/>
      <c r="G156" s="291" t="str">
        <f t="shared" si="43"/>
        <v>Esp Mat</v>
      </c>
      <c r="H156" s="329">
        <f t="shared" si="50"/>
        <v>0</v>
      </c>
      <c r="I156" s="291" t="str">
        <f t="shared" si="52"/>
        <v>Esp Mat</v>
      </c>
      <c r="J156" s="274"/>
      <c r="K156" s="292" t="str">
        <f t="shared" si="53"/>
        <v>------</v>
      </c>
      <c r="L156" s="293" t="str">
        <f t="shared" si="54"/>
        <v>-------</v>
      </c>
      <c r="M156" s="294" t="str">
        <f t="shared" si="55"/>
        <v>---------------</v>
      </c>
      <c r="N156" s="281"/>
      <c r="O156" s="295" t="str">
        <f t="shared" si="56"/>
        <v>----</v>
      </c>
      <c r="P156" s="282"/>
      <c r="Q156" s="263" t="str">
        <f t="shared" si="57"/>
        <v>----</v>
      </c>
      <c r="R156" s="282"/>
      <c r="S156" s="264" t="str">
        <f t="shared" si="58"/>
        <v>----</v>
      </c>
      <c r="T156" s="302" t="str">
        <f t="shared" si="61"/>
        <v>-----</v>
      </c>
      <c r="U156" s="394">
        <v>145</v>
      </c>
      <c r="V156" s="297" t="str">
        <f t="shared" si="60"/>
        <v>-----</v>
      </c>
      <c r="W156" s="283"/>
      <c r="X156" s="284"/>
      <c r="Y156" s="284"/>
      <c r="Z156" s="280"/>
      <c r="AA156" s="359" t="str">
        <f t="shared" si="51"/>
        <v>0</v>
      </c>
      <c r="AB156" s="400" t="str">
        <f>Tabla6[[#This Row],[Valor]]</f>
        <v>0</v>
      </c>
    </row>
    <row r="157" spans="1:28" hidden="1">
      <c r="A157" s="358" t="s">
        <v>1256</v>
      </c>
      <c r="B157" s="305" t="s">
        <v>328</v>
      </c>
      <c r="C157" s="303" t="str">
        <f>VLOOKUP(B157,Piezas!$A$10:$B$829,2,FALSE)</f>
        <v>Tapas laterales</v>
      </c>
      <c r="D157" s="396"/>
      <c r="E157" s="307" t="str">
        <f>Tabla6[[#This Row],[NºSubcomponente]]</f>
        <v>M146</v>
      </c>
      <c r="F157" s="290"/>
      <c r="G157" s="291" t="str">
        <f t="shared" si="43"/>
        <v>Esp Mat</v>
      </c>
      <c r="H157" s="329">
        <f t="shared" si="50"/>
        <v>0</v>
      </c>
      <c r="I157" s="291" t="str">
        <f t="shared" si="52"/>
        <v>Esp Mat</v>
      </c>
      <c r="J157" s="274"/>
      <c r="K157" s="292" t="str">
        <f t="shared" si="53"/>
        <v>------</v>
      </c>
      <c r="L157" s="293" t="str">
        <f t="shared" si="54"/>
        <v>-------</v>
      </c>
      <c r="M157" s="294" t="str">
        <f t="shared" si="55"/>
        <v>---------------</v>
      </c>
      <c r="N157" s="281"/>
      <c r="O157" s="295" t="str">
        <f t="shared" si="56"/>
        <v>----</v>
      </c>
      <c r="P157" s="282"/>
      <c r="Q157" s="263" t="str">
        <f t="shared" si="57"/>
        <v>----</v>
      </c>
      <c r="R157" s="282"/>
      <c r="S157" s="264" t="str">
        <f t="shared" si="58"/>
        <v>----</v>
      </c>
      <c r="T157" s="302" t="str">
        <f t="shared" si="61"/>
        <v>-----</v>
      </c>
      <c r="U157" s="394">
        <v>146</v>
      </c>
      <c r="V157" s="297" t="str">
        <f t="shared" si="60"/>
        <v>-----</v>
      </c>
      <c r="W157" s="283"/>
      <c r="X157" s="284"/>
      <c r="Y157" s="284"/>
      <c r="Z157" s="280"/>
      <c r="AA157" s="359" t="str">
        <f t="shared" si="51"/>
        <v>0</v>
      </c>
      <c r="AB157" s="397">
        <f>Tabla6[[#This Row],[Valor]]+AB156</f>
        <v>0</v>
      </c>
    </row>
    <row r="158" spans="1:28" hidden="1">
      <c r="A158" s="358" t="s">
        <v>1257</v>
      </c>
      <c r="B158" s="305" t="s">
        <v>328</v>
      </c>
      <c r="C158" s="303" t="str">
        <f>VLOOKUP(B158,Piezas!$A$10:$B$829,2,FALSE)</f>
        <v>Tapas laterales</v>
      </c>
      <c r="D158" s="396"/>
      <c r="E158" s="307" t="str">
        <f>Tabla6[[#This Row],[NºSubcomponente]]</f>
        <v>M147</v>
      </c>
      <c r="F158" s="290"/>
      <c r="G158" s="291" t="str">
        <f t="shared" si="43"/>
        <v>Esp Mat</v>
      </c>
      <c r="H158" s="329">
        <f t="shared" si="50"/>
        <v>0</v>
      </c>
      <c r="I158" s="291" t="str">
        <f t="shared" si="52"/>
        <v>Esp Mat</v>
      </c>
      <c r="J158" s="274"/>
      <c r="K158" s="292" t="str">
        <f t="shared" si="53"/>
        <v>------</v>
      </c>
      <c r="L158" s="293" t="str">
        <f t="shared" si="54"/>
        <v>-------</v>
      </c>
      <c r="M158" s="294" t="str">
        <f t="shared" si="55"/>
        <v>---------------</v>
      </c>
      <c r="N158" s="281"/>
      <c r="O158" s="295" t="str">
        <f t="shared" si="56"/>
        <v>----</v>
      </c>
      <c r="P158" s="282"/>
      <c r="Q158" s="263" t="str">
        <f t="shared" si="57"/>
        <v>----</v>
      </c>
      <c r="R158" s="282"/>
      <c r="S158" s="264" t="str">
        <f t="shared" si="58"/>
        <v>----</v>
      </c>
      <c r="T158" s="302" t="str">
        <f t="shared" si="61"/>
        <v>-----</v>
      </c>
      <c r="U158" s="394">
        <v>147</v>
      </c>
      <c r="V158" s="297" t="str">
        <f t="shared" si="60"/>
        <v>-----</v>
      </c>
      <c r="W158" s="283"/>
      <c r="X158" s="284"/>
      <c r="Y158" s="284"/>
      <c r="Z158" s="280"/>
      <c r="AA158" s="359" t="str">
        <f t="shared" si="51"/>
        <v>0</v>
      </c>
      <c r="AB158" s="397">
        <f>Tabla6[[#This Row],[Valor]]+AB157</f>
        <v>0</v>
      </c>
    </row>
    <row r="159" spans="1:28" hidden="1">
      <c r="A159" s="358" t="s">
        <v>1258</v>
      </c>
      <c r="B159" s="305" t="s">
        <v>328</v>
      </c>
      <c r="C159" s="303" t="str">
        <f>VLOOKUP(B159,Piezas!$A$10:$B$829,2,FALSE)</f>
        <v>Tapas laterales</v>
      </c>
      <c r="D159" s="396"/>
      <c r="E159" s="307" t="str">
        <f>Tabla6[[#This Row],[NºSubcomponente]]</f>
        <v>M148</v>
      </c>
      <c r="F159" s="290"/>
      <c r="G159" s="291" t="str">
        <f t="shared" si="43"/>
        <v>Esp Mat</v>
      </c>
      <c r="H159" s="329">
        <f t="shared" si="50"/>
        <v>0</v>
      </c>
      <c r="I159" s="291" t="str">
        <f t="shared" si="52"/>
        <v>Esp Mat</v>
      </c>
      <c r="J159" s="274"/>
      <c r="K159" s="292" t="str">
        <f t="shared" si="53"/>
        <v>------</v>
      </c>
      <c r="L159" s="293" t="str">
        <f t="shared" si="54"/>
        <v>-------</v>
      </c>
      <c r="M159" s="294" t="str">
        <f t="shared" si="55"/>
        <v>---------------</v>
      </c>
      <c r="N159" s="281"/>
      <c r="O159" s="295" t="str">
        <f t="shared" si="56"/>
        <v>----</v>
      </c>
      <c r="P159" s="282"/>
      <c r="Q159" s="263" t="str">
        <f t="shared" si="57"/>
        <v>----</v>
      </c>
      <c r="R159" s="282"/>
      <c r="S159" s="264" t="str">
        <f t="shared" si="58"/>
        <v>----</v>
      </c>
      <c r="T159" s="302" t="str">
        <f t="shared" si="61"/>
        <v>-----</v>
      </c>
      <c r="U159" s="394">
        <v>148</v>
      </c>
      <c r="V159" s="297" t="str">
        <f t="shared" si="60"/>
        <v>-----</v>
      </c>
      <c r="W159" s="283"/>
      <c r="X159" s="284"/>
      <c r="Y159" s="284"/>
      <c r="Z159" s="280"/>
      <c r="AA159" s="359" t="str">
        <f t="shared" si="51"/>
        <v>0</v>
      </c>
      <c r="AB159" s="397">
        <f>Tabla6[[#This Row],[Valor]]+AB158</f>
        <v>0</v>
      </c>
    </row>
    <row r="160" spans="1:28" hidden="1">
      <c r="A160" s="358" t="s">
        <v>1259</v>
      </c>
      <c r="B160" s="305" t="s">
        <v>328</v>
      </c>
      <c r="C160" s="303" t="str">
        <f>VLOOKUP(B160,Piezas!$A$10:$B$829,2,FALSE)</f>
        <v>Tapas laterales</v>
      </c>
      <c r="D160" s="396"/>
      <c r="E160" s="307" t="str">
        <f>Tabla6[[#This Row],[NºSubcomponente]]</f>
        <v>M149</v>
      </c>
      <c r="F160" s="290"/>
      <c r="G160" s="291" t="str">
        <f t="shared" si="43"/>
        <v>Esp Mat</v>
      </c>
      <c r="H160" s="329">
        <f t="shared" si="50"/>
        <v>0</v>
      </c>
      <c r="I160" s="291" t="str">
        <f t="shared" si="52"/>
        <v>Esp Mat</v>
      </c>
      <c r="J160" s="274"/>
      <c r="K160" s="292" t="str">
        <f t="shared" si="53"/>
        <v>------</v>
      </c>
      <c r="L160" s="293" t="str">
        <f t="shared" si="54"/>
        <v>-------</v>
      </c>
      <c r="M160" s="294" t="str">
        <f t="shared" si="55"/>
        <v>---------------</v>
      </c>
      <c r="N160" s="281"/>
      <c r="O160" s="295" t="str">
        <f t="shared" si="56"/>
        <v>----</v>
      </c>
      <c r="P160" s="282"/>
      <c r="Q160" s="263" t="str">
        <f t="shared" si="57"/>
        <v>----</v>
      </c>
      <c r="R160" s="282"/>
      <c r="S160" s="264" t="str">
        <f t="shared" si="58"/>
        <v>----</v>
      </c>
      <c r="T160" s="302" t="str">
        <f t="shared" si="61"/>
        <v>-----</v>
      </c>
      <c r="U160" s="394">
        <v>149</v>
      </c>
      <c r="V160" s="297" t="str">
        <f t="shared" si="60"/>
        <v>-----</v>
      </c>
      <c r="W160" s="283"/>
      <c r="X160" s="284"/>
      <c r="Y160" s="284"/>
      <c r="Z160" s="280"/>
      <c r="AA160" s="359" t="str">
        <f t="shared" si="51"/>
        <v>0</v>
      </c>
      <c r="AB160" s="397">
        <f>Tabla6[[#This Row],[Valor]]+AB159</f>
        <v>0</v>
      </c>
    </row>
    <row r="161" spans="1:28" hidden="1">
      <c r="A161" s="358" t="s">
        <v>1260</v>
      </c>
      <c r="B161" s="375"/>
      <c r="C161" s="303" t="e">
        <f>VLOOKUP(B161,Piezas!$A$10:$B$829,2,FALSE)</f>
        <v>#N/A</v>
      </c>
      <c r="D161" s="396"/>
      <c r="E161" s="307" t="str">
        <f>Tabla6[[#This Row],[NºSubcomponente]]</f>
        <v>M150</v>
      </c>
      <c r="F161" s="290"/>
      <c r="G161" s="291" t="str">
        <f t="shared" si="43"/>
        <v>Esp Mat</v>
      </c>
      <c r="H161" s="329">
        <f t="shared" si="50"/>
        <v>0</v>
      </c>
      <c r="I161" s="291" t="str">
        <f t="shared" si="52"/>
        <v>Esp Mat</v>
      </c>
      <c r="J161" s="274"/>
      <c r="K161" s="292" t="str">
        <f t="shared" si="53"/>
        <v>------</v>
      </c>
      <c r="L161" s="293" t="str">
        <f t="shared" si="54"/>
        <v>-------</v>
      </c>
      <c r="M161" s="294" t="str">
        <f t="shared" si="55"/>
        <v>---------------</v>
      </c>
      <c r="N161" s="281"/>
      <c r="O161" s="295" t="str">
        <f t="shared" si="56"/>
        <v>----</v>
      </c>
      <c r="P161" s="282"/>
      <c r="Q161" s="263" t="str">
        <f t="shared" si="57"/>
        <v>----</v>
      </c>
      <c r="R161" s="282"/>
      <c r="S161" s="264" t="str">
        <f t="shared" si="58"/>
        <v>----</v>
      </c>
      <c r="T161" s="302" t="str">
        <f t="shared" si="61"/>
        <v>-----</v>
      </c>
      <c r="U161" s="394">
        <v>150</v>
      </c>
      <c r="V161" s="297" t="str">
        <f t="shared" si="60"/>
        <v>-----</v>
      </c>
      <c r="W161" s="283"/>
      <c r="X161" s="284"/>
      <c r="Y161" s="284"/>
      <c r="Z161" s="280"/>
      <c r="AA161" s="359" t="str">
        <f t="shared" si="51"/>
        <v>0</v>
      </c>
      <c r="AB161" s="399"/>
    </row>
    <row r="162" spans="1:28" hidden="1">
      <c r="A162" s="358" t="s">
        <v>1261</v>
      </c>
      <c r="B162" s="305" t="s">
        <v>329</v>
      </c>
      <c r="C162" s="303" t="str">
        <f>VLOOKUP(B162,Piezas!$A$10:$B$829,2,FALSE)</f>
        <v>Tapa superior</v>
      </c>
      <c r="D162" s="396"/>
      <c r="E162" s="307" t="str">
        <f>Tabla6[[#This Row],[NºSubcomponente]]</f>
        <v>M151</v>
      </c>
      <c r="F162" s="290"/>
      <c r="G162" s="291" t="str">
        <f t="shared" si="43"/>
        <v>Esp Mat</v>
      </c>
      <c r="H162" s="329">
        <f t="shared" si="50"/>
        <v>0</v>
      </c>
      <c r="I162" s="291" t="str">
        <f t="shared" si="52"/>
        <v>Esp Mat</v>
      </c>
      <c r="J162" s="274"/>
      <c r="K162" s="292" t="str">
        <f t="shared" si="53"/>
        <v>------</v>
      </c>
      <c r="L162" s="293" t="str">
        <f t="shared" si="54"/>
        <v>-------</v>
      </c>
      <c r="M162" s="294" t="str">
        <f t="shared" si="55"/>
        <v>---------------</v>
      </c>
      <c r="N162" s="281"/>
      <c r="O162" s="295" t="str">
        <f t="shared" si="56"/>
        <v>----</v>
      </c>
      <c r="P162" s="282"/>
      <c r="Q162" s="263" t="str">
        <f t="shared" si="57"/>
        <v>----</v>
      </c>
      <c r="R162" s="282"/>
      <c r="S162" s="264" t="str">
        <f t="shared" si="58"/>
        <v>----</v>
      </c>
      <c r="T162" s="302" t="str">
        <f t="shared" si="61"/>
        <v>-----</v>
      </c>
      <c r="U162" s="394">
        <v>151</v>
      </c>
      <c r="V162" s="297" t="str">
        <f t="shared" si="60"/>
        <v>-----</v>
      </c>
      <c r="W162" s="283"/>
      <c r="X162" s="284"/>
      <c r="Y162" s="284"/>
      <c r="Z162" s="280"/>
      <c r="AA162" s="359" t="str">
        <f t="shared" si="51"/>
        <v>0</v>
      </c>
      <c r="AB162" s="400" t="str">
        <f>Tabla6[[#This Row],[Valor]]</f>
        <v>0</v>
      </c>
    </row>
    <row r="163" spans="1:28" hidden="1">
      <c r="A163" s="358" t="s">
        <v>1262</v>
      </c>
      <c r="B163" s="305" t="s">
        <v>329</v>
      </c>
      <c r="C163" s="303" t="str">
        <f>VLOOKUP(B163,Piezas!$A$10:$B$829,2,FALSE)</f>
        <v>Tapa superior</v>
      </c>
      <c r="D163" s="396"/>
      <c r="E163" s="307" t="str">
        <f>Tabla6[[#This Row],[NºSubcomponente]]</f>
        <v>M152</v>
      </c>
      <c r="F163" s="290"/>
      <c r="G163" s="291" t="str">
        <f t="shared" si="43"/>
        <v>Esp Mat</v>
      </c>
      <c r="H163" s="329">
        <f t="shared" si="50"/>
        <v>0</v>
      </c>
      <c r="I163" s="291" t="str">
        <f t="shared" si="52"/>
        <v>Esp Mat</v>
      </c>
      <c r="J163" s="274"/>
      <c r="K163" s="292" t="str">
        <f t="shared" si="53"/>
        <v>------</v>
      </c>
      <c r="L163" s="293" t="str">
        <f t="shared" si="54"/>
        <v>-------</v>
      </c>
      <c r="M163" s="294" t="str">
        <f t="shared" si="55"/>
        <v>---------------</v>
      </c>
      <c r="N163" s="281"/>
      <c r="O163" s="295" t="str">
        <f t="shared" si="56"/>
        <v>----</v>
      </c>
      <c r="P163" s="282"/>
      <c r="Q163" s="263" t="str">
        <f t="shared" si="57"/>
        <v>----</v>
      </c>
      <c r="R163" s="282"/>
      <c r="S163" s="264" t="str">
        <f t="shared" si="58"/>
        <v>----</v>
      </c>
      <c r="T163" s="302" t="str">
        <f t="shared" si="61"/>
        <v>-----</v>
      </c>
      <c r="U163" s="394">
        <v>152</v>
      </c>
      <c r="V163" s="297" t="str">
        <f t="shared" si="60"/>
        <v>-----</v>
      </c>
      <c r="W163" s="283"/>
      <c r="X163" s="284"/>
      <c r="Y163" s="284"/>
      <c r="Z163" s="280"/>
      <c r="AA163" s="359" t="str">
        <f t="shared" si="51"/>
        <v>0</v>
      </c>
      <c r="AB163" s="397">
        <f>Tabla6[[#This Row],[Valor]]+AB162</f>
        <v>0</v>
      </c>
    </row>
    <row r="164" spans="1:28" hidden="1">
      <c r="A164" s="358" t="s">
        <v>1263</v>
      </c>
      <c r="B164" s="305" t="s">
        <v>329</v>
      </c>
      <c r="C164" s="303" t="str">
        <f>VLOOKUP(B164,Piezas!$A$10:$B$829,2,FALSE)</f>
        <v>Tapa superior</v>
      </c>
      <c r="D164" s="396"/>
      <c r="E164" s="307" t="str">
        <f>Tabla6[[#This Row],[NºSubcomponente]]</f>
        <v>M153</v>
      </c>
      <c r="F164" s="290"/>
      <c r="G164" s="291" t="str">
        <f t="shared" si="43"/>
        <v>Esp Mat</v>
      </c>
      <c r="H164" s="329">
        <f t="shared" si="50"/>
        <v>0</v>
      </c>
      <c r="I164" s="291" t="str">
        <f t="shared" si="52"/>
        <v>Esp Mat</v>
      </c>
      <c r="J164" s="274"/>
      <c r="K164" s="292" t="str">
        <f t="shared" si="53"/>
        <v>------</v>
      </c>
      <c r="L164" s="293" t="str">
        <f t="shared" si="54"/>
        <v>-------</v>
      </c>
      <c r="M164" s="294" t="str">
        <f t="shared" si="55"/>
        <v>---------------</v>
      </c>
      <c r="N164" s="281"/>
      <c r="O164" s="295" t="str">
        <f t="shared" si="56"/>
        <v>----</v>
      </c>
      <c r="P164" s="282"/>
      <c r="Q164" s="263" t="str">
        <f t="shared" si="57"/>
        <v>----</v>
      </c>
      <c r="R164" s="282"/>
      <c r="S164" s="264" t="str">
        <f t="shared" si="58"/>
        <v>----</v>
      </c>
      <c r="T164" s="302" t="str">
        <f t="shared" si="61"/>
        <v>-----</v>
      </c>
      <c r="U164" s="394">
        <v>153</v>
      </c>
      <c r="V164" s="297" t="str">
        <f t="shared" si="60"/>
        <v>-----</v>
      </c>
      <c r="W164" s="283"/>
      <c r="X164" s="284"/>
      <c r="Y164" s="284"/>
      <c r="Z164" s="280"/>
      <c r="AA164" s="359" t="str">
        <f t="shared" si="51"/>
        <v>0</v>
      </c>
      <c r="AB164" s="397">
        <f>Tabla6[[#This Row],[Valor]]+AB163</f>
        <v>0</v>
      </c>
    </row>
    <row r="165" spans="1:28" hidden="1">
      <c r="A165" s="358" t="s">
        <v>1264</v>
      </c>
      <c r="B165" s="305" t="s">
        <v>329</v>
      </c>
      <c r="C165" s="303" t="str">
        <f>VLOOKUP(B165,Piezas!$A$10:$B$829,2,FALSE)</f>
        <v>Tapa superior</v>
      </c>
      <c r="D165" s="396"/>
      <c r="E165" s="307" t="str">
        <f>Tabla6[[#This Row],[NºSubcomponente]]</f>
        <v>M154</v>
      </c>
      <c r="F165" s="290"/>
      <c r="G165" s="291" t="str">
        <f t="shared" si="43"/>
        <v>Esp Mat</v>
      </c>
      <c r="H165" s="329">
        <f t="shared" si="50"/>
        <v>0</v>
      </c>
      <c r="I165" s="291" t="str">
        <f t="shared" si="52"/>
        <v>Esp Mat</v>
      </c>
      <c r="J165" s="274"/>
      <c r="K165" s="292" t="str">
        <f t="shared" si="53"/>
        <v>------</v>
      </c>
      <c r="L165" s="293" t="str">
        <f t="shared" si="54"/>
        <v>-------</v>
      </c>
      <c r="M165" s="294" t="str">
        <f t="shared" si="55"/>
        <v>---------------</v>
      </c>
      <c r="N165" s="281"/>
      <c r="O165" s="295" t="str">
        <f t="shared" si="56"/>
        <v>----</v>
      </c>
      <c r="P165" s="282"/>
      <c r="Q165" s="263" t="str">
        <f t="shared" si="57"/>
        <v>----</v>
      </c>
      <c r="R165" s="282"/>
      <c r="S165" s="264" t="str">
        <f t="shared" si="58"/>
        <v>----</v>
      </c>
      <c r="T165" s="302" t="str">
        <f t="shared" si="61"/>
        <v>-----</v>
      </c>
      <c r="U165" s="394">
        <v>154</v>
      </c>
      <c r="V165" s="297" t="str">
        <f t="shared" si="60"/>
        <v>-----</v>
      </c>
      <c r="W165" s="283"/>
      <c r="X165" s="284"/>
      <c r="Y165" s="284"/>
      <c r="Z165" s="280"/>
      <c r="AA165" s="359" t="str">
        <f t="shared" si="51"/>
        <v>0</v>
      </c>
      <c r="AB165" s="397">
        <f>Tabla6[[#This Row],[Valor]]+AB164</f>
        <v>0</v>
      </c>
    </row>
    <row r="166" spans="1:28" hidden="1">
      <c r="A166" s="358" t="s">
        <v>1265</v>
      </c>
      <c r="B166" s="305" t="s">
        <v>329</v>
      </c>
      <c r="C166" s="303" t="str">
        <f>VLOOKUP(B166,Piezas!$A$10:$B$829,2,FALSE)</f>
        <v>Tapa superior</v>
      </c>
      <c r="D166" s="396"/>
      <c r="E166" s="307" t="str">
        <f>Tabla6[[#This Row],[NºSubcomponente]]</f>
        <v>M155</v>
      </c>
      <c r="F166" s="290"/>
      <c r="G166" s="291" t="str">
        <f t="shared" si="43"/>
        <v>Esp Mat</v>
      </c>
      <c r="H166" s="329">
        <f t="shared" si="50"/>
        <v>0</v>
      </c>
      <c r="I166" s="291" t="str">
        <f t="shared" si="52"/>
        <v>Esp Mat</v>
      </c>
      <c r="J166" s="274"/>
      <c r="K166" s="292" t="str">
        <f t="shared" si="53"/>
        <v>------</v>
      </c>
      <c r="L166" s="293" t="str">
        <f t="shared" si="54"/>
        <v>-------</v>
      </c>
      <c r="M166" s="294" t="str">
        <f t="shared" si="55"/>
        <v>---------------</v>
      </c>
      <c r="N166" s="281"/>
      <c r="O166" s="295" t="str">
        <f t="shared" si="56"/>
        <v>----</v>
      </c>
      <c r="P166" s="282"/>
      <c r="Q166" s="263" t="str">
        <f t="shared" si="57"/>
        <v>----</v>
      </c>
      <c r="R166" s="282"/>
      <c r="S166" s="264" t="str">
        <f t="shared" si="58"/>
        <v>----</v>
      </c>
      <c r="T166" s="302" t="str">
        <f t="shared" si="61"/>
        <v>-----</v>
      </c>
      <c r="U166" s="394">
        <v>155</v>
      </c>
      <c r="V166" s="297" t="str">
        <f t="shared" si="60"/>
        <v>-----</v>
      </c>
      <c r="W166" s="283"/>
      <c r="X166" s="284"/>
      <c r="Y166" s="284"/>
      <c r="Z166" s="280"/>
      <c r="AA166" s="359" t="str">
        <f t="shared" si="51"/>
        <v>0</v>
      </c>
      <c r="AB166" s="397">
        <f>Tabla6[[#This Row],[Valor]]+AB165</f>
        <v>0</v>
      </c>
    </row>
    <row r="167" spans="1:28" hidden="1">
      <c r="A167" s="358" t="s">
        <v>1266</v>
      </c>
      <c r="B167" s="375"/>
      <c r="C167" s="303" t="e">
        <f>VLOOKUP(B167,Piezas!$A$10:$B$829,2,FALSE)</f>
        <v>#N/A</v>
      </c>
      <c r="D167" s="396"/>
      <c r="E167" s="307" t="str">
        <f>Tabla6[[#This Row],[NºSubcomponente]]</f>
        <v>M156</v>
      </c>
      <c r="F167" s="290"/>
      <c r="G167" s="291" t="str">
        <f t="shared" si="43"/>
        <v>Esp Mat</v>
      </c>
      <c r="H167" s="329">
        <f t="shared" si="50"/>
        <v>0</v>
      </c>
      <c r="I167" s="291" t="str">
        <f t="shared" si="52"/>
        <v>Esp Mat</v>
      </c>
      <c r="J167" s="274"/>
      <c r="K167" s="292" t="str">
        <f t="shared" si="53"/>
        <v>------</v>
      </c>
      <c r="L167" s="293" t="str">
        <f t="shared" si="54"/>
        <v>-------</v>
      </c>
      <c r="M167" s="294" t="str">
        <f t="shared" si="55"/>
        <v>---------------</v>
      </c>
      <c r="N167" s="281"/>
      <c r="O167" s="295" t="str">
        <f t="shared" si="56"/>
        <v>----</v>
      </c>
      <c r="P167" s="282"/>
      <c r="Q167" s="263" t="str">
        <f t="shared" si="57"/>
        <v>----</v>
      </c>
      <c r="R167" s="282"/>
      <c r="S167" s="264" t="str">
        <f t="shared" si="58"/>
        <v>----</v>
      </c>
      <c r="T167" s="302" t="str">
        <f t="shared" si="61"/>
        <v>-----</v>
      </c>
      <c r="U167" s="394">
        <v>156</v>
      </c>
      <c r="V167" s="297" t="str">
        <f t="shared" si="60"/>
        <v>-----</v>
      </c>
      <c r="W167" s="283"/>
      <c r="X167" s="284"/>
      <c r="Y167" s="284"/>
      <c r="Z167" s="280"/>
      <c r="AA167" s="359" t="str">
        <f t="shared" si="51"/>
        <v>0</v>
      </c>
      <c r="AB167" s="399"/>
    </row>
    <row r="168" spans="1:28" hidden="1">
      <c r="A168" s="358" t="s">
        <v>1267</v>
      </c>
      <c r="B168" s="305" t="s">
        <v>330</v>
      </c>
      <c r="C168" s="303" t="str">
        <f>VLOOKUP(B168,Piezas!$A$10:$B$829,2,FALSE)</f>
        <v xml:space="preserve">Mascara de regulacion </v>
      </c>
      <c r="D168" s="396"/>
      <c r="E168" s="307" t="str">
        <f>Tabla6[[#This Row],[NºSubcomponente]]</f>
        <v>M157</v>
      </c>
      <c r="F168" s="290"/>
      <c r="G168" s="291" t="str">
        <f t="shared" ref="G168:G184" si="62">IF(J168="T","mm",IF(J168="H","mm",IF(J168="CA","mm",IF(J168="CN","Planchas",IF(J168="CI","Planchas",IF(J168="P","mm",IF(J168="A","mm",IF(J168="HRL","mm",IF(J168="HCL","mm",IF(J168="A","mm",IF(J168="cer","mm",IF(J168="cec","mm","Esp Mat"))))))))))))</f>
        <v>Esp Mat</v>
      </c>
      <c r="H168" s="329">
        <f t="shared" si="50"/>
        <v>0</v>
      </c>
      <c r="I168" s="291" t="str">
        <f t="shared" si="52"/>
        <v>Esp Mat</v>
      </c>
      <c r="J168" s="274"/>
      <c r="K168" s="292" t="str">
        <f t="shared" si="53"/>
        <v>------</v>
      </c>
      <c r="L168" s="293" t="str">
        <f t="shared" si="54"/>
        <v>-------</v>
      </c>
      <c r="M168" s="294" t="str">
        <f t="shared" si="55"/>
        <v>---------------</v>
      </c>
      <c r="N168" s="281"/>
      <c r="O168" s="295" t="str">
        <f t="shared" si="56"/>
        <v>----</v>
      </c>
      <c r="P168" s="282"/>
      <c r="Q168" s="263" t="str">
        <f t="shared" si="57"/>
        <v>----</v>
      </c>
      <c r="R168" s="282"/>
      <c r="S168" s="264" t="str">
        <f t="shared" si="58"/>
        <v>----</v>
      </c>
      <c r="T168" s="302" t="str">
        <f t="shared" si="61"/>
        <v>-----</v>
      </c>
      <c r="U168" s="394">
        <v>157</v>
      </c>
      <c r="V168" s="297" t="str">
        <f t="shared" si="60"/>
        <v>-----</v>
      </c>
      <c r="W168" s="283"/>
      <c r="X168" s="284"/>
      <c r="Y168" s="284"/>
      <c r="Z168" s="280"/>
      <c r="AA168" s="359" t="str">
        <f t="shared" si="51"/>
        <v>0</v>
      </c>
      <c r="AB168" s="400" t="str">
        <f>Tabla6[[#This Row],[Valor]]</f>
        <v>0</v>
      </c>
    </row>
    <row r="169" spans="1:28" hidden="1">
      <c r="A169" s="358" t="s">
        <v>1268</v>
      </c>
      <c r="B169" s="305" t="s">
        <v>330</v>
      </c>
      <c r="C169" s="303" t="str">
        <f>VLOOKUP(B169,Piezas!$A$10:$B$829,2,FALSE)</f>
        <v xml:space="preserve">Mascara de regulacion </v>
      </c>
      <c r="D169" s="396"/>
      <c r="E169" s="307" t="str">
        <f>Tabla6[[#This Row],[NºSubcomponente]]</f>
        <v>M158</v>
      </c>
      <c r="F169" s="290"/>
      <c r="G169" s="291" t="str">
        <f t="shared" si="62"/>
        <v>Esp Mat</v>
      </c>
      <c r="H169" s="329">
        <f t="shared" si="50"/>
        <v>0</v>
      </c>
      <c r="I169" s="291" t="str">
        <f t="shared" si="52"/>
        <v>Esp Mat</v>
      </c>
      <c r="J169" s="274"/>
      <c r="K169" s="292" t="str">
        <f t="shared" si="53"/>
        <v>------</v>
      </c>
      <c r="L169" s="293" t="str">
        <f t="shared" si="54"/>
        <v>-------</v>
      </c>
      <c r="M169" s="294" t="str">
        <f t="shared" si="55"/>
        <v>---------------</v>
      </c>
      <c r="N169" s="281"/>
      <c r="O169" s="295" t="str">
        <f t="shared" si="56"/>
        <v>----</v>
      </c>
      <c r="P169" s="282"/>
      <c r="Q169" s="263" t="str">
        <f t="shared" si="57"/>
        <v>----</v>
      </c>
      <c r="R169" s="282"/>
      <c r="S169" s="264" t="str">
        <f t="shared" si="58"/>
        <v>----</v>
      </c>
      <c r="T169" s="302" t="str">
        <f t="shared" si="61"/>
        <v>-----</v>
      </c>
      <c r="U169" s="394">
        <v>158</v>
      </c>
      <c r="V169" s="297" t="str">
        <f t="shared" si="60"/>
        <v>-----</v>
      </c>
      <c r="W169" s="283"/>
      <c r="X169" s="284"/>
      <c r="Y169" s="284"/>
      <c r="Z169" s="280"/>
      <c r="AA169" s="359" t="str">
        <f t="shared" si="51"/>
        <v>0</v>
      </c>
      <c r="AB169" s="397">
        <f>Tabla6[[#This Row],[Valor]]+AB168</f>
        <v>0</v>
      </c>
    </row>
    <row r="170" spans="1:28" hidden="1">
      <c r="A170" s="358" t="s">
        <v>1269</v>
      </c>
      <c r="B170" s="305" t="s">
        <v>330</v>
      </c>
      <c r="C170" s="303" t="str">
        <f>VLOOKUP(B170,Piezas!$A$10:$B$829,2,FALSE)</f>
        <v xml:space="preserve">Mascara de regulacion </v>
      </c>
      <c r="D170" s="396"/>
      <c r="E170" s="307" t="str">
        <f>Tabla6[[#This Row],[NºSubcomponente]]</f>
        <v>M159</v>
      </c>
      <c r="F170" s="290"/>
      <c r="G170" s="291" t="str">
        <f t="shared" si="62"/>
        <v>Esp Mat</v>
      </c>
      <c r="H170" s="329">
        <f t="shared" si="50"/>
        <v>0</v>
      </c>
      <c r="I170" s="291" t="str">
        <f t="shared" si="52"/>
        <v>Esp Mat</v>
      </c>
      <c r="J170" s="274"/>
      <c r="K170" s="292" t="str">
        <f t="shared" si="53"/>
        <v>------</v>
      </c>
      <c r="L170" s="293" t="str">
        <f t="shared" si="54"/>
        <v>-------</v>
      </c>
      <c r="M170" s="294" t="str">
        <f t="shared" si="55"/>
        <v>---------------</v>
      </c>
      <c r="N170" s="281"/>
      <c r="O170" s="295" t="str">
        <f t="shared" si="56"/>
        <v>----</v>
      </c>
      <c r="P170" s="282"/>
      <c r="Q170" s="263" t="str">
        <f t="shared" si="57"/>
        <v>----</v>
      </c>
      <c r="R170" s="282"/>
      <c r="S170" s="264" t="str">
        <f t="shared" si="58"/>
        <v>----</v>
      </c>
      <c r="T170" s="302" t="str">
        <f t="shared" si="61"/>
        <v>-----</v>
      </c>
      <c r="U170" s="394">
        <v>159</v>
      </c>
      <c r="V170" s="297" t="str">
        <f t="shared" si="60"/>
        <v>-----</v>
      </c>
      <c r="W170" s="283"/>
      <c r="X170" s="284"/>
      <c r="Y170" s="284"/>
      <c r="Z170" s="280"/>
      <c r="AA170" s="359" t="str">
        <f t="shared" si="51"/>
        <v>0</v>
      </c>
      <c r="AB170" s="397">
        <f>Tabla6[[#This Row],[Valor]]+AB169</f>
        <v>0</v>
      </c>
    </row>
    <row r="171" spans="1:28" hidden="1">
      <c r="A171" s="358" t="s">
        <v>1270</v>
      </c>
      <c r="B171" s="305" t="s">
        <v>330</v>
      </c>
      <c r="C171" s="303" t="str">
        <f>VLOOKUP(B171,Piezas!$A$10:$B$829,2,FALSE)</f>
        <v xml:space="preserve">Mascara de regulacion </v>
      </c>
      <c r="D171" s="396"/>
      <c r="E171" s="307" t="str">
        <f>Tabla6[[#This Row],[NºSubcomponente]]</f>
        <v>M160</v>
      </c>
      <c r="F171" s="290"/>
      <c r="G171" s="291" t="str">
        <f t="shared" si="62"/>
        <v>Esp Mat</v>
      </c>
      <c r="H171" s="329">
        <f t="shared" si="50"/>
        <v>0</v>
      </c>
      <c r="I171" s="291" t="str">
        <f t="shared" si="52"/>
        <v>Esp Mat</v>
      </c>
      <c r="J171" s="274"/>
      <c r="K171" s="292" t="str">
        <f t="shared" si="53"/>
        <v>------</v>
      </c>
      <c r="L171" s="293" t="str">
        <f t="shared" si="54"/>
        <v>-------</v>
      </c>
      <c r="M171" s="294" t="str">
        <f t="shared" si="55"/>
        <v>---------------</v>
      </c>
      <c r="N171" s="281"/>
      <c r="O171" s="295" t="str">
        <f t="shared" si="56"/>
        <v>----</v>
      </c>
      <c r="P171" s="282"/>
      <c r="Q171" s="263" t="str">
        <f t="shared" si="57"/>
        <v>----</v>
      </c>
      <c r="R171" s="282"/>
      <c r="S171" s="264" t="str">
        <f t="shared" si="58"/>
        <v>----</v>
      </c>
      <c r="T171" s="302" t="str">
        <f t="shared" si="61"/>
        <v>-----</v>
      </c>
      <c r="U171" s="394">
        <v>160</v>
      </c>
      <c r="V171" s="297" t="str">
        <f t="shared" si="60"/>
        <v>-----</v>
      </c>
      <c r="W171" s="283"/>
      <c r="X171" s="284"/>
      <c r="Y171" s="284"/>
      <c r="Z171" s="280"/>
      <c r="AA171" s="359" t="str">
        <f t="shared" si="51"/>
        <v>0</v>
      </c>
      <c r="AB171" s="397">
        <f>Tabla6[[#This Row],[Valor]]+AB170</f>
        <v>0</v>
      </c>
    </row>
    <row r="172" spans="1:28" hidden="1">
      <c r="A172" s="358" t="s">
        <v>1271</v>
      </c>
      <c r="B172" s="305" t="s">
        <v>330</v>
      </c>
      <c r="C172" s="303" t="str">
        <f>VLOOKUP(B172,Piezas!$A$10:$B$829,2,FALSE)</f>
        <v xml:space="preserve">Mascara de regulacion </v>
      </c>
      <c r="D172" s="396"/>
      <c r="E172" s="307" t="str">
        <f>Tabla6[[#This Row],[NºSubcomponente]]</f>
        <v>M161</v>
      </c>
      <c r="F172" s="290"/>
      <c r="G172" s="291" t="str">
        <f t="shared" si="62"/>
        <v>Esp Mat</v>
      </c>
      <c r="H172" s="329">
        <f t="shared" si="50"/>
        <v>0</v>
      </c>
      <c r="I172" s="291" t="str">
        <f t="shared" si="52"/>
        <v>Esp Mat</v>
      </c>
      <c r="J172" s="274"/>
      <c r="K172" s="292" t="str">
        <f t="shared" si="53"/>
        <v>------</v>
      </c>
      <c r="L172" s="293" t="str">
        <f t="shared" si="54"/>
        <v>-------</v>
      </c>
      <c r="M172" s="294" t="str">
        <f t="shared" si="55"/>
        <v>---------------</v>
      </c>
      <c r="N172" s="281"/>
      <c r="O172" s="295" t="str">
        <f t="shared" si="56"/>
        <v>----</v>
      </c>
      <c r="P172" s="282"/>
      <c r="Q172" s="263" t="str">
        <f t="shared" si="57"/>
        <v>----</v>
      </c>
      <c r="R172" s="282"/>
      <c r="S172" s="264" t="str">
        <f t="shared" si="58"/>
        <v>----</v>
      </c>
      <c r="T172" s="302" t="str">
        <f t="shared" si="61"/>
        <v>-----</v>
      </c>
      <c r="U172" s="394">
        <v>161</v>
      </c>
      <c r="V172" s="297" t="str">
        <f t="shared" si="60"/>
        <v>-----</v>
      </c>
      <c r="W172" s="283"/>
      <c r="X172" s="284"/>
      <c r="Y172" s="284"/>
      <c r="Z172" s="280"/>
      <c r="AA172" s="359" t="str">
        <f t="shared" si="51"/>
        <v>0</v>
      </c>
      <c r="AB172" s="397">
        <f>Tabla6[[#This Row],[Valor]]+AB171</f>
        <v>0</v>
      </c>
    </row>
    <row r="173" spans="1:28" hidden="1">
      <c r="A173" s="358" t="s">
        <v>1272</v>
      </c>
      <c r="B173" s="375"/>
      <c r="C173" s="303" t="e">
        <f>VLOOKUP(B173,Piezas!$A$10:$B$829,2,FALSE)</f>
        <v>#N/A</v>
      </c>
      <c r="D173" s="396"/>
      <c r="E173" s="307" t="str">
        <f>Tabla6[[#This Row],[NºSubcomponente]]</f>
        <v>M162</v>
      </c>
      <c r="F173" s="290"/>
      <c r="G173" s="291" t="str">
        <f t="shared" si="62"/>
        <v>Esp Mat</v>
      </c>
      <c r="H173" s="329">
        <f t="shared" si="50"/>
        <v>0</v>
      </c>
      <c r="I173" s="291" t="str">
        <f t="shared" si="52"/>
        <v>Esp Mat</v>
      </c>
      <c r="J173" s="274"/>
      <c r="K173" s="292" t="str">
        <f t="shared" si="53"/>
        <v>------</v>
      </c>
      <c r="L173" s="293" t="str">
        <f t="shared" si="54"/>
        <v>-------</v>
      </c>
      <c r="M173" s="294" t="str">
        <f t="shared" si="55"/>
        <v>---------------</v>
      </c>
      <c r="N173" s="281"/>
      <c r="O173" s="295" t="str">
        <f t="shared" si="56"/>
        <v>----</v>
      </c>
      <c r="P173" s="282"/>
      <c r="Q173" s="263" t="str">
        <f t="shared" si="57"/>
        <v>----</v>
      </c>
      <c r="R173" s="282"/>
      <c r="S173" s="264" t="str">
        <f t="shared" si="58"/>
        <v>----</v>
      </c>
      <c r="T173" s="302" t="str">
        <f t="shared" si="61"/>
        <v>-----</v>
      </c>
      <c r="U173" s="394">
        <v>162</v>
      </c>
      <c r="V173" s="297" t="str">
        <f t="shared" si="60"/>
        <v>-----</v>
      </c>
      <c r="W173" s="283"/>
      <c r="X173" s="284"/>
      <c r="Y173" s="284"/>
      <c r="Z173" s="280"/>
      <c r="AA173" s="359" t="str">
        <f t="shared" si="51"/>
        <v>0</v>
      </c>
      <c r="AB173" s="399"/>
    </row>
    <row r="174" spans="1:28" hidden="1">
      <c r="A174" s="358" t="s">
        <v>1273</v>
      </c>
      <c r="B174" s="305" t="s">
        <v>331</v>
      </c>
      <c r="C174" s="303" t="str">
        <f>VLOOKUP(B174,Piezas!$A$10:$B$829,2,FALSE)</f>
        <v>leva de acero</v>
      </c>
      <c r="D174" s="396"/>
      <c r="E174" s="307" t="str">
        <f>Tabla6[[#This Row],[NºSubcomponente]]</f>
        <v>M163</v>
      </c>
      <c r="F174" s="290"/>
      <c r="G174" s="291" t="str">
        <f t="shared" si="62"/>
        <v>Esp Mat</v>
      </c>
      <c r="H174" s="329">
        <f t="shared" si="50"/>
        <v>0</v>
      </c>
      <c r="I174" s="291" t="str">
        <f t="shared" si="52"/>
        <v>Esp Mat</v>
      </c>
      <c r="J174" s="274"/>
      <c r="K174" s="292" t="str">
        <f t="shared" si="53"/>
        <v>------</v>
      </c>
      <c r="L174" s="293" t="str">
        <f t="shared" si="54"/>
        <v>-------</v>
      </c>
      <c r="M174" s="294" t="str">
        <f t="shared" si="55"/>
        <v>---------------</v>
      </c>
      <c r="N174" s="281"/>
      <c r="O174" s="295" t="str">
        <f t="shared" si="56"/>
        <v>----</v>
      </c>
      <c r="P174" s="282"/>
      <c r="Q174" s="263" t="str">
        <f t="shared" si="57"/>
        <v>----</v>
      </c>
      <c r="R174" s="282"/>
      <c r="S174" s="264" t="str">
        <f t="shared" si="58"/>
        <v>----</v>
      </c>
      <c r="T174" s="302" t="str">
        <f t="shared" si="61"/>
        <v>-----</v>
      </c>
      <c r="U174" s="394">
        <v>163</v>
      </c>
      <c r="V174" s="297" t="str">
        <f t="shared" si="60"/>
        <v>-----</v>
      </c>
      <c r="W174" s="283"/>
      <c r="X174" s="284"/>
      <c r="Y174" s="284"/>
      <c r="Z174" s="280"/>
      <c r="AA174" s="359" t="str">
        <f t="shared" si="51"/>
        <v>0</v>
      </c>
      <c r="AB174" s="400" t="str">
        <f>Tabla6[[#This Row],[Valor]]</f>
        <v>0</v>
      </c>
    </row>
    <row r="175" spans="1:28" hidden="1">
      <c r="A175" s="358" t="s">
        <v>1274</v>
      </c>
      <c r="B175" s="305" t="s">
        <v>331</v>
      </c>
      <c r="C175" s="303" t="str">
        <f>VLOOKUP(B175,Piezas!$A$10:$B$829,2,FALSE)</f>
        <v>leva de acero</v>
      </c>
      <c r="D175" s="396"/>
      <c r="E175" s="307" t="str">
        <f>Tabla6[[#This Row],[NºSubcomponente]]</f>
        <v>M164</v>
      </c>
      <c r="F175" s="290"/>
      <c r="G175" s="291" t="str">
        <f t="shared" si="62"/>
        <v>Esp Mat</v>
      </c>
      <c r="H175" s="329">
        <f t="shared" si="50"/>
        <v>0</v>
      </c>
      <c r="I175" s="291" t="str">
        <f t="shared" si="52"/>
        <v>Esp Mat</v>
      </c>
      <c r="J175" s="274"/>
      <c r="K175" s="292" t="str">
        <f t="shared" si="53"/>
        <v>------</v>
      </c>
      <c r="L175" s="293" t="str">
        <f t="shared" si="54"/>
        <v>-------</v>
      </c>
      <c r="M175" s="294" t="str">
        <f t="shared" si="55"/>
        <v>---------------</v>
      </c>
      <c r="N175" s="281"/>
      <c r="O175" s="295" t="str">
        <f t="shared" si="56"/>
        <v>----</v>
      </c>
      <c r="P175" s="282"/>
      <c r="Q175" s="263" t="str">
        <f t="shared" si="57"/>
        <v>----</v>
      </c>
      <c r="R175" s="282"/>
      <c r="S175" s="264" t="str">
        <f t="shared" si="58"/>
        <v>----</v>
      </c>
      <c r="T175" s="302" t="str">
        <f t="shared" si="61"/>
        <v>-----</v>
      </c>
      <c r="U175" s="394">
        <v>164</v>
      </c>
      <c r="V175" s="297" t="str">
        <f t="shared" si="60"/>
        <v>-----</v>
      </c>
      <c r="W175" s="283"/>
      <c r="X175" s="284"/>
      <c r="Y175" s="284"/>
      <c r="Z175" s="280"/>
      <c r="AA175" s="359" t="str">
        <f t="shared" si="51"/>
        <v>0</v>
      </c>
      <c r="AB175" s="397">
        <f>Tabla6[[#This Row],[Valor]]+AB174</f>
        <v>0</v>
      </c>
    </row>
    <row r="176" spans="1:28" hidden="1">
      <c r="A176" s="358" t="s">
        <v>1275</v>
      </c>
      <c r="B176" s="305" t="s">
        <v>331</v>
      </c>
      <c r="C176" s="303" t="str">
        <f>VLOOKUP(B176,Piezas!$A$10:$B$829,2,FALSE)</f>
        <v>leva de acero</v>
      </c>
      <c r="D176" s="396"/>
      <c r="E176" s="307" t="str">
        <f>Tabla6[[#This Row],[NºSubcomponente]]</f>
        <v>M165</v>
      </c>
      <c r="F176" s="290"/>
      <c r="G176" s="291" t="str">
        <f t="shared" si="62"/>
        <v>Esp Mat</v>
      </c>
      <c r="H176" s="329">
        <f t="shared" si="50"/>
        <v>0</v>
      </c>
      <c r="I176" s="291" t="str">
        <f t="shared" si="52"/>
        <v>Esp Mat</v>
      </c>
      <c r="J176" s="274"/>
      <c r="K176" s="292" t="str">
        <f t="shared" si="53"/>
        <v>------</v>
      </c>
      <c r="L176" s="293" t="str">
        <f t="shared" si="54"/>
        <v>-------</v>
      </c>
      <c r="M176" s="294" t="str">
        <f t="shared" si="55"/>
        <v>---------------</v>
      </c>
      <c r="N176" s="281"/>
      <c r="O176" s="295" t="str">
        <f t="shared" si="56"/>
        <v>----</v>
      </c>
      <c r="P176" s="282"/>
      <c r="Q176" s="263" t="str">
        <f t="shared" si="57"/>
        <v>----</v>
      </c>
      <c r="R176" s="282"/>
      <c r="S176" s="264" t="str">
        <f t="shared" si="58"/>
        <v>----</v>
      </c>
      <c r="T176" s="302" t="str">
        <f t="shared" si="61"/>
        <v>-----</v>
      </c>
      <c r="U176" s="394">
        <v>165</v>
      </c>
      <c r="V176" s="297" t="str">
        <f t="shared" si="60"/>
        <v>-----</v>
      </c>
      <c r="W176" s="283"/>
      <c r="X176" s="284"/>
      <c r="Y176" s="284"/>
      <c r="Z176" s="280"/>
      <c r="AA176" s="359" t="str">
        <f t="shared" si="51"/>
        <v>0</v>
      </c>
      <c r="AB176" s="397">
        <f>Tabla6[[#This Row],[Valor]]+AB175</f>
        <v>0</v>
      </c>
    </row>
    <row r="177" spans="1:28" hidden="1">
      <c r="A177" s="358" t="s">
        <v>1276</v>
      </c>
      <c r="B177" s="305" t="s">
        <v>331</v>
      </c>
      <c r="C177" s="303" t="str">
        <f>VLOOKUP(B177,Piezas!$A$10:$B$829,2,FALSE)</f>
        <v>leva de acero</v>
      </c>
      <c r="D177" s="396"/>
      <c r="E177" s="307" t="str">
        <f>Tabla6[[#This Row],[NºSubcomponente]]</f>
        <v>M166</v>
      </c>
      <c r="F177" s="290"/>
      <c r="G177" s="291" t="str">
        <f t="shared" si="62"/>
        <v>Esp Mat</v>
      </c>
      <c r="H177" s="329">
        <f t="shared" si="50"/>
        <v>0</v>
      </c>
      <c r="I177" s="291" t="str">
        <f t="shared" si="52"/>
        <v>Esp Mat</v>
      </c>
      <c r="J177" s="274"/>
      <c r="K177" s="292" t="str">
        <f t="shared" si="53"/>
        <v>------</v>
      </c>
      <c r="L177" s="293" t="str">
        <f t="shared" si="54"/>
        <v>-------</v>
      </c>
      <c r="M177" s="294" t="str">
        <f t="shared" si="55"/>
        <v>---------------</v>
      </c>
      <c r="N177" s="281"/>
      <c r="O177" s="295" t="str">
        <f t="shared" si="56"/>
        <v>----</v>
      </c>
      <c r="P177" s="282"/>
      <c r="Q177" s="263" t="str">
        <f t="shared" si="57"/>
        <v>----</v>
      </c>
      <c r="R177" s="282"/>
      <c r="S177" s="264" t="str">
        <f t="shared" si="58"/>
        <v>----</v>
      </c>
      <c r="T177" s="302" t="str">
        <f t="shared" si="61"/>
        <v>-----</v>
      </c>
      <c r="U177" s="394">
        <v>166</v>
      </c>
      <c r="V177" s="297" t="str">
        <f t="shared" si="60"/>
        <v>-----</v>
      </c>
      <c r="W177" s="283"/>
      <c r="X177" s="284"/>
      <c r="Y177" s="284"/>
      <c r="Z177" s="280"/>
      <c r="AA177" s="359" t="str">
        <f t="shared" si="51"/>
        <v>0</v>
      </c>
      <c r="AB177" s="397">
        <f>Tabla6[[#This Row],[Valor]]+AB176</f>
        <v>0</v>
      </c>
    </row>
    <row r="178" spans="1:28" hidden="1">
      <c r="A178" s="358" t="s">
        <v>1277</v>
      </c>
      <c r="B178" s="305" t="s">
        <v>331</v>
      </c>
      <c r="C178" s="303" t="str">
        <f>VLOOKUP(B178,Piezas!$A$10:$B$829,2,FALSE)</f>
        <v>leva de acero</v>
      </c>
      <c r="D178" s="396"/>
      <c r="E178" s="307" t="str">
        <f>Tabla6[[#This Row],[NºSubcomponente]]</f>
        <v>M167</v>
      </c>
      <c r="F178" s="290"/>
      <c r="G178" s="291" t="str">
        <f t="shared" si="62"/>
        <v>Esp Mat</v>
      </c>
      <c r="H178" s="329">
        <f t="shared" si="50"/>
        <v>0</v>
      </c>
      <c r="I178" s="291" t="str">
        <f t="shared" si="52"/>
        <v>Esp Mat</v>
      </c>
      <c r="J178" s="274"/>
      <c r="K178" s="292" t="str">
        <f t="shared" si="53"/>
        <v>------</v>
      </c>
      <c r="L178" s="293" t="str">
        <f t="shared" si="54"/>
        <v>-------</v>
      </c>
      <c r="M178" s="294" t="str">
        <f t="shared" si="55"/>
        <v>---------------</v>
      </c>
      <c r="N178" s="281"/>
      <c r="O178" s="295" t="str">
        <f t="shared" si="56"/>
        <v>----</v>
      </c>
      <c r="P178" s="282"/>
      <c r="Q178" s="263" t="str">
        <f t="shared" si="57"/>
        <v>----</v>
      </c>
      <c r="R178" s="282"/>
      <c r="S178" s="264" t="str">
        <f t="shared" si="58"/>
        <v>----</v>
      </c>
      <c r="T178" s="302" t="str">
        <f t="shared" si="61"/>
        <v>-----</v>
      </c>
      <c r="U178" s="394">
        <v>167</v>
      </c>
      <c r="V178" s="297" t="str">
        <f t="shared" si="60"/>
        <v>-----</v>
      </c>
      <c r="W178" s="283"/>
      <c r="X178" s="284"/>
      <c r="Y178" s="284"/>
      <c r="Z178" s="280"/>
      <c r="AA178" s="359" t="str">
        <f t="shared" si="51"/>
        <v>0</v>
      </c>
      <c r="AB178" s="397">
        <f>Tabla6[[#This Row],[Valor]]+AB177</f>
        <v>0</v>
      </c>
    </row>
    <row r="179" spans="1:28" hidden="1">
      <c r="A179" s="358" t="s">
        <v>1278</v>
      </c>
      <c r="B179" s="375"/>
      <c r="C179" s="303" t="e">
        <f>VLOOKUP(B179,Piezas!$A$10:$B$829,2,FALSE)</f>
        <v>#N/A</v>
      </c>
      <c r="D179" s="396"/>
      <c r="E179" s="307" t="str">
        <f>Tabla6[[#This Row],[NºSubcomponente]]</f>
        <v>M168</v>
      </c>
      <c r="F179" s="290"/>
      <c r="G179" s="291" t="str">
        <f t="shared" si="62"/>
        <v>Esp Mat</v>
      </c>
      <c r="H179" s="329">
        <f t="shared" si="50"/>
        <v>0</v>
      </c>
      <c r="I179" s="291" t="str">
        <f t="shared" si="52"/>
        <v>Esp Mat</v>
      </c>
      <c r="J179" s="274"/>
      <c r="K179" s="292" t="str">
        <f t="shared" si="53"/>
        <v>------</v>
      </c>
      <c r="L179" s="293" t="str">
        <f t="shared" si="54"/>
        <v>-------</v>
      </c>
      <c r="M179" s="294" t="str">
        <f t="shared" si="55"/>
        <v>---------------</v>
      </c>
      <c r="N179" s="281"/>
      <c r="O179" s="295" t="str">
        <f t="shared" si="56"/>
        <v>----</v>
      </c>
      <c r="P179" s="282"/>
      <c r="Q179" s="263" t="str">
        <f t="shared" si="57"/>
        <v>----</v>
      </c>
      <c r="R179" s="282"/>
      <c r="S179" s="264" t="str">
        <f t="shared" si="58"/>
        <v>----</v>
      </c>
      <c r="T179" s="302" t="str">
        <f t="shared" si="61"/>
        <v>-----</v>
      </c>
      <c r="U179" s="394">
        <v>168</v>
      </c>
      <c r="V179" s="297" t="str">
        <f t="shared" si="60"/>
        <v>-----</v>
      </c>
      <c r="W179" s="283"/>
      <c r="X179" s="284"/>
      <c r="Y179" s="284"/>
      <c r="Z179" s="280"/>
      <c r="AA179" s="359" t="str">
        <f t="shared" si="51"/>
        <v>0</v>
      </c>
      <c r="AB179" s="399"/>
    </row>
    <row r="180" spans="1:28" hidden="1">
      <c r="A180" s="358" t="s">
        <v>1279</v>
      </c>
      <c r="B180" s="305" t="s">
        <v>332</v>
      </c>
      <c r="C180" s="303" t="str">
        <f>VLOOKUP(B180,Piezas!$A$10:$B$829,2,FALSE)</f>
        <v>Paño</v>
      </c>
      <c r="D180" s="396"/>
      <c r="E180" s="307" t="str">
        <f>Tabla6[[#This Row],[NºSubcomponente]]</f>
        <v>M169</v>
      </c>
      <c r="F180" s="290"/>
      <c r="G180" s="291" t="str">
        <f t="shared" si="62"/>
        <v>Esp Mat</v>
      </c>
      <c r="H180" s="329">
        <f t="shared" si="50"/>
        <v>0</v>
      </c>
      <c r="I180" s="291" t="str">
        <f t="shared" si="52"/>
        <v>Esp Mat</v>
      </c>
      <c r="J180" s="274"/>
      <c r="K180" s="292" t="str">
        <f t="shared" si="53"/>
        <v>------</v>
      </c>
      <c r="L180" s="293" t="str">
        <f t="shared" si="54"/>
        <v>-------</v>
      </c>
      <c r="M180" s="294" t="str">
        <f t="shared" si="55"/>
        <v>---------------</v>
      </c>
      <c r="N180" s="281"/>
      <c r="O180" s="295" t="str">
        <f t="shared" si="56"/>
        <v>----</v>
      </c>
      <c r="P180" s="282"/>
      <c r="Q180" s="263" t="str">
        <f t="shared" si="57"/>
        <v>----</v>
      </c>
      <c r="R180" s="282"/>
      <c r="S180" s="264" t="str">
        <f t="shared" si="58"/>
        <v>----</v>
      </c>
      <c r="T180" s="302" t="str">
        <f t="shared" si="61"/>
        <v>-----</v>
      </c>
      <c r="U180" s="394">
        <v>169</v>
      </c>
      <c r="V180" s="297" t="str">
        <f t="shared" si="60"/>
        <v>-----</v>
      </c>
      <c r="W180" s="283"/>
      <c r="X180" s="284"/>
      <c r="Y180" s="284"/>
      <c r="Z180" s="280"/>
      <c r="AA180" s="359" t="str">
        <f t="shared" si="51"/>
        <v>0</v>
      </c>
      <c r="AB180" s="400" t="str">
        <f>Tabla6[[#This Row],[Valor]]</f>
        <v>0</v>
      </c>
    </row>
    <row r="181" spans="1:28" hidden="1">
      <c r="A181" s="358" t="s">
        <v>1280</v>
      </c>
      <c r="B181" s="305" t="s">
        <v>332</v>
      </c>
      <c r="C181" s="303" t="str">
        <f>VLOOKUP(B181,Piezas!$A$10:$B$829,2,FALSE)</f>
        <v>Paño</v>
      </c>
      <c r="D181" s="396"/>
      <c r="E181" s="307" t="str">
        <f>Tabla6[[#This Row],[NºSubcomponente]]</f>
        <v>M170</v>
      </c>
      <c r="F181" s="290"/>
      <c r="G181" s="291" t="str">
        <f t="shared" si="62"/>
        <v>Esp Mat</v>
      </c>
      <c r="H181" s="329">
        <f t="shared" si="50"/>
        <v>0</v>
      </c>
      <c r="I181" s="291" t="str">
        <f t="shared" si="52"/>
        <v>Esp Mat</v>
      </c>
      <c r="J181" s="274"/>
      <c r="K181" s="292" t="str">
        <f t="shared" si="53"/>
        <v>------</v>
      </c>
      <c r="L181" s="293" t="str">
        <f t="shared" si="54"/>
        <v>-------</v>
      </c>
      <c r="M181" s="294" t="str">
        <f t="shared" si="55"/>
        <v>---------------</v>
      </c>
      <c r="N181" s="281"/>
      <c r="O181" s="295" t="str">
        <f t="shared" si="56"/>
        <v>----</v>
      </c>
      <c r="P181" s="282"/>
      <c r="Q181" s="263" t="str">
        <f t="shared" si="57"/>
        <v>----</v>
      </c>
      <c r="R181" s="282"/>
      <c r="S181" s="264" t="str">
        <f t="shared" si="58"/>
        <v>----</v>
      </c>
      <c r="T181" s="302" t="str">
        <f t="shared" si="61"/>
        <v>-----</v>
      </c>
      <c r="U181" s="394">
        <v>170</v>
      </c>
      <c r="V181" s="297" t="str">
        <f t="shared" si="60"/>
        <v>-----</v>
      </c>
      <c r="W181" s="283"/>
      <c r="X181" s="284"/>
      <c r="Y181" s="284"/>
      <c r="Z181" s="280"/>
      <c r="AA181" s="359" t="str">
        <f t="shared" si="51"/>
        <v>0</v>
      </c>
      <c r="AB181" s="397">
        <f>Tabla6[[#This Row],[Valor]]+AB180</f>
        <v>0</v>
      </c>
    </row>
    <row r="182" spans="1:28" hidden="1">
      <c r="A182" s="358" t="s">
        <v>1281</v>
      </c>
      <c r="B182" s="305" t="s">
        <v>332</v>
      </c>
      <c r="C182" s="303" t="str">
        <f>VLOOKUP(B182,Piezas!$A$10:$B$829,2,FALSE)</f>
        <v>Paño</v>
      </c>
      <c r="D182" s="396"/>
      <c r="E182" s="307" t="str">
        <f>Tabla6[[#This Row],[NºSubcomponente]]</f>
        <v>M171</v>
      </c>
      <c r="F182" s="290"/>
      <c r="G182" s="291" t="str">
        <f t="shared" si="62"/>
        <v>Esp Mat</v>
      </c>
      <c r="H182" s="329">
        <f t="shared" si="50"/>
        <v>0</v>
      </c>
      <c r="I182" s="291" t="str">
        <f t="shared" si="52"/>
        <v>Esp Mat</v>
      </c>
      <c r="J182" s="274"/>
      <c r="K182" s="292" t="str">
        <f t="shared" si="53"/>
        <v>------</v>
      </c>
      <c r="L182" s="293" t="str">
        <f t="shared" si="54"/>
        <v>-------</v>
      </c>
      <c r="M182" s="294" t="str">
        <f t="shared" si="55"/>
        <v>---------------</v>
      </c>
      <c r="N182" s="281"/>
      <c r="O182" s="295" t="str">
        <f t="shared" si="56"/>
        <v>----</v>
      </c>
      <c r="P182" s="282"/>
      <c r="Q182" s="263" t="str">
        <f t="shared" si="57"/>
        <v>----</v>
      </c>
      <c r="R182" s="282"/>
      <c r="S182" s="264" t="str">
        <f t="shared" si="58"/>
        <v>----</v>
      </c>
      <c r="T182" s="302" t="str">
        <f t="shared" si="61"/>
        <v>-----</v>
      </c>
      <c r="U182" s="394">
        <v>171</v>
      </c>
      <c r="V182" s="297" t="str">
        <f t="shared" si="60"/>
        <v>-----</v>
      </c>
      <c r="W182" s="283"/>
      <c r="X182" s="284"/>
      <c r="Y182" s="284"/>
      <c r="Z182" s="280"/>
      <c r="AA182" s="359" t="str">
        <f t="shared" si="51"/>
        <v>0</v>
      </c>
      <c r="AB182" s="397">
        <f>Tabla6[[#This Row],[Valor]]+AB181</f>
        <v>0</v>
      </c>
    </row>
    <row r="183" spans="1:28" hidden="1">
      <c r="A183" s="358" t="s">
        <v>1282</v>
      </c>
      <c r="B183" s="305" t="s">
        <v>332</v>
      </c>
      <c r="C183" s="303" t="str">
        <f>VLOOKUP(B183,Piezas!$A$10:$B$829,2,FALSE)</f>
        <v>Paño</v>
      </c>
      <c r="D183" s="396"/>
      <c r="E183" s="307" t="str">
        <f>Tabla6[[#This Row],[NºSubcomponente]]</f>
        <v>M172</v>
      </c>
      <c r="F183" s="290"/>
      <c r="G183" s="291" t="str">
        <f t="shared" si="62"/>
        <v>Esp Mat</v>
      </c>
      <c r="H183" s="329">
        <f t="shared" si="50"/>
        <v>0</v>
      </c>
      <c r="I183" s="291" t="str">
        <f t="shared" si="52"/>
        <v>Esp Mat</v>
      </c>
      <c r="J183" s="274"/>
      <c r="K183" s="292" t="str">
        <f t="shared" si="53"/>
        <v>------</v>
      </c>
      <c r="L183" s="293" t="str">
        <f t="shared" si="54"/>
        <v>-------</v>
      </c>
      <c r="M183" s="294" t="str">
        <f t="shared" si="55"/>
        <v>---------------</v>
      </c>
      <c r="N183" s="281"/>
      <c r="O183" s="295" t="str">
        <f t="shared" si="56"/>
        <v>----</v>
      </c>
      <c r="P183" s="282"/>
      <c r="Q183" s="263" t="str">
        <f t="shared" si="57"/>
        <v>----</v>
      </c>
      <c r="R183" s="282"/>
      <c r="S183" s="264" t="str">
        <f t="shared" si="58"/>
        <v>----</v>
      </c>
      <c r="T183" s="302" t="str">
        <f t="shared" si="61"/>
        <v>-----</v>
      </c>
      <c r="U183" s="394">
        <v>172</v>
      </c>
      <c r="V183" s="297" t="str">
        <f t="shared" si="60"/>
        <v>-----</v>
      </c>
      <c r="W183" s="283"/>
      <c r="X183" s="284"/>
      <c r="Y183" s="284"/>
      <c r="Z183" s="280"/>
      <c r="AA183" s="359" t="str">
        <f t="shared" si="51"/>
        <v>0</v>
      </c>
      <c r="AB183" s="397">
        <f>Tabla6[[#This Row],[Valor]]+AB182</f>
        <v>0</v>
      </c>
    </row>
    <row r="184" spans="1:28" hidden="1">
      <c r="A184" s="358" t="s">
        <v>1283</v>
      </c>
      <c r="B184" s="305" t="s">
        <v>332</v>
      </c>
      <c r="C184" s="303" t="str">
        <f>VLOOKUP(B184,Piezas!$A$10:$B$829,2,FALSE)</f>
        <v>Paño</v>
      </c>
      <c r="D184" s="396"/>
      <c r="E184" s="307" t="str">
        <f>Tabla6[[#This Row],[NºSubcomponente]]</f>
        <v>M173</v>
      </c>
      <c r="F184" s="290"/>
      <c r="G184" s="291" t="str">
        <f t="shared" si="62"/>
        <v>Esp Mat</v>
      </c>
      <c r="H184" s="329">
        <f t="shared" si="50"/>
        <v>0</v>
      </c>
      <c r="I184" s="291" t="str">
        <f t="shared" si="52"/>
        <v>Esp Mat</v>
      </c>
      <c r="J184" s="274"/>
      <c r="K184" s="292" t="str">
        <f t="shared" si="53"/>
        <v>------</v>
      </c>
      <c r="L184" s="293" t="str">
        <f t="shared" si="54"/>
        <v>-------</v>
      </c>
      <c r="M184" s="294" t="str">
        <f t="shared" si="55"/>
        <v>---------------</v>
      </c>
      <c r="N184" s="281"/>
      <c r="O184" s="295" t="str">
        <f t="shared" si="56"/>
        <v>----</v>
      </c>
      <c r="P184" s="282"/>
      <c r="Q184" s="263" t="str">
        <f t="shared" si="57"/>
        <v>----</v>
      </c>
      <c r="R184" s="282"/>
      <c r="S184" s="264" t="str">
        <f t="shared" si="58"/>
        <v>----</v>
      </c>
      <c r="T184" s="302" t="str">
        <f t="shared" si="61"/>
        <v>-----</v>
      </c>
      <c r="U184" s="394">
        <v>173</v>
      </c>
      <c r="V184" s="297" t="str">
        <f t="shared" si="60"/>
        <v>-----</v>
      </c>
      <c r="W184" s="283"/>
      <c r="X184" s="284"/>
      <c r="Y184" s="284"/>
      <c r="Z184" s="280"/>
      <c r="AA184" s="359" t="str">
        <f t="shared" si="51"/>
        <v>0</v>
      </c>
      <c r="AB184" s="397">
        <f>Tabla6[[#This Row],[Valor]]+AB183</f>
        <v>0</v>
      </c>
    </row>
    <row r="185" spans="1:28" hidden="1">
      <c r="A185" s="358" t="s">
        <v>1284</v>
      </c>
      <c r="B185" s="375"/>
      <c r="C185" s="303" t="e">
        <f>VLOOKUP(B185,Piezas!$A$10:$B$829,2,FALSE)</f>
        <v>#N/A</v>
      </c>
      <c r="D185" s="396"/>
      <c r="E185" s="307" t="str">
        <f>Tabla6[[#This Row],[NºSubcomponente]]</f>
        <v>M174</v>
      </c>
      <c r="F185" s="290"/>
      <c r="G185" s="376" t="str">
        <f t="shared" ref="G185:G199" si="63">IF(J185="T","mm",IF(J185="H","mm",IF(J185="CA","mm",IF(J185="CN","Planchas",IF(J185="CI","Planchas",IF(J185="P","mm",IF(J185="A","mm",IF(J185="HRL","mm",IF(J185="HCL","mm",IF(J185="A","mm",IF(J185="cer","mm",IF(J185="cec","mm","Esp Mat"))))))))))))</f>
        <v>Esp Mat</v>
      </c>
      <c r="H185" s="329">
        <f t="shared" si="50"/>
        <v>0</v>
      </c>
      <c r="I185" s="291" t="str">
        <f t="shared" si="52"/>
        <v>Esp Mat</v>
      </c>
      <c r="J185" s="274"/>
      <c r="K185" s="292" t="str">
        <f t="shared" si="53"/>
        <v>------</v>
      </c>
      <c r="L185" s="293" t="str">
        <f t="shared" si="54"/>
        <v>-------</v>
      </c>
      <c r="M185" s="294" t="str">
        <f t="shared" si="55"/>
        <v>---------------</v>
      </c>
      <c r="N185" s="281"/>
      <c r="O185" s="295" t="str">
        <f t="shared" si="56"/>
        <v>----</v>
      </c>
      <c r="P185" s="282"/>
      <c r="Q185" s="263" t="str">
        <f t="shared" si="57"/>
        <v>----</v>
      </c>
      <c r="R185" s="282"/>
      <c r="S185" s="264" t="str">
        <f t="shared" si="58"/>
        <v>----</v>
      </c>
      <c r="T185" s="302" t="str">
        <f t="shared" si="61"/>
        <v>-----</v>
      </c>
      <c r="U185" s="394">
        <v>174</v>
      </c>
      <c r="V185" s="297" t="str">
        <f t="shared" si="60"/>
        <v>-----</v>
      </c>
      <c r="W185" s="283"/>
      <c r="X185" s="284"/>
      <c r="Y185" s="284"/>
      <c r="Z185" s="280"/>
      <c r="AA185" s="359" t="str">
        <f t="shared" si="51"/>
        <v>0</v>
      </c>
      <c r="AB185" s="399"/>
    </row>
    <row r="186" spans="1:28" hidden="1">
      <c r="A186" s="358" t="s">
        <v>1285</v>
      </c>
      <c r="B186" s="305" t="s">
        <v>333</v>
      </c>
      <c r="C186" s="303" t="str">
        <f>VLOOKUP(B186,Piezas!$A$10:$B$829,2,FALSE)</f>
        <v>Llave de encendido</v>
      </c>
      <c r="D186" s="396"/>
      <c r="E186" s="307" t="str">
        <f>Tabla6[[#This Row],[NºSubcomponente]]</f>
        <v>M175</v>
      </c>
      <c r="F186" s="290"/>
      <c r="G186" s="376" t="str">
        <f t="shared" si="63"/>
        <v>Esp Mat</v>
      </c>
      <c r="H186" s="329">
        <f t="shared" si="50"/>
        <v>0</v>
      </c>
      <c r="I186" s="291" t="str">
        <f t="shared" si="52"/>
        <v>Esp Mat</v>
      </c>
      <c r="J186" s="274"/>
      <c r="K186" s="292" t="str">
        <f t="shared" si="53"/>
        <v>------</v>
      </c>
      <c r="L186" s="293" t="str">
        <f t="shared" si="54"/>
        <v>-------</v>
      </c>
      <c r="M186" s="294" t="str">
        <f t="shared" si="55"/>
        <v>---------------</v>
      </c>
      <c r="N186" s="281"/>
      <c r="O186" s="295" t="str">
        <f t="shared" si="56"/>
        <v>----</v>
      </c>
      <c r="P186" s="282"/>
      <c r="Q186" s="263" t="str">
        <f t="shared" si="57"/>
        <v>----</v>
      </c>
      <c r="R186" s="282"/>
      <c r="S186" s="264" t="str">
        <f t="shared" si="58"/>
        <v>----</v>
      </c>
      <c r="T186" s="302" t="str">
        <f t="shared" si="61"/>
        <v>-----</v>
      </c>
      <c r="U186" s="394">
        <v>175</v>
      </c>
      <c r="V186" s="297" t="str">
        <f t="shared" si="60"/>
        <v>-----</v>
      </c>
      <c r="W186" s="283"/>
      <c r="X186" s="284"/>
      <c r="Y186" s="284"/>
      <c r="Z186" s="280"/>
      <c r="AA186" s="359" t="str">
        <f t="shared" si="51"/>
        <v>0</v>
      </c>
      <c r="AB186" s="400" t="str">
        <f>Tabla6[[#This Row],[Valor]]</f>
        <v>0</v>
      </c>
    </row>
    <row r="187" spans="1:28" hidden="1">
      <c r="A187" s="358" t="s">
        <v>1286</v>
      </c>
      <c r="B187" s="305" t="s">
        <v>333</v>
      </c>
      <c r="C187" s="303" t="str">
        <f>VLOOKUP(B187,Piezas!$A$10:$B$829,2,FALSE)</f>
        <v>Llave de encendido</v>
      </c>
      <c r="D187" s="396"/>
      <c r="E187" s="307" t="str">
        <f>Tabla6[[#This Row],[NºSubcomponente]]</f>
        <v>M176</v>
      </c>
      <c r="F187" s="290"/>
      <c r="G187" s="376" t="str">
        <f t="shared" si="63"/>
        <v>Esp Mat</v>
      </c>
      <c r="H187" s="329">
        <f t="shared" si="50"/>
        <v>0</v>
      </c>
      <c r="I187" s="291" t="str">
        <f t="shared" si="52"/>
        <v>Esp Mat</v>
      </c>
      <c r="J187" s="274"/>
      <c r="K187" s="292" t="str">
        <f t="shared" si="53"/>
        <v>------</v>
      </c>
      <c r="L187" s="293" t="str">
        <f t="shared" si="54"/>
        <v>-------</v>
      </c>
      <c r="M187" s="294" t="str">
        <f t="shared" ref="M187:M203" si="64">IF(J187="T","Terfilado redondo 1045",IF(J187="H","planchuela o angulo",IF(J187="Cec","Caño estructural cuadrado o rect",IF(J187="Cer","Caño estructural redondo",IF(J187="CN","Chapa negra doble recapado",IF(J187="CI","Chapa de inoxidable 304",IF(J187="P","Planchuela de Hierro",IF(J187="A","Hierro Angulo",IF(J187="HCL","Hierro liso cuadrado",IF(J187="HRL","Hierro liso redondo","---------------"))))))))))</f>
        <v>---------------</v>
      </c>
      <c r="N187" s="281"/>
      <c r="O187" s="295" t="str">
        <f t="shared" ref="O187:O203" si="65">IF(J187="T","Diam",IF(J187="H","m",IF(J187="CA","X",IF(J187="CN","X",IF(J187="CI","X",IF(J187="P"," ",IF(J187="A","X",IF(J187="HRL","Diam",IF(J187="HCL","X",IF(J187="P","ancho","----"))))))))))</f>
        <v>----</v>
      </c>
      <c r="P187" s="282"/>
      <c r="Q187" s="263" t="str">
        <f t="shared" ref="Q187:Q203" si="66">IF(J187="T","mm",IF(J187="H","mm",IF(J187="CA","m",IF(J187="CN","m",IF(J187="CI","m",IF(J187="P","Pulgadas",IF(J187="A","Pulgadas",IF(J187="HRL","mm",IF(J187="HCL","mm",IF(J187="A","Pulgadas",IF(J187="cer","mm",IF(J187="cec","mm","----"))))))))))))</f>
        <v>----</v>
      </c>
      <c r="R187" s="282"/>
      <c r="S187" s="264" t="str">
        <f t="shared" si="58"/>
        <v>----</v>
      </c>
      <c r="T187" s="302" t="str">
        <f t="shared" ref="T187:T250" si="67">IF(J187&lt;&gt;0,L187*H187,"-----")</f>
        <v>-----</v>
      </c>
      <c r="U187" s="394">
        <v>176</v>
      </c>
      <c r="V187" s="297" t="str">
        <f t="shared" ref="V187:V250" si="68">IF(J187="T",$AG$25,IF(J187="A",$AG$19,IF(J187="P",$AG$20,IF(J187="CN",$AG$23,IF(J187="CI",$AG$24,IF(J187="HRL",$AG$21,IF(J187="CER",$AG$27,IF(J187="CEC",$AG$28,IF(J187="HCL",$AG$22,IF(J187="CI",$AG$24,"-----"))))))))))</f>
        <v>-----</v>
      </c>
      <c r="W187" s="385"/>
      <c r="X187" s="386"/>
      <c r="Y187" s="386"/>
      <c r="Z187" s="387"/>
      <c r="AA187" s="359" t="str">
        <f t="shared" si="51"/>
        <v>0</v>
      </c>
      <c r="AB187" s="397">
        <f>Tabla6[[#This Row],[Valor]]+AB186</f>
        <v>0</v>
      </c>
    </row>
    <row r="188" spans="1:28" hidden="1">
      <c r="A188" s="358" t="s">
        <v>1287</v>
      </c>
      <c r="B188" s="305" t="s">
        <v>333</v>
      </c>
      <c r="C188" s="303" t="str">
        <f>VLOOKUP(B188,Piezas!$A$10:$B$829,2,FALSE)</f>
        <v>Llave de encendido</v>
      </c>
      <c r="D188" s="396"/>
      <c r="E188" s="307" t="str">
        <f>Tabla6[[#This Row],[NºSubcomponente]]</f>
        <v>M177</v>
      </c>
      <c r="F188" s="290"/>
      <c r="G188" s="376" t="str">
        <f t="shared" si="63"/>
        <v>Esp Mat</v>
      </c>
      <c r="H188" s="329">
        <f t="shared" si="50"/>
        <v>0</v>
      </c>
      <c r="I188" s="291" t="str">
        <f t="shared" si="52"/>
        <v>Esp Mat</v>
      </c>
      <c r="J188" s="274"/>
      <c r="K188" s="292" t="str">
        <f t="shared" si="53"/>
        <v>------</v>
      </c>
      <c r="L188" s="293" t="str">
        <f t="shared" si="54"/>
        <v>-------</v>
      </c>
      <c r="M188" s="294" t="str">
        <f t="shared" si="64"/>
        <v>---------------</v>
      </c>
      <c r="N188" s="281"/>
      <c r="O188" s="295" t="str">
        <f t="shared" si="65"/>
        <v>----</v>
      </c>
      <c r="P188" s="282"/>
      <c r="Q188" s="263" t="str">
        <f t="shared" si="66"/>
        <v>----</v>
      </c>
      <c r="R188" s="282"/>
      <c r="S188" s="264" t="str">
        <f t="shared" si="58"/>
        <v>----</v>
      </c>
      <c r="T188" s="302" t="str">
        <f t="shared" si="67"/>
        <v>-----</v>
      </c>
      <c r="U188" s="394">
        <v>177</v>
      </c>
      <c r="V188" s="297" t="str">
        <f t="shared" si="68"/>
        <v>-----</v>
      </c>
      <c r="W188" s="385"/>
      <c r="X188" s="386"/>
      <c r="Y188" s="386"/>
      <c r="Z188" s="387"/>
      <c r="AA188" s="359" t="str">
        <f t="shared" si="51"/>
        <v>0</v>
      </c>
      <c r="AB188" s="397">
        <f>Tabla6[[#This Row],[Valor]]+AB187</f>
        <v>0</v>
      </c>
    </row>
    <row r="189" spans="1:28" hidden="1">
      <c r="A189" s="358" t="s">
        <v>1288</v>
      </c>
      <c r="B189" s="305" t="s">
        <v>333</v>
      </c>
      <c r="C189" s="303" t="str">
        <f>VLOOKUP(B189,Piezas!$A$10:$B$829,2,FALSE)</f>
        <v>Llave de encendido</v>
      </c>
      <c r="D189" s="396"/>
      <c r="E189" s="307" t="str">
        <f>Tabla6[[#This Row],[NºSubcomponente]]</f>
        <v>M178</v>
      </c>
      <c r="F189" s="290"/>
      <c r="G189" s="376" t="str">
        <f t="shared" si="63"/>
        <v>Esp Mat</v>
      </c>
      <c r="H189" s="329">
        <f t="shared" si="50"/>
        <v>0</v>
      </c>
      <c r="I189" s="291" t="str">
        <f t="shared" si="52"/>
        <v>Esp Mat</v>
      </c>
      <c r="J189" s="274"/>
      <c r="K189" s="292" t="str">
        <f t="shared" si="53"/>
        <v>------</v>
      </c>
      <c r="L189" s="293" t="str">
        <f t="shared" si="54"/>
        <v>-------</v>
      </c>
      <c r="M189" s="294" t="str">
        <f t="shared" si="64"/>
        <v>---------------</v>
      </c>
      <c r="N189" s="281"/>
      <c r="O189" s="295" t="str">
        <f t="shared" si="65"/>
        <v>----</v>
      </c>
      <c r="P189" s="282"/>
      <c r="Q189" s="263" t="str">
        <f t="shared" si="66"/>
        <v>----</v>
      </c>
      <c r="R189" s="282"/>
      <c r="S189" s="264" t="str">
        <f t="shared" si="58"/>
        <v>----</v>
      </c>
      <c r="T189" s="302" t="str">
        <f t="shared" si="67"/>
        <v>-----</v>
      </c>
      <c r="U189" s="394">
        <v>178</v>
      </c>
      <c r="V189" s="297" t="str">
        <f t="shared" si="68"/>
        <v>-----</v>
      </c>
      <c r="W189" s="385"/>
      <c r="X189" s="386"/>
      <c r="Y189" s="386"/>
      <c r="Z189" s="387"/>
      <c r="AA189" s="359" t="str">
        <f t="shared" si="51"/>
        <v>0</v>
      </c>
      <c r="AB189" s="397">
        <f>Tabla6[[#This Row],[Valor]]+AB188</f>
        <v>0</v>
      </c>
    </row>
    <row r="190" spans="1:28" hidden="1">
      <c r="A190" s="358" t="s">
        <v>1289</v>
      </c>
      <c r="B190" s="305" t="s">
        <v>333</v>
      </c>
      <c r="C190" s="303" t="str">
        <f>VLOOKUP(B190,Piezas!$A$10:$B$829,2,FALSE)</f>
        <v>Llave de encendido</v>
      </c>
      <c r="D190" s="396"/>
      <c r="E190" s="307" t="str">
        <f>Tabla6[[#This Row],[NºSubcomponente]]</f>
        <v>M179</v>
      </c>
      <c r="F190" s="290"/>
      <c r="G190" s="376" t="str">
        <f t="shared" si="63"/>
        <v>Esp Mat</v>
      </c>
      <c r="H190" s="329">
        <f t="shared" si="50"/>
        <v>0</v>
      </c>
      <c r="I190" s="291" t="str">
        <f t="shared" si="52"/>
        <v>Esp Mat</v>
      </c>
      <c r="J190" s="274"/>
      <c r="K190" s="292" t="str">
        <f t="shared" si="53"/>
        <v>------</v>
      </c>
      <c r="L190" s="293" t="str">
        <f t="shared" si="54"/>
        <v>-------</v>
      </c>
      <c r="M190" s="294" t="str">
        <f t="shared" si="64"/>
        <v>---------------</v>
      </c>
      <c r="N190" s="281"/>
      <c r="O190" s="295" t="str">
        <f t="shared" si="65"/>
        <v>----</v>
      </c>
      <c r="P190" s="282"/>
      <c r="Q190" s="263" t="str">
        <f t="shared" si="66"/>
        <v>----</v>
      </c>
      <c r="R190" s="282"/>
      <c r="S190" s="264" t="str">
        <f t="shared" si="58"/>
        <v>----</v>
      </c>
      <c r="T190" s="302" t="str">
        <f t="shared" si="67"/>
        <v>-----</v>
      </c>
      <c r="U190" s="394">
        <v>179</v>
      </c>
      <c r="V190" s="297" t="str">
        <f t="shared" si="68"/>
        <v>-----</v>
      </c>
      <c r="W190" s="385"/>
      <c r="X190" s="386"/>
      <c r="Y190" s="386"/>
      <c r="Z190" s="387"/>
      <c r="AA190" s="359" t="str">
        <f t="shared" si="51"/>
        <v>0</v>
      </c>
      <c r="AB190" s="397">
        <f>Tabla6[[#This Row],[Valor]]+AB189</f>
        <v>0</v>
      </c>
    </row>
    <row r="191" spans="1:28" hidden="1">
      <c r="A191" s="358" t="s">
        <v>1290</v>
      </c>
      <c r="B191" s="375"/>
      <c r="C191" s="303" t="e">
        <f>VLOOKUP(B191,Piezas!$A$10:$B$829,2,FALSE)</f>
        <v>#N/A</v>
      </c>
      <c r="D191" s="396"/>
      <c r="E191" s="307" t="str">
        <f>Tabla6[[#This Row],[NºSubcomponente]]</f>
        <v>M180</v>
      </c>
      <c r="F191" s="290"/>
      <c r="G191" s="376" t="str">
        <f t="shared" si="63"/>
        <v>Esp Mat</v>
      </c>
      <c r="H191" s="329">
        <f t="shared" si="50"/>
        <v>0</v>
      </c>
      <c r="I191" s="291" t="str">
        <f t="shared" si="52"/>
        <v>Esp Mat</v>
      </c>
      <c r="J191" s="274"/>
      <c r="K191" s="292" t="str">
        <f t="shared" si="53"/>
        <v>------</v>
      </c>
      <c r="L191" s="293" t="str">
        <f t="shared" si="54"/>
        <v>-------</v>
      </c>
      <c r="M191" s="294" t="str">
        <f t="shared" si="64"/>
        <v>---------------</v>
      </c>
      <c r="N191" s="281"/>
      <c r="O191" s="295" t="str">
        <f t="shared" si="65"/>
        <v>----</v>
      </c>
      <c r="P191" s="282"/>
      <c r="Q191" s="263" t="str">
        <f t="shared" si="66"/>
        <v>----</v>
      </c>
      <c r="R191" s="282"/>
      <c r="S191" s="264" t="str">
        <f t="shared" si="58"/>
        <v>----</v>
      </c>
      <c r="T191" s="302" t="str">
        <f t="shared" si="67"/>
        <v>-----</v>
      </c>
      <c r="U191" s="394">
        <v>180</v>
      </c>
      <c r="V191" s="297" t="str">
        <f t="shared" si="68"/>
        <v>-----</v>
      </c>
      <c r="W191" s="385"/>
      <c r="X191" s="386"/>
      <c r="Y191" s="386"/>
      <c r="Z191" s="387"/>
      <c r="AA191" s="359" t="str">
        <f t="shared" si="51"/>
        <v>0</v>
      </c>
      <c r="AB191" s="399"/>
    </row>
    <row r="192" spans="1:28" hidden="1">
      <c r="A192" s="358" t="s">
        <v>1291</v>
      </c>
      <c r="B192" s="305" t="s">
        <v>334</v>
      </c>
      <c r="C192" s="303" t="str">
        <f>VLOOKUP(B192,Piezas!$A$10:$B$829,2,FALSE)</f>
        <v>Motor</v>
      </c>
      <c r="D192" s="396"/>
      <c r="E192" s="307" t="str">
        <f>Tabla6[[#This Row],[NºSubcomponente]]</f>
        <v>M181</v>
      </c>
      <c r="F192" s="290"/>
      <c r="G192" s="376" t="str">
        <f t="shared" si="63"/>
        <v>Esp Mat</v>
      </c>
      <c r="H192" s="329">
        <f t="shared" si="50"/>
        <v>0</v>
      </c>
      <c r="I192" s="291" t="str">
        <f t="shared" si="52"/>
        <v>Esp Mat</v>
      </c>
      <c r="J192" s="274"/>
      <c r="K192" s="292" t="str">
        <f t="shared" si="53"/>
        <v>------</v>
      </c>
      <c r="L192" s="293" t="str">
        <f t="shared" si="54"/>
        <v>-------</v>
      </c>
      <c r="M192" s="294" t="str">
        <f t="shared" si="64"/>
        <v>---------------</v>
      </c>
      <c r="N192" s="281"/>
      <c r="O192" s="295" t="str">
        <f t="shared" si="65"/>
        <v>----</v>
      </c>
      <c r="P192" s="282"/>
      <c r="Q192" s="263" t="str">
        <f t="shared" si="66"/>
        <v>----</v>
      </c>
      <c r="R192" s="282"/>
      <c r="S192" s="264" t="str">
        <f t="shared" si="58"/>
        <v>----</v>
      </c>
      <c r="T192" s="302" t="str">
        <f t="shared" si="67"/>
        <v>-----</v>
      </c>
      <c r="U192" s="394">
        <v>181</v>
      </c>
      <c r="V192" s="297" t="str">
        <f t="shared" si="68"/>
        <v>-----</v>
      </c>
      <c r="W192" s="385"/>
      <c r="X192" s="386"/>
      <c r="Y192" s="386"/>
      <c r="Z192" s="387"/>
      <c r="AA192" s="359" t="str">
        <f t="shared" si="51"/>
        <v>0</v>
      </c>
      <c r="AB192" s="400" t="str">
        <f>Tabla6[[#This Row],[Valor]]</f>
        <v>0</v>
      </c>
    </row>
    <row r="193" spans="1:28" hidden="1">
      <c r="A193" s="358" t="s">
        <v>1292</v>
      </c>
      <c r="B193" s="305" t="s">
        <v>334</v>
      </c>
      <c r="C193" s="303" t="str">
        <f>VLOOKUP(B193,Piezas!$A$10:$B$829,2,FALSE)</f>
        <v>Motor</v>
      </c>
      <c r="D193" s="396"/>
      <c r="E193" s="307" t="str">
        <f>Tabla6[[#This Row],[NºSubcomponente]]</f>
        <v>M182</v>
      </c>
      <c r="F193" s="290"/>
      <c r="G193" s="376" t="str">
        <f t="shared" si="63"/>
        <v>Esp Mat</v>
      </c>
      <c r="H193" s="329">
        <f t="shared" si="50"/>
        <v>0</v>
      </c>
      <c r="I193" s="291" t="str">
        <f t="shared" si="52"/>
        <v>Esp Mat</v>
      </c>
      <c r="J193" s="274"/>
      <c r="K193" s="292" t="str">
        <f t="shared" si="53"/>
        <v>------</v>
      </c>
      <c r="L193" s="293" t="str">
        <f t="shared" si="54"/>
        <v>-------</v>
      </c>
      <c r="M193" s="294" t="str">
        <f t="shared" si="64"/>
        <v>---------------</v>
      </c>
      <c r="N193" s="281"/>
      <c r="O193" s="295" t="str">
        <f t="shared" si="65"/>
        <v>----</v>
      </c>
      <c r="P193" s="282"/>
      <c r="Q193" s="263" t="str">
        <f t="shared" si="66"/>
        <v>----</v>
      </c>
      <c r="R193" s="282"/>
      <c r="S193" s="264" t="str">
        <f t="shared" si="58"/>
        <v>----</v>
      </c>
      <c r="T193" s="302" t="str">
        <f t="shared" si="67"/>
        <v>-----</v>
      </c>
      <c r="U193" s="394">
        <v>182</v>
      </c>
      <c r="V193" s="297" t="str">
        <f t="shared" si="68"/>
        <v>-----</v>
      </c>
      <c r="W193" s="385"/>
      <c r="X193" s="386"/>
      <c r="Y193" s="386"/>
      <c r="Z193" s="387"/>
      <c r="AA193" s="359" t="str">
        <f t="shared" si="51"/>
        <v>0</v>
      </c>
      <c r="AB193" s="397">
        <f>Tabla6[[#This Row],[Valor]]+AB192</f>
        <v>0</v>
      </c>
    </row>
    <row r="194" spans="1:28" hidden="1">
      <c r="A194" s="358" t="s">
        <v>1293</v>
      </c>
      <c r="B194" s="305" t="s">
        <v>334</v>
      </c>
      <c r="C194" s="303" t="str">
        <f>VLOOKUP(B194,Piezas!$A$10:$B$829,2,FALSE)</f>
        <v>Motor</v>
      </c>
      <c r="D194" s="396"/>
      <c r="E194" s="307" t="str">
        <f>Tabla6[[#This Row],[NºSubcomponente]]</f>
        <v>M183</v>
      </c>
      <c r="F194" s="290"/>
      <c r="G194" s="376" t="str">
        <f t="shared" si="63"/>
        <v>Esp Mat</v>
      </c>
      <c r="H194" s="329">
        <f t="shared" si="50"/>
        <v>0</v>
      </c>
      <c r="I194" s="291" t="str">
        <f t="shared" si="52"/>
        <v>Esp Mat</v>
      </c>
      <c r="J194" s="274"/>
      <c r="K194" s="292" t="str">
        <f t="shared" si="53"/>
        <v>------</v>
      </c>
      <c r="L194" s="293" t="str">
        <f t="shared" si="54"/>
        <v>-------</v>
      </c>
      <c r="M194" s="294" t="str">
        <f t="shared" si="64"/>
        <v>---------------</v>
      </c>
      <c r="N194" s="281"/>
      <c r="O194" s="295" t="str">
        <f t="shared" si="65"/>
        <v>----</v>
      </c>
      <c r="P194" s="282"/>
      <c r="Q194" s="263" t="str">
        <f t="shared" si="66"/>
        <v>----</v>
      </c>
      <c r="R194" s="282"/>
      <c r="S194" s="264" t="str">
        <f t="shared" si="58"/>
        <v>----</v>
      </c>
      <c r="T194" s="302" t="str">
        <f t="shared" si="67"/>
        <v>-----</v>
      </c>
      <c r="U194" s="394">
        <v>183</v>
      </c>
      <c r="V194" s="297" t="str">
        <f t="shared" si="68"/>
        <v>-----</v>
      </c>
      <c r="W194" s="388"/>
      <c r="X194" s="389"/>
      <c r="Y194" s="389"/>
      <c r="Z194" s="390"/>
      <c r="AA194" s="359" t="str">
        <f t="shared" si="51"/>
        <v>0</v>
      </c>
      <c r="AB194" s="397">
        <f>Tabla6[[#This Row],[Valor]]+AB193</f>
        <v>0</v>
      </c>
    </row>
    <row r="195" spans="1:28" hidden="1">
      <c r="A195" s="358" t="s">
        <v>1294</v>
      </c>
      <c r="B195" s="305" t="s">
        <v>334</v>
      </c>
      <c r="C195" s="303" t="str">
        <f>VLOOKUP(B195,Piezas!$A$10:$B$829,2,FALSE)</f>
        <v>Motor</v>
      </c>
      <c r="D195" s="396"/>
      <c r="E195" s="307" t="str">
        <f>Tabla6[[#This Row],[NºSubcomponente]]</f>
        <v>M184</v>
      </c>
      <c r="F195" s="290"/>
      <c r="G195" s="376" t="str">
        <f t="shared" si="63"/>
        <v>Esp Mat</v>
      </c>
      <c r="H195" s="329">
        <f t="shared" si="50"/>
        <v>0</v>
      </c>
      <c r="I195" s="291" t="str">
        <f t="shared" si="52"/>
        <v>Esp Mat</v>
      </c>
      <c r="J195" s="274"/>
      <c r="K195" s="292" t="str">
        <f t="shared" si="53"/>
        <v>------</v>
      </c>
      <c r="L195" s="293" t="str">
        <f t="shared" si="54"/>
        <v>-------</v>
      </c>
      <c r="M195" s="294" t="str">
        <f t="shared" si="64"/>
        <v>---------------</v>
      </c>
      <c r="N195" s="281"/>
      <c r="O195" s="295" t="str">
        <f t="shared" si="65"/>
        <v>----</v>
      </c>
      <c r="P195" s="282"/>
      <c r="Q195" s="263" t="str">
        <f t="shared" si="66"/>
        <v>----</v>
      </c>
      <c r="R195" s="282"/>
      <c r="S195" s="264" t="str">
        <f t="shared" si="58"/>
        <v>----</v>
      </c>
      <c r="T195" s="302" t="str">
        <f t="shared" si="67"/>
        <v>-----</v>
      </c>
      <c r="U195" s="394">
        <v>184</v>
      </c>
      <c r="V195" s="297" t="str">
        <f t="shared" si="68"/>
        <v>-----</v>
      </c>
      <c r="W195" s="388"/>
      <c r="X195" s="389"/>
      <c r="Y195" s="389"/>
      <c r="Z195" s="390"/>
      <c r="AA195" s="359" t="str">
        <f t="shared" si="51"/>
        <v>0</v>
      </c>
      <c r="AB195" s="397">
        <f>Tabla6[[#This Row],[Valor]]+AB194</f>
        <v>0</v>
      </c>
    </row>
    <row r="196" spans="1:28" hidden="1">
      <c r="A196" s="358" t="s">
        <v>1295</v>
      </c>
      <c r="B196" s="305" t="s">
        <v>334</v>
      </c>
      <c r="C196" s="303" t="str">
        <f>VLOOKUP(B196,Piezas!$A$10:$B$829,2,FALSE)</f>
        <v>Motor</v>
      </c>
      <c r="D196" s="396"/>
      <c r="E196" s="307" t="str">
        <f>Tabla6[[#This Row],[NºSubcomponente]]</f>
        <v>M185</v>
      </c>
      <c r="F196" s="290"/>
      <c r="G196" s="376" t="str">
        <f t="shared" si="63"/>
        <v>Esp Mat</v>
      </c>
      <c r="H196" s="329">
        <f t="shared" si="50"/>
        <v>0</v>
      </c>
      <c r="I196" s="291" t="str">
        <f t="shared" si="52"/>
        <v>Esp Mat</v>
      </c>
      <c r="J196" s="274"/>
      <c r="K196" s="292" t="str">
        <f t="shared" si="53"/>
        <v>------</v>
      </c>
      <c r="L196" s="293" t="str">
        <f t="shared" si="54"/>
        <v>-------</v>
      </c>
      <c r="M196" s="294" t="str">
        <f t="shared" si="64"/>
        <v>---------------</v>
      </c>
      <c r="N196" s="281"/>
      <c r="O196" s="295" t="str">
        <f t="shared" si="65"/>
        <v>----</v>
      </c>
      <c r="P196" s="282"/>
      <c r="Q196" s="263" t="str">
        <f t="shared" si="66"/>
        <v>----</v>
      </c>
      <c r="R196" s="282"/>
      <c r="S196" s="264" t="str">
        <f t="shared" si="58"/>
        <v>----</v>
      </c>
      <c r="T196" s="302" t="str">
        <f t="shared" si="67"/>
        <v>-----</v>
      </c>
      <c r="U196" s="394">
        <v>185</v>
      </c>
      <c r="V196" s="297" t="str">
        <f t="shared" si="68"/>
        <v>-----</v>
      </c>
      <c r="W196" s="388"/>
      <c r="X196" s="389"/>
      <c r="Y196" s="389"/>
      <c r="Z196" s="390"/>
      <c r="AA196" s="359" t="str">
        <f t="shared" si="51"/>
        <v>0</v>
      </c>
      <c r="AB196" s="397">
        <f>Tabla6[[#This Row],[Valor]]+AB195</f>
        <v>0</v>
      </c>
    </row>
    <row r="197" spans="1:28" hidden="1">
      <c r="A197" s="358" t="s">
        <v>1296</v>
      </c>
      <c r="B197" s="375"/>
      <c r="C197" s="303" t="e">
        <f>VLOOKUP(B197,Piezas!$A$10:$B$829,2,FALSE)</f>
        <v>#N/A</v>
      </c>
      <c r="D197" s="396"/>
      <c r="E197" s="307" t="str">
        <f>Tabla6[[#This Row],[NºSubcomponente]]</f>
        <v>M186</v>
      </c>
      <c r="F197" s="290"/>
      <c r="G197" s="376" t="str">
        <f t="shared" si="63"/>
        <v>Esp Mat</v>
      </c>
      <c r="H197" s="329">
        <f t="shared" si="50"/>
        <v>0</v>
      </c>
      <c r="I197" s="291" t="str">
        <f t="shared" si="52"/>
        <v>Esp Mat</v>
      </c>
      <c r="J197" s="274"/>
      <c r="K197" s="292" t="str">
        <f t="shared" si="53"/>
        <v>------</v>
      </c>
      <c r="L197" s="293" t="str">
        <f t="shared" si="54"/>
        <v>-------</v>
      </c>
      <c r="M197" s="294" t="str">
        <f t="shared" si="64"/>
        <v>---------------</v>
      </c>
      <c r="N197" s="281"/>
      <c r="O197" s="295" t="str">
        <f t="shared" si="65"/>
        <v>----</v>
      </c>
      <c r="P197" s="282"/>
      <c r="Q197" s="263" t="str">
        <f t="shared" si="66"/>
        <v>----</v>
      </c>
      <c r="R197" s="282"/>
      <c r="S197" s="264" t="str">
        <f t="shared" si="58"/>
        <v>----</v>
      </c>
      <c r="T197" s="302" t="str">
        <f t="shared" si="67"/>
        <v>-----</v>
      </c>
      <c r="U197" s="394">
        <v>186</v>
      </c>
      <c r="V197" s="297" t="str">
        <f t="shared" si="68"/>
        <v>-----</v>
      </c>
      <c r="W197" s="392"/>
      <c r="X197" s="393"/>
      <c r="Y197" s="393"/>
      <c r="Z197" s="390"/>
      <c r="AA197" s="359" t="str">
        <f t="shared" si="51"/>
        <v>0</v>
      </c>
      <c r="AB197" s="399"/>
    </row>
    <row r="198" spans="1:28" hidden="1">
      <c r="A198" s="358" t="s">
        <v>1297</v>
      </c>
      <c r="B198" s="305" t="s">
        <v>335</v>
      </c>
      <c r="C198" s="303" t="str">
        <f>VLOOKUP(B198,Piezas!$A$10:$B$829,2,FALSE)</f>
        <v>Ficha</v>
      </c>
      <c r="D198" s="396"/>
      <c r="E198" s="307" t="str">
        <f>Tabla6[[#This Row],[NºSubcomponente]]</f>
        <v>M187</v>
      </c>
      <c r="F198" s="290"/>
      <c r="G198" s="376" t="str">
        <f t="shared" si="63"/>
        <v>Esp Mat</v>
      </c>
      <c r="H198" s="329">
        <f t="shared" si="50"/>
        <v>0</v>
      </c>
      <c r="I198" s="291" t="str">
        <f t="shared" si="52"/>
        <v>Esp Mat</v>
      </c>
      <c r="J198" s="274"/>
      <c r="K198" s="292" t="str">
        <f t="shared" si="53"/>
        <v>------</v>
      </c>
      <c r="L198" s="293" t="str">
        <f t="shared" si="54"/>
        <v>-------</v>
      </c>
      <c r="M198" s="294" t="str">
        <f t="shared" si="64"/>
        <v>---------------</v>
      </c>
      <c r="N198" s="281"/>
      <c r="O198" s="295" t="str">
        <f t="shared" si="65"/>
        <v>----</v>
      </c>
      <c r="P198" s="282"/>
      <c r="Q198" s="263" t="str">
        <f t="shared" si="66"/>
        <v>----</v>
      </c>
      <c r="R198" s="282"/>
      <c r="S198" s="264" t="str">
        <f t="shared" si="58"/>
        <v>----</v>
      </c>
      <c r="T198" s="302" t="str">
        <f t="shared" si="67"/>
        <v>-----</v>
      </c>
      <c r="U198" s="394">
        <v>187</v>
      </c>
      <c r="V198" s="297" t="str">
        <f t="shared" si="68"/>
        <v>-----</v>
      </c>
      <c r="W198" s="392"/>
      <c r="X198" s="393"/>
      <c r="Y198" s="393"/>
      <c r="Z198" s="390"/>
      <c r="AA198" s="359" t="str">
        <f t="shared" si="51"/>
        <v>0</v>
      </c>
      <c r="AB198" s="400" t="str">
        <f>Tabla6[[#This Row],[Valor]]</f>
        <v>0</v>
      </c>
    </row>
    <row r="199" spans="1:28" hidden="1">
      <c r="A199" s="358" t="s">
        <v>1298</v>
      </c>
      <c r="B199" s="305" t="s">
        <v>335</v>
      </c>
      <c r="C199" s="303" t="str">
        <f>VLOOKUP(B199,Piezas!$A$10:$B$829,2,FALSE)</f>
        <v>Ficha</v>
      </c>
      <c r="D199" s="396"/>
      <c r="E199" s="307" t="str">
        <f>Tabla6[[#This Row],[NºSubcomponente]]</f>
        <v>M188</v>
      </c>
      <c r="F199" s="290"/>
      <c r="G199" s="376" t="str">
        <f t="shared" si="63"/>
        <v>Esp Mat</v>
      </c>
      <c r="H199" s="329">
        <f t="shared" si="50"/>
        <v>0</v>
      </c>
      <c r="I199" s="291" t="str">
        <f t="shared" si="52"/>
        <v>Esp Mat</v>
      </c>
      <c r="J199" s="274"/>
      <c r="K199" s="292" t="str">
        <f t="shared" si="53"/>
        <v>------</v>
      </c>
      <c r="L199" s="293" t="str">
        <f t="shared" si="54"/>
        <v>-------</v>
      </c>
      <c r="M199" s="294" t="str">
        <f t="shared" si="64"/>
        <v>---------------</v>
      </c>
      <c r="N199" s="281">
        <v>0.06</v>
      </c>
      <c r="O199" s="295" t="str">
        <f t="shared" si="65"/>
        <v>----</v>
      </c>
      <c r="P199" s="282">
        <v>1</v>
      </c>
      <c r="Q199" s="263" t="str">
        <f t="shared" si="66"/>
        <v>----</v>
      </c>
      <c r="R199" s="282">
        <v>1</v>
      </c>
      <c r="S199" s="264" t="str">
        <f t="shared" si="58"/>
        <v>----</v>
      </c>
      <c r="T199" s="302" t="str">
        <f t="shared" si="67"/>
        <v>-----</v>
      </c>
      <c r="U199" s="394">
        <v>188</v>
      </c>
      <c r="V199" s="297" t="str">
        <f t="shared" si="68"/>
        <v>-----</v>
      </c>
      <c r="W199" s="392"/>
      <c r="X199" s="393"/>
      <c r="Y199" s="393"/>
      <c r="Z199" s="390"/>
      <c r="AA199" s="359" t="str">
        <f t="shared" si="51"/>
        <v>0</v>
      </c>
      <c r="AB199" s="397">
        <f>Tabla6[[#This Row],[Valor]]+AB198</f>
        <v>0</v>
      </c>
    </row>
    <row r="200" spans="1:28" hidden="1">
      <c r="A200" s="358" t="s">
        <v>1299</v>
      </c>
      <c r="B200" s="305" t="s">
        <v>335</v>
      </c>
      <c r="C200" s="303" t="str">
        <f>VLOOKUP(B200,Piezas!$A$10:$B$829,2,FALSE)</f>
        <v>Ficha</v>
      </c>
      <c r="D200" s="396"/>
      <c r="E200" s="307" t="str">
        <f>Tabla6[[#This Row],[NºSubcomponente]]</f>
        <v>M189</v>
      </c>
      <c r="F200" s="290"/>
      <c r="G200" s="376" t="str">
        <f t="shared" ref="G200:G231" si="69">IF(J200="T","mm",IF(J200="H","mm",IF(J200="CA","mm",IF(J200="CN","Planchas",IF(J200="CI","Planchas",IF(J200="P","mm",IF(J200="A","mm",IF(J200="HRL","mm",IF(J200="HCL","mm",IF(J200="A","mm",IF(J200="cer","mm",IF(J200="cec","mm","Esp Mat"))))))))))))</f>
        <v>Esp Mat</v>
      </c>
      <c r="H200" s="329">
        <f t="shared" si="50"/>
        <v>0</v>
      </c>
      <c r="I200" s="291" t="str">
        <f t="shared" si="52"/>
        <v>Esp Mat</v>
      </c>
      <c r="J200" s="274"/>
      <c r="K200" s="292" t="str">
        <f t="shared" si="53"/>
        <v>------</v>
      </c>
      <c r="L200" s="293" t="str">
        <f t="shared" si="54"/>
        <v>-------</v>
      </c>
      <c r="M200" s="294" t="str">
        <f t="shared" si="64"/>
        <v>---------------</v>
      </c>
      <c r="N200" s="281"/>
      <c r="O200" s="295" t="str">
        <f t="shared" si="65"/>
        <v>----</v>
      </c>
      <c r="P200" s="282"/>
      <c r="Q200" s="263" t="str">
        <f t="shared" si="66"/>
        <v>----</v>
      </c>
      <c r="R200" s="282"/>
      <c r="S200" s="264" t="str">
        <f t="shared" si="58"/>
        <v>----</v>
      </c>
      <c r="T200" s="302" t="str">
        <f t="shared" si="67"/>
        <v>-----</v>
      </c>
      <c r="U200" s="394">
        <v>189</v>
      </c>
      <c r="V200" s="297" t="str">
        <f t="shared" si="68"/>
        <v>-----</v>
      </c>
      <c r="W200" s="388"/>
      <c r="X200" s="389"/>
      <c r="Y200" s="389"/>
      <c r="Z200" s="390"/>
      <c r="AA200" s="359" t="str">
        <f t="shared" si="51"/>
        <v>0</v>
      </c>
      <c r="AB200" s="397">
        <f>Tabla6[[#This Row],[Valor]]+AB199</f>
        <v>0</v>
      </c>
    </row>
    <row r="201" spans="1:28" hidden="1">
      <c r="A201" s="358" t="s">
        <v>1300</v>
      </c>
      <c r="B201" s="305" t="s">
        <v>335</v>
      </c>
      <c r="C201" s="303" t="str">
        <f>VLOOKUP(B201,Piezas!$A$10:$B$829,2,FALSE)</f>
        <v>Ficha</v>
      </c>
      <c r="D201" s="396"/>
      <c r="E201" s="307" t="str">
        <f>Tabla6[[#This Row],[NºSubcomponente]]</f>
        <v>M190</v>
      </c>
      <c r="F201" s="290"/>
      <c r="G201" s="376" t="str">
        <f t="shared" si="69"/>
        <v>Esp Mat</v>
      </c>
      <c r="H201" s="329">
        <f t="shared" si="50"/>
        <v>0</v>
      </c>
      <c r="I201" s="291" t="str">
        <f t="shared" si="52"/>
        <v>Esp Mat</v>
      </c>
      <c r="J201" s="274"/>
      <c r="K201" s="292" t="str">
        <f t="shared" si="53"/>
        <v>------</v>
      </c>
      <c r="L201" s="293" t="str">
        <f t="shared" si="54"/>
        <v>-------</v>
      </c>
      <c r="M201" s="294" t="str">
        <f t="shared" si="64"/>
        <v>---------------</v>
      </c>
      <c r="N201" s="281"/>
      <c r="O201" s="295" t="str">
        <f t="shared" si="65"/>
        <v>----</v>
      </c>
      <c r="P201" s="282"/>
      <c r="Q201" s="263" t="str">
        <f t="shared" si="66"/>
        <v>----</v>
      </c>
      <c r="R201" s="282"/>
      <c r="S201" s="264" t="str">
        <f t="shared" si="58"/>
        <v>----</v>
      </c>
      <c r="T201" s="302" t="str">
        <f t="shared" si="67"/>
        <v>-----</v>
      </c>
      <c r="U201" s="394">
        <v>190</v>
      </c>
      <c r="V201" s="297" t="str">
        <f t="shared" si="68"/>
        <v>-----</v>
      </c>
      <c r="W201" s="392"/>
      <c r="X201" s="393"/>
      <c r="Y201" s="393"/>
      <c r="Z201" s="390"/>
      <c r="AA201" s="359" t="str">
        <f t="shared" si="51"/>
        <v>0</v>
      </c>
      <c r="AB201" s="397">
        <f>Tabla6[[#This Row],[Valor]]+AB200</f>
        <v>0</v>
      </c>
    </row>
    <row r="202" spans="1:28" hidden="1">
      <c r="A202" s="358" t="s">
        <v>1301</v>
      </c>
      <c r="B202" s="305" t="s">
        <v>335</v>
      </c>
      <c r="C202" s="303" t="str">
        <f>VLOOKUP(B202,Piezas!$A$10:$B$829,2,FALSE)</f>
        <v>Ficha</v>
      </c>
      <c r="D202" s="396"/>
      <c r="E202" s="307" t="str">
        <f>Tabla6[[#This Row],[NºSubcomponente]]</f>
        <v>M191</v>
      </c>
      <c r="F202" s="290"/>
      <c r="G202" s="376" t="str">
        <f t="shared" si="69"/>
        <v>Esp Mat</v>
      </c>
      <c r="H202" s="329">
        <f t="shared" si="50"/>
        <v>0</v>
      </c>
      <c r="I202" s="291" t="str">
        <f t="shared" si="52"/>
        <v>Esp Mat</v>
      </c>
      <c r="J202" s="274"/>
      <c r="K202" s="292" t="str">
        <f t="shared" si="53"/>
        <v>------</v>
      </c>
      <c r="L202" s="293" t="str">
        <f t="shared" si="54"/>
        <v>-------</v>
      </c>
      <c r="M202" s="294" t="str">
        <f t="shared" si="64"/>
        <v>---------------</v>
      </c>
      <c r="N202" s="281"/>
      <c r="O202" s="295" t="str">
        <f t="shared" si="65"/>
        <v>----</v>
      </c>
      <c r="P202" s="282"/>
      <c r="Q202" s="263" t="str">
        <f t="shared" si="66"/>
        <v>----</v>
      </c>
      <c r="R202" s="282"/>
      <c r="S202" s="264" t="str">
        <f t="shared" si="58"/>
        <v>----</v>
      </c>
      <c r="T202" s="302" t="str">
        <f t="shared" si="67"/>
        <v>-----</v>
      </c>
      <c r="U202" s="394">
        <v>191</v>
      </c>
      <c r="V202" s="297" t="str">
        <f t="shared" si="68"/>
        <v>-----</v>
      </c>
      <c r="W202" s="392"/>
      <c r="X202" s="393"/>
      <c r="Y202" s="393"/>
      <c r="Z202" s="390"/>
      <c r="AA202" s="359" t="str">
        <f t="shared" si="51"/>
        <v>0</v>
      </c>
      <c r="AB202" s="397">
        <f>Tabla6[[#This Row],[Valor]]+AB201</f>
        <v>0</v>
      </c>
    </row>
    <row r="203" spans="1:28" hidden="1">
      <c r="A203" s="358" t="s">
        <v>1302</v>
      </c>
      <c r="B203" s="375"/>
      <c r="C203" s="303" t="e">
        <f>VLOOKUP(B203,Piezas!$A$10:$B$829,2,FALSE)</f>
        <v>#N/A</v>
      </c>
      <c r="D203" s="396"/>
      <c r="E203" s="307" t="str">
        <f>Tabla6[[#This Row],[NºSubcomponente]]</f>
        <v>M192</v>
      </c>
      <c r="F203" s="290"/>
      <c r="G203" s="376" t="str">
        <f t="shared" si="69"/>
        <v>Esp Mat</v>
      </c>
      <c r="H203" s="329">
        <f t="shared" si="50"/>
        <v>0</v>
      </c>
      <c r="I203" s="291" t="str">
        <f t="shared" si="52"/>
        <v>Esp Mat</v>
      </c>
      <c r="J203" s="274"/>
      <c r="K203" s="292" t="str">
        <f t="shared" si="53"/>
        <v>------</v>
      </c>
      <c r="L203" s="293" t="str">
        <f t="shared" si="54"/>
        <v>-------</v>
      </c>
      <c r="M203" s="294" t="str">
        <f t="shared" si="64"/>
        <v>---------------</v>
      </c>
      <c r="N203" s="281"/>
      <c r="O203" s="295" t="str">
        <f t="shared" si="65"/>
        <v>----</v>
      </c>
      <c r="P203" s="282"/>
      <c r="Q203" s="263" t="str">
        <f t="shared" si="66"/>
        <v>----</v>
      </c>
      <c r="R203" s="282"/>
      <c r="S203" s="264" t="str">
        <f t="shared" si="58"/>
        <v>----</v>
      </c>
      <c r="T203" s="302" t="str">
        <f t="shared" si="67"/>
        <v>-----</v>
      </c>
      <c r="U203" s="394">
        <v>192</v>
      </c>
      <c r="V203" s="297" t="str">
        <f t="shared" si="68"/>
        <v>-----</v>
      </c>
      <c r="W203" s="392"/>
      <c r="X203" s="393"/>
      <c r="Y203" s="393"/>
      <c r="Z203" s="390"/>
      <c r="AA203" s="359" t="str">
        <f t="shared" si="51"/>
        <v>0</v>
      </c>
      <c r="AB203" s="399"/>
    </row>
    <row r="204" spans="1:28" hidden="1">
      <c r="A204" s="358" t="s">
        <v>1303</v>
      </c>
      <c r="B204" s="305"/>
      <c r="C204" s="303" t="e">
        <f>VLOOKUP(B204,Piezas!$A$10:$B$829,2,FALSE)</f>
        <v>#N/A</v>
      </c>
      <c r="D204" s="396"/>
      <c r="E204" s="307" t="str">
        <f>Tabla6[[#This Row],[NºSubcomponente]]</f>
        <v>M193</v>
      </c>
      <c r="F204" s="290"/>
      <c r="G204" s="376" t="str">
        <f t="shared" si="69"/>
        <v>Esp Mat</v>
      </c>
      <c r="H204" s="329">
        <f t="shared" ref="H204:H267" si="70">IF(OR("CN"=J204,"Ci"=J204),F204,F204/1000)</f>
        <v>0</v>
      </c>
      <c r="I204" s="291" t="str">
        <f t="shared" si="52"/>
        <v>Esp Mat</v>
      </c>
      <c r="J204" s="274"/>
      <c r="K204" s="292" t="str">
        <f t="shared" si="53"/>
        <v>------</v>
      </c>
      <c r="L204" s="293" t="str">
        <f t="shared" si="54"/>
        <v>-------</v>
      </c>
      <c r="M204" s="379" t="str">
        <f t="shared" ref="M204:M235" si="71">IF(J204="T","Terfilado redondo 1045",IF(J204="H","planchuela o angulo",IF(J204="Cec","Caño estructural cuadrado o rect",IF(J204="Cer","Caño estructural redondo",IF(J204="CN","Chapa negra doble recapado",IF(J204="CI","Chapa de inoxidable 304",IF(J204="P","Planchuela de Hierro",IF(J204="A","Hierro Angulo",IF(J204="HCL","Hierro liso cuadrado",IF(J204="HRL","Hierro liso redondo","---------------"))))))))))</f>
        <v>---------------</v>
      </c>
      <c r="N204" s="281"/>
      <c r="O204" s="380" t="str">
        <f t="shared" ref="O204:O235" si="72">IF(J204="T","Diam",IF(J204="H","m",IF(J204="CA","X",IF(J204="CN","X",IF(J204="CI","X",IF(J204="P"," ",IF(J204="A","X",IF(J204="HRL","Diam",IF(J204="HCL","X",IF(J204="P","ancho","----"))))))))))</f>
        <v>----</v>
      </c>
      <c r="P204" s="282"/>
      <c r="Q204" s="382" t="str">
        <f t="shared" ref="Q204:Q235" si="73">IF(J204="T","mm",IF(J204="H","mm",IF(J204="CA","m",IF(J204="CN","m",IF(J204="CI","m",IF(J204="P","Pulgadas",IF(J204="A","Pulgadas",IF(J204="HRL","mm",IF(J204="HCL","mm",IF(J204="A","Pulgadas",IF(J204="cer","mm",IF(J204="cec","mm","----"))))))))))))</f>
        <v>----</v>
      </c>
      <c r="R204" s="282"/>
      <c r="S204" s="264" t="str">
        <f t="shared" si="58"/>
        <v>----</v>
      </c>
      <c r="T204" s="302" t="str">
        <f t="shared" si="67"/>
        <v>-----</v>
      </c>
      <c r="U204" s="394">
        <v>193</v>
      </c>
      <c r="V204" s="297" t="str">
        <f t="shared" si="68"/>
        <v>-----</v>
      </c>
      <c r="W204" s="392"/>
      <c r="X204" s="393"/>
      <c r="Y204" s="393"/>
      <c r="Z204" s="390"/>
      <c r="AA204" s="359" t="str">
        <f t="shared" ref="AA204:AA267" si="74">IF(T204="-----","0",V204*T204)</f>
        <v>0</v>
      </c>
      <c r="AB204" s="400" t="str">
        <f>Tabla6[[#This Row],[Valor]]</f>
        <v>0</v>
      </c>
    </row>
    <row r="205" spans="1:28" hidden="1">
      <c r="A205" s="358" t="s">
        <v>1304</v>
      </c>
      <c r="B205" s="305"/>
      <c r="C205" s="303" t="e">
        <f>VLOOKUP(B205,Piezas!$A$10:$B$829,2,FALSE)</f>
        <v>#N/A</v>
      </c>
      <c r="D205" s="396"/>
      <c r="E205" s="307" t="str">
        <f>Tabla6[[#This Row],[NºSubcomponente]]</f>
        <v>M194</v>
      </c>
      <c r="F205" s="290"/>
      <c r="G205" s="376" t="str">
        <f t="shared" si="69"/>
        <v>Esp Mat</v>
      </c>
      <c r="H205" s="329">
        <f t="shared" si="70"/>
        <v>0</v>
      </c>
      <c r="I205" s="291" t="str">
        <f t="shared" ref="I205:I268" si="75">IF(J205="T","m",IF(J205="H","m",IF(J205="CA","m",IF(J205="CN","Planchas",IF(J205="CI","Planchas",IF(J205="P","m",IF(J205="A","m",IF(J205="HRL","m",IF(J205="HCL","m",IF(J205="A","m",IF(J205="cer","m",IF(J205="cec","m","Esp Mat"))))))))))))</f>
        <v>Esp Mat</v>
      </c>
      <c r="J205" s="274"/>
      <c r="K205" s="292" t="str">
        <f t="shared" ref="K205:K268" si="76">IF(J205="T",H205/4,IF(J205="H","m",IF(J205="CA",H205/6,IF(J205="CN","-----",IF(J205="CI","-----",IF(J205="P",H205/6,IF(J205="A",H205/4,IF(J205="HLR",H205/12,IF(J205="HLC",H205/12,IF(J205="A","m","------"))))))))))</f>
        <v>------</v>
      </c>
      <c r="L205" s="293" t="str">
        <f t="shared" ref="L205:L268" si="77">IF(J205="T",((7890*((3.1416*N205*N205)/4)/1000000)),IF(J205="H","planchuela o angulo",IF(J205="CA","Caño estructural",IF(J205="CN",((N205*P205)*(R205/1000))*7890,IF(J205="CI",((N205*P205)*(R205/1000))*7890,IF(J205="A",2*((((N205*25.4)*(R205*25.4))/1000000)*7890)*2,IF(J205="P",((N205*25.4*R205)/1000000)*7890,IF(J205="HCL",((N205*N205)/1000000)*7890,IF(J205="HRL",((7890*((3.1416*N205*N205)/4)/1000000)),IF(J205="cer",((7890*((3.1416*N205*R205))/1000000)),IF(J205="cec",((7890*((N205*2+P205*2)*R205)/1000000)),"-------")))))))))))</f>
        <v>-------</v>
      </c>
      <c r="M205" s="379" t="str">
        <f t="shared" si="71"/>
        <v>---------------</v>
      </c>
      <c r="N205" s="281"/>
      <c r="O205" s="380" t="str">
        <f t="shared" si="72"/>
        <v>----</v>
      </c>
      <c r="P205" s="282"/>
      <c r="Q205" s="382" t="str">
        <f t="shared" si="73"/>
        <v>----</v>
      </c>
      <c r="R205" s="282"/>
      <c r="S205" s="264" t="str">
        <f t="shared" ref="S205:S268" si="78">IF(J205="T","-----",IF(J205="H","mm",IF(J205="CA","m",IF(J205="CN","mm",IF(J205="CI","m",IF(J205="P","mm",IF(J205="A","Pulgadas",IF(J205="HLR","mm",IF(J205="HLC","mm",IF(J205="A","Pulgadas",IF(J205="cer","mm",IF(J205="cec","mm","----"))))))))))))</f>
        <v>----</v>
      </c>
      <c r="T205" s="302" t="str">
        <f t="shared" si="67"/>
        <v>-----</v>
      </c>
      <c r="U205" s="394">
        <v>194</v>
      </c>
      <c r="V205" s="297" t="str">
        <f t="shared" si="68"/>
        <v>-----</v>
      </c>
      <c r="W205" s="392"/>
      <c r="X205" s="393"/>
      <c r="Y205" s="393"/>
      <c r="Z205" s="390"/>
      <c r="AA205" s="359" t="str">
        <f t="shared" si="74"/>
        <v>0</v>
      </c>
      <c r="AB205" s="397">
        <f>Tabla6[[#This Row],[Valor]]+AB204</f>
        <v>0</v>
      </c>
    </row>
    <row r="206" spans="1:28" hidden="1">
      <c r="A206" s="358" t="s">
        <v>1305</v>
      </c>
      <c r="B206" s="305"/>
      <c r="C206" s="303" t="e">
        <f>VLOOKUP(B206,Piezas!$A$10:$B$829,2,FALSE)</f>
        <v>#N/A</v>
      </c>
      <c r="D206" s="396"/>
      <c r="E206" s="307" t="str">
        <f>Tabla6[[#This Row],[NºSubcomponente]]</f>
        <v>M195</v>
      </c>
      <c r="F206" s="290"/>
      <c r="G206" s="376" t="str">
        <f t="shared" si="69"/>
        <v>Esp Mat</v>
      </c>
      <c r="H206" s="329">
        <f t="shared" si="70"/>
        <v>0</v>
      </c>
      <c r="I206" s="291" t="str">
        <f t="shared" si="75"/>
        <v>Esp Mat</v>
      </c>
      <c r="J206" s="274"/>
      <c r="K206" s="292" t="str">
        <f t="shared" si="76"/>
        <v>------</v>
      </c>
      <c r="L206" s="293" t="str">
        <f t="shared" si="77"/>
        <v>-------</v>
      </c>
      <c r="M206" s="379" t="str">
        <f t="shared" si="71"/>
        <v>---------------</v>
      </c>
      <c r="N206" s="281"/>
      <c r="O206" s="380" t="str">
        <f t="shared" si="72"/>
        <v>----</v>
      </c>
      <c r="P206" s="282"/>
      <c r="Q206" s="382" t="str">
        <f t="shared" si="73"/>
        <v>----</v>
      </c>
      <c r="R206" s="282"/>
      <c r="S206" s="264" t="str">
        <f t="shared" si="78"/>
        <v>----</v>
      </c>
      <c r="T206" s="302" t="str">
        <f t="shared" si="67"/>
        <v>-----</v>
      </c>
      <c r="U206" s="394">
        <v>195</v>
      </c>
      <c r="V206" s="297" t="str">
        <f t="shared" si="68"/>
        <v>-----</v>
      </c>
      <c r="W206" s="392"/>
      <c r="X206" s="393"/>
      <c r="Y206" s="393"/>
      <c r="Z206" s="390"/>
      <c r="AA206" s="359" t="str">
        <f t="shared" si="74"/>
        <v>0</v>
      </c>
      <c r="AB206" s="397">
        <f>Tabla6[[#This Row],[Valor]]+AB205</f>
        <v>0</v>
      </c>
    </row>
    <row r="207" spans="1:28" hidden="1">
      <c r="A207" s="358" t="s">
        <v>1306</v>
      </c>
      <c r="B207" s="305"/>
      <c r="C207" s="303" t="e">
        <f>VLOOKUP(B207,Piezas!$A$10:$B$829,2,FALSE)</f>
        <v>#N/A</v>
      </c>
      <c r="D207" s="396"/>
      <c r="E207" s="307" t="str">
        <f>Tabla6[[#This Row],[NºSubcomponente]]</f>
        <v>M196</v>
      </c>
      <c r="F207" s="290"/>
      <c r="G207" s="376" t="str">
        <f t="shared" si="69"/>
        <v>Esp Mat</v>
      </c>
      <c r="H207" s="329">
        <f t="shared" si="70"/>
        <v>0</v>
      </c>
      <c r="I207" s="291" t="str">
        <f t="shared" si="75"/>
        <v>Esp Mat</v>
      </c>
      <c r="J207" s="274"/>
      <c r="K207" s="292" t="str">
        <f t="shared" si="76"/>
        <v>------</v>
      </c>
      <c r="L207" s="293" t="str">
        <f t="shared" si="77"/>
        <v>-------</v>
      </c>
      <c r="M207" s="379" t="str">
        <f t="shared" si="71"/>
        <v>---------------</v>
      </c>
      <c r="N207" s="281"/>
      <c r="O207" s="380" t="str">
        <f t="shared" si="72"/>
        <v>----</v>
      </c>
      <c r="P207" s="282"/>
      <c r="Q207" s="382" t="str">
        <f t="shared" si="73"/>
        <v>----</v>
      </c>
      <c r="R207" s="282"/>
      <c r="S207" s="264" t="str">
        <f t="shared" si="78"/>
        <v>----</v>
      </c>
      <c r="T207" s="302" t="str">
        <f t="shared" si="67"/>
        <v>-----</v>
      </c>
      <c r="U207" s="394">
        <v>196</v>
      </c>
      <c r="V207" s="297" t="str">
        <f t="shared" si="68"/>
        <v>-----</v>
      </c>
      <c r="W207" s="392"/>
      <c r="X207" s="393"/>
      <c r="Y207" s="393"/>
      <c r="Z207" s="390"/>
      <c r="AA207" s="359" t="str">
        <f t="shared" si="74"/>
        <v>0</v>
      </c>
      <c r="AB207" s="397">
        <f>Tabla6[[#This Row],[Valor]]+AB206</f>
        <v>0</v>
      </c>
    </row>
    <row r="208" spans="1:28" hidden="1">
      <c r="A208" s="358" t="s">
        <v>1307</v>
      </c>
      <c r="B208" s="305"/>
      <c r="C208" s="303" t="e">
        <f>VLOOKUP(B208,Piezas!$A$10:$B$829,2,FALSE)</f>
        <v>#N/A</v>
      </c>
      <c r="D208" s="396"/>
      <c r="E208" s="307" t="str">
        <f>Tabla6[[#This Row],[NºSubcomponente]]</f>
        <v>M197</v>
      </c>
      <c r="F208" s="290"/>
      <c r="G208" s="376" t="str">
        <f t="shared" si="69"/>
        <v>Esp Mat</v>
      </c>
      <c r="H208" s="329">
        <f t="shared" si="70"/>
        <v>0</v>
      </c>
      <c r="I208" s="291" t="str">
        <f t="shared" si="75"/>
        <v>Esp Mat</v>
      </c>
      <c r="J208" s="274"/>
      <c r="K208" s="292" t="str">
        <f t="shared" si="76"/>
        <v>------</v>
      </c>
      <c r="L208" s="293" t="str">
        <f t="shared" si="77"/>
        <v>-------</v>
      </c>
      <c r="M208" s="379" t="str">
        <f t="shared" si="71"/>
        <v>---------------</v>
      </c>
      <c r="N208" s="281"/>
      <c r="O208" s="380" t="str">
        <f t="shared" si="72"/>
        <v>----</v>
      </c>
      <c r="P208" s="282"/>
      <c r="Q208" s="382" t="str">
        <f t="shared" si="73"/>
        <v>----</v>
      </c>
      <c r="R208" s="282"/>
      <c r="S208" s="264" t="str">
        <f t="shared" si="78"/>
        <v>----</v>
      </c>
      <c r="T208" s="302" t="str">
        <f t="shared" si="67"/>
        <v>-----</v>
      </c>
      <c r="U208" s="394">
        <v>197</v>
      </c>
      <c r="V208" s="297" t="str">
        <f t="shared" si="68"/>
        <v>-----</v>
      </c>
      <c r="W208" s="392"/>
      <c r="X208" s="393"/>
      <c r="Y208" s="393"/>
      <c r="Z208" s="390"/>
      <c r="AA208" s="359" t="str">
        <f t="shared" si="74"/>
        <v>0</v>
      </c>
      <c r="AB208" s="397">
        <f>Tabla6[[#This Row],[Valor]]+AB207</f>
        <v>0</v>
      </c>
    </row>
    <row r="209" spans="1:28" hidden="1">
      <c r="A209" s="358" t="s">
        <v>1308</v>
      </c>
      <c r="B209" s="305"/>
      <c r="C209" s="303" t="e">
        <f>VLOOKUP(B209,Piezas!$A$10:$B$829,2,FALSE)</f>
        <v>#N/A</v>
      </c>
      <c r="D209" s="396"/>
      <c r="E209" s="307" t="str">
        <f>Tabla6[[#This Row],[NºSubcomponente]]</f>
        <v>M198</v>
      </c>
      <c r="F209" s="290"/>
      <c r="G209" s="376" t="str">
        <f t="shared" si="69"/>
        <v>Esp Mat</v>
      </c>
      <c r="H209" s="329">
        <f t="shared" si="70"/>
        <v>0</v>
      </c>
      <c r="I209" s="291" t="str">
        <f t="shared" si="75"/>
        <v>Esp Mat</v>
      </c>
      <c r="J209" s="274"/>
      <c r="K209" s="292" t="str">
        <f t="shared" si="76"/>
        <v>------</v>
      </c>
      <c r="L209" s="293" t="str">
        <f t="shared" si="77"/>
        <v>-------</v>
      </c>
      <c r="M209" s="379" t="str">
        <f t="shared" si="71"/>
        <v>---------------</v>
      </c>
      <c r="N209" s="281"/>
      <c r="O209" s="380" t="str">
        <f t="shared" si="72"/>
        <v>----</v>
      </c>
      <c r="P209" s="282"/>
      <c r="Q209" s="382" t="str">
        <f t="shared" si="73"/>
        <v>----</v>
      </c>
      <c r="R209" s="282"/>
      <c r="S209" s="264" t="str">
        <f t="shared" si="78"/>
        <v>----</v>
      </c>
      <c r="T209" s="302" t="str">
        <f t="shared" si="67"/>
        <v>-----</v>
      </c>
      <c r="U209" s="394">
        <v>198</v>
      </c>
      <c r="V209" s="297" t="str">
        <f t="shared" si="68"/>
        <v>-----</v>
      </c>
      <c r="W209" s="392"/>
      <c r="X209" s="393"/>
      <c r="Y209" s="393"/>
      <c r="Z209" s="390"/>
      <c r="AA209" s="359" t="str">
        <f t="shared" si="74"/>
        <v>0</v>
      </c>
      <c r="AB209" s="399"/>
    </row>
    <row r="210" spans="1:28" hidden="1">
      <c r="A210" s="358" t="s">
        <v>1309</v>
      </c>
      <c r="B210" s="305"/>
      <c r="C210" s="303" t="e">
        <f>VLOOKUP(B210,Piezas!$A$10:$B$829,2,FALSE)</f>
        <v>#N/A</v>
      </c>
      <c r="D210" s="396"/>
      <c r="E210" s="307" t="str">
        <f>Tabla6[[#This Row],[NºSubcomponente]]</f>
        <v>M199</v>
      </c>
      <c r="F210" s="290"/>
      <c r="G210" s="376" t="str">
        <f t="shared" si="69"/>
        <v>Esp Mat</v>
      </c>
      <c r="H210" s="329">
        <f t="shared" si="70"/>
        <v>0</v>
      </c>
      <c r="I210" s="291" t="str">
        <f t="shared" si="75"/>
        <v>Esp Mat</v>
      </c>
      <c r="J210" s="274"/>
      <c r="K210" s="292" t="str">
        <f t="shared" si="76"/>
        <v>------</v>
      </c>
      <c r="L210" s="293" t="str">
        <f t="shared" si="77"/>
        <v>-------</v>
      </c>
      <c r="M210" s="379" t="str">
        <f t="shared" si="71"/>
        <v>---------------</v>
      </c>
      <c r="N210" s="281"/>
      <c r="O210" s="380" t="str">
        <f t="shared" si="72"/>
        <v>----</v>
      </c>
      <c r="P210" s="282"/>
      <c r="Q210" s="382" t="str">
        <f t="shared" si="73"/>
        <v>----</v>
      </c>
      <c r="R210" s="282"/>
      <c r="S210" s="264" t="str">
        <f t="shared" si="78"/>
        <v>----</v>
      </c>
      <c r="T210" s="302" t="str">
        <f t="shared" si="67"/>
        <v>-----</v>
      </c>
      <c r="U210" s="394">
        <v>199</v>
      </c>
      <c r="V210" s="297" t="str">
        <f t="shared" si="68"/>
        <v>-----</v>
      </c>
      <c r="W210" s="392"/>
      <c r="X210" s="393"/>
      <c r="Y210" s="393"/>
      <c r="Z210" s="390"/>
      <c r="AA210" s="359" t="str">
        <f t="shared" si="74"/>
        <v>0</v>
      </c>
      <c r="AB210" s="400" t="str">
        <f>Tabla6[[#This Row],[Valor]]</f>
        <v>0</v>
      </c>
    </row>
    <row r="211" spans="1:28" hidden="1">
      <c r="A211" s="358" t="s">
        <v>1310</v>
      </c>
      <c r="B211" s="305"/>
      <c r="C211" s="303" t="e">
        <f>VLOOKUP(B211,Piezas!$A$10:$B$829,2,FALSE)</f>
        <v>#N/A</v>
      </c>
      <c r="D211" s="396"/>
      <c r="E211" s="307" t="str">
        <f>Tabla6[[#This Row],[NºSubcomponente]]</f>
        <v>M200</v>
      </c>
      <c r="F211" s="290"/>
      <c r="G211" s="376" t="str">
        <f t="shared" si="69"/>
        <v>Esp Mat</v>
      </c>
      <c r="H211" s="329">
        <f t="shared" si="70"/>
        <v>0</v>
      </c>
      <c r="I211" s="291" t="str">
        <f t="shared" si="75"/>
        <v>Esp Mat</v>
      </c>
      <c r="J211" s="274"/>
      <c r="K211" s="292" t="str">
        <f t="shared" si="76"/>
        <v>------</v>
      </c>
      <c r="L211" s="293" t="str">
        <f t="shared" si="77"/>
        <v>-------</v>
      </c>
      <c r="M211" s="379" t="str">
        <f t="shared" si="71"/>
        <v>---------------</v>
      </c>
      <c r="N211" s="281"/>
      <c r="O211" s="380" t="str">
        <f t="shared" si="72"/>
        <v>----</v>
      </c>
      <c r="P211" s="282"/>
      <c r="Q211" s="382" t="str">
        <f t="shared" si="73"/>
        <v>----</v>
      </c>
      <c r="R211" s="282"/>
      <c r="S211" s="264" t="str">
        <f t="shared" si="78"/>
        <v>----</v>
      </c>
      <c r="T211" s="302" t="str">
        <f t="shared" si="67"/>
        <v>-----</v>
      </c>
      <c r="U211" s="394">
        <v>200</v>
      </c>
      <c r="V211" s="297" t="str">
        <f t="shared" si="68"/>
        <v>-----</v>
      </c>
      <c r="W211" s="392"/>
      <c r="X211" s="393"/>
      <c r="Y211" s="393"/>
      <c r="Z211" s="390"/>
      <c r="AA211" s="359" t="str">
        <f t="shared" si="74"/>
        <v>0</v>
      </c>
      <c r="AB211" s="397">
        <f>Tabla6[[#This Row],[Valor]]+AB210</f>
        <v>0</v>
      </c>
    </row>
    <row r="212" spans="1:28" hidden="1">
      <c r="A212" s="358" t="s">
        <v>1311</v>
      </c>
      <c r="B212" s="305"/>
      <c r="C212" s="303" t="e">
        <f>VLOOKUP(B212,Piezas!$A$10:$B$829,2,FALSE)</f>
        <v>#N/A</v>
      </c>
      <c r="D212" s="396"/>
      <c r="E212" s="307" t="str">
        <f>Tabla6[[#This Row],[NºSubcomponente]]</f>
        <v>M201</v>
      </c>
      <c r="F212" s="290"/>
      <c r="G212" s="376" t="str">
        <f t="shared" si="69"/>
        <v>Esp Mat</v>
      </c>
      <c r="H212" s="329">
        <f t="shared" si="70"/>
        <v>0</v>
      </c>
      <c r="I212" s="291" t="str">
        <f t="shared" si="75"/>
        <v>Esp Mat</v>
      </c>
      <c r="J212" s="274"/>
      <c r="K212" s="292" t="str">
        <f t="shared" si="76"/>
        <v>------</v>
      </c>
      <c r="L212" s="293" t="str">
        <f t="shared" si="77"/>
        <v>-------</v>
      </c>
      <c r="M212" s="379" t="str">
        <f t="shared" si="71"/>
        <v>---------------</v>
      </c>
      <c r="N212" s="281"/>
      <c r="O212" s="380" t="str">
        <f t="shared" si="72"/>
        <v>----</v>
      </c>
      <c r="P212" s="282"/>
      <c r="Q212" s="382" t="str">
        <f t="shared" si="73"/>
        <v>----</v>
      </c>
      <c r="R212" s="282"/>
      <c r="S212" s="264" t="str">
        <f t="shared" si="78"/>
        <v>----</v>
      </c>
      <c r="T212" s="302" t="str">
        <f t="shared" si="67"/>
        <v>-----</v>
      </c>
      <c r="U212" s="394">
        <v>201</v>
      </c>
      <c r="V212" s="297" t="str">
        <f t="shared" si="68"/>
        <v>-----</v>
      </c>
      <c r="W212" s="392"/>
      <c r="X212" s="393"/>
      <c r="Y212" s="393"/>
      <c r="Z212" s="390"/>
      <c r="AA212" s="359" t="str">
        <f t="shared" si="74"/>
        <v>0</v>
      </c>
      <c r="AB212" s="397">
        <f>Tabla6[[#This Row],[Valor]]+AB211</f>
        <v>0</v>
      </c>
    </row>
    <row r="213" spans="1:28" hidden="1">
      <c r="A213" s="358" t="s">
        <v>1312</v>
      </c>
      <c r="B213" s="305"/>
      <c r="C213" s="303" t="e">
        <f>VLOOKUP(B213,Piezas!$A$10:$B$829,2,FALSE)</f>
        <v>#N/A</v>
      </c>
      <c r="D213" s="396"/>
      <c r="E213" s="307" t="str">
        <f>Tabla6[[#This Row],[NºSubcomponente]]</f>
        <v>M202</v>
      </c>
      <c r="F213" s="290"/>
      <c r="G213" s="376" t="str">
        <f t="shared" si="69"/>
        <v>Esp Mat</v>
      </c>
      <c r="H213" s="329">
        <f t="shared" si="70"/>
        <v>0</v>
      </c>
      <c r="I213" s="291" t="str">
        <f t="shared" si="75"/>
        <v>Esp Mat</v>
      </c>
      <c r="J213" s="274"/>
      <c r="K213" s="292" t="str">
        <f t="shared" si="76"/>
        <v>------</v>
      </c>
      <c r="L213" s="293" t="str">
        <f t="shared" si="77"/>
        <v>-------</v>
      </c>
      <c r="M213" s="379" t="str">
        <f t="shared" si="71"/>
        <v>---------------</v>
      </c>
      <c r="N213" s="281"/>
      <c r="O213" s="380" t="str">
        <f t="shared" si="72"/>
        <v>----</v>
      </c>
      <c r="P213" s="282"/>
      <c r="Q213" s="382" t="str">
        <f t="shared" si="73"/>
        <v>----</v>
      </c>
      <c r="R213" s="282"/>
      <c r="S213" s="264" t="str">
        <f t="shared" si="78"/>
        <v>----</v>
      </c>
      <c r="T213" s="302" t="str">
        <f t="shared" si="67"/>
        <v>-----</v>
      </c>
      <c r="U213" s="394">
        <v>202</v>
      </c>
      <c r="V213" s="297" t="str">
        <f t="shared" si="68"/>
        <v>-----</v>
      </c>
      <c r="W213" s="392"/>
      <c r="X213" s="393"/>
      <c r="Y213" s="393"/>
      <c r="Z213" s="390"/>
      <c r="AA213" s="359" t="str">
        <f t="shared" si="74"/>
        <v>0</v>
      </c>
      <c r="AB213" s="397">
        <f>Tabla6[[#This Row],[Valor]]+AB212</f>
        <v>0</v>
      </c>
    </row>
    <row r="214" spans="1:28" hidden="1">
      <c r="A214" s="358" t="s">
        <v>1313</v>
      </c>
      <c r="B214" s="305"/>
      <c r="C214" s="303" t="e">
        <f>VLOOKUP(B214,Piezas!$A$10:$B$829,2,FALSE)</f>
        <v>#N/A</v>
      </c>
      <c r="D214" s="396"/>
      <c r="E214" s="307" t="str">
        <f>Tabla6[[#This Row],[NºSubcomponente]]</f>
        <v>M203</v>
      </c>
      <c r="F214" s="290"/>
      <c r="G214" s="376" t="str">
        <f t="shared" si="69"/>
        <v>Esp Mat</v>
      </c>
      <c r="H214" s="329">
        <f t="shared" si="70"/>
        <v>0</v>
      </c>
      <c r="I214" s="291" t="str">
        <f t="shared" si="75"/>
        <v>Esp Mat</v>
      </c>
      <c r="J214" s="274"/>
      <c r="K214" s="292" t="str">
        <f t="shared" si="76"/>
        <v>------</v>
      </c>
      <c r="L214" s="293" t="str">
        <f t="shared" si="77"/>
        <v>-------</v>
      </c>
      <c r="M214" s="379" t="str">
        <f t="shared" si="71"/>
        <v>---------------</v>
      </c>
      <c r="N214" s="281"/>
      <c r="O214" s="380" t="str">
        <f t="shared" si="72"/>
        <v>----</v>
      </c>
      <c r="P214" s="282"/>
      <c r="Q214" s="382" t="str">
        <f t="shared" si="73"/>
        <v>----</v>
      </c>
      <c r="R214" s="282"/>
      <c r="S214" s="264" t="str">
        <f t="shared" si="78"/>
        <v>----</v>
      </c>
      <c r="T214" s="302" t="str">
        <f t="shared" si="67"/>
        <v>-----</v>
      </c>
      <c r="U214" s="394">
        <v>203</v>
      </c>
      <c r="V214" s="297" t="str">
        <f t="shared" si="68"/>
        <v>-----</v>
      </c>
      <c r="W214" s="392"/>
      <c r="X214" s="393"/>
      <c r="Y214" s="393"/>
      <c r="Z214" s="390"/>
      <c r="AA214" s="359" t="str">
        <f t="shared" si="74"/>
        <v>0</v>
      </c>
      <c r="AB214" s="397">
        <f>Tabla6[[#This Row],[Valor]]+AB213</f>
        <v>0</v>
      </c>
    </row>
    <row r="215" spans="1:28" hidden="1">
      <c r="A215" s="358" t="s">
        <v>1314</v>
      </c>
      <c r="B215" s="305"/>
      <c r="C215" s="303" t="e">
        <f>VLOOKUP(B215,Piezas!$A$10:$B$829,2,FALSE)</f>
        <v>#N/A</v>
      </c>
      <c r="D215" s="396"/>
      <c r="E215" s="307" t="str">
        <f>Tabla6[[#This Row],[NºSubcomponente]]</f>
        <v>M204</v>
      </c>
      <c r="F215" s="290"/>
      <c r="G215" s="376" t="str">
        <f t="shared" si="69"/>
        <v>Esp Mat</v>
      </c>
      <c r="H215" s="329">
        <f t="shared" si="70"/>
        <v>0</v>
      </c>
      <c r="I215" s="291" t="str">
        <f t="shared" si="75"/>
        <v>Esp Mat</v>
      </c>
      <c r="J215" s="274"/>
      <c r="K215" s="292" t="str">
        <f t="shared" si="76"/>
        <v>------</v>
      </c>
      <c r="L215" s="293" t="str">
        <f t="shared" si="77"/>
        <v>-------</v>
      </c>
      <c r="M215" s="379" t="str">
        <f t="shared" si="71"/>
        <v>---------------</v>
      </c>
      <c r="N215" s="281"/>
      <c r="O215" s="380" t="str">
        <f t="shared" si="72"/>
        <v>----</v>
      </c>
      <c r="P215" s="282"/>
      <c r="Q215" s="382" t="str">
        <f t="shared" si="73"/>
        <v>----</v>
      </c>
      <c r="R215" s="282"/>
      <c r="S215" s="264" t="str">
        <f t="shared" si="78"/>
        <v>----</v>
      </c>
      <c r="T215" s="302" t="str">
        <f t="shared" si="67"/>
        <v>-----</v>
      </c>
      <c r="U215" s="394">
        <v>204</v>
      </c>
      <c r="V215" s="297" t="str">
        <f t="shared" si="68"/>
        <v>-----</v>
      </c>
      <c r="W215" s="392"/>
      <c r="X215" s="393"/>
      <c r="Y215" s="393"/>
      <c r="Z215" s="390"/>
      <c r="AA215" s="359" t="str">
        <f t="shared" si="74"/>
        <v>0</v>
      </c>
      <c r="AB215" s="399"/>
    </row>
    <row r="216" spans="1:28" hidden="1">
      <c r="A216" s="358" t="s">
        <v>1315</v>
      </c>
      <c r="B216" s="305"/>
      <c r="C216" s="303" t="e">
        <f>VLOOKUP(B216,Piezas!$A$10:$B$829,2,FALSE)</f>
        <v>#N/A</v>
      </c>
      <c r="D216" s="396"/>
      <c r="E216" s="307" t="str">
        <f>Tabla6[[#This Row],[NºSubcomponente]]</f>
        <v>M205</v>
      </c>
      <c r="F216" s="290"/>
      <c r="G216" s="376" t="str">
        <f t="shared" si="69"/>
        <v>Esp Mat</v>
      </c>
      <c r="H216" s="329">
        <f t="shared" si="70"/>
        <v>0</v>
      </c>
      <c r="I216" s="291" t="str">
        <f t="shared" si="75"/>
        <v>Esp Mat</v>
      </c>
      <c r="J216" s="274"/>
      <c r="K216" s="292" t="str">
        <f t="shared" si="76"/>
        <v>------</v>
      </c>
      <c r="L216" s="293" t="str">
        <f t="shared" si="77"/>
        <v>-------</v>
      </c>
      <c r="M216" s="379" t="str">
        <f t="shared" si="71"/>
        <v>---------------</v>
      </c>
      <c r="N216" s="281"/>
      <c r="O216" s="380" t="str">
        <f t="shared" si="72"/>
        <v>----</v>
      </c>
      <c r="P216" s="282"/>
      <c r="Q216" s="382" t="str">
        <f t="shared" si="73"/>
        <v>----</v>
      </c>
      <c r="R216" s="282"/>
      <c r="S216" s="264" t="str">
        <f t="shared" si="78"/>
        <v>----</v>
      </c>
      <c r="T216" s="302" t="str">
        <f t="shared" si="67"/>
        <v>-----</v>
      </c>
      <c r="U216" s="394">
        <v>205</v>
      </c>
      <c r="V216" s="297" t="str">
        <f t="shared" si="68"/>
        <v>-----</v>
      </c>
      <c r="W216" s="392"/>
      <c r="X216" s="393"/>
      <c r="Y216" s="393"/>
      <c r="Z216" s="390"/>
      <c r="AA216" s="359" t="str">
        <f t="shared" si="74"/>
        <v>0</v>
      </c>
      <c r="AB216" s="400" t="str">
        <f>Tabla6[[#This Row],[Valor]]</f>
        <v>0</v>
      </c>
    </row>
    <row r="217" spans="1:28" hidden="1">
      <c r="A217" s="358" t="s">
        <v>1316</v>
      </c>
      <c r="B217" s="305"/>
      <c r="C217" s="303" t="e">
        <f>VLOOKUP(B217,Piezas!$A$10:$B$829,2,FALSE)</f>
        <v>#N/A</v>
      </c>
      <c r="D217" s="396"/>
      <c r="E217" s="307" t="str">
        <f>Tabla6[[#This Row],[NºSubcomponente]]</f>
        <v>M206</v>
      </c>
      <c r="F217" s="290"/>
      <c r="G217" s="376" t="str">
        <f t="shared" si="69"/>
        <v>Esp Mat</v>
      </c>
      <c r="H217" s="329">
        <f t="shared" si="70"/>
        <v>0</v>
      </c>
      <c r="I217" s="291" t="str">
        <f t="shared" si="75"/>
        <v>Esp Mat</v>
      </c>
      <c r="J217" s="274"/>
      <c r="K217" s="292" t="str">
        <f t="shared" si="76"/>
        <v>------</v>
      </c>
      <c r="L217" s="293" t="str">
        <f t="shared" si="77"/>
        <v>-------</v>
      </c>
      <c r="M217" s="379" t="str">
        <f t="shared" si="71"/>
        <v>---------------</v>
      </c>
      <c r="N217" s="281"/>
      <c r="O217" s="380" t="str">
        <f t="shared" si="72"/>
        <v>----</v>
      </c>
      <c r="P217" s="282"/>
      <c r="Q217" s="382" t="str">
        <f t="shared" si="73"/>
        <v>----</v>
      </c>
      <c r="R217" s="282"/>
      <c r="S217" s="264" t="str">
        <f t="shared" si="78"/>
        <v>----</v>
      </c>
      <c r="T217" s="302" t="str">
        <f t="shared" si="67"/>
        <v>-----</v>
      </c>
      <c r="U217" s="394">
        <v>206</v>
      </c>
      <c r="V217" s="297" t="str">
        <f t="shared" si="68"/>
        <v>-----</v>
      </c>
      <c r="W217" s="392"/>
      <c r="X217" s="393"/>
      <c r="Y217" s="393"/>
      <c r="Z217" s="390"/>
      <c r="AA217" s="359" t="str">
        <f t="shared" si="74"/>
        <v>0</v>
      </c>
      <c r="AB217" s="397">
        <f>Tabla6[[#This Row],[Valor]]+AB216</f>
        <v>0</v>
      </c>
    </row>
    <row r="218" spans="1:28" hidden="1">
      <c r="A218" s="358" t="s">
        <v>1317</v>
      </c>
      <c r="B218" s="305"/>
      <c r="C218" s="303" t="e">
        <f>VLOOKUP(B218,Piezas!$A$10:$B$829,2,FALSE)</f>
        <v>#N/A</v>
      </c>
      <c r="D218" s="396"/>
      <c r="E218" s="307" t="str">
        <f>Tabla6[[#This Row],[NºSubcomponente]]</f>
        <v>M207</v>
      </c>
      <c r="F218" s="290"/>
      <c r="G218" s="376" t="str">
        <f t="shared" si="69"/>
        <v>Esp Mat</v>
      </c>
      <c r="H218" s="329">
        <f t="shared" si="70"/>
        <v>0</v>
      </c>
      <c r="I218" s="291" t="str">
        <f t="shared" si="75"/>
        <v>Esp Mat</v>
      </c>
      <c r="J218" s="274"/>
      <c r="K218" s="292" t="str">
        <f t="shared" si="76"/>
        <v>------</v>
      </c>
      <c r="L218" s="293" t="str">
        <f t="shared" si="77"/>
        <v>-------</v>
      </c>
      <c r="M218" s="379" t="str">
        <f t="shared" si="71"/>
        <v>---------------</v>
      </c>
      <c r="N218" s="281"/>
      <c r="O218" s="380" t="str">
        <f t="shared" si="72"/>
        <v>----</v>
      </c>
      <c r="P218" s="282"/>
      <c r="Q218" s="382" t="str">
        <f t="shared" si="73"/>
        <v>----</v>
      </c>
      <c r="R218" s="282"/>
      <c r="S218" s="264" t="str">
        <f t="shared" si="78"/>
        <v>----</v>
      </c>
      <c r="T218" s="302" t="str">
        <f t="shared" si="67"/>
        <v>-----</v>
      </c>
      <c r="U218" s="394">
        <v>207</v>
      </c>
      <c r="V218" s="297" t="str">
        <f t="shared" si="68"/>
        <v>-----</v>
      </c>
      <c r="W218" s="392"/>
      <c r="X218" s="393"/>
      <c r="Y218" s="393"/>
      <c r="Z218" s="390"/>
      <c r="AA218" s="359" t="str">
        <f t="shared" si="74"/>
        <v>0</v>
      </c>
      <c r="AB218" s="397">
        <f>Tabla6[[#This Row],[Valor]]+AB217</f>
        <v>0</v>
      </c>
    </row>
    <row r="219" spans="1:28" hidden="1">
      <c r="A219" s="358" t="s">
        <v>1318</v>
      </c>
      <c r="B219" s="305"/>
      <c r="C219" s="303" t="e">
        <f>VLOOKUP(B219,Piezas!$A$10:$B$829,2,FALSE)</f>
        <v>#N/A</v>
      </c>
      <c r="D219" s="396"/>
      <c r="E219" s="307" t="str">
        <f>Tabla6[[#This Row],[NºSubcomponente]]</f>
        <v>M208</v>
      </c>
      <c r="F219" s="290"/>
      <c r="G219" s="376" t="str">
        <f t="shared" si="69"/>
        <v>Esp Mat</v>
      </c>
      <c r="H219" s="329">
        <f t="shared" si="70"/>
        <v>0</v>
      </c>
      <c r="I219" s="291" t="str">
        <f t="shared" si="75"/>
        <v>Esp Mat</v>
      </c>
      <c r="J219" s="274"/>
      <c r="K219" s="292" t="str">
        <f t="shared" si="76"/>
        <v>------</v>
      </c>
      <c r="L219" s="293" t="str">
        <f t="shared" si="77"/>
        <v>-------</v>
      </c>
      <c r="M219" s="379" t="str">
        <f t="shared" si="71"/>
        <v>---------------</v>
      </c>
      <c r="N219" s="281"/>
      <c r="O219" s="380" t="str">
        <f t="shared" si="72"/>
        <v>----</v>
      </c>
      <c r="P219" s="282"/>
      <c r="Q219" s="382" t="str">
        <f t="shared" si="73"/>
        <v>----</v>
      </c>
      <c r="R219" s="282"/>
      <c r="S219" s="264" t="str">
        <f t="shared" si="78"/>
        <v>----</v>
      </c>
      <c r="T219" s="302" t="str">
        <f t="shared" si="67"/>
        <v>-----</v>
      </c>
      <c r="U219" s="394">
        <v>208</v>
      </c>
      <c r="V219" s="297" t="str">
        <f t="shared" si="68"/>
        <v>-----</v>
      </c>
      <c r="W219" s="392"/>
      <c r="X219" s="393"/>
      <c r="Y219" s="393"/>
      <c r="Z219" s="390"/>
      <c r="AA219" s="359" t="str">
        <f t="shared" si="74"/>
        <v>0</v>
      </c>
      <c r="AB219" s="397">
        <f>Tabla6[[#This Row],[Valor]]+AB218</f>
        <v>0</v>
      </c>
    </row>
    <row r="220" spans="1:28" hidden="1">
      <c r="A220" s="358" t="s">
        <v>1319</v>
      </c>
      <c r="B220" s="305"/>
      <c r="C220" s="303" t="e">
        <f>VLOOKUP(B220,Piezas!$A$10:$B$829,2,FALSE)</f>
        <v>#N/A</v>
      </c>
      <c r="D220" s="396"/>
      <c r="E220" s="307" t="str">
        <f>Tabla6[[#This Row],[NºSubcomponente]]</f>
        <v>M209</v>
      </c>
      <c r="F220" s="290"/>
      <c r="G220" s="376" t="str">
        <f t="shared" si="69"/>
        <v>Esp Mat</v>
      </c>
      <c r="H220" s="329">
        <f t="shared" si="70"/>
        <v>0</v>
      </c>
      <c r="I220" s="291" t="str">
        <f t="shared" si="75"/>
        <v>Esp Mat</v>
      </c>
      <c r="J220" s="274"/>
      <c r="K220" s="292" t="str">
        <f t="shared" si="76"/>
        <v>------</v>
      </c>
      <c r="L220" s="293" t="str">
        <f t="shared" si="77"/>
        <v>-------</v>
      </c>
      <c r="M220" s="379" t="str">
        <f t="shared" si="71"/>
        <v>---------------</v>
      </c>
      <c r="N220" s="281"/>
      <c r="O220" s="380" t="str">
        <f t="shared" si="72"/>
        <v>----</v>
      </c>
      <c r="P220" s="282"/>
      <c r="Q220" s="382" t="str">
        <f t="shared" si="73"/>
        <v>----</v>
      </c>
      <c r="R220" s="282"/>
      <c r="S220" s="264" t="str">
        <f t="shared" si="78"/>
        <v>----</v>
      </c>
      <c r="T220" s="302" t="str">
        <f t="shared" si="67"/>
        <v>-----</v>
      </c>
      <c r="U220" s="394">
        <v>209</v>
      </c>
      <c r="V220" s="297" t="str">
        <f t="shared" si="68"/>
        <v>-----</v>
      </c>
      <c r="W220" s="392"/>
      <c r="X220" s="393"/>
      <c r="Y220" s="393"/>
      <c r="Z220" s="390"/>
      <c r="AA220" s="359" t="str">
        <f t="shared" si="74"/>
        <v>0</v>
      </c>
      <c r="AB220" s="397">
        <f>Tabla6[[#This Row],[Valor]]+AB219</f>
        <v>0</v>
      </c>
    </row>
    <row r="221" spans="1:28" hidden="1">
      <c r="A221" s="358" t="s">
        <v>1320</v>
      </c>
      <c r="B221" s="305"/>
      <c r="C221" s="303" t="e">
        <f>VLOOKUP(B221,Piezas!$A$10:$B$829,2,FALSE)</f>
        <v>#N/A</v>
      </c>
      <c r="D221" s="396"/>
      <c r="E221" s="307" t="str">
        <f>Tabla6[[#This Row],[NºSubcomponente]]</f>
        <v>M210</v>
      </c>
      <c r="F221" s="290"/>
      <c r="G221" s="376" t="str">
        <f t="shared" si="69"/>
        <v>Esp Mat</v>
      </c>
      <c r="H221" s="329">
        <f t="shared" si="70"/>
        <v>0</v>
      </c>
      <c r="I221" s="291" t="str">
        <f t="shared" si="75"/>
        <v>Esp Mat</v>
      </c>
      <c r="J221" s="274"/>
      <c r="K221" s="292" t="str">
        <f t="shared" si="76"/>
        <v>------</v>
      </c>
      <c r="L221" s="293" t="str">
        <f t="shared" si="77"/>
        <v>-------</v>
      </c>
      <c r="M221" s="379" t="str">
        <f t="shared" si="71"/>
        <v>---------------</v>
      </c>
      <c r="N221" s="281"/>
      <c r="O221" s="380" t="str">
        <f t="shared" si="72"/>
        <v>----</v>
      </c>
      <c r="P221" s="282"/>
      <c r="Q221" s="382" t="str">
        <f t="shared" si="73"/>
        <v>----</v>
      </c>
      <c r="R221" s="282"/>
      <c r="S221" s="264" t="str">
        <f t="shared" si="78"/>
        <v>----</v>
      </c>
      <c r="T221" s="302" t="str">
        <f t="shared" si="67"/>
        <v>-----</v>
      </c>
      <c r="U221" s="394">
        <v>210</v>
      </c>
      <c r="V221" s="297" t="str">
        <f t="shared" si="68"/>
        <v>-----</v>
      </c>
      <c r="W221" s="392"/>
      <c r="X221" s="393"/>
      <c r="Y221" s="393"/>
      <c r="Z221" s="390"/>
      <c r="AA221" s="359" t="str">
        <f t="shared" si="74"/>
        <v>0</v>
      </c>
      <c r="AB221" s="399"/>
    </row>
    <row r="222" spans="1:28" hidden="1">
      <c r="A222" s="358" t="s">
        <v>1321</v>
      </c>
      <c r="B222" s="305"/>
      <c r="C222" s="303" t="e">
        <f>VLOOKUP(B222,Piezas!$A$10:$B$829,2,FALSE)</f>
        <v>#N/A</v>
      </c>
      <c r="D222" s="396"/>
      <c r="E222" s="307" t="str">
        <f>Tabla6[[#This Row],[NºSubcomponente]]</f>
        <v>M211</v>
      </c>
      <c r="F222" s="290"/>
      <c r="G222" s="376" t="str">
        <f t="shared" si="69"/>
        <v>Esp Mat</v>
      </c>
      <c r="H222" s="329">
        <f t="shared" si="70"/>
        <v>0</v>
      </c>
      <c r="I222" s="291" t="str">
        <f t="shared" si="75"/>
        <v>Esp Mat</v>
      </c>
      <c r="J222" s="274"/>
      <c r="K222" s="292" t="str">
        <f t="shared" si="76"/>
        <v>------</v>
      </c>
      <c r="L222" s="293" t="str">
        <f t="shared" si="77"/>
        <v>-------</v>
      </c>
      <c r="M222" s="379" t="str">
        <f t="shared" si="71"/>
        <v>---------------</v>
      </c>
      <c r="N222" s="281"/>
      <c r="O222" s="380" t="str">
        <f t="shared" si="72"/>
        <v>----</v>
      </c>
      <c r="P222" s="282"/>
      <c r="Q222" s="382" t="str">
        <f t="shared" si="73"/>
        <v>----</v>
      </c>
      <c r="R222" s="282"/>
      <c r="S222" s="264" t="str">
        <f t="shared" si="78"/>
        <v>----</v>
      </c>
      <c r="T222" s="302" t="str">
        <f t="shared" si="67"/>
        <v>-----</v>
      </c>
      <c r="U222" s="394">
        <v>211</v>
      </c>
      <c r="V222" s="297" t="str">
        <f t="shared" si="68"/>
        <v>-----</v>
      </c>
      <c r="W222" s="392"/>
      <c r="X222" s="393"/>
      <c r="Y222" s="393"/>
      <c r="Z222" s="390"/>
      <c r="AA222" s="359" t="str">
        <f t="shared" si="74"/>
        <v>0</v>
      </c>
      <c r="AB222" s="400" t="str">
        <f>Tabla6[[#This Row],[Valor]]</f>
        <v>0</v>
      </c>
    </row>
    <row r="223" spans="1:28" hidden="1">
      <c r="A223" s="358" t="s">
        <v>1322</v>
      </c>
      <c r="B223" s="305"/>
      <c r="C223" s="303" t="e">
        <f>VLOOKUP(B223,Piezas!$A$10:$B$829,2,FALSE)</f>
        <v>#N/A</v>
      </c>
      <c r="D223" s="396"/>
      <c r="E223" s="307" t="str">
        <f>Tabla6[[#This Row],[NºSubcomponente]]</f>
        <v>M212</v>
      </c>
      <c r="F223" s="290"/>
      <c r="G223" s="376" t="str">
        <f t="shared" si="69"/>
        <v>Esp Mat</v>
      </c>
      <c r="H223" s="329">
        <f t="shared" si="70"/>
        <v>0</v>
      </c>
      <c r="I223" s="291" t="str">
        <f t="shared" si="75"/>
        <v>Esp Mat</v>
      </c>
      <c r="J223" s="274"/>
      <c r="K223" s="292" t="str">
        <f t="shared" si="76"/>
        <v>------</v>
      </c>
      <c r="L223" s="293" t="str">
        <f t="shared" si="77"/>
        <v>-------</v>
      </c>
      <c r="M223" s="379" t="str">
        <f t="shared" si="71"/>
        <v>---------------</v>
      </c>
      <c r="N223" s="281"/>
      <c r="O223" s="380" t="str">
        <f t="shared" si="72"/>
        <v>----</v>
      </c>
      <c r="P223" s="282"/>
      <c r="Q223" s="382" t="str">
        <f t="shared" si="73"/>
        <v>----</v>
      </c>
      <c r="R223" s="282"/>
      <c r="S223" s="264" t="str">
        <f t="shared" si="78"/>
        <v>----</v>
      </c>
      <c r="T223" s="302" t="str">
        <f t="shared" si="67"/>
        <v>-----</v>
      </c>
      <c r="U223" s="394">
        <v>212</v>
      </c>
      <c r="V223" s="297" t="str">
        <f t="shared" si="68"/>
        <v>-----</v>
      </c>
      <c r="W223" s="392"/>
      <c r="X223" s="393"/>
      <c r="Y223" s="393"/>
      <c r="Z223" s="390"/>
      <c r="AA223" s="359" t="str">
        <f t="shared" si="74"/>
        <v>0</v>
      </c>
      <c r="AB223" s="397">
        <f>Tabla6[[#This Row],[Valor]]+AB222</f>
        <v>0</v>
      </c>
    </row>
    <row r="224" spans="1:28" hidden="1">
      <c r="A224" s="358" t="s">
        <v>1323</v>
      </c>
      <c r="B224" s="305"/>
      <c r="C224" s="303" t="e">
        <f>VLOOKUP(B224,Piezas!$A$10:$B$829,2,FALSE)</f>
        <v>#N/A</v>
      </c>
      <c r="D224" s="396"/>
      <c r="E224" s="307" t="str">
        <f>Tabla6[[#This Row],[NºSubcomponente]]</f>
        <v>M213</v>
      </c>
      <c r="F224" s="290"/>
      <c r="G224" s="376" t="str">
        <f t="shared" si="69"/>
        <v>Esp Mat</v>
      </c>
      <c r="H224" s="329">
        <f t="shared" si="70"/>
        <v>0</v>
      </c>
      <c r="I224" s="291" t="str">
        <f t="shared" si="75"/>
        <v>Esp Mat</v>
      </c>
      <c r="J224" s="274"/>
      <c r="K224" s="292" t="str">
        <f t="shared" si="76"/>
        <v>------</v>
      </c>
      <c r="L224" s="293" t="str">
        <f t="shared" si="77"/>
        <v>-------</v>
      </c>
      <c r="M224" s="379" t="str">
        <f t="shared" si="71"/>
        <v>---------------</v>
      </c>
      <c r="N224" s="281"/>
      <c r="O224" s="380" t="str">
        <f t="shared" si="72"/>
        <v>----</v>
      </c>
      <c r="P224" s="282"/>
      <c r="Q224" s="382" t="str">
        <f t="shared" si="73"/>
        <v>----</v>
      </c>
      <c r="R224" s="282"/>
      <c r="S224" s="264" t="str">
        <f t="shared" si="78"/>
        <v>----</v>
      </c>
      <c r="T224" s="302" t="str">
        <f t="shared" si="67"/>
        <v>-----</v>
      </c>
      <c r="U224" s="394">
        <v>213</v>
      </c>
      <c r="V224" s="297" t="str">
        <f t="shared" si="68"/>
        <v>-----</v>
      </c>
      <c r="W224" s="392"/>
      <c r="X224" s="393"/>
      <c r="Y224" s="393"/>
      <c r="Z224" s="390"/>
      <c r="AA224" s="359" t="str">
        <f t="shared" si="74"/>
        <v>0</v>
      </c>
      <c r="AB224" s="397">
        <f>Tabla6[[#This Row],[Valor]]+AB223</f>
        <v>0</v>
      </c>
    </row>
    <row r="225" spans="1:28" hidden="1">
      <c r="A225" s="358" t="s">
        <v>1324</v>
      </c>
      <c r="B225" s="305"/>
      <c r="C225" s="303" t="e">
        <f>VLOOKUP(B225,Piezas!$A$10:$B$829,2,FALSE)</f>
        <v>#N/A</v>
      </c>
      <c r="D225" s="396"/>
      <c r="E225" s="307" t="str">
        <f>Tabla6[[#This Row],[NºSubcomponente]]</f>
        <v>M214</v>
      </c>
      <c r="F225" s="290"/>
      <c r="G225" s="376" t="str">
        <f t="shared" si="69"/>
        <v>Esp Mat</v>
      </c>
      <c r="H225" s="329">
        <f t="shared" si="70"/>
        <v>0</v>
      </c>
      <c r="I225" s="291" t="str">
        <f t="shared" si="75"/>
        <v>Esp Mat</v>
      </c>
      <c r="J225" s="274"/>
      <c r="K225" s="292" t="str">
        <f t="shared" si="76"/>
        <v>------</v>
      </c>
      <c r="L225" s="293" t="str">
        <f t="shared" si="77"/>
        <v>-------</v>
      </c>
      <c r="M225" s="379" t="str">
        <f t="shared" si="71"/>
        <v>---------------</v>
      </c>
      <c r="N225" s="281"/>
      <c r="O225" s="380" t="str">
        <f t="shared" si="72"/>
        <v>----</v>
      </c>
      <c r="P225" s="282"/>
      <c r="Q225" s="382" t="str">
        <f t="shared" si="73"/>
        <v>----</v>
      </c>
      <c r="R225" s="282"/>
      <c r="S225" s="264" t="str">
        <f t="shared" si="78"/>
        <v>----</v>
      </c>
      <c r="T225" s="302" t="str">
        <f t="shared" si="67"/>
        <v>-----</v>
      </c>
      <c r="U225" s="394">
        <v>214</v>
      </c>
      <c r="V225" s="297" t="str">
        <f t="shared" si="68"/>
        <v>-----</v>
      </c>
      <c r="W225" s="392"/>
      <c r="X225" s="393"/>
      <c r="Y225" s="393"/>
      <c r="Z225" s="390"/>
      <c r="AA225" s="359" t="str">
        <f t="shared" si="74"/>
        <v>0</v>
      </c>
      <c r="AB225" s="397">
        <f>Tabla6[[#This Row],[Valor]]+AB224</f>
        <v>0</v>
      </c>
    </row>
    <row r="226" spans="1:28" hidden="1">
      <c r="A226" s="358" t="s">
        <v>1325</v>
      </c>
      <c r="B226" s="305"/>
      <c r="C226" s="303" t="e">
        <f>VLOOKUP(B226,Piezas!$A$10:$B$829,2,FALSE)</f>
        <v>#N/A</v>
      </c>
      <c r="D226" s="396"/>
      <c r="E226" s="307" t="str">
        <f>Tabla6[[#This Row],[NºSubcomponente]]</f>
        <v>M215</v>
      </c>
      <c r="F226" s="290"/>
      <c r="G226" s="376" t="str">
        <f t="shared" si="69"/>
        <v>Esp Mat</v>
      </c>
      <c r="H226" s="329">
        <f t="shared" si="70"/>
        <v>0</v>
      </c>
      <c r="I226" s="291" t="str">
        <f t="shared" si="75"/>
        <v>Esp Mat</v>
      </c>
      <c r="J226" s="274"/>
      <c r="K226" s="292" t="str">
        <f t="shared" si="76"/>
        <v>------</v>
      </c>
      <c r="L226" s="293" t="str">
        <f t="shared" si="77"/>
        <v>-------</v>
      </c>
      <c r="M226" s="379" t="str">
        <f t="shared" si="71"/>
        <v>---------------</v>
      </c>
      <c r="N226" s="281"/>
      <c r="O226" s="380" t="str">
        <f t="shared" si="72"/>
        <v>----</v>
      </c>
      <c r="P226" s="282"/>
      <c r="Q226" s="382" t="str">
        <f t="shared" si="73"/>
        <v>----</v>
      </c>
      <c r="R226" s="282"/>
      <c r="S226" s="264" t="str">
        <f t="shared" si="78"/>
        <v>----</v>
      </c>
      <c r="T226" s="302" t="str">
        <f t="shared" si="67"/>
        <v>-----</v>
      </c>
      <c r="U226" s="394">
        <v>215</v>
      </c>
      <c r="V226" s="297" t="str">
        <f t="shared" si="68"/>
        <v>-----</v>
      </c>
      <c r="W226" s="392"/>
      <c r="X226" s="393"/>
      <c r="Y226" s="393"/>
      <c r="Z226" s="390"/>
      <c r="AA226" s="359" t="str">
        <f t="shared" si="74"/>
        <v>0</v>
      </c>
      <c r="AB226" s="397">
        <f>Tabla6[[#This Row],[Valor]]+AB225</f>
        <v>0</v>
      </c>
    </row>
    <row r="227" spans="1:28" hidden="1">
      <c r="A227" s="358" t="s">
        <v>1326</v>
      </c>
      <c r="B227" s="305"/>
      <c r="C227" s="303" t="e">
        <f>VLOOKUP(B227,Piezas!$A$10:$B$829,2,FALSE)</f>
        <v>#N/A</v>
      </c>
      <c r="D227" s="396"/>
      <c r="E227" s="307" t="str">
        <f>Tabla6[[#This Row],[NºSubcomponente]]</f>
        <v>M216</v>
      </c>
      <c r="F227" s="290"/>
      <c r="G227" s="376" t="str">
        <f t="shared" si="69"/>
        <v>Esp Mat</v>
      </c>
      <c r="H227" s="329">
        <f t="shared" si="70"/>
        <v>0</v>
      </c>
      <c r="I227" s="291" t="str">
        <f t="shared" si="75"/>
        <v>Esp Mat</v>
      </c>
      <c r="J227" s="274"/>
      <c r="K227" s="292" t="str">
        <f t="shared" si="76"/>
        <v>------</v>
      </c>
      <c r="L227" s="293" t="str">
        <f t="shared" si="77"/>
        <v>-------</v>
      </c>
      <c r="M227" s="379" t="str">
        <f t="shared" si="71"/>
        <v>---------------</v>
      </c>
      <c r="N227" s="281"/>
      <c r="O227" s="380" t="str">
        <f t="shared" si="72"/>
        <v>----</v>
      </c>
      <c r="P227" s="282"/>
      <c r="Q227" s="382" t="str">
        <f t="shared" si="73"/>
        <v>----</v>
      </c>
      <c r="R227" s="282"/>
      <c r="S227" s="264" t="str">
        <f t="shared" si="78"/>
        <v>----</v>
      </c>
      <c r="T227" s="302" t="str">
        <f t="shared" si="67"/>
        <v>-----</v>
      </c>
      <c r="U227" s="394">
        <v>216</v>
      </c>
      <c r="V227" s="297" t="str">
        <f t="shared" si="68"/>
        <v>-----</v>
      </c>
      <c r="W227" s="392"/>
      <c r="X227" s="393"/>
      <c r="Y227" s="393"/>
      <c r="Z227" s="390"/>
      <c r="AA227" s="359" t="str">
        <f t="shared" si="74"/>
        <v>0</v>
      </c>
      <c r="AB227" s="399"/>
    </row>
    <row r="228" spans="1:28" hidden="1">
      <c r="A228" s="358" t="s">
        <v>1327</v>
      </c>
      <c r="B228" s="305"/>
      <c r="C228" s="303" t="e">
        <f>VLOOKUP(B228,Piezas!$A$10:$B$829,2,FALSE)</f>
        <v>#N/A</v>
      </c>
      <c r="D228" s="396"/>
      <c r="E228" s="307" t="str">
        <f>Tabla6[[#This Row],[NºSubcomponente]]</f>
        <v>M217</v>
      </c>
      <c r="F228" s="290"/>
      <c r="G228" s="376" t="str">
        <f t="shared" si="69"/>
        <v>Esp Mat</v>
      </c>
      <c r="H228" s="329">
        <f t="shared" si="70"/>
        <v>0</v>
      </c>
      <c r="I228" s="291" t="str">
        <f t="shared" si="75"/>
        <v>Esp Mat</v>
      </c>
      <c r="J228" s="274"/>
      <c r="K228" s="292" t="str">
        <f t="shared" si="76"/>
        <v>------</v>
      </c>
      <c r="L228" s="293" t="str">
        <f t="shared" si="77"/>
        <v>-------</v>
      </c>
      <c r="M228" s="379" t="str">
        <f t="shared" si="71"/>
        <v>---------------</v>
      </c>
      <c r="N228" s="281"/>
      <c r="O228" s="380" t="str">
        <f t="shared" si="72"/>
        <v>----</v>
      </c>
      <c r="P228" s="282"/>
      <c r="Q228" s="382" t="str">
        <f t="shared" si="73"/>
        <v>----</v>
      </c>
      <c r="R228" s="282"/>
      <c r="S228" s="264" t="str">
        <f t="shared" si="78"/>
        <v>----</v>
      </c>
      <c r="T228" s="302" t="str">
        <f t="shared" si="67"/>
        <v>-----</v>
      </c>
      <c r="U228" s="394">
        <v>217</v>
      </c>
      <c r="V228" s="297" t="str">
        <f t="shared" si="68"/>
        <v>-----</v>
      </c>
      <c r="W228" s="392"/>
      <c r="X228" s="393"/>
      <c r="Y228" s="393"/>
      <c r="Z228" s="390"/>
      <c r="AA228" s="359" t="str">
        <f t="shared" si="74"/>
        <v>0</v>
      </c>
      <c r="AB228" s="400" t="str">
        <f>Tabla6[[#This Row],[Valor]]</f>
        <v>0</v>
      </c>
    </row>
    <row r="229" spans="1:28" hidden="1">
      <c r="A229" s="358" t="s">
        <v>1328</v>
      </c>
      <c r="B229" s="305"/>
      <c r="C229" s="303" t="e">
        <f>VLOOKUP(B229,Piezas!$A$10:$B$829,2,FALSE)</f>
        <v>#N/A</v>
      </c>
      <c r="D229" s="396"/>
      <c r="E229" s="307" t="str">
        <f>Tabla6[[#This Row],[NºSubcomponente]]</f>
        <v>M218</v>
      </c>
      <c r="F229" s="290"/>
      <c r="G229" s="376" t="str">
        <f t="shared" si="69"/>
        <v>Esp Mat</v>
      </c>
      <c r="H229" s="329">
        <f t="shared" si="70"/>
        <v>0</v>
      </c>
      <c r="I229" s="291" t="str">
        <f t="shared" si="75"/>
        <v>Esp Mat</v>
      </c>
      <c r="J229" s="274"/>
      <c r="K229" s="292" t="str">
        <f t="shared" si="76"/>
        <v>------</v>
      </c>
      <c r="L229" s="293" t="str">
        <f t="shared" si="77"/>
        <v>-------</v>
      </c>
      <c r="M229" s="379" t="str">
        <f t="shared" si="71"/>
        <v>---------------</v>
      </c>
      <c r="N229" s="281"/>
      <c r="O229" s="380" t="str">
        <f t="shared" si="72"/>
        <v>----</v>
      </c>
      <c r="P229" s="282"/>
      <c r="Q229" s="382" t="str">
        <f t="shared" si="73"/>
        <v>----</v>
      </c>
      <c r="R229" s="282"/>
      <c r="S229" s="264" t="str">
        <f t="shared" si="78"/>
        <v>----</v>
      </c>
      <c r="T229" s="302" t="str">
        <f t="shared" si="67"/>
        <v>-----</v>
      </c>
      <c r="U229" s="394">
        <v>218</v>
      </c>
      <c r="V229" s="297" t="str">
        <f t="shared" si="68"/>
        <v>-----</v>
      </c>
      <c r="W229" s="392"/>
      <c r="X229" s="393"/>
      <c r="Y229" s="393"/>
      <c r="Z229" s="390"/>
      <c r="AA229" s="359" t="str">
        <f t="shared" si="74"/>
        <v>0</v>
      </c>
      <c r="AB229" s="397">
        <f>Tabla6[[#This Row],[Valor]]+AB228</f>
        <v>0</v>
      </c>
    </row>
    <row r="230" spans="1:28" hidden="1">
      <c r="A230" s="358" t="s">
        <v>1329</v>
      </c>
      <c r="B230" s="305"/>
      <c r="C230" s="303" t="e">
        <f>VLOOKUP(B230,Piezas!$A$10:$B$829,2,FALSE)</f>
        <v>#N/A</v>
      </c>
      <c r="D230" s="396"/>
      <c r="E230" s="307" t="str">
        <f>Tabla6[[#This Row],[NºSubcomponente]]</f>
        <v>M219</v>
      </c>
      <c r="F230" s="290"/>
      <c r="G230" s="376" t="str">
        <f t="shared" si="69"/>
        <v>Esp Mat</v>
      </c>
      <c r="H230" s="329">
        <f t="shared" si="70"/>
        <v>0</v>
      </c>
      <c r="I230" s="291" t="str">
        <f t="shared" si="75"/>
        <v>Esp Mat</v>
      </c>
      <c r="J230" s="274"/>
      <c r="K230" s="292" t="str">
        <f t="shared" si="76"/>
        <v>------</v>
      </c>
      <c r="L230" s="293" t="str">
        <f t="shared" si="77"/>
        <v>-------</v>
      </c>
      <c r="M230" s="379" t="str">
        <f t="shared" si="71"/>
        <v>---------------</v>
      </c>
      <c r="N230" s="281"/>
      <c r="O230" s="380" t="str">
        <f t="shared" si="72"/>
        <v>----</v>
      </c>
      <c r="P230" s="282"/>
      <c r="Q230" s="382" t="str">
        <f t="shared" si="73"/>
        <v>----</v>
      </c>
      <c r="R230" s="282"/>
      <c r="S230" s="264" t="str">
        <f t="shared" si="78"/>
        <v>----</v>
      </c>
      <c r="T230" s="302" t="str">
        <f t="shared" si="67"/>
        <v>-----</v>
      </c>
      <c r="U230" s="394">
        <v>219</v>
      </c>
      <c r="V230" s="297" t="str">
        <f t="shared" si="68"/>
        <v>-----</v>
      </c>
      <c r="W230" s="392"/>
      <c r="X230" s="393"/>
      <c r="Y230" s="393"/>
      <c r="Z230" s="390"/>
      <c r="AA230" s="359" t="str">
        <f t="shared" si="74"/>
        <v>0</v>
      </c>
      <c r="AB230" s="397">
        <f>Tabla6[[#This Row],[Valor]]+AB229</f>
        <v>0</v>
      </c>
    </row>
    <row r="231" spans="1:28" hidden="1">
      <c r="A231" s="358" t="s">
        <v>1330</v>
      </c>
      <c r="B231" s="305"/>
      <c r="C231" s="303" t="e">
        <f>VLOOKUP(B231,Piezas!$A$10:$B$829,2,FALSE)</f>
        <v>#N/A</v>
      </c>
      <c r="D231" s="396"/>
      <c r="E231" s="307" t="str">
        <f>Tabla6[[#This Row],[NºSubcomponente]]</f>
        <v>M220</v>
      </c>
      <c r="F231" s="290"/>
      <c r="G231" s="376" t="str">
        <f t="shared" si="69"/>
        <v>Esp Mat</v>
      </c>
      <c r="H231" s="329">
        <f t="shared" si="70"/>
        <v>0</v>
      </c>
      <c r="I231" s="291" t="str">
        <f t="shared" si="75"/>
        <v>Esp Mat</v>
      </c>
      <c r="J231" s="274"/>
      <c r="K231" s="292" t="str">
        <f t="shared" si="76"/>
        <v>------</v>
      </c>
      <c r="L231" s="293" t="str">
        <f t="shared" si="77"/>
        <v>-------</v>
      </c>
      <c r="M231" s="379" t="str">
        <f t="shared" si="71"/>
        <v>---------------</v>
      </c>
      <c r="N231" s="281"/>
      <c r="O231" s="380" t="str">
        <f t="shared" si="72"/>
        <v>----</v>
      </c>
      <c r="P231" s="282"/>
      <c r="Q231" s="382" t="str">
        <f t="shared" si="73"/>
        <v>----</v>
      </c>
      <c r="R231" s="282"/>
      <c r="S231" s="264" t="str">
        <f t="shared" si="78"/>
        <v>----</v>
      </c>
      <c r="T231" s="302" t="str">
        <f t="shared" si="67"/>
        <v>-----</v>
      </c>
      <c r="U231" s="394">
        <v>220</v>
      </c>
      <c r="V231" s="297" t="str">
        <f t="shared" si="68"/>
        <v>-----</v>
      </c>
      <c r="W231" s="392"/>
      <c r="X231" s="393"/>
      <c r="Y231" s="393"/>
      <c r="Z231" s="390"/>
      <c r="AA231" s="359" t="str">
        <f t="shared" si="74"/>
        <v>0</v>
      </c>
      <c r="AB231" s="397">
        <f>Tabla6[[#This Row],[Valor]]+AB230</f>
        <v>0</v>
      </c>
    </row>
    <row r="232" spans="1:28" hidden="1">
      <c r="A232" s="358" t="s">
        <v>1331</v>
      </c>
      <c r="B232" s="305"/>
      <c r="C232" s="303" t="e">
        <f>VLOOKUP(B232,Piezas!$A$10:$B$829,2,FALSE)</f>
        <v>#N/A</v>
      </c>
      <c r="D232" s="396"/>
      <c r="E232" s="307" t="str">
        <f>Tabla6[[#This Row],[NºSubcomponente]]</f>
        <v>M221</v>
      </c>
      <c r="F232" s="290"/>
      <c r="G232" s="376" t="str">
        <f t="shared" ref="G232:G263" si="79">IF(J232="T","mm",IF(J232="H","mm",IF(J232="CA","mm",IF(J232="CN","Planchas",IF(J232="CI","Planchas",IF(J232="P","mm",IF(J232="A","mm",IF(J232="HRL","mm",IF(J232="HCL","mm",IF(J232="A","mm",IF(J232="cer","mm",IF(J232="cec","mm","Esp Mat"))))))))))))</f>
        <v>Esp Mat</v>
      </c>
      <c r="H232" s="329">
        <f t="shared" si="70"/>
        <v>0</v>
      </c>
      <c r="I232" s="291" t="str">
        <f t="shared" si="75"/>
        <v>Esp Mat</v>
      </c>
      <c r="J232" s="274"/>
      <c r="K232" s="292" t="str">
        <f t="shared" si="76"/>
        <v>------</v>
      </c>
      <c r="L232" s="293" t="str">
        <f t="shared" si="77"/>
        <v>-------</v>
      </c>
      <c r="M232" s="379" t="str">
        <f t="shared" si="71"/>
        <v>---------------</v>
      </c>
      <c r="N232" s="281"/>
      <c r="O232" s="380" t="str">
        <f t="shared" si="72"/>
        <v>----</v>
      </c>
      <c r="P232" s="282"/>
      <c r="Q232" s="382" t="str">
        <f t="shared" si="73"/>
        <v>----</v>
      </c>
      <c r="R232" s="282"/>
      <c r="S232" s="264" t="str">
        <f t="shared" si="78"/>
        <v>----</v>
      </c>
      <c r="T232" s="302" t="str">
        <f t="shared" si="67"/>
        <v>-----</v>
      </c>
      <c r="U232" s="394">
        <v>221</v>
      </c>
      <c r="V232" s="297" t="str">
        <f t="shared" si="68"/>
        <v>-----</v>
      </c>
      <c r="W232" s="392"/>
      <c r="X232" s="393"/>
      <c r="Y232" s="393"/>
      <c r="Z232" s="390"/>
      <c r="AA232" s="359" t="str">
        <f t="shared" si="74"/>
        <v>0</v>
      </c>
      <c r="AB232" s="397">
        <f>Tabla6[[#This Row],[Valor]]+AB231</f>
        <v>0</v>
      </c>
    </row>
    <row r="233" spans="1:28" hidden="1">
      <c r="A233" s="358" t="s">
        <v>1332</v>
      </c>
      <c r="B233" s="305"/>
      <c r="C233" s="303" t="e">
        <f>VLOOKUP(B233,Piezas!$A$10:$B$829,2,FALSE)</f>
        <v>#N/A</v>
      </c>
      <c r="D233" s="396"/>
      <c r="E233" s="307" t="str">
        <f>Tabla6[[#This Row],[NºSubcomponente]]</f>
        <v>M222</v>
      </c>
      <c r="F233" s="290"/>
      <c r="G233" s="376" t="str">
        <f t="shared" si="79"/>
        <v>Esp Mat</v>
      </c>
      <c r="H233" s="329">
        <f t="shared" si="70"/>
        <v>0</v>
      </c>
      <c r="I233" s="291" t="str">
        <f t="shared" si="75"/>
        <v>Esp Mat</v>
      </c>
      <c r="J233" s="274"/>
      <c r="K233" s="292" t="str">
        <f t="shared" si="76"/>
        <v>------</v>
      </c>
      <c r="L233" s="293" t="str">
        <f t="shared" si="77"/>
        <v>-------</v>
      </c>
      <c r="M233" s="379" t="str">
        <f t="shared" si="71"/>
        <v>---------------</v>
      </c>
      <c r="N233" s="281"/>
      <c r="O233" s="380" t="str">
        <f t="shared" si="72"/>
        <v>----</v>
      </c>
      <c r="P233" s="282"/>
      <c r="Q233" s="382" t="str">
        <f t="shared" si="73"/>
        <v>----</v>
      </c>
      <c r="R233" s="282"/>
      <c r="S233" s="264" t="str">
        <f t="shared" si="78"/>
        <v>----</v>
      </c>
      <c r="T233" s="302" t="str">
        <f t="shared" si="67"/>
        <v>-----</v>
      </c>
      <c r="U233" s="394">
        <v>222</v>
      </c>
      <c r="V233" s="297" t="str">
        <f t="shared" si="68"/>
        <v>-----</v>
      </c>
      <c r="W233" s="392"/>
      <c r="X233" s="393"/>
      <c r="Y233" s="393"/>
      <c r="Z233" s="390"/>
      <c r="AA233" s="359" t="str">
        <f t="shared" si="74"/>
        <v>0</v>
      </c>
      <c r="AB233" s="399"/>
    </row>
    <row r="234" spans="1:28" hidden="1">
      <c r="A234" s="358" t="s">
        <v>1333</v>
      </c>
      <c r="B234" s="305"/>
      <c r="C234" s="303" t="e">
        <f>VLOOKUP(B234,Piezas!$A$10:$B$829,2,FALSE)</f>
        <v>#N/A</v>
      </c>
      <c r="D234" s="396"/>
      <c r="E234" s="307" t="str">
        <f>Tabla6[[#This Row],[NºSubcomponente]]</f>
        <v>M223</v>
      </c>
      <c r="F234" s="290"/>
      <c r="G234" s="376" t="str">
        <f t="shared" si="79"/>
        <v>Esp Mat</v>
      </c>
      <c r="H234" s="329">
        <f t="shared" si="70"/>
        <v>0</v>
      </c>
      <c r="I234" s="291" t="str">
        <f t="shared" si="75"/>
        <v>Esp Mat</v>
      </c>
      <c r="J234" s="274"/>
      <c r="K234" s="292" t="str">
        <f t="shared" si="76"/>
        <v>------</v>
      </c>
      <c r="L234" s="293" t="str">
        <f t="shared" si="77"/>
        <v>-------</v>
      </c>
      <c r="M234" s="379" t="str">
        <f t="shared" si="71"/>
        <v>---------------</v>
      </c>
      <c r="N234" s="281"/>
      <c r="O234" s="380" t="str">
        <f t="shared" si="72"/>
        <v>----</v>
      </c>
      <c r="P234" s="282"/>
      <c r="Q234" s="382" t="str">
        <f t="shared" si="73"/>
        <v>----</v>
      </c>
      <c r="R234" s="282"/>
      <c r="S234" s="264" t="str">
        <f t="shared" si="78"/>
        <v>----</v>
      </c>
      <c r="T234" s="302" t="str">
        <f t="shared" si="67"/>
        <v>-----</v>
      </c>
      <c r="U234" s="394">
        <v>223</v>
      </c>
      <c r="V234" s="297" t="str">
        <f t="shared" si="68"/>
        <v>-----</v>
      </c>
      <c r="W234" s="392"/>
      <c r="X234" s="393"/>
      <c r="Y234" s="393"/>
      <c r="Z234" s="390"/>
      <c r="AA234" s="359" t="str">
        <f t="shared" si="74"/>
        <v>0</v>
      </c>
      <c r="AB234" s="400" t="str">
        <f>Tabla6[[#This Row],[Valor]]</f>
        <v>0</v>
      </c>
    </row>
    <row r="235" spans="1:28" hidden="1">
      <c r="A235" s="358" t="s">
        <v>1334</v>
      </c>
      <c r="B235" s="305"/>
      <c r="C235" s="303" t="e">
        <f>VLOOKUP(B235,Piezas!$A$10:$B$829,2,FALSE)</f>
        <v>#N/A</v>
      </c>
      <c r="D235" s="396"/>
      <c r="E235" s="307" t="str">
        <f>Tabla6[[#This Row],[NºSubcomponente]]</f>
        <v>M224</v>
      </c>
      <c r="F235" s="290"/>
      <c r="G235" s="376" t="str">
        <f t="shared" si="79"/>
        <v>Esp Mat</v>
      </c>
      <c r="H235" s="329">
        <f t="shared" si="70"/>
        <v>0</v>
      </c>
      <c r="I235" s="291" t="str">
        <f t="shared" si="75"/>
        <v>Esp Mat</v>
      </c>
      <c r="J235" s="274"/>
      <c r="K235" s="292" t="str">
        <f t="shared" si="76"/>
        <v>------</v>
      </c>
      <c r="L235" s="293" t="str">
        <f t="shared" si="77"/>
        <v>-------</v>
      </c>
      <c r="M235" s="379" t="str">
        <f t="shared" si="71"/>
        <v>---------------</v>
      </c>
      <c r="N235" s="281"/>
      <c r="O235" s="380" t="str">
        <f t="shared" si="72"/>
        <v>----</v>
      </c>
      <c r="P235" s="282"/>
      <c r="Q235" s="382" t="str">
        <f t="shared" si="73"/>
        <v>----</v>
      </c>
      <c r="R235" s="282"/>
      <c r="S235" s="264" t="str">
        <f t="shared" si="78"/>
        <v>----</v>
      </c>
      <c r="T235" s="302" t="str">
        <f t="shared" si="67"/>
        <v>-----</v>
      </c>
      <c r="U235" s="394">
        <v>224</v>
      </c>
      <c r="V235" s="297" t="str">
        <f t="shared" si="68"/>
        <v>-----</v>
      </c>
      <c r="W235" s="392"/>
      <c r="X235" s="393"/>
      <c r="Y235" s="393"/>
      <c r="Z235" s="390"/>
      <c r="AA235" s="359" t="str">
        <f t="shared" si="74"/>
        <v>0</v>
      </c>
      <c r="AB235" s="397">
        <f>Tabla6[[#This Row],[Valor]]+AB234</f>
        <v>0</v>
      </c>
    </row>
    <row r="236" spans="1:28" hidden="1">
      <c r="A236" s="358" t="s">
        <v>1335</v>
      </c>
      <c r="B236" s="305"/>
      <c r="C236" s="303" t="e">
        <f>VLOOKUP(B236,Piezas!$A$10:$B$829,2,FALSE)</f>
        <v>#N/A</v>
      </c>
      <c r="D236" s="396"/>
      <c r="E236" s="307" t="str">
        <f>Tabla6[[#This Row],[NºSubcomponente]]</f>
        <v>M225</v>
      </c>
      <c r="F236" s="290"/>
      <c r="G236" s="376" t="str">
        <f t="shared" si="79"/>
        <v>Esp Mat</v>
      </c>
      <c r="H236" s="329">
        <f t="shared" si="70"/>
        <v>0</v>
      </c>
      <c r="I236" s="291" t="str">
        <f t="shared" si="75"/>
        <v>Esp Mat</v>
      </c>
      <c r="J236" s="274"/>
      <c r="K236" s="292" t="str">
        <f t="shared" si="76"/>
        <v>------</v>
      </c>
      <c r="L236" s="293" t="str">
        <f t="shared" si="77"/>
        <v>-------</v>
      </c>
      <c r="M236" s="379" t="str">
        <f t="shared" ref="M236:M267" si="80">IF(J236="T","Terfilado redondo 1045",IF(J236="H","planchuela o angulo",IF(J236="Cec","Caño estructural cuadrado o rect",IF(J236="Cer","Caño estructural redondo",IF(J236="CN","Chapa negra doble recapado",IF(J236="CI","Chapa de inoxidable 304",IF(J236="P","Planchuela de Hierro",IF(J236="A","Hierro Angulo",IF(J236="HCL","Hierro liso cuadrado",IF(J236="HRL","Hierro liso redondo","---------------"))))))))))</f>
        <v>---------------</v>
      </c>
      <c r="N236" s="281"/>
      <c r="O236" s="380" t="str">
        <f t="shared" ref="O236:O267" si="81">IF(J236="T","Diam",IF(J236="H","m",IF(J236="CA","X",IF(J236="CN","X",IF(J236="CI","X",IF(J236="P"," ",IF(J236="A","X",IF(J236="HRL","Diam",IF(J236="HCL","X",IF(J236="P","ancho","----"))))))))))</f>
        <v>----</v>
      </c>
      <c r="P236" s="282"/>
      <c r="Q236" s="382" t="str">
        <f t="shared" ref="Q236:Q267" si="82">IF(J236="T","mm",IF(J236="H","mm",IF(J236="CA","m",IF(J236="CN","m",IF(J236="CI","m",IF(J236="P","Pulgadas",IF(J236="A","Pulgadas",IF(J236="HRL","mm",IF(J236="HCL","mm",IF(J236="A","Pulgadas",IF(J236="cer","mm",IF(J236="cec","mm","----"))))))))))))</f>
        <v>----</v>
      </c>
      <c r="R236" s="282"/>
      <c r="S236" s="264" t="str">
        <f t="shared" si="78"/>
        <v>----</v>
      </c>
      <c r="T236" s="302" t="str">
        <f t="shared" si="67"/>
        <v>-----</v>
      </c>
      <c r="U236" s="394">
        <v>225</v>
      </c>
      <c r="V236" s="297" t="str">
        <f t="shared" si="68"/>
        <v>-----</v>
      </c>
      <c r="W236" s="392"/>
      <c r="X236" s="393"/>
      <c r="Y236" s="393"/>
      <c r="Z236" s="390"/>
      <c r="AA236" s="359" t="str">
        <f t="shared" si="74"/>
        <v>0</v>
      </c>
      <c r="AB236" s="397">
        <f>Tabla6[[#This Row],[Valor]]+AB235</f>
        <v>0</v>
      </c>
    </row>
    <row r="237" spans="1:28" hidden="1">
      <c r="A237" s="358" t="s">
        <v>1336</v>
      </c>
      <c r="B237" s="305"/>
      <c r="C237" s="303" t="e">
        <f>VLOOKUP(B237,Piezas!$A$10:$B$829,2,FALSE)</f>
        <v>#N/A</v>
      </c>
      <c r="D237" s="396"/>
      <c r="E237" s="307" t="str">
        <f>Tabla6[[#This Row],[NºSubcomponente]]</f>
        <v>M226</v>
      </c>
      <c r="F237" s="290"/>
      <c r="G237" s="376" t="str">
        <f t="shared" si="79"/>
        <v>Esp Mat</v>
      </c>
      <c r="H237" s="329">
        <f t="shared" si="70"/>
        <v>0</v>
      </c>
      <c r="I237" s="291" t="str">
        <f t="shared" si="75"/>
        <v>Esp Mat</v>
      </c>
      <c r="J237" s="274"/>
      <c r="K237" s="292" t="str">
        <f t="shared" si="76"/>
        <v>------</v>
      </c>
      <c r="L237" s="293" t="str">
        <f t="shared" si="77"/>
        <v>-------</v>
      </c>
      <c r="M237" s="379" t="str">
        <f t="shared" si="80"/>
        <v>---------------</v>
      </c>
      <c r="N237" s="281"/>
      <c r="O237" s="380" t="str">
        <f t="shared" si="81"/>
        <v>----</v>
      </c>
      <c r="P237" s="282"/>
      <c r="Q237" s="382" t="str">
        <f t="shared" si="82"/>
        <v>----</v>
      </c>
      <c r="R237" s="282"/>
      <c r="S237" s="264" t="str">
        <f t="shared" si="78"/>
        <v>----</v>
      </c>
      <c r="T237" s="302" t="str">
        <f t="shared" si="67"/>
        <v>-----</v>
      </c>
      <c r="U237" s="394">
        <v>226</v>
      </c>
      <c r="V237" s="297" t="str">
        <f t="shared" si="68"/>
        <v>-----</v>
      </c>
      <c r="W237" s="392"/>
      <c r="X237" s="393"/>
      <c r="Y237" s="393"/>
      <c r="Z237" s="390"/>
      <c r="AA237" s="359" t="str">
        <f t="shared" si="74"/>
        <v>0</v>
      </c>
      <c r="AB237" s="397">
        <f>Tabla6[[#This Row],[Valor]]+AB236</f>
        <v>0</v>
      </c>
    </row>
    <row r="238" spans="1:28" hidden="1">
      <c r="A238" s="358" t="s">
        <v>1337</v>
      </c>
      <c r="B238" s="305"/>
      <c r="C238" s="303" t="e">
        <f>VLOOKUP(B238,Piezas!$A$10:$B$829,2,FALSE)</f>
        <v>#N/A</v>
      </c>
      <c r="D238" s="396"/>
      <c r="E238" s="307" t="str">
        <f>Tabla6[[#This Row],[NºSubcomponente]]</f>
        <v>M227</v>
      </c>
      <c r="F238" s="290"/>
      <c r="G238" s="376" t="str">
        <f t="shared" si="79"/>
        <v>Esp Mat</v>
      </c>
      <c r="H238" s="329">
        <f t="shared" si="70"/>
        <v>0</v>
      </c>
      <c r="I238" s="291" t="str">
        <f t="shared" si="75"/>
        <v>Esp Mat</v>
      </c>
      <c r="J238" s="274"/>
      <c r="K238" s="292" t="str">
        <f t="shared" si="76"/>
        <v>------</v>
      </c>
      <c r="L238" s="293" t="str">
        <f t="shared" si="77"/>
        <v>-------</v>
      </c>
      <c r="M238" s="379" t="str">
        <f t="shared" si="80"/>
        <v>---------------</v>
      </c>
      <c r="N238" s="281"/>
      <c r="O238" s="380" t="str">
        <f t="shared" si="81"/>
        <v>----</v>
      </c>
      <c r="P238" s="282"/>
      <c r="Q238" s="382" t="str">
        <f t="shared" si="82"/>
        <v>----</v>
      </c>
      <c r="R238" s="282"/>
      <c r="S238" s="264" t="str">
        <f t="shared" si="78"/>
        <v>----</v>
      </c>
      <c r="T238" s="302" t="str">
        <f t="shared" si="67"/>
        <v>-----</v>
      </c>
      <c r="U238" s="394">
        <v>227</v>
      </c>
      <c r="V238" s="297" t="str">
        <f t="shared" si="68"/>
        <v>-----</v>
      </c>
      <c r="W238" s="392"/>
      <c r="X238" s="393"/>
      <c r="Y238" s="393"/>
      <c r="Z238" s="390"/>
      <c r="AA238" s="359" t="str">
        <f t="shared" si="74"/>
        <v>0</v>
      </c>
      <c r="AB238" s="397">
        <f>Tabla6[[#This Row],[Valor]]+AB237</f>
        <v>0</v>
      </c>
    </row>
    <row r="239" spans="1:28" hidden="1">
      <c r="A239" s="358" t="s">
        <v>1338</v>
      </c>
      <c r="B239" s="305"/>
      <c r="C239" s="303" t="e">
        <f>VLOOKUP(B239,Piezas!$A$10:$B$829,2,FALSE)</f>
        <v>#N/A</v>
      </c>
      <c r="D239" s="396"/>
      <c r="E239" s="307" t="str">
        <f>Tabla6[[#This Row],[NºSubcomponente]]</f>
        <v>M228</v>
      </c>
      <c r="F239" s="290"/>
      <c r="G239" s="376" t="str">
        <f t="shared" si="79"/>
        <v>Esp Mat</v>
      </c>
      <c r="H239" s="329">
        <f t="shared" si="70"/>
        <v>0</v>
      </c>
      <c r="I239" s="291" t="str">
        <f t="shared" si="75"/>
        <v>Esp Mat</v>
      </c>
      <c r="J239" s="274"/>
      <c r="K239" s="292" t="str">
        <f t="shared" si="76"/>
        <v>------</v>
      </c>
      <c r="L239" s="293" t="str">
        <f t="shared" si="77"/>
        <v>-------</v>
      </c>
      <c r="M239" s="379" t="str">
        <f t="shared" si="80"/>
        <v>---------------</v>
      </c>
      <c r="N239" s="281"/>
      <c r="O239" s="380" t="str">
        <f t="shared" si="81"/>
        <v>----</v>
      </c>
      <c r="P239" s="282"/>
      <c r="Q239" s="382" t="str">
        <f t="shared" si="82"/>
        <v>----</v>
      </c>
      <c r="R239" s="282"/>
      <c r="S239" s="264" t="str">
        <f t="shared" si="78"/>
        <v>----</v>
      </c>
      <c r="T239" s="302" t="str">
        <f t="shared" si="67"/>
        <v>-----</v>
      </c>
      <c r="U239" s="394">
        <v>228</v>
      </c>
      <c r="V239" s="297" t="str">
        <f t="shared" si="68"/>
        <v>-----</v>
      </c>
      <c r="W239" s="392"/>
      <c r="X239" s="393"/>
      <c r="Y239" s="393"/>
      <c r="Z239" s="390"/>
      <c r="AA239" s="359" t="str">
        <f t="shared" si="74"/>
        <v>0</v>
      </c>
      <c r="AB239" s="399"/>
    </row>
    <row r="240" spans="1:28" hidden="1">
      <c r="A240" s="358" t="s">
        <v>1339</v>
      </c>
      <c r="B240" s="305"/>
      <c r="C240" s="303" t="e">
        <f>VLOOKUP(B240,Piezas!$A$10:$B$829,2,FALSE)</f>
        <v>#N/A</v>
      </c>
      <c r="D240" s="396"/>
      <c r="E240" s="307" t="str">
        <f>Tabla6[[#This Row],[NºSubcomponente]]</f>
        <v>M229</v>
      </c>
      <c r="F240" s="290"/>
      <c r="G240" s="376" t="str">
        <f t="shared" si="79"/>
        <v>Esp Mat</v>
      </c>
      <c r="H240" s="329">
        <f t="shared" si="70"/>
        <v>0</v>
      </c>
      <c r="I240" s="291" t="str">
        <f t="shared" si="75"/>
        <v>Esp Mat</v>
      </c>
      <c r="J240" s="274"/>
      <c r="K240" s="292" t="str">
        <f t="shared" si="76"/>
        <v>------</v>
      </c>
      <c r="L240" s="293" t="str">
        <f t="shared" si="77"/>
        <v>-------</v>
      </c>
      <c r="M240" s="379" t="str">
        <f t="shared" si="80"/>
        <v>---------------</v>
      </c>
      <c r="N240" s="281"/>
      <c r="O240" s="380" t="str">
        <f t="shared" si="81"/>
        <v>----</v>
      </c>
      <c r="P240" s="282"/>
      <c r="Q240" s="382" t="str">
        <f t="shared" si="82"/>
        <v>----</v>
      </c>
      <c r="R240" s="282"/>
      <c r="S240" s="264" t="str">
        <f t="shared" si="78"/>
        <v>----</v>
      </c>
      <c r="T240" s="302" t="str">
        <f t="shared" si="67"/>
        <v>-----</v>
      </c>
      <c r="U240" s="394">
        <v>229</v>
      </c>
      <c r="V240" s="297" t="str">
        <f t="shared" si="68"/>
        <v>-----</v>
      </c>
      <c r="W240" s="392"/>
      <c r="X240" s="393"/>
      <c r="Y240" s="393"/>
      <c r="Z240" s="390"/>
      <c r="AA240" s="359" t="str">
        <f t="shared" si="74"/>
        <v>0</v>
      </c>
      <c r="AB240" s="400" t="str">
        <f>Tabla6[[#This Row],[Valor]]</f>
        <v>0</v>
      </c>
    </row>
    <row r="241" spans="1:28" hidden="1">
      <c r="A241" s="358" t="s">
        <v>1340</v>
      </c>
      <c r="B241" s="305"/>
      <c r="C241" s="303" t="e">
        <f>VLOOKUP(B241,Piezas!$A$10:$B$829,2,FALSE)</f>
        <v>#N/A</v>
      </c>
      <c r="D241" s="396"/>
      <c r="E241" s="307" t="str">
        <f>Tabla6[[#This Row],[NºSubcomponente]]</f>
        <v>M230</v>
      </c>
      <c r="F241" s="290"/>
      <c r="G241" s="376" t="str">
        <f t="shared" si="79"/>
        <v>Esp Mat</v>
      </c>
      <c r="H241" s="329">
        <f t="shared" si="70"/>
        <v>0</v>
      </c>
      <c r="I241" s="291" t="str">
        <f t="shared" si="75"/>
        <v>Esp Mat</v>
      </c>
      <c r="J241" s="274"/>
      <c r="K241" s="292" t="str">
        <f t="shared" si="76"/>
        <v>------</v>
      </c>
      <c r="L241" s="293" t="str">
        <f t="shared" si="77"/>
        <v>-------</v>
      </c>
      <c r="M241" s="379" t="str">
        <f t="shared" si="80"/>
        <v>---------------</v>
      </c>
      <c r="N241" s="281"/>
      <c r="O241" s="380" t="str">
        <f t="shared" si="81"/>
        <v>----</v>
      </c>
      <c r="P241" s="282"/>
      <c r="Q241" s="382" t="str">
        <f t="shared" si="82"/>
        <v>----</v>
      </c>
      <c r="R241" s="282"/>
      <c r="S241" s="264" t="str">
        <f t="shared" si="78"/>
        <v>----</v>
      </c>
      <c r="T241" s="302" t="str">
        <f t="shared" si="67"/>
        <v>-----</v>
      </c>
      <c r="U241" s="394">
        <v>230</v>
      </c>
      <c r="V241" s="297" t="str">
        <f t="shared" si="68"/>
        <v>-----</v>
      </c>
      <c r="W241" s="392"/>
      <c r="X241" s="393"/>
      <c r="Y241" s="393"/>
      <c r="Z241" s="390"/>
      <c r="AA241" s="359" t="str">
        <f t="shared" si="74"/>
        <v>0</v>
      </c>
      <c r="AB241" s="397">
        <f>Tabla6[[#This Row],[Valor]]+AB240</f>
        <v>0</v>
      </c>
    </row>
    <row r="242" spans="1:28" hidden="1">
      <c r="A242" s="358" t="s">
        <v>1341</v>
      </c>
      <c r="B242" s="305"/>
      <c r="C242" s="303" t="e">
        <f>VLOOKUP(B242,Piezas!$A$10:$B$829,2,FALSE)</f>
        <v>#N/A</v>
      </c>
      <c r="D242" s="396"/>
      <c r="E242" s="307" t="str">
        <f>Tabla6[[#This Row],[NºSubcomponente]]</f>
        <v>M231</v>
      </c>
      <c r="F242" s="290"/>
      <c r="G242" s="376" t="str">
        <f t="shared" si="79"/>
        <v>Esp Mat</v>
      </c>
      <c r="H242" s="329">
        <f t="shared" si="70"/>
        <v>0</v>
      </c>
      <c r="I242" s="291" t="str">
        <f t="shared" si="75"/>
        <v>Esp Mat</v>
      </c>
      <c r="J242" s="274"/>
      <c r="K242" s="292" t="str">
        <f t="shared" si="76"/>
        <v>------</v>
      </c>
      <c r="L242" s="293" t="str">
        <f t="shared" si="77"/>
        <v>-------</v>
      </c>
      <c r="M242" s="379" t="str">
        <f t="shared" si="80"/>
        <v>---------------</v>
      </c>
      <c r="N242" s="281"/>
      <c r="O242" s="380" t="str">
        <f t="shared" si="81"/>
        <v>----</v>
      </c>
      <c r="P242" s="282"/>
      <c r="Q242" s="382" t="str">
        <f t="shared" si="82"/>
        <v>----</v>
      </c>
      <c r="R242" s="282"/>
      <c r="S242" s="264" t="str">
        <f t="shared" si="78"/>
        <v>----</v>
      </c>
      <c r="T242" s="302" t="str">
        <f t="shared" si="67"/>
        <v>-----</v>
      </c>
      <c r="U242" s="394">
        <v>231</v>
      </c>
      <c r="V242" s="297" t="str">
        <f t="shared" si="68"/>
        <v>-----</v>
      </c>
      <c r="W242" s="392"/>
      <c r="X242" s="393"/>
      <c r="Y242" s="393"/>
      <c r="Z242" s="390"/>
      <c r="AA242" s="359" t="str">
        <f t="shared" si="74"/>
        <v>0</v>
      </c>
      <c r="AB242" s="397">
        <f>Tabla6[[#This Row],[Valor]]+AB241</f>
        <v>0</v>
      </c>
    </row>
    <row r="243" spans="1:28" hidden="1">
      <c r="A243" s="358" t="s">
        <v>1342</v>
      </c>
      <c r="B243" s="305"/>
      <c r="C243" s="303" t="e">
        <f>VLOOKUP(B243,Piezas!$A$10:$B$829,2,FALSE)</f>
        <v>#N/A</v>
      </c>
      <c r="D243" s="396"/>
      <c r="E243" s="307" t="str">
        <f>Tabla6[[#This Row],[NºSubcomponente]]</f>
        <v>M232</v>
      </c>
      <c r="F243" s="290"/>
      <c r="G243" s="376" t="str">
        <f t="shared" si="79"/>
        <v>Esp Mat</v>
      </c>
      <c r="H243" s="329">
        <f t="shared" si="70"/>
        <v>0</v>
      </c>
      <c r="I243" s="291" t="str">
        <f t="shared" si="75"/>
        <v>Esp Mat</v>
      </c>
      <c r="J243" s="274"/>
      <c r="K243" s="292" t="str">
        <f t="shared" si="76"/>
        <v>------</v>
      </c>
      <c r="L243" s="293" t="str">
        <f t="shared" si="77"/>
        <v>-------</v>
      </c>
      <c r="M243" s="379" t="str">
        <f t="shared" si="80"/>
        <v>---------------</v>
      </c>
      <c r="N243" s="281"/>
      <c r="O243" s="380" t="str">
        <f t="shared" si="81"/>
        <v>----</v>
      </c>
      <c r="P243" s="282"/>
      <c r="Q243" s="382" t="str">
        <f t="shared" si="82"/>
        <v>----</v>
      </c>
      <c r="R243" s="282"/>
      <c r="S243" s="264" t="str">
        <f t="shared" si="78"/>
        <v>----</v>
      </c>
      <c r="T243" s="302" t="str">
        <f t="shared" si="67"/>
        <v>-----</v>
      </c>
      <c r="U243" s="394">
        <v>232</v>
      </c>
      <c r="V243" s="297" t="str">
        <f t="shared" si="68"/>
        <v>-----</v>
      </c>
      <c r="W243" s="392"/>
      <c r="X243" s="393"/>
      <c r="Y243" s="393"/>
      <c r="Z243" s="390"/>
      <c r="AA243" s="359" t="str">
        <f t="shared" si="74"/>
        <v>0</v>
      </c>
      <c r="AB243" s="397">
        <f>Tabla6[[#This Row],[Valor]]+AB242</f>
        <v>0</v>
      </c>
    </row>
    <row r="244" spans="1:28" hidden="1">
      <c r="A244" s="358" t="s">
        <v>1343</v>
      </c>
      <c r="B244" s="305"/>
      <c r="C244" s="303" t="e">
        <f>VLOOKUP(B244,Piezas!$A$10:$B$829,2,FALSE)</f>
        <v>#N/A</v>
      </c>
      <c r="D244" s="396"/>
      <c r="E244" s="307" t="str">
        <f>Tabla6[[#This Row],[NºSubcomponente]]</f>
        <v>M233</v>
      </c>
      <c r="F244" s="290"/>
      <c r="G244" s="376" t="str">
        <f t="shared" si="79"/>
        <v>Esp Mat</v>
      </c>
      <c r="H244" s="329">
        <f t="shared" si="70"/>
        <v>0</v>
      </c>
      <c r="I244" s="291" t="str">
        <f t="shared" si="75"/>
        <v>Esp Mat</v>
      </c>
      <c r="J244" s="274"/>
      <c r="K244" s="292" t="str">
        <f t="shared" si="76"/>
        <v>------</v>
      </c>
      <c r="L244" s="293" t="str">
        <f t="shared" si="77"/>
        <v>-------</v>
      </c>
      <c r="M244" s="379" t="str">
        <f t="shared" si="80"/>
        <v>---------------</v>
      </c>
      <c r="N244" s="281"/>
      <c r="O244" s="380" t="str">
        <f t="shared" si="81"/>
        <v>----</v>
      </c>
      <c r="P244" s="282"/>
      <c r="Q244" s="382" t="str">
        <f t="shared" si="82"/>
        <v>----</v>
      </c>
      <c r="R244" s="282"/>
      <c r="S244" s="264" t="str">
        <f t="shared" si="78"/>
        <v>----</v>
      </c>
      <c r="T244" s="302" t="str">
        <f t="shared" si="67"/>
        <v>-----</v>
      </c>
      <c r="U244" s="394">
        <v>233</v>
      </c>
      <c r="V244" s="297" t="str">
        <f t="shared" si="68"/>
        <v>-----</v>
      </c>
      <c r="W244" s="392"/>
      <c r="X244" s="393"/>
      <c r="Y244" s="393"/>
      <c r="Z244" s="390"/>
      <c r="AA244" s="359" t="str">
        <f t="shared" si="74"/>
        <v>0</v>
      </c>
      <c r="AB244" s="397">
        <f>Tabla6[[#This Row],[Valor]]+AB243</f>
        <v>0</v>
      </c>
    </row>
    <row r="245" spans="1:28" hidden="1">
      <c r="A245" s="358" t="s">
        <v>1344</v>
      </c>
      <c r="B245" s="305"/>
      <c r="C245" s="303" t="e">
        <f>VLOOKUP(B245,Piezas!$A$10:$B$829,2,FALSE)</f>
        <v>#N/A</v>
      </c>
      <c r="D245" s="396"/>
      <c r="E245" s="307" t="str">
        <f>Tabla6[[#This Row],[NºSubcomponente]]</f>
        <v>M234</v>
      </c>
      <c r="F245" s="290"/>
      <c r="G245" s="376" t="str">
        <f t="shared" si="79"/>
        <v>Esp Mat</v>
      </c>
      <c r="H245" s="329">
        <f t="shared" si="70"/>
        <v>0</v>
      </c>
      <c r="I245" s="291" t="str">
        <f t="shared" si="75"/>
        <v>Esp Mat</v>
      </c>
      <c r="J245" s="274"/>
      <c r="K245" s="292" t="str">
        <f t="shared" si="76"/>
        <v>------</v>
      </c>
      <c r="L245" s="293" t="str">
        <f t="shared" si="77"/>
        <v>-------</v>
      </c>
      <c r="M245" s="379" t="str">
        <f t="shared" si="80"/>
        <v>---------------</v>
      </c>
      <c r="N245" s="281"/>
      <c r="O245" s="380" t="str">
        <f t="shared" si="81"/>
        <v>----</v>
      </c>
      <c r="P245" s="282"/>
      <c r="Q245" s="382" t="str">
        <f t="shared" si="82"/>
        <v>----</v>
      </c>
      <c r="R245" s="282"/>
      <c r="S245" s="264" t="str">
        <f t="shared" si="78"/>
        <v>----</v>
      </c>
      <c r="T245" s="302" t="str">
        <f t="shared" si="67"/>
        <v>-----</v>
      </c>
      <c r="U245" s="394">
        <v>234</v>
      </c>
      <c r="V245" s="297" t="str">
        <f t="shared" si="68"/>
        <v>-----</v>
      </c>
      <c r="W245" s="392"/>
      <c r="X245" s="393"/>
      <c r="Y245" s="393"/>
      <c r="Z245" s="390"/>
      <c r="AA245" s="359" t="str">
        <f t="shared" si="74"/>
        <v>0</v>
      </c>
      <c r="AB245" s="399"/>
    </row>
    <row r="246" spans="1:28" hidden="1">
      <c r="A246" s="358" t="s">
        <v>1345</v>
      </c>
      <c r="B246" s="305"/>
      <c r="C246" s="303" t="e">
        <f>VLOOKUP(B246,Piezas!$A$10:$B$829,2,FALSE)</f>
        <v>#N/A</v>
      </c>
      <c r="D246" s="396"/>
      <c r="E246" s="307" t="str">
        <f>Tabla6[[#This Row],[NºSubcomponente]]</f>
        <v>M235</v>
      </c>
      <c r="F246" s="290"/>
      <c r="G246" s="376" t="str">
        <f t="shared" si="79"/>
        <v>Esp Mat</v>
      </c>
      <c r="H246" s="329">
        <f t="shared" si="70"/>
        <v>0</v>
      </c>
      <c r="I246" s="291" t="str">
        <f t="shared" si="75"/>
        <v>Esp Mat</v>
      </c>
      <c r="J246" s="274"/>
      <c r="K246" s="292" t="str">
        <f t="shared" si="76"/>
        <v>------</v>
      </c>
      <c r="L246" s="293" t="str">
        <f t="shared" si="77"/>
        <v>-------</v>
      </c>
      <c r="M246" s="379" t="str">
        <f t="shared" si="80"/>
        <v>---------------</v>
      </c>
      <c r="N246" s="281"/>
      <c r="O246" s="380" t="str">
        <f t="shared" si="81"/>
        <v>----</v>
      </c>
      <c r="P246" s="282"/>
      <c r="Q246" s="382" t="str">
        <f t="shared" si="82"/>
        <v>----</v>
      </c>
      <c r="R246" s="282"/>
      <c r="S246" s="264" t="str">
        <f t="shared" si="78"/>
        <v>----</v>
      </c>
      <c r="T246" s="302" t="str">
        <f t="shared" si="67"/>
        <v>-----</v>
      </c>
      <c r="U246" s="394">
        <v>235</v>
      </c>
      <c r="V246" s="297" t="str">
        <f t="shared" si="68"/>
        <v>-----</v>
      </c>
      <c r="W246" s="392"/>
      <c r="X246" s="393"/>
      <c r="Y246" s="393"/>
      <c r="Z246" s="390"/>
      <c r="AA246" s="359" t="str">
        <f t="shared" si="74"/>
        <v>0</v>
      </c>
      <c r="AB246" s="400" t="str">
        <f>Tabla6[[#This Row],[Valor]]</f>
        <v>0</v>
      </c>
    </row>
    <row r="247" spans="1:28" hidden="1">
      <c r="A247" s="358" t="s">
        <v>1346</v>
      </c>
      <c r="B247" s="305"/>
      <c r="C247" s="303" t="e">
        <f>VLOOKUP(B247,Piezas!$A$10:$B$829,2,FALSE)</f>
        <v>#N/A</v>
      </c>
      <c r="D247" s="396"/>
      <c r="E247" s="307" t="str">
        <f>Tabla6[[#This Row],[NºSubcomponente]]</f>
        <v>M236</v>
      </c>
      <c r="F247" s="290"/>
      <c r="G247" s="376" t="str">
        <f t="shared" si="79"/>
        <v>Esp Mat</v>
      </c>
      <c r="H247" s="329">
        <f t="shared" si="70"/>
        <v>0</v>
      </c>
      <c r="I247" s="291" t="str">
        <f t="shared" si="75"/>
        <v>Esp Mat</v>
      </c>
      <c r="J247" s="274"/>
      <c r="K247" s="292" t="str">
        <f t="shared" si="76"/>
        <v>------</v>
      </c>
      <c r="L247" s="293" t="str">
        <f t="shared" si="77"/>
        <v>-------</v>
      </c>
      <c r="M247" s="379" t="str">
        <f t="shared" si="80"/>
        <v>---------------</v>
      </c>
      <c r="N247" s="281"/>
      <c r="O247" s="380" t="str">
        <f t="shared" si="81"/>
        <v>----</v>
      </c>
      <c r="P247" s="282"/>
      <c r="Q247" s="382" t="str">
        <f t="shared" si="82"/>
        <v>----</v>
      </c>
      <c r="R247" s="282"/>
      <c r="S247" s="264" t="str">
        <f t="shared" si="78"/>
        <v>----</v>
      </c>
      <c r="T247" s="302" t="str">
        <f t="shared" si="67"/>
        <v>-----</v>
      </c>
      <c r="U247" s="394">
        <v>236</v>
      </c>
      <c r="V247" s="297" t="str">
        <f t="shared" si="68"/>
        <v>-----</v>
      </c>
      <c r="W247" s="392"/>
      <c r="X247" s="393"/>
      <c r="Y247" s="393"/>
      <c r="Z247" s="390"/>
      <c r="AA247" s="359" t="str">
        <f t="shared" si="74"/>
        <v>0</v>
      </c>
      <c r="AB247" s="397">
        <f>Tabla6[[#This Row],[Valor]]+AB246</f>
        <v>0</v>
      </c>
    </row>
    <row r="248" spans="1:28" hidden="1">
      <c r="A248" s="358" t="s">
        <v>1347</v>
      </c>
      <c r="B248" s="305"/>
      <c r="C248" s="303" t="e">
        <f>VLOOKUP(B248,Piezas!$A$10:$B$829,2,FALSE)</f>
        <v>#N/A</v>
      </c>
      <c r="D248" s="396"/>
      <c r="E248" s="307" t="str">
        <f>Tabla6[[#This Row],[NºSubcomponente]]</f>
        <v>M237</v>
      </c>
      <c r="F248" s="290"/>
      <c r="G248" s="376" t="str">
        <f t="shared" si="79"/>
        <v>Esp Mat</v>
      </c>
      <c r="H248" s="329">
        <f t="shared" si="70"/>
        <v>0</v>
      </c>
      <c r="I248" s="291" t="str">
        <f t="shared" si="75"/>
        <v>Esp Mat</v>
      </c>
      <c r="J248" s="274"/>
      <c r="K248" s="292" t="str">
        <f t="shared" si="76"/>
        <v>------</v>
      </c>
      <c r="L248" s="293" t="str">
        <f t="shared" si="77"/>
        <v>-------</v>
      </c>
      <c r="M248" s="379" t="str">
        <f t="shared" si="80"/>
        <v>---------------</v>
      </c>
      <c r="N248" s="281"/>
      <c r="O248" s="380" t="str">
        <f t="shared" si="81"/>
        <v>----</v>
      </c>
      <c r="P248" s="282"/>
      <c r="Q248" s="382" t="str">
        <f t="shared" si="82"/>
        <v>----</v>
      </c>
      <c r="R248" s="282"/>
      <c r="S248" s="264" t="str">
        <f t="shared" si="78"/>
        <v>----</v>
      </c>
      <c r="T248" s="302" t="str">
        <f t="shared" si="67"/>
        <v>-----</v>
      </c>
      <c r="U248" s="394">
        <v>237</v>
      </c>
      <c r="V248" s="297" t="str">
        <f t="shared" si="68"/>
        <v>-----</v>
      </c>
      <c r="W248" s="392"/>
      <c r="X248" s="393"/>
      <c r="Y248" s="393"/>
      <c r="Z248" s="390"/>
      <c r="AA248" s="359" t="str">
        <f t="shared" si="74"/>
        <v>0</v>
      </c>
      <c r="AB248" s="397">
        <f>Tabla6[[#This Row],[Valor]]+AB247</f>
        <v>0</v>
      </c>
    </row>
    <row r="249" spans="1:28" hidden="1">
      <c r="A249" s="358" t="s">
        <v>1348</v>
      </c>
      <c r="B249" s="305"/>
      <c r="C249" s="303" t="e">
        <f>VLOOKUP(B249,Piezas!$A$10:$B$829,2,FALSE)</f>
        <v>#N/A</v>
      </c>
      <c r="D249" s="396"/>
      <c r="E249" s="307" t="str">
        <f>Tabla6[[#This Row],[NºSubcomponente]]</f>
        <v>M238</v>
      </c>
      <c r="F249" s="290"/>
      <c r="G249" s="376" t="str">
        <f t="shared" si="79"/>
        <v>Esp Mat</v>
      </c>
      <c r="H249" s="329">
        <f t="shared" si="70"/>
        <v>0</v>
      </c>
      <c r="I249" s="291" t="str">
        <f t="shared" si="75"/>
        <v>Esp Mat</v>
      </c>
      <c r="J249" s="274"/>
      <c r="K249" s="292" t="str">
        <f t="shared" si="76"/>
        <v>------</v>
      </c>
      <c r="L249" s="293" t="str">
        <f t="shared" si="77"/>
        <v>-------</v>
      </c>
      <c r="M249" s="379" t="str">
        <f t="shared" si="80"/>
        <v>---------------</v>
      </c>
      <c r="N249" s="281"/>
      <c r="O249" s="380" t="str">
        <f t="shared" si="81"/>
        <v>----</v>
      </c>
      <c r="P249" s="282"/>
      <c r="Q249" s="382" t="str">
        <f t="shared" si="82"/>
        <v>----</v>
      </c>
      <c r="R249" s="282"/>
      <c r="S249" s="264" t="str">
        <f t="shared" si="78"/>
        <v>----</v>
      </c>
      <c r="T249" s="302" t="str">
        <f t="shared" si="67"/>
        <v>-----</v>
      </c>
      <c r="U249" s="394">
        <v>238</v>
      </c>
      <c r="V249" s="297" t="str">
        <f t="shared" si="68"/>
        <v>-----</v>
      </c>
      <c r="W249" s="392"/>
      <c r="X249" s="393"/>
      <c r="Y249" s="393"/>
      <c r="Z249" s="390"/>
      <c r="AA249" s="359" t="str">
        <f t="shared" si="74"/>
        <v>0</v>
      </c>
      <c r="AB249" s="397">
        <f>Tabla6[[#This Row],[Valor]]+AB248</f>
        <v>0</v>
      </c>
    </row>
    <row r="250" spans="1:28" hidden="1">
      <c r="A250" s="358" t="s">
        <v>1349</v>
      </c>
      <c r="B250" s="305"/>
      <c r="C250" s="303" t="e">
        <f>VLOOKUP(B250,Piezas!$A$10:$B$829,2,FALSE)</f>
        <v>#N/A</v>
      </c>
      <c r="D250" s="396"/>
      <c r="E250" s="307" t="str">
        <f>Tabla6[[#This Row],[NºSubcomponente]]</f>
        <v>M239</v>
      </c>
      <c r="F250" s="290"/>
      <c r="G250" s="376" t="str">
        <f t="shared" si="79"/>
        <v>Esp Mat</v>
      </c>
      <c r="H250" s="329">
        <f t="shared" si="70"/>
        <v>0</v>
      </c>
      <c r="I250" s="291" t="str">
        <f t="shared" si="75"/>
        <v>Esp Mat</v>
      </c>
      <c r="J250" s="274"/>
      <c r="K250" s="292" t="str">
        <f t="shared" si="76"/>
        <v>------</v>
      </c>
      <c r="L250" s="293" t="str">
        <f t="shared" si="77"/>
        <v>-------</v>
      </c>
      <c r="M250" s="379" t="str">
        <f t="shared" si="80"/>
        <v>---------------</v>
      </c>
      <c r="N250" s="281"/>
      <c r="O250" s="380" t="str">
        <f t="shared" si="81"/>
        <v>----</v>
      </c>
      <c r="P250" s="282"/>
      <c r="Q250" s="382" t="str">
        <f t="shared" si="82"/>
        <v>----</v>
      </c>
      <c r="R250" s="282"/>
      <c r="S250" s="264" t="str">
        <f t="shared" si="78"/>
        <v>----</v>
      </c>
      <c r="T250" s="302" t="str">
        <f t="shared" si="67"/>
        <v>-----</v>
      </c>
      <c r="U250" s="394">
        <v>239</v>
      </c>
      <c r="V250" s="297" t="str">
        <f t="shared" si="68"/>
        <v>-----</v>
      </c>
      <c r="W250" s="392"/>
      <c r="X250" s="393"/>
      <c r="Y250" s="393"/>
      <c r="Z250" s="390"/>
      <c r="AA250" s="359" t="str">
        <f t="shared" si="74"/>
        <v>0</v>
      </c>
      <c r="AB250" s="397">
        <f>Tabla6[[#This Row],[Valor]]+AB249</f>
        <v>0</v>
      </c>
    </row>
    <row r="251" spans="1:28" hidden="1">
      <c r="A251" s="358" t="s">
        <v>1350</v>
      </c>
      <c r="B251" s="305"/>
      <c r="C251" s="303" t="e">
        <f>VLOOKUP(B251,Piezas!$A$10:$B$829,2,FALSE)</f>
        <v>#N/A</v>
      </c>
      <c r="D251" s="396"/>
      <c r="E251" s="307" t="str">
        <f>Tabla6[[#This Row],[NºSubcomponente]]</f>
        <v>M240</v>
      </c>
      <c r="F251" s="290"/>
      <c r="G251" s="376" t="str">
        <f t="shared" si="79"/>
        <v>Esp Mat</v>
      </c>
      <c r="H251" s="329">
        <f t="shared" si="70"/>
        <v>0</v>
      </c>
      <c r="I251" s="291" t="str">
        <f t="shared" si="75"/>
        <v>Esp Mat</v>
      </c>
      <c r="J251" s="274"/>
      <c r="K251" s="292" t="str">
        <f t="shared" si="76"/>
        <v>------</v>
      </c>
      <c r="L251" s="293" t="str">
        <f t="shared" si="77"/>
        <v>-------</v>
      </c>
      <c r="M251" s="379" t="str">
        <f t="shared" si="80"/>
        <v>---------------</v>
      </c>
      <c r="N251" s="281"/>
      <c r="O251" s="380" t="str">
        <f t="shared" si="81"/>
        <v>----</v>
      </c>
      <c r="P251" s="282"/>
      <c r="Q251" s="382" t="str">
        <f t="shared" si="82"/>
        <v>----</v>
      </c>
      <c r="R251" s="282"/>
      <c r="S251" s="264" t="str">
        <f t="shared" si="78"/>
        <v>----</v>
      </c>
      <c r="T251" s="302" t="str">
        <f t="shared" ref="T251:T314" si="83">IF(J251&lt;&gt;0,L251*H251,"-----")</f>
        <v>-----</v>
      </c>
      <c r="U251" s="394">
        <v>240</v>
      </c>
      <c r="V251" s="297" t="str">
        <f t="shared" ref="V251:V289" si="84">IF(J251="T",$AG$25,IF(J251="A",$AG$19,IF(J251="P",$AG$20,IF(J251="CN",$AG$23,IF(J251="CI",$AG$24,IF(J251="HRL",$AG$21,IF(J251="CER",$AG$27,IF(J251="CEC",$AG$28,IF(J251="HCL",$AG$22,IF(J251="CI",$AG$24,"-----"))))))))))</f>
        <v>-----</v>
      </c>
      <c r="W251" s="392"/>
      <c r="X251" s="393"/>
      <c r="Y251" s="393"/>
      <c r="Z251" s="390"/>
      <c r="AA251" s="359" t="str">
        <f t="shared" si="74"/>
        <v>0</v>
      </c>
      <c r="AB251" s="399"/>
    </row>
    <row r="252" spans="1:28" hidden="1">
      <c r="A252" s="358" t="s">
        <v>1351</v>
      </c>
      <c r="B252" s="305"/>
      <c r="C252" s="303" t="e">
        <f>VLOOKUP(B252,Piezas!$A$10:$B$829,2,FALSE)</f>
        <v>#N/A</v>
      </c>
      <c r="D252" s="396"/>
      <c r="E252" s="307" t="str">
        <f>Tabla6[[#This Row],[NºSubcomponente]]</f>
        <v>M241</v>
      </c>
      <c r="F252" s="290"/>
      <c r="G252" s="376" t="str">
        <f t="shared" si="79"/>
        <v>Esp Mat</v>
      </c>
      <c r="H252" s="329">
        <f t="shared" si="70"/>
        <v>0</v>
      </c>
      <c r="I252" s="291" t="str">
        <f t="shared" si="75"/>
        <v>Esp Mat</v>
      </c>
      <c r="J252" s="274"/>
      <c r="K252" s="292" t="str">
        <f t="shared" si="76"/>
        <v>------</v>
      </c>
      <c r="L252" s="293" t="str">
        <f t="shared" si="77"/>
        <v>-------</v>
      </c>
      <c r="M252" s="379" t="str">
        <f t="shared" si="80"/>
        <v>---------------</v>
      </c>
      <c r="N252" s="281"/>
      <c r="O252" s="380" t="str">
        <f t="shared" si="81"/>
        <v>----</v>
      </c>
      <c r="P252" s="282"/>
      <c r="Q252" s="382" t="str">
        <f t="shared" si="82"/>
        <v>----</v>
      </c>
      <c r="R252" s="282"/>
      <c r="S252" s="264" t="str">
        <f t="shared" si="78"/>
        <v>----</v>
      </c>
      <c r="T252" s="302" t="str">
        <f t="shared" si="83"/>
        <v>-----</v>
      </c>
      <c r="U252" s="394">
        <v>241</v>
      </c>
      <c r="V252" s="297" t="str">
        <f t="shared" si="84"/>
        <v>-----</v>
      </c>
      <c r="W252" s="392"/>
      <c r="X252" s="393"/>
      <c r="Y252" s="393"/>
      <c r="Z252" s="390"/>
      <c r="AA252" s="359" t="str">
        <f t="shared" si="74"/>
        <v>0</v>
      </c>
      <c r="AB252" s="400" t="str">
        <f>Tabla6[[#This Row],[Valor]]</f>
        <v>0</v>
      </c>
    </row>
    <row r="253" spans="1:28" hidden="1">
      <c r="A253" s="358" t="s">
        <v>1352</v>
      </c>
      <c r="B253" s="305"/>
      <c r="C253" s="303" t="e">
        <f>VLOOKUP(B253,Piezas!$A$10:$B$829,2,FALSE)</f>
        <v>#N/A</v>
      </c>
      <c r="D253" s="396"/>
      <c r="E253" s="307" t="str">
        <f>Tabla6[[#This Row],[NºSubcomponente]]</f>
        <v>M242</v>
      </c>
      <c r="F253" s="290"/>
      <c r="G253" s="376" t="str">
        <f t="shared" si="79"/>
        <v>Esp Mat</v>
      </c>
      <c r="H253" s="329">
        <f t="shared" si="70"/>
        <v>0</v>
      </c>
      <c r="I253" s="291" t="str">
        <f t="shared" si="75"/>
        <v>Esp Mat</v>
      </c>
      <c r="J253" s="274"/>
      <c r="K253" s="292" t="str">
        <f t="shared" si="76"/>
        <v>------</v>
      </c>
      <c r="L253" s="293" t="str">
        <f t="shared" si="77"/>
        <v>-------</v>
      </c>
      <c r="M253" s="379" t="str">
        <f t="shared" si="80"/>
        <v>---------------</v>
      </c>
      <c r="N253" s="281"/>
      <c r="O253" s="380" t="str">
        <f t="shared" si="81"/>
        <v>----</v>
      </c>
      <c r="P253" s="282"/>
      <c r="Q253" s="382" t="str">
        <f t="shared" si="82"/>
        <v>----</v>
      </c>
      <c r="R253" s="282"/>
      <c r="S253" s="264" t="str">
        <f t="shared" si="78"/>
        <v>----</v>
      </c>
      <c r="T253" s="302" t="str">
        <f t="shared" si="83"/>
        <v>-----</v>
      </c>
      <c r="U253" s="394">
        <v>242</v>
      </c>
      <c r="V253" s="297" t="str">
        <f t="shared" si="84"/>
        <v>-----</v>
      </c>
      <c r="W253" s="392"/>
      <c r="X253" s="393"/>
      <c r="Y253" s="393"/>
      <c r="Z253" s="390"/>
      <c r="AA253" s="359" t="str">
        <f t="shared" si="74"/>
        <v>0</v>
      </c>
      <c r="AB253" s="397">
        <f>Tabla6[[#This Row],[Valor]]+AB252</f>
        <v>0</v>
      </c>
    </row>
    <row r="254" spans="1:28" hidden="1">
      <c r="A254" s="358" t="s">
        <v>1353</v>
      </c>
      <c r="B254" s="305"/>
      <c r="C254" s="303" t="e">
        <f>VLOOKUP(B254,Piezas!$A$10:$B$829,2,FALSE)</f>
        <v>#N/A</v>
      </c>
      <c r="D254" s="396"/>
      <c r="E254" s="307" t="str">
        <f>Tabla6[[#This Row],[NºSubcomponente]]</f>
        <v>M243</v>
      </c>
      <c r="F254" s="290"/>
      <c r="G254" s="376" t="str">
        <f t="shared" si="79"/>
        <v>Esp Mat</v>
      </c>
      <c r="H254" s="329">
        <f t="shared" si="70"/>
        <v>0</v>
      </c>
      <c r="I254" s="291" t="str">
        <f t="shared" si="75"/>
        <v>Esp Mat</v>
      </c>
      <c r="J254" s="274"/>
      <c r="K254" s="292" t="str">
        <f t="shared" si="76"/>
        <v>------</v>
      </c>
      <c r="L254" s="293" t="str">
        <f t="shared" si="77"/>
        <v>-------</v>
      </c>
      <c r="M254" s="379" t="str">
        <f t="shared" si="80"/>
        <v>---------------</v>
      </c>
      <c r="N254" s="281"/>
      <c r="O254" s="380" t="str">
        <f t="shared" si="81"/>
        <v>----</v>
      </c>
      <c r="P254" s="282"/>
      <c r="Q254" s="382" t="str">
        <f t="shared" si="82"/>
        <v>----</v>
      </c>
      <c r="R254" s="282"/>
      <c r="S254" s="264" t="str">
        <f t="shared" si="78"/>
        <v>----</v>
      </c>
      <c r="T254" s="302" t="str">
        <f t="shared" si="83"/>
        <v>-----</v>
      </c>
      <c r="U254" s="394">
        <v>243</v>
      </c>
      <c r="V254" s="297" t="str">
        <f t="shared" si="84"/>
        <v>-----</v>
      </c>
      <c r="W254" s="392"/>
      <c r="X254" s="393"/>
      <c r="Y254" s="393"/>
      <c r="Z254" s="390"/>
      <c r="AA254" s="359" t="str">
        <f t="shared" si="74"/>
        <v>0</v>
      </c>
      <c r="AB254" s="397">
        <f>Tabla6[[#This Row],[Valor]]+AB253</f>
        <v>0</v>
      </c>
    </row>
    <row r="255" spans="1:28" hidden="1">
      <c r="A255" s="358" t="s">
        <v>1354</v>
      </c>
      <c r="B255" s="305"/>
      <c r="C255" s="303" t="e">
        <f>VLOOKUP(B255,Piezas!$A$10:$B$829,2,FALSE)</f>
        <v>#N/A</v>
      </c>
      <c r="D255" s="396"/>
      <c r="E255" s="307" t="str">
        <f>Tabla6[[#This Row],[NºSubcomponente]]</f>
        <v>M244</v>
      </c>
      <c r="F255" s="290"/>
      <c r="G255" s="376" t="str">
        <f t="shared" si="79"/>
        <v>Esp Mat</v>
      </c>
      <c r="H255" s="329">
        <f t="shared" si="70"/>
        <v>0</v>
      </c>
      <c r="I255" s="291" t="str">
        <f t="shared" si="75"/>
        <v>Esp Mat</v>
      </c>
      <c r="J255" s="274"/>
      <c r="K255" s="292" t="str">
        <f t="shared" si="76"/>
        <v>------</v>
      </c>
      <c r="L255" s="293" t="str">
        <f t="shared" si="77"/>
        <v>-------</v>
      </c>
      <c r="M255" s="379" t="str">
        <f t="shared" si="80"/>
        <v>---------------</v>
      </c>
      <c r="N255" s="281"/>
      <c r="O255" s="380" t="str">
        <f t="shared" si="81"/>
        <v>----</v>
      </c>
      <c r="P255" s="282"/>
      <c r="Q255" s="382" t="str">
        <f t="shared" si="82"/>
        <v>----</v>
      </c>
      <c r="R255" s="282"/>
      <c r="S255" s="264" t="str">
        <f t="shared" si="78"/>
        <v>----</v>
      </c>
      <c r="T255" s="302" t="str">
        <f t="shared" si="83"/>
        <v>-----</v>
      </c>
      <c r="U255" s="394">
        <v>244</v>
      </c>
      <c r="V255" s="297" t="str">
        <f t="shared" si="84"/>
        <v>-----</v>
      </c>
      <c r="W255" s="392"/>
      <c r="X255" s="393"/>
      <c r="Y255" s="393"/>
      <c r="Z255" s="390"/>
      <c r="AA255" s="359" t="str">
        <f t="shared" si="74"/>
        <v>0</v>
      </c>
      <c r="AB255" s="397">
        <f>Tabla6[[#This Row],[Valor]]+AB254</f>
        <v>0</v>
      </c>
    </row>
    <row r="256" spans="1:28" hidden="1">
      <c r="A256" s="358" t="s">
        <v>1355</v>
      </c>
      <c r="B256" s="305"/>
      <c r="C256" s="303" t="e">
        <f>VLOOKUP(B256,Piezas!$A$10:$B$829,2,FALSE)</f>
        <v>#N/A</v>
      </c>
      <c r="D256" s="396"/>
      <c r="E256" s="307" t="str">
        <f>Tabla6[[#This Row],[NºSubcomponente]]</f>
        <v>M245</v>
      </c>
      <c r="F256" s="290"/>
      <c r="G256" s="376" t="str">
        <f t="shared" si="79"/>
        <v>Esp Mat</v>
      </c>
      <c r="H256" s="329">
        <f t="shared" si="70"/>
        <v>0</v>
      </c>
      <c r="I256" s="291" t="str">
        <f t="shared" si="75"/>
        <v>Esp Mat</v>
      </c>
      <c r="J256" s="274"/>
      <c r="K256" s="292" t="str">
        <f t="shared" si="76"/>
        <v>------</v>
      </c>
      <c r="L256" s="293" t="str">
        <f t="shared" si="77"/>
        <v>-------</v>
      </c>
      <c r="M256" s="379" t="str">
        <f t="shared" si="80"/>
        <v>---------------</v>
      </c>
      <c r="N256" s="281"/>
      <c r="O256" s="380" t="str">
        <f t="shared" si="81"/>
        <v>----</v>
      </c>
      <c r="P256" s="282"/>
      <c r="Q256" s="382" t="str">
        <f t="shared" si="82"/>
        <v>----</v>
      </c>
      <c r="R256" s="282"/>
      <c r="S256" s="264" t="str">
        <f t="shared" si="78"/>
        <v>----</v>
      </c>
      <c r="T256" s="302" t="str">
        <f t="shared" si="83"/>
        <v>-----</v>
      </c>
      <c r="U256" s="394">
        <v>245</v>
      </c>
      <c r="V256" s="297" t="str">
        <f t="shared" si="84"/>
        <v>-----</v>
      </c>
      <c r="W256" s="392"/>
      <c r="X256" s="393"/>
      <c r="Y256" s="393"/>
      <c r="Z256" s="390"/>
      <c r="AA256" s="359" t="str">
        <f t="shared" si="74"/>
        <v>0</v>
      </c>
      <c r="AB256" s="397">
        <f>Tabla6[[#This Row],[Valor]]+AB255</f>
        <v>0</v>
      </c>
    </row>
    <row r="257" spans="1:28" hidden="1">
      <c r="A257" s="358" t="s">
        <v>1356</v>
      </c>
      <c r="B257" s="305"/>
      <c r="C257" s="303" t="e">
        <f>VLOOKUP(B257,Piezas!$A$10:$B$829,2,FALSE)</f>
        <v>#N/A</v>
      </c>
      <c r="D257" s="396"/>
      <c r="E257" s="307" t="str">
        <f>Tabla6[[#This Row],[NºSubcomponente]]</f>
        <v>M246</v>
      </c>
      <c r="F257" s="290"/>
      <c r="G257" s="376" t="str">
        <f t="shared" si="79"/>
        <v>Esp Mat</v>
      </c>
      <c r="H257" s="329">
        <f t="shared" si="70"/>
        <v>0</v>
      </c>
      <c r="I257" s="291" t="str">
        <f t="shared" si="75"/>
        <v>Esp Mat</v>
      </c>
      <c r="J257" s="274"/>
      <c r="K257" s="292" t="str">
        <f t="shared" si="76"/>
        <v>------</v>
      </c>
      <c r="L257" s="293" t="str">
        <f t="shared" si="77"/>
        <v>-------</v>
      </c>
      <c r="M257" s="379" t="str">
        <f t="shared" si="80"/>
        <v>---------------</v>
      </c>
      <c r="N257" s="281"/>
      <c r="O257" s="380" t="str">
        <f t="shared" si="81"/>
        <v>----</v>
      </c>
      <c r="P257" s="282"/>
      <c r="Q257" s="382" t="str">
        <f t="shared" si="82"/>
        <v>----</v>
      </c>
      <c r="R257" s="282"/>
      <c r="S257" s="264" t="str">
        <f t="shared" si="78"/>
        <v>----</v>
      </c>
      <c r="T257" s="302" t="str">
        <f t="shared" si="83"/>
        <v>-----</v>
      </c>
      <c r="U257" s="394">
        <v>246</v>
      </c>
      <c r="V257" s="297" t="str">
        <f t="shared" si="84"/>
        <v>-----</v>
      </c>
      <c r="W257" s="392"/>
      <c r="X257" s="393"/>
      <c r="Y257" s="393"/>
      <c r="Z257" s="390"/>
      <c r="AA257" s="359" t="str">
        <f t="shared" si="74"/>
        <v>0</v>
      </c>
      <c r="AB257" s="399"/>
    </row>
    <row r="258" spans="1:28" hidden="1">
      <c r="A258" s="358" t="s">
        <v>1357</v>
      </c>
      <c r="B258" s="305"/>
      <c r="C258" s="303" t="e">
        <f>VLOOKUP(B258,Piezas!$A$10:$B$829,2,FALSE)</f>
        <v>#N/A</v>
      </c>
      <c r="D258" s="396"/>
      <c r="E258" s="307" t="str">
        <f>Tabla6[[#This Row],[NºSubcomponente]]</f>
        <v>M247</v>
      </c>
      <c r="F258" s="290"/>
      <c r="G258" s="376" t="str">
        <f t="shared" si="79"/>
        <v>Esp Mat</v>
      </c>
      <c r="H258" s="329">
        <f t="shared" si="70"/>
        <v>0</v>
      </c>
      <c r="I258" s="291" t="str">
        <f t="shared" si="75"/>
        <v>Esp Mat</v>
      </c>
      <c r="J258" s="274"/>
      <c r="K258" s="292" t="str">
        <f t="shared" si="76"/>
        <v>------</v>
      </c>
      <c r="L258" s="293" t="str">
        <f t="shared" si="77"/>
        <v>-------</v>
      </c>
      <c r="M258" s="379" t="str">
        <f t="shared" si="80"/>
        <v>---------------</v>
      </c>
      <c r="N258" s="281"/>
      <c r="O258" s="380" t="str">
        <f t="shared" si="81"/>
        <v>----</v>
      </c>
      <c r="P258" s="282"/>
      <c r="Q258" s="382" t="str">
        <f t="shared" si="82"/>
        <v>----</v>
      </c>
      <c r="R258" s="282"/>
      <c r="S258" s="264" t="str">
        <f t="shared" si="78"/>
        <v>----</v>
      </c>
      <c r="T258" s="302" t="str">
        <f t="shared" si="83"/>
        <v>-----</v>
      </c>
      <c r="U258" s="394">
        <v>247</v>
      </c>
      <c r="V258" s="297" t="str">
        <f t="shared" si="84"/>
        <v>-----</v>
      </c>
      <c r="W258" s="392"/>
      <c r="X258" s="393"/>
      <c r="Y258" s="393"/>
      <c r="Z258" s="390"/>
      <c r="AA258" s="359" t="str">
        <f t="shared" si="74"/>
        <v>0</v>
      </c>
      <c r="AB258" s="400" t="str">
        <f>Tabla6[[#This Row],[Valor]]</f>
        <v>0</v>
      </c>
    </row>
    <row r="259" spans="1:28" hidden="1">
      <c r="A259" s="358" t="s">
        <v>1358</v>
      </c>
      <c r="B259" s="305"/>
      <c r="C259" s="303" t="e">
        <f>VLOOKUP(B259,Piezas!$A$10:$B$829,2,FALSE)</f>
        <v>#N/A</v>
      </c>
      <c r="D259" s="396"/>
      <c r="E259" s="307" t="str">
        <f>Tabla6[[#This Row],[NºSubcomponente]]</f>
        <v>M248</v>
      </c>
      <c r="F259" s="290"/>
      <c r="G259" s="376" t="str">
        <f t="shared" si="79"/>
        <v>Esp Mat</v>
      </c>
      <c r="H259" s="329">
        <f t="shared" si="70"/>
        <v>0</v>
      </c>
      <c r="I259" s="291" t="str">
        <f t="shared" si="75"/>
        <v>Esp Mat</v>
      </c>
      <c r="J259" s="274"/>
      <c r="K259" s="292" t="str">
        <f t="shared" si="76"/>
        <v>------</v>
      </c>
      <c r="L259" s="293" t="str">
        <f t="shared" si="77"/>
        <v>-------</v>
      </c>
      <c r="M259" s="379" t="str">
        <f t="shared" si="80"/>
        <v>---------------</v>
      </c>
      <c r="N259" s="281"/>
      <c r="O259" s="380" t="str">
        <f t="shared" si="81"/>
        <v>----</v>
      </c>
      <c r="P259" s="282"/>
      <c r="Q259" s="382" t="str">
        <f t="shared" si="82"/>
        <v>----</v>
      </c>
      <c r="R259" s="282"/>
      <c r="S259" s="264" t="str">
        <f t="shared" si="78"/>
        <v>----</v>
      </c>
      <c r="T259" s="302" t="str">
        <f t="shared" si="83"/>
        <v>-----</v>
      </c>
      <c r="U259" s="394">
        <v>248</v>
      </c>
      <c r="V259" s="297" t="str">
        <f t="shared" si="84"/>
        <v>-----</v>
      </c>
      <c r="W259" s="392"/>
      <c r="X259" s="393"/>
      <c r="Y259" s="393"/>
      <c r="Z259" s="390"/>
      <c r="AA259" s="359" t="str">
        <f t="shared" si="74"/>
        <v>0</v>
      </c>
      <c r="AB259" s="397">
        <f>Tabla6[[#This Row],[Valor]]+AB258</f>
        <v>0</v>
      </c>
    </row>
    <row r="260" spans="1:28" hidden="1">
      <c r="A260" s="358" t="s">
        <v>1359</v>
      </c>
      <c r="B260" s="305"/>
      <c r="C260" s="303" t="e">
        <f>VLOOKUP(B260,Piezas!$A$10:$B$829,2,FALSE)</f>
        <v>#N/A</v>
      </c>
      <c r="D260" s="396"/>
      <c r="E260" s="307" t="str">
        <f>Tabla6[[#This Row],[NºSubcomponente]]</f>
        <v>M249</v>
      </c>
      <c r="F260" s="290"/>
      <c r="G260" s="376" t="str">
        <f t="shared" si="79"/>
        <v>Esp Mat</v>
      </c>
      <c r="H260" s="329">
        <f t="shared" si="70"/>
        <v>0</v>
      </c>
      <c r="I260" s="291" t="str">
        <f t="shared" si="75"/>
        <v>Esp Mat</v>
      </c>
      <c r="J260" s="274"/>
      <c r="K260" s="292" t="str">
        <f t="shared" si="76"/>
        <v>------</v>
      </c>
      <c r="L260" s="293" t="str">
        <f t="shared" si="77"/>
        <v>-------</v>
      </c>
      <c r="M260" s="379" t="str">
        <f t="shared" si="80"/>
        <v>---------------</v>
      </c>
      <c r="N260" s="281"/>
      <c r="O260" s="380" t="str">
        <f t="shared" si="81"/>
        <v>----</v>
      </c>
      <c r="P260" s="282"/>
      <c r="Q260" s="382" t="str">
        <f t="shared" si="82"/>
        <v>----</v>
      </c>
      <c r="R260" s="282"/>
      <c r="S260" s="264" t="str">
        <f t="shared" si="78"/>
        <v>----</v>
      </c>
      <c r="T260" s="302" t="str">
        <f t="shared" si="83"/>
        <v>-----</v>
      </c>
      <c r="U260" s="394">
        <v>249</v>
      </c>
      <c r="V260" s="297" t="str">
        <f t="shared" si="84"/>
        <v>-----</v>
      </c>
      <c r="W260" s="392"/>
      <c r="X260" s="393"/>
      <c r="Y260" s="393"/>
      <c r="Z260" s="390"/>
      <c r="AA260" s="359" t="str">
        <f t="shared" si="74"/>
        <v>0</v>
      </c>
      <c r="AB260" s="397">
        <f>Tabla6[[#This Row],[Valor]]+AB259</f>
        <v>0</v>
      </c>
    </row>
    <row r="261" spans="1:28" hidden="1">
      <c r="A261" s="358" t="s">
        <v>1360</v>
      </c>
      <c r="B261" s="305"/>
      <c r="C261" s="303" t="e">
        <f>VLOOKUP(B261,Piezas!$A$10:$B$829,2,FALSE)</f>
        <v>#N/A</v>
      </c>
      <c r="D261" s="396"/>
      <c r="E261" s="307" t="str">
        <f>Tabla6[[#This Row],[NºSubcomponente]]</f>
        <v>M250</v>
      </c>
      <c r="F261" s="290"/>
      <c r="G261" s="376" t="str">
        <f t="shared" si="79"/>
        <v>Esp Mat</v>
      </c>
      <c r="H261" s="329">
        <f t="shared" si="70"/>
        <v>0</v>
      </c>
      <c r="I261" s="291" t="str">
        <f t="shared" si="75"/>
        <v>Esp Mat</v>
      </c>
      <c r="J261" s="274"/>
      <c r="K261" s="292" t="str">
        <f t="shared" si="76"/>
        <v>------</v>
      </c>
      <c r="L261" s="293" t="str">
        <f t="shared" si="77"/>
        <v>-------</v>
      </c>
      <c r="M261" s="379" t="str">
        <f t="shared" si="80"/>
        <v>---------------</v>
      </c>
      <c r="N261" s="281"/>
      <c r="O261" s="380" t="str">
        <f t="shared" si="81"/>
        <v>----</v>
      </c>
      <c r="P261" s="282"/>
      <c r="Q261" s="382" t="str">
        <f t="shared" si="82"/>
        <v>----</v>
      </c>
      <c r="R261" s="282"/>
      <c r="S261" s="264" t="str">
        <f t="shared" si="78"/>
        <v>----</v>
      </c>
      <c r="T261" s="302" t="str">
        <f t="shared" si="83"/>
        <v>-----</v>
      </c>
      <c r="U261" s="394">
        <v>250</v>
      </c>
      <c r="V261" s="297" t="str">
        <f t="shared" si="84"/>
        <v>-----</v>
      </c>
      <c r="W261" s="392"/>
      <c r="X261" s="393"/>
      <c r="Y261" s="393"/>
      <c r="Z261" s="390"/>
      <c r="AA261" s="359" t="str">
        <f t="shared" si="74"/>
        <v>0</v>
      </c>
      <c r="AB261" s="397">
        <f>Tabla6[[#This Row],[Valor]]+AB260</f>
        <v>0</v>
      </c>
    </row>
    <row r="262" spans="1:28" hidden="1">
      <c r="A262" s="358" t="s">
        <v>1361</v>
      </c>
      <c r="B262" s="305"/>
      <c r="C262" s="303" t="e">
        <f>VLOOKUP(B262,Piezas!$A$10:$B$829,2,FALSE)</f>
        <v>#N/A</v>
      </c>
      <c r="D262" s="396"/>
      <c r="E262" s="307" t="str">
        <f>Tabla6[[#This Row],[NºSubcomponente]]</f>
        <v>M251</v>
      </c>
      <c r="F262" s="290"/>
      <c r="G262" s="376" t="str">
        <f t="shared" si="79"/>
        <v>Esp Mat</v>
      </c>
      <c r="H262" s="329">
        <f t="shared" si="70"/>
        <v>0</v>
      </c>
      <c r="I262" s="291" t="str">
        <f t="shared" si="75"/>
        <v>Esp Mat</v>
      </c>
      <c r="J262" s="274"/>
      <c r="K262" s="292" t="str">
        <f t="shared" si="76"/>
        <v>------</v>
      </c>
      <c r="L262" s="293" t="str">
        <f t="shared" si="77"/>
        <v>-------</v>
      </c>
      <c r="M262" s="379" t="str">
        <f t="shared" si="80"/>
        <v>---------------</v>
      </c>
      <c r="N262" s="281"/>
      <c r="O262" s="380" t="str">
        <f t="shared" si="81"/>
        <v>----</v>
      </c>
      <c r="P262" s="282"/>
      <c r="Q262" s="382" t="str">
        <f t="shared" si="82"/>
        <v>----</v>
      </c>
      <c r="R262" s="282"/>
      <c r="S262" s="264" t="str">
        <f t="shared" si="78"/>
        <v>----</v>
      </c>
      <c r="T262" s="302" t="str">
        <f t="shared" si="83"/>
        <v>-----</v>
      </c>
      <c r="U262" s="394">
        <v>251</v>
      </c>
      <c r="V262" s="297" t="str">
        <f t="shared" si="84"/>
        <v>-----</v>
      </c>
      <c r="W262" s="392"/>
      <c r="X262" s="393"/>
      <c r="Y262" s="393"/>
      <c r="Z262" s="390"/>
      <c r="AA262" s="359" t="str">
        <f t="shared" si="74"/>
        <v>0</v>
      </c>
      <c r="AB262" s="397">
        <f>Tabla6[[#This Row],[Valor]]+AB261</f>
        <v>0</v>
      </c>
    </row>
    <row r="263" spans="1:28" hidden="1">
      <c r="A263" s="358" t="s">
        <v>1362</v>
      </c>
      <c r="B263" s="305"/>
      <c r="C263" s="303" t="e">
        <f>VLOOKUP(B263,Piezas!$A$10:$B$829,2,FALSE)</f>
        <v>#N/A</v>
      </c>
      <c r="D263" s="396"/>
      <c r="E263" s="307" t="str">
        <f>Tabla6[[#This Row],[NºSubcomponente]]</f>
        <v>M252</v>
      </c>
      <c r="F263" s="290"/>
      <c r="G263" s="376" t="str">
        <f t="shared" si="79"/>
        <v>Esp Mat</v>
      </c>
      <c r="H263" s="329">
        <f t="shared" si="70"/>
        <v>0</v>
      </c>
      <c r="I263" s="291" t="str">
        <f t="shared" si="75"/>
        <v>Esp Mat</v>
      </c>
      <c r="J263" s="274"/>
      <c r="K263" s="292" t="str">
        <f t="shared" si="76"/>
        <v>------</v>
      </c>
      <c r="L263" s="293" t="str">
        <f t="shared" si="77"/>
        <v>-------</v>
      </c>
      <c r="M263" s="379" t="str">
        <f t="shared" si="80"/>
        <v>---------------</v>
      </c>
      <c r="N263" s="281"/>
      <c r="O263" s="380" t="str">
        <f t="shared" si="81"/>
        <v>----</v>
      </c>
      <c r="P263" s="282"/>
      <c r="Q263" s="382" t="str">
        <f t="shared" si="82"/>
        <v>----</v>
      </c>
      <c r="R263" s="282"/>
      <c r="S263" s="264" t="str">
        <f t="shared" si="78"/>
        <v>----</v>
      </c>
      <c r="T263" s="302" t="str">
        <f t="shared" si="83"/>
        <v>-----</v>
      </c>
      <c r="U263" s="394">
        <v>252</v>
      </c>
      <c r="V263" s="297" t="str">
        <f t="shared" si="84"/>
        <v>-----</v>
      </c>
      <c r="W263" s="392"/>
      <c r="X263" s="393"/>
      <c r="Y263" s="393"/>
      <c r="Z263" s="390"/>
      <c r="AA263" s="359" t="str">
        <f t="shared" si="74"/>
        <v>0</v>
      </c>
      <c r="AB263" s="399"/>
    </row>
    <row r="264" spans="1:28" hidden="1">
      <c r="A264" s="358" t="s">
        <v>1363</v>
      </c>
      <c r="B264" s="305"/>
      <c r="C264" s="303" t="e">
        <f>VLOOKUP(B264,Piezas!$A$10:$B$829,2,FALSE)</f>
        <v>#N/A</v>
      </c>
      <c r="D264" s="396"/>
      <c r="E264" s="307" t="str">
        <f>Tabla6[[#This Row],[NºSubcomponente]]</f>
        <v>M253</v>
      </c>
      <c r="F264" s="290"/>
      <c r="G264" s="376" t="str">
        <f t="shared" ref="G264:G295" si="85">IF(J264="T","mm",IF(J264="H","mm",IF(J264="CA","mm",IF(J264="CN","Planchas",IF(J264="CI","Planchas",IF(J264="P","mm",IF(J264="A","mm",IF(J264="HRL","mm",IF(J264="HCL","mm",IF(J264="A","mm",IF(J264="cer","mm",IF(J264="cec","mm","Esp Mat"))))))))))))</f>
        <v>Esp Mat</v>
      </c>
      <c r="H264" s="329">
        <f t="shared" si="70"/>
        <v>0</v>
      </c>
      <c r="I264" s="291" t="str">
        <f t="shared" si="75"/>
        <v>Esp Mat</v>
      </c>
      <c r="J264" s="274"/>
      <c r="K264" s="292" t="str">
        <f t="shared" si="76"/>
        <v>------</v>
      </c>
      <c r="L264" s="293" t="str">
        <f t="shared" si="77"/>
        <v>-------</v>
      </c>
      <c r="M264" s="379" t="str">
        <f t="shared" si="80"/>
        <v>---------------</v>
      </c>
      <c r="N264" s="281"/>
      <c r="O264" s="380" t="str">
        <f t="shared" si="81"/>
        <v>----</v>
      </c>
      <c r="P264" s="282"/>
      <c r="Q264" s="382" t="str">
        <f t="shared" si="82"/>
        <v>----</v>
      </c>
      <c r="R264" s="282"/>
      <c r="S264" s="264" t="str">
        <f t="shared" si="78"/>
        <v>----</v>
      </c>
      <c r="T264" s="302" t="str">
        <f t="shared" si="83"/>
        <v>-----</v>
      </c>
      <c r="U264" s="394">
        <v>253</v>
      </c>
      <c r="V264" s="297" t="str">
        <f t="shared" si="84"/>
        <v>-----</v>
      </c>
      <c r="W264" s="392"/>
      <c r="X264" s="393"/>
      <c r="Y264" s="393"/>
      <c r="Z264" s="390"/>
      <c r="AA264" s="359" t="str">
        <f t="shared" si="74"/>
        <v>0</v>
      </c>
      <c r="AB264" s="400" t="str">
        <f>Tabla6[[#This Row],[Valor]]</f>
        <v>0</v>
      </c>
    </row>
    <row r="265" spans="1:28" hidden="1">
      <c r="A265" s="358" t="s">
        <v>1364</v>
      </c>
      <c r="B265" s="305"/>
      <c r="C265" s="303" t="e">
        <f>VLOOKUP(B265,Piezas!$A$10:$B$829,2,FALSE)</f>
        <v>#N/A</v>
      </c>
      <c r="D265" s="396"/>
      <c r="E265" s="307" t="str">
        <f>Tabla6[[#This Row],[NºSubcomponente]]</f>
        <v>M254</v>
      </c>
      <c r="F265" s="290"/>
      <c r="G265" s="376" t="str">
        <f t="shared" si="85"/>
        <v>Esp Mat</v>
      </c>
      <c r="H265" s="329">
        <f t="shared" si="70"/>
        <v>0</v>
      </c>
      <c r="I265" s="291" t="str">
        <f t="shared" si="75"/>
        <v>Esp Mat</v>
      </c>
      <c r="J265" s="274"/>
      <c r="K265" s="292" t="str">
        <f t="shared" si="76"/>
        <v>------</v>
      </c>
      <c r="L265" s="293" t="str">
        <f t="shared" si="77"/>
        <v>-------</v>
      </c>
      <c r="M265" s="379" t="str">
        <f t="shared" si="80"/>
        <v>---------------</v>
      </c>
      <c r="N265" s="281"/>
      <c r="O265" s="380" t="str">
        <f t="shared" si="81"/>
        <v>----</v>
      </c>
      <c r="P265" s="282"/>
      <c r="Q265" s="382" t="str">
        <f t="shared" si="82"/>
        <v>----</v>
      </c>
      <c r="R265" s="282"/>
      <c r="S265" s="264" t="str">
        <f t="shared" si="78"/>
        <v>----</v>
      </c>
      <c r="T265" s="302" t="str">
        <f t="shared" si="83"/>
        <v>-----</v>
      </c>
      <c r="U265" s="394">
        <v>254</v>
      </c>
      <c r="V265" s="297" t="str">
        <f t="shared" si="84"/>
        <v>-----</v>
      </c>
      <c r="W265" s="392"/>
      <c r="X265" s="393"/>
      <c r="Y265" s="393"/>
      <c r="Z265" s="390"/>
      <c r="AA265" s="359" t="str">
        <f t="shared" si="74"/>
        <v>0</v>
      </c>
      <c r="AB265" s="397">
        <f>Tabla6[[#This Row],[Valor]]+AB264</f>
        <v>0</v>
      </c>
    </row>
    <row r="266" spans="1:28" hidden="1">
      <c r="A266" s="358" t="s">
        <v>1365</v>
      </c>
      <c r="B266" s="305"/>
      <c r="C266" s="303" t="e">
        <f>VLOOKUP(B266,Piezas!$A$10:$B$829,2,FALSE)</f>
        <v>#N/A</v>
      </c>
      <c r="D266" s="396"/>
      <c r="E266" s="307" t="str">
        <f>Tabla6[[#This Row],[NºSubcomponente]]</f>
        <v>M255</v>
      </c>
      <c r="F266" s="290"/>
      <c r="G266" s="376" t="str">
        <f t="shared" si="85"/>
        <v>Esp Mat</v>
      </c>
      <c r="H266" s="329">
        <f t="shared" si="70"/>
        <v>0</v>
      </c>
      <c r="I266" s="291" t="str">
        <f t="shared" si="75"/>
        <v>Esp Mat</v>
      </c>
      <c r="J266" s="274"/>
      <c r="K266" s="292" t="str">
        <f t="shared" si="76"/>
        <v>------</v>
      </c>
      <c r="L266" s="293" t="str">
        <f t="shared" si="77"/>
        <v>-------</v>
      </c>
      <c r="M266" s="379" t="str">
        <f t="shared" si="80"/>
        <v>---------------</v>
      </c>
      <c r="N266" s="281"/>
      <c r="O266" s="380" t="str">
        <f t="shared" si="81"/>
        <v>----</v>
      </c>
      <c r="P266" s="282"/>
      <c r="Q266" s="382" t="str">
        <f t="shared" si="82"/>
        <v>----</v>
      </c>
      <c r="R266" s="282"/>
      <c r="S266" s="264" t="str">
        <f t="shared" si="78"/>
        <v>----</v>
      </c>
      <c r="T266" s="302" t="str">
        <f t="shared" si="83"/>
        <v>-----</v>
      </c>
      <c r="U266" s="394">
        <v>255</v>
      </c>
      <c r="V266" s="297" t="str">
        <f t="shared" si="84"/>
        <v>-----</v>
      </c>
      <c r="W266" s="392"/>
      <c r="X266" s="393"/>
      <c r="Y266" s="393"/>
      <c r="Z266" s="390"/>
      <c r="AA266" s="359" t="str">
        <f t="shared" si="74"/>
        <v>0</v>
      </c>
      <c r="AB266" s="397">
        <f>Tabla6[[#This Row],[Valor]]+AB265</f>
        <v>0</v>
      </c>
    </row>
    <row r="267" spans="1:28" hidden="1">
      <c r="A267" s="358" t="s">
        <v>1366</v>
      </c>
      <c r="B267" s="305"/>
      <c r="C267" s="303" t="e">
        <f>VLOOKUP(B267,Piezas!$A$10:$B$829,2,FALSE)</f>
        <v>#N/A</v>
      </c>
      <c r="D267" s="396"/>
      <c r="E267" s="307" t="str">
        <f>Tabla6[[#This Row],[NºSubcomponente]]</f>
        <v>M256</v>
      </c>
      <c r="F267" s="290"/>
      <c r="G267" s="376" t="str">
        <f t="shared" si="85"/>
        <v>Esp Mat</v>
      </c>
      <c r="H267" s="329">
        <f t="shared" si="70"/>
        <v>0</v>
      </c>
      <c r="I267" s="291" t="str">
        <f t="shared" si="75"/>
        <v>Esp Mat</v>
      </c>
      <c r="J267" s="274"/>
      <c r="K267" s="292" t="str">
        <f t="shared" si="76"/>
        <v>------</v>
      </c>
      <c r="L267" s="293" t="str">
        <f t="shared" si="77"/>
        <v>-------</v>
      </c>
      <c r="M267" s="379" t="str">
        <f t="shared" si="80"/>
        <v>---------------</v>
      </c>
      <c r="N267" s="281"/>
      <c r="O267" s="380" t="str">
        <f t="shared" si="81"/>
        <v>----</v>
      </c>
      <c r="P267" s="282"/>
      <c r="Q267" s="382" t="str">
        <f t="shared" si="82"/>
        <v>----</v>
      </c>
      <c r="R267" s="282"/>
      <c r="S267" s="264" t="str">
        <f t="shared" si="78"/>
        <v>----</v>
      </c>
      <c r="T267" s="302" t="str">
        <f t="shared" si="83"/>
        <v>-----</v>
      </c>
      <c r="U267" s="394">
        <v>256</v>
      </c>
      <c r="V267" s="297" t="str">
        <f t="shared" si="84"/>
        <v>-----</v>
      </c>
      <c r="W267" s="392"/>
      <c r="X267" s="393"/>
      <c r="Y267" s="393"/>
      <c r="Z267" s="390"/>
      <c r="AA267" s="359" t="str">
        <f t="shared" si="74"/>
        <v>0</v>
      </c>
      <c r="AB267" s="397">
        <f>Tabla6[[#This Row],[Valor]]+AB266</f>
        <v>0</v>
      </c>
    </row>
    <row r="268" spans="1:28" hidden="1">
      <c r="A268" s="358" t="s">
        <v>1367</v>
      </c>
      <c r="B268" s="305"/>
      <c r="C268" s="303" t="e">
        <f>VLOOKUP(B268,Piezas!$A$10:$B$829,2,FALSE)</f>
        <v>#N/A</v>
      </c>
      <c r="D268" s="396"/>
      <c r="E268" s="307" t="str">
        <f>Tabla6[[#This Row],[NºSubcomponente]]</f>
        <v>M257</v>
      </c>
      <c r="F268" s="290"/>
      <c r="G268" s="376" t="str">
        <f t="shared" si="85"/>
        <v>Esp Mat</v>
      </c>
      <c r="H268" s="329">
        <f t="shared" ref="H268:H331" si="86">IF(OR("CN"=J268,"Ci"=J268),F268,F268/1000)</f>
        <v>0</v>
      </c>
      <c r="I268" s="291" t="str">
        <f t="shared" si="75"/>
        <v>Esp Mat</v>
      </c>
      <c r="J268" s="274"/>
      <c r="K268" s="292" t="str">
        <f t="shared" si="76"/>
        <v>------</v>
      </c>
      <c r="L268" s="293" t="str">
        <f t="shared" si="77"/>
        <v>-------</v>
      </c>
      <c r="M268" s="379" t="str">
        <f t="shared" ref="M268:M299" si="87">IF(J268="T","Terfilado redondo 1045",IF(J268="H","planchuela o angulo",IF(J268="Cec","Caño estructural cuadrado o rect",IF(J268="Cer","Caño estructural redondo",IF(J268="CN","Chapa negra doble recapado",IF(J268="CI","Chapa de inoxidable 304",IF(J268="P","Planchuela de Hierro",IF(J268="A","Hierro Angulo",IF(J268="HCL","Hierro liso cuadrado",IF(J268="HRL","Hierro liso redondo","---------------"))))))))))</f>
        <v>---------------</v>
      </c>
      <c r="N268" s="281"/>
      <c r="O268" s="380" t="str">
        <f t="shared" ref="O268:O299" si="88">IF(J268="T","Diam",IF(J268="H","m",IF(J268="CA","X",IF(J268="CN","X",IF(J268="CI","X",IF(J268="P"," ",IF(J268="A","X",IF(J268="HRL","Diam",IF(J268="HCL","X",IF(J268="P","ancho","----"))))))))))</f>
        <v>----</v>
      </c>
      <c r="P268" s="282"/>
      <c r="Q268" s="382" t="str">
        <f t="shared" ref="Q268:Q299" si="89">IF(J268="T","mm",IF(J268="H","mm",IF(J268="CA","m",IF(J268="CN","m",IF(J268="CI","m",IF(J268="P","Pulgadas",IF(J268="A","Pulgadas",IF(J268="HRL","mm",IF(J268="HCL","mm",IF(J268="A","Pulgadas",IF(J268="cer","mm",IF(J268="cec","mm","----"))))))))))))</f>
        <v>----</v>
      </c>
      <c r="R268" s="282"/>
      <c r="S268" s="264" t="str">
        <f t="shared" si="78"/>
        <v>----</v>
      </c>
      <c r="T268" s="302" t="str">
        <f t="shared" si="83"/>
        <v>-----</v>
      </c>
      <c r="U268" s="394">
        <v>257</v>
      </c>
      <c r="V268" s="297" t="str">
        <f t="shared" si="84"/>
        <v>-----</v>
      </c>
      <c r="W268" s="392"/>
      <c r="X268" s="393"/>
      <c r="Y268" s="393"/>
      <c r="Z268" s="390"/>
      <c r="AA268" s="359" t="str">
        <f t="shared" ref="AA268:AA331" si="90">IF(T268="-----","0",V268*T268)</f>
        <v>0</v>
      </c>
      <c r="AB268" s="397">
        <f>Tabla6[[#This Row],[Valor]]+AB267</f>
        <v>0</v>
      </c>
    </row>
    <row r="269" spans="1:28" hidden="1">
      <c r="A269" s="358" t="s">
        <v>1368</v>
      </c>
      <c r="B269" s="305"/>
      <c r="C269" s="303" t="e">
        <f>VLOOKUP(B269,Piezas!$A$10:$B$829,2,FALSE)</f>
        <v>#N/A</v>
      </c>
      <c r="D269" s="396"/>
      <c r="E269" s="307" t="str">
        <f>Tabla6[[#This Row],[NºSubcomponente]]</f>
        <v>M258</v>
      </c>
      <c r="F269" s="290"/>
      <c r="G269" s="376" t="str">
        <f t="shared" si="85"/>
        <v>Esp Mat</v>
      </c>
      <c r="H269" s="329">
        <f t="shared" si="86"/>
        <v>0</v>
      </c>
      <c r="I269" s="291" t="str">
        <f t="shared" ref="I269:I332" si="91">IF(J269="T","m",IF(J269="H","m",IF(J269="CA","m",IF(J269="CN","Planchas",IF(J269="CI","Planchas",IF(J269="P","m",IF(J269="A","m",IF(J269="HRL","m",IF(J269="HCL","m",IF(J269="A","m",IF(J269="cer","m",IF(J269="cec","m","Esp Mat"))))))))))))</f>
        <v>Esp Mat</v>
      </c>
      <c r="J269" s="274"/>
      <c r="K269" s="292" t="str">
        <f t="shared" ref="K269:K332" si="92">IF(J269="T",H269/4,IF(J269="H","m",IF(J269="CA",H269/6,IF(J269="CN","-----",IF(J269="CI","-----",IF(J269="P",H269/6,IF(J269="A",H269/4,IF(J269="HLR",H269/12,IF(J269="HLC",H269/12,IF(J269="A","m","------"))))))))))</f>
        <v>------</v>
      </c>
      <c r="L269" s="293" t="str">
        <f t="shared" ref="L269:L332" si="93">IF(J269="T",((7890*((3.1416*N269*N269)/4)/1000000)),IF(J269="H","planchuela o angulo",IF(J269="CA","Caño estructural",IF(J269="CN",((N269*P269)*(R269/1000))*7890,IF(J269="CI",((N269*P269)*(R269/1000))*7890,IF(J269="A",2*((((N269*25.4)*(R269*25.4))/1000000)*7890)*2,IF(J269="P",((N269*25.4*R269)/1000000)*7890,IF(J269="HCL",((N269*N269)/1000000)*7890,IF(J269="HRL",((7890*((3.1416*N269*N269)/4)/1000000)),IF(J269="cer",((7890*((3.1416*N269*R269))/1000000)),IF(J269="cec",((7890*((N269*2+P269*2)*R269)/1000000)),"-------")))))))))))</f>
        <v>-------</v>
      </c>
      <c r="M269" s="379" t="str">
        <f t="shared" si="87"/>
        <v>---------------</v>
      </c>
      <c r="N269" s="281"/>
      <c r="O269" s="380" t="str">
        <f t="shared" si="88"/>
        <v>----</v>
      </c>
      <c r="P269" s="282"/>
      <c r="Q269" s="382" t="str">
        <f t="shared" si="89"/>
        <v>----</v>
      </c>
      <c r="R269" s="282"/>
      <c r="S269" s="264" t="str">
        <f t="shared" ref="S269:S332" si="94">IF(J269="T","-----",IF(J269="H","mm",IF(J269="CA","m",IF(J269="CN","mm",IF(J269="CI","m",IF(J269="P","mm",IF(J269="A","Pulgadas",IF(J269="HLR","mm",IF(J269="HLC","mm",IF(J269="A","Pulgadas",IF(J269="cer","mm",IF(J269="cec","mm","----"))))))))))))</f>
        <v>----</v>
      </c>
      <c r="T269" s="302" t="str">
        <f t="shared" si="83"/>
        <v>-----</v>
      </c>
      <c r="U269" s="394">
        <v>258</v>
      </c>
      <c r="V269" s="297" t="str">
        <f t="shared" si="84"/>
        <v>-----</v>
      </c>
      <c r="W269" s="392"/>
      <c r="X269" s="393"/>
      <c r="Y269" s="393"/>
      <c r="Z269" s="390"/>
      <c r="AA269" s="359" t="str">
        <f t="shared" si="90"/>
        <v>0</v>
      </c>
      <c r="AB269" s="399"/>
    </row>
    <row r="270" spans="1:28" hidden="1">
      <c r="A270" s="358" t="s">
        <v>1369</v>
      </c>
      <c r="B270" s="305"/>
      <c r="C270" s="303" t="e">
        <f>VLOOKUP(B270,Piezas!$A$10:$B$829,2,FALSE)</f>
        <v>#N/A</v>
      </c>
      <c r="D270" s="396"/>
      <c r="E270" s="307" t="str">
        <f>Tabla6[[#This Row],[NºSubcomponente]]</f>
        <v>M259</v>
      </c>
      <c r="F270" s="290"/>
      <c r="G270" s="376" t="str">
        <f t="shared" si="85"/>
        <v>Esp Mat</v>
      </c>
      <c r="H270" s="329">
        <f t="shared" si="86"/>
        <v>0</v>
      </c>
      <c r="I270" s="291" t="str">
        <f t="shared" si="91"/>
        <v>Esp Mat</v>
      </c>
      <c r="J270" s="274"/>
      <c r="K270" s="292" t="str">
        <f t="shared" si="92"/>
        <v>------</v>
      </c>
      <c r="L270" s="293" t="str">
        <f t="shared" si="93"/>
        <v>-------</v>
      </c>
      <c r="M270" s="379" t="str">
        <f t="shared" si="87"/>
        <v>---------------</v>
      </c>
      <c r="N270" s="281"/>
      <c r="O270" s="380" t="str">
        <f t="shared" si="88"/>
        <v>----</v>
      </c>
      <c r="P270" s="282"/>
      <c r="Q270" s="382" t="str">
        <f t="shared" si="89"/>
        <v>----</v>
      </c>
      <c r="R270" s="282"/>
      <c r="S270" s="264" t="str">
        <f t="shared" si="94"/>
        <v>----</v>
      </c>
      <c r="T270" s="302" t="str">
        <f t="shared" si="83"/>
        <v>-----</v>
      </c>
      <c r="U270" s="394">
        <v>259</v>
      </c>
      <c r="V270" s="297" t="str">
        <f t="shared" si="84"/>
        <v>-----</v>
      </c>
      <c r="W270" s="392"/>
      <c r="X270" s="393"/>
      <c r="Y270" s="393"/>
      <c r="Z270" s="390"/>
      <c r="AA270" s="359" t="str">
        <f t="shared" si="90"/>
        <v>0</v>
      </c>
      <c r="AB270" s="400" t="str">
        <f>Tabla6[[#This Row],[Valor]]</f>
        <v>0</v>
      </c>
    </row>
    <row r="271" spans="1:28" hidden="1">
      <c r="A271" s="358" t="s">
        <v>1370</v>
      </c>
      <c r="B271" s="305"/>
      <c r="C271" s="303" t="e">
        <f>VLOOKUP(B271,Piezas!$A$10:$B$829,2,FALSE)</f>
        <v>#N/A</v>
      </c>
      <c r="D271" s="396"/>
      <c r="E271" s="307" t="str">
        <f>Tabla6[[#This Row],[NºSubcomponente]]</f>
        <v>M260</v>
      </c>
      <c r="F271" s="290"/>
      <c r="G271" s="376" t="str">
        <f t="shared" si="85"/>
        <v>Esp Mat</v>
      </c>
      <c r="H271" s="329">
        <f t="shared" si="86"/>
        <v>0</v>
      </c>
      <c r="I271" s="291" t="str">
        <f t="shared" si="91"/>
        <v>Esp Mat</v>
      </c>
      <c r="J271" s="274"/>
      <c r="K271" s="292" t="str">
        <f t="shared" si="92"/>
        <v>------</v>
      </c>
      <c r="L271" s="293" t="str">
        <f t="shared" si="93"/>
        <v>-------</v>
      </c>
      <c r="M271" s="379" t="str">
        <f t="shared" si="87"/>
        <v>---------------</v>
      </c>
      <c r="N271" s="281"/>
      <c r="O271" s="380" t="str">
        <f t="shared" si="88"/>
        <v>----</v>
      </c>
      <c r="P271" s="282"/>
      <c r="Q271" s="382" t="str">
        <f t="shared" si="89"/>
        <v>----</v>
      </c>
      <c r="R271" s="282"/>
      <c r="S271" s="264" t="str">
        <f t="shared" si="94"/>
        <v>----</v>
      </c>
      <c r="T271" s="302" t="str">
        <f t="shared" si="83"/>
        <v>-----</v>
      </c>
      <c r="U271" s="394">
        <v>260</v>
      </c>
      <c r="V271" s="297" t="str">
        <f t="shared" si="84"/>
        <v>-----</v>
      </c>
      <c r="W271" s="392"/>
      <c r="X271" s="393"/>
      <c r="Y271" s="393"/>
      <c r="Z271" s="390"/>
      <c r="AA271" s="359" t="str">
        <f t="shared" si="90"/>
        <v>0</v>
      </c>
      <c r="AB271" s="397">
        <f>Tabla6[[#This Row],[Valor]]+AB270</f>
        <v>0</v>
      </c>
    </row>
    <row r="272" spans="1:28" hidden="1">
      <c r="A272" s="358" t="s">
        <v>1371</v>
      </c>
      <c r="B272" s="305"/>
      <c r="C272" s="303" t="e">
        <f>VLOOKUP(B272,Piezas!$A$10:$B$829,2,FALSE)</f>
        <v>#N/A</v>
      </c>
      <c r="D272" s="396"/>
      <c r="E272" s="307" t="str">
        <f>Tabla6[[#This Row],[NºSubcomponente]]</f>
        <v>M261</v>
      </c>
      <c r="F272" s="290"/>
      <c r="G272" s="376" t="str">
        <f t="shared" si="85"/>
        <v>Esp Mat</v>
      </c>
      <c r="H272" s="329">
        <f t="shared" si="86"/>
        <v>0</v>
      </c>
      <c r="I272" s="291" t="str">
        <f t="shared" si="91"/>
        <v>Esp Mat</v>
      </c>
      <c r="J272" s="274"/>
      <c r="K272" s="292" t="str">
        <f t="shared" si="92"/>
        <v>------</v>
      </c>
      <c r="L272" s="293" t="str">
        <f t="shared" si="93"/>
        <v>-------</v>
      </c>
      <c r="M272" s="379" t="str">
        <f t="shared" si="87"/>
        <v>---------------</v>
      </c>
      <c r="N272" s="281"/>
      <c r="O272" s="380" t="str">
        <f t="shared" si="88"/>
        <v>----</v>
      </c>
      <c r="P272" s="282"/>
      <c r="Q272" s="382" t="str">
        <f t="shared" si="89"/>
        <v>----</v>
      </c>
      <c r="R272" s="282"/>
      <c r="S272" s="264" t="str">
        <f t="shared" si="94"/>
        <v>----</v>
      </c>
      <c r="T272" s="302" t="str">
        <f t="shared" si="83"/>
        <v>-----</v>
      </c>
      <c r="U272" s="394">
        <v>261</v>
      </c>
      <c r="V272" s="297" t="str">
        <f t="shared" si="84"/>
        <v>-----</v>
      </c>
      <c r="W272" s="392"/>
      <c r="X272" s="393"/>
      <c r="Y272" s="393"/>
      <c r="Z272" s="390"/>
      <c r="AA272" s="359" t="str">
        <f t="shared" si="90"/>
        <v>0</v>
      </c>
      <c r="AB272" s="397">
        <f>Tabla6[[#This Row],[Valor]]+AB271</f>
        <v>0</v>
      </c>
    </row>
    <row r="273" spans="1:28" hidden="1">
      <c r="A273" s="358" t="s">
        <v>1372</v>
      </c>
      <c r="B273" s="305"/>
      <c r="C273" s="303" t="e">
        <f>VLOOKUP(B273,Piezas!$A$10:$B$829,2,FALSE)</f>
        <v>#N/A</v>
      </c>
      <c r="D273" s="396"/>
      <c r="E273" s="307" t="str">
        <f>Tabla6[[#This Row],[NºSubcomponente]]</f>
        <v>M262</v>
      </c>
      <c r="F273" s="290"/>
      <c r="G273" s="376" t="str">
        <f t="shared" si="85"/>
        <v>Esp Mat</v>
      </c>
      <c r="H273" s="329">
        <f t="shared" si="86"/>
        <v>0</v>
      </c>
      <c r="I273" s="291" t="str">
        <f t="shared" si="91"/>
        <v>Esp Mat</v>
      </c>
      <c r="J273" s="274"/>
      <c r="K273" s="292" t="str">
        <f t="shared" si="92"/>
        <v>------</v>
      </c>
      <c r="L273" s="293" t="str">
        <f t="shared" si="93"/>
        <v>-------</v>
      </c>
      <c r="M273" s="379" t="str">
        <f t="shared" si="87"/>
        <v>---------------</v>
      </c>
      <c r="N273" s="281"/>
      <c r="O273" s="380" t="str">
        <f t="shared" si="88"/>
        <v>----</v>
      </c>
      <c r="P273" s="282"/>
      <c r="Q273" s="382" t="str">
        <f t="shared" si="89"/>
        <v>----</v>
      </c>
      <c r="R273" s="282"/>
      <c r="S273" s="264" t="str">
        <f t="shared" si="94"/>
        <v>----</v>
      </c>
      <c r="T273" s="302" t="str">
        <f t="shared" si="83"/>
        <v>-----</v>
      </c>
      <c r="U273" s="394">
        <v>262</v>
      </c>
      <c r="V273" s="297" t="str">
        <f t="shared" si="84"/>
        <v>-----</v>
      </c>
      <c r="W273" s="392"/>
      <c r="X273" s="393"/>
      <c r="Y273" s="393"/>
      <c r="Z273" s="390"/>
      <c r="AA273" s="359" t="str">
        <f t="shared" si="90"/>
        <v>0</v>
      </c>
      <c r="AB273" s="397">
        <f>Tabla6[[#This Row],[Valor]]+AB272</f>
        <v>0</v>
      </c>
    </row>
    <row r="274" spans="1:28" hidden="1">
      <c r="A274" s="358" t="s">
        <v>1373</v>
      </c>
      <c r="B274" s="305"/>
      <c r="C274" s="303" t="e">
        <f>VLOOKUP(B274,Piezas!$A$10:$B$829,2,FALSE)</f>
        <v>#N/A</v>
      </c>
      <c r="D274" s="396"/>
      <c r="E274" s="307" t="str">
        <f>Tabla6[[#This Row],[NºSubcomponente]]</f>
        <v>M263</v>
      </c>
      <c r="F274" s="290"/>
      <c r="G274" s="376" t="str">
        <f t="shared" si="85"/>
        <v>Esp Mat</v>
      </c>
      <c r="H274" s="329">
        <f t="shared" si="86"/>
        <v>0</v>
      </c>
      <c r="I274" s="291" t="str">
        <f t="shared" si="91"/>
        <v>Esp Mat</v>
      </c>
      <c r="J274" s="274"/>
      <c r="K274" s="292" t="str">
        <f t="shared" si="92"/>
        <v>------</v>
      </c>
      <c r="L274" s="293" t="str">
        <f t="shared" si="93"/>
        <v>-------</v>
      </c>
      <c r="M274" s="379" t="str">
        <f t="shared" si="87"/>
        <v>---------------</v>
      </c>
      <c r="N274" s="281"/>
      <c r="O274" s="380" t="str">
        <f t="shared" si="88"/>
        <v>----</v>
      </c>
      <c r="P274" s="282"/>
      <c r="Q274" s="382" t="str">
        <f t="shared" si="89"/>
        <v>----</v>
      </c>
      <c r="R274" s="282"/>
      <c r="S274" s="264" t="str">
        <f t="shared" si="94"/>
        <v>----</v>
      </c>
      <c r="T274" s="302" t="str">
        <f t="shared" si="83"/>
        <v>-----</v>
      </c>
      <c r="U274" s="394">
        <v>263</v>
      </c>
      <c r="V274" s="297" t="str">
        <f t="shared" si="84"/>
        <v>-----</v>
      </c>
      <c r="W274" s="392"/>
      <c r="X274" s="393"/>
      <c r="Y274" s="393"/>
      <c r="Z274" s="390"/>
      <c r="AA274" s="359" t="str">
        <f t="shared" si="90"/>
        <v>0</v>
      </c>
      <c r="AB274" s="397">
        <f>Tabla6[[#This Row],[Valor]]+AB273</f>
        <v>0</v>
      </c>
    </row>
    <row r="275" spans="1:28" hidden="1">
      <c r="A275" s="358" t="s">
        <v>1374</v>
      </c>
      <c r="B275" s="305"/>
      <c r="C275" s="303" t="e">
        <f>VLOOKUP(B275,Piezas!$A$10:$B$829,2,FALSE)</f>
        <v>#N/A</v>
      </c>
      <c r="D275" s="396"/>
      <c r="E275" s="307" t="str">
        <f>Tabla6[[#This Row],[NºSubcomponente]]</f>
        <v>M264</v>
      </c>
      <c r="F275" s="290"/>
      <c r="G275" s="376" t="str">
        <f t="shared" si="85"/>
        <v>Esp Mat</v>
      </c>
      <c r="H275" s="329">
        <f t="shared" si="86"/>
        <v>0</v>
      </c>
      <c r="I275" s="291" t="str">
        <f t="shared" si="91"/>
        <v>Esp Mat</v>
      </c>
      <c r="J275" s="274"/>
      <c r="K275" s="292" t="str">
        <f t="shared" si="92"/>
        <v>------</v>
      </c>
      <c r="L275" s="293" t="str">
        <f t="shared" si="93"/>
        <v>-------</v>
      </c>
      <c r="M275" s="379" t="str">
        <f t="shared" si="87"/>
        <v>---------------</v>
      </c>
      <c r="N275" s="281"/>
      <c r="O275" s="380" t="str">
        <f t="shared" si="88"/>
        <v>----</v>
      </c>
      <c r="P275" s="282"/>
      <c r="Q275" s="382" t="str">
        <f t="shared" si="89"/>
        <v>----</v>
      </c>
      <c r="R275" s="282"/>
      <c r="S275" s="264" t="str">
        <f t="shared" si="94"/>
        <v>----</v>
      </c>
      <c r="T275" s="302" t="str">
        <f t="shared" si="83"/>
        <v>-----</v>
      </c>
      <c r="U275" s="394">
        <v>264</v>
      </c>
      <c r="V275" s="297" t="str">
        <f t="shared" si="84"/>
        <v>-----</v>
      </c>
      <c r="W275" s="392"/>
      <c r="X275" s="393"/>
      <c r="Y275" s="393"/>
      <c r="Z275" s="390"/>
      <c r="AA275" s="359" t="str">
        <f t="shared" si="90"/>
        <v>0</v>
      </c>
      <c r="AB275" s="399"/>
    </row>
    <row r="276" spans="1:28" hidden="1">
      <c r="A276" s="358" t="s">
        <v>1375</v>
      </c>
      <c r="B276" s="305"/>
      <c r="C276" s="303" t="e">
        <f>VLOOKUP(B276,Piezas!$A$10:$B$829,2,FALSE)</f>
        <v>#N/A</v>
      </c>
      <c r="D276" s="396"/>
      <c r="E276" s="307" t="str">
        <f>Tabla6[[#This Row],[NºSubcomponente]]</f>
        <v>M265</v>
      </c>
      <c r="F276" s="290"/>
      <c r="G276" s="376" t="str">
        <f t="shared" si="85"/>
        <v>Esp Mat</v>
      </c>
      <c r="H276" s="329">
        <f t="shared" si="86"/>
        <v>0</v>
      </c>
      <c r="I276" s="291" t="str">
        <f t="shared" si="91"/>
        <v>Esp Mat</v>
      </c>
      <c r="J276" s="274"/>
      <c r="K276" s="292" t="str">
        <f t="shared" si="92"/>
        <v>------</v>
      </c>
      <c r="L276" s="293" t="str">
        <f t="shared" si="93"/>
        <v>-------</v>
      </c>
      <c r="M276" s="379" t="str">
        <f t="shared" si="87"/>
        <v>---------------</v>
      </c>
      <c r="N276" s="281"/>
      <c r="O276" s="380" t="str">
        <f t="shared" si="88"/>
        <v>----</v>
      </c>
      <c r="P276" s="282"/>
      <c r="Q276" s="382" t="str">
        <f t="shared" si="89"/>
        <v>----</v>
      </c>
      <c r="R276" s="282"/>
      <c r="S276" s="264" t="str">
        <f t="shared" si="94"/>
        <v>----</v>
      </c>
      <c r="T276" s="302" t="str">
        <f t="shared" si="83"/>
        <v>-----</v>
      </c>
      <c r="U276" s="394">
        <v>265</v>
      </c>
      <c r="V276" s="297" t="str">
        <f t="shared" si="84"/>
        <v>-----</v>
      </c>
      <c r="W276" s="392"/>
      <c r="X276" s="393"/>
      <c r="Y276" s="393"/>
      <c r="Z276" s="390"/>
      <c r="AA276" s="359" t="str">
        <f t="shared" si="90"/>
        <v>0</v>
      </c>
      <c r="AB276" s="400" t="str">
        <f>Tabla6[[#This Row],[Valor]]</f>
        <v>0</v>
      </c>
    </row>
    <row r="277" spans="1:28" hidden="1">
      <c r="A277" s="358" t="s">
        <v>1376</v>
      </c>
      <c r="B277" s="305"/>
      <c r="C277" s="303" t="e">
        <f>VLOOKUP(B277,Piezas!$A$10:$B$829,2,FALSE)</f>
        <v>#N/A</v>
      </c>
      <c r="D277" s="396"/>
      <c r="E277" s="307" t="str">
        <f>Tabla6[[#This Row],[NºSubcomponente]]</f>
        <v>M266</v>
      </c>
      <c r="F277" s="290"/>
      <c r="G277" s="376" t="str">
        <f t="shared" si="85"/>
        <v>Esp Mat</v>
      </c>
      <c r="H277" s="329">
        <f t="shared" si="86"/>
        <v>0</v>
      </c>
      <c r="I277" s="291" t="str">
        <f t="shared" si="91"/>
        <v>Esp Mat</v>
      </c>
      <c r="J277" s="274"/>
      <c r="K277" s="292" t="str">
        <f t="shared" si="92"/>
        <v>------</v>
      </c>
      <c r="L277" s="293" t="str">
        <f t="shared" si="93"/>
        <v>-------</v>
      </c>
      <c r="M277" s="379" t="str">
        <f t="shared" si="87"/>
        <v>---------------</v>
      </c>
      <c r="N277" s="281"/>
      <c r="O277" s="380" t="str">
        <f t="shared" si="88"/>
        <v>----</v>
      </c>
      <c r="P277" s="282"/>
      <c r="Q277" s="382" t="str">
        <f t="shared" si="89"/>
        <v>----</v>
      </c>
      <c r="R277" s="282"/>
      <c r="S277" s="264" t="str">
        <f t="shared" si="94"/>
        <v>----</v>
      </c>
      <c r="T277" s="302" t="str">
        <f t="shared" si="83"/>
        <v>-----</v>
      </c>
      <c r="U277" s="394">
        <v>266</v>
      </c>
      <c r="V277" s="297" t="str">
        <f t="shared" si="84"/>
        <v>-----</v>
      </c>
      <c r="W277" s="392"/>
      <c r="X277" s="393"/>
      <c r="Y277" s="393"/>
      <c r="Z277" s="390"/>
      <c r="AA277" s="359" t="str">
        <f t="shared" si="90"/>
        <v>0</v>
      </c>
      <c r="AB277" s="397">
        <f>Tabla6[[#This Row],[Valor]]+AB276</f>
        <v>0</v>
      </c>
    </row>
    <row r="278" spans="1:28" hidden="1">
      <c r="A278" s="358" t="s">
        <v>1377</v>
      </c>
      <c r="B278" s="305"/>
      <c r="C278" s="303" t="e">
        <f>VLOOKUP(B278,Piezas!$A$10:$B$829,2,FALSE)</f>
        <v>#N/A</v>
      </c>
      <c r="D278" s="396"/>
      <c r="E278" s="307" t="str">
        <f>Tabla6[[#This Row],[NºSubcomponente]]</f>
        <v>M267</v>
      </c>
      <c r="F278" s="290"/>
      <c r="G278" s="376" t="str">
        <f t="shared" si="85"/>
        <v>Esp Mat</v>
      </c>
      <c r="H278" s="329">
        <f t="shared" si="86"/>
        <v>0</v>
      </c>
      <c r="I278" s="291" t="str">
        <f t="shared" si="91"/>
        <v>Esp Mat</v>
      </c>
      <c r="J278" s="274"/>
      <c r="K278" s="292" t="str">
        <f t="shared" si="92"/>
        <v>------</v>
      </c>
      <c r="L278" s="293" t="str">
        <f t="shared" si="93"/>
        <v>-------</v>
      </c>
      <c r="M278" s="379" t="str">
        <f t="shared" si="87"/>
        <v>---------------</v>
      </c>
      <c r="N278" s="281"/>
      <c r="O278" s="380" t="str">
        <f t="shared" si="88"/>
        <v>----</v>
      </c>
      <c r="P278" s="282"/>
      <c r="Q278" s="382" t="str">
        <f t="shared" si="89"/>
        <v>----</v>
      </c>
      <c r="R278" s="282"/>
      <c r="S278" s="264" t="str">
        <f t="shared" si="94"/>
        <v>----</v>
      </c>
      <c r="T278" s="302" t="str">
        <f t="shared" si="83"/>
        <v>-----</v>
      </c>
      <c r="U278" s="394">
        <v>267</v>
      </c>
      <c r="V278" s="297" t="str">
        <f t="shared" si="84"/>
        <v>-----</v>
      </c>
      <c r="W278" s="392"/>
      <c r="X278" s="393"/>
      <c r="Y278" s="393"/>
      <c r="Z278" s="390"/>
      <c r="AA278" s="359" t="str">
        <f t="shared" si="90"/>
        <v>0</v>
      </c>
      <c r="AB278" s="397">
        <f>Tabla6[[#This Row],[Valor]]+AB277</f>
        <v>0</v>
      </c>
    </row>
    <row r="279" spans="1:28" hidden="1">
      <c r="A279" s="358" t="s">
        <v>1378</v>
      </c>
      <c r="B279" s="305"/>
      <c r="C279" s="303" t="e">
        <f>VLOOKUP(B279,Piezas!$A$10:$B$829,2,FALSE)</f>
        <v>#N/A</v>
      </c>
      <c r="D279" s="396"/>
      <c r="E279" s="307" t="str">
        <f>Tabla6[[#This Row],[NºSubcomponente]]</f>
        <v>M268</v>
      </c>
      <c r="F279" s="290"/>
      <c r="G279" s="376" t="str">
        <f t="shared" si="85"/>
        <v>Esp Mat</v>
      </c>
      <c r="H279" s="329">
        <f t="shared" si="86"/>
        <v>0</v>
      </c>
      <c r="I279" s="291" t="str">
        <f t="shared" si="91"/>
        <v>Esp Mat</v>
      </c>
      <c r="J279" s="274"/>
      <c r="K279" s="292" t="str">
        <f t="shared" si="92"/>
        <v>------</v>
      </c>
      <c r="L279" s="293" t="str">
        <f t="shared" si="93"/>
        <v>-------</v>
      </c>
      <c r="M279" s="379" t="str">
        <f t="shared" si="87"/>
        <v>---------------</v>
      </c>
      <c r="N279" s="281"/>
      <c r="O279" s="380" t="str">
        <f t="shared" si="88"/>
        <v>----</v>
      </c>
      <c r="P279" s="282"/>
      <c r="Q279" s="382" t="str">
        <f t="shared" si="89"/>
        <v>----</v>
      </c>
      <c r="R279" s="282"/>
      <c r="S279" s="264" t="str">
        <f t="shared" si="94"/>
        <v>----</v>
      </c>
      <c r="T279" s="302" t="str">
        <f t="shared" si="83"/>
        <v>-----</v>
      </c>
      <c r="U279" s="394">
        <v>268</v>
      </c>
      <c r="V279" s="297" t="str">
        <f t="shared" si="84"/>
        <v>-----</v>
      </c>
      <c r="W279" s="392"/>
      <c r="X279" s="393"/>
      <c r="Y279" s="393"/>
      <c r="Z279" s="390"/>
      <c r="AA279" s="359" t="str">
        <f t="shared" si="90"/>
        <v>0</v>
      </c>
      <c r="AB279" s="397">
        <f>Tabla6[[#This Row],[Valor]]+AB278</f>
        <v>0</v>
      </c>
    </row>
    <row r="280" spans="1:28" hidden="1">
      <c r="A280" s="358" t="s">
        <v>1379</v>
      </c>
      <c r="B280" s="305"/>
      <c r="C280" s="303" t="e">
        <f>VLOOKUP(B280,Piezas!$A$10:$B$829,2,FALSE)</f>
        <v>#N/A</v>
      </c>
      <c r="D280" s="396"/>
      <c r="E280" s="307" t="str">
        <f>Tabla6[[#This Row],[NºSubcomponente]]</f>
        <v>M269</v>
      </c>
      <c r="F280" s="290"/>
      <c r="G280" s="376" t="str">
        <f t="shared" si="85"/>
        <v>Esp Mat</v>
      </c>
      <c r="H280" s="329">
        <f t="shared" si="86"/>
        <v>0</v>
      </c>
      <c r="I280" s="291" t="str">
        <f t="shared" si="91"/>
        <v>Esp Mat</v>
      </c>
      <c r="J280" s="274"/>
      <c r="K280" s="292" t="str">
        <f t="shared" si="92"/>
        <v>------</v>
      </c>
      <c r="L280" s="293" t="str">
        <f t="shared" si="93"/>
        <v>-------</v>
      </c>
      <c r="M280" s="379" t="str">
        <f t="shared" si="87"/>
        <v>---------------</v>
      </c>
      <c r="N280" s="281"/>
      <c r="O280" s="380" t="str">
        <f t="shared" si="88"/>
        <v>----</v>
      </c>
      <c r="P280" s="282"/>
      <c r="Q280" s="382" t="str">
        <f t="shared" si="89"/>
        <v>----</v>
      </c>
      <c r="R280" s="282"/>
      <c r="S280" s="264" t="str">
        <f t="shared" si="94"/>
        <v>----</v>
      </c>
      <c r="T280" s="302" t="str">
        <f t="shared" si="83"/>
        <v>-----</v>
      </c>
      <c r="U280" s="394">
        <v>269</v>
      </c>
      <c r="V280" s="297" t="str">
        <f t="shared" si="84"/>
        <v>-----</v>
      </c>
      <c r="W280" s="392"/>
      <c r="X280" s="393"/>
      <c r="Y280" s="393"/>
      <c r="Z280" s="390"/>
      <c r="AA280" s="359" t="str">
        <f t="shared" si="90"/>
        <v>0</v>
      </c>
      <c r="AB280" s="397">
        <f>Tabla6[[#This Row],[Valor]]+AB279</f>
        <v>0</v>
      </c>
    </row>
    <row r="281" spans="1:28" hidden="1">
      <c r="A281" s="358" t="s">
        <v>1380</v>
      </c>
      <c r="B281" s="305"/>
      <c r="C281" s="303" t="e">
        <f>VLOOKUP(B281,Piezas!$A$10:$B$829,2,FALSE)</f>
        <v>#N/A</v>
      </c>
      <c r="D281" s="396"/>
      <c r="E281" s="307" t="str">
        <f>Tabla6[[#This Row],[NºSubcomponente]]</f>
        <v>M270</v>
      </c>
      <c r="F281" s="290"/>
      <c r="G281" s="376" t="str">
        <f t="shared" si="85"/>
        <v>Esp Mat</v>
      </c>
      <c r="H281" s="329">
        <f t="shared" si="86"/>
        <v>0</v>
      </c>
      <c r="I281" s="291" t="str">
        <f t="shared" si="91"/>
        <v>Esp Mat</v>
      </c>
      <c r="J281" s="274"/>
      <c r="K281" s="292" t="str">
        <f t="shared" si="92"/>
        <v>------</v>
      </c>
      <c r="L281" s="293" t="str">
        <f t="shared" si="93"/>
        <v>-------</v>
      </c>
      <c r="M281" s="379" t="str">
        <f t="shared" si="87"/>
        <v>---------------</v>
      </c>
      <c r="N281" s="281"/>
      <c r="O281" s="380" t="str">
        <f t="shared" si="88"/>
        <v>----</v>
      </c>
      <c r="P281" s="282"/>
      <c r="Q281" s="382" t="str">
        <f t="shared" si="89"/>
        <v>----</v>
      </c>
      <c r="R281" s="282"/>
      <c r="S281" s="264" t="str">
        <f t="shared" si="94"/>
        <v>----</v>
      </c>
      <c r="T281" s="302" t="str">
        <f t="shared" si="83"/>
        <v>-----</v>
      </c>
      <c r="U281" s="394">
        <v>270</v>
      </c>
      <c r="V281" s="297" t="str">
        <f t="shared" si="84"/>
        <v>-----</v>
      </c>
      <c r="W281" s="392"/>
      <c r="X281" s="393"/>
      <c r="Y281" s="393"/>
      <c r="Z281" s="390"/>
      <c r="AA281" s="359" t="str">
        <f t="shared" si="90"/>
        <v>0</v>
      </c>
      <c r="AB281" s="399"/>
    </row>
    <row r="282" spans="1:28" hidden="1">
      <c r="A282" s="358" t="s">
        <v>1381</v>
      </c>
      <c r="B282" s="305"/>
      <c r="C282" s="303" t="e">
        <f>VLOOKUP(B282,Piezas!$A$10:$B$829,2,FALSE)</f>
        <v>#N/A</v>
      </c>
      <c r="D282" s="396"/>
      <c r="E282" s="307" t="str">
        <f>Tabla6[[#This Row],[NºSubcomponente]]</f>
        <v>M271</v>
      </c>
      <c r="F282" s="290"/>
      <c r="G282" s="376" t="str">
        <f t="shared" si="85"/>
        <v>Esp Mat</v>
      </c>
      <c r="H282" s="329">
        <f t="shared" si="86"/>
        <v>0</v>
      </c>
      <c r="I282" s="291" t="str">
        <f t="shared" si="91"/>
        <v>Esp Mat</v>
      </c>
      <c r="J282" s="274"/>
      <c r="K282" s="292" t="str">
        <f t="shared" si="92"/>
        <v>------</v>
      </c>
      <c r="L282" s="293" t="str">
        <f t="shared" si="93"/>
        <v>-------</v>
      </c>
      <c r="M282" s="379" t="str">
        <f t="shared" si="87"/>
        <v>---------------</v>
      </c>
      <c r="N282" s="281"/>
      <c r="O282" s="380" t="str">
        <f t="shared" si="88"/>
        <v>----</v>
      </c>
      <c r="P282" s="282"/>
      <c r="Q282" s="382" t="str">
        <f t="shared" si="89"/>
        <v>----</v>
      </c>
      <c r="R282" s="282"/>
      <c r="S282" s="264" t="str">
        <f t="shared" si="94"/>
        <v>----</v>
      </c>
      <c r="T282" s="302" t="str">
        <f t="shared" si="83"/>
        <v>-----</v>
      </c>
      <c r="U282" s="394">
        <v>271</v>
      </c>
      <c r="V282" s="297" t="str">
        <f t="shared" si="84"/>
        <v>-----</v>
      </c>
      <c r="W282" s="392"/>
      <c r="X282" s="393"/>
      <c r="Y282" s="393"/>
      <c r="Z282" s="390"/>
      <c r="AA282" s="359" t="str">
        <f t="shared" si="90"/>
        <v>0</v>
      </c>
      <c r="AB282" s="400" t="str">
        <f>Tabla6[[#This Row],[Valor]]</f>
        <v>0</v>
      </c>
    </row>
    <row r="283" spans="1:28" hidden="1">
      <c r="A283" s="358" t="s">
        <v>1382</v>
      </c>
      <c r="B283" s="305"/>
      <c r="C283" s="303" t="e">
        <f>VLOOKUP(B283,Piezas!$A$10:$B$829,2,FALSE)</f>
        <v>#N/A</v>
      </c>
      <c r="D283" s="396"/>
      <c r="E283" s="307" t="str">
        <f>Tabla6[[#This Row],[NºSubcomponente]]</f>
        <v>M272</v>
      </c>
      <c r="F283" s="290"/>
      <c r="G283" s="376" t="str">
        <f t="shared" si="85"/>
        <v>Esp Mat</v>
      </c>
      <c r="H283" s="329">
        <f t="shared" si="86"/>
        <v>0</v>
      </c>
      <c r="I283" s="291" t="str">
        <f t="shared" si="91"/>
        <v>Esp Mat</v>
      </c>
      <c r="J283" s="274"/>
      <c r="K283" s="292" t="str">
        <f t="shared" si="92"/>
        <v>------</v>
      </c>
      <c r="L283" s="293" t="str">
        <f t="shared" si="93"/>
        <v>-------</v>
      </c>
      <c r="M283" s="379" t="str">
        <f t="shared" si="87"/>
        <v>---------------</v>
      </c>
      <c r="N283" s="281"/>
      <c r="O283" s="380" t="str">
        <f t="shared" si="88"/>
        <v>----</v>
      </c>
      <c r="P283" s="282"/>
      <c r="Q283" s="382" t="str">
        <f t="shared" si="89"/>
        <v>----</v>
      </c>
      <c r="R283" s="282"/>
      <c r="S283" s="264" t="str">
        <f t="shared" si="94"/>
        <v>----</v>
      </c>
      <c r="T283" s="302" t="str">
        <f t="shared" si="83"/>
        <v>-----</v>
      </c>
      <c r="U283" s="394">
        <v>272</v>
      </c>
      <c r="V283" s="297" t="str">
        <f t="shared" si="84"/>
        <v>-----</v>
      </c>
      <c r="W283" s="392"/>
      <c r="X283" s="393"/>
      <c r="Y283" s="393"/>
      <c r="Z283" s="390"/>
      <c r="AA283" s="359" t="str">
        <f t="shared" si="90"/>
        <v>0</v>
      </c>
      <c r="AB283" s="397">
        <f>Tabla6[[#This Row],[Valor]]+AB282</f>
        <v>0</v>
      </c>
    </row>
    <row r="284" spans="1:28" hidden="1">
      <c r="A284" s="358" t="s">
        <v>1383</v>
      </c>
      <c r="B284" s="305"/>
      <c r="C284" s="303" t="e">
        <f>VLOOKUP(B284,Piezas!$A$10:$B$829,2,FALSE)</f>
        <v>#N/A</v>
      </c>
      <c r="D284" s="396"/>
      <c r="E284" s="307" t="str">
        <f>Tabla6[[#This Row],[NºSubcomponente]]</f>
        <v>M273</v>
      </c>
      <c r="F284" s="290"/>
      <c r="G284" s="376" t="str">
        <f t="shared" si="85"/>
        <v>Esp Mat</v>
      </c>
      <c r="H284" s="329">
        <f t="shared" si="86"/>
        <v>0</v>
      </c>
      <c r="I284" s="291" t="str">
        <f t="shared" si="91"/>
        <v>Esp Mat</v>
      </c>
      <c r="J284" s="274"/>
      <c r="K284" s="292" t="str">
        <f t="shared" si="92"/>
        <v>------</v>
      </c>
      <c r="L284" s="293" t="str">
        <f t="shared" si="93"/>
        <v>-------</v>
      </c>
      <c r="M284" s="379" t="str">
        <f t="shared" si="87"/>
        <v>---------------</v>
      </c>
      <c r="N284" s="281"/>
      <c r="O284" s="380" t="str">
        <f t="shared" si="88"/>
        <v>----</v>
      </c>
      <c r="P284" s="282"/>
      <c r="Q284" s="382" t="str">
        <f t="shared" si="89"/>
        <v>----</v>
      </c>
      <c r="R284" s="282"/>
      <c r="S284" s="264" t="str">
        <f t="shared" si="94"/>
        <v>----</v>
      </c>
      <c r="T284" s="302" t="str">
        <f t="shared" si="83"/>
        <v>-----</v>
      </c>
      <c r="U284" s="394">
        <v>273</v>
      </c>
      <c r="V284" s="297" t="str">
        <f t="shared" si="84"/>
        <v>-----</v>
      </c>
      <c r="W284" s="392"/>
      <c r="X284" s="393"/>
      <c r="Y284" s="393"/>
      <c r="Z284" s="390"/>
      <c r="AA284" s="359" t="str">
        <f t="shared" si="90"/>
        <v>0</v>
      </c>
      <c r="AB284" s="397">
        <f>Tabla6[[#This Row],[Valor]]+AB283</f>
        <v>0</v>
      </c>
    </row>
    <row r="285" spans="1:28" hidden="1">
      <c r="A285" s="358" t="s">
        <v>1384</v>
      </c>
      <c r="B285" s="305"/>
      <c r="C285" s="303" t="e">
        <f>VLOOKUP(B285,Piezas!$A$10:$B$829,2,FALSE)</f>
        <v>#N/A</v>
      </c>
      <c r="D285" s="396"/>
      <c r="E285" s="307" t="str">
        <f>Tabla6[[#This Row],[NºSubcomponente]]</f>
        <v>M274</v>
      </c>
      <c r="F285" s="290"/>
      <c r="G285" s="376" t="str">
        <f t="shared" si="85"/>
        <v>Esp Mat</v>
      </c>
      <c r="H285" s="329">
        <f t="shared" si="86"/>
        <v>0</v>
      </c>
      <c r="I285" s="291" t="str">
        <f t="shared" si="91"/>
        <v>Esp Mat</v>
      </c>
      <c r="J285" s="274"/>
      <c r="K285" s="292" t="str">
        <f t="shared" si="92"/>
        <v>------</v>
      </c>
      <c r="L285" s="293" t="str">
        <f t="shared" si="93"/>
        <v>-------</v>
      </c>
      <c r="M285" s="379" t="str">
        <f t="shared" si="87"/>
        <v>---------------</v>
      </c>
      <c r="N285" s="281"/>
      <c r="O285" s="380" t="str">
        <f t="shared" si="88"/>
        <v>----</v>
      </c>
      <c r="P285" s="282"/>
      <c r="Q285" s="382" t="str">
        <f t="shared" si="89"/>
        <v>----</v>
      </c>
      <c r="R285" s="282"/>
      <c r="S285" s="264" t="str">
        <f t="shared" si="94"/>
        <v>----</v>
      </c>
      <c r="T285" s="302" t="str">
        <f t="shared" si="83"/>
        <v>-----</v>
      </c>
      <c r="U285" s="394">
        <v>274</v>
      </c>
      <c r="V285" s="297" t="str">
        <f t="shared" si="84"/>
        <v>-----</v>
      </c>
      <c r="W285" s="392"/>
      <c r="X285" s="393"/>
      <c r="Y285" s="393"/>
      <c r="Z285" s="390"/>
      <c r="AA285" s="359" t="str">
        <f t="shared" si="90"/>
        <v>0</v>
      </c>
      <c r="AB285" s="397">
        <f>Tabla6[[#This Row],[Valor]]+AB284</f>
        <v>0</v>
      </c>
    </row>
    <row r="286" spans="1:28" hidden="1">
      <c r="A286" s="358" t="s">
        <v>1385</v>
      </c>
      <c r="B286" s="305"/>
      <c r="C286" s="303" t="e">
        <f>VLOOKUP(B286,Piezas!$A$10:$B$829,2,FALSE)</f>
        <v>#N/A</v>
      </c>
      <c r="D286" s="396"/>
      <c r="E286" s="307" t="str">
        <f>Tabla6[[#This Row],[NºSubcomponente]]</f>
        <v>M275</v>
      </c>
      <c r="F286" s="290"/>
      <c r="G286" s="376" t="str">
        <f t="shared" si="85"/>
        <v>Esp Mat</v>
      </c>
      <c r="H286" s="329">
        <f t="shared" si="86"/>
        <v>0</v>
      </c>
      <c r="I286" s="291" t="str">
        <f t="shared" si="91"/>
        <v>Esp Mat</v>
      </c>
      <c r="J286" s="274"/>
      <c r="K286" s="292" t="str">
        <f t="shared" si="92"/>
        <v>------</v>
      </c>
      <c r="L286" s="293" t="str">
        <f t="shared" si="93"/>
        <v>-------</v>
      </c>
      <c r="M286" s="379" t="str">
        <f t="shared" si="87"/>
        <v>---------------</v>
      </c>
      <c r="N286" s="281"/>
      <c r="O286" s="380" t="str">
        <f t="shared" si="88"/>
        <v>----</v>
      </c>
      <c r="P286" s="282"/>
      <c r="Q286" s="382" t="str">
        <f t="shared" si="89"/>
        <v>----</v>
      </c>
      <c r="R286" s="282"/>
      <c r="S286" s="264" t="str">
        <f t="shared" si="94"/>
        <v>----</v>
      </c>
      <c r="T286" s="302" t="str">
        <f t="shared" si="83"/>
        <v>-----</v>
      </c>
      <c r="U286" s="394">
        <v>275</v>
      </c>
      <c r="V286" s="297" t="str">
        <f t="shared" si="84"/>
        <v>-----</v>
      </c>
      <c r="W286" s="392"/>
      <c r="X286" s="393"/>
      <c r="Y286" s="393"/>
      <c r="Z286" s="390"/>
      <c r="AA286" s="359" t="str">
        <f t="shared" si="90"/>
        <v>0</v>
      </c>
      <c r="AB286" s="397">
        <f>Tabla6[[#This Row],[Valor]]+AB285</f>
        <v>0</v>
      </c>
    </row>
    <row r="287" spans="1:28" hidden="1">
      <c r="A287" s="358" t="s">
        <v>1386</v>
      </c>
      <c r="B287" s="305"/>
      <c r="C287" s="303" t="e">
        <f>VLOOKUP(B287,Piezas!$A$10:$B$829,2,FALSE)</f>
        <v>#N/A</v>
      </c>
      <c r="D287" s="396"/>
      <c r="E287" s="307" t="str">
        <f>Tabla6[[#This Row],[NºSubcomponente]]</f>
        <v>M276</v>
      </c>
      <c r="F287" s="290"/>
      <c r="G287" s="376" t="str">
        <f t="shared" si="85"/>
        <v>Esp Mat</v>
      </c>
      <c r="H287" s="329">
        <f t="shared" si="86"/>
        <v>0</v>
      </c>
      <c r="I287" s="291" t="str">
        <f t="shared" si="91"/>
        <v>Esp Mat</v>
      </c>
      <c r="J287" s="274"/>
      <c r="K287" s="292" t="str">
        <f t="shared" si="92"/>
        <v>------</v>
      </c>
      <c r="L287" s="293" t="str">
        <f t="shared" si="93"/>
        <v>-------</v>
      </c>
      <c r="M287" s="379" t="str">
        <f t="shared" si="87"/>
        <v>---------------</v>
      </c>
      <c r="N287" s="281"/>
      <c r="O287" s="380" t="str">
        <f t="shared" si="88"/>
        <v>----</v>
      </c>
      <c r="P287" s="282"/>
      <c r="Q287" s="382" t="str">
        <f t="shared" si="89"/>
        <v>----</v>
      </c>
      <c r="R287" s="282"/>
      <c r="S287" s="264" t="str">
        <f t="shared" si="94"/>
        <v>----</v>
      </c>
      <c r="T287" s="302" t="str">
        <f t="shared" si="83"/>
        <v>-----</v>
      </c>
      <c r="U287" s="394">
        <v>276</v>
      </c>
      <c r="V287" s="297" t="str">
        <f t="shared" si="84"/>
        <v>-----</v>
      </c>
      <c r="W287" s="392"/>
      <c r="X287" s="393"/>
      <c r="Y287" s="393"/>
      <c r="Z287" s="390"/>
      <c r="AA287" s="359" t="str">
        <f t="shared" si="90"/>
        <v>0</v>
      </c>
      <c r="AB287" s="399"/>
    </row>
    <row r="288" spans="1:28" hidden="1">
      <c r="A288" s="358" t="s">
        <v>1387</v>
      </c>
      <c r="B288" s="305"/>
      <c r="C288" s="303" t="e">
        <f>VLOOKUP(B288,Piezas!$A$10:$B$829,2,FALSE)</f>
        <v>#N/A</v>
      </c>
      <c r="D288" s="396"/>
      <c r="E288" s="307" t="str">
        <f>Tabla6[[#This Row],[NºSubcomponente]]</f>
        <v>M277</v>
      </c>
      <c r="F288" s="290"/>
      <c r="G288" s="376" t="str">
        <f t="shared" si="85"/>
        <v>Esp Mat</v>
      </c>
      <c r="H288" s="329">
        <f t="shared" si="86"/>
        <v>0</v>
      </c>
      <c r="I288" s="291" t="str">
        <f t="shared" si="91"/>
        <v>Esp Mat</v>
      </c>
      <c r="J288" s="274"/>
      <c r="K288" s="292" t="str">
        <f t="shared" si="92"/>
        <v>------</v>
      </c>
      <c r="L288" s="293" t="str">
        <f t="shared" si="93"/>
        <v>-------</v>
      </c>
      <c r="M288" s="379" t="str">
        <f t="shared" si="87"/>
        <v>---------------</v>
      </c>
      <c r="N288" s="281"/>
      <c r="O288" s="380" t="str">
        <f t="shared" si="88"/>
        <v>----</v>
      </c>
      <c r="P288" s="282"/>
      <c r="Q288" s="382" t="str">
        <f t="shared" si="89"/>
        <v>----</v>
      </c>
      <c r="R288" s="282"/>
      <c r="S288" s="264" t="str">
        <f t="shared" si="94"/>
        <v>----</v>
      </c>
      <c r="T288" s="302" t="str">
        <f t="shared" si="83"/>
        <v>-----</v>
      </c>
      <c r="U288" s="394">
        <v>277</v>
      </c>
      <c r="V288" s="297" t="str">
        <f t="shared" si="84"/>
        <v>-----</v>
      </c>
      <c r="W288" s="392"/>
      <c r="X288" s="393"/>
      <c r="Y288" s="393"/>
      <c r="Z288" s="390"/>
      <c r="AA288" s="359" t="str">
        <f t="shared" si="90"/>
        <v>0</v>
      </c>
      <c r="AB288" s="400" t="str">
        <f>Tabla6[[#This Row],[Valor]]</f>
        <v>0</v>
      </c>
    </row>
    <row r="289" spans="1:28" hidden="1">
      <c r="A289" s="358" t="s">
        <v>1388</v>
      </c>
      <c r="B289" s="305"/>
      <c r="C289" s="303" t="e">
        <f>VLOOKUP(B289,Piezas!$A$10:$B$829,2,FALSE)</f>
        <v>#N/A</v>
      </c>
      <c r="D289" s="396"/>
      <c r="E289" s="307" t="str">
        <f>Tabla6[[#This Row],[NºSubcomponente]]</f>
        <v>M278</v>
      </c>
      <c r="F289" s="290"/>
      <c r="G289" s="376" t="str">
        <f t="shared" si="85"/>
        <v>Esp Mat</v>
      </c>
      <c r="H289" s="329">
        <f t="shared" si="86"/>
        <v>0</v>
      </c>
      <c r="I289" s="291" t="str">
        <f t="shared" si="91"/>
        <v>Esp Mat</v>
      </c>
      <c r="J289" s="274"/>
      <c r="K289" s="292" t="str">
        <f t="shared" si="92"/>
        <v>------</v>
      </c>
      <c r="L289" s="293" t="str">
        <f t="shared" si="93"/>
        <v>-------</v>
      </c>
      <c r="M289" s="379" t="str">
        <f t="shared" si="87"/>
        <v>---------------</v>
      </c>
      <c r="N289" s="281"/>
      <c r="O289" s="380" t="str">
        <f t="shared" si="88"/>
        <v>----</v>
      </c>
      <c r="P289" s="282"/>
      <c r="Q289" s="382" t="str">
        <f t="shared" si="89"/>
        <v>----</v>
      </c>
      <c r="R289" s="282"/>
      <c r="S289" s="264" t="str">
        <f t="shared" si="94"/>
        <v>----</v>
      </c>
      <c r="T289" s="302" t="str">
        <f t="shared" si="83"/>
        <v>-----</v>
      </c>
      <c r="U289" s="394">
        <v>278</v>
      </c>
      <c r="V289" s="297" t="str">
        <f t="shared" si="84"/>
        <v>-----</v>
      </c>
      <c r="W289" s="392"/>
      <c r="X289" s="393"/>
      <c r="Y289" s="393"/>
      <c r="Z289" s="390"/>
      <c r="AA289" s="359" t="str">
        <f t="shared" si="90"/>
        <v>0</v>
      </c>
      <c r="AB289" s="397">
        <f>Tabla6[[#This Row],[Valor]]+AB288</f>
        <v>0</v>
      </c>
    </row>
    <row r="290" spans="1:28" hidden="1">
      <c r="A290" s="358" t="s">
        <v>1389</v>
      </c>
      <c r="B290" s="305"/>
      <c r="C290" s="303" t="e">
        <f>VLOOKUP(B290,Piezas!$A$10:$B$829,2,FALSE)</f>
        <v>#N/A</v>
      </c>
      <c r="D290" s="396"/>
      <c r="E290" s="307" t="str">
        <f>Tabla6[[#This Row],[NºSubcomponente]]</f>
        <v>M279</v>
      </c>
      <c r="F290" s="290"/>
      <c r="G290" s="376" t="str">
        <f t="shared" si="85"/>
        <v>Esp Mat</v>
      </c>
      <c r="H290" s="329">
        <f t="shared" si="86"/>
        <v>0</v>
      </c>
      <c r="I290" s="291" t="str">
        <f t="shared" si="91"/>
        <v>Esp Mat</v>
      </c>
      <c r="J290" s="274"/>
      <c r="K290" s="292" t="str">
        <f t="shared" si="92"/>
        <v>------</v>
      </c>
      <c r="L290" s="293" t="str">
        <f t="shared" si="93"/>
        <v>-------</v>
      </c>
      <c r="M290" s="379" t="str">
        <f t="shared" si="87"/>
        <v>---------------</v>
      </c>
      <c r="N290" s="281"/>
      <c r="O290" s="380" t="str">
        <f t="shared" si="88"/>
        <v>----</v>
      </c>
      <c r="P290" s="282"/>
      <c r="Q290" s="382" t="str">
        <f t="shared" si="89"/>
        <v>----</v>
      </c>
      <c r="R290" s="282"/>
      <c r="S290" s="264" t="str">
        <f t="shared" si="94"/>
        <v>----</v>
      </c>
      <c r="T290" s="302" t="str">
        <f t="shared" si="83"/>
        <v>-----</v>
      </c>
      <c r="U290" s="394">
        <v>279</v>
      </c>
      <c r="V290" s="384" t="str">
        <f t="shared" ref="V290:V321" si="95">IF(J290="T",$AG$25,IF(J290="A",$AG$19,IF(J290="P",$AG$20,IF(J290="CN",$AG$23,IF(J290="CI",$AG$24,IF(J290="HRL",$AG$21,IF(J290="CER",$AG$27,IF(J290="CEC",$AG$28,IF(J290="HCL",$AG$22,IF(J290="CI",$AG$24,"-----"))))))))))</f>
        <v>-----</v>
      </c>
      <c r="W290" s="392"/>
      <c r="X290" s="393"/>
      <c r="Y290" s="393"/>
      <c r="Z290" s="390"/>
      <c r="AA290" s="359" t="str">
        <f t="shared" si="90"/>
        <v>0</v>
      </c>
      <c r="AB290" s="397">
        <f>Tabla6[[#This Row],[Valor]]+AB289</f>
        <v>0</v>
      </c>
    </row>
    <row r="291" spans="1:28" hidden="1">
      <c r="A291" s="358" t="s">
        <v>1390</v>
      </c>
      <c r="B291" s="305"/>
      <c r="C291" s="303" t="e">
        <f>VLOOKUP(B291,Piezas!$A$10:$B$829,2,FALSE)</f>
        <v>#N/A</v>
      </c>
      <c r="D291" s="396"/>
      <c r="E291" s="307" t="str">
        <f>Tabla6[[#This Row],[NºSubcomponente]]</f>
        <v>M280</v>
      </c>
      <c r="F291" s="290"/>
      <c r="G291" s="376" t="str">
        <f t="shared" si="85"/>
        <v>Esp Mat</v>
      </c>
      <c r="H291" s="329">
        <f t="shared" si="86"/>
        <v>0</v>
      </c>
      <c r="I291" s="291" t="str">
        <f t="shared" si="91"/>
        <v>Esp Mat</v>
      </c>
      <c r="J291" s="274"/>
      <c r="K291" s="292" t="str">
        <f t="shared" si="92"/>
        <v>------</v>
      </c>
      <c r="L291" s="293" t="str">
        <f t="shared" si="93"/>
        <v>-------</v>
      </c>
      <c r="M291" s="379" t="str">
        <f t="shared" si="87"/>
        <v>---------------</v>
      </c>
      <c r="N291" s="281"/>
      <c r="O291" s="380" t="str">
        <f t="shared" si="88"/>
        <v>----</v>
      </c>
      <c r="P291" s="282"/>
      <c r="Q291" s="382" t="str">
        <f t="shared" si="89"/>
        <v>----</v>
      </c>
      <c r="R291" s="282"/>
      <c r="S291" s="264" t="str">
        <f t="shared" si="94"/>
        <v>----</v>
      </c>
      <c r="T291" s="302" t="str">
        <f t="shared" si="83"/>
        <v>-----</v>
      </c>
      <c r="U291" s="394">
        <v>280</v>
      </c>
      <c r="V291" s="384" t="str">
        <f t="shared" si="95"/>
        <v>-----</v>
      </c>
      <c r="W291" s="392"/>
      <c r="X291" s="393"/>
      <c r="Y291" s="393"/>
      <c r="Z291" s="390"/>
      <c r="AA291" s="359" t="str">
        <f t="shared" si="90"/>
        <v>0</v>
      </c>
      <c r="AB291" s="397">
        <f>Tabla6[[#This Row],[Valor]]+AB290</f>
        <v>0</v>
      </c>
    </row>
    <row r="292" spans="1:28" hidden="1">
      <c r="A292" s="358" t="s">
        <v>1391</v>
      </c>
      <c r="B292" s="305"/>
      <c r="C292" s="303" t="e">
        <f>VLOOKUP(B292,Piezas!$A$10:$B$829,2,FALSE)</f>
        <v>#N/A</v>
      </c>
      <c r="D292" s="396"/>
      <c r="E292" s="307" t="str">
        <f>Tabla6[[#This Row],[NºSubcomponente]]</f>
        <v>M281</v>
      </c>
      <c r="F292" s="290"/>
      <c r="G292" s="376" t="str">
        <f t="shared" si="85"/>
        <v>Esp Mat</v>
      </c>
      <c r="H292" s="329">
        <f t="shared" si="86"/>
        <v>0</v>
      </c>
      <c r="I292" s="291" t="str">
        <f t="shared" si="91"/>
        <v>Esp Mat</v>
      </c>
      <c r="J292" s="274"/>
      <c r="K292" s="292" t="str">
        <f t="shared" si="92"/>
        <v>------</v>
      </c>
      <c r="L292" s="293" t="str">
        <f t="shared" si="93"/>
        <v>-------</v>
      </c>
      <c r="M292" s="379" t="str">
        <f t="shared" si="87"/>
        <v>---------------</v>
      </c>
      <c r="N292" s="281"/>
      <c r="O292" s="380" t="str">
        <f t="shared" si="88"/>
        <v>----</v>
      </c>
      <c r="P292" s="282"/>
      <c r="Q292" s="382" t="str">
        <f t="shared" si="89"/>
        <v>----</v>
      </c>
      <c r="R292" s="282"/>
      <c r="S292" s="264" t="str">
        <f t="shared" si="94"/>
        <v>----</v>
      </c>
      <c r="T292" s="302" t="str">
        <f t="shared" si="83"/>
        <v>-----</v>
      </c>
      <c r="U292" s="394">
        <v>281</v>
      </c>
      <c r="V292" s="384" t="str">
        <f t="shared" si="95"/>
        <v>-----</v>
      </c>
      <c r="W292" s="392"/>
      <c r="X292" s="393"/>
      <c r="Y292" s="393"/>
      <c r="Z292" s="390"/>
      <c r="AA292" s="359" t="str">
        <f t="shared" si="90"/>
        <v>0</v>
      </c>
      <c r="AB292" s="397">
        <f>Tabla6[[#This Row],[Valor]]+AB291</f>
        <v>0</v>
      </c>
    </row>
    <row r="293" spans="1:28" hidden="1">
      <c r="A293" s="358" t="s">
        <v>1392</v>
      </c>
      <c r="B293" s="305"/>
      <c r="C293" s="303" t="e">
        <f>VLOOKUP(B293,Piezas!$A$10:$B$829,2,FALSE)</f>
        <v>#N/A</v>
      </c>
      <c r="D293" s="396"/>
      <c r="E293" s="307" t="str">
        <f>Tabla6[[#This Row],[NºSubcomponente]]</f>
        <v>M282</v>
      </c>
      <c r="F293" s="290"/>
      <c r="G293" s="376" t="str">
        <f t="shared" si="85"/>
        <v>Esp Mat</v>
      </c>
      <c r="H293" s="329">
        <f t="shared" si="86"/>
        <v>0</v>
      </c>
      <c r="I293" s="291" t="str">
        <f t="shared" si="91"/>
        <v>Esp Mat</v>
      </c>
      <c r="J293" s="274"/>
      <c r="K293" s="292" t="str">
        <f t="shared" si="92"/>
        <v>------</v>
      </c>
      <c r="L293" s="293" t="str">
        <f t="shared" si="93"/>
        <v>-------</v>
      </c>
      <c r="M293" s="379" t="str">
        <f t="shared" si="87"/>
        <v>---------------</v>
      </c>
      <c r="N293" s="281"/>
      <c r="O293" s="380" t="str">
        <f t="shared" si="88"/>
        <v>----</v>
      </c>
      <c r="P293" s="282"/>
      <c r="Q293" s="382" t="str">
        <f t="shared" si="89"/>
        <v>----</v>
      </c>
      <c r="R293" s="282"/>
      <c r="S293" s="264" t="str">
        <f t="shared" si="94"/>
        <v>----</v>
      </c>
      <c r="T293" s="302" t="str">
        <f t="shared" si="83"/>
        <v>-----</v>
      </c>
      <c r="U293" s="394">
        <v>282</v>
      </c>
      <c r="V293" s="384" t="str">
        <f t="shared" si="95"/>
        <v>-----</v>
      </c>
      <c r="W293" s="392"/>
      <c r="X293" s="393"/>
      <c r="Y293" s="393"/>
      <c r="Z293" s="390"/>
      <c r="AA293" s="359" t="str">
        <f t="shared" si="90"/>
        <v>0</v>
      </c>
      <c r="AB293" s="399"/>
    </row>
    <row r="294" spans="1:28" hidden="1">
      <c r="A294" s="358" t="s">
        <v>1393</v>
      </c>
      <c r="B294" s="305"/>
      <c r="C294" s="303" t="e">
        <f>VLOOKUP(B294,Piezas!$A$10:$B$829,2,FALSE)</f>
        <v>#N/A</v>
      </c>
      <c r="D294" s="396"/>
      <c r="E294" s="307" t="str">
        <f>Tabla6[[#This Row],[NºSubcomponente]]</f>
        <v>M283</v>
      </c>
      <c r="F294" s="290"/>
      <c r="G294" s="376" t="str">
        <f t="shared" si="85"/>
        <v>Esp Mat</v>
      </c>
      <c r="H294" s="329">
        <f t="shared" si="86"/>
        <v>0</v>
      </c>
      <c r="I294" s="291" t="str">
        <f t="shared" si="91"/>
        <v>Esp Mat</v>
      </c>
      <c r="J294" s="274"/>
      <c r="K294" s="292" t="str">
        <f t="shared" si="92"/>
        <v>------</v>
      </c>
      <c r="L294" s="293" t="str">
        <f t="shared" si="93"/>
        <v>-------</v>
      </c>
      <c r="M294" s="379" t="str">
        <f t="shared" si="87"/>
        <v>---------------</v>
      </c>
      <c r="N294" s="281"/>
      <c r="O294" s="380" t="str">
        <f t="shared" si="88"/>
        <v>----</v>
      </c>
      <c r="P294" s="282"/>
      <c r="Q294" s="382" t="str">
        <f t="shared" si="89"/>
        <v>----</v>
      </c>
      <c r="R294" s="282"/>
      <c r="S294" s="264" t="str">
        <f t="shared" si="94"/>
        <v>----</v>
      </c>
      <c r="T294" s="302" t="str">
        <f t="shared" si="83"/>
        <v>-----</v>
      </c>
      <c r="U294" s="394">
        <v>283</v>
      </c>
      <c r="V294" s="384" t="str">
        <f t="shared" si="95"/>
        <v>-----</v>
      </c>
      <c r="W294" s="392"/>
      <c r="X294" s="393"/>
      <c r="Y294" s="393"/>
      <c r="Z294" s="390"/>
      <c r="AA294" s="359" t="str">
        <f t="shared" si="90"/>
        <v>0</v>
      </c>
      <c r="AB294" s="400" t="str">
        <f>Tabla6[[#This Row],[Valor]]</f>
        <v>0</v>
      </c>
    </row>
    <row r="295" spans="1:28" hidden="1">
      <c r="A295" s="358" t="s">
        <v>1394</v>
      </c>
      <c r="B295" s="305"/>
      <c r="C295" s="303" t="e">
        <f>VLOOKUP(B295,Piezas!$A$10:$B$829,2,FALSE)</f>
        <v>#N/A</v>
      </c>
      <c r="D295" s="396"/>
      <c r="E295" s="307" t="str">
        <f>Tabla6[[#This Row],[NºSubcomponente]]</f>
        <v>M284</v>
      </c>
      <c r="F295" s="290"/>
      <c r="G295" s="376" t="str">
        <f t="shared" si="85"/>
        <v>Esp Mat</v>
      </c>
      <c r="H295" s="329">
        <f t="shared" si="86"/>
        <v>0</v>
      </c>
      <c r="I295" s="291" t="str">
        <f t="shared" si="91"/>
        <v>Esp Mat</v>
      </c>
      <c r="J295" s="274"/>
      <c r="K295" s="292" t="str">
        <f t="shared" si="92"/>
        <v>------</v>
      </c>
      <c r="L295" s="293" t="str">
        <f t="shared" si="93"/>
        <v>-------</v>
      </c>
      <c r="M295" s="379" t="str">
        <f t="shared" si="87"/>
        <v>---------------</v>
      </c>
      <c r="N295" s="281"/>
      <c r="O295" s="380" t="str">
        <f t="shared" si="88"/>
        <v>----</v>
      </c>
      <c r="P295" s="282"/>
      <c r="Q295" s="382" t="str">
        <f t="shared" si="89"/>
        <v>----</v>
      </c>
      <c r="R295" s="282"/>
      <c r="S295" s="264" t="str">
        <f t="shared" si="94"/>
        <v>----</v>
      </c>
      <c r="T295" s="302" t="str">
        <f t="shared" si="83"/>
        <v>-----</v>
      </c>
      <c r="U295" s="394">
        <v>284</v>
      </c>
      <c r="V295" s="384" t="str">
        <f t="shared" si="95"/>
        <v>-----</v>
      </c>
      <c r="W295" s="392"/>
      <c r="X295" s="393"/>
      <c r="Y295" s="393"/>
      <c r="Z295" s="390"/>
      <c r="AA295" s="359" t="str">
        <f t="shared" si="90"/>
        <v>0</v>
      </c>
      <c r="AB295" s="397">
        <f>Tabla6[[#This Row],[Valor]]+AB294</f>
        <v>0</v>
      </c>
    </row>
    <row r="296" spans="1:28" hidden="1">
      <c r="A296" s="358" t="s">
        <v>1395</v>
      </c>
      <c r="B296" s="305"/>
      <c r="C296" s="303" t="e">
        <f>VLOOKUP(B296,Piezas!$A$10:$B$829,2,FALSE)</f>
        <v>#N/A</v>
      </c>
      <c r="D296" s="396"/>
      <c r="E296" s="307" t="str">
        <f>Tabla6[[#This Row],[NºSubcomponente]]</f>
        <v>M285</v>
      </c>
      <c r="F296" s="290"/>
      <c r="G296" s="376" t="str">
        <f t="shared" ref="G296:G327" si="96">IF(J296="T","mm",IF(J296="H","mm",IF(J296="CA","mm",IF(J296="CN","Planchas",IF(J296="CI","Planchas",IF(J296="P","mm",IF(J296="A","mm",IF(J296="HRL","mm",IF(J296="HCL","mm",IF(J296="A","mm",IF(J296="cer","mm",IF(J296="cec","mm","Esp Mat"))))))))))))</f>
        <v>Esp Mat</v>
      </c>
      <c r="H296" s="329">
        <f t="shared" si="86"/>
        <v>0</v>
      </c>
      <c r="I296" s="291" t="str">
        <f t="shared" si="91"/>
        <v>Esp Mat</v>
      </c>
      <c r="J296" s="274"/>
      <c r="K296" s="292" t="str">
        <f t="shared" si="92"/>
        <v>------</v>
      </c>
      <c r="L296" s="293" t="str">
        <f t="shared" si="93"/>
        <v>-------</v>
      </c>
      <c r="M296" s="379" t="str">
        <f t="shared" si="87"/>
        <v>---------------</v>
      </c>
      <c r="N296" s="281"/>
      <c r="O296" s="380" t="str">
        <f t="shared" si="88"/>
        <v>----</v>
      </c>
      <c r="P296" s="282"/>
      <c r="Q296" s="382" t="str">
        <f t="shared" si="89"/>
        <v>----</v>
      </c>
      <c r="R296" s="282"/>
      <c r="S296" s="264" t="str">
        <f t="shared" si="94"/>
        <v>----</v>
      </c>
      <c r="T296" s="302" t="str">
        <f t="shared" si="83"/>
        <v>-----</v>
      </c>
      <c r="U296" s="394">
        <v>285</v>
      </c>
      <c r="V296" s="384" t="str">
        <f t="shared" si="95"/>
        <v>-----</v>
      </c>
      <c r="W296" s="392"/>
      <c r="X296" s="393"/>
      <c r="Y296" s="393"/>
      <c r="Z296" s="390"/>
      <c r="AA296" s="359" t="str">
        <f t="shared" si="90"/>
        <v>0</v>
      </c>
      <c r="AB296" s="397">
        <f>Tabla6[[#This Row],[Valor]]+AB295</f>
        <v>0</v>
      </c>
    </row>
    <row r="297" spans="1:28" hidden="1">
      <c r="A297" s="358" t="s">
        <v>1396</v>
      </c>
      <c r="B297" s="305"/>
      <c r="C297" s="303" t="e">
        <f>VLOOKUP(B297,Piezas!$A$10:$B$829,2,FALSE)</f>
        <v>#N/A</v>
      </c>
      <c r="D297" s="396"/>
      <c r="E297" s="307" t="str">
        <f>Tabla6[[#This Row],[NºSubcomponente]]</f>
        <v>M286</v>
      </c>
      <c r="F297" s="290"/>
      <c r="G297" s="376" t="str">
        <f t="shared" si="96"/>
        <v>Esp Mat</v>
      </c>
      <c r="H297" s="329">
        <f t="shared" si="86"/>
        <v>0</v>
      </c>
      <c r="I297" s="291" t="str">
        <f t="shared" si="91"/>
        <v>Esp Mat</v>
      </c>
      <c r="J297" s="274"/>
      <c r="K297" s="292" t="str">
        <f t="shared" si="92"/>
        <v>------</v>
      </c>
      <c r="L297" s="293" t="str">
        <f t="shared" si="93"/>
        <v>-------</v>
      </c>
      <c r="M297" s="379" t="str">
        <f t="shared" si="87"/>
        <v>---------------</v>
      </c>
      <c r="N297" s="281"/>
      <c r="O297" s="380" t="str">
        <f t="shared" si="88"/>
        <v>----</v>
      </c>
      <c r="P297" s="282"/>
      <c r="Q297" s="382" t="str">
        <f t="shared" si="89"/>
        <v>----</v>
      </c>
      <c r="R297" s="282"/>
      <c r="S297" s="264" t="str">
        <f t="shared" si="94"/>
        <v>----</v>
      </c>
      <c r="T297" s="302" t="str">
        <f t="shared" si="83"/>
        <v>-----</v>
      </c>
      <c r="U297" s="394">
        <v>286</v>
      </c>
      <c r="V297" s="384" t="str">
        <f t="shared" si="95"/>
        <v>-----</v>
      </c>
      <c r="W297" s="392"/>
      <c r="X297" s="393"/>
      <c r="Y297" s="393"/>
      <c r="Z297" s="390"/>
      <c r="AA297" s="359" t="str">
        <f t="shared" si="90"/>
        <v>0</v>
      </c>
      <c r="AB297" s="397">
        <f>Tabla6[[#This Row],[Valor]]+AB296</f>
        <v>0</v>
      </c>
    </row>
    <row r="298" spans="1:28" hidden="1">
      <c r="A298" s="358" t="s">
        <v>1397</v>
      </c>
      <c r="B298" s="305"/>
      <c r="C298" s="303" t="e">
        <f>VLOOKUP(B298,Piezas!$A$10:$B$829,2,FALSE)</f>
        <v>#N/A</v>
      </c>
      <c r="D298" s="396"/>
      <c r="E298" s="307" t="str">
        <f>Tabla6[[#This Row],[NºSubcomponente]]</f>
        <v>M287</v>
      </c>
      <c r="F298" s="290"/>
      <c r="G298" s="376" t="str">
        <f t="shared" si="96"/>
        <v>Esp Mat</v>
      </c>
      <c r="H298" s="329">
        <f t="shared" si="86"/>
        <v>0</v>
      </c>
      <c r="I298" s="291" t="str">
        <f t="shared" si="91"/>
        <v>Esp Mat</v>
      </c>
      <c r="J298" s="274"/>
      <c r="K298" s="292" t="str">
        <f t="shared" si="92"/>
        <v>------</v>
      </c>
      <c r="L298" s="293" t="str">
        <f t="shared" si="93"/>
        <v>-------</v>
      </c>
      <c r="M298" s="379" t="str">
        <f t="shared" si="87"/>
        <v>---------------</v>
      </c>
      <c r="N298" s="281"/>
      <c r="O298" s="380" t="str">
        <f t="shared" si="88"/>
        <v>----</v>
      </c>
      <c r="P298" s="282"/>
      <c r="Q298" s="382" t="str">
        <f t="shared" si="89"/>
        <v>----</v>
      </c>
      <c r="R298" s="282"/>
      <c r="S298" s="264" t="str">
        <f t="shared" si="94"/>
        <v>----</v>
      </c>
      <c r="T298" s="302" t="str">
        <f t="shared" si="83"/>
        <v>-----</v>
      </c>
      <c r="U298" s="394">
        <v>287</v>
      </c>
      <c r="V298" s="384" t="str">
        <f t="shared" si="95"/>
        <v>-----</v>
      </c>
      <c r="W298" s="392"/>
      <c r="X298" s="393"/>
      <c r="Y298" s="393"/>
      <c r="Z298" s="390"/>
      <c r="AA298" s="359" t="str">
        <f t="shared" si="90"/>
        <v>0</v>
      </c>
      <c r="AB298" s="397">
        <f>Tabla6[[#This Row],[Valor]]+AB297</f>
        <v>0</v>
      </c>
    </row>
    <row r="299" spans="1:28" hidden="1">
      <c r="A299" s="358" t="s">
        <v>1398</v>
      </c>
      <c r="B299" s="305"/>
      <c r="C299" s="303" t="e">
        <f>VLOOKUP(B299,Piezas!$A$10:$B$829,2,FALSE)</f>
        <v>#N/A</v>
      </c>
      <c r="D299" s="396"/>
      <c r="E299" s="307" t="str">
        <f>Tabla6[[#This Row],[NºSubcomponente]]</f>
        <v>M288</v>
      </c>
      <c r="F299" s="290"/>
      <c r="G299" s="376" t="str">
        <f t="shared" si="96"/>
        <v>Esp Mat</v>
      </c>
      <c r="H299" s="329">
        <f t="shared" si="86"/>
        <v>0</v>
      </c>
      <c r="I299" s="291" t="str">
        <f t="shared" si="91"/>
        <v>Esp Mat</v>
      </c>
      <c r="J299" s="274"/>
      <c r="K299" s="292" t="str">
        <f t="shared" si="92"/>
        <v>------</v>
      </c>
      <c r="L299" s="293" t="str">
        <f t="shared" si="93"/>
        <v>-------</v>
      </c>
      <c r="M299" s="379" t="str">
        <f t="shared" si="87"/>
        <v>---------------</v>
      </c>
      <c r="N299" s="281"/>
      <c r="O299" s="380" t="str">
        <f t="shared" si="88"/>
        <v>----</v>
      </c>
      <c r="P299" s="282"/>
      <c r="Q299" s="382" t="str">
        <f t="shared" si="89"/>
        <v>----</v>
      </c>
      <c r="R299" s="282"/>
      <c r="S299" s="264" t="str">
        <f t="shared" si="94"/>
        <v>----</v>
      </c>
      <c r="T299" s="302" t="str">
        <f t="shared" si="83"/>
        <v>-----</v>
      </c>
      <c r="U299" s="394">
        <v>288</v>
      </c>
      <c r="V299" s="384" t="str">
        <f t="shared" si="95"/>
        <v>-----</v>
      </c>
      <c r="W299" s="392"/>
      <c r="X299" s="393"/>
      <c r="Y299" s="393"/>
      <c r="Z299" s="390"/>
      <c r="AA299" s="359" t="str">
        <f t="shared" si="90"/>
        <v>0</v>
      </c>
      <c r="AB299" s="399"/>
    </row>
    <row r="300" spans="1:28" hidden="1">
      <c r="A300" s="358" t="s">
        <v>1399</v>
      </c>
      <c r="B300" s="305"/>
      <c r="C300" s="303" t="e">
        <f>VLOOKUP(B300,Piezas!$A$10:$B$829,2,FALSE)</f>
        <v>#N/A</v>
      </c>
      <c r="D300" s="396"/>
      <c r="E300" s="307" t="str">
        <f>Tabla6[[#This Row],[NºSubcomponente]]</f>
        <v>M289</v>
      </c>
      <c r="F300" s="290"/>
      <c r="G300" s="376" t="str">
        <f t="shared" si="96"/>
        <v>Esp Mat</v>
      </c>
      <c r="H300" s="329">
        <f t="shared" si="86"/>
        <v>0</v>
      </c>
      <c r="I300" s="291" t="str">
        <f t="shared" si="91"/>
        <v>Esp Mat</v>
      </c>
      <c r="J300" s="274"/>
      <c r="K300" s="292" t="str">
        <f t="shared" si="92"/>
        <v>------</v>
      </c>
      <c r="L300" s="293" t="str">
        <f t="shared" si="93"/>
        <v>-------</v>
      </c>
      <c r="M300" s="379" t="str">
        <f t="shared" ref="M300:M331" si="97">IF(J300="T","Terfilado redondo 1045",IF(J300="H","planchuela o angulo",IF(J300="Cec","Caño estructural cuadrado o rect",IF(J300="Cer","Caño estructural redondo",IF(J300="CN","Chapa negra doble recapado",IF(J300="CI","Chapa de inoxidable 304",IF(J300="P","Planchuela de Hierro",IF(J300="A","Hierro Angulo",IF(J300="HCL","Hierro liso cuadrado",IF(J300="HRL","Hierro liso redondo","---------------"))))))))))</f>
        <v>---------------</v>
      </c>
      <c r="N300" s="281"/>
      <c r="O300" s="380" t="str">
        <f t="shared" ref="O300:O331" si="98">IF(J300="T","Diam",IF(J300="H","m",IF(J300="CA","X",IF(J300="CN","X",IF(J300="CI","X",IF(J300="P"," ",IF(J300="A","X",IF(J300="HRL","Diam",IF(J300="HCL","X",IF(J300="P","ancho","----"))))))))))</f>
        <v>----</v>
      </c>
      <c r="P300" s="282"/>
      <c r="Q300" s="382" t="str">
        <f t="shared" ref="Q300:Q331" si="99">IF(J300="T","mm",IF(J300="H","mm",IF(J300="CA","m",IF(J300="CN","m",IF(J300="CI","m",IF(J300="P","Pulgadas",IF(J300="A","Pulgadas",IF(J300="HRL","mm",IF(J300="HCL","mm",IF(J300="A","Pulgadas",IF(J300="cer","mm",IF(J300="cec","mm","----"))))))))))))</f>
        <v>----</v>
      </c>
      <c r="R300" s="282"/>
      <c r="S300" s="264" t="str">
        <f t="shared" si="94"/>
        <v>----</v>
      </c>
      <c r="T300" s="302" t="str">
        <f t="shared" si="83"/>
        <v>-----</v>
      </c>
      <c r="U300" s="394">
        <v>289</v>
      </c>
      <c r="V300" s="384" t="str">
        <f t="shared" si="95"/>
        <v>-----</v>
      </c>
      <c r="W300" s="392"/>
      <c r="X300" s="393"/>
      <c r="Y300" s="393"/>
      <c r="Z300" s="390"/>
      <c r="AA300" s="359" t="str">
        <f t="shared" si="90"/>
        <v>0</v>
      </c>
      <c r="AB300" s="400" t="str">
        <f>Tabla6[[#This Row],[Valor]]</f>
        <v>0</v>
      </c>
    </row>
    <row r="301" spans="1:28" hidden="1">
      <c r="A301" s="358" t="s">
        <v>1400</v>
      </c>
      <c r="B301" s="305"/>
      <c r="C301" s="303" t="e">
        <f>VLOOKUP(B301,Piezas!$A$10:$B$829,2,FALSE)</f>
        <v>#N/A</v>
      </c>
      <c r="D301" s="396"/>
      <c r="E301" s="307" t="str">
        <f>Tabla6[[#This Row],[NºSubcomponente]]</f>
        <v>M290</v>
      </c>
      <c r="F301" s="290"/>
      <c r="G301" s="376" t="str">
        <f t="shared" si="96"/>
        <v>Esp Mat</v>
      </c>
      <c r="H301" s="329">
        <f t="shared" si="86"/>
        <v>0</v>
      </c>
      <c r="I301" s="291" t="str">
        <f t="shared" si="91"/>
        <v>Esp Mat</v>
      </c>
      <c r="J301" s="274"/>
      <c r="K301" s="292" t="str">
        <f t="shared" si="92"/>
        <v>------</v>
      </c>
      <c r="L301" s="293" t="str">
        <f t="shared" si="93"/>
        <v>-------</v>
      </c>
      <c r="M301" s="379" t="str">
        <f t="shared" si="97"/>
        <v>---------------</v>
      </c>
      <c r="N301" s="281"/>
      <c r="O301" s="380" t="str">
        <f t="shared" si="98"/>
        <v>----</v>
      </c>
      <c r="P301" s="282"/>
      <c r="Q301" s="382" t="str">
        <f t="shared" si="99"/>
        <v>----</v>
      </c>
      <c r="R301" s="282"/>
      <c r="S301" s="264" t="str">
        <f t="shared" si="94"/>
        <v>----</v>
      </c>
      <c r="T301" s="302" t="str">
        <f t="shared" si="83"/>
        <v>-----</v>
      </c>
      <c r="U301" s="394">
        <v>290</v>
      </c>
      <c r="V301" s="384" t="str">
        <f t="shared" si="95"/>
        <v>-----</v>
      </c>
      <c r="W301" s="392"/>
      <c r="X301" s="393"/>
      <c r="Y301" s="393"/>
      <c r="Z301" s="390"/>
      <c r="AA301" s="359" t="str">
        <f t="shared" si="90"/>
        <v>0</v>
      </c>
      <c r="AB301" s="397">
        <f>Tabla6[[#This Row],[Valor]]+AB300</f>
        <v>0</v>
      </c>
    </row>
    <row r="302" spans="1:28" hidden="1">
      <c r="A302" s="358" t="s">
        <v>1401</v>
      </c>
      <c r="B302" s="305"/>
      <c r="C302" s="303" t="e">
        <f>VLOOKUP(B302,Piezas!$A$10:$B$829,2,FALSE)</f>
        <v>#N/A</v>
      </c>
      <c r="D302" s="396"/>
      <c r="E302" s="307" t="str">
        <f>Tabla6[[#This Row],[NºSubcomponente]]</f>
        <v>M291</v>
      </c>
      <c r="F302" s="290"/>
      <c r="G302" s="376" t="str">
        <f t="shared" si="96"/>
        <v>Esp Mat</v>
      </c>
      <c r="H302" s="329">
        <f t="shared" si="86"/>
        <v>0</v>
      </c>
      <c r="I302" s="291" t="str">
        <f t="shared" si="91"/>
        <v>Esp Mat</v>
      </c>
      <c r="J302" s="274"/>
      <c r="K302" s="292" t="str">
        <f t="shared" si="92"/>
        <v>------</v>
      </c>
      <c r="L302" s="293" t="str">
        <f t="shared" si="93"/>
        <v>-------</v>
      </c>
      <c r="M302" s="379" t="str">
        <f t="shared" si="97"/>
        <v>---------------</v>
      </c>
      <c r="N302" s="281"/>
      <c r="O302" s="380" t="str">
        <f t="shared" si="98"/>
        <v>----</v>
      </c>
      <c r="P302" s="282"/>
      <c r="Q302" s="382" t="str">
        <f t="shared" si="99"/>
        <v>----</v>
      </c>
      <c r="R302" s="282"/>
      <c r="S302" s="264" t="str">
        <f t="shared" si="94"/>
        <v>----</v>
      </c>
      <c r="T302" s="302" t="str">
        <f t="shared" si="83"/>
        <v>-----</v>
      </c>
      <c r="U302" s="394">
        <v>291</v>
      </c>
      <c r="V302" s="384" t="str">
        <f t="shared" si="95"/>
        <v>-----</v>
      </c>
      <c r="W302" s="392"/>
      <c r="X302" s="393"/>
      <c r="Y302" s="393"/>
      <c r="Z302" s="390"/>
      <c r="AA302" s="359" t="str">
        <f t="shared" si="90"/>
        <v>0</v>
      </c>
      <c r="AB302" s="397">
        <f>Tabla6[[#This Row],[Valor]]+AB301</f>
        <v>0</v>
      </c>
    </row>
    <row r="303" spans="1:28" hidden="1">
      <c r="A303" s="358" t="s">
        <v>1402</v>
      </c>
      <c r="B303" s="305"/>
      <c r="C303" s="303" t="e">
        <f>VLOOKUP(B303,Piezas!$A$10:$B$829,2,FALSE)</f>
        <v>#N/A</v>
      </c>
      <c r="D303" s="396"/>
      <c r="E303" s="307" t="str">
        <f>Tabla6[[#This Row],[NºSubcomponente]]</f>
        <v>M292</v>
      </c>
      <c r="F303" s="290"/>
      <c r="G303" s="376" t="str">
        <f t="shared" si="96"/>
        <v>Esp Mat</v>
      </c>
      <c r="H303" s="329">
        <f t="shared" si="86"/>
        <v>0</v>
      </c>
      <c r="I303" s="291" t="str">
        <f t="shared" si="91"/>
        <v>Esp Mat</v>
      </c>
      <c r="J303" s="274"/>
      <c r="K303" s="292" t="str">
        <f t="shared" si="92"/>
        <v>------</v>
      </c>
      <c r="L303" s="293" t="str">
        <f t="shared" si="93"/>
        <v>-------</v>
      </c>
      <c r="M303" s="379" t="str">
        <f t="shared" si="97"/>
        <v>---------------</v>
      </c>
      <c r="N303" s="281"/>
      <c r="O303" s="380" t="str">
        <f t="shared" si="98"/>
        <v>----</v>
      </c>
      <c r="P303" s="282"/>
      <c r="Q303" s="382" t="str">
        <f t="shared" si="99"/>
        <v>----</v>
      </c>
      <c r="R303" s="282"/>
      <c r="S303" s="264" t="str">
        <f t="shared" si="94"/>
        <v>----</v>
      </c>
      <c r="T303" s="302" t="str">
        <f t="shared" si="83"/>
        <v>-----</v>
      </c>
      <c r="U303" s="394">
        <v>292</v>
      </c>
      <c r="V303" s="384" t="str">
        <f t="shared" si="95"/>
        <v>-----</v>
      </c>
      <c r="W303" s="392"/>
      <c r="X303" s="393"/>
      <c r="Y303" s="393"/>
      <c r="Z303" s="390"/>
      <c r="AA303" s="359" t="str">
        <f t="shared" si="90"/>
        <v>0</v>
      </c>
      <c r="AB303" s="397">
        <f>Tabla6[[#This Row],[Valor]]+AB302</f>
        <v>0</v>
      </c>
    </row>
    <row r="304" spans="1:28" hidden="1">
      <c r="A304" s="358" t="s">
        <v>1403</v>
      </c>
      <c r="B304" s="305"/>
      <c r="C304" s="303" t="e">
        <f>VLOOKUP(B304,Piezas!$A$10:$B$829,2,FALSE)</f>
        <v>#N/A</v>
      </c>
      <c r="D304" s="396"/>
      <c r="E304" s="307" t="str">
        <f>Tabla6[[#This Row],[NºSubcomponente]]</f>
        <v>M293</v>
      </c>
      <c r="F304" s="290"/>
      <c r="G304" s="376" t="str">
        <f t="shared" si="96"/>
        <v>Esp Mat</v>
      </c>
      <c r="H304" s="329">
        <f t="shared" si="86"/>
        <v>0</v>
      </c>
      <c r="I304" s="291" t="str">
        <f t="shared" si="91"/>
        <v>Esp Mat</v>
      </c>
      <c r="J304" s="274"/>
      <c r="K304" s="292" t="str">
        <f t="shared" si="92"/>
        <v>------</v>
      </c>
      <c r="L304" s="293" t="str">
        <f t="shared" si="93"/>
        <v>-------</v>
      </c>
      <c r="M304" s="379" t="str">
        <f t="shared" si="97"/>
        <v>---------------</v>
      </c>
      <c r="N304" s="281"/>
      <c r="O304" s="380" t="str">
        <f t="shared" si="98"/>
        <v>----</v>
      </c>
      <c r="P304" s="282"/>
      <c r="Q304" s="382" t="str">
        <f t="shared" si="99"/>
        <v>----</v>
      </c>
      <c r="R304" s="282"/>
      <c r="S304" s="264" t="str">
        <f t="shared" si="94"/>
        <v>----</v>
      </c>
      <c r="T304" s="302" t="str">
        <f t="shared" si="83"/>
        <v>-----</v>
      </c>
      <c r="U304" s="394">
        <v>293</v>
      </c>
      <c r="V304" s="384" t="str">
        <f t="shared" si="95"/>
        <v>-----</v>
      </c>
      <c r="W304" s="392"/>
      <c r="X304" s="393"/>
      <c r="Y304" s="393"/>
      <c r="Z304" s="390"/>
      <c r="AA304" s="359" t="str">
        <f t="shared" si="90"/>
        <v>0</v>
      </c>
      <c r="AB304" s="397">
        <f>Tabla6[[#This Row],[Valor]]+AB303</f>
        <v>0</v>
      </c>
    </row>
    <row r="305" spans="1:28" hidden="1">
      <c r="A305" s="358" t="s">
        <v>1404</v>
      </c>
      <c r="B305" s="305"/>
      <c r="C305" s="303" t="e">
        <f>VLOOKUP(B305,Piezas!$A$10:$B$829,2,FALSE)</f>
        <v>#N/A</v>
      </c>
      <c r="D305" s="396"/>
      <c r="E305" s="307" t="str">
        <f>Tabla6[[#This Row],[NºSubcomponente]]</f>
        <v>M294</v>
      </c>
      <c r="F305" s="290"/>
      <c r="G305" s="376" t="str">
        <f t="shared" si="96"/>
        <v>Esp Mat</v>
      </c>
      <c r="H305" s="329">
        <f t="shared" si="86"/>
        <v>0</v>
      </c>
      <c r="I305" s="291" t="str">
        <f t="shared" si="91"/>
        <v>Esp Mat</v>
      </c>
      <c r="J305" s="274"/>
      <c r="K305" s="292" t="str">
        <f t="shared" si="92"/>
        <v>------</v>
      </c>
      <c r="L305" s="293" t="str">
        <f t="shared" si="93"/>
        <v>-------</v>
      </c>
      <c r="M305" s="379" t="str">
        <f t="shared" si="97"/>
        <v>---------------</v>
      </c>
      <c r="N305" s="281"/>
      <c r="O305" s="380" t="str">
        <f t="shared" si="98"/>
        <v>----</v>
      </c>
      <c r="P305" s="282"/>
      <c r="Q305" s="382" t="str">
        <f t="shared" si="99"/>
        <v>----</v>
      </c>
      <c r="R305" s="282"/>
      <c r="S305" s="264" t="str">
        <f t="shared" si="94"/>
        <v>----</v>
      </c>
      <c r="T305" s="302" t="str">
        <f t="shared" si="83"/>
        <v>-----</v>
      </c>
      <c r="U305" s="394">
        <v>294</v>
      </c>
      <c r="V305" s="384" t="str">
        <f t="shared" si="95"/>
        <v>-----</v>
      </c>
      <c r="W305" s="392"/>
      <c r="X305" s="393"/>
      <c r="Y305" s="393"/>
      <c r="Z305" s="390"/>
      <c r="AA305" s="359" t="str">
        <f t="shared" si="90"/>
        <v>0</v>
      </c>
      <c r="AB305" s="399"/>
    </row>
    <row r="306" spans="1:28" hidden="1">
      <c r="A306" s="358" t="s">
        <v>1405</v>
      </c>
      <c r="B306" s="305"/>
      <c r="C306" s="303" t="e">
        <f>VLOOKUP(B306,Piezas!$A$10:$B$829,2,FALSE)</f>
        <v>#N/A</v>
      </c>
      <c r="D306" s="396"/>
      <c r="E306" s="307" t="str">
        <f>Tabla6[[#This Row],[NºSubcomponente]]</f>
        <v>M295</v>
      </c>
      <c r="F306" s="290"/>
      <c r="G306" s="376" t="str">
        <f t="shared" si="96"/>
        <v>Esp Mat</v>
      </c>
      <c r="H306" s="329">
        <f t="shared" si="86"/>
        <v>0</v>
      </c>
      <c r="I306" s="291" t="str">
        <f t="shared" si="91"/>
        <v>Esp Mat</v>
      </c>
      <c r="J306" s="274"/>
      <c r="K306" s="292" t="str">
        <f t="shared" si="92"/>
        <v>------</v>
      </c>
      <c r="L306" s="293" t="str">
        <f t="shared" si="93"/>
        <v>-------</v>
      </c>
      <c r="M306" s="379" t="str">
        <f t="shared" si="97"/>
        <v>---------------</v>
      </c>
      <c r="N306" s="281"/>
      <c r="O306" s="380" t="str">
        <f t="shared" si="98"/>
        <v>----</v>
      </c>
      <c r="P306" s="282"/>
      <c r="Q306" s="382" t="str">
        <f t="shared" si="99"/>
        <v>----</v>
      </c>
      <c r="R306" s="282"/>
      <c r="S306" s="264" t="str">
        <f t="shared" si="94"/>
        <v>----</v>
      </c>
      <c r="T306" s="302" t="str">
        <f t="shared" si="83"/>
        <v>-----</v>
      </c>
      <c r="U306" s="394">
        <v>295</v>
      </c>
      <c r="V306" s="384" t="str">
        <f t="shared" si="95"/>
        <v>-----</v>
      </c>
      <c r="W306" s="392"/>
      <c r="X306" s="393"/>
      <c r="Y306" s="393"/>
      <c r="Z306" s="390"/>
      <c r="AA306" s="359" t="str">
        <f t="shared" si="90"/>
        <v>0</v>
      </c>
      <c r="AB306" s="400" t="str">
        <f>Tabla6[[#This Row],[Valor]]</f>
        <v>0</v>
      </c>
    </row>
    <row r="307" spans="1:28" hidden="1">
      <c r="A307" s="358" t="s">
        <v>1406</v>
      </c>
      <c r="B307" s="305"/>
      <c r="C307" s="303" t="e">
        <f>VLOOKUP(B307,Piezas!$A$10:$B$829,2,FALSE)</f>
        <v>#N/A</v>
      </c>
      <c r="D307" s="396"/>
      <c r="E307" s="307" t="str">
        <f>Tabla6[[#This Row],[NºSubcomponente]]</f>
        <v>M296</v>
      </c>
      <c r="F307" s="290"/>
      <c r="G307" s="376" t="str">
        <f t="shared" si="96"/>
        <v>Esp Mat</v>
      </c>
      <c r="H307" s="329">
        <f t="shared" si="86"/>
        <v>0</v>
      </c>
      <c r="I307" s="291" t="str">
        <f t="shared" si="91"/>
        <v>Esp Mat</v>
      </c>
      <c r="J307" s="274"/>
      <c r="K307" s="292" t="str">
        <f t="shared" si="92"/>
        <v>------</v>
      </c>
      <c r="L307" s="293" t="str">
        <f t="shared" si="93"/>
        <v>-------</v>
      </c>
      <c r="M307" s="379" t="str">
        <f t="shared" si="97"/>
        <v>---------------</v>
      </c>
      <c r="N307" s="281"/>
      <c r="O307" s="380" t="str">
        <f t="shared" si="98"/>
        <v>----</v>
      </c>
      <c r="P307" s="282"/>
      <c r="Q307" s="382" t="str">
        <f t="shared" si="99"/>
        <v>----</v>
      </c>
      <c r="R307" s="282"/>
      <c r="S307" s="264" t="str">
        <f t="shared" si="94"/>
        <v>----</v>
      </c>
      <c r="T307" s="302" t="str">
        <f t="shared" si="83"/>
        <v>-----</v>
      </c>
      <c r="U307" s="394">
        <v>296</v>
      </c>
      <c r="V307" s="384" t="str">
        <f t="shared" si="95"/>
        <v>-----</v>
      </c>
      <c r="W307" s="392"/>
      <c r="X307" s="393"/>
      <c r="Y307" s="393"/>
      <c r="Z307" s="390"/>
      <c r="AA307" s="359" t="str">
        <f t="shared" si="90"/>
        <v>0</v>
      </c>
      <c r="AB307" s="397">
        <f>Tabla6[[#This Row],[Valor]]+AB306</f>
        <v>0</v>
      </c>
    </row>
    <row r="308" spans="1:28" hidden="1">
      <c r="A308" s="358" t="s">
        <v>1407</v>
      </c>
      <c r="B308" s="305"/>
      <c r="C308" s="303" t="e">
        <f>VLOOKUP(B308,Piezas!$A$10:$B$829,2,FALSE)</f>
        <v>#N/A</v>
      </c>
      <c r="D308" s="396"/>
      <c r="E308" s="307" t="str">
        <f>Tabla6[[#This Row],[NºSubcomponente]]</f>
        <v>M297</v>
      </c>
      <c r="F308" s="290"/>
      <c r="G308" s="376" t="str">
        <f t="shared" si="96"/>
        <v>Esp Mat</v>
      </c>
      <c r="H308" s="329">
        <f t="shared" si="86"/>
        <v>0</v>
      </c>
      <c r="I308" s="291" t="str">
        <f t="shared" si="91"/>
        <v>Esp Mat</v>
      </c>
      <c r="J308" s="274"/>
      <c r="K308" s="292" t="str">
        <f t="shared" si="92"/>
        <v>------</v>
      </c>
      <c r="L308" s="293" t="str">
        <f t="shared" si="93"/>
        <v>-------</v>
      </c>
      <c r="M308" s="379" t="str">
        <f t="shared" si="97"/>
        <v>---------------</v>
      </c>
      <c r="N308" s="281"/>
      <c r="O308" s="380" t="str">
        <f t="shared" si="98"/>
        <v>----</v>
      </c>
      <c r="P308" s="282"/>
      <c r="Q308" s="382" t="str">
        <f t="shared" si="99"/>
        <v>----</v>
      </c>
      <c r="R308" s="282"/>
      <c r="S308" s="264" t="str">
        <f t="shared" si="94"/>
        <v>----</v>
      </c>
      <c r="T308" s="302" t="str">
        <f t="shared" si="83"/>
        <v>-----</v>
      </c>
      <c r="U308" s="394">
        <v>297</v>
      </c>
      <c r="V308" s="384" t="str">
        <f t="shared" si="95"/>
        <v>-----</v>
      </c>
      <c r="W308" s="392"/>
      <c r="X308" s="393"/>
      <c r="Y308" s="393"/>
      <c r="Z308" s="390"/>
      <c r="AA308" s="359" t="str">
        <f t="shared" si="90"/>
        <v>0</v>
      </c>
      <c r="AB308" s="397">
        <f>Tabla6[[#This Row],[Valor]]+AB307</f>
        <v>0</v>
      </c>
    </row>
    <row r="309" spans="1:28" hidden="1">
      <c r="A309" s="358" t="s">
        <v>1408</v>
      </c>
      <c r="B309" s="305"/>
      <c r="C309" s="303" t="e">
        <f>VLOOKUP(B309,Piezas!$A$10:$B$829,2,FALSE)</f>
        <v>#N/A</v>
      </c>
      <c r="D309" s="396"/>
      <c r="E309" s="307" t="str">
        <f>Tabla6[[#This Row],[NºSubcomponente]]</f>
        <v>M298</v>
      </c>
      <c r="F309" s="290"/>
      <c r="G309" s="376" t="str">
        <f t="shared" si="96"/>
        <v>Esp Mat</v>
      </c>
      <c r="H309" s="329">
        <f t="shared" si="86"/>
        <v>0</v>
      </c>
      <c r="I309" s="291" t="str">
        <f t="shared" si="91"/>
        <v>Esp Mat</v>
      </c>
      <c r="J309" s="274"/>
      <c r="K309" s="292" t="str">
        <f t="shared" si="92"/>
        <v>------</v>
      </c>
      <c r="L309" s="293" t="str">
        <f t="shared" si="93"/>
        <v>-------</v>
      </c>
      <c r="M309" s="379" t="str">
        <f t="shared" si="97"/>
        <v>---------------</v>
      </c>
      <c r="N309" s="281"/>
      <c r="O309" s="380" t="str">
        <f t="shared" si="98"/>
        <v>----</v>
      </c>
      <c r="P309" s="282"/>
      <c r="Q309" s="382" t="str">
        <f t="shared" si="99"/>
        <v>----</v>
      </c>
      <c r="R309" s="282"/>
      <c r="S309" s="264" t="str">
        <f t="shared" si="94"/>
        <v>----</v>
      </c>
      <c r="T309" s="302" t="str">
        <f t="shared" si="83"/>
        <v>-----</v>
      </c>
      <c r="U309" s="394">
        <v>298</v>
      </c>
      <c r="V309" s="384" t="str">
        <f t="shared" si="95"/>
        <v>-----</v>
      </c>
      <c r="W309" s="392"/>
      <c r="X309" s="393"/>
      <c r="Y309" s="393"/>
      <c r="Z309" s="390"/>
      <c r="AA309" s="359" t="str">
        <f t="shared" si="90"/>
        <v>0</v>
      </c>
      <c r="AB309" s="397">
        <f>Tabla6[[#This Row],[Valor]]+AB308</f>
        <v>0</v>
      </c>
    </row>
    <row r="310" spans="1:28" hidden="1">
      <c r="A310" s="358" t="s">
        <v>1409</v>
      </c>
      <c r="B310" s="305"/>
      <c r="C310" s="303" t="e">
        <f>VLOOKUP(B310,Piezas!$A$10:$B$829,2,FALSE)</f>
        <v>#N/A</v>
      </c>
      <c r="D310" s="396"/>
      <c r="E310" s="307" t="str">
        <f>Tabla6[[#This Row],[NºSubcomponente]]</f>
        <v>M299</v>
      </c>
      <c r="F310" s="290"/>
      <c r="G310" s="376" t="str">
        <f t="shared" si="96"/>
        <v>Esp Mat</v>
      </c>
      <c r="H310" s="329">
        <f t="shared" si="86"/>
        <v>0</v>
      </c>
      <c r="I310" s="291" t="str">
        <f t="shared" si="91"/>
        <v>Esp Mat</v>
      </c>
      <c r="J310" s="274"/>
      <c r="K310" s="292" t="str">
        <f t="shared" si="92"/>
        <v>------</v>
      </c>
      <c r="L310" s="293" t="str">
        <f t="shared" si="93"/>
        <v>-------</v>
      </c>
      <c r="M310" s="379" t="str">
        <f t="shared" si="97"/>
        <v>---------------</v>
      </c>
      <c r="N310" s="281"/>
      <c r="O310" s="380" t="str">
        <f t="shared" si="98"/>
        <v>----</v>
      </c>
      <c r="P310" s="282"/>
      <c r="Q310" s="382" t="str">
        <f t="shared" si="99"/>
        <v>----</v>
      </c>
      <c r="R310" s="282"/>
      <c r="S310" s="264" t="str">
        <f t="shared" si="94"/>
        <v>----</v>
      </c>
      <c r="T310" s="302" t="str">
        <f t="shared" si="83"/>
        <v>-----</v>
      </c>
      <c r="U310" s="394">
        <v>299</v>
      </c>
      <c r="V310" s="384" t="str">
        <f t="shared" si="95"/>
        <v>-----</v>
      </c>
      <c r="W310" s="392"/>
      <c r="X310" s="393"/>
      <c r="Y310" s="393"/>
      <c r="Z310" s="390"/>
      <c r="AA310" s="359" t="str">
        <f t="shared" si="90"/>
        <v>0</v>
      </c>
      <c r="AB310" s="397">
        <f>Tabla6[[#This Row],[Valor]]+AB309</f>
        <v>0</v>
      </c>
    </row>
    <row r="311" spans="1:28" hidden="1">
      <c r="A311" s="358" t="s">
        <v>1410</v>
      </c>
      <c r="B311" s="305"/>
      <c r="C311" s="303" t="e">
        <f>VLOOKUP(B311,Piezas!$A$10:$B$829,2,FALSE)</f>
        <v>#N/A</v>
      </c>
      <c r="D311" s="396"/>
      <c r="E311" s="307" t="str">
        <f>Tabla6[[#This Row],[NºSubcomponente]]</f>
        <v>M300</v>
      </c>
      <c r="F311" s="290"/>
      <c r="G311" s="376" t="str">
        <f t="shared" si="96"/>
        <v>Esp Mat</v>
      </c>
      <c r="H311" s="329">
        <f t="shared" si="86"/>
        <v>0</v>
      </c>
      <c r="I311" s="291" t="str">
        <f t="shared" si="91"/>
        <v>Esp Mat</v>
      </c>
      <c r="J311" s="274"/>
      <c r="K311" s="292" t="str">
        <f t="shared" si="92"/>
        <v>------</v>
      </c>
      <c r="L311" s="293" t="str">
        <f t="shared" si="93"/>
        <v>-------</v>
      </c>
      <c r="M311" s="379" t="str">
        <f t="shared" si="97"/>
        <v>---------------</v>
      </c>
      <c r="N311" s="281"/>
      <c r="O311" s="380" t="str">
        <f t="shared" si="98"/>
        <v>----</v>
      </c>
      <c r="P311" s="282"/>
      <c r="Q311" s="382" t="str">
        <f t="shared" si="99"/>
        <v>----</v>
      </c>
      <c r="R311" s="282"/>
      <c r="S311" s="264" t="str">
        <f t="shared" si="94"/>
        <v>----</v>
      </c>
      <c r="T311" s="302" t="str">
        <f t="shared" si="83"/>
        <v>-----</v>
      </c>
      <c r="U311" s="394">
        <v>300</v>
      </c>
      <c r="V311" s="384" t="str">
        <f t="shared" si="95"/>
        <v>-----</v>
      </c>
      <c r="W311" s="392"/>
      <c r="X311" s="393"/>
      <c r="Y311" s="393"/>
      <c r="Z311" s="390"/>
      <c r="AA311" s="359" t="str">
        <f t="shared" si="90"/>
        <v>0</v>
      </c>
      <c r="AB311" s="399"/>
    </row>
    <row r="312" spans="1:28" hidden="1">
      <c r="A312" s="358" t="s">
        <v>1411</v>
      </c>
      <c r="B312" s="305"/>
      <c r="C312" s="303" t="e">
        <f>VLOOKUP(B312,Piezas!$A$10:$B$829,2,FALSE)</f>
        <v>#N/A</v>
      </c>
      <c r="D312" s="396"/>
      <c r="E312" s="307" t="str">
        <f>Tabla6[[#This Row],[NºSubcomponente]]</f>
        <v>M301</v>
      </c>
      <c r="F312" s="290"/>
      <c r="G312" s="376" t="str">
        <f t="shared" si="96"/>
        <v>Esp Mat</v>
      </c>
      <c r="H312" s="329">
        <f t="shared" si="86"/>
        <v>0</v>
      </c>
      <c r="I312" s="291" t="str">
        <f t="shared" si="91"/>
        <v>Esp Mat</v>
      </c>
      <c r="J312" s="274"/>
      <c r="K312" s="292" t="str">
        <f t="shared" si="92"/>
        <v>------</v>
      </c>
      <c r="L312" s="293" t="str">
        <f t="shared" si="93"/>
        <v>-------</v>
      </c>
      <c r="M312" s="379" t="str">
        <f t="shared" si="97"/>
        <v>---------------</v>
      </c>
      <c r="N312" s="281"/>
      <c r="O312" s="380" t="str">
        <f t="shared" si="98"/>
        <v>----</v>
      </c>
      <c r="P312" s="282"/>
      <c r="Q312" s="382" t="str">
        <f t="shared" si="99"/>
        <v>----</v>
      </c>
      <c r="R312" s="282"/>
      <c r="S312" s="264" t="str">
        <f t="shared" si="94"/>
        <v>----</v>
      </c>
      <c r="T312" s="302" t="str">
        <f t="shared" si="83"/>
        <v>-----</v>
      </c>
      <c r="U312" s="394">
        <v>301</v>
      </c>
      <c r="V312" s="384" t="str">
        <f t="shared" si="95"/>
        <v>-----</v>
      </c>
      <c r="W312" s="392"/>
      <c r="X312" s="393"/>
      <c r="Y312" s="393"/>
      <c r="Z312" s="390"/>
      <c r="AA312" s="359" t="str">
        <f t="shared" si="90"/>
        <v>0</v>
      </c>
      <c r="AB312" s="400" t="str">
        <f>Tabla6[[#This Row],[Valor]]</f>
        <v>0</v>
      </c>
    </row>
    <row r="313" spans="1:28" hidden="1">
      <c r="A313" s="358" t="s">
        <v>1412</v>
      </c>
      <c r="B313" s="305"/>
      <c r="C313" s="303" t="e">
        <f>VLOOKUP(B313,Piezas!$A$10:$B$829,2,FALSE)</f>
        <v>#N/A</v>
      </c>
      <c r="D313" s="396"/>
      <c r="E313" s="307" t="str">
        <f>Tabla6[[#This Row],[NºSubcomponente]]</f>
        <v>M302</v>
      </c>
      <c r="F313" s="290"/>
      <c r="G313" s="376" t="str">
        <f t="shared" si="96"/>
        <v>Esp Mat</v>
      </c>
      <c r="H313" s="329">
        <f t="shared" si="86"/>
        <v>0</v>
      </c>
      <c r="I313" s="291" t="str">
        <f t="shared" si="91"/>
        <v>Esp Mat</v>
      </c>
      <c r="J313" s="274"/>
      <c r="K313" s="292" t="str">
        <f t="shared" si="92"/>
        <v>------</v>
      </c>
      <c r="L313" s="293" t="str">
        <f t="shared" si="93"/>
        <v>-------</v>
      </c>
      <c r="M313" s="379" t="str">
        <f t="shared" si="97"/>
        <v>---------------</v>
      </c>
      <c r="N313" s="281"/>
      <c r="O313" s="380" t="str">
        <f t="shared" si="98"/>
        <v>----</v>
      </c>
      <c r="P313" s="282"/>
      <c r="Q313" s="382" t="str">
        <f t="shared" si="99"/>
        <v>----</v>
      </c>
      <c r="R313" s="282"/>
      <c r="S313" s="264" t="str">
        <f t="shared" si="94"/>
        <v>----</v>
      </c>
      <c r="T313" s="302" t="str">
        <f t="shared" si="83"/>
        <v>-----</v>
      </c>
      <c r="U313" s="394">
        <v>302</v>
      </c>
      <c r="V313" s="384" t="str">
        <f t="shared" si="95"/>
        <v>-----</v>
      </c>
      <c r="W313" s="392"/>
      <c r="X313" s="393"/>
      <c r="Y313" s="393"/>
      <c r="Z313" s="390"/>
      <c r="AA313" s="359" t="str">
        <f t="shared" si="90"/>
        <v>0</v>
      </c>
      <c r="AB313" s="397">
        <f>Tabla6[[#This Row],[Valor]]+AB312</f>
        <v>0</v>
      </c>
    </row>
    <row r="314" spans="1:28" hidden="1">
      <c r="A314" s="358" t="s">
        <v>1413</v>
      </c>
      <c r="B314" s="305"/>
      <c r="C314" s="303" t="e">
        <f>VLOOKUP(B314,Piezas!$A$10:$B$829,2,FALSE)</f>
        <v>#N/A</v>
      </c>
      <c r="D314" s="396"/>
      <c r="E314" s="307" t="str">
        <f>Tabla6[[#This Row],[NºSubcomponente]]</f>
        <v>M303</v>
      </c>
      <c r="F314" s="290"/>
      <c r="G314" s="376" t="str">
        <f t="shared" si="96"/>
        <v>Esp Mat</v>
      </c>
      <c r="H314" s="329">
        <f t="shared" si="86"/>
        <v>0</v>
      </c>
      <c r="I314" s="291" t="str">
        <f t="shared" si="91"/>
        <v>Esp Mat</v>
      </c>
      <c r="J314" s="274"/>
      <c r="K314" s="292" t="str">
        <f t="shared" si="92"/>
        <v>------</v>
      </c>
      <c r="L314" s="293" t="str">
        <f t="shared" si="93"/>
        <v>-------</v>
      </c>
      <c r="M314" s="379" t="str">
        <f t="shared" si="97"/>
        <v>---------------</v>
      </c>
      <c r="N314" s="281"/>
      <c r="O314" s="380" t="str">
        <f t="shared" si="98"/>
        <v>----</v>
      </c>
      <c r="P314" s="282"/>
      <c r="Q314" s="382" t="str">
        <f t="shared" si="99"/>
        <v>----</v>
      </c>
      <c r="R314" s="282"/>
      <c r="S314" s="264" t="str">
        <f t="shared" si="94"/>
        <v>----</v>
      </c>
      <c r="T314" s="302" t="str">
        <f t="shared" si="83"/>
        <v>-----</v>
      </c>
      <c r="U314" s="394">
        <v>303</v>
      </c>
      <c r="V314" s="384" t="str">
        <f t="shared" si="95"/>
        <v>-----</v>
      </c>
      <c r="W314" s="392"/>
      <c r="X314" s="393"/>
      <c r="Y314" s="393"/>
      <c r="Z314" s="390"/>
      <c r="AA314" s="359" t="str">
        <f t="shared" si="90"/>
        <v>0</v>
      </c>
      <c r="AB314" s="397">
        <f>Tabla6[[#This Row],[Valor]]+AB313</f>
        <v>0</v>
      </c>
    </row>
    <row r="315" spans="1:28" hidden="1">
      <c r="A315" s="358" t="s">
        <v>1414</v>
      </c>
      <c r="B315" s="305"/>
      <c r="C315" s="303" t="e">
        <f>VLOOKUP(B315,Piezas!$A$10:$B$829,2,FALSE)</f>
        <v>#N/A</v>
      </c>
      <c r="D315" s="396"/>
      <c r="E315" s="307" t="str">
        <f>Tabla6[[#This Row],[NºSubcomponente]]</f>
        <v>M304</v>
      </c>
      <c r="F315" s="290"/>
      <c r="G315" s="376" t="str">
        <f t="shared" si="96"/>
        <v>Esp Mat</v>
      </c>
      <c r="H315" s="329">
        <f t="shared" si="86"/>
        <v>0</v>
      </c>
      <c r="I315" s="291" t="str">
        <f t="shared" si="91"/>
        <v>Esp Mat</v>
      </c>
      <c r="J315" s="274"/>
      <c r="K315" s="292" t="str">
        <f t="shared" si="92"/>
        <v>------</v>
      </c>
      <c r="L315" s="293" t="str">
        <f t="shared" si="93"/>
        <v>-------</v>
      </c>
      <c r="M315" s="379" t="str">
        <f t="shared" si="97"/>
        <v>---------------</v>
      </c>
      <c r="N315" s="281"/>
      <c r="O315" s="380" t="str">
        <f t="shared" si="98"/>
        <v>----</v>
      </c>
      <c r="P315" s="282"/>
      <c r="Q315" s="382" t="str">
        <f t="shared" si="99"/>
        <v>----</v>
      </c>
      <c r="R315" s="282"/>
      <c r="S315" s="264" t="str">
        <f t="shared" si="94"/>
        <v>----</v>
      </c>
      <c r="T315" s="302" t="str">
        <f t="shared" ref="T315:T346" si="100">IF(J315&lt;&gt;0,L315*H315,"-----")</f>
        <v>-----</v>
      </c>
      <c r="U315" s="394">
        <v>304</v>
      </c>
      <c r="V315" s="384" t="str">
        <f t="shared" si="95"/>
        <v>-----</v>
      </c>
      <c r="W315" s="392"/>
      <c r="X315" s="393"/>
      <c r="Y315" s="393"/>
      <c r="Z315" s="390"/>
      <c r="AA315" s="359" t="str">
        <f t="shared" si="90"/>
        <v>0</v>
      </c>
      <c r="AB315" s="397">
        <f>Tabla6[[#This Row],[Valor]]+AB314</f>
        <v>0</v>
      </c>
    </row>
    <row r="316" spans="1:28" hidden="1">
      <c r="A316" s="358" t="s">
        <v>1415</v>
      </c>
      <c r="B316" s="305"/>
      <c r="C316" s="303" t="e">
        <f>VLOOKUP(B316,Piezas!$A$10:$B$829,2,FALSE)</f>
        <v>#N/A</v>
      </c>
      <c r="D316" s="396"/>
      <c r="E316" s="307" t="str">
        <f>Tabla6[[#This Row],[NºSubcomponente]]</f>
        <v>M305</v>
      </c>
      <c r="F316" s="290"/>
      <c r="G316" s="376" t="str">
        <f t="shared" si="96"/>
        <v>Esp Mat</v>
      </c>
      <c r="H316" s="329">
        <f t="shared" si="86"/>
        <v>0</v>
      </c>
      <c r="I316" s="291" t="str">
        <f t="shared" si="91"/>
        <v>Esp Mat</v>
      </c>
      <c r="J316" s="274"/>
      <c r="K316" s="292" t="str">
        <f t="shared" si="92"/>
        <v>------</v>
      </c>
      <c r="L316" s="293" t="str">
        <f t="shared" si="93"/>
        <v>-------</v>
      </c>
      <c r="M316" s="379" t="str">
        <f t="shared" si="97"/>
        <v>---------------</v>
      </c>
      <c r="N316" s="281"/>
      <c r="O316" s="380" t="str">
        <f t="shared" si="98"/>
        <v>----</v>
      </c>
      <c r="P316" s="282"/>
      <c r="Q316" s="382" t="str">
        <f t="shared" si="99"/>
        <v>----</v>
      </c>
      <c r="R316" s="282"/>
      <c r="S316" s="264" t="str">
        <f t="shared" si="94"/>
        <v>----</v>
      </c>
      <c r="T316" s="302" t="str">
        <f t="shared" si="100"/>
        <v>-----</v>
      </c>
      <c r="U316" s="394">
        <v>305</v>
      </c>
      <c r="V316" s="384" t="str">
        <f t="shared" si="95"/>
        <v>-----</v>
      </c>
      <c r="W316" s="392"/>
      <c r="X316" s="393"/>
      <c r="Y316" s="393"/>
      <c r="Z316" s="390"/>
      <c r="AA316" s="359" t="str">
        <f t="shared" si="90"/>
        <v>0</v>
      </c>
      <c r="AB316" s="397">
        <f>Tabla6[[#This Row],[Valor]]+AB315</f>
        <v>0</v>
      </c>
    </row>
    <row r="317" spans="1:28" hidden="1">
      <c r="A317" s="358" t="s">
        <v>1416</v>
      </c>
      <c r="B317" s="305"/>
      <c r="C317" s="303" t="e">
        <f>VLOOKUP(B317,Piezas!$A$10:$B$829,2,FALSE)</f>
        <v>#N/A</v>
      </c>
      <c r="D317" s="396"/>
      <c r="E317" s="307" t="str">
        <f>Tabla6[[#This Row],[NºSubcomponente]]</f>
        <v>M306</v>
      </c>
      <c r="F317" s="290"/>
      <c r="G317" s="376" t="str">
        <f t="shared" si="96"/>
        <v>Esp Mat</v>
      </c>
      <c r="H317" s="329">
        <f t="shared" si="86"/>
        <v>0</v>
      </c>
      <c r="I317" s="291" t="str">
        <f t="shared" si="91"/>
        <v>Esp Mat</v>
      </c>
      <c r="J317" s="274"/>
      <c r="K317" s="292" t="str">
        <f t="shared" si="92"/>
        <v>------</v>
      </c>
      <c r="L317" s="293" t="str">
        <f t="shared" si="93"/>
        <v>-------</v>
      </c>
      <c r="M317" s="379" t="str">
        <f t="shared" si="97"/>
        <v>---------------</v>
      </c>
      <c r="N317" s="281"/>
      <c r="O317" s="380" t="str">
        <f t="shared" si="98"/>
        <v>----</v>
      </c>
      <c r="P317" s="282"/>
      <c r="Q317" s="382" t="str">
        <f t="shared" si="99"/>
        <v>----</v>
      </c>
      <c r="R317" s="282"/>
      <c r="S317" s="264" t="str">
        <f t="shared" si="94"/>
        <v>----</v>
      </c>
      <c r="T317" s="302" t="str">
        <f t="shared" si="100"/>
        <v>-----</v>
      </c>
      <c r="U317" s="394">
        <v>306</v>
      </c>
      <c r="V317" s="384" t="str">
        <f t="shared" si="95"/>
        <v>-----</v>
      </c>
      <c r="W317" s="392"/>
      <c r="X317" s="393"/>
      <c r="Y317" s="393"/>
      <c r="Z317" s="390"/>
      <c r="AA317" s="359" t="str">
        <f t="shared" si="90"/>
        <v>0</v>
      </c>
      <c r="AB317" s="399"/>
    </row>
    <row r="318" spans="1:28" hidden="1">
      <c r="A318" s="358" t="s">
        <v>1417</v>
      </c>
      <c r="B318" s="305"/>
      <c r="C318" s="303" t="e">
        <f>VLOOKUP(B318,Piezas!$A$10:$B$829,2,FALSE)</f>
        <v>#N/A</v>
      </c>
      <c r="D318" s="396"/>
      <c r="E318" s="307" t="str">
        <f>Tabla6[[#This Row],[NºSubcomponente]]</f>
        <v>M307</v>
      </c>
      <c r="F318" s="290"/>
      <c r="G318" s="376" t="str">
        <f t="shared" si="96"/>
        <v>Esp Mat</v>
      </c>
      <c r="H318" s="329">
        <f t="shared" si="86"/>
        <v>0</v>
      </c>
      <c r="I318" s="291" t="str">
        <f t="shared" si="91"/>
        <v>Esp Mat</v>
      </c>
      <c r="J318" s="274"/>
      <c r="K318" s="292" t="str">
        <f t="shared" si="92"/>
        <v>------</v>
      </c>
      <c r="L318" s="293" t="str">
        <f t="shared" si="93"/>
        <v>-------</v>
      </c>
      <c r="M318" s="379" t="str">
        <f t="shared" si="97"/>
        <v>---------------</v>
      </c>
      <c r="N318" s="281"/>
      <c r="O318" s="380" t="str">
        <f t="shared" si="98"/>
        <v>----</v>
      </c>
      <c r="P318" s="282"/>
      <c r="Q318" s="382" t="str">
        <f t="shared" si="99"/>
        <v>----</v>
      </c>
      <c r="R318" s="282"/>
      <c r="S318" s="264" t="str">
        <f t="shared" si="94"/>
        <v>----</v>
      </c>
      <c r="T318" s="302" t="str">
        <f t="shared" si="100"/>
        <v>-----</v>
      </c>
      <c r="U318" s="394">
        <v>307</v>
      </c>
      <c r="V318" s="384" t="str">
        <f t="shared" si="95"/>
        <v>-----</v>
      </c>
      <c r="W318" s="392"/>
      <c r="X318" s="393"/>
      <c r="Y318" s="393"/>
      <c r="Z318" s="390"/>
      <c r="AA318" s="359" t="str">
        <f t="shared" si="90"/>
        <v>0</v>
      </c>
      <c r="AB318" s="400" t="str">
        <f>Tabla6[[#This Row],[Valor]]</f>
        <v>0</v>
      </c>
    </row>
    <row r="319" spans="1:28" hidden="1">
      <c r="A319" s="358" t="s">
        <v>1418</v>
      </c>
      <c r="B319" s="305"/>
      <c r="C319" s="303" t="e">
        <f>VLOOKUP(B319,Piezas!$A$10:$B$829,2,FALSE)</f>
        <v>#N/A</v>
      </c>
      <c r="D319" s="396"/>
      <c r="E319" s="307" t="str">
        <f>Tabla6[[#This Row],[NºSubcomponente]]</f>
        <v>M308</v>
      </c>
      <c r="F319" s="290"/>
      <c r="G319" s="376" t="str">
        <f t="shared" si="96"/>
        <v>Esp Mat</v>
      </c>
      <c r="H319" s="329">
        <f t="shared" si="86"/>
        <v>0</v>
      </c>
      <c r="I319" s="291" t="str">
        <f t="shared" si="91"/>
        <v>Esp Mat</v>
      </c>
      <c r="J319" s="274"/>
      <c r="K319" s="292" t="str">
        <f t="shared" si="92"/>
        <v>------</v>
      </c>
      <c r="L319" s="293" t="str">
        <f t="shared" si="93"/>
        <v>-------</v>
      </c>
      <c r="M319" s="379" t="str">
        <f t="shared" si="97"/>
        <v>---------------</v>
      </c>
      <c r="N319" s="281"/>
      <c r="O319" s="380" t="str">
        <f t="shared" si="98"/>
        <v>----</v>
      </c>
      <c r="P319" s="282"/>
      <c r="Q319" s="382" t="str">
        <f t="shared" si="99"/>
        <v>----</v>
      </c>
      <c r="R319" s="282"/>
      <c r="S319" s="264" t="str">
        <f t="shared" si="94"/>
        <v>----</v>
      </c>
      <c r="T319" s="302" t="str">
        <f t="shared" si="100"/>
        <v>-----</v>
      </c>
      <c r="U319" s="394">
        <v>308</v>
      </c>
      <c r="V319" s="384" t="str">
        <f t="shared" si="95"/>
        <v>-----</v>
      </c>
      <c r="W319" s="392"/>
      <c r="X319" s="393"/>
      <c r="Y319" s="393"/>
      <c r="Z319" s="390"/>
      <c r="AA319" s="359" t="str">
        <f t="shared" si="90"/>
        <v>0</v>
      </c>
      <c r="AB319" s="397">
        <f>Tabla6[[#This Row],[Valor]]+AB318</f>
        <v>0</v>
      </c>
    </row>
    <row r="320" spans="1:28" hidden="1">
      <c r="A320" s="358" t="s">
        <v>1419</v>
      </c>
      <c r="B320" s="305"/>
      <c r="C320" s="303" t="e">
        <f>VLOOKUP(B320,Piezas!$A$10:$B$829,2,FALSE)</f>
        <v>#N/A</v>
      </c>
      <c r="D320" s="396"/>
      <c r="E320" s="307" t="str">
        <f>Tabla6[[#This Row],[NºSubcomponente]]</f>
        <v>M309</v>
      </c>
      <c r="F320" s="290"/>
      <c r="G320" s="376" t="str">
        <f t="shared" si="96"/>
        <v>Esp Mat</v>
      </c>
      <c r="H320" s="329">
        <f t="shared" si="86"/>
        <v>0</v>
      </c>
      <c r="I320" s="291" t="str">
        <f t="shared" si="91"/>
        <v>Esp Mat</v>
      </c>
      <c r="J320" s="274"/>
      <c r="K320" s="292" t="str">
        <f t="shared" si="92"/>
        <v>------</v>
      </c>
      <c r="L320" s="293" t="str">
        <f t="shared" si="93"/>
        <v>-------</v>
      </c>
      <c r="M320" s="379" t="str">
        <f t="shared" si="97"/>
        <v>---------------</v>
      </c>
      <c r="N320" s="281"/>
      <c r="O320" s="380" t="str">
        <f t="shared" si="98"/>
        <v>----</v>
      </c>
      <c r="P320" s="282"/>
      <c r="Q320" s="382" t="str">
        <f t="shared" si="99"/>
        <v>----</v>
      </c>
      <c r="R320" s="282"/>
      <c r="S320" s="264" t="str">
        <f t="shared" si="94"/>
        <v>----</v>
      </c>
      <c r="T320" s="302" t="str">
        <f t="shared" si="100"/>
        <v>-----</v>
      </c>
      <c r="U320" s="394">
        <v>309</v>
      </c>
      <c r="V320" s="384" t="str">
        <f t="shared" si="95"/>
        <v>-----</v>
      </c>
      <c r="W320" s="392"/>
      <c r="X320" s="393"/>
      <c r="Y320" s="393"/>
      <c r="Z320" s="390"/>
      <c r="AA320" s="359" t="str">
        <f t="shared" si="90"/>
        <v>0</v>
      </c>
      <c r="AB320" s="397">
        <f>Tabla6[[#This Row],[Valor]]+AB319</f>
        <v>0</v>
      </c>
    </row>
    <row r="321" spans="1:28" hidden="1">
      <c r="A321" s="358" t="s">
        <v>1420</v>
      </c>
      <c r="B321" s="305"/>
      <c r="C321" s="303" t="e">
        <f>VLOOKUP(B321,Piezas!$A$10:$B$829,2,FALSE)</f>
        <v>#N/A</v>
      </c>
      <c r="D321" s="396"/>
      <c r="E321" s="307" t="str">
        <f>Tabla6[[#This Row],[NºSubcomponente]]</f>
        <v>M310</v>
      </c>
      <c r="F321" s="290"/>
      <c r="G321" s="376" t="str">
        <f t="shared" si="96"/>
        <v>Esp Mat</v>
      </c>
      <c r="H321" s="329">
        <f t="shared" si="86"/>
        <v>0</v>
      </c>
      <c r="I321" s="291" t="str">
        <f t="shared" si="91"/>
        <v>Esp Mat</v>
      </c>
      <c r="J321" s="274"/>
      <c r="K321" s="292" t="str">
        <f t="shared" si="92"/>
        <v>------</v>
      </c>
      <c r="L321" s="293" t="str">
        <f t="shared" si="93"/>
        <v>-------</v>
      </c>
      <c r="M321" s="379" t="str">
        <f t="shared" si="97"/>
        <v>---------------</v>
      </c>
      <c r="N321" s="281"/>
      <c r="O321" s="380" t="str">
        <f t="shared" si="98"/>
        <v>----</v>
      </c>
      <c r="P321" s="282"/>
      <c r="Q321" s="382" t="str">
        <f t="shared" si="99"/>
        <v>----</v>
      </c>
      <c r="R321" s="282"/>
      <c r="S321" s="264" t="str">
        <f t="shared" si="94"/>
        <v>----</v>
      </c>
      <c r="T321" s="302" t="str">
        <f t="shared" si="100"/>
        <v>-----</v>
      </c>
      <c r="U321" s="394">
        <v>310</v>
      </c>
      <c r="V321" s="384" t="str">
        <f t="shared" si="95"/>
        <v>-----</v>
      </c>
      <c r="W321" s="392"/>
      <c r="X321" s="393"/>
      <c r="Y321" s="393"/>
      <c r="Z321" s="390"/>
      <c r="AA321" s="359" t="str">
        <f t="shared" si="90"/>
        <v>0</v>
      </c>
      <c r="AB321" s="397">
        <f>Tabla6[[#This Row],[Valor]]+AB320</f>
        <v>0</v>
      </c>
    </row>
    <row r="322" spans="1:28" hidden="1">
      <c r="A322" s="358" t="s">
        <v>1421</v>
      </c>
      <c r="B322" s="305"/>
      <c r="C322" s="303" t="e">
        <f>VLOOKUP(B322,Piezas!$A$10:$B$829,2,FALSE)</f>
        <v>#N/A</v>
      </c>
      <c r="D322" s="396"/>
      <c r="E322" s="307" t="str">
        <f>Tabla6[[#This Row],[NºSubcomponente]]</f>
        <v>M311</v>
      </c>
      <c r="F322" s="290"/>
      <c r="G322" s="376" t="str">
        <f t="shared" si="96"/>
        <v>Esp Mat</v>
      </c>
      <c r="H322" s="329">
        <f t="shared" si="86"/>
        <v>0</v>
      </c>
      <c r="I322" s="291" t="str">
        <f t="shared" si="91"/>
        <v>Esp Mat</v>
      </c>
      <c r="J322" s="274"/>
      <c r="K322" s="292" t="str">
        <f t="shared" si="92"/>
        <v>------</v>
      </c>
      <c r="L322" s="293" t="str">
        <f t="shared" si="93"/>
        <v>-------</v>
      </c>
      <c r="M322" s="379" t="str">
        <f t="shared" si="97"/>
        <v>---------------</v>
      </c>
      <c r="N322" s="281"/>
      <c r="O322" s="380" t="str">
        <f t="shared" si="98"/>
        <v>----</v>
      </c>
      <c r="P322" s="282"/>
      <c r="Q322" s="382" t="str">
        <f t="shared" si="99"/>
        <v>----</v>
      </c>
      <c r="R322" s="282"/>
      <c r="S322" s="264" t="str">
        <f t="shared" si="94"/>
        <v>----</v>
      </c>
      <c r="T322" s="302" t="str">
        <f t="shared" si="100"/>
        <v>-----</v>
      </c>
      <c r="U322" s="394">
        <v>311</v>
      </c>
      <c r="V322" s="384" t="str">
        <f t="shared" ref="V322:V353" si="101">IF(J322="T",$AG$25,IF(J322="A",$AG$19,IF(J322="P",$AG$20,IF(J322="CN",$AG$23,IF(J322="CI",$AG$24,IF(J322="HRL",$AG$21,IF(J322="CER",$AG$27,IF(J322="CEC",$AG$28,IF(J322="HCL",$AG$22,IF(J322="CI",$AG$24,"-----"))))))))))</f>
        <v>-----</v>
      </c>
      <c r="W322" s="392"/>
      <c r="X322" s="393"/>
      <c r="Y322" s="393"/>
      <c r="Z322" s="390"/>
      <c r="AA322" s="359" t="str">
        <f t="shared" si="90"/>
        <v>0</v>
      </c>
      <c r="AB322" s="397">
        <f>Tabla6[[#This Row],[Valor]]+AB321</f>
        <v>0</v>
      </c>
    </row>
    <row r="323" spans="1:28" hidden="1">
      <c r="A323" s="358" t="s">
        <v>1422</v>
      </c>
      <c r="B323" s="305"/>
      <c r="C323" s="303" t="e">
        <f>VLOOKUP(B323,Piezas!$A$10:$B$829,2,FALSE)</f>
        <v>#N/A</v>
      </c>
      <c r="D323" s="396"/>
      <c r="E323" s="307" t="str">
        <f>Tabla6[[#This Row],[NºSubcomponente]]</f>
        <v>M312</v>
      </c>
      <c r="F323" s="290"/>
      <c r="G323" s="376" t="str">
        <f t="shared" si="96"/>
        <v>Esp Mat</v>
      </c>
      <c r="H323" s="329">
        <f t="shared" si="86"/>
        <v>0</v>
      </c>
      <c r="I323" s="291" t="str">
        <f t="shared" si="91"/>
        <v>Esp Mat</v>
      </c>
      <c r="J323" s="274"/>
      <c r="K323" s="292" t="str">
        <f t="shared" si="92"/>
        <v>------</v>
      </c>
      <c r="L323" s="293" t="str">
        <f t="shared" si="93"/>
        <v>-------</v>
      </c>
      <c r="M323" s="379" t="str">
        <f t="shared" si="97"/>
        <v>---------------</v>
      </c>
      <c r="N323" s="281"/>
      <c r="O323" s="380" t="str">
        <f t="shared" si="98"/>
        <v>----</v>
      </c>
      <c r="P323" s="282"/>
      <c r="Q323" s="382" t="str">
        <f t="shared" si="99"/>
        <v>----</v>
      </c>
      <c r="R323" s="282"/>
      <c r="S323" s="264" t="str">
        <f t="shared" si="94"/>
        <v>----</v>
      </c>
      <c r="T323" s="302" t="str">
        <f t="shared" si="100"/>
        <v>-----</v>
      </c>
      <c r="U323" s="394">
        <v>312</v>
      </c>
      <c r="V323" s="384" t="str">
        <f t="shared" si="101"/>
        <v>-----</v>
      </c>
      <c r="W323" s="392"/>
      <c r="X323" s="393"/>
      <c r="Y323" s="393"/>
      <c r="Z323" s="390"/>
      <c r="AA323" s="359" t="str">
        <f t="shared" si="90"/>
        <v>0</v>
      </c>
      <c r="AB323" s="399"/>
    </row>
    <row r="324" spans="1:28" hidden="1">
      <c r="A324" s="358" t="s">
        <v>1423</v>
      </c>
      <c r="B324" s="305"/>
      <c r="C324" s="303" t="e">
        <f>VLOOKUP(B324,Piezas!$A$10:$B$829,2,FALSE)</f>
        <v>#N/A</v>
      </c>
      <c r="D324" s="396"/>
      <c r="E324" s="307" t="str">
        <f>Tabla6[[#This Row],[NºSubcomponente]]</f>
        <v>M313</v>
      </c>
      <c r="F324" s="290"/>
      <c r="G324" s="376" t="str">
        <f t="shared" si="96"/>
        <v>Esp Mat</v>
      </c>
      <c r="H324" s="329">
        <f t="shared" si="86"/>
        <v>0</v>
      </c>
      <c r="I324" s="291" t="str">
        <f t="shared" si="91"/>
        <v>Esp Mat</v>
      </c>
      <c r="J324" s="274"/>
      <c r="K324" s="292" t="str">
        <f t="shared" si="92"/>
        <v>------</v>
      </c>
      <c r="L324" s="293" t="str">
        <f t="shared" si="93"/>
        <v>-------</v>
      </c>
      <c r="M324" s="379" t="str">
        <f t="shared" si="97"/>
        <v>---------------</v>
      </c>
      <c r="N324" s="281"/>
      <c r="O324" s="380" t="str">
        <f t="shared" si="98"/>
        <v>----</v>
      </c>
      <c r="P324" s="282"/>
      <c r="Q324" s="382" t="str">
        <f t="shared" si="99"/>
        <v>----</v>
      </c>
      <c r="R324" s="282"/>
      <c r="S324" s="264" t="str">
        <f t="shared" si="94"/>
        <v>----</v>
      </c>
      <c r="T324" s="302" t="str">
        <f t="shared" si="100"/>
        <v>-----</v>
      </c>
      <c r="U324" s="394">
        <v>313</v>
      </c>
      <c r="V324" s="384" t="str">
        <f t="shared" si="101"/>
        <v>-----</v>
      </c>
      <c r="W324" s="392"/>
      <c r="X324" s="393"/>
      <c r="Y324" s="393"/>
      <c r="Z324" s="390"/>
      <c r="AA324" s="359" t="str">
        <f t="shared" si="90"/>
        <v>0</v>
      </c>
      <c r="AB324" s="400" t="str">
        <f>Tabla6[[#This Row],[Valor]]</f>
        <v>0</v>
      </c>
    </row>
    <row r="325" spans="1:28" hidden="1">
      <c r="A325" s="358" t="s">
        <v>1424</v>
      </c>
      <c r="B325" s="305"/>
      <c r="C325" s="303" t="e">
        <f>VLOOKUP(B325,Piezas!$A$10:$B$829,2,FALSE)</f>
        <v>#N/A</v>
      </c>
      <c r="D325" s="396"/>
      <c r="E325" s="307" t="str">
        <f>Tabla6[[#This Row],[NºSubcomponente]]</f>
        <v>M314</v>
      </c>
      <c r="F325" s="290"/>
      <c r="G325" s="376" t="str">
        <f t="shared" si="96"/>
        <v>Esp Mat</v>
      </c>
      <c r="H325" s="329">
        <f t="shared" si="86"/>
        <v>0</v>
      </c>
      <c r="I325" s="291" t="str">
        <f t="shared" si="91"/>
        <v>Esp Mat</v>
      </c>
      <c r="J325" s="274"/>
      <c r="K325" s="292" t="str">
        <f t="shared" si="92"/>
        <v>------</v>
      </c>
      <c r="L325" s="293" t="str">
        <f t="shared" si="93"/>
        <v>-------</v>
      </c>
      <c r="M325" s="379" t="str">
        <f t="shared" si="97"/>
        <v>---------------</v>
      </c>
      <c r="N325" s="281"/>
      <c r="O325" s="380" t="str">
        <f t="shared" si="98"/>
        <v>----</v>
      </c>
      <c r="P325" s="282"/>
      <c r="Q325" s="382" t="str">
        <f t="shared" si="99"/>
        <v>----</v>
      </c>
      <c r="R325" s="282"/>
      <c r="S325" s="264" t="str">
        <f t="shared" si="94"/>
        <v>----</v>
      </c>
      <c r="T325" s="302" t="str">
        <f t="shared" si="100"/>
        <v>-----</v>
      </c>
      <c r="U325" s="394">
        <v>314</v>
      </c>
      <c r="V325" s="384" t="str">
        <f t="shared" si="101"/>
        <v>-----</v>
      </c>
      <c r="W325" s="392"/>
      <c r="X325" s="393"/>
      <c r="Y325" s="393"/>
      <c r="Z325" s="390"/>
      <c r="AA325" s="359" t="str">
        <f t="shared" si="90"/>
        <v>0</v>
      </c>
      <c r="AB325" s="397">
        <f>Tabla6[[#This Row],[Valor]]+AB324</f>
        <v>0</v>
      </c>
    </row>
    <row r="326" spans="1:28" hidden="1">
      <c r="A326" s="358" t="s">
        <v>1425</v>
      </c>
      <c r="B326" s="305"/>
      <c r="C326" s="303" t="e">
        <f>VLOOKUP(B326,Piezas!$A$10:$B$829,2,FALSE)</f>
        <v>#N/A</v>
      </c>
      <c r="D326" s="396"/>
      <c r="E326" s="307" t="str">
        <f>Tabla6[[#This Row],[NºSubcomponente]]</f>
        <v>M315</v>
      </c>
      <c r="F326" s="290"/>
      <c r="G326" s="376" t="str">
        <f t="shared" si="96"/>
        <v>Esp Mat</v>
      </c>
      <c r="H326" s="329">
        <f t="shared" si="86"/>
        <v>0</v>
      </c>
      <c r="I326" s="291" t="str">
        <f t="shared" si="91"/>
        <v>Esp Mat</v>
      </c>
      <c r="J326" s="274"/>
      <c r="K326" s="292" t="str">
        <f t="shared" si="92"/>
        <v>------</v>
      </c>
      <c r="L326" s="293" t="str">
        <f t="shared" si="93"/>
        <v>-------</v>
      </c>
      <c r="M326" s="379" t="str">
        <f t="shared" si="97"/>
        <v>---------------</v>
      </c>
      <c r="N326" s="281"/>
      <c r="O326" s="380" t="str">
        <f t="shared" si="98"/>
        <v>----</v>
      </c>
      <c r="P326" s="282"/>
      <c r="Q326" s="382" t="str">
        <f t="shared" si="99"/>
        <v>----</v>
      </c>
      <c r="R326" s="282"/>
      <c r="S326" s="264" t="str">
        <f t="shared" si="94"/>
        <v>----</v>
      </c>
      <c r="T326" s="302" t="str">
        <f t="shared" si="100"/>
        <v>-----</v>
      </c>
      <c r="U326" s="394">
        <v>315</v>
      </c>
      <c r="V326" s="384" t="str">
        <f t="shared" si="101"/>
        <v>-----</v>
      </c>
      <c r="W326" s="392"/>
      <c r="X326" s="393"/>
      <c r="Y326" s="393"/>
      <c r="Z326" s="390"/>
      <c r="AA326" s="359" t="str">
        <f t="shared" si="90"/>
        <v>0</v>
      </c>
      <c r="AB326" s="397">
        <f>Tabla6[[#This Row],[Valor]]+AB325</f>
        <v>0</v>
      </c>
    </row>
    <row r="327" spans="1:28" hidden="1">
      <c r="A327" s="358" t="s">
        <v>1426</v>
      </c>
      <c r="B327" s="305"/>
      <c r="C327" s="303" t="e">
        <f>VLOOKUP(B327,Piezas!$A$10:$B$829,2,FALSE)</f>
        <v>#N/A</v>
      </c>
      <c r="D327" s="396"/>
      <c r="E327" s="307" t="str">
        <f>Tabla6[[#This Row],[NºSubcomponente]]</f>
        <v>M316</v>
      </c>
      <c r="F327" s="290"/>
      <c r="G327" s="376" t="str">
        <f t="shared" si="96"/>
        <v>Esp Mat</v>
      </c>
      <c r="H327" s="329">
        <f t="shared" si="86"/>
        <v>0</v>
      </c>
      <c r="I327" s="291" t="str">
        <f t="shared" si="91"/>
        <v>Esp Mat</v>
      </c>
      <c r="J327" s="274"/>
      <c r="K327" s="292" t="str">
        <f t="shared" si="92"/>
        <v>------</v>
      </c>
      <c r="L327" s="293" t="str">
        <f t="shared" si="93"/>
        <v>-------</v>
      </c>
      <c r="M327" s="379" t="str">
        <f t="shared" si="97"/>
        <v>---------------</v>
      </c>
      <c r="N327" s="281"/>
      <c r="O327" s="380" t="str">
        <f t="shared" si="98"/>
        <v>----</v>
      </c>
      <c r="P327" s="282"/>
      <c r="Q327" s="382" t="str">
        <f t="shared" si="99"/>
        <v>----</v>
      </c>
      <c r="R327" s="282"/>
      <c r="S327" s="264" t="str">
        <f t="shared" si="94"/>
        <v>----</v>
      </c>
      <c r="T327" s="302" t="str">
        <f t="shared" si="100"/>
        <v>-----</v>
      </c>
      <c r="U327" s="394">
        <v>316</v>
      </c>
      <c r="V327" s="384" t="str">
        <f t="shared" si="101"/>
        <v>-----</v>
      </c>
      <c r="W327" s="392"/>
      <c r="X327" s="393"/>
      <c r="Y327" s="393"/>
      <c r="Z327" s="390"/>
      <c r="AA327" s="359" t="str">
        <f t="shared" si="90"/>
        <v>0</v>
      </c>
      <c r="AB327" s="397">
        <f>Tabla6[[#This Row],[Valor]]+AB326</f>
        <v>0</v>
      </c>
    </row>
    <row r="328" spans="1:28" hidden="1">
      <c r="A328" s="358" t="s">
        <v>1427</v>
      </c>
      <c r="B328" s="305"/>
      <c r="C328" s="303" t="e">
        <f>VLOOKUP(B328,Piezas!$A$10:$B$829,2,FALSE)</f>
        <v>#N/A</v>
      </c>
      <c r="D328" s="396"/>
      <c r="E328" s="307" t="str">
        <f>Tabla6[[#This Row],[NºSubcomponente]]</f>
        <v>M317</v>
      </c>
      <c r="F328" s="290"/>
      <c r="G328" s="376" t="str">
        <f t="shared" ref="G328:G359" si="102">IF(J328="T","mm",IF(J328="H","mm",IF(J328="CA","mm",IF(J328="CN","Planchas",IF(J328="CI","Planchas",IF(J328="P","mm",IF(J328="A","mm",IF(J328="HRL","mm",IF(J328="HCL","mm",IF(J328="A","mm",IF(J328="cer","mm",IF(J328="cec","mm","Esp Mat"))))))))))))</f>
        <v>Esp Mat</v>
      </c>
      <c r="H328" s="329">
        <f t="shared" si="86"/>
        <v>0</v>
      </c>
      <c r="I328" s="291" t="str">
        <f t="shared" si="91"/>
        <v>Esp Mat</v>
      </c>
      <c r="J328" s="274"/>
      <c r="K328" s="292" t="str">
        <f t="shared" si="92"/>
        <v>------</v>
      </c>
      <c r="L328" s="293" t="str">
        <f t="shared" si="93"/>
        <v>-------</v>
      </c>
      <c r="M328" s="379" t="str">
        <f t="shared" si="97"/>
        <v>---------------</v>
      </c>
      <c r="N328" s="281"/>
      <c r="O328" s="380" t="str">
        <f t="shared" si="98"/>
        <v>----</v>
      </c>
      <c r="P328" s="282"/>
      <c r="Q328" s="382" t="str">
        <f t="shared" si="99"/>
        <v>----</v>
      </c>
      <c r="R328" s="282"/>
      <c r="S328" s="264" t="str">
        <f t="shared" si="94"/>
        <v>----</v>
      </c>
      <c r="T328" s="302" t="str">
        <f t="shared" si="100"/>
        <v>-----</v>
      </c>
      <c r="U328" s="394">
        <v>317</v>
      </c>
      <c r="V328" s="384" t="str">
        <f t="shared" si="101"/>
        <v>-----</v>
      </c>
      <c r="W328" s="392"/>
      <c r="X328" s="393"/>
      <c r="Y328" s="393"/>
      <c r="Z328" s="390"/>
      <c r="AA328" s="359" t="str">
        <f t="shared" si="90"/>
        <v>0</v>
      </c>
      <c r="AB328" s="397">
        <f>Tabla6[[#This Row],[Valor]]+AB327</f>
        <v>0</v>
      </c>
    </row>
    <row r="329" spans="1:28" hidden="1">
      <c r="A329" s="358" t="s">
        <v>1428</v>
      </c>
      <c r="B329" s="305"/>
      <c r="C329" s="303" t="e">
        <f>VLOOKUP(B329,Piezas!$A$10:$B$829,2,FALSE)</f>
        <v>#N/A</v>
      </c>
      <c r="D329" s="396"/>
      <c r="E329" s="307" t="str">
        <f>Tabla6[[#This Row],[NºSubcomponente]]</f>
        <v>M318</v>
      </c>
      <c r="F329" s="290"/>
      <c r="G329" s="376" t="str">
        <f t="shared" si="102"/>
        <v>Esp Mat</v>
      </c>
      <c r="H329" s="329">
        <f t="shared" si="86"/>
        <v>0</v>
      </c>
      <c r="I329" s="291" t="str">
        <f t="shared" si="91"/>
        <v>Esp Mat</v>
      </c>
      <c r="J329" s="274"/>
      <c r="K329" s="292" t="str">
        <f t="shared" si="92"/>
        <v>------</v>
      </c>
      <c r="L329" s="293" t="str">
        <f t="shared" si="93"/>
        <v>-------</v>
      </c>
      <c r="M329" s="379" t="str">
        <f t="shared" si="97"/>
        <v>---------------</v>
      </c>
      <c r="N329" s="281"/>
      <c r="O329" s="380" t="str">
        <f t="shared" si="98"/>
        <v>----</v>
      </c>
      <c r="P329" s="282"/>
      <c r="Q329" s="382" t="str">
        <f t="shared" si="99"/>
        <v>----</v>
      </c>
      <c r="R329" s="282"/>
      <c r="S329" s="264" t="str">
        <f t="shared" si="94"/>
        <v>----</v>
      </c>
      <c r="T329" s="302" t="str">
        <f t="shared" si="100"/>
        <v>-----</v>
      </c>
      <c r="U329" s="394">
        <v>318</v>
      </c>
      <c r="V329" s="384" t="str">
        <f t="shared" si="101"/>
        <v>-----</v>
      </c>
      <c r="W329" s="392"/>
      <c r="X329" s="393"/>
      <c r="Y329" s="393"/>
      <c r="Z329" s="390"/>
      <c r="AA329" s="359" t="str">
        <f t="shared" si="90"/>
        <v>0</v>
      </c>
      <c r="AB329" s="399"/>
    </row>
    <row r="330" spans="1:28" hidden="1">
      <c r="A330" s="358" t="s">
        <v>1429</v>
      </c>
      <c r="B330" s="305"/>
      <c r="C330" s="303" t="e">
        <f>VLOOKUP(B330,Piezas!$A$10:$B$829,2,FALSE)</f>
        <v>#N/A</v>
      </c>
      <c r="D330" s="396"/>
      <c r="E330" s="307" t="str">
        <f>Tabla6[[#This Row],[NºSubcomponente]]</f>
        <v>M319</v>
      </c>
      <c r="F330" s="290"/>
      <c r="G330" s="376" t="str">
        <f t="shared" si="102"/>
        <v>Esp Mat</v>
      </c>
      <c r="H330" s="329">
        <f t="shared" si="86"/>
        <v>0</v>
      </c>
      <c r="I330" s="291" t="str">
        <f t="shared" si="91"/>
        <v>Esp Mat</v>
      </c>
      <c r="J330" s="274"/>
      <c r="K330" s="292" t="str">
        <f t="shared" si="92"/>
        <v>------</v>
      </c>
      <c r="L330" s="293" t="str">
        <f t="shared" si="93"/>
        <v>-------</v>
      </c>
      <c r="M330" s="379" t="str">
        <f t="shared" si="97"/>
        <v>---------------</v>
      </c>
      <c r="N330" s="281"/>
      <c r="O330" s="380" t="str">
        <f t="shared" si="98"/>
        <v>----</v>
      </c>
      <c r="P330" s="282"/>
      <c r="Q330" s="382" t="str">
        <f t="shared" si="99"/>
        <v>----</v>
      </c>
      <c r="R330" s="282"/>
      <c r="S330" s="264" t="str">
        <f t="shared" si="94"/>
        <v>----</v>
      </c>
      <c r="T330" s="302" t="str">
        <f t="shared" si="100"/>
        <v>-----</v>
      </c>
      <c r="U330" s="394">
        <v>319</v>
      </c>
      <c r="V330" s="384" t="str">
        <f t="shared" si="101"/>
        <v>-----</v>
      </c>
      <c r="W330" s="392"/>
      <c r="X330" s="393"/>
      <c r="Y330" s="393"/>
      <c r="Z330" s="390"/>
      <c r="AA330" s="359" t="str">
        <f t="shared" si="90"/>
        <v>0</v>
      </c>
      <c r="AB330" s="400" t="str">
        <f>Tabla6[[#This Row],[Valor]]</f>
        <v>0</v>
      </c>
    </row>
    <row r="331" spans="1:28" hidden="1">
      <c r="A331" s="358" t="s">
        <v>1430</v>
      </c>
      <c r="B331" s="305"/>
      <c r="C331" s="303" t="e">
        <f>VLOOKUP(B331,Piezas!$A$10:$B$829,2,FALSE)</f>
        <v>#N/A</v>
      </c>
      <c r="D331" s="396"/>
      <c r="E331" s="307" t="str">
        <f>Tabla6[[#This Row],[NºSubcomponente]]</f>
        <v>M320</v>
      </c>
      <c r="F331" s="290"/>
      <c r="G331" s="376" t="str">
        <f t="shared" si="102"/>
        <v>Esp Mat</v>
      </c>
      <c r="H331" s="329">
        <f t="shared" si="86"/>
        <v>0</v>
      </c>
      <c r="I331" s="291" t="str">
        <f t="shared" si="91"/>
        <v>Esp Mat</v>
      </c>
      <c r="J331" s="274"/>
      <c r="K331" s="292" t="str">
        <f t="shared" si="92"/>
        <v>------</v>
      </c>
      <c r="L331" s="293" t="str">
        <f t="shared" si="93"/>
        <v>-------</v>
      </c>
      <c r="M331" s="379" t="str">
        <f t="shared" si="97"/>
        <v>---------------</v>
      </c>
      <c r="N331" s="281"/>
      <c r="O331" s="380" t="str">
        <f t="shared" si="98"/>
        <v>----</v>
      </c>
      <c r="P331" s="282"/>
      <c r="Q331" s="382" t="str">
        <f t="shared" si="99"/>
        <v>----</v>
      </c>
      <c r="R331" s="282"/>
      <c r="S331" s="264" t="str">
        <f t="shared" si="94"/>
        <v>----</v>
      </c>
      <c r="T331" s="302" t="str">
        <f t="shared" si="100"/>
        <v>-----</v>
      </c>
      <c r="U331" s="394">
        <v>320</v>
      </c>
      <c r="V331" s="384" t="str">
        <f t="shared" si="101"/>
        <v>-----</v>
      </c>
      <c r="W331" s="392"/>
      <c r="X331" s="393"/>
      <c r="Y331" s="393"/>
      <c r="Z331" s="390"/>
      <c r="AA331" s="359" t="str">
        <f t="shared" si="90"/>
        <v>0</v>
      </c>
      <c r="AB331" s="397">
        <f>Tabla6[[#This Row],[Valor]]+AB330</f>
        <v>0</v>
      </c>
    </row>
    <row r="332" spans="1:28" hidden="1">
      <c r="A332" s="358" t="s">
        <v>1431</v>
      </c>
      <c r="B332" s="305"/>
      <c r="C332" s="303" t="e">
        <f>VLOOKUP(B332,Piezas!$A$10:$B$829,2,FALSE)</f>
        <v>#N/A</v>
      </c>
      <c r="D332" s="396"/>
      <c r="E332" s="307" t="str">
        <f>Tabla6[[#This Row],[NºSubcomponente]]</f>
        <v>M321</v>
      </c>
      <c r="F332" s="290"/>
      <c r="G332" s="376" t="str">
        <f t="shared" si="102"/>
        <v>Esp Mat</v>
      </c>
      <c r="H332" s="329">
        <f t="shared" ref="H332:H368" si="103">IF(OR("CN"=J332,"Ci"=J332),F332,F332/1000)</f>
        <v>0</v>
      </c>
      <c r="I332" s="291" t="str">
        <f t="shared" si="91"/>
        <v>Esp Mat</v>
      </c>
      <c r="J332" s="274"/>
      <c r="K332" s="292" t="str">
        <f t="shared" si="92"/>
        <v>------</v>
      </c>
      <c r="L332" s="293" t="str">
        <f t="shared" si="93"/>
        <v>-------</v>
      </c>
      <c r="M332" s="379" t="str">
        <f t="shared" ref="M332:M368" si="104">IF(J332="T","Terfilado redondo 1045",IF(J332="H","planchuela o angulo",IF(J332="Cec","Caño estructural cuadrado o rect",IF(J332="Cer","Caño estructural redondo",IF(J332="CN","Chapa negra doble recapado",IF(J332="CI","Chapa de inoxidable 304",IF(J332="P","Planchuela de Hierro",IF(J332="A","Hierro Angulo",IF(J332="HCL","Hierro liso cuadrado",IF(J332="HRL","Hierro liso redondo","---------------"))))))))))</f>
        <v>---------------</v>
      </c>
      <c r="N332" s="281"/>
      <c r="O332" s="380" t="str">
        <f t="shared" ref="O332:O368" si="105">IF(J332="T","Diam",IF(J332="H","m",IF(J332="CA","X",IF(J332="CN","X",IF(J332="CI","X",IF(J332="P"," ",IF(J332="A","X",IF(J332="HRL","Diam",IF(J332="HCL","X",IF(J332="P","ancho","----"))))))))))</f>
        <v>----</v>
      </c>
      <c r="P332" s="282"/>
      <c r="Q332" s="382" t="str">
        <f t="shared" ref="Q332:Q368" si="106">IF(J332="T","mm",IF(J332="H","mm",IF(J332="CA","m",IF(J332="CN","m",IF(J332="CI","m",IF(J332="P","Pulgadas",IF(J332="A","Pulgadas",IF(J332="HRL","mm",IF(J332="HCL","mm",IF(J332="A","Pulgadas",IF(J332="cer","mm",IF(J332="cec","mm","----"))))))))))))</f>
        <v>----</v>
      </c>
      <c r="R332" s="282"/>
      <c r="S332" s="264" t="str">
        <f t="shared" si="94"/>
        <v>----</v>
      </c>
      <c r="T332" s="302" t="str">
        <f t="shared" si="100"/>
        <v>-----</v>
      </c>
      <c r="U332" s="394">
        <v>321</v>
      </c>
      <c r="V332" s="384" t="str">
        <f t="shared" si="101"/>
        <v>-----</v>
      </c>
      <c r="W332" s="392"/>
      <c r="X332" s="393"/>
      <c r="Y332" s="393"/>
      <c r="Z332" s="390"/>
      <c r="AA332" s="359" t="str">
        <f t="shared" ref="AA332:AA362" si="107">IF(T332="-----","0",V332*T332)</f>
        <v>0</v>
      </c>
      <c r="AB332" s="397">
        <f>Tabla6[[#This Row],[Valor]]+AB331</f>
        <v>0</v>
      </c>
    </row>
    <row r="333" spans="1:28" hidden="1">
      <c r="A333" s="358" t="s">
        <v>1432</v>
      </c>
      <c r="B333" s="305"/>
      <c r="C333" s="303" t="e">
        <f>VLOOKUP(B333,Piezas!$A$10:$B$829,2,FALSE)</f>
        <v>#N/A</v>
      </c>
      <c r="D333" s="396"/>
      <c r="E333" s="307" t="str">
        <f>Tabla6[[#This Row],[NºSubcomponente]]</f>
        <v>M322</v>
      </c>
      <c r="F333" s="290"/>
      <c r="G333" s="376" t="str">
        <f t="shared" si="102"/>
        <v>Esp Mat</v>
      </c>
      <c r="H333" s="329">
        <f t="shared" si="103"/>
        <v>0</v>
      </c>
      <c r="I333" s="291" t="str">
        <f t="shared" ref="I333:I368" si="108">IF(J333="T","m",IF(J333="H","m",IF(J333="CA","m",IF(J333="CN","Planchas",IF(J333="CI","Planchas",IF(J333="P","m",IF(J333="A","m",IF(J333="HRL","m",IF(J333="HCL","m",IF(J333="A","m",IF(J333="cer","m",IF(J333="cec","m","Esp Mat"))))))))))))</f>
        <v>Esp Mat</v>
      </c>
      <c r="J333" s="274"/>
      <c r="K333" s="292" t="str">
        <f t="shared" ref="K333:K365" si="109">IF(J333="T",H333/4,IF(J333="H","m",IF(J333="CA",H333/6,IF(J333="CN","-----",IF(J333="CI","-----",IF(J333="P",H333/6,IF(J333="A",H333/4,IF(J333="HLR",H333/12,IF(J333="HLC",H333/12,IF(J333="A","m","------"))))))))))</f>
        <v>------</v>
      </c>
      <c r="L333" s="293" t="str">
        <f t="shared" ref="L333:L367" si="110">IF(J333="T",((7890*((3.1416*N333*N333)/4)/1000000)),IF(J333="H","planchuela o angulo",IF(J333="CA","Caño estructural",IF(J333="CN",((N333*P333)*(R333/1000))*7890,IF(J333="CI",((N333*P333)*(R333/1000))*7890,IF(J333="A",2*((((N333*25.4)*(R333*25.4))/1000000)*7890)*2,IF(J333="P",((N333*25.4*R333)/1000000)*7890,IF(J333="HCL",((N333*N333)/1000000)*7890,IF(J333="HRL",((7890*((3.1416*N333*N333)/4)/1000000)),IF(J333="cer",((7890*((3.1416*N333*R333))/1000000)),IF(J333="cec",((7890*((N333*2+P333*2)*R333)/1000000)),"-------")))))))))))</f>
        <v>-------</v>
      </c>
      <c r="M333" s="379" t="str">
        <f t="shared" si="104"/>
        <v>---------------</v>
      </c>
      <c r="N333" s="281"/>
      <c r="O333" s="380" t="str">
        <f t="shared" si="105"/>
        <v>----</v>
      </c>
      <c r="P333" s="282"/>
      <c r="Q333" s="382" t="str">
        <f t="shared" si="106"/>
        <v>----</v>
      </c>
      <c r="R333" s="282"/>
      <c r="S333" s="264" t="str">
        <f t="shared" ref="S333:S360" si="111">IF(J333="T","-----",IF(J333="H","mm",IF(J333="CA","m",IF(J333="CN","mm",IF(J333="CI","m",IF(J333="P","mm",IF(J333="A","Pulgadas",IF(J333="HLR","mm",IF(J333="HLC","mm",IF(J333="A","Pulgadas",IF(J333="cer","mm",IF(J333="cec","mm","----"))))))))))))</f>
        <v>----</v>
      </c>
      <c r="T333" s="302" t="str">
        <f t="shared" si="100"/>
        <v>-----</v>
      </c>
      <c r="U333" s="394">
        <v>322</v>
      </c>
      <c r="V333" s="384" t="str">
        <f t="shared" si="101"/>
        <v>-----</v>
      </c>
      <c r="W333" s="392"/>
      <c r="X333" s="393"/>
      <c r="Y333" s="393"/>
      <c r="Z333" s="390"/>
      <c r="AA333" s="359" t="str">
        <f t="shared" si="107"/>
        <v>0</v>
      </c>
      <c r="AB333" s="397">
        <f>Tabla6[[#This Row],[Valor]]+AB332</f>
        <v>0</v>
      </c>
    </row>
    <row r="334" spans="1:28" hidden="1">
      <c r="A334" s="358" t="s">
        <v>1433</v>
      </c>
      <c r="B334" s="305"/>
      <c r="C334" s="303" t="e">
        <f>VLOOKUP(B334,Piezas!$A$10:$B$829,2,FALSE)</f>
        <v>#N/A</v>
      </c>
      <c r="D334" s="396"/>
      <c r="E334" s="307" t="str">
        <f>Tabla6[[#This Row],[NºSubcomponente]]</f>
        <v>M323</v>
      </c>
      <c r="F334" s="290"/>
      <c r="G334" s="376" t="str">
        <f t="shared" si="102"/>
        <v>Esp Mat</v>
      </c>
      <c r="H334" s="329">
        <f t="shared" si="103"/>
        <v>0</v>
      </c>
      <c r="I334" s="291" t="str">
        <f t="shared" si="108"/>
        <v>Esp Mat</v>
      </c>
      <c r="J334" s="274"/>
      <c r="K334" s="292" t="str">
        <f t="shared" si="109"/>
        <v>------</v>
      </c>
      <c r="L334" s="293" t="str">
        <f t="shared" si="110"/>
        <v>-------</v>
      </c>
      <c r="M334" s="379" t="str">
        <f t="shared" si="104"/>
        <v>---------------</v>
      </c>
      <c r="N334" s="281"/>
      <c r="O334" s="380" t="str">
        <f t="shared" si="105"/>
        <v>----</v>
      </c>
      <c r="P334" s="282"/>
      <c r="Q334" s="382" t="str">
        <f t="shared" si="106"/>
        <v>----</v>
      </c>
      <c r="R334" s="282"/>
      <c r="S334" s="264" t="str">
        <f t="shared" si="111"/>
        <v>----</v>
      </c>
      <c r="T334" s="302" t="str">
        <f t="shared" si="100"/>
        <v>-----</v>
      </c>
      <c r="U334" s="394">
        <v>323</v>
      </c>
      <c r="V334" s="384" t="str">
        <f t="shared" si="101"/>
        <v>-----</v>
      </c>
      <c r="W334" s="392"/>
      <c r="X334" s="393"/>
      <c r="Y334" s="393"/>
      <c r="Z334" s="390"/>
      <c r="AA334" s="359" t="str">
        <f t="shared" si="107"/>
        <v>0</v>
      </c>
      <c r="AB334" s="397">
        <f>Tabla6[[#This Row],[Valor]]+AB333</f>
        <v>0</v>
      </c>
    </row>
    <row r="335" spans="1:28" hidden="1">
      <c r="A335" s="358" t="s">
        <v>1434</v>
      </c>
      <c r="B335" s="305"/>
      <c r="C335" s="303" t="e">
        <f>VLOOKUP(B335,Piezas!$A$10:$B$829,2,FALSE)</f>
        <v>#N/A</v>
      </c>
      <c r="D335" s="396"/>
      <c r="E335" s="307" t="str">
        <f>Tabla6[[#This Row],[NºSubcomponente]]</f>
        <v>M324</v>
      </c>
      <c r="F335" s="290"/>
      <c r="G335" s="376" t="str">
        <f t="shared" si="102"/>
        <v>Esp Mat</v>
      </c>
      <c r="H335" s="329">
        <f t="shared" si="103"/>
        <v>0</v>
      </c>
      <c r="I335" s="291" t="str">
        <f t="shared" si="108"/>
        <v>Esp Mat</v>
      </c>
      <c r="J335" s="274"/>
      <c r="K335" s="292" t="str">
        <f t="shared" si="109"/>
        <v>------</v>
      </c>
      <c r="L335" s="293" t="str">
        <f t="shared" si="110"/>
        <v>-------</v>
      </c>
      <c r="M335" s="379" t="str">
        <f t="shared" si="104"/>
        <v>---------------</v>
      </c>
      <c r="N335" s="281"/>
      <c r="O335" s="380" t="str">
        <f t="shared" si="105"/>
        <v>----</v>
      </c>
      <c r="P335" s="282"/>
      <c r="Q335" s="382" t="str">
        <f t="shared" si="106"/>
        <v>----</v>
      </c>
      <c r="R335" s="282"/>
      <c r="S335" s="264" t="str">
        <f t="shared" si="111"/>
        <v>----</v>
      </c>
      <c r="T335" s="302" t="str">
        <f t="shared" si="100"/>
        <v>-----</v>
      </c>
      <c r="U335" s="394">
        <v>324</v>
      </c>
      <c r="V335" s="384" t="str">
        <f t="shared" si="101"/>
        <v>-----</v>
      </c>
      <c r="W335" s="392"/>
      <c r="X335" s="393"/>
      <c r="Y335" s="393"/>
      <c r="Z335" s="390"/>
      <c r="AA335" s="359" t="str">
        <f t="shared" si="107"/>
        <v>0</v>
      </c>
      <c r="AB335" s="399"/>
    </row>
    <row r="336" spans="1:28" hidden="1">
      <c r="A336" s="358" t="s">
        <v>1435</v>
      </c>
      <c r="B336" s="305"/>
      <c r="C336" s="303" t="e">
        <f>VLOOKUP(B336,Piezas!$A$10:$B$829,2,FALSE)</f>
        <v>#N/A</v>
      </c>
      <c r="D336" s="396"/>
      <c r="E336" s="307" t="str">
        <f>Tabla6[[#This Row],[NºSubcomponente]]</f>
        <v>M325</v>
      </c>
      <c r="F336" s="290"/>
      <c r="G336" s="376" t="str">
        <f t="shared" si="102"/>
        <v>Esp Mat</v>
      </c>
      <c r="H336" s="329">
        <f t="shared" si="103"/>
        <v>0</v>
      </c>
      <c r="I336" s="291" t="str">
        <f t="shared" si="108"/>
        <v>Esp Mat</v>
      </c>
      <c r="J336" s="274"/>
      <c r="K336" s="292" t="str">
        <f t="shared" si="109"/>
        <v>------</v>
      </c>
      <c r="L336" s="293" t="str">
        <f t="shared" si="110"/>
        <v>-------</v>
      </c>
      <c r="M336" s="379" t="str">
        <f t="shared" si="104"/>
        <v>---------------</v>
      </c>
      <c r="N336" s="281"/>
      <c r="O336" s="380" t="str">
        <f t="shared" si="105"/>
        <v>----</v>
      </c>
      <c r="P336" s="282"/>
      <c r="Q336" s="382" t="str">
        <f t="shared" si="106"/>
        <v>----</v>
      </c>
      <c r="R336" s="282"/>
      <c r="S336" s="264" t="str">
        <f t="shared" si="111"/>
        <v>----</v>
      </c>
      <c r="T336" s="302" t="str">
        <f t="shared" si="100"/>
        <v>-----</v>
      </c>
      <c r="U336" s="394">
        <v>325</v>
      </c>
      <c r="V336" s="384" t="str">
        <f t="shared" si="101"/>
        <v>-----</v>
      </c>
      <c r="W336" s="392"/>
      <c r="X336" s="393"/>
      <c r="Y336" s="393"/>
      <c r="Z336" s="390"/>
      <c r="AA336" s="359" t="str">
        <f t="shared" si="107"/>
        <v>0</v>
      </c>
      <c r="AB336" s="400" t="str">
        <f>Tabla6[[#This Row],[Valor]]</f>
        <v>0</v>
      </c>
    </row>
    <row r="337" spans="1:28" hidden="1">
      <c r="A337" s="358" t="s">
        <v>1436</v>
      </c>
      <c r="B337" s="305"/>
      <c r="C337" s="303" t="e">
        <f>VLOOKUP(B337,Piezas!$A$10:$B$829,2,FALSE)</f>
        <v>#N/A</v>
      </c>
      <c r="D337" s="396"/>
      <c r="E337" s="307" t="str">
        <f>Tabla6[[#This Row],[NºSubcomponente]]</f>
        <v>M326</v>
      </c>
      <c r="F337" s="290"/>
      <c r="G337" s="376" t="str">
        <f t="shared" si="102"/>
        <v>Esp Mat</v>
      </c>
      <c r="H337" s="329">
        <f t="shared" si="103"/>
        <v>0</v>
      </c>
      <c r="I337" s="291" t="str">
        <f t="shared" si="108"/>
        <v>Esp Mat</v>
      </c>
      <c r="J337" s="274"/>
      <c r="K337" s="292" t="str">
        <f t="shared" si="109"/>
        <v>------</v>
      </c>
      <c r="L337" s="293" t="str">
        <f t="shared" si="110"/>
        <v>-------</v>
      </c>
      <c r="M337" s="379" t="str">
        <f t="shared" si="104"/>
        <v>---------------</v>
      </c>
      <c r="N337" s="281"/>
      <c r="O337" s="380" t="str">
        <f t="shared" si="105"/>
        <v>----</v>
      </c>
      <c r="P337" s="282"/>
      <c r="Q337" s="382" t="str">
        <f t="shared" si="106"/>
        <v>----</v>
      </c>
      <c r="R337" s="282"/>
      <c r="S337" s="264" t="str">
        <f t="shared" si="111"/>
        <v>----</v>
      </c>
      <c r="T337" s="302" t="str">
        <f t="shared" si="100"/>
        <v>-----</v>
      </c>
      <c r="U337" s="394">
        <v>326</v>
      </c>
      <c r="V337" s="384" t="str">
        <f t="shared" si="101"/>
        <v>-----</v>
      </c>
      <c r="W337" s="392"/>
      <c r="X337" s="393"/>
      <c r="Y337" s="393"/>
      <c r="Z337" s="390"/>
      <c r="AA337" s="359" t="str">
        <f t="shared" si="107"/>
        <v>0</v>
      </c>
      <c r="AB337" s="397">
        <f>Tabla6[[#This Row],[Valor]]+AB336</f>
        <v>0</v>
      </c>
    </row>
    <row r="338" spans="1:28" hidden="1">
      <c r="A338" s="358" t="s">
        <v>1437</v>
      </c>
      <c r="B338" s="305"/>
      <c r="C338" s="303" t="e">
        <f>VLOOKUP(B338,Piezas!$A$10:$B$829,2,FALSE)</f>
        <v>#N/A</v>
      </c>
      <c r="D338" s="396"/>
      <c r="E338" s="307" t="str">
        <f>Tabla6[[#This Row],[NºSubcomponente]]</f>
        <v>M327</v>
      </c>
      <c r="F338" s="290"/>
      <c r="G338" s="376" t="str">
        <f t="shared" si="102"/>
        <v>Esp Mat</v>
      </c>
      <c r="H338" s="329">
        <f t="shared" si="103"/>
        <v>0</v>
      </c>
      <c r="I338" s="291" t="str">
        <f t="shared" si="108"/>
        <v>Esp Mat</v>
      </c>
      <c r="J338" s="274"/>
      <c r="K338" s="292" t="str">
        <f t="shared" si="109"/>
        <v>------</v>
      </c>
      <c r="L338" s="293" t="str">
        <f t="shared" si="110"/>
        <v>-------</v>
      </c>
      <c r="M338" s="379" t="str">
        <f t="shared" si="104"/>
        <v>---------------</v>
      </c>
      <c r="N338" s="281"/>
      <c r="O338" s="380" t="str">
        <f t="shared" si="105"/>
        <v>----</v>
      </c>
      <c r="P338" s="282"/>
      <c r="Q338" s="382" t="str">
        <f t="shared" si="106"/>
        <v>----</v>
      </c>
      <c r="R338" s="282"/>
      <c r="S338" s="264" t="str">
        <f t="shared" si="111"/>
        <v>----</v>
      </c>
      <c r="T338" s="302" t="str">
        <f t="shared" si="100"/>
        <v>-----</v>
      </c>
      <c r="U338" s="394">
        <v>327</v>
      </c>
      <c r="V338" s="384" t="str">
        <f t="shared" si="101"/>
        <v>-----</v>
      </c>
      <c r="W338" s="392"/>
      <c r="X338" s="393"/>
      <c r="Y338" s="393"/>
      <c r="Z338" s="390"/>
      <c r="AA338" s="359" t="str">
        <f t="shared" si="107"/>
        <v>0</v>
      </c>
      <c r="AB338" s="397">
        <f>Tabla6[[#This Row],[Valor]]+AB337</f>
        <v>0</v>
      </c>
    </row>
    <row r="339" spans="1:28" hidden="1">
      <c r="A339" s="358" t="s">
        <v>1438</v>
      </c>
      <c r="B339" s="305"/>
      <c r="C339" s="303" t="e">
        <f>VLOOKUP(B339,Piezas!$A$10:$B$829,2,FALSE)</f>
        <v>#N/A</v>
      </c>
      <c r="D339" s="396"/>
      <c r="E339" s="307" t="str">
        <f>Tabla6[[#This Row],[NºSubcomponente]]</f>
        <v>M328</v>
      </c>
      <c r="F339" s="290"/>
      <c r="G339" s="376" t="str">
        <f t="shared" si="102"/>
        <v>Esp Mat</v>
      </c>
      <c r="H339" s="329">
        <f t="shared" si="103"/>
        <v>0</v>
      </c>
      <c r="I339" s="291" t="str">
        <f t="shared" si="108"/>
        <v>Esp Mat</v>
      </c>
      <c r="J339" s="274"/>
      <c r="K339" s="292" t="str">
        <f t="shared" si="109"/>
        <v>------</v>
      </c>
      <c r="L339" s="293" t="str">
        <f t="shared" si="110"/>
        <v>-------</v>
      </c>
      <c r="M339" s="379" t="str">
        <f t="shared" si="104"/>
        <v>---------------</v>
      </c>
      <c r="N339" s="281"/>
      <c r="O339" s="380" t="str">
        <f t="shared" si="105"/>
        <v>----</v>
      </c>
      <c r="P339" s="282"/>
      <c r="Q339" s="382" t="str">
        <f t="shared" si="106"/>
        <v>----</v>
      </c>
      <c r="R339" s="282"/>
      <c r="S339" s="264" t="str">
        <f t="shared" si="111"/>
        <v>----</v>
      </c>
      <c r="T339" s="302" t="str">
        <f t="shared" si="100"/>
        <v>-----</v>
      </c>
      <c r="U339" s="394">
        <v>328</v>
      </c>
      <c r="V339" s="384" t="str">
        <f t="shared" si="101"/>
        <v>-----</v>
      </c>
      <c r="W339" s="392"/>
      <c r="X339" s="393"/>
      <c r="Y339" s="393"/>
      <c r="Z339" s="390"/>
      <c r="AA339" s="359" t="str">
        <f t="shared" si="107"/>
        <v>0</v>
      </c>
      <c r="AB339" s="397">
        <f>Tabla6[[#This Row],[Valor]]+AB338</f>
        <v>0</v>
      </c>
    </row>
    <row r="340" spans="1:28" hidden="1">
      <c r="A340" s="358" t="s">
        <v>1439</v>
      </c>
      <c r="B340" s="305"/>
      <c r="C340" s="303" t="e">
        <f>VLOOKUP(B340,Piezas!$A$10:$B$829,2,FALSE)</f>
        <v>#N/A</v>
      </c>
      <c r="D340" s="396"/>
      <c r="E340" s="307" t="str">
        <f>Tabla6[[#This Row],[NºSubcomponente]]</f>
        <v>M329</v>
      </c>
      <c r="F340" s="290"/>
      <c r="G340" s="376" t="str">
        <f t="shared" si="102"/>
        <v>Esp Mat</v>
      </c>
      <c r="H340" s="329">
        <f t="shared" si="103"/>
        <v>0</v>
      </c>
      <c r="I340" s="291" t="str">
        <f t="shared" si="108"/>
        <v>Esp Mat</v>
      </c>
      <c r="J340" s="274"/>
      <c r="K340" s="292" t="str">
        <f t="shared" si="109"/>
        <v>------</v>
      </c>
      <c r="L340" s="293" t="str">
        <f t="shared" si="110"/>
        <v>-------</v>
      </c>
      <c r="M340" s="379" t="str">
        <f t="shared" si="104"/>
        <v>---------------</v>
      </c>
      <c r="N340" s="281"/>
      <c r="O340" s="380" t="str">
        <f t="shared" si="105"/>
        <v>----</v>
      </c>
      <c r="P340" s="282"/>
      <c r="Q340" s="382" t="str">
        <f t="shared" si="106"/>
        <v>----</v>
      </c>
      <c r="R340" s="282"/>
      <c r="S340" s="264" t="str">
        <f t="shared" si="111"/>
        <v>----</v>
      </c>
      <c r="T340" s="302" t="str">
        <f t="shared" si="100"/>
        <v>-----</v>
      </c>
      <c r="U340" s="394">
        <v>329</v>
      </c>
      <c r="V340" s="384" t="str">
        <f t="shared" si="101"/>
        <v>-----</v>
      </c>
      <c r="W340" s="392"/>
      <c r="X340" s="393"/>
      <c r="Y340" s="393"/>
      <c r="Z340" s="390"/>
      <c r="AA340" s="359" t="str">
        <f t="shared" si="107"/>
        <v>0</v>
      </c>
      <c r="AB340" s="397">
        <f>Tabla6[[#This Row],[Valor]]+AB339</f>
        <v>0</v>
      </c>
    </row>
    <row r="341" spans="1:28" hidden="1">
      <c r="A341" s="358" t="s">
        <v>1440</v>
      </c>
      <c r="B341" s="305"/>
      <c r="C341" s="303" t="e">
        <f>VLOOKUP(B341,Piezas!$A$10:$B$829,2,FALSE)</f>
        <v>#N/A</v>
      </c>
      <c r="D341" s="396"/>
      <c r="E341" s="307" t="str">
        <f>Tabla6[[#This Row],[NºSubcomponente]]</f>
        <v>M330</v>
      </c>
      <c r="F341" s="290"/>
      <c r="G341" s="376" t="str">
        <f t="shared" si="102"/>
        <v>Esp Mat</v>
      </c>
      <c r="H341" s="329">
        <f t="shared" si="103"/>
        <v>0</v>
      </c>
      <c r="I341" s="291" t="str">
        <f t="shared" si="108"/>
        <v>Esp Mat</v>
      </c>
      <c r="J341" s="274"/>
      <c r="K341" s="292" t="str">
        <f t="shared" si="109"/>
        <v>------</v>
      </c>
      <c r="L341" s="293" t="str">
        <f t="shared" si="110"/>
        <v>-------</v>
      </c>
      <c r="M341" s="379" t="str">
        <f t="shared" si="104"/>
        <v>---------------</v>
      </c>
      <c r="N341" s="281"/>
      <c r="O341" s="380" t="str">
        <f t="shared" si="105"/>
        <v>----</v>
      </c>
      <c r="P341" s="282"/>
      <c r="Q341" s="382" t="str">
        <f t="shared" si="106"/>
        <v>----</v>
      </c>
      <c r="R341" s="282"/>
      <c r="S341" s="264" t="str">
        <f t="shared" si="111"/>
        <v>----</v>
      </c>
      <c r="T341" s="302" t="str">
        <f t="shared" si="100"/>
        <v>-----</v>
      </c>
      <c r="U341" s="394">
        <v>330</v>
      </c>
      <c r="V341" s="384" t="str">
        <f t="shared" si="101"/>
        <v>-----</v>
      </c>
      <c r="W341" s="392"/>
      <c r="X341" s="393"/>
      <c r="Y341" s="393"/>
      <c r="Z341" s="390"/>
      <c r="AA341" s="359" t="str">
        <f t="shared" si="107"/>
        <v>0</v>
      </c>
      <c r="AB341" s="399"/>
    </row>
    <row r="342" spans="1:28" hidden="1">
      <c r="A342" s="358" t="s">
        <v>1441</v>
      </c>
      <c r="B342" s="305"/>
      <c r="C342" s="303" t="e">
        <f>VLOOKUP(B342,Piezas!$A$10:$B$829,2,FALSE)</f>
        <v>#N/A</v>
      </c>
      <c r="D342" s="396"/>
      <c r="E342" s="307" t="str">
        <f>Tabla6[[#This Row],[NºSubcomponente]]</f>
        <v>M331</v>
      </c>
      <c r="F342" s="290"/>
      <c r="G342" s="376" t="str">
        <f t="shared" si="102"/>
        <v>Esp Mat</v>
      </c>
      <c r="H342" s="329">
        <f t="shared" si="103"/>
        <v>0</v>
      </c>
      <c r="I342" s="291" t="str">
        <f t="shared" si="108"/>
        <v>Esp Mat</v>
      </c>
      <c r="J342" s="274"/>
      <c r="K342" s="292" t="str">
        <f t="shared" si="109"/>
        <v>------</v>
      </c>
      <c r="L342" s="293" t="str">
        <f t="shared" si="110"/>
        <v>-------</v>
      </c>
      <c r="M342" s="379" t="str">
        <f t="shared" si="104"/>
        <v>---------------</v>
      </c>
      <c r="N342" s="281"/>
      <c r="O342" s="380" t="str">
        <f t="shared" si="105"/>
        <v>----</v>
      </c>
      <c r="P342" s="282"/>
      <c r="Q342" s="382" t="str">
        <f t="shared" si="106"/>
        <v>----</v>
      </c>
      <c r="R342" s="282"/>
      <c r="S342" s="264" t="str">
        <f t="shared" si="111"/>
        <v>----</v>
      </c>
      <c r="T342" s="302" t="str">
        <f t="shared" si="100"/>
        <v>-----</v>
      </c>
      <c r="U342" s="394">
        <v>331</v>
      </c>
      <c r="V342" s="384" t="str">
        <f t="shared" si="101"/>
        <v>-----</v>
      </c>
      <c r="W342" s="392"/>
      <c r="X342" s="393"/>
      <c r="Y342" s="393"/>
      <c r="Z342" s="390"/>
      <c r="AA342" s="359" t="str">
        <f t="shared" si="107"/>
        <v>0</v>
      </c>
      <c r="AB342" s="400" t="str">
        <f>Tabla6[[#This Row],[Valor]]</f>
        <v>0</v>
      </c>
    </row>
    <row r="343" spans="1:28" hidden="1">
      <c r="A343" s="358" t="s">
        <v>1442</v>
      </c>
      <c r="B343" s="305"/>
      <c r="C343" s="303" t="e">
        <f>VLOOKUP(B343,Piezas!$A$10:$B$829,2,FALSE)</f>
        <v>#N/A</v>
      </c>
      <c r="D343" s="396"/>
      <c r="E343" s="307" t="str">
        <f>Tabla6[[#This Row],[NºSubcomponente]]</f>
        <v>M332</v>
      </c>
      <c r="F343" s="290"/>
      <c r="G343" s="376" t="str">
        <f t="shared" si="102"/>
        <v>Esp Mat</v>
      </c>
      <c r="H343" s="329">
        <f t="shared" si="103"/>
        <v>0</v>
      </c>
      <c r="I343" s="291" t="str">
        <f t="shared" si="108"/>
        <v>Esp Mat</v>
      </c>
      <c r="J343" s="274"/>
      <c r="K343" s="292" t="str">
        <f t="shared" si="109"/>
        <v>------</v>
      </c>
      <c r="L343" s="293" t="str">
        <f t="shared" si="110"/>
        <v>-------</v>
      </c>
      <c r="M343" s="379" t="str">
        <f t="shared" si="104"/>
        <v>---------------</v>
      </c>
      <c r="N343" s="281"/>
      <c r="O343" s="380" t="str">
        <f t="shared" si="105"/>
        <v>----</v>
      </c>
      <c r="P343" s="282"/>
      <c r="Q343" s="382" t="str">
        <f t="shared" si="106"/>
        <v>----</v>
      </c>
      <c r="R343" s="282"/>
      <c r="S343" s="264" t="str">
        <f t="shared" si="111"/>
        <v>----</v>
      </c>
      <c r="T343" s="302" t="str">
        <f t="shared" si="100"/>
        <v>-----</v>
      </c>
      <c r="U343" s="394">
        <v>332</v>
      </c>
      <c r="V343" s="384" t="str">
        <f t="shared" si="101"/>
        <v>-----</v>
      </c>
      <c r="W343" s="392"/>
      <c r="X343" s="393"/>
      <c r="Y343" s="393"/>
      <c r="Z343" s="390"/>
      <c r="AA343" s="359" t="str">
        <f t="shared" si="107"/>
        <v>0</v>
      </c>
      <c r="AB343" s="397">
        <f>Tabla6[[#This Row],[Valor]]+AB342</f>
        <v>0</v>
      </c>
    </row>
    <row r="344" spans="1:28" hidden="1">
      <c r="A344" s="358" t="s">
        <v>1443</v>
      </c>
      <c r="B344" s="305"/>
      <c r="C344" s="303" t="e">
        <f>VLOOKUP(B344,Piezas!$A$10:$B$829,2,FALSE)</f>
        <v>#N/A</v>
      </c>
      <c r="D344" s="396"/>
      <c r="E344" s="307" t="str">
        <f>Tabla6[[#This Row],[NºSubcomponente]]</f>
        <v>M333</v>
      </c>
      <c r="F344" s="290"/>
      <c r="G344" s="376" t="str">
        <f t="shared" si="102"/>
        <v>Esp Mat</v>
      </c>
      <c r="H344" s="329">
        <f t="shared" si="103"/>
        <v>0</v>
      </c>
      <c r="I344" s="291" t="str">
        <f t="shared" si="108"/>
        <v>Esp Mat</v>
      </c>
      <c r="J344" s="274"/>
      <c r="K344" s="292" t="str">
        <f t="shared" si="109"/>
        <v>------</v>
      </c>
      <c r="L344" s="293" t="str">
        <f t="shared" si="110"/>
        <v>-------</v>
      </c>
      <c r="M344" s="379" t="str">
        <f t="shared" si="104"/>
        <v>---------------</v>
      </c>
      <c r="N344" s="281"/>
      <c r="O344" s="380" t="str">
        <f t="shared" si="105"/>
        <v>----</v>
      </c>
      <c r="P344" s="282"/>
      <c r="Q344" s="382" t="str">
        <f t="shared" si="106"/>
        <v>----</v>
      </c>
      <c r="R344" s="282"/>
      <c r="S344" s="264" t="str">
        <f t="shared" si="111"/>
        <v>----</v>
      </c>
      <c r="T344" s="302" t="str">
        <f t="shared" si="100"/>
        <v>-----</v>
      </c>
      <c r="U344" s="394">
        <v>333</v>
      </c>
      <c r="V344" s="384" t="str">
        <f t="shared" si="101"/>
        <v>-----</v>
      </c>
      <c r="W344" s="392"/>
      <c r="X344" s="393"/>
      <c r="Y344" s="393"/>
      <c r="Z344" s="390"/>
      <c r="AA344" s="359" t="str">
        <f t="shared" si="107"/>
        <v>0</v>
      </c>
      <c r="AB344" s="397">
        <f>Tabla6[[#This Row],[Valor]]+AB343</f>
        <v>0</v>
      </c>
    </row>
    <row r="345" spans="1:28" hidden="1">
      <c r="A345" s="358" t="s">
        <v>1444</v>
      </c>
      <c r="B345" s="305"/>
      <c r="C345" s="303" t="e">
        <f>VLOOKUP(B345,Piezas!$A$10:$B$829,2,FALSE)</f>
        <v>#N/A</v>
      </c>
      <c r="D345" s="396"/>
      <c r="E345" s="307" t="str">
        <f>Tabla6[[#This Row],[NºSubcomponente]]</f>
        <v>M334</v>
      </c>
      <c r="F345" s="290"/>
      <c r="G345" s="376" t="str">
        <f t="shared" si="102"/>
        <v>Esp Mat</v>
      </c>
      <c r="H345" s="329">
        <f t="shared" si="103"/>
        <v>0</v>
      </c>
      <c r="I345" s="291" t="str">
        <f t="shared" si="108"/>
        <v>Esp Mat</v>
      </c>
      <c r="J345" s="274"/>
      <c r="K345" s="292" t="str">
        <f t="shared" si="109"/>
        <v>------</v>
      </c>
      <c r="L345" s="293" t="str">
        <f t="shared" si="110"/>
        <v>-------</v>
      </c>
      <c r="M345" s="379" t="str">
        <f t="shared" si="104"/>
        <v>---------------</v>
      </c>
      <c r="N345" s="281"/>
      <c r="O345" s="380" t="str">
        <f t="shared" si="105"/>
        <v>----</v>
      </c>
      <c r="P345" s="282"/>
      <c r="Q345" s="382" t="str">
        <f t="shared" si="106"/>
        <v>----</v>
      </c>
      <c r="R345" s="282"/>
      <c r="S345" s="264" t="str">
        <f t="shared" si="111"/>
        <v>----</v>
      </c>
      <c r="T345" s="302" t="str">
        <f t="shared" si="100"/>
        <v>-----</v>
      </c>
      <c r="U345" s="394">
        <v>334</v>
      </c>
      <c r="V345" s="384" t="str">
        <f t="shared" si="101"/>
        <v>-----</v>
      </c>
      <c r="W345" s="392"/>
      <c r="X345" s="393"/>
      <c r="Y345" s="393"/>
      <c r="Z345" s="390"/>
      <c r="AA345" s="359" t="str">
        <f t="shared" si="107"/>
        <v>0</v>
      </c>
      <c r="AB345" s="397">
        <f>Tabla6[[#This Row],[Valor]]+AB344</f>
        <v>0</v>
      </c>
    </row>
    <row r="346" spans="1:28" hidden="1">
      <c r="A346" s="358" t="s">
        <v>1445</v>
      </c>
      <c r="B346" s="305"/>
      <c r="C346" s="303" t="e">
        <f>VLOOKUP(B346,Piezas!$A$10:$B$829,2,FALSE)</f>
        <v>#N/A</v>
      </c>
      <c r="D346" s="396"/>
      <c r="E346" s="307" t="str">
        <f>Tabla6[[#This Row],[NºSubcomponente]]</f>
        <v>M335</v>
      </c>
      <c r="F346" s="290"/>
      <c r="G346" s="376" t="str">
        <f t="shared" si="102"/>
        <v>Esp Mat</v>
      </c>
      <c r="H346" s="329">
        <f t="shared" si="103"/>
        <v>0</v>
      </c>
      <c r="I346" s="291" t="str">
        <f t="shared" si="108"/>
        <v>Esp Mat</v>
      </c>
      <c r="J346" s="274"/>
      <c r="K346" s="292" t="str">
        <f t="shared" si="109"/>
        <v>------</v>
      </c>
      <c r="L346" s="293" t="str">
        <f t="shared" si="110"/>
        <v>-------</v>
      </c>
      <c r="M346" s="379" t="str">
        <f t="shared" si="104"/>
        <v>---------------</v>
      </c>
      <c r="N346" s="281"/>
      <c r="O346" s="380" t="str">
        <f t="shared" si="105"/>
        <v>----</v>
      </c>
      <c r="P346" s="282"/>
      <c r="Q346" s="382" t="str">
        <f t="shared" si="106"/>
        <v>----</v>
      </c>
      <c r="R346" s="282"/>
      <c r="S346" s="264" t="str">
        <f t="shared" si="111"/>
        <v>----</v>
      </c>
      <c r="T346" s="302" t="str">
        <f t="shared" si="100"/>
        <v>-----</v>
      </c>
      <c r="U346" s="394">
        <v>335</v>
      </c>
      <c r="V346" s="384" t="str">
        <f t="shared" si="101"/>
        <v>-----</v>
      </c>
      <c r="W346" s="392"/>
      <c r="X346" s="393"/>
      <c r="Y346" s="393"/>
      <c r="Z346" s="390"/>
      <c r="AA346" s="359" t="str">
        <f t="shared" si="107"/>
        <v>0</v>
      </c>
      <c r="AB346" s="397">
        <f>Tabla6[[#This Row],[Valor]]+AB345</f>
        <v>0</v>
      </c>
    </row>
    <row r="347" spans="1:28" hidden="1">
      <c r="A347" s="358" t="s">
        <v>1446</v>
      </c>
      <c r="B347" s="305"/>
      <c r="C347" s="303" t="e">
        <f>VLOOKUP(B347,Piezas!$A$10:$B$829,2,FALSE)</f>
        <v>#N/A</v>
      </c>
      <c r="D347" s="396"/>
      <c r="E347" s="307" t="str">
        <f>Tabla6[[#This Row],[NºSubcomponente]]</f>
        <v>M336</v>
      </c>
      <c r="F347" s="290"/>
      <c r="G347" s="376" t="str">
        <f t="shared" si="102"/>
        <v>Esp Mat</v>
      </c>
      <c r="H347" s="329">
        <f t="shared" si="103"/>
        <v>0</v>
      </c>
      <c r="I347" s="291" t="str">
        <f t="shared" si="108"/>
        <v>Esp Mat</v>
      </c>
      <c r="J347" s="274"/>
      <c r="K347" s="292" t="str">
        <f t="shared" si="109"/>
        <v>------</v>
      </c>
      <c r="L347" s="293" t="str">
        <f t="shared" si="110"/>
        <v>-------</v>
      </c>
      <c r="M347" s="379" t="str">
        <f t="shared" si="104"/>
        <v>---------------</v>
      </c>
      <c r="N347" s="281"/>
      <c r="O347" s="380" t="str">
        <f t="shared" si="105"/>
        <v>----</v>
      </c>
      <c r="P347" s="282"/>
      <c r="Q347" s="382" t="str">
        <f t="shared" si="106"/>
        <v>----</v>
      </c>
      <c r="R347" s="282"/>
      <c r="S347" s="264" t="str">
        <f t="shared" si="111"/>
        <v>----</v>
      </c>
      <c r="T347" s="391" t="str">
        <f t="shared" ref="T347:T368" si="112">IF(J347&lt;&gt;0,L347*H347,"-----")</f>
        <v>-----</v>
      </c>
      <c r="U347" s="394">
        <v>336</v>
      </c>
      <c r="V347" s="384" t="str">
        <f t="shared" si="101"/>
        <v>-----</v>
      </c>
      <c r="W347" s="392"/>
      <c r="X347" s="393"/>
      <c r="Y347" s="393"/>
      <c r="Z347" s="390"/>
      <c r="AA347" s="359" t="str">
        <f t="shared" si="107"/>
        <v>0</v>
      </c>
      <c r="AB347" s="399"/>
    </row>
    <row r="348" spans="1:28" hidden="1">
      <c r="A348" s="358" t="s">
        <v>1447</v>
      </c>
      <c r="B348" s="305"/>
      <c r="C348" s="303" t="e">
        <f>VLOOKUP(B348,Piezas!$A$10:$B$829,2,FALSE)</f>
        <v>#N/A</v>
      </c>
      <c r="D348" s="396"/>
      <c r="E348" s="307" t="str">
        <f>Tabla6[[#This Row],[NºSubcomponente]]</f>
        <v>M337</v>
      </c>
      <c r="F348" s="290"/>
      <c r="G348" s="376" t="str">
        <f t="shared" si="102"/>
        <v>Esp Mat</v>
      </c>
      <c r="H348" s="329">
        <f t="shared" si="103"/>
        <v>0</v>
      </c>
      <c r="I348" s="291" t="str">
        <f t="shared" si="108"/>
        <v>Esp Mat</v>
      </c>
      <c r="J348" s="274"/>
      <c r="K348" s="292" t="str">
        <f t="shared" si="109"/>
        <v>------</v>
      </c>
      <c r="L348" s="293" t="str">
        <f t="shared" si="110"/>
        <v>-------</v>
      </c>
      <c r="M348" s="379" t="str">
        <f t="shared" si="104"/>
        <v>---------------</v>
      </c>
      <c r="N348" s="281"/>
      <c r="O348" s="380" t="str">
        <f t="shared" si="105"/>
        <v>----</v>
      </c>
      <c r="P348" s="282"/>
      <c r="Q348" s="382" t="str">
        <f t="shared" si="106"/>
        <v>----</v>
      </c>
      <c r="R348" s="282"/>
      <c r="S348" s="264" t="str">
        <f t="shared" si="111"/>
        <v>----</v>
      </c>
      <c r="T348" s="391" t="str">
        <f t="shared" si="112"/>
        <v>-----</v>
      </c>
      <c r="U348" s="394">
        <v>337</v>
      </c>
      <c r="V348" s="384" t="str">
        <f t="shared" si="101"/>
        <v>-----</v>
      </c>
      <c r="W348" s="392"/>
      <c r="X348" s="393"/>
      <c r="Y348" s="393"/>
      <c r="Z348" s="390"/>
      <c r="AA348" s="359" t="str">
        <f t="shared" si="107"/>
        <v>0</v>
      </c>
      <c r="AB348" s="400" t="str">
        <f>Tabla6[[#This Row],[Valor]]</f>
        <v>0</v>
      </c>
    </row>
    <row r="349" spans="1:28" hidden="1">
      <c r="A349" s="358" t="s">
        <v>1448</v>
      </c>
      <c r="B349" s="305"/>
      <c r="C349" s="303" t="e">
        <f>VLOOKUP(B349,Piezas!$A$10:$B$829,2,FALSE)</f>
        <v>#N/A</v>
      </c>
      <c r="D349" s="396"/>
      <c r="E349" s="307" t="str">
        <f>Tabla6[[#This Row],[NºSubcomponente]]</f>
        <v>M338</v>
      </c>
      <c r="F349" s="290"/>
      <c r="G349" s="376" t="str">
        <f t="shared" si="102"/>
        <v>Esp Mat</v>
      </c>
      <c r="H349" s="329">
        <f t="shared" si="103"/>
        <v>0</v>
      </c>
      <c r="I349" s="291" t="str">
        <f t="shared" si="108"/>
        <v>Esp Mat</v>
      </c>
      <c r="J349" s="274"/>
      <c r="K349" s="292" t="str">
        <f t="shared" si="109"/>
        <v>------</v>
      </c>
      <c r="L349" s="293" t="str">
        <f t="shared" si="110"/>
        <v>-------</v>
      </c>
      <c r="M349" s="379" t="str">
        <f t="shared" si="104"/>
        <v>---------------</v>
      </c>
      <c r="N349" s="281"/>
      <c r="O349" s="380" t="str">
        <f t="shared" si="105"/>
        <v>----</v>
      </c>
      <c r="P349" s="282"/>
      <c r="Q349" s="382" t="str">
        <f t="shared" si="106"/>
        <v>----</v>
      </c>
      <c r="R349" s="282"/>
      <c r="S349" s="264" t="str">
        <f t="shared" si="111"/>
        <v>----</v>
      </c>
      <c r="T349" s="391" t="str">
        <f t="shared" si="112"/>
        <v>-----</v>
      </c>
      <c r="U349" s="394">
        <v>338</v>
      </c>
      <c r="V349" s="384" t="str">
        <f t="shared" si="101"/>
        <v>-----</v>
      </c>
      <c r="W349" s="392"/>
      <c r="X349" s="393"/>
      <c r="Y349" s="393"/>
      <c r="Z349" s="390"/>
      <c r="AA349" s="359" t="str">
        <f t="shared" si="107"/>
        <v>0</v>
      </c>
      <c r="AB349" s="397">
        <f>Tabla6[[#This Row],[Valor]]+AB348</f>
        <v>0</v>
      </c>
    </row>
    <row r="350" spans="1:28" hidden="1">
      <c r="A350" s="358" t="s">
        <v>1449</v>
      </c>
      <c r="B350" s="305"/>
      <c r="C350" s="303" t="e">
        <f>VLOOKUP(B350,Piezas!$A$10:$B$829,2,FALSE)</f>
        <v>#N/A</v>
      </c>
      <c r="D350" s="396"/>
      <c r="E350" s="307" t="str">
        <f>Tabla6[[#This Row],[NºSubcomponente]]</f>
        <v>M339</v>
      </c>
      <c r="F350" s="290"/>
      <c r="G350" s="376" t="str">
        <f t="shared" si="102"/>
        <v>Esp Mat</v>
      </c>
      <c r="H350" s="329">
        <f t="shared" si="103"/>
        <v>0</v>
      </c>
      <c r="I350" s="291" t="str">
        <f t="shared" si="108"/>
        <v>Esp Mat</v>
      </c>
      <c r="J350" s="274"/>
      <c r="K350" s="292" t="str">
        <f t="shared" si="109"/>
        <v>------</v>
      </c>
      <c r="L350" s="293" t="str">
        <f t="shared" si="110"/>
        <v>-------</v>
      </c>
      <c r="M350" s="379" t="str">
        <f t="shared" si="104"/>
        <v>---------------</v>
      </c>
      <c r="N350" s="281"/>
      <c r="O350" s="380" t="str">
        <f t="shared" si="105"/>
        <v>----</v>
      </c>
      <c r="P350" s="282"/>
      <c r="Q350" s="382" t="str">
        <f t="shared" si="106"/>
        <v>----</v>
      </c>
      <c r="R350" s="282"/>
      <c r="S350" s="264" t="str">
        <f t="shared" si="111"/>
        <v>----</v>
      </c>
      <c r="T350" s="391" t="str">
        <f t="shared" si="112"/>
        <v>-----</v>
      </c>
      <c r="U350" s="394">
        <v>339</v>
      </c>
      <c r="V350" s="384" t="str">
        <f t="shared" si="101"/>
        <v>-----</v>
      </c>
      <c r="W350" s="392"/>
      <c r="X350" s="393"/>
      <c r="Y350" s="393"/>
      <c r="Z350" s="390"/>
      <c r="AA350" s="359" t="str">
        <f t="shared" si="107"/>
        <v>0</v>
      </c>
      <c r="AB350" s="397">
        <f>Tabla6[[#This Row],[Valor]]+AB349</f>
        <v>0</v>
      </c>
    </row>
    <row r="351" spans="1:28" hidden="1">
      <c r="A351" s="358" t="s">
        <v>1450</v>
      </c>
      <c r="B351" s="305"/>
      <c r="C351" s="303" t="e">
        <f>VLOOKUP(B351,Piezas!$A$10:$B$829,2,FALSE)</f>
        <v>#N/A</v>
      </c>
      <c r="D351" s="396"/>
      <c r="E351" s="307" t="str">
        <f>Tabla6[[#This Row],[NºSubcomponente]]</f>
        <v>M340</v>
      </c>
      <c r="F351" s="290"/>
      <c r="G351" s="376" t="str">
        <f t="shared" si="102"/>
        <v>Esp Mat</v>
      </c>
      <c r="H351" s="329">
        <f t="shared" si="103"/>
        <v>0</v>
      </c>
      <c r="I351" s="291" t="str">
        <f t="shared" si="108"/>
        <v>Esp Mat</v>
      </c>
      <c r="J351" s="274"/>
      <c r="K351" s="292" t="str">
        <f t="shared" si="109"/>
        <v>------</v>
      </c>
      <c r="L351" s="293" t="str">
        <f t="shared" si="110"/>
        <v>-------</v>
      </c>
      <c r="M351" s="379" t="str">
        <f t="shared" si="104"/>
        <v>---------------</v>
      </c>
      <c r="N351" s="281"/>
      <c r="O351" s="380" t="str">
        <f t="shared" si="105"/>
        <v>----</v>
      </c>
      <c r="P351" s="282"/>
      <c r="Q351" s="382" t="str">
        <f t="shared" si="106"/>
        <v>----</v>
      </c>
      <c r="R351" s="282"/>
      <c r="S351" s="264" t="str">
        <f t="shared" si="111"/>
        <v>----</v>
      </c>
      <c r="T351" s="391" t="str">
        <f t="shared" si="112"/>
        <v>-----</v>
      </c>
      <c r="U351" s="394">
        <v>340</v>
      </c>
      <c r="V351" s="384" t="str">
        <f t="shared" si="101"/>
        <v>-----</v>
      </c>
      <c r="W351" s="392"/>
      <c r="X351" s="393"/>
      <c r="Y351" s="393"/>
      <c r="Z351" s="390"/>
      <c r="AA351" s="359" t="str">
        <f t="shared" si="107"/>
        <v>0</v>
      </c>
      <c r="AB351" s="397">
        <f>Tabla6[[#This Row],[Valor]]+AB350</f>
        <v>0</v>
      </c>
    </row>
    <row r="352" spans="1:28" hidden="1">
      <c r="A352" s="358" t="s">
        <v>1451</v>
      </c>
      <c r="B352" s="305"/>
      <c r="C352" s="303" t="e">
        <f>VLOOKUP(B352,Piezas!$A$10:$B$829,2,FALSE)</f>
        <v>#N/A</v>
      </c>
      <c r="D352" s="396"/>
      <c r="E352" s="307" t="str">
        <f>Tabla6[[#This Row],[NºSubcomponente]]</f>
        <v>M341</v>
      </c>
      <c r="F352" s="290"/>
      <c r="G352" s="376" t="str">
        <f t="shared" si="102"/>
        <v>Esp Mat</v>
      </c>
      <c r="H352" s="329">
        <f t="shared" si="103"/>
        <v>0</v>
      </c>
      <c r="I352" s="291" t="str">
        <f t="shared" si="108"/>
        <v>Esp Mat</v>
      </c>
      <c r="J352" s="274"/>
      <c r="K352" s="292" t="str">
        <f t="shared" si="109"/>
        <v>------</v>
      </c>
      <c r="L352" s="293" t="str">
        <f t="shared" si="110"/>
        <v>-------</v>
      </c>
      <c r="M352" s="379" t="str">
        <f t="shared" si="104"/>
        <v>---------------</v>
      </c>
      <c r="N352" s="281"/>
      <c r="O352" s="380" t="str">
        <f t="shared" si="105"/>
        <v>----</v>
      </c>
      <c r="P352" s="282"/>
      <c r="Q352" s="382" t="str">
        <f t="shared" si="106"/>
        <v>----</v>
      </c>
      <c r="R352" s="282"/>
      <c r="S352" s="264" t="str">
        <f t="shared" si="111"/>
        <v>----</v>
      </c>
      <c r="T352" s="391" t="str">
        <f t="shared" si="112"/>
        <v>-----</v>
      </c>
      <c r="U352" s="394">
        <v>341</v>
      </c>
      <c r="V352" s="384" t="str">
        <f t="shared" si="101"/>
        <v>-----</v>
      </c>
      <c r="W352" s="392"/>
      <c r="X352" s="393"/>
      <c r="Y352" s="393"/>
      <c r="Z352" s="390"/>
      <c r="AA352" s="359" t="str">
        <f t="shared" si="107"/>
        <v>0</v>
      </c>
      <c r="AB352" s="397">
        <f>Tabla6[[#This Row],[Valor]]+AB351</f>
        <v>0</v>
      </c>
    </row>
    <row r="353" spans="1:28" hidden="1">
      <c r="A353" s="358" t="s">
        <v>1452</v>
      </c>
      <c r="B353" s="305"/>
      <c r="C353" s="303" t="e">
        <f>VLOOKUP(B353,Piezas!$A$10:$B$829,2,FALSE)</f>
        <v>#N/A</v>
      </c>
      <c r="D353" s="396"/>
      <c r="E353" s="307" t="str">
        <f>Tabla6[[#This Row],[NºSubcomponente]]</f>
        <v>M342</v>
      </c>
      <c r="F353" s="290"/>
      <c r="G353" s="376" t="str">
        <f t="shared" si="102"/>
        <v>Esp Mat</v>
      </c>
      <c r="H353" s="329">
        <f t="shared" si="103"/>
        <v>0</v>
      </c>
      <c r="I353" s="291" t="str">
        <f t="shared" si="108"/>
        <v>Esp Mat</v>
      </c>
      <c r="J353" s="274"/>
      <c r="K353" s="292" t="str">
        <f t="shared" si="109"/>
        <v>------</v>
      </c>
      <c r="L353" s="293" t="str">
        <f t="shared" si="110"/>
        <v>-------</v>
      </c>
      <c r="M353" s="379" t="str">
        <f t="shared" si="104"/>
        <v>---------------</v>
      </c>
      <c r="N353" s="281"/>
      <c r="O353" s="380" t="str">
        <f t="shared" si="105"/>
        <v>----</v>
      </c>
      <c r="P353" s="282"/>
      <c r="Q353" s="382" t="str">
        <f t="shared" si="106"/>
        <v>----</v>
      </c>
      <c r="R353" s="282"/>
      <c r="S353" s="264" t="str">
        <f t="shared" si="111"/>
        <v>----</v>
      </c>
      <c r="T353" s="391" t="str">
        <f t="shared" si="112"/>
        <v>-----</v>
      </c>
      <c r="U353" s="394">
        <v>342</v>
      </c>
      <c r="V353" s="384" t="str">
        <f t="shared" si="101"/>
        <v>-----</v>
      </c>
      <c r="W353" s="392"/>
      <c r="X353" s="393"/>
      <c r="Y353" s="393"/>
      <c r="Z353" s="390"/>
      <c r="AA353" s="359" t="str">
        <f t="shared" si="107"/>
        <v>0</v>
      </c>
      <c r="AB353" s="399"/>
    </row>
    <row r="354" spans="1:28" hidden="1">
      <c r="A354" s="358" t="s">
        <v>1453</v>
      </c>
      <c r="B354" s="305"/>
      <c r="C354" s="303" t="e">
        <f>VLOOKUP(B354,Piezas!$A$10:$B$829,2,FALSE)</f>
        <v>#N/A</v>
      </c>
      <c r="D354" s="396"/>
      <c r="E354" s="307" t="str">
        <f>Tabla6[[#This Row],[NºSubcomponente]]</f>
        <v>M343</v>
      </c>
      <c r="F354" s="290"/>
      <c r="G354" s="376" t="str">
        <f t="shared" si="102"/>
        <v>Esp Mat</v>
      </c>
      <c r="H354" s="329">
        <f t="shared" si="103"/>
        <v>0</v>
      </c>
      <c r="I354" s="291" t="str">
        <f t="shared" si="108"/>
        <v>Esp Mat</v>
      </c>
      <c r="J354" s="274"/>
      <c r="K354" s="292" t="str">
        <f t="shared" si="109"/>
        <v>------</v>
      </c>
      <c r="L354" s="293" t="str">
        <f t="shared" si="110"/>
        <v>-------</v>
      </c>
      <c r="M354" s="379" t="str">
        <f t="shared" si="104"/>
        <v>---------------</v>
      </c>
      <c r="N354" s="281"/>
      <c r="O354" s="380" t="str">
        <f t="shared" si="105"/>
        <v>----</v>
      </c>
      <c r="P354" s="282"/>
      <c r="Q354" s="382" t="str">
        <f t="shared" si="106"/>
        <v>----</v>
      </c>
      <c r="R354" s="282"/>
      <c r="S354" s="264" t="str">
        <f t="shared" si="111"/>
        <v>----</v>
      </c>
      <c r="T354" s="391" t="str">
        <f t="shared" si="112"/>
        <v>-----</v>
      </c>
      <c r="U354" s="394">
        <v>343</v>
      </c>
      <c r="V354" s="384" t="str">
        <f t="shared" ref="V354:V368" si="113">IF(J354="T",$AG$25,IF(J354="A",$AG$19,IF(J354="P",$AG$20,IF(J354="CN",$AG$23,IF(J354="CI",$AG$24,IF(J354="HRL",$AG$21,IF(J354="CER",$AG$27,IF(J354="CEC",$AG$28,IF(J354="HCL",$AG$22,IF(J354="CI",$AG$24,"-----"))))))))))</f>
        <v>-----</v>
      </c>
      <c r="W354" s="392"/>
      <c r="X354" s="393"/>
      <c r="Y354" s="393"/>
      <c r="Z354" s="390"/>
      <c r="AA354" s="359" t="str">
        <f t="shared" si="107"/>
        <v>0</v>
      </c>
      <c r="AB354" s="400" t="str">
        <f>Tabla6[[#This Row],[Valor]]</f>
        <v>0</v>
      </c>
    </row>
    <row r="355" spans="1:28" hidden="1">
      <c r="A355" s="358" t="s">
        <v>1454</v>
      </c>
      <c r="B355" s="305"/>
      <c r="C355" s="303" t="e">
        <f>VLOOKUP(B355,Piezas!$A$10:$B$829,2,FALSE)</f>
        <v>#N/A</v>
      </c>
      <c r="D355" s="396"/>
      <c r="E355" s="307" t="str">
        <f>Tabla6[[#This Row],[NºSubcomponente]]</f>
        <v>M344</v>
      </c>
      <c r="F355" s="290"/>
      <c r="G355" s="376" t="str">
        <f t="shared" si="102"/>
        <v>Esp Mat</v>
      </c>
      <c r="H355" s="329">
        <f t="shared" si="103"/>
        <v>0</v>
      </c>
      <c r="I355" s="291" t="str">
        <f t="shared" si="108"/>
        <v>Esp Mat</v>
      </c>
      <c r="J355" s="274"/>
      <c r="K355" s="292" t="str">
        <f t="shared" si="109"/>
        <v>------</v>
      </c>
      <c r="L355" s="293" t="str">
        <f t="shared" si="110"/>
        <v>-------</v>
      </c>
      <c r="M355" s="379" t="str">
        <f t="shared" si="104"/>
        <v>---------------</v>
      </c>
      <c r="N355" s="281"/>
      <c r="O355" s="380" t="str">
        <f t="shared" si="105"/>
        <v>----</v>
      </c>
      <c r="P355" s="282"/>
      <c r="Q355" s="382" t="str">
        <f t="shared" si="106"/>
        <v>----</v>
      </c>
      <c r="R355" s="282"/>
      <c r="S355" s="264" t="str">
        <f t="shared" si="111"/>
        <v>----</v>
      </c>
      <c r="T355" s="391" t="str">
        <f t="shared" si="112"/>
        <v>-----</v>
      </c>
      <c r="U355" s="394">
        <v>344</v>
      </c>
      <c r="V355" s="384" t="str">
        <f t="shared" si="113"/>
        <v>-----</v>
      </c>
      <c r="W355" s="392"/>
      <c r="X355" s="393"/>
      <c r="Y355" s="393"/>
      <c r="Z355" s="390"/>
      <c r="AA355" s="359" t="str">
        <f t="shared" si="107"/>
        <v>0</v>
      </c>
      <c r="AB355" s="397">
        <f>Tabla6[[#This Row],[Valor]]+AB354</f>
        <v>0</v>
      </c>
    </row>
    <row r="356" spans="1:28" hidden="1">
      <c r="A356" s="358" t="s">
        <v>1455</v>
      </c>
      <c r="B356" s="305"/>
      <c r="C356" s="303" t="e">
        <f>VLOOKUP(B356,Piezas!$A$10:$B$829,2,FALSE)</f>
        <v>#N/A</v>
      </c>
      <c r="D356" s="396"/>
      <c r="E356" s="307" t="str">
        <f>Tabla6[[#This Row],[NºSubcomponente]]</f>
        <v>M345</v>
      </c>
      <c r="F356" s="290"/>
      <c r="G356" s="376" t="str">
        <f t="shared" si="102"/>
        <v>Esp Mat</v>
      </c>
      <c r="H356" s="329">
        <f t="shared" si="103"/>
        <v>0</v>
      </c>
      <c r="I356" s="291" t="str">
        <f t="shared" si="108"/>
        <v>Esp Mat</v>
      </c>
      <c r="J356" s="274"/>
      <c r="K356" s="292" t="str">
        <f t="shared" si="109"/>
        <v>------</v>
      </c>
      <c r="L356" s="293" t="str">
        <f t="shared" si="110"/>
        <v>-------</v>
      </c>
      <c r="M356" s="379" t="str">
        <f t="shared" si="104"/>
        <v>---------------</v>
      </c>
      <c r="N356" s="281"/>
      <c r="O356" s="380" t="str">
        <f t="shared" si="105"/>
        <v>----</v>
      </c>
      <c r="P356" s="282"/>
      <c r="Q356" s="382" t="str">
        <f t="shared" si="106"/>
        <v>----</v>
      </c>
      <c r="R356" s="282"/>
      <c r="S356" s="264" t="str">
        <f t="shared" si="111"/>
        <v>----</v>
      </c>
      <c r="T356" s="391" t="str">
        <f t="shared" si="112"/>
        <v>-----</v>
      </c>
      <c r="U356" s="394">
        <v>345</v>
      </c>
      <c r="V356" s="384" t="str">
        <f t="shared" si="113"/>
        <v>-----</v>
      </c>
      <c r="W356" s="392"/>
      <c r="X356" s="393"/>
      <c r="Y356" s="393"/>
      <c r="Z356" s="390"/>
      <c r="AA356" s="359" t="str">
        <f t="shared" si="107"/>
        <v>0</v>
      </c>
      <c r="AB356" s="397">
        <f>Tabla6[[#This Row],[Valor]]+AB355</f>
        <v>0</v>
      </c>
    </row>
    <row r="357" spans="1:28" hidden="1">
      <c r="A357" s="358" t="s">
        <v>1456</v>
      </c>
      <c r="B357" s="305"/>
      <c r="C357" s="303" t="e">
        <f>VLOOKUP(B357,Piezas!$A$10:$B$829,2,FALSE)</f>
        <v>#N/A</v>
      </c>
      <c r="D357" s="396"/>
      <c r="E357" s="307" t="str">
        <f>Tabla6[[#This Row],[NºSubcomponente]]</f>
        <v>M346</v>
      </c>
      <c r="F357" s="290"/>
      <c r="G357" s="376" t="str">
        <f t="shared" si="102"/>
        <v>Esp Mat</v>
      </c>
      <c r="H357" s="329">
        <f t="shared" si="103"/>
        <v>0</v>
      </c>
      <c r="I357" s="291" t="str">
        <f t="shared" si="108"/>
        <v>Esp Mat</v>
      </c>
      <c r="J357" s="274"/>
      <c r="K357" s="292" t="str">
        <f t="shared" si="109"/>
        <v>------</v>
      </c>
      <c r="L357" s="293" t="str">
        <f t="shared" si="110"/>
        <v>-------</v>
      </c>
      <c r="M357" s="379" t="str">
        <f t="shared" si="104"/>
        <v>---------------</v>
      </c>
      <c r="N357" s="281"/>
      <c r="O357" s="380" t="str">
        <f t="shared" si="105"/>
        <v>----</v>
      </c>
      <c r="P357" s="282"/>
      <c r="Q357" s="382" t="str">
        <f t="shared" si="106"/>
        <v>----</v>
      </c>
      <c r="R357" s="282"/>
      <c r="S357" s="264" t="str">
        <f t="shared" si="111"/>
        <v>----</v>
      </c>
      <c r="T357" s="391" t="str">
        <f t="shared" si="112"/>
        <v>-----</v>
      </c>
      <c r="U357" s="394">
        <v>346</v>
      </c>
      <c r="V357" s="384" t="str">
        <f t="shared" si="113"/>
        <v>-----</v>
      </c>
      <c r="W357" s="392"/>
      <c r="X357" s="393"/>
      <c r="Y357" s="393"/>
      <c r="Z357" s="390"/>
      <c r="AA357" s="359" t="str">
        <f t="shared" si="107"/>
        <v>0</v>
      </c>
      <c r="AB357" s="397">
        <f>Tabla6[[#This Row],[Valor]]+AB356</f>
        <v>0</v>
      </c>
    </row>
    <row r="358" spans="1:28" hidden="1">
      <c r="A358" s="358" t="s">
        <v>1457</v>
      </c>
      <c r="B358" s="305"/>
      <c r="C358" s="303" t="e">
        <f>VLOOKUP(B358,Piezas!$A$10:$B$829,2,FALSE)</f>
        <v>#N/A</v>
      </c>
      <c r="D358" s="396"/>
      <c r="E358" s="307" t="str">
        <f>Tabla6[[#This Row],[NºSubcomponente]]</f>
        <v>M347</v>
      </c>
      <c r="F358" s="290"/>
      <c r="G358" s="376" t="str">
        <f t="shared" si="102"/>
        <v>Esp Mat</v>
      </c>
      <c r="H358" s="329">
        <f t="shared" si="103"/>
        <v>0</v>
      </c>
      <c r="I358" s="291" t="str">
        <f t="shared" si="108"/>
        <v>Esp Mat</v>
      </c>
      <c r="J358" s="274"/>
      <c r="K358" s="292" t="str">
        <f t="shared" si="109"/>
        <v>------</v>
      </c>
      <c r="L358" s="293" t="str">
        <f t="shared" si="110"/>
        <v>-------</v>
      </c>
      <c r="M358" s="379" t="str">
        <f t="shared" si="104"/>
        <v>---------------</v>
      </c>
      <c r="N358" s="281"/>
      <c r="O358" s="380" t="str">
        <f t="shared" si="105"/>
        <v>----</v>
      </c>
      <c r="P358" s="282"/>
      <c r="Q358" s="382" t="str">
        <f t="shared" si="106"/>
        <v>----</v>
      </c>
      <c r="R358" s="282"/>
      <c r="S358" s="264" t="str">
        <f t="shared" si="111"/>
        <v>----</v>
      </c>
      <c r="T358" s="391" t="str">
        <f t="shared" si="112"/>
        <v>-----</v>
      </c>
      <c r="U358" s="394">
        <v>347</v>
      </c>
      <c r="V358" s="384" t="str">
        <f t="shared" si="113"/>
        <v>-----</v>
      </c>
      <c r="W358" s="392"/>
      <c r="X358" s="393"/>
      <c r="Y358" s="393"/>
      <c r="Z358" s="390"/>
      <c r="AA358" s="359" t="str">
        <f t="shared" si="107"/>
        <v>0</v>
      </c>
      <c r="AB358" s="397">
        <f>Tabla6[[#This Row],[Valor]]+AB357</f>
        <v>0</v>
      </c>
    </row>
    <row r="359" spans="1:28" hidden="1">
      <c r="A359" s="358" t="s">
        <v>1458</v>
      </c>
      <c r="B359" s="305"/>
      <c r="C359" s="303" t="e">
        <f>VLOOKUP(B359,Piezas!$A$10:$B$829,2,FALSE)</f>
        <v>#N/A</v>
      </c>
      <c r="D359" s="396"/>
      <c r="E359" s="307" t="str">
        <f>Tabla6[[#This Row],[NºSubcomponente]]</f>
        <v>M348</v>
      </c>
      <c r="F359" s="290"/>
      <c r="G359" s="376" t="str">
        <f t="shared" si="102"/>
        <v>Esp Mat</v>
      </c>
      <c r="H359" s="329">
        <f t="shared" si="103"/>
        <v>0</v>
      </c>
      <c r="I359" s="291" t="str">
        <f t="shared" si="108"/>
        <v>Esp Mat</v>
      </c>
      <c r="J359" s="274"/>
      <c r="K359" s="292" t="str">
        <f t="shared" si="109"/>
        <v>------</v>
      </c>
      <c r="L359" s="293" t="str">
        <f t="shared" si="110"/>
        <v>-------</v>
      </c>
      <c r="M359" s="379" t="str">
        <f t="shared" si="104"/>
        <v>---------------</v>
      </c>
      <c r="N359" s="281"/>
      <c r="O359" s="380" t="str">
        <f t="shared" si="105"/>
        <v>----</v>
      </c>
      <c r="P359" s="282"/>
      <c r="Q359" s="382" t="str">
        <f t="shared" si="106"/>
        <v>----</v>
      </c>
      <c r="R359" s="282"/>
      <c r="S359" s="264" t="str">
        <f t="shared" si="111"/>
        <v>----</v>
      </c>
      <c r="T359" s="391" t="str">
        <f t="shared" si="112"/>
        <v>-----</v>
      </c>
      <c r="U359" s="394">
        <v>348</v>
      </c>
      <c r="V359" s="384" t="str">
        <f t="shared" si="113"/>
        <v>-----</v>
      </c>
      <c r="W359" s="392"/>
      <c r="X359" s="393"/>
      <c r="Y359" s="393"/>
      <c r="Z359" s="390"/>
      <c r="AA359" s="359" t="str">
        <f t="shared" si="107"/>
        <v>0</v>
      </c>
      <c r="AB359" s="399"/>
    </row>
    <row r="360" spans="1:28" hidden="1">
      <c r="A360" s="358" t="s">
        <v>1459</v>
      </c>
      <c r="B360" s="305"/>
      <c r="C360" s="303" t="e">
        <f>VLOOKUP(B360,Piezas!$A$10:$B$829,2,FALSE)</f>
        <v>#N/A</v>
      </c>
      <c r="D360" s="396"/>
      <c r="E360" s="307" t="str">
        <f>Tabla6[[#This Row],[NºSubcomponente]]</f>
        <v>M349</v>
      </c>
      <c r="F360" s="290"/>
      <c r="G360" s="376" t="str">
        <f t="shared" ref="G360:G368" si="114">IF(J360="T","mm",IF(J360="H","mm",IF(J360="CA","mm",IF(J360="CN","Planchas",IF(J360="CI","Planchas",IF(J360="P","mm",IF(J360="A","mm",IF(J360="HRL","mm",IF(J360="HCL","mm",IF(J360="A","mm",IF(J360="cer","mm",IF(J360="cec","mm","Esp Mat"))))))))))))</f>
        <v>Esp Mat</v>
      </c>
      <c r="H360" s="329">
        <f t="shared" si="103"/>
        <v>0</v>
      </c>
      <c r="I360" s="291" t="str">
        <f t="shared" si="108"/>
        <v>Esp Mat</v>
      </c>
      <c r="J360" s="274"/>
      <c r="K360" s="292" t="str">
        <f t="shared" si="109"/>
        <v>------</v>
      </c>
      <c r="L360" s="293" t="str">
        <f t="shared" si="110"/>
        <v>-------</v>
      </c>
      <c r="M360" s="379" t="str">
        <f t="shared" si="104"/>
        <v>---------------</v>
      </c>
      <c r="N360" s="281"/>
      <c r="O360" s="380" t="str">
        <f t="shared" si="105"/>
        <v>----</v>
      </c>
      <c r="P360" s="282"/>
      <c r="Q360" s="382" t="str">
        <f t="shared" si="106"/>
        <v>----</v>
      </c>
      <c r="R360" s="282"/>
      <c r="S360" s="264" t="str">
        <f t="shared" si="111"/>
        <v>----</v>
      </c>
      <c r="T360" s="391" t="str">
        <f t="shared" si="112"/>
        <v>-----</v>
      </c>
      <c r="U360" s="394">
        <v>349</v>
      </c>
      <c r="V360" s="384" t="str">
        <f t="shared" si="113"/>
        <v>-----</v>
      </c>
      <c r="W360" s="392"/>
      <c r="X360" s="393"/>
      <c r="Y360" s="393"/>
      <c r="Z360" s="390"/>
      <c r="AA360" s="359" t="str">
        <f t="shared" si="107"/>
        <v>0</v>
      </c>
      <c r="AB360" s="400" t="str">
        <f>Tabla6[[#This Row],[Valor]]</f>
        <v>0</v>
      </c>
    </row>
    <row r="361" spans="1:28" hidden="1">
      <c r="A361" s="358" t="s">
        <v>1460</v>
      </c>
      <c r="B361" s="305"/>
      <c r="C361" s="303" t="e">
        <f>VLOOKUP(B361,Piezas!$A$10:$B$829,2,FALSE)</f>
        <v>#N/A</v>
      </c>
      <c r="D361" s="396"/>
      <c r="E361" s="307" t="str">
        <f>Tabla6[[#This Row],[NºSubcomponente]]</f>
        <v>M350</v>
      </c>
      <c r="F361" s="290"/>
      <c r="G361" s="376" t="str">
        <f t="shared" si="114"/>
        <v>Esp Mat</v>
      </c>
      <c r="H361" s="329">
        <f t="shared" si="103"/>
        <v>0</v>
      </c>
      <c r="I361" s="291" t="str">
        <f t="shared" si="108"/>
        <v>Esp Mat</v>
      </c>
      <c r="J361" s="274"/>
      <c r="K361" s="292" t="str">
        <f t="shared" si="109"/>
        <v>------</v>
      </c>
      <c r="L361" s="293" t="str">
        <f t="shared" si="110"/>
        <v>-------</v>
      </c>
      <c r="M361" s="379" t="str">
        <f t="shared" si="104"/>
        <v>---------------</v>
      </c>
      <c r="N361" s="281"/>
      <c r="O361" s="380" t="str">
        <f t="shared" si="105"/>
        <v>----</v>
      </c>
      <c r="P361" s="282"/>
      <c r="Q361" s="382" t="str">
        <f t="shared" si="106"/>
        <v>----</v>
      </c>
      <c r="R361" s="282"/>
      <c r="S361" s="381" t="str">
        <f t="shared" ref="S361:S368" si="115">IF(J361="T","-----",IF(J361="H","mm",IF(J361="CA","m",IF(J361="CN","mm",IF(J361="CI","m",IF(J361="P","mm",IF(J361="A","Pulgadas",IF(J361="HLR","mm",IF(J361="HLC","mm",IF(J361="A","Pulgadas",IF(J361="cer","mm",IF(J361="cec","mm","----"))))))))))))</f>
        <v>----</v>
      </c>
      <c r="T361" s="391" t="str">
        <f t="shared" si="112"/>
        <v>-----</v>
      </c>
      <c r="U361" s="394">
        <v>350</v>
      </c>
      <c r="V361" s="384" t="str">
        <f t="shared" si="113"/>
        <v>-----</v>
      </c>
      <c r="W361" s="392"/>
      <c r="X361" s="393"/>
      <c r="Y361" s="393"/>
      <c r="Z361" s="390"/>
      <c r="AA361" s="359" t="str">
        <f t="shared" si="107"/>
        <v>0</v>
      </c>
      <c r="AB361" s="397">
        <f>Tabla6[[#This Row],[Valor]]+AB360</f>
        <v>0</v>
      </c>
    </row>
    <row r="362" spans="1:28" hidden="1">
      <c r="A362" s="358" t="s">
        <v>1461</v>
      </c>
      <c r="B362" s="305"/>
      <c r="C362" s="303" t="e">
        <f>VLOOKUP(B362,Piezas!$A$10:$B$829,2,FALSE)</f>
        <v>#N/A</v>
      </c>
      <c r="D362" s="396"/>
      <c r="E362" s="307" t="str">
        <f>Tabla6[[#This Row],[NºSubcomponente]]</f>
        <v>M351</v>
      </c>
      <c r="F362" s="290"/>
      <c r="G362" s="376" t="str">
        <f t="shared" si="114"/>
        <v>Esp Mat</v>
      </c>
      <c r="H362" s="329">
        <f t="shared" si="103"/>
        <v>0</v>
      </c>
      <c r="I362" s="291" t="str">
        <f t="shared" si="108"/>
        <v>Esp Mat</v>
      </c>
      <c r="J362" s="274"/>
      <c r="K362" s="292" t="str">
        <f t="shared" si="109"/>
        <v>------</v>
      </c>
      <c r="L362" s="293" t="str">
        <f t="shared" si="110"/>
        <v>-------</v>
      </c>
      <c r="M362" s="379" t="str">
        <f t="shared" si="104"/>
        <v>---------------</v>
      </c>
      <c r="N362" s="281"/>
      <c r="O362" s="380" t="str">
        <f t="shared" si="105"/>
        <v>----</v>
      </c>
      <c r="P362" s="282"/>
      <c r="Q362" s="382" t="str">
        <f t="shared" si="106"/>
        <v>----</v>
      </c>
      <c r="R362" s="282"/>
      <c r="S362" s="381" t="str">
        <f t="shared" si="115"/>
        <v>----</v>
      </c>
      <c r="T362" s="391" t="str">
        <f t="shared" si="112"/>
        <v>-----</v>
      </c>
      <c r="U362" s="394">
        <v>351</v>
      </c>
      <c r="V362" s="384" t="str">
        <f t="shared" si="113"/>
        <v>-----</v>
      </c>
      <c r="W362" s="392"/>
      <c r="X362" s="393"/>
      <c r="Y362" s="393"/>
      <c r="Z362" s="390"/>
      <c r="AA362" s="359" t="str">
        <f t="shared" si="107"/>
        <v>0</v>
      </c>
      <c r="AB362" s="397">
        <f>Tabla6[[#This Row],[Valor]]+AB361</f>
        <v>0</v>
      </c>
    </row>
    <row r="363" spans="1:28" hidden="1">
      <c r="A363" s="358" t="s">
        <v>1462</v>
      </c>
      <c r="B363" s="305"/>
      <c r="C363" s="303" t="e">
        <f>VLOOKUP(B363,Piezas!$A$10:$B$829,2,FALSE)</f>
        <v>#N/A</v>
      </c>
      <c r="D363" s="396"/>
      <c r="E363" s="307" t="str">
        <f>Tabla6[[#This Row],[NºSubcomponente]]</f>
        <v>M352</v>
      </c>
      <c r="F363" s="290"/>
      <c r="G363" s="376" t="str">
        <f t="shared" si="114"/>
        <v>Esp Mat</v>
      </c>
      <c r="H363" s="329">
        <f t="shared" si="103"/>
        <v>0</v>
      </c>
      <c r="I363" s="291" t="str">
        <f t="shared" si="108"/>
        <v>Esp Mat</v>
      </c>
      <c r="J363" s="274"/>
      <c r="K363" s="292" t="str">
        <f t="shared" si="109"/>
        <v>------</v>
      </c>
      <c r="L363" s="293" t="str">
        <f t="shared" si="110"/>
        <v>-------</v>
      </c>
      <c r="M363" s="379" t="str">
        <f t="shared" si="104"/>
        <v>---------------</v>
      </c>
      <c r="N363" s="281"/>
      <c r="O363" s="380" t="str">
        <f t="shared" si="105"/>
        <v>----</v>
      </c>
      <c r="P363" s="282"/>
      <c r="Q363" s="382" t="str">
        <f t="shared" si="106"/>
        <v>----</v>
      </c>
      <c r="R363" s="282"/>
      <c r="S363" s="381" t="str">
        <f t="shared" si="115"/>
        <v>----</v>
      </c>
      <c r="T363" s="391" t="str">
        <f t="shared" si="112"/>
        <v>-----</v>
      </c>
      <c r="U363" s="394">
        <v>352</v>
      </c>
      <c r="V363" s="384" t="str">
        <f t="shared" si="113"/>
        <v>-----</v>
      </c>
      <c r="W363" s="392"/>
      <c r="X363" s="393"/>
      <c r="Y363" s="393"/>
      <c r="Z363" s="390"/>
      <c r="AA363" s="359" t="str">
        <f t="shared" ref="AA363:AA368" si="116">IF(T363="-----","0",V363*T363)</f>
        <v>0</v>
      </c>
      <c r="AB363" s="397">
        <f>Tabla6[[#This Row],[Valor]]+AB362</f>
        <v>0</v>
      </c>
    </row>
    <row r="364" spans="1:28" hidden="1">
      <c r="A364" s="358" t="s">
        <v>1463</v>
      </c>
      <c r="B364" s="305"/>
      <c r="C364" s="303" t="e">
        <f>VLOOKUP(B364,Piezas!$A$10:$B$829,2,FALSE)</f>
        <v>#N/A</v>
      </c>
      <c r="D364" s="396"/>
      <c r="E364" s="307" t="str">
        <f>Tabla6[[#This Row],[NºSubcomponente]]</f>
        <v>M353</v>
      </c>
      <c r="F364" s="290"/>
      <c r="G364" s="376" t="str">
        <f t="shared" si="114"/>
        <v>Esp Mat</v>
      </c>
      <c r="H364" s="329">
        <f t="shared" si="103"/>
        <v>0</v>
      </c>
      <c r="I364" s="291" t="str">
        <f t="shared" si="108"/>
        <v>Esp Mat</v>
      </c>
      <c r="J364" s="274"/>
      <c r="K364" s="292" t="str">
        <f t="shared" si="109"/>
        <v>------</v>
      </c>
      <c r="L364" s="293" t="str">
        <f t="shared" si="110"/>
        <v>-------</v>
      </c>
      <c r="M364" s="379" t="str">
        <f t="shared" si="104"/>
        <v>---------------</v>
      </c>
      <c r="N364" s="281"/>
      <c r="O364" s="380" t="str">
        <f t="shared" si="105"/>
        <v>----</v>
      </c>
      <c r="P364" s="282"/>
      <c r="Q364" s="382" t="str">
        <f t="shared" si="106"/>
        <v>----</v>
      </c>
      <c r="R364" s="282"/>
      <c r="S364" s="381" t="str">
        <f t="shared" si="115"/>
        <v>----</v>
      </c>
      <c r="T364" s="391" t="str">
        <f t="shared" si="112"/>
        <v>-----</v>
      </c>
      <c r="U364" s="394">
        <v>353</v>
      </c>
      <c r="V364" s="384" t="str">
        <f t="shared" si="113"/>
        <v>-----</v>
      </c>
      <c r="W364" s="392"/>
      <c r="X364" s="393"/>
      <c r="Y364" s="393"/>
      <c r="Z364" s="390"/>
      <c r="AA364" s="359" t="str">
        <f t="shared" si="116"/>
        <v>0</v>
      </c>
      <c r="AB364" s="397">
        <f>Tabla6[[#This Row],[Valor]]+AB363</f>
        <v>0</v>
      </c>
    </row>
    <row r="365" spans="1:28" hidden="1">
      <c r="A365" s="358" t="s">
        <v>1464</v>
      </c>
      <c r="B365" s="305"/>
      <c r="C365" s="303" t="e">
        <f>VLOOKUP(B365,Piezas!$A$10:$B$829,2,FALSE)</f>
        <v>#N/A</v>
      </c>
      <c r="D365" s="396"/>
      <c r="E365" s="307" t="str">
        <f>Tabla6[[#This Row],[NºSubcomponente]]</f>
        <v>M354</v>
      </c>
      <c r="F365" s="290"/>
      <c r="G365" s="376" t="str">
        <f t="shared" si="114"/>
        <v>Esp Mat</v>
      </c>
      <c r="H365" s="329">
        <f t="shared" si="103"/>
        <v>0</v>
      </c>
      <c r="I365" s="291" t="str">
        <f t="shared" si="108"/>
        <v>Esp Mat</v>
      </c>
      <c r="J365" s="274"/>
      <c r="K365" s="292" t="str">
        <f t="shared" si="109"/>
        <v>------</v>
      </c>
      <c r="L365" s="293" t="str">
        <f t="shared" si="110"/>
        <v>-------</v>
      </c>
      <c r="M365" s="379" t="str">
        <f t="shared" si="104"/>
        <v>---------------</v>
      </c>
      <c r="N365" s="281"/>
      <c r="O365" s="380" t="str">
        <f t="shared" si="105"/>
        <v>----</v>
      </c>
      <c r="P365" s="282"/>
      <c r="Q365" s="382" t="str">
        <f t="shared" si="106"/>
        <v>----</v>
      </c>
      <c r="R365" s="282"/>
      <c r="S365" s="381" t="str">
        <f t="shared" si="115"/>
        <v>----</v>
      </c>
      <c r="T365" s="391" t="str">
        <f t="shared" si="112"/>
        <v>-----</v>
      </c>
      <c r="U365" s="394">
        <v>354</v>
      </c>
      <c r="V365" s="384" t="str">
        <f t="shared" si="113"/>
        <v>-----</v>
      </c>
      <c r="W365" s="392"/>
      <c r="X365" s="393"/>
      <c r="Y365" s="393"/>
      <c r="Z365" s="390"/>
      <c r="AA365" s="359" t="str">
        <f t="shared" si="116"/>
        <v>0</v>
      </c>
      <c r="AB365" s="399"/>
    </row>
    <row r="366" spans="1:28" hidden="1">
      <c r="A366" s="358" t="s">
        <v>1465</v>
      </c>
      <c r="B366" s="305"/>
      <c r="C366" s="303" t="e">
        <f>VLOOKUP(B366,Piezas!$A$10:$B$829,2,FALSE)</f>
        <v>#N/A</v>
      </c>
      <c r="D366" s="396"/>
      <c r="E366" s="307" t="str">
        <f>Tabla6[[#This Row],[NºSubcomponente]]</f>
        <v>M355</v>
      </c>
      <c r="F366" s="290"/>
      <c r="G366" s="376" t="str">
        <f t="shared" si="114"/>
        <v>Esp Mat</v>
      </c>
      <c r="H366" s="329">
        <f t="shared" si="103"/>
        <v>0</v>
      </c>
      <c r="I366" s="291" t="str">
        <f t="shared" si="108"/>
        <v>Esp Mat</v>
      </c>
      <c r="J366" s="274"/>
      <c r="K366" s="377" t="str">
        <f>IF(J366="T",H366/4,IF(J366="H","m",IF(J366="CA",H366/6,IF(J366="CN","-----",IF(J366="CI","-----",IF(J366="P",H366/6,IF(J366="A",H366/4,IF(J366="HLR",H366/12,IF(J366="HLC",H366/12,IF(J366="A","m","------"))))))))))</f>
        <v>------</v>
      </c>
      <c r="L366" s="293" t="str">
        <f t="shared" si="110"/>
        <v>-------</v>
      </c>
      <c r="M366" s="379" t="str">
        <f t="shared" si="104"/>
        <v>---------------</v>
      </c>
      <c r="N366" s="281"/>
      <c r="O366" s="380" t="str">
        <f t="shared" si="105"/>
        <v>----</v>
      </c>
      <c r="P366" s="282"/>
      <c r="Q366" s="382" t="str">
        <f t="shared" si="106"/>
        <v>----</v>
      </c>
      <c r="R366" s="282"/>
      <c r="S366" s="381" t="str">
        <f t="shared" si="115"/>
        <v>----</v>
      </c>
      <c r="T366" s="391" t="str">
        <f t="shared" si="112"/>
        <v>-----</v>
      </c>
      <c r="U366" s="394">
        <v>355</v>
      </c>
      <c r="V366" s="384" t="str">
        <f t="shared" si="113"/>
        <v>-----</v>
      </c>
      <c r="W366" s="392"/>
      <c r="X366" s="393"/>
      <c r="Y366" s="393"/>
      <c r="Z366" s="390"/>
      <c r="AA366" s="359" t="str">
        <f t="shared" si="116"/>
        <v>0</v>
      </c>
      <c r="AB366" s="400" t="str">
        <f>Tabla6[[#This Row],[Valor]]</f>
        <v>0</v>
      </c>
    </row>
    <row r="367" spans="1:28" hidden="1">
      <c r="A367" s="358" t="s">
        <v>1466</v>
      </c>
      <c r="B367" s="305"/>
      <c r="C367" s="303" t="e">
        <f>VLOOKUP(B367,Piezas!$A$10:$B$829,2,FALSE)</f>
        <v>#N/A</v>
      </c>
      <c r="D367" s="396"/>
      <c r="E367" s="307" t="str">
        <f>Tabla6[[#This Row],[NºSubcomponente]]</f>
        <v>M356</v>
      </c>
      <c r="F367" s="290"/>
      <c r="G367" s="376" t="str">
        <f t="shared" si="114"/>
        <v>Esp Mat</v>
      </c>
      <c r="H367" s="329">
        <f t="shared" si="103"/>
        <v>0</v>
      </c>
      <c r="I367" s="291" t="str">
        <f t="shared" si="108"/>
        <v>Esp Mat</v>
      </c>
      <c r="J367" s="274"/>
      <c r="K367" s="377" t="str">
        <f>IF(J367="T",H367/4,IF(J367="H","m",IF(J367="CA",H367/6,IF(J367="CN","-----",IF(J367="CI","-----",IF(J367="P",H367/6,IF(J367="A",H367/4,IF(J367="HLR",H367/12,IF(J367="HLC",H367/12,IF(J367="A","m","------"))))))))))</f>
        <v>------</v>
      </c>
      <c r="L367" s="293" t="str">
        <f t="shared" si="110"/>
        <v>-------</v>
      </c>
      <c r="M367" s="379" t="str">
        <f t="shared" si="104"/>
        <v>---------------</v>
      </c>
      <c r="N367" s="281"/>
      <c r="O367" s="380" t="str">
        <f t="shared" si="105"/>
        <v>----</v>
      </c>
      <c r="P367" s="282"/>
      <c r="Q367" s="382" t="str">
        <f t="shared" si="106"/>
        <v>----</v>
      </c>
      <c r="R367" s="282"/>
      <c r="S367" s="381" t="str">
        <f t="shared" si="115"/>
        <v>----</v>
      </c>
      <c r="T367" s="391" t="str">
        <f t="shared" si="112"/>
        <v>-----</v>
      </c>
      <c r="U367" s="394">
        <v>356</v>
      </c>
      <c r="V367" s="384" t="str">
        <f t="shared" si="113"/>
        <v>-----</v>
      </c>
      <c r="W367" s="392"/>
      <c r="X367" s="393"/>
      <c r="Y367" s="393"/>
      <c r="Z367" s="390"/>
      <c r="AA367" s="359" t="str">
        <f t="shared" si="116"/>
        <v>0</v>
      </c>
      <c r="AB367" s="397">
        <f>Tabla6[[#This Row],[Valor]]+AB366</f>
        <v>0</v>
      </c>
    </row>
    <row r="368" spans="1:28" hidden="1">
      <c r="A368" s="358" t="s">
        <v>1467</v>
      </c>
      <c r="B368" s="305"/>
      <c r="C368" s="303" t="e">
        <f>VLOOKUP(B368,Piezas!$A$10:$B$829,2,FALSE)</f>
        <v>#N/A</v>
      </c>
      <c r="D368" s="396"/>
      <c r="E368" s="307" t="str">
        <f>Tabla6[[#This Row],[NºSubcomponente]]</f>
        <v>M357</v>
      </c>
      <c r="F368" s="290"/>
      <c r="G368" s="376" t="str">
        <f t="shared" si="114"/>
        <v>Esp Mat</v>
      </c>
      <c r="H368" s="329">
        <f t="shared" si="103"/>
        <v>0</v>
      </c>
      <c r="I368" s="291" t="str">
        <f t="shared" si="108"/>
        <v>Esp Mat</v>
      </c>
      <c r="J368" s="274"/>
      <c r="K368" s="377" t="str">
        <f>IF(J368="T",H368/4,IF(J368="H","m",IF(J368="CA",H368/6,IF(J368="CN","-----",IF(J368="CI","-----",IF(J368="P",H368/6,IF(J368="A",H368/4,IF(J368="HLR",H368/12,IF(J368="HLC",H368/12,IF(J368="A","m","------"))))))))))</f>
        <v>------</v>
      </c>
      <c r="L368" s="378" t="str">
        <f>IF(J368="T",((7890*((3.1416*N368*N368)/4)/1000000)),IF(J368="H","planchuela o angulo",IF(J368="CA","Caño estructural",IF(J368="CN",((N368*P368)*(R368/1000))*7890,IF(J368="CI",((N368*P368)*(R368/1000))*7890,IF(J368="A",2*((((N368*25.4)*(R368*25.4))/1000000)*7890)*2,IF(J368="P",((N368*25.4*R368)/1000000)*7890,IF(J368="HCL",((N368*N368)/1000000)*7890,IF(J368="HRL",((7890*((3.1416*N368*N368)/4)/1000000)),"-------")))))))))</f>
        <v>-------</v>
      </c>
      <c r="M368" s="379" t="str">
        <f t="shared" si="104"/>
        <v>---------------</v>
      </c>
      <c r="N368" s="281"/>
      <c r="O368" s="380" t="str">
        <f t="shared" si="105"/>
        <v>----</v>
      </c>
      <c r="P368" s="282"/>
      <c r="Q368" s="382" t="str">
        <f t="shared" si="106"/>
        <v>----</v>
      </c>
      <c r="R368" s="282"/>
      <c r="S368" s="381" t="str">
        <f t="shared" si="115"/>
        <v>----</v>
      </c>
      <c r="T368" s="383" t="str">
        <f t="shared" si="112"/>
        <v>-----</v>
      </c>
      <c r="U368" s="394">
        <v>357</v>
      </c>
      <c r="V368" s="384" t="str">
        <f t="shared" si="113"/>
        <v>-----</v>
      </c>
      <c r="W368" s="388"/>
      <c r="X368" s="389"/>
      <c r="Y368" s="389"/>
      <c r="Z368" s="390"/>
      <c r="AA368" s="359" t="str">
        <f t="shared" si="116"/>
        <v>0</v>
      </c>
      <c r="AB368" s="397">
        <f>Tabla6[[#This Row],[Valor]]+AB367</f>
        <v>0</v>
      </c>
    </row>
    <row r="369" spans="22:22">
      <c r="V369" s="297" t="str">
        <f t="shared" ref="V369" si="117">IF(J369="T",$AG$25,IF(J369="A",$AG$19,IF(J369="P",$AG$20,IF(J369="CN",$AG$23,IF(J369="CI",$AG$24,IF(J369="HRL",$AG$21,IF(J369="CER",$AG$27,IF(J369="CEC",$AG$28,IF(J369="HCL",$AG$22,IF(J369="CI",$AG$24,"-----"))))))))))</f>
        <v>-----</v>
      </c>
    </row>
  </sheetData>
  <mergeCells count="7">
    <mergeCell ref="V10:W10"/>
    <mergeCell ref="Z10:AA10"/>
    <mergeCell ref="H1:AA1"/>
    <mergeCell ref="V8:W8"/>
    <mergeCell ref="Z8:AA8"/>
    <mergeCell ref="V9:W9"/>
    <mergeCell ref="Z9:AA9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Q497"/>
  <sheetViews>
    <sheetView topLeftCell="A112" workbookViewId="0">
      <selection activeCell="P136" sqref="P136"/>
    </sheetView>
  </sheetViews>
  <sheetFormatPr baseColWidth="10" defaultRowHeight="15"/>
  <cols>
    <col min="1" max="1" width="6" customWidth="1"/>
    <col min="2" max="2" width="12" customWidth="1"/>
    <col min="3" max="3" width="13" customWidth="1"/>
    <col min="4" max="4" width="4.5703125" customWidth="1"/>
    <col min="8" max="8" width="13" customWidth="1"/>
    <col min="10" max="10" width="14.85546875" customWidth="1"/>
    <col min="11" max="11" width="9.42578125" style="173" customWidth="1"/>
    <col min="13" max="13" width="13.140625" style="129" customWidth="1"/>
    <col min="14" max="14" width="11.42578125" style="129"/>
    <col min="15" max="16" width="9.7109375" customWidth="1"/>
    <col min="17" max="17" width="11.42578125" style="188"/>
  </cols>
  <sheetData>
    <row r="2" spans="1:17" ht="32.25">
      <c r="C2" s="468" t="s">
        <v>1</v>
      </c>
      <c r="D2" s="468"/>
      <c r="E2" s="468"/>
      <c r="F2" s="468"/>
      <c r="G2" s="468"/>
      <c r="H2" s="468"/>
      <c r="I2" s="468"/>
      <c r="J2" s="468"/>
      <c r="K2" s="179"/>
    </row>
    <row r="3" spans="1:17" ht="30" customHeight="1">
      <c r="A3" s="470" t="s">
        <v>155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</row>
    <row r="4" spans="1:17" ht="30" customHeight="1" thickBot="1">
      <c r="A4" s="469" t="s">
        <v>838</v>
      </c>
      <c r="B4" s="469"/>
      <c r="C4" s="469"/>
      <c r="D4" s="102">
        <v>4</v>
      </c>
      <c r="E4" s="102"/>
      <c r="F4" s="102"/>
      <c r="G4" s="102"/>
      <c r="H4" s="102"/>
      <c r="I4" s="102"/>
      <c r="J4" s="102"/>
      <c r="K4" s="180"/>
    </row>
    <row r="5" spans="1:17" ht="36.75" thickBot="1">
      <c r="A5" s="208" t="s">
        <v>434</v>
      </c>
      <c r="B5" s="209" t="s">
        <v>847</v>
      </c>
      <c r="C5" s="210" t="s">
        <v>102</v>
      </c>
      <c r="D5" s="210" t="s">
        <v>157</v>
      </c>
      <c r="E5" s="210" t="s">
        <v>159</v>
      </c>
      <c r="F5" s="210" t="s">
        <v>4</v>
      </c>
      <c r="G5" s="210" t="s">
        <v>158</v>
      </c>
      <c r="H5" s="210" t="s">
        <v>291</v>
      </c>
      <c r="I5" s="210" t="s">
        <v>160</v>
      </c>
      <c r="J5" s="210" t="s">
        <v>161</v>
      </c>
      <c r="K5" s="211" t="s">
        <v>844</v>
      </c>
      <c r="L5" s="210" t="s">
        <v>843</v>
      </c>
      <c r="M5" s="211" t="s">
        <v>163</v>
      </c>
      <c r="N5" s="211" t="s">
        <v>164</v>
      </c>
      <c r="O5" s="146" t="s">
        <v>625</v>
      </c>
      <c r="P5" s="147" t="s">
        <v>840</v>
      </c>
      <c r="Q5" s="189" t="s">
        <v>918</v>
      </c>
    </row>
    <row r="6" spans="1:17" ht="45.75" hidden="1" thickBot="1">
      <c r="A6" s="86" t="s">
        <v>304</v>
      </c>
      <c r="B6" s="92" t="s">
        <v>293</v>
      </c>
      <c r="C6" s="83" t="s">
        <v>165</v>
      </c>
      <c r="D6" s="84">
        <v>2</v>
      </c>
      <c r="E6" s="84" t="s">
        <v>167</v>
      </c>
      <c r="F6" s="85" t="s">
        <v>166</v>
      </c>
      <c r="G6" s="84" t="s">
        <v>43</v>
      </c>
      <c r="H6" s="83" t="s">
        <v>168</v>
      </c>
      <c r="I6" s="83" t="s">
        <v>169</v>
      </c>
      <c r="J6" s="83" t="s">
        <v>170</v>
      </c>
      <c r="K6" s="93">
        <v>15</v>
      </c>
      <c r="L6" s="93">
        <v>40</v>
      </c>
      <c r="M6" s="166">
        <f>(L6*$D$4)+K6</f>
        <v>175</v>
      </c>
      <c r="N6" s="171" t="str">
        <f t="shared" ref="N6:N76" si="0">IF(LEN(INT(M6/60))=1,"0"&amp;INT(M6/60),INT(M6/60))&amp;":"&amp;IF(LEN(MOD(M6,60))=1,"0"&amp;MOD(M6,60),MOD(M6,60))</f>
        <v>02:55</v>
      </c>
      <c r="O6" s="59" t="s">
        <v>627</v>
      </c>
      <c r="P6" s="58"/>
      <c r="Q6" s="191" t="s">
        <v>919</v>
      </c>
    </row>
    <row r="7" spans="1:17" ht="45.75" hidden="1" thickBot="1">
      <c r="A7" s="86" t="s">
        <v>305</v>
      </c>
      <c r="B7" s="92" t="s">
        <v>293</v>
      </c>
      <c r="C7" s="83" t="s">
        <v>165</v>
      </c>
      <c r="D7" s="84">
        <v>2</v>
      </c>
      <c r="E7" s="84" t="s">
        <v>171</v>
      </c>
      <c r="F7" s="85" t="s">
        <v>166</v>
      </c>
      <c r="G7" s="84" t="s">
        <v>43</v>
      </c>
      <c r="H7" s="83" t="s">
        <v>172</v>
      </c>
      <c r="I7" s="83"/>
      <c r="J7" s="83" t="s">
        <v>173</v>
      </c>
      <c r="K7" s="93">
        <v>10</v>
      </c>
      <c r="L7" s="93">
        <v>30</v>
      </c>
      <c r="M7" s="93">
        <f>(L7*$D$4)+K7+M6</f>
        <v>305</v>
      </c>
      <c r="N7" s="172" t="str">
        <f t="shared" si="0"/>
        <v>05:05</v>
      </c>
      <c r="O7" s="59" t="s">
        <v>627</v>
      </c>
      <c r="P7" s="58"/>
      <c r="Q7" s="191" t="s">
        <v>920</v>
      </c>
    </row>
    <row r="8" spans="1:17" ht="51.75" hidden="1" thickBot="1">
      <c r="A8" s="86" t="s">
        <v>581</v>
      </c>
      <c r="B8" s="94" t="s">
        <v>293</v>
      </c>
      <c r="C8" s="83" t="s">
        <v>165</v>
      </c>
      <c r="D8" s="84">
        <v>2</v>
      </c>
      <c r="E8" s="84" t="s">
        <v>607</v>
      </c>
      <c r="F8" s="83" t="s">
        <v>608</v>
      </c>
      <c r="G8" s="83"/>
      <c r="H8" s="83"/>
      <c r="I8" s="83"/>
      <c r="J8" s="83" t="s">
        <v>609</v>
      </c>
      <c r="K8" s="93"/>
      <c r="L8" s="93">
        <v>10</v>
      </c>
      <c r="M8" s="93">
        <f t="shared" ref="M8:M77" si="1">(L8*$D$4)+K8+M7</f>
        <v>345</v>
      </c>
      <c r="N8" s="172" t="str">
        <f t="shared" si="0"/>
        <v>05:45</v>
      </c>
      <c r="O8" s="59" t="s">
        <v>627</v>
      </c>
      <c r="P8" s="58"/>
      <c r="Q8" s="191" t="s">
        <v>920</v>
      </c>
    </row>
    <row r="9" spans="1:17" ht="39" hidden="1" thickBot="1">
      <c r="A9" s="86" t="s">
        <v>306</v>
      </c>
      <c r="B9" s="94" t="s">
        <v>294</v>
      </c>
      <c r="C9" s="83" t="s">
        <v>174</v>
      </c>
      <c r="D9" s="84">
        <v>2</v>
      </c>
      <c r="E9" s="84" t="s">
        <v>175</v>
      </c>
      <c r="F9" s="85" t="s">
        <v>166</v>
      </c>
      <c r="G9" s="84" t="s">
        <v>43</v>
      </c>
      <c r="H9" s="83" t="s">
        <v>176</v>
      </c>
      <c r="I9" s="83" t="s">
        <v>177</v>
      </c>
      <c r="J9" s="83" t="s">
        <v>178</v>
      </c>
      <c r="K9" s="93">
        <v>5</v>
      </c>
      <c r="L9" s="93">
        <v>10</v>
      </c>
      <c r="M9" s="93">
        <f t="shared" si="1"/>
        <v>390</v>
      </c>
      <c r="N9" s="172" t="str">
        <f t="shared" si="0"/>
        <v>06:30</v>
      </c>
      <c r="O9" s="59" t="s">
        <v>627</v>
      </c>
      <c r="P9" s="58"/>
      <c r="Q9" s="191" t="s">
        <v>920</v>
      </c>
    </row>
    <row r="10" spans="1:17" ht="64.5" hidden="1" thickBot="1">
      <c r="A10" s="86" t="s">
        <v>307</v>
      </c>
      <c r="B10" s="91" t="s">
        <v>294</v>
      </c>
      <c r="C10" s="83" t="s">
        <v>174</v>
      </c>
      <c r="D10" s="84">
        <v>2</v>
      </c>
      <c r="E10" s="84" t="s">
        <v>179</v>
      </c>
      <c r="F10" s="85" t="s">
        <v>166</v>
      </c>
      <c r="G10" s="84" t="s">
        <v>43</v>
      </c>
      <c r="H10" s="83" t="s">
        <v>180</v>
      </c>
      <c r="I10" s="83" t="s">
        <v>181</v>
      </c>
      <c r="J10" s="83" t="s">
        <v>182</v>
      </c>
      <c r="K10" s="93">
        <v>15</v>
      </c>
      <c r="L10" s="93">
        <v>8</v>
      </c>
      <c r="M10" s="93">
        <f t="shared" si="1"/>
        <v>437</v>
      </c>
      <c r="N10" s="172" t="str">
        <f t="shared" si="0"/>
        <v>07:17</v>
      </c>
      <c r="O10" s="59" t="s">
        <v>627</v>
      </c>
      <c r="P10" s="58"/>
      <c r="Q10" s="191" t="s">
        <v>920</v>
      </c>
    </row>
    <row r="11" spans="1:17" ht="39" hidden="1" thickBot="1">
      <c r="A11" s="105" t="s">
        <v>545</v>
      </c>
      <c r="B11" s="94" t="s">
        <v>294</v>
      </c>
      <c r="C11" s="103" t="s">
        <v>541</v>
      </c>
      <c r="D11" s="104">
        <v>2</v>
      </c>
      <c r="E11" s="104" t="s">
        <v>542</v>
      </c>
      <c r="F11" s="103" t="s">
        <v>543</v>
      </c>
      <c r="G11" s="103"/>
      <c r="H11" s="103"/>
      <c r="I11" s="103"/>
      <c r="J11" s="103" t="s">
        <v>544</v>
      </c>
      <c r="K11" s="106">
        <v>2</v>
      </c>
      <c r="L11" s="106">
        <v>2</v>
      </c>
      <c r="M11" s="93">
        <f t="shared" si="1"/>
        <v>447</v>
      </c>
      <c r="N11" s="172" t="str">
        <f t="shared" si="0"/>
        <v>07:27</v>
      </c>
      <c r="O11" s="59" t="s">
        <v>627</v>
      </c>
      <c r="P11" s="58"/>
      <c r="Q11" s="191" t="s">
        <v>920</v>
      </c>
    </row>
    <row r="12" spans="1:17" ht="39" hidden="1" thickBot="1">
      <c r="A12" s="86" t="s">
        <v>308</v>
      </c>
      <c r="B12" s="91" t="s">
        <v>295</v>
      </c>
      <c r="C12" s="83" t="s">
        <v>183</v>
      </c>
      <c r="D12" s="84">
        <v>2</v>
      </c>
      <c r="E12" s="84" t="s">
        <v>167</v>
      </c>
      <c r="F12" s="85" t="s">
        <v>166</v>
      </c>
      <c r="G12" s="83"/>
      <c r="H12" s="83" t="s">
        <v>184</v>
      </c>
      <c r="I12" s="83" t="s">
        <v>185</v>
      </c>
      <c r="J12" s="83" t="s">
        <v>170</v>
      </c>
      <c r="K12" s="93"/>
      <c r="L12" s="93">
        <v>40</v>
      </c>
      <c r="M12" s="93">
        <f t="shared" si="1"/>
        <v>607</v>
      </c>
      <c r="N12" s="172" t="str">
        <f t="shared" si="0"/>
        <v>10:07</v>
      </c>
      <c r="O12" s="59" t="s">
        <v>627</v>
      </c>
      <c r="P12" s="58"/>
      <c r="Q12" s="191" t="s">
        <v>919</v>
      </c>
    </row>
    <row r="13" spans="1:17" ht="48.75" hidden="1" thickBot="1">
      <c r="A13" s="212" t="s">
        <v>309</v>
      </c>
      <c r="B13" s="213" t="s">
        <v>295</v>
      </c>
      <c r="C13" s="213" t="s">
        <v>183</v>
      </c>
      <c r="D13" s="214">
        <v>2</v>
      </c>
      <c r="E13" s="214" t="s">
        <v>186</v>
      </c>
      <c r="F13" s="215" t="s">
        <v>166</v>
      </c>
      <c r="G13" s="213"/>
      <c r="H13" s="213" t="s">
        <v>187</v>
      </c>
      <c r="I13" s="213" t="s">
        <v>188</v>
      </c>
      <c r="J13" s="213" t="s">
        <v>189</v>
      </c>
      <c r="K13" s="216"/>
      <c r="L13" s="216">
        <v>10</v>
      </c>
      <c r="M13" s="216">
        <f t="shared" si="1"/>
        <v>647</v>
      </c>
      <c r="N13" s="217" t="str">
        <f t="shared" si="0"/>
        <v>10:47</v>
      </c>
      <c r="O13" s="59" t="s">
        <v>626</v>
      </c>
      <c r="P13" s="58"/>
      <c r="Q13" s="191" t="s">
        <v>920</v>
      </c>
    </row>
    <row r="14" spans="1:17" ht="48.75" hidden="1" thickBot="1">
      <c r="A14" s="212" t="s">
        <v>310</v>
      </c>
      <c r="B14" s="213" t="s">
        <v>295</v>
      </c>
      <c r="C14" s="213" t="s">
        <v>183</v>
      </c>
      <c r="D14" s="214">
        <v>2</v>
      </c>
      <c r="E14" s="214" t="s">
        <v>190</v>
      </c>
      <c r="F14" s="215" t="s">
        <v>166</v>
      </c>
      <c r="G14" s="213"/>
      <c r="H14" s="213" t="s">
        <v>191</v>
      </c>
      <c r="I14" s="213" t="s">
        <v>192</v>
      </c>
      <c r="J14" s="213" t="s">
        <v>189</v>
      </c>
      <c r="K14" s="216"/>
      <c r="L14" s="216">
        <v>10</v>
      </c>
      <c r="M14" s="216">
        <f t="shared" si="1"/>
        <v>687</v>
      </c>
      <c r="N14" s="217" t="str">
        <f t="shared" si="0"/>
        <v>11:27</v>
      </c>
      <c r="O14" s="59" t="s">
        <v>626</v>
      </c>
      <c r="P14" s="58"/>
      <c r="Q14" s="191" t="s">
        <v>920</v>
      </c>
    </row>
    <row r="15" spans="1:17" ht="51.75" hidden="1" thickBot="1">
      <c r="A15" s="109" t="s">
        <v>866</v>
      </c>
      <c r="B15" s="91" t="s">
        <v>295</v>
      </c>
      <c r="C15" s="103" t="s">
        <v>867</v>
      </c>
      <c r="D15" s="104">
        <v>2</v>
      </c>
      <c r="E15" s="104" t="s">
        <v>868</v>
      </c>
      <c r="F15" s="103" t="s">
        <v>166</v>
      </c>
      <c r="G15" s="103"/>
      <c r="H15" s="103"/>
      <c r="I15" s="103"/>
      <c r="J15" s="103" t="s">
        <v>869</v>
      </c>
      <c r="K15" s="106">
        <v>15</v>
      </c>
      <c r="L15" s="93"/>
      <c r="M15" s="93">
        <f t="shared" si="1"/>
        <v>702</v>
      </c>
      <c r="N15" s="172" t="str">
        <f t="shared" si="0"/>
        <v>11:42</v>
      </c>
      <c r="O15" s="59" t="s">
        <v>626</v>
      </c>
      <c r="P15" s="182"/>
      <c r="Q15" s="191" t="s">
        <v>919</v>
      </c>
    </row>
    <row r="16" spans="1:17" ht="39" hidden="1" thickBot="1">
      <c r="A16" s="86" t="s">
        <v>311</v>
      </c>
      <c r="B16" s="91" t="s">
        <v>296</v>
      </c>
      <c r="C16" s="83" t="s">
        <v>193</v>
      </c>
      <c r="D16" s="84">
        <v>1</v>
      </c>
      <c r="E16" s="84" t="s">
        <v>196</v>
      </c>
      <c r="F16" s="85" t="s">
        <v>194</v>
      </c>
      <c r="G16" s="83" t="s">
        <v>195</v>
      </c>
      <c r="H16" s="83" t="s">
        <v>197</v>
      </c>
      <c r="I16" s="83">
        <v>235</v>
      </c>
      <c r="J16" s="83"/>
      <c r="K16" s="93"/>
      <c r="L16" s="93">
        <v>2</v>
      </c>
      <c r="M16" s="93">
        <f>(L16*$D$4)+K16+M14</f>
        <v>695</v>
      </c>
      <c r="N16" s="172" t="str">
        <f t="shared" si="0"/>
        <v>11:35</v>
      </c>
      <c r="O16" s="59" t="s">
        <v>627</v>
      </c>
      <c r="P16" s="58"/>
      <c r="Q16" s="191" t="s">
        <v>920</v>
      </c>
    </row>
    <row r="17" spans="1:17" ht="39" hidden="1" thickBot="1">
      <c r="A17" s="86" t="s">
        <v>312</v>
      </c>
      <c r="B17" s="94" t="s">
        <v>296</v>
      </c>
      <c r="C17" s="83" t="s">
        <v>193</v>
      </c>
      <c r="D17" s="84">
        <v>1</v>
      </c>
      <c r="E17" s="84" t="s">
        <v>198</v>
      </c>
      <c r="F17" s="85" t="s">
        <v>194</v>
      </c>
      <c r="G17" s="83" t="s">
        <v>195</v>
      </c>
      <c r="H17" s="83" t="s">
        <v>199</v>
      </c>
      <c r="I17" s="83">
        <v>235</v>
      </c>
      <c r="J17" s="83" t="s">
        <v>200</v>
      </c>
      <c r="K17" s="93"/>
      <c r="L17" s="93">
        <v>10</v>
      </c>
      <c r="M17" s="93">
        <f t="shared" si="1"/>
        <v>735</v>
      </c>
      <c r="N17" s="172" t="str">
        <f t="shared" si="0"/>
        <v>12:15</v>
      </c>
      <c r="O17" s="59" t="s">
        <v>627</v>
      </c>
      <c r="P17" s="58"/>
      <c r="Q17" s="191" t="s">
        <v>919</v>
      </c>
    </row>
    <row r="18" spans="1:17" ht="51.75" hidden="1" thickBot="1">
      <c r="A18" s="86" t="s">
        <v>313</v>
      </c>
      <c r="B18" s="91" t="s">
        <v>296</v>
      </c>
      <c r="C18" s="83" t="s">
        <v>193</v>
      </c>
      <c r="D18" s="84">
        <v>2</v>
      </c>
      <c r="E18" s="84" t="s">
        <v>201</v>
      </c>
      <c r="F18" s="85" t="s">
        <v>194</v>
      </c>
      <c r="G18" s="83" t="s">
        <v>195</v>
      </c>
      <c r="H18" s="83" t="s">
        <v>202</v>
      </c>
      <c r="I18" s="83">
        <v>235</v>
      </c>
      <c r="J18" s="83" t="s">
        <v>173</v>
      </c>
      <c r="K18" s="93"/>
      <c r="L18" s="93">
        <v>8</v>
      </c>
      <c r="M18" s="93">
        <f t="shared" si="1"/>
        <v>767</v>
      </c>
      <c r="N18" s="172" t="str">
        <f t="shared" si="0"/>
        <v>12:47</v>
      </c>
      <c r="O18" s="59" t="s">
        <v>627</v>
      </c>
      <c r="P18" s="58"/>
      <c r="Q18" s="191" t="s">
        <v>920</v>
      </c>
    </row>
    <row r="19" spans="1:17" ht="26.25" hidden="1" thickBot="1">
      <c r="A19" s="86" t="s">
        <v>314</v>
      </c>
      <c r="B19" s="94" t="s">
        <v>297</v>
      </c>
      <c r="C19" s="83" t="s">
        <v>238</v>
      </c>
      <c r="D19" s="84">
        <v>2</v>
      </c>
      <c r="E19" s="84" t="s">
        <v>196</v>
      </c>
      <c r="F19" s="85" t="s">
        <v>194</v>
      </c>
      <c r="G19" s="83" t="s">
        <v>220</v>
      </c>
      <c r="H19" s="83"/>
      <c r="I19" s="83">
        <v>30</v>
      </c>
      <c r="J19" s="83"/>
      <c r="K19" s="93"/>
      <c r="L19" s="93">
        <v>4</v>
      </c>
      <c r="M19" s="93">
        <f t="shared" si="1"/>
        <v>783</v>
      </c>
      <c r="N19" s="172" t="str">
        <f t="shared" si="0"/>
        <v>13:03</v>
      </c>
      <c r="O19" s="59" t="s">
        <v>627</v>
      </c>
      <c r="P19" s="58"/>
      <c r="Q19" s="191" t="s">
        <v>920</v>
      </c>
    </row>
    <row r="20" spans="1:17" ht="39" hidden="1" thickBot="1">
      <c r="A20" s="86" t="s">
        <v>315</v>
      </c>
      <c r="B20" s="91" t="s">
        <v>297</v>
      </c>
      <c r="C20" s="83" t="s">
        <v>238</v>
      </c>
      <c r="D20" s="84">
        <v>2</v>
      </c>
      <c r="E20" s="84" t="s">
        <v>921</v>
      </c>
      <c r="F20" s="85" t="s">
        <v>194</v>
      </c>
      <c r="G20" s="83" t="s">
        <v>220</v>
      </c>
      <c r="H20" s="83"/>
      <c r="I20" s="83">
        <v>30</v>
      </c>
      <c r="J20" s="83" t="s">
        <v>189</v>
      </c>
      <c r="K20" s="93"/>
      <c r="L20" s="93">
        <v>25</v>
      </c>
      <c r="M20" s="93">
        <f t="shared" si="1"/>
        <v>883</v>
      </c>
      <c r="N20" s="172" t="str">
        <f t="shared" si="0"/>
        <v>14:43</v>
      </c>
      <c r="O20" s="59" t="s">
        <v>626</v>
      </c>
      <c r="P20" s="58"/>
      <c r="Q20" s="191" t="s">
        <v>919</v>
      </c>
    </row>
    <row r="21" spans="1:17" ht="26.25" hidden="1" thickBot="1">
      <c r="A21" s="212" t="s">
        <v>316</v>
      </c>
      <c r="B21" s="218" t="s">
        <v>297</v>
      </c>
      <c r="C21" s="213" t="s">
        <v>238</v>
      </c>
      <c r="D21" s="214">
        <v>1</v>
      </c>
      <c r="E21" s="214" t="s">
        <v>437</v>
      </c>
      <c r="F21" s="215" t="s">
        <v>194</v>
      </c>
      <c r="G21" s="213" t="s">
        <v>220</v>
      </c>
      <c r="H21" s="213"/>
      <c r="I21" s="213">
        <v>30</v>
      </c>
      <c r="J21" s="213" t="s">
        <v>173</v>
      </c>
      <c r="K21" s="216"/>
      <c r="L21" s="216">
        <v>10</v>
      </c>
      <c r="M21" s="216">
        <f t="shared" si="1"/>
        <v>923</v>
      </c>
      <c r="N21" s="217" t="str">
        <f t="shared" si="0"/>
        <v>15:23</v>
      </c>
      <c r="O21" s="59" t="s">
        <v>626</v>
      </c>
      <c r="P21" s="58"/>
      <c r="Q21" s="191" t="s">
        <v>920</v>
      </c>
    </row>
    <row r="22" spans="1:17" ht="26.25" hidden="1" thickBot="1">
      <c r="A22" s="219" t="s">
        <v>870</v>
      </c>
      <c r="B22" s="218" t="s">
        <v>297</v>
      </c>
      <c r="C22" s="213" t="s">
        <v>871</v>
      </c>
      <c r="D22" s="214">
        <v>1</v>
      </c>
      <c r="E22" s="214" t="s">
        <v>196</v>
      </c>
      <c r="F22" s="213"/>
      <c r="G22" s="213" t="s">
        <v>873</v>
      </c>
      <c r="H22" s="213" t="s">
        <v>428</v>
      </c>
      <c r="I22" s="213" t="s">
        <v>874</v>
      </c>
      <c r="J22" s="213"/>
      <c r="K22" s="216">
        <v>2</v>
      </c>
      <c r="L22" s="216">
        <v>2</v>
      </c>
      <c r="M22" s="216">
        <f t="shared" si="1"/>
        <v>933</v>
      </c>
      <c r="N22" s="217" t="str">
        <f>IF(LEN(INT(M22/60))=1,"0"&amp;INT(M22/60),INT(M22/60))&amp;":"&amp;IF(LEN(MOD(M22,60))=1,"0"&amp;MOD(M22,60),MOD(M22,60))</f>
        <v>15:33</v>
      </c>
      <c r="O22" s="59" t="s">
        <v>626</v>
      </c>
      <c r="P22" s="182"/>
      <c r="Q22" s="191" t="s">
        <v>920</v>
      </c>
    </row>
    <row r="23" spans="1:17" ht="26.25" hidden="1" thickBot="1">
      <c r="A23" s="109" t="s">
        <v>872</v>
      </c>
      <c r="B23" s="94"/>
      <c r="C23" s="103"/>
      <c r="D23" s="104"/>
      <c r="E23" s="104"/>
      <c r="F23" s="103"/>
      <c r="G23" s="103"/>
      <c r="H23" s="103"/>
      <c r="I23" s="103"/>
      <c r="J23" s="103"/>
      <c r="K23" s="106"/>
      <c r="L23" s="106"/>
      <c r="M23" s="93">
        <f t="shared" si="1"/>
        <v>933</v>
      </c>
      <c r="N23" s="181" t="str">
        <f>IF(LEN(INT(M23/60))=1,"0"&amp;INT(M23/60),INT(M23/60))&amp;":"&amp;IF(LEN(MOD(M23,60))=1,"0"&amp;MOD(M23,60),MOD(M23,60))</f>
        <v>15:33</v>
      </c>
      <c r="O23" s="59" t="s">
        <v>626</v>
      </c>
      <c r="P23" s="182"/>
      <c r="Q23" s="191"/>
    </row>
    <row r="24" spans="1:17" ht="26.25" hidden="1" thickBot="1">
      <c r="A24" s="109"/>
      <c r="B24" s="94"/>
      <c r="C24" s="103"/>
      <c r="D24" s="104"/>
      <c r="E24" s="104"/>
      <c r="F24" s="103"/>
      <c r="G24" s="103"/>
      <c r="H24" s="103"/>
      <c r="I24" s="103"/>
      <c r="J24" s="103"/>
      <c r="K24" s="106"/>
      <c r="L24" s="106"/>
      <c r="M24" s="93">
        <f t="shared" si="1"/>
        <v>933</v>
      </c>
      <c r="N24" s="181" t="str">
        <f>IF(LEN(INT(M24/60))=1,"0"&amp;INT(M24/60),INT(M24/60))&amp;":"&amp;IF(LEN(MOD(M24,60))=1,"0"&amp;MOD(M24,60),MOD(M24,60))</f>
        <v>15:33</v>
      </c>
      <c r="O24" s="59" t="s">
        <v>626</v>
      </c>
      <c r="P24" s="182"/>
      <c r="Q24" s="191"/>
    </row>
    <row r="25" spans="1:17" ht="30.75" hidden="1" thickBot="1">
      <c r="A25" s="86" t="s">
        <v>317</v>
      </c>
      <c r="B25" s="91" t="s">
        <v>271</v>
      </c>
      <c r="C25" s="83" t="s">
        <v>205</v>
      </c>
      <c r="D25" s="84">
        <v>1</v>
      </c>
      <c r="E25" s="84" t="s">
        <v>196</v>
      </c>
      <c r="F25" s="85" t="s">
        <v>206</v>
      </c>
      <c r="G25" s="83" t="s">
        <v>15</v>
      </c>
      <c r="H25" s="83"/>
      <c r="I25" s="83">
        <v>330</v>
      </c>
      <c r="J25" s="83"/>
      <c r="K25" s="93"/>
      <c r="L25" s="93">
        <v>4</v>
      </c>
      <c r="M25" s="93">
        <f t="shared" si="1"/>
        <v>949</v>
      </c>
      <c r="N25" s="172" t="str">
        <f t="shared" si="0"/>
        <v>15:49</v>
      </c>
      <c r="O25" s="59" t="s">
        <v>627</v>
      </c>
      <c r="P25" s="58"/>
      <c r="Q25" s="191" t="s">
        <v>920</v>
      </c>
    </row>
    <row r="26" spans="1:17" ht="39" hidden="1" thickBot="1">
      <c r="A26" s="86" t="s">
        <v>318</v>
      </c>
      <c r="B26" s="94" t="s">
        <v>271</v>
      </c>
      <c r="C26" s="83" t="s">
        <v>205</v>
      </c>
      <c r="D26" s="84">
        <v>1</v>
      </c>
      <c r="E26" s="84" t="s">
        <v>198</v>
      </c>
      <c r="F26" s="85" t="s">
        <v>194</v>
      </c>
      <c r="G26" s="83" t="s">
        <v>15</v>
      </c>
      <c r="H26" s="83"/>
      <c r="I26" s="83">
        <v>330</v>
      </c>
      <c r="J26" s="83" t="s">
        <v>200</v>
      </c>
      <c r="K26" s="93"/>
      <c r="L26" s="93">
        <v>5</v>
      </c>
      <c r="M26" s="93">
        <f t="shared" si="1"/>
        <v>969</v>
      </c>
      <c r="N26" s="172" t="str">
        <f t="shared" si="0"/>
        <v>16:09</v>
      </c>
      <c r="O26" s="59" t="s">
        <v>626</v>
      </c>
      <c r="P26" s="58"/>
      <c r="Q26" s="191" t="s">
        <v>919</v>
      </c>
    </row>
    <row r="27" spans="1:17" ht="30.75" hidden="1" thickBot="1">
      <c r="A27" s="86" t="s">
        <v>319</v>
      </c>
      <c r="B27" s="91" t="s">
        <v>271</v>
      </c>
      <c r="C27" s="83" t="s">
        <v>205</v>
      </c>
      <c r="D27" s="84">
        <v>2</v>
      </c>
      <c r="E27" s="84" t="s">
        <v>167</v>
      </c>
      <c r="F27" s="85" t="s">
        <v>194</v>
      </c>
      <c r="G27" s="83" t="s">
        <v>15</v>
      </c>
      <c r="H27" s="83"/>
      <c r="I27" s="83">
        <v>330</v>
      </c>
      <c r="J27" s="83" t="s">
        <v>208</v>
      </c>
      <c r="K27" s="93"/>
      <c r="L27" s="93">
        <v>20</v>
      </c>
      <c r="M27" s="93">
        <f>(L27*$D$4)+K27+M26</f>
        <v>1049</v>
      </c>
      <c r="N27" s="172" t="str">
        <f t="shared" si="0"/>
        <v>17:29</v>
      </c>
      <c r="O27" s="59" t="s">
        <v>627</v>
      </c>
      <c r="P27" s="58"/>
      <c r="Q27" s="191" t="s">
        <v>919</v>
      </c>
    </row>
    <row r="28" spans="1:17" ht="60.75" hidden="1" thickBot="1">
      <c r="A28" s="212" t="s">
        <v>320</v>
      </c>
      <c r="B28" s="218" t="s">
        <v>271</v>
      </c>
      <c r="C28" s="213" t="s">
        <v>272</v>
      </c>
      <c r="D28" s="214">
        <v>2</v>
      </c>
      <c r="E28" s="214" t="s">
        <v>266</v>
      </c>
      <c r="F28" s="215" t="s">
        <v>194</v>
      </c>
      <c r="G28" s="213" t="s">
        <v>15</v>
      </c>
      <c r="H28" s="213" t="s">
        <v>268</v>
      </c>
      <c r="I28" s="213" t="s">
        <v>267</v>
      </c>
      <c r="J28" s="213"/>
      <c r="K28" s="216">
        <v>2</v>
      </c>
      <c r="L28" s="216">
        <v>20</v>
      </c>
      <c r="M28" s="216">
        <f>(L28*$D$4)+K28+M27</f>
        <v>1131</v>
      </c>
      <c r="N28" s="217" t="str">
        <f t="shared" si="0"/>
        <v>18:51</v>
      </c>
      <c r="O28" s="59" t="s">
        <v>626</v>
      </c>
      <c r="P28" s="58"/>
      <c r="Q28" s="191" t="s">
        <v>920</v>
      </c>
    </row>
    <row r="29" spans="1:17" ht="51.75" hidden="1" thickBot="1">
      <c r="A29" s="86" t="s">
        <v>321</v>
      </c>
      <c r="B29" s="91" t="s">
        <v>271</v>
      </c>
      <c r="C29" s="83" t="s">
        <v>273</v>
      </c>
      <c r="D29" s="84">
        <v>1</v>
      </c>
      <c r="E29" s="84" t="s">
        <v>274</v>
      </c>
      <c r="F29" s="85"/>
      <c r="G29" s="83"/>
      <c r="H29" s="83" t="s">
        <v>268</v>
      </c>
      <c r="I29" s="83" t="s">
        <v>275</v>
      </c>
      <c r="J29" s="83"/>
      <c r="K29" s="93">
        <v>2</v>
      </c>
      <c r="L29" s="93">
        <v>35</v>
      </c>
      <c r="M29" s="93">
        <f>(L29*$D$4)+K29+M28</f>
        <v>1273</v>
      </c>
      <c r="N29" s="172" t="str">
        <f t="shared" si="0"/>
        <v>21:13</v>
      </c>
      <c r="O29" s="59" t="s">
        <v>626</v>
      </c>
      <c r="P29" s="58"/>
      <c r="Q29" s="191" t="s">
        <v>919</v>
      </c>
    </row>
    <row r="30" spans="1:17" ht="30.75" hidden="1" thickBot="1">
      <c r="A30" s="99" t="s">
        <v>913</v>
      </c>
      <c r="B30" s="91" t="s">
        <v>271</v>
      </c>
      <c r="C30" s="83" t="s">
        <v>909</v>
      </c>
      <c r="D30" s="84">
        <v>1</v>
      </c>
      <c r="E30" s="84" t="s">
        <v>196</v>
      </c>
      <c r="F30" s="83" t="s">
        <v>914</v>
      </c>
      <c r="G30" s="83" t="s">
        <v>915</v>
      </c>
      <c r="H30" s="83"/>
      <c r="I30" s="83" t="s">
        <v>916</v>
      </c>
      <c r="J30" s="83"/>
      <c r="K30" s="93">
        <v>2</v>
      </c>
      <c r="L30" s="93">
        <v>3</v>
      </c>
      <c r="M30" s="93">
        <f>(L30*$D$4)+K30+M29</f>
        <v>1287</v>
      </c>
      <c r="N30" s="172" t="str">
        <f t="shared" si="0"/>
        <v>21:27</v>
      </c>
      <c r="O30" s="59" t="s">
        <v>627</v>
      </c>
      <c r="P30" s="58"/>
      <c r="Q30" s="191" t="s">
        <v>920</v>
      </c>
    </row>
    <row r="31" spans="1:17" ht="26.25" hidden="1" thickBot="1">
      <c r="A31" s="212" t="s">
        <v>322</v>
      </c>
      <c r="B31" s="218" t="s">
        <v>271</v>
      </c>
      <c r="C31" s="213" t="s">
        <v>269</v>
      </c>
      <c r="D31" s="214">
        <v>1</v>
      </c>
      <c r="E31" s="214" t="s">
        <v>270</v>
      </c>
      <c r="F31" s="215"/>
      <c r="G31" s="213"/>
      <c r="H31" s="213"/>
      <c r="I31" s="213"/>
      <c r="J31" s="213"/>
      <c r="K31" s="216"/>
      <c r="L31" s="216">
        <v>10</v>
      </c>
      <c r="M31" s="216">
        <f>(L31*$D$4)+K31+M29</f>
        <v>1313</v>
      </c>
      <c r="N31" s="217" t="str">
        <f t="shared" si="0"/>
        <v>21:53</v>
      </c>
      <c r="O31" s="59" t="s">
        <v>626</v>
      </c>
      <c r="P31" s="58"/>
      <c r="Q31" s="191" t="s">
        <v>920</v>
      </c>
    </row>
    <row r="32" spans="1:17" ht="30.75" hidden="1" thickBot="1">
      <c r="A32" s="86" t="s">
        <v>323</v>
      </c>
      <c r="B32" s="91" t="s">
        <v>271</v>
      </c>
      <c r="C32" s="83" t="s">
        <v>278</v>
      </c>
      <c r="D32" s="84">
        <v>2</v>
      </c>
      <c r="E32" s="84" t="s">
        <v>167</v>
      </c>
      <c r="F32" s="85" t="s">
        <v>194</v>
      </c>
      <c r="G32" s="83" t="s">
        <v>15</v>
      </c>
      <c r="H32" s="83" t="s">
        <v>276</v>
      </c>
      <c r="I32" s="83" t="s">
        <v>277</v>
      </c>
      <c r="J32" s="83" t="s">
        <v>208</v>
      </c>
      <c r="K32" s="93"/>
      <c r="L32" s="93">
        <v>15</v>
      </c>
      <c r="M32" s="93">
        <f t="shared" si="1"/>
        <v>1373</v>
      </c>
      <c r="N32" s="172" t="str">
        <f t="shared" si="0"/>
        <v>22:53</v>
      </c>
      <c r="O32" s="59" t="s">
        <v>626</v>
      </c>
      <c r="P32" s="58"/>
      <c r="Q32" s="191" t="s">
        <v>919</v>
      </c>
    </row>
    <row r="33" spans="1:17" ht="26.25" hidden="1" thickBot="1">
      <c r="A33" s="86" t="s">
        <v>324</v>
      </c>
      <c r="B33" s="94" t="s">
        <v>298</v>
      </c>
      <c r="C33" s="83" t="s">
        <v>209</v>
      </c>
      <c r="D33" s="84">
        <v>1</v>
      </c>
      <c r="E33" s="84" t="s">
        <v>196</v>
      </c>
      <c r="F33" s="85" t="s">
        <v>194</v>
      </c>
      <c r="G33" s="85" t="s">
        <v>15</v>
      </c>
      <c r="H33" s="83"/>
      <c r="I33" s="83">
        <v>360</v>
      </c>
      <c r="J33" s="83" t="s">
        <v>243</v>
      </c>
      <c r="K33" s="93"/>
      <c r="L33" s="93">
        <v>2</v>
      </c>
      <c r="M33" s="93">
        <f t="shared" si="1"/>
        <v>1381</v>
      </c>
      <c r="N33" s="172" t="str">
        <f t="shared" si="0"/>
        <v>23:01</v>
      </c>
      <c r="O33" s="59" t="s">
        <v>627</v>
      </c>
      <c r="P33" s="58"/>
      <c r="Q33" s="191" t="s">
        <v>920</v>
      </c>
    </row>
    <row r="34" spans="1:17" ht="39" hidden="1" thickBot="1">
      <c r="A34" s="86" t="s">
        <v>325</v>
      </c>
      <c r="B34" s="91" t="s">
        <v>298</v>
      </c>
      <c r="C34" s="83" t="s">
        <v>209</v>
      </c>
      <c r="D34" s="84">
        <v>1</v>
      </c>
      <c r="E34" s="84" t="s">
        <v>198</v>
      </c>
      <c r="F34" s="85" t="s">
        <v>194</v>
      </c>
      <c r="G34" s="83" t="s">
        <v>15</v>
      </c>
      <c r="H34" s="83"/>
      <c r="I34" s="83">
        <v>360</v>
      </c>
      <c r="J34" s="83" t="s">
        <v>200</v>
      </c>
      <c r="K34" s="93"/>
      <c r="L34" s="93">
        <v>5</v>
      </c>
      <c r="M34" s="93">
        <f t="shared" si="1"/>
        <v>1401</v>
      </c>
      <c r="N34" s="172" t="str">
        <f t="shared" si="0"/>
        <v>23:21</v>
      </c>
      <c r="O34" s="59" t="s">
        <v>627</v>
      </c>
      <c r="P34" s="58"/>
      <c r="Q34" s="191" t="s">
        <v>919</v>
      </c>
    </row>
    <row r="35" spans="1:17" ht="26.25" hidden="1" thickBot="1">
      <c r="A35" s="86" t="s">
        <v>326</v>
      </c>
      <c r="B35" s="94" t="s">
        <v>298</v>
      </c>
      <c r="C35" s="83" t="s">
        <v>209</v>
      </c>
      <c r="D35" s="84">
        <v>1</v>
      </c>
      <c r="E35" s="84" t="s">
        <v>167</v>
      </c>
      <c r="F35" s="85" t="s">
        <v>194</v>
      </c>
      <c r="G35" s="83" t="s">
        <v>15</v>
      </c>
      <c r="H35" s="83"/>
      <c r="I35" s="83">
        <v>360</v>
      </c>
      <c r="J35" s="83" t="s">
        <v>208</v>
      </c>
      <c r="K35" s="93"/>
      <c r="L35" s="93">
        <v>35</v>
      </c>
      <c r="M35" s="93">
        <f t="shared" si="1"/>
        <v>1541</v>
      </c>
      <c r="N35" s="172" t="str">
        <f t="shared" si="0"/>
        <v>25:41</v>
      </c>
      <c r="O35" s="59" t="s">
        <v>626</v>
      </c>
      <c r="P35" s="58"/>
      <c r="Q35" s="191" t="s">
        <v>919</v>
      </c>
    </row>
    <row r="36" spans="1:17" ht="26.25" hidden="1" thickBot="1">
      <c r="A36" s="86" t="s">
        <v>327</v>
      </c>
      <c r="B36" s="91" t="s">
        <v>298</v>
      </c>
      <c r="C36" s="83" t="s">
        <v>279</v>
      </c>
      <c r="D36" s="84">
        <v>2</v>
      </c>
      <c r="E36" s="84" t="s">
        <v>281</v>
      </c>
      <c r="F36" s="85" t="s">
        <v>280</v>
      </c>
      <c r="G36" s="83" t="s">
        <v>214</v>
      </c>
      <c r="H36" s="83" t="s">
        <v>282</v>
      </c>
      <c r="I36" s="83" t="s">
        <v>283</v>
      </c>
      <c r="J36" s="83" t="s">
        <v>287</v>
      </c>
      <c r="K36" s="93"/>
      <c r="L36" s="93">
        <v>20</v>
      </c>
      <c r="M36" s="93">
        <f t="shared" si="1"/>
        <v>1621</v>
      </c>
      <c r="N36" s="172" t="str">
        <f t="shared" si="0"/>
        <v>27:01</v>
      </c>
      <c r="O36" s="59" t="s">
        <v>626</v>
      </c>
      <c r="P36" s="58"/>
      <c r="Q36" s="191" t="s">
        <v>919</v>
      </c>
    </row>
    <row r="37" spans="1:17" ht="39" hidden="1" thickBot="1">
      <c r="A37" s="86" t="s">
        <v>328</v>
      </c>
      <c r="B37" s="94" t="s">
        <v>298</v>
      </c>
      <c r="C37" s="83" t="s">
        <v>284</v>
      </c>
      <c r="D37" s="84">
        <v>2</v>
      </c>
      <c r="E37" s="84" t="s">
        <v>167</v>
      </c>
      <c r="F37" s="85" t="s">
        <v>280</v>
      </c>
      <c r="G37" s="83" t="s">
        <v>285</v>
      </c>
      <c r="H37" s="83"/>
      <c r="I37" s="83" t="s">
        <v>286</v>
      </c>
      <c r="J37" s="83"/>
      <c r="K37" s="93"/>
      <c r="L37" s="93"/>
      <c r="M37" s="93">
        <f t="shared" si="1"/>
        <v>1621</v>
      </c>
      <c r="N37" s="172" t="str">
        <f t="shared" si="0"/>
        <v>27:01</v>
      </c>
      <c r="O37" s="59" t="s">
        <v>626</v>
      </c>
      <c r="P37" s="58"/>
      <c r="Q37" s="191" t="s">
        <v>919</v>
      </c>
    </row>
    <row r="38" spans="1:17" ht="26.25" hidden="1" thickBot="1">
      <c r="A38" s="99" t="s">
        <v>908</v>
      </c>
      <c r="B38" s="94" t="s">
        <v>298</v>
      </c>
      <c r="C38" s="83" t="s">
        <v>909</v>
      </c>
      <c r="D38" s="84">
        <v>1</v>
      </c>
      <c r="E38" s="84" t="s">
        <v>196</v>
      </c>
      <c r="F38" s="83" t="s">
        <v>910</v>
      </c>
      <c r="G38" s="83" t="s">
        <v>911</v>
      </c>
      <c r="H38" s="83"/>
      <c r="I38" s="83" t="s">
        <v>912</v>
      </c>
      <c r="J38" s="83"/>
      <c r="K38" s="93">
        <v>2</v>
      </c>
      <c r="L38" s="93">
        <v>3</v>
      </c>
      <c r="M38" s="93">
        <f t="shared" si="1"/>
        <v>1635</v>
      </c>
      <c r="N38" s="172" t="str">
        <f>IF(LEN(INT(M38/60))=1,"0"&amp;INT(M38/60),INT(M38/60))&amp;":"&amp;IF(LEN(MOD(M38,60))=1,"0"&amp;MOD(M38,60),MOD(M38,60))</f>
        <v>27:15</v>
      </c>
      <c r="O38" s="59" t="s">
        <v>627</v>
      </c>
      <c r="P38" s="58"/>
      <c r="Q38" s="191" t="s">
        <v>920</v>
      </c>
    </row>
    <row r="39" spans="1:17" ht="36.75" hidden="1" thickBot="1">
      <c r="A39" s="212" t="s">
        <v>329</v>
      </c>
      <c r="B39" s="213" t="s">
        <v>298</v>
      </c>
      <c r="C39" s="213" t="s">
        <v>288</v>
      </c>
      <c r="D39" s="214">
        <v>2</v>
      </c>
      <c r="E39" s="214" t="s">
        <v>270</v>
      </c>
      <c r="F39" s="215" t="s">
        <v>289</v>
      </c>
      <c r="G39" s="213" t="s">
        <v>285</v>
      </c>
      <c r="H39" s="213"/>
      <c r="I39" s="213" t="s">
        <v>286</v>
      </c>
      <c r="J39" s="213" t="s">
        <v>290</v>
      </c>
      <c r="K39" s="216"/>
      <c r="L39" s="216">
        <v>10</v>
      </c>
      <c r="M39" s="216">
        <f>(L39*$D$4)+K39+M37</f>
        <v>1661</v>
      </c>
      <c r="N39" s="217" t="str">
        <f t="shared" si="0"/>
        <v>27:41</v>
      </c>
      <c r="O39" s="59" t="s">
        <v>626</v>
      </c>
      <c r="P39" s="58"/>
      <c r="Q39" s="191" t="s">
        <v>920</v>
      </c>
    </row>
    <row r="40" spans="1:17" ht="26.25" hidden="1" thickBot="1">
      <c r="A40" s="105" t="s">
        <v>581</v>
      </c>
      <c r="B40" s="94" t="s">
        <v>298</v>
      </c>
      <c r="C40" s="103" t="s">
        <v>576</v>
      </c>
      <c r="D40" s="104">
        <v>1</v>
      </c>
      <c r="E40" s="104" t="s">
        <v>577</v>
      </c>
      <c r="F40" s="85" t="s">
        <v>289</v>
      </c>
      <c r="G40" s="103"/>
      <c r="H40" s="103"/>
      <c r="I40" s="103"/>
      <c r="J40" s="103"/>
      <c r="K40" s="106"/>
      <c r="L40" s="106">
        <v>20</v>
      </c>
      <c r="M40" s="93">
        <f t="shared" si="1"/>
        <v>1741</v>
      </c>
      <c r="N40" s="172" t="str">
        <f t="shared" si="0"/>
        <v>29:01</v>
      </c>
      <c r="O40" s="59" t="s">
        <v>626</v>
      </c>
      <c r="P40" s="58"/>
      <c r="Q40" s="191" t="s">
        <v>919</v>
      </c>
    </row>
    <row r="41" spans="1:17" ht="36.75" hidden="1" thickBot="1">
      <c r="A41" s="212" t="s">
        <v>582</v>
      </c>
      <c r="B41" s="218" t="s">
        <v>298</v>
      </c>
      <c r="C41" s="213" t="s">
        <v>576</v>
      </c>
      <c r="D41" s="214">
        <v>5</v>
      </c>
      <c r="E41" s="214" t="s">
        <v>578</v>
      </c>
      <c r="F41" s="215" t="s">
        <v>289</v>
      </c>
      <c r="G41" s="213" t="s">
        <v>285</v>
      </c>
      <c r="H41" s="213"/>
      <c r="I41" s="213" t="s">
        <v>580</v>
      </c>
      <c r="J41" s="213" t="s">
        <v>579</v>
      </c>
      <c r="K41" s="216">
        <v>3</v>
      </c>
      <c r="L41" s="216">
        <v>28</v>
      </c>
      <c r="M41" s="216">
        <f t="shared" si="1"/>
        <v>1856</v>
      </c>
      <c r="N41" s="217" t="str">
        <f t="shared" si="0"/>
        <v>30:56</v>
      </c>
      <c r="O41" s="59" t="s">
        <v>626</v>
      </c>
      <c r="P41" s="58"/>
      <c r="Q41" s="191" t="s">
        <v>920</v>
      </c>
    </row>
    <row r="42" spans="1:17" ht="39" hidden="1" thickBot="1">
      <c r="A42" s="105" t="s">
        <v>585</v>
      </c>
      <c r="B42" s="94" t="s">
        <v>575</v>
      </c>
      <c r="C42" s="103" t="s">
        <v>583</v>
      </c>
      <c r="D42" s="104">
        <v>1</v>
      </c>
      <c r="E42" s="104" t="s">
        <v>584</v>
      </c>
      <c r="F42" s="103"/>
      <c r="G42" s="103"/>
      <c r="H42" s="103"/>
      <c r="I42" s="103"/>
      <c r="J42" s="103"/>
      <c r="K42" s="106"/>
      <c r="L42" s="106">
        <v>3</v>
      </c>
      <c r="M42" s="93">
        <f t="shared" si="1"/>
        <v>1868</v>
      </c>
      <c r="N42" s="172" t="str">
        <f t="shared" si="0"/>
        <v>31:08</v>
      </c>
      <c r="O42" s="59" t="s">
        <v>626</v>
      </c>
      <c r="P42" s="58"/>
      <c r="Q42" s="191" t="s">
        <v>919</v>
      </c>
    </row>
    <row r="43" spans="1:17" ht="26.25" hidden="1" thickBot="1">
      <c r="A43" s="86" t="s">
        <v>330</v>
      </c>
      <c r="B43" s="94" t="s">
        <v>299</v>
      </c>
      <c r="C43" s="83" t="s">
        <v>210</v>
      </c>
      <c r="D43" s="84">
        <v>1</v>
      </c>
      <c r="E43" s="84" t="s">
        <v>196</v>
      </c>
      <c r="F43" s="85" t="s">
        <v>194</v>
      </c>
      <c r="G43" s="83" t="s">
        <v>15</v>
      </c>
      <c r="H43" s="83"/>
      <c r="I43" s="83">
        <v>40</v>
      </c>
      <c r="J43" s="83"/>
      <c r="K43" s="93"/>
      <c r="L43" s="93">
        <v>2</v>
      </c>
      <c r="M43" s="93">
        <f t="shared" si="1"/>
        <v>1876</v>
      </c>
      <c r="N43" s="172" t="str">
        <f t="shared" si="0"/>
        <v>31:16</v>
      </c>
      <c r="O43" s="59" t="s">
        <v>627</v>
      </c>
      <c r="P43" s="58"/>
      <c r="Q43" s="191" t="s">
        <v>920</v>
      </c>
    </row>
    <row r="44" spans="1:17" ht="39" hidden="1" thickBot="1">
      <c r="A44" s="86" t="s">
        <v>331</v>
      </c>
      <c r="B44" s="91" t="s">
        <v>299</v>
      </c>
      <c r="C44" s="83" t="s">
        <v>210</v>
      </c>
      <c r="D44" s="84">
        <v>1</v>
      </c>
      <c r="E44" s="84" t="s">
        <v>198</v>
      </c>
      <c r="F44" s="85" t="s">
        <v>194</v>
      </c>
      <c r="G44" s="83" t="s">
        <v>546</v>
      </c>
      <c r="H44" s="83"/>
      <c r="I44" s="83">
        <v>40</v>
      </c>
      <c r="J44" s="83" t="s">
        <v>200</v>
      </c>
      <c r="K44" s="93"/>
      <c r="L44" s="93">
        <v>5</v>
      </c>
      <c r="M44" s="93">
        <f t="shared" si="1"/>
        <v>1896</v>
      </c>
      <c r="N44" s="172" t="str">
        <f t="shared" si="0"/>
        <v>31:36</v>
      </c>
      <c r="O44" s="59" t="s">
        <v>627</v>
      </c>
      <c r="P44" s="58"/>
      <c r="Q44" s="191" t="s">
        <v>919</v>
      </c>
    </row>
    <row r="45" spans="1:17" ht="26.25" hidden="1" thickBot="1">
      <c r="A45" s="86" t="s">
        <v>332</v>
      </c>
      <c r="B45" s="94" t="s">
        <v>299</v>
      </c>
      <c r="C45" s="83" t="s">
        <v>210</v>
      </c>
      <c r="D45" s="84">
        <v>1</v>
      </c>
      <c r="E45" s="84" t="s">
        <v>167</v>
      </c>
      <c r="F45" s="85" t="s">
        <v>194</v>
      </c>
      <c r="G45" s="83" t="s">
        <v>546</v>
      </c>
      <c r="H45" s="83"/>
      <c r="I45" s="83">
        <v>40</v>
      </c>
      <c r="J45" s="83"/>
      <c r="K45" s="93"/>
      <c r="L45" s="93">
        <v>15</v>
      </c>
      <c r="M45" s="93">
        <f t="shared" si="1"/>
        <v>1956</v>
      </c>
      <c r="N45" s="172" t="str">
        <f t="shared" si="0"/>
        <v>32:36</v>
      </c>
      <c r="O45" s="59" t="s">
        <v>626</v>
      </c>
      <c r="P45" s="58"/>
      <c r="Q45" s="191" t="s">
        <v>919</v>
      </c>
    </row>
    <row r="46" spans="1:17" ht="26.25" hidden="1" thickBot="1">
      <c r="A46" s="86" t="s">
        <v>333</v>
      </c>
      <c r="B46" s="91" t="s">
        <v>299</v>
      </c>
      <c r="C46" s="83" t="s">
        <v>210</v>
      </c>
      <c r="D46" s="84">
        <v>1</v>
      </c>
      <c r="E46" s="84" t="s">
        <v>240</v>
      </c>
      <c r="F46" s="85" t="s">
        <v>194</v>
      </c>
      <c r="G46" s="83" t="s">
        <v>546</v>
      </c>
      <c r="H46" s="83"/>
      <c r="I46" s="83" t="s">
        <v>181</v>
      </c>
      <c r="J46" s="83" t="s">
        <v>239</v>
      </c>
      <c r="K46" s="93"/>
      <c r="L46" s="93">
        <v>10</v>
      </c>
      <c r="M46" s="93">
        <f t="shared" si="1"/>
        <v>1996</v>
      </c>
      <c r="N46" s="172" t="str">
        <f t="shared" si="0"/>
        <v>33:16</v>
      </c>
      <c r="O46" s="59" t="s">
        <v>627</v>
      </c>
      <c r="P46" s="58"/>
      <c r="Q46" s="191" t="s">
        <v>920</v>
      </c>
    </row>
    <row r="47" spans="1:17" ht="26.25" hidden="1" thickBot="1">
      <c r="A47" s="86" t="s">
        <v>334</v>
      </c>
      <c r="B47" s="94" t="s">
        <v>299</v>
      </c>
      <c r="C47" s="83" t="s">
        <v>210</v>
      </c>
      <c r="D47" s="84">
        <v>1</v>
      </c>
      <c r="E47" s="84" t="s">
        <v>204</v>
      </c>
      <c r="F47" s="85" t="s">
        <v>207</v>
      </c>
      <c r="G47" s="83" t="s">
        <v>546</v>
      </c>
      <c r="H47" s="83"/>
      <c r="I47" s="83" t="s">
        <v>241</v>
      </c>
      <c r="J47" s="83" t="s">
        <v>242</v>
      </c>
      <c r="K47" s="93"/>
      <c r="L47" s="93">
        <v>12</v>
      </c>
      <c r="M47" s="93">
        <f t="shared" si="1"/>
        <v>2044</v>
      </c>
      <c r="N47" s="172" t="str">
        <f t="shared" si="0"/>
        <v>34:04</v>
      </c>
      <c r="O47" s="59" t="s">
        <v>627</v>
      </c>
      <c r="P47" s="58"/>
      <c r="Q47" s="191" t="s">
        <v>920</v>
      </c>
    </row>
    <row r="48" spans="1:17" ht="26.25" hidden="1" thickBot="1">
      <c r="A48" s="86" t="s">
        <v>335</v>
      </c>
      <c r="B48" s="91" t="s">
        <v>299</v>
      </c>
      <c r="C48" s="83" t="s">
        <v>211</v>
      </c>
      <c r="D48" s="84">
        <v>1</v>
      </c>
      <c r="E48" s="84" t="s">
        <v>196</v>
      </c>
      <c r="F48" s="85" t="s">
        <v>194</v>
      </c>
      <c r="G48" s="83" t="s">
        <v>15</v>
      </c>
      <c r="H48" s="83"/>
      <c r="I48" s="83" t="s">
        <v>917</v>
      </c>
      <c r="J48" s="83" t="s">
        <v>243</v>
      </c>
      <c r="K48" s="93"/>
      <c r="L48" s="93">
        <v>3</v>
      </c>
      <c r="M48" s="93">
        <f t="shared" si="1"/>
        <v>2056</v>
      </c>
      <c r="N48" s="172" t="str">
        <f t="shared" si="0"/>
        <v>34:16</v>
      </c>
      <c r="O48" s="59" t="s">
        <v>627</v>
      </c>
      <c r="P48" s="58"/>
      <c r="Q48" s="191" t="s">
        <v>920</v>
      </c>
    </row>
    <row r="49" spans="1:17" ht="26.25" hidden="1" thickBot="1">
      <c r="A49" s="86" t="s">
        <v>336</v>
      </c>
      <c r="B49" s="94" t="s">
        <v>299</v>
      </c>
      <c r="C49" s="83" t="s">
        <v>211</v>
      </c>
      <c r="D49" s="84">
        <v>1</v>
      </c>
      <c r="E49" s="84" t="s">
        <v>167</v>
      </c>
      <c r="F49" s="85" t="s">
        <v>194</v>
      </c>
      <c r="G49" s="83" t="s">
        <v>15</v>
      </c>
      <c r="H49" s="83" t="s">
        <v>245</v>
      </c>
      <c r="I49" s="83" t="s">
        <v>246</v>
      </c>
      <c r="J49" s="83" t="s">
        <v>239</v>
      </c>
      <c r="K49" s="93"/>
      <c r="L49" s="93">
        <v>10</v>
      </c>
      <c r="M49" s="93">
        <f t="shared" si="1"/>
        <v>2096</v>
      </c>
      <c r="N49" s="172" t="str">
        <f t="shared" si="0"/>
        <v>34:56</v>
      </c>
      <c r="O49" s="59" t="s">
        <v>626</v>
      </c>
      <c r="P49" s="58"/>
      <c r="Q49" s="191" t="s">
        <v>919</v>
      </c>
    </row>
    <row r="50" spans="1:17" ht="26.25" hidden="1" thickBot="1">
      <c r="A50" s="86" t="s">
        <v>337</v>
      </c>
      <c r="B50" s="91" t="s">
        <v>299</v>
      </c>
      <c r="C50" s="83" t="s">
        <v>211</v>
      </c>
      <c r="D50" s="84">
        <v>1</v>
      </c>
      <c r="E50" s="84" t="s">
        <v>142</v>
      </c>
      <c r="F50" s="85" t="s">
        <v>194</v>
      </c>
      <c r="G50" s="83" t="s">
        <v>15</v>
      </c>
      <c r="H50" s="83"/>
      <c r="I50" s="83">
        <v>22</v>
      </c>
      <c r="J50" s="83"/>
      <c r="K50" s="93"/>
      <c r="L50" s="93">
        <v>15</v>
      </c>
      <c r="M50" s="93">
        <f t="shared" si="1"/>
        <v>2156</v>
      </c>
      <c r="N50" s="172" t="str">
        <f t="shared" si="0"/>
        <v>35:56</v>
      </c>
      <c r="O50" s="59" t="s">
        <v>626</v>
      </c>
      <c r="P50" s="58"/>
      <c r="Q50" s="191" t="s">
        <v>919</v>
      </c>
    </row>
    <row r="51" spans="1:17" ht="26.25" hidden="1" thickBot="1">
      <c r="A51" s="86" t="s">
        <v>338</v>
      </c>
      <c r="B51" s="94" t="s">
        <v>299</v>
      </c>
      <c r="C51" s="83" t="s">
        <v>247</v>
      </c>
      <c r="D51" s="84">
        <v>1</v>
      </c>
      <c r="E51" s="84" t="s">
        <v>251</v>
      </c>
      <c r="F51" s="85" t="s">
        <v>248</v>
      </c>
      <c r="G51" s="83" t="s">
        <v>249</v>
      </c>
      <c r="H51" s="83" t="s">
        <v>250</v>
      </c>
      <c r="I51" s="83"/>
      <c r="J51" s="83"/>
      <c r="K51" s="93"/>
      <c r="L51" s="93">
        <v>3</v>
      </c>
      <c r="M51" s="93">
        <f t="shared" si="1"/>
        <v>2168</v>
      </c>
      <c r="N51" s="172" t="str">
        <f t="shared" si="0"/>
        <v>36:08</v>
      </c>
      <c r="O51" s="59" t="s">
        <v>626</v>
      </c>
      <c r="P51" s="58"/>
      <c r="Q51" s="191" t="s">
        <v>919</v>
      </c>
    </row>
    <row r="52" spans="1:17" ht="36.75" hidden="1" thickBot="1">
      <c r="A52" s="212" t="s">
        <v>339</v>
      </c>
      <c r="B52" s="213" t="s">
        <v>299</v>
      </c>
      <c r="C52" s="213" t="s">
        <v>247</v>
      </c>
      <c r="D52" s="214">
        <v>1</v>
      </c>
      <c r="E52" s="214" t="s">
        <v>252</v>
      </c>
      <c r="F52" s="215" t="s">
        <v>248</v>
      </c>
      <c r="G52" s="213" t="s">
        <v>249</v>
      </c>
      <c r="H52" s="213" t="s">
        <v>250</v>
      </c>
      <c r="I52" s="213"/>
      <c r="J52" s="213"/>
      <c r="K52" s="216"/>
      <c r="L52" s="216">
        <v>6</v>
      </c>
      <c r="M52" s="216">
        <f t="shared" si="1"/>
        <v>2192</v>
      </c>
      <c r="N52" s="217" t="str">
        <f t="shared" si="0"/>
        <v>36:32</v>
      </c>
      <c r="O52" s="59" t="s">
        <v>626</v>
      </c>
      <c r="P52" s="58"/>
      <c r="Q52" s="191" t="s">
        <v>920</v>
      </c>
    </row>
    <row r="53" spans="1:17" ht="26.25" hidden="1" thickBot="1">
      <c r="A53" s="86" t="s">
        <v>340</v>
      </c>
      <c r="B53" s="94" t="s">
        <v>299</v>
      </c>
      <c r="C53" s="83" t="s">
        <v>247</v>
      </c>
      <c r="D53" s="84">
        <v>1</v>
      </c>
      <c r="E53" s="84" t="s">
        <v>142</v>
      </c>
      <c r="F53" s="85" t="s">
        <v>438</v>
      </c>
      <c r="G53" s="83"/>
      <c r="H53" s="83" t="s">
        <v>270</v>
      </c>
      <c r="I53" s="83"/>
      <c r="J53" s="83"/>
      <c r="K53" s="93"/>
      <c r="L53" s="93">
        <v>15</v>
      </c>
      <c r="M53" s="93">
        <f t="shared" si="1"/>
        <v>2252</v>
      </c>
      <c r="N53" s="172" t="str">
        <f t="shared" si="0"/>
        <v>37:32</v>
      </c>
      <c r="O53" s="59" t="s">
        <v>626</v>
      </c>
      <c r="P53" s="58"/>
      <c r="Q53" s="191" t="s">
        <v>919</v>
      </c>
    </row>
    <row r="54" spans="1:17" ht="26.25" hidden="1" thickBot="1">
      <c r="A54" s="86" t="s">
        <v>341</v>
      </c>
      <c r="B54" s="91" t="s">
        <v>299</v>
      </c>
      <c r="C54" s="87" t="s">
        <v>495</v>
      </c>
      <c r="D54" s="88">
        <v>1</v>
      </c>
      <c r="E54" s="88" t="s">
        <v>496</v>
      </c>
      <c r="F54" s="89" t="s">
        <v>497</v>
      </c>
      <c r="G54" s="87"/>
      <c r="H54" s="87" t="s">
        <v>498</v>
      </c>
      <c r="I54" s="87" t="s">
        <v>499</v>
      </c>
      <c r="J54" s="87"/>
      <c r="K54" s="95"/>
      <c r="L54" s="95">
        <v>40</v>
      </c>
      <c r="M54" s="93">
        <f t="shared" si="1"/>
        <v>2412</v>
      </c>
      <c r="N54" s="172" t="str">
        <f t="shared" si="0"/>
        <v>40:12</v>
      </c>
      <c r="O54" s="59" t="s">
        <v>626</v>
      </c>
      <c r="P54" s="58"/>
      <c r="Q54" s="191" t="s">
        <v>919</v>
      </c>
    </row>
    <row r="55" spans="1:17" ht="39" hidden="1" thickBot="1">
      <c r="A55" s="86" t="s">
        <v>342</v>
      </c>
      <c r="B55" s="94" t="s">
        <v>500</v>
      </c>
      <c r="C55" s="87" t="s">
        <v>502</v>
      </c>
      <c r="D55" s="88">
        <v>3</v>
      </c>
      <c r="E55" s="88" t="s">
        <v>503</v>
      </c>
      <c r="F55" s="89" t="s">
        <v>501</v>
      </c>
      <c r="G55" s="87"/>
      <c r="H55" s="87" t="s">
        <v>431</v>
      </c>
      <c r="I55" s="87" t="s">
        <v>504</v>
      </c>
      <c r="J55" s="87"/>
      <c r="K55" s="95"/>
      <c r="L55" s="95">
        <v>20</v>
      </c>
      <c r="M55" s="93">
        <f t="shared" si="1"/>
        <v>2492</v>
      </c>
      <c r="N55" s="172" t="str">
        <f t="shared" si="0"/>
        <v>41:32</v>
      </c>
      <c r="O55" s="59" t="s">
        <v>626</v>
      </c>
      <c r="P55" s="58"/>
      <c r="Q55" s="191" t="s">
        <v>919</v>
      </c>
    </row>
    <row r="56" spans="1:17" ht="26.25" hidden="1" thickBot="1">
      <c r="A56" s="105"/>
      <c r="B56" s="94"/>
      <c r="C56" s="103"/>
      <c r="D56" s="104"/>
      <c r="E56" s="104"/>
      <c r="F56" s="103"/>
      <c r="G56" s="103"/>
      <c r="H56" s="103"/>
      <c r="I56" s="103"/>
      <c r="J56" s="103"/>
      <c r="K56" s="106"/>
      <c r="L56" s="106"/>
      <c r="M56" s="93">
        <f t="shared" si="1"/>
        <v>2492</v>
      </c>
      <c r="N56" s="172" t="str">
        <f t="shared" si="0"/>
        <v>41:32</v>
      </c>
      <c r="O56" s="59" t="s">
        <v>626</v>
      </c>
      <c r="P56" s="58"/>
      <c r="Q56" s="191"/>
    </row>
    <row r="57" spans="1:17" ht="30.75" hidden="1" thickBot="1">
      <c r="A57" s="86" t="s">
        <v>343</v>
      </c>
      <c r="B57" s="91" t="s">
        <v>300</v>
      </c>
      <c r="C57" s="83" t="s">
        <v>253</v>
      </c>
      <c r="D57" s="84">
        <v>1</v>
      </c>
      <c r="E57" s="84" t="s">
        <v>196</v>
      </c>
      <c r="F57" s="85" t="s">
        <v>194</v>
      </c>
      <c r="G57" s="83" t="s">
        <v>15</v>
      </c>
      <c r="H57" s="83"/>
      <c r="I57" s="83">
        <v>50</v>
      </c>
      <c r="J57" s="83"/>
      <c r="K57" s="93"/>
      <c r="L57" s="93">
        <v>2</v>
      </c>
      <c r="M57" s="93">
        <f t="shared" si="1"/>
        <v>2500</v>
      </c>
      <c r="N57" s="172" t="str">
        <f t="shared" si="0"/>
        <v>41:40</v>
      </c>
      <c r="O57" s="59" t="s">
        <v>627</v>
      </c>
      <c r="P57" s="58"/>
      <c r="Q57" s="191" t="s">
        <v>920</v>
      </c>
    </row>
    <row r="58" spans="1:17" ht="30.75" hidden="1" thickBot="1">
      <c r="A58" s="86" t="s">
        <v>344</v>
      </c>
      <c r="B58" s="94" t="s">
        <v>300</v>
      </c>
      <c r="C58" s="83" t="s">
        <v>253</v>
      </c>
      <c r="D58" s="84">
        <v>1</v>
      </c>
      <c r="E58" s="84" t="s">
        <v>213</v>
      </c>
      <c r="F58" s="85" t="s">
        <v>194</v>
      </c>
      <c r="G58" s="83" t="s">
        <v>15</v>
      </c>
      <c r="H58" s="83"/>
      <c r="I58" s="83">
        <v>50</v>
      </c>
      <c r="J58" s="83"/>
      <c r="K58" s="93"/>
      <c r="L58" s="93">
        <v>8</v>
      </c>
      <c r="M58" s="93">
        <f t="shared" si="1"/>
        <v>2532</v>
      </c>
      <c r="N58" s="172" t="str">
        <f t="shared" si="0"/>
        <v>42:12</v>
      </c>
      <c r="O58" s="59" t="s">
        <v>626</v>
      </c>
      <c r="P58" s="58"/>
      <c r="Q58" s="191" t="s">
        <v>919</v>
      </c>
    </row>
    <row r="59" spans="1:17" ht="39" hidden="1" thickBot="1">
      <c r="A59" s="86" t="s">
        <v>345</v>
      </c>
      <c r="B59" s="91" t="s">
        <v>300</v>
      </c>
      <c r="C59" s="83" t="s">
        <v>253</v>
      </c>
      <c r="D59" s="84">
        <v>1</v>
      </c>
      <c r="E59" s="84" t="s">
        <v>929</v>
      </c>
      <c r="F59" s="85" t="s">
        <v>207</v>
      </c>
      <c r="G59" s="83" t="s">
        <v>214</v>
      </c>
      <c r="H59" s="83" t="s">
        <v>930</v>
      </c>
      <c r="I59" s="83">
        <v>50</v>
      </c>
      <c r="J59" s="83" t="s">
        <v>216</v>
      </c>
      <c r="K59" s="93">
        <v>2</v>
      </c>
      <c r="L59" s="93">
        <v>30</v>
      </c>
      <c r="M59" s="93">
        <f t="shared" si="1"/>
        <v>2654</v>
      </c>
      <c r="N59" s="172" t="str">
        <f t="shared" si="0"/>
        <v>44:14</v>
      </c>
      <c r="O59" s="59" t="s">
        <v>626</v>
      </c>
      <c r="P59" s="58"/>
      <c r="Q59" s="191" t="s">
        <v>919</v>
      </c>
    </row>
    <row r="60" spans="1:17" ht="30.75" hidden="1" thickBot="1">
      <c r="A60" s="86" t="s">
        <v>369</v>
      </c>
      <c r="B60" s="91" t="s">
        <v>300</v>
      </c>
      <c r="C60" s="83" t="s">
        <v>845</v>
      </c>
      <c r="D60" s="84">
        <v>1</v>
      </c>
      <c r="E60" s="84" t="s">
        <v>196</v>
      </c>
      <c r="F60" s="85" t="s">
        <v>229</v>
      </c>
      <c r="G60" s="83" t="s">
        <v>230</v>
      </c>
      <c r="H60" s="83" t="s">
        <v>597</v>
      </c>
      <c r="I60" s="83">
        <v>120</v>
      </c>
      <c r="J60" s="83"/>
      <c r="K60" s="93">
        <v>3</v>
      </c>
      <c r="L60" s="93">
        <v>2</v>
      </c>
      <c r="M60" s="93">
        <f t="shared" si="1"/>
        <v>2665</v>
      </c>
      <c r="N60" s="172" t="str">
        <f t="shared" si="0"/>
        <v>44:25</v>
      </c>
      <c r="O60" s="59" t="s">
        <v>627</v>
      </c>
      <c r="P60" s="58"/>
      <c r="Q60" s="191" t="s">
        <v>920</v>
      </c>
    </row>
    <row r="61" spans="1:17" ht="51.75" hidden="1" thickBot="1">
      <c r="A61" s="86" t="s">
        <v>346</v>
      </c>
      <c r="B61" s="94" t="s">
        <v>300</v>
      </c>
      <c r="C61" s="83" t="s">
        <v>594</v>
      </c>
      <c r="D61" s="84">
        <v>3</v>
      </c>
      <c r="E61" s="84" t="s">
        <v>224</v>
      </c>
      <c r="F61" s="85" t="s">
        <v>596</v>
      </c>
      <c r="G61" s="83" t="s">
        <v>230</v>
      </c>
      <c r="H61" s="83" t="s">
        <v>431</v>
      </c>
      <c r="I61" s="83" t="s">
        <v>595</v>
      </c>
      <c r="J61" s="83" t="s">
        <v>598</v>
      </c>
      <c r="K61" s="93">
        <v>2</v>
      </c>
      <c r="L61" s="93">
        <v>13</v>
      </c>
      <c r="M61" s="93">
        <f t="shared" si="1"/>
        <v>2719</v>
      </c>
      <c r="N61" s="172" t="str">
        <f t="shared" si="0"/>
        <v>45:19</v>
      </c>
      <c r="O61" s="59" t="s">
        <v>627</v>
      </c>
      <c r="P61" s="58"/>
      <c r="Q61" s="191" t="s">
        <v>920</v>
      </c>
    </row>
    <row r="62" spans="1:17" ht="39" hidden="1" thickBot="1">
      <c r="A62" s="86" t="s">
        <v>602</v>
      </c>
      <c r="B62" s="94" t="s">
        <v>300</v>
      </c>
      <c r="C62" s="83" t="s">
        <v>594</v>
      </c>
      <c r="D62" s="84">
        <v>1</v>
      </c>
      <c r="E62" s="84" t="s">
        <v>599</v>
      </c>
      <c r="F62" s="85" t="s">
        <v>596</v>
      </c>
      <c r="G62" s="83" t="s">
        <v>230</v>
      </c>
      <c r="H62" s="83" t="s">
        <v>600</v>
      </c>
      <c r="I62" s="83" t="s">
        <v>601</v>
      </c>
      <c r="J62" s="83"/>
      <c r="K62" s="93"/>
      <c r="L62" s="93">
        <v>6</v>
      </c>
      <c r="M62" s="93">
        <f t="shared" si="1"/>
        <v>2743</v>
      </c>
      <c r="N62" s="172" t="str">
        <f t="shared" si="0"/>
        <v>45:43</v>
      </c>
      <c r="O62" s="59" t="s">
        <v>627</v>
      </c>
      <c r="P62" s="58"/>
      <c r="Q62" s="191" t="s">
        <v>919</v>
      </c>
    </row>
    <row r="63" spans="1:17" ht="36.75" hidden="1" thickBot="1">
      <c r="A63" s="212" t="s">
        <v>606</v>
      </c>
      <c r="B63" s="218" t="s">
        <v>300</v>
      </c>
      <c r="C63" s="213" t="s">
        <v>603</v>
      </c>
      <c r="D63" s="214">
        <v>1</v>
      </c>
      <c r="E63" s="214" t="s">
        <v>142</v>
      </c>
      <c r="F63" s="213" t="s">
        <v>604</v>
      </c>
      <c r="G63" s="213"/>
      <c r="H63" s="213"/>
      <c r="I63" s="213"/>
      <c r="J63" s="213" t="s">
        <v>605</v>
      </c>
      <c r="K63" s="216"/>
      <c r="L63" s="216">
        <v>8</v>
      </c>
      <c r="M63" s="216">
        <f t="shared" si="1"/>
        <v>2775</v>
      </c>
      <c r="N63" s="217" t="str">
        <f t="shared" si="0"/>
        <v>46:15</v>
      </c>
      <c r="O63" s="59" t="s">
        <v>626</v>
      </c>
      <c r="P63" s="58"/>
      <c r="Q63" s="191" t="s">
        <v>920</v>
      </c>
    </row>
    <row r="64" spans="1:17" ht="26.25" hidden="1" thickBot="1">
      <c r="A64" s="219" t="s">
        <v>820</v>
      </c>
      <c r="B64" s="218" t="s">
        <v>300</v>
      </c>
      <c r="C64" s="213" t="s">
        <v>816</v>
      </c>
      <c r="D64" s="214">
        <v>1</v>
      </c>
      <c r="E64" s="214" t="s">
        <v>817</v>
      </c>
      <c r="F64" s="213" t="s">
        <v>818</v>
      </c>
      <c r="G64" s="213"/>
      <c r="H64" s="213"/>
      <c r="I64" s="213">
        <v>30</v>
      </c>
      <c r="J64" s="213"/>
      <c r="K64" s="216"/>
      <c r="L64" s="216">
        <v>8</v>
      </c>
      <c r="M64" s="216">
        <f t="shared" si="1"/>
        <v>2807</v>
      </c>
      <c r="N64" s="217" t="str">
        <f t="shared" si="0"/>
        <v>46:47</v>
      </c>
      <c r="O64" s="59" t="s">
        <v>626</v>
      </c>
      <c r="P64" s="58"/>
      <c r="Q64" s="191" t="s">
        <v>920</v>
      </c>
    </row>
    <row r="65" spans="1:17" ht="26.25" hidden="1" thickBot="1">
      <c r="A65" s="86" t="s">
        <v>347</v>
      </c>
      <c r="B65" s="91" t="s">
        <v>301</v>
      </c>
      <c r="C65" s="87" t="s">
        <v>484</v>
      </c>
      <c r="D65" s="88">
        <v>1</v>
      </c>
      <c r="E65" s="88" t="s">
        <v>479</v>
      </c>
      <c r="F65" s="89" t="s">
        <v>482</v>
      </c>
      <c r="G65" s="87"/>
      <c r="H65" s="87"/>
      <c r="I65" s="87"/>
      <c r="J65" s="87" t="s">
        <v>490</v>
      </c>
      <c r="K65" s="95"/>
      <c r="L65" s="95">
        <v>15</v>
      </c>
      <c r="M65" s="93">
        <f t="shared" si="1"/>
        <v>2867</v>
      </c>
      <c r="N65" s="172" t="str">
        <f t="shared" si="0"/>
        <v>47:47</v>
      </c>
      <c r="O65" s="59" t="s">
        <v>626</v>
      </c>
      <c r="P65" s="58"/>
      <c r="Q65" s="191" t="s">
        <v>919</v>
      </c>
    </row>
    <row r="66" spans="1:17" ht="26.25" hidden="1" thickBot="1">
      <c r="A66" s="86" t="s">
        <v>348</v>
      </c>
      <c r="B66" s="94" t="s">
        <v>301</v>
      </c>
      <c r="C66" s="87" t="s">
        <v>485</v>
      </c>
      <c r="D66" s="88">
        <v>1</v>
      </c>
      <c r="E66" s="88" t="s">
        <v>480</v>
      </c>
      <c r="F66" s="89" t="s">
        <v>482</v>
      </c>
      <c r="G66" s="87"/>
      <c r="H66" s="87" t="s">
        <v>428</v>
      </c>
      <c r="I66" s="87"/>
      <c r="J66" s="87"/>
      <c r="K66" s="95"/>
      <c r="L66" s="95">
        <v>20</v>
      </c>
      <c r="M66" s="93">
        <f t="shared" si="1"/>
        <v>2947</v>
      </c>
      <c r="N66" s="172" t="str">
        <f t="shared" si="0"/>
        <v>49:07</v>
      </c>
      <c r="O66" s="59" t="s">
        <v>626</v>
      </c>
      <c r="P66" s="58"/>
      <c r="Q66" s="191" t="s">
        <v>919</v>
      </c>
    </row>
    <row r="67" spans="1:17" ht="26.25" hidden="1" thickBot="1">
      <c r="A67" s="86" t="s">
        <v>349</v>
      </c>
      <c r="B67" s="91" t="s">
        <v>301</v>
      </c>
      <c r="C67" s="87" t="s">
        <v>481</v>
      </c>
      <c r="D67" s="88">
        <v>1</v>
      </c>
      <c r="E67" s="88" t="s">
        <v>479</v>
      </c>
      <c r="F67" s="89" t="s">
        <v>482</v>
      </c>
      <c r="G67" s="87"/>
      <c r="H67" s="87"/>
      <c r="I67" s="87"/>
      <c r="J67" s="87" t="s">
        <v>483</v>
      </c>
      <c r="K67" s="95"/>
      <c r="L67" s="95">
        <v>15</v>
      </c>
      <c r="M67" s="93">
        <f t="shared" si="1"/>
        <v>3007</v>
      </c>
      <c r="N67" s="172" t="str">
        <f t="shared" si="0"/>
        <v>50:07</v>
      </c>
      <c r="O67" s="59" t="s">
        <v>626</v>
      </c>
      <c r="P67" s="58"/>
      <c r="Q67" s="191" t="s">
        <v>919</v>
      </c>
    </row>
    <row r="68" spans="1:17" ht="26.25" hidden="1" thickBot="1">
      <c r="A68" s="86" t="s">
        <v>350</v>
      </c>
      <c r="B68" s="94" t="s">
        <v>301</v>
      </c>
      <c r="C68" s="87" t="s">
        <v>481</v>
      </c>
      <c r="D68" s="88">
        <v>1</v>
      </c>
      <c r="E68" s="88" t="s">
        <v>480</v>
      </c>
      <c r="F68" s="89" t="s">
        <v>482</v>
      </c>
      <c r="G68" s="87"/>
      <c r="H68" s="87" t="s">
        <v>428</v>
      </c>
      <c r="I68" s="87"/>
      <c r="J68" s="87"/>
      <c r="K68" s="95"/>
      <c r="L68" s="95">
        <v>20</v>
      </c>
      <c r="M68" s="93">
        <f t="shared" si="1"/>
        <v>3087</v>
      </c>
      <c r="N68" s="172" t="str">
        <f t="shared" si="0"/>
        <v>51:27</v>
      </c>
      <c r="O68" s="59" t="s">
        <v>626</v>
      </c>
      <c r="P68" s="58"/>
      <c r="Q68" s="191" t="s">
        <v>919</v>
      </c>
    </row>
    <row r="69" spans="1:17" ht="26.25" hidden="1" thickBot="1">
      <c r="A69" s="86" t="s">
        <v>351</v>
      </c>
      <c r="B69" s="91" t="s">
        <v>301</v>
      </c>
      <c r="C69" s="87" t="s">
        <v>487</v>
      </c>
      <c r="D69" s="88">
        <v>1</v>
      </c>
      <c r="E69" s="88" t="s">
        <v>479</v>
      </c>
      <c r="F69" s="89" t="s">
        <v>482</v>
      </c>
      <c r="G69" s="87"/>
      <c r="H69" s="87"/>
      <c r="I69" s="87"/>
      <c r="J69" s="87" t="s">
        <v>488</v>
      </c>
      <c r="K69" s="95"/>
      <c r="L69" s="95">
        <v>15</v>
      </c>
      <c r="M69" s="93">
        <f t="shared" si="1"/>
        <v>3147</v>
      </c>
      <c r="N69" s="172" t="str">
        <f t="shared" si="0"/>
        <v>52:27</v>
      </c>
      <c r="O69" s="59" t="s">
        <v>626</v>
      </c>
      <c r="P69" s="58"/>
      <c r="Q69" s="191" t="s">
        <v>919</v>
      </c>
    </row>
    <row r="70" spans="1:17" ht="26.25" hidden="1" thickBot="1">
      <c r="A70" s="86" t="s">
        <v>352</v>
      </c>
      <c r="B70" s="94" t="s">
        <v>301</v>
      </c>
      <c r="C70" s="87" t="s">
        <v>487</v>
      </c>
      <c r="D70" s="88">
        <v>1</v>
      </c>
      <c r="E70" s="88" t="s">
        <v>480</v>
      </c>
      <c r="F70" s="89" t="s">
        <v>482</v>
      </c>
      <c r="G70" s="87"/>
      <c r="H70" s="87" t="s">
        <v>428</v>
      </c>
      <c r="I70" s="87"/>
      <c r="J70" s="87"/>
      <c r="K70" s="95"/>
      <c r="L70" s="95">
        <v>20</v>
      </c>
      <c r="M70" s="93">
        <f t="shared" si="1"/>
        <v>3227</v>
      </c>
      <c r="N70" s="172" t="str">
        <f t="shared" si="0"/>
        <v>53:47</v>
      </c>
      <c r="O70" s="59" t="s">
        <v>626</v>
      </c>
      <c r="P70" s="58"/>
      <c r="Q70" s="191" t="s">
        <v>919</v>
      </c>
    </row>
    <row r="71" spans="1:17" ht="26.25" hidden="1" thickBot="1">
      <c r="A71" s="86" t="s">
        <v>353</v>
      </c>
      <c r="B71" s="91" t="s">
        <v>301</v>
      </c>
      <c r="C71" s="87" t="s">
        <v>486</v>
      </c>
      <c r="D71" s="88">
        <v>1</v>
      </c>
      <c r="E71" s="88" t="s">
        <v>479</v>
      </c>
      <c r="F71" s="89" t="s">
        <v>482</v>
      </c>
      <c r="G71" s="87"/>
      <c r="H71" s="87"/>
      <c r="I71" s="87"/>
      <c r="J71" s="87" t="s">
        <v>489</v>
      </c>
      <c r="K71" s="95"/>
      <c r="L71" s="95">
        <v>15</v>
      </c>
      <c r="M71" s="93">
        <f t="shared" si="1"/>
        <v>3287</v>
      </c>
      <c r="N71" s="172" t="str">
        <f t="shared" si="0"/>
        <v>54:47</v>
      </c>
      <c r="O71" s="59" t="s">
        <v>626</v>
      </c>
      <c r="P71" s="58"/>
      <c r="Q71" s="191" t="s">
        <v>919</v>
      </c>
    </row>
    <row r="72" spans="1:17" ht="26.25" hidden="1" thickBot="1">
      <c r="A72" s="86" t="s">
        <v>354</v>
      </c>
      <c r="B72" s="94" t="s">
        <v>301</v>
      </c>
      <c r="C72" s="87" t="s">
        <v>486</v>
      </c>
      <c r="D72" s="88">
        <v>1</v>
      </c>
      <c r="E72" s="88" t="s">
        <v>480</v>
      </c>
      <c r="F72" s="89" t="s">
        <v>482</v>
      </c>
      <c r="G72" s="87"/>
      <c r="H72" s="87" t="s">
        <v>428</v>
      </c>
      <c r="I72" s="87"/>
      <c r="J72" s="87"/>
      <c r="K72" s="95"/>
      <c r="L72" s="95">
        <v>60</v>
      </c>
      <c r="M72" s="93">
        <f t="shared" si="1"/>
        <v>3527</v>
      </c>
      <c r="N72" s="172" t="str">
        <f t="shared" si="0"/>
        <v>58:47</v>
      </c>
      <c r="O72" s="59" t="s">
        <v>626</v>
      </c>
      <c r="P72" s="58"/>
      <c r="Q72" s="191" t="s">
        <v>919</v>
      </c>
    </row>
    <row r="73" spans="1:17" ht="39" hidden="1" thickBot="1">
      <c r="A73" s="86" t="s">
        <v>355</v>
      </c>
      <c r="B73" s="91" t="s">
        <v>301</v>
      </c>
      <c r="C73" s="87" t="s">
        <v>491</v>
      </c>
      <c r="D73" s="88">
        <v>1</v>
      </c>
      <c r="E73" s="88" t="s">
        <v>492</v>
      </c>
      <c r="F73" s="89"/>
      <c r="G73" s="87"/>
      <c r="H73" s="87" t="s">
        <v>274</v>
      </c>
      <c r="I73" s="87"/>
      <c r="J73" s="87" t="s">
        <v>493</v>
      </c>
      <c r="K73" s="95"/>
      <c r="L73" s="95">
        <v>35</v>
      </c>
      <c r="M73" s="93">
        <f t="shared" si="1"/>
        <v>3667</v>
      </c>
      <c r="N73" s="172" t="str">
        <f t="shared" si="0"/>
        <v>61:07</v>
      </c>
      <c r="O73" s="59" t="s">
        <v>626</v>
      </c>
      <c r="P73" s="58"/>
      <c r="Q73" s="191" t="s">
        <v>919</v>
      </c>
    </row>
    <row r="74" spans="1:17" ht="26.25" hidden="1" thickBot="1">
      <c r="A74" s="86" t="s">
        <v>356</v>
      </c>
      <c r="B74" s="94" t="s">
        <v>301</v>
      </c>
      <c r="C74" s="87" t="s">
        <v>491</v>
      </c>
      <c r="D74" s="88">
        <v>1</v>
      </c>
      <c r="E74" s="88" t="s">
        <v>494</v>
      </c>
      <c r="F74" s="89"/>
      <c r="G74" s="87"/>
      <c r="H74" s="87" t="s">
        <v>274</v>
      </c>
      <c r="I74" s="87" t="s">
        <v>505</v>
      </c>
      <c r="J74" s="87" t="s">
        <v>506</v>
      </c>
      <c r="K74" s="95"/>
      <c r="L74" s="95">
        <v>20</v>
      </c>
      <c r="M74" s="93">
        <f t="shared" si="1"/>
        <v>3747</v>
      </c>
      <c r="N74" s="172" t="str">
        <f t="shared" si="0"/>
        <v>62:27</v>
      </c>
      <c r="O74" s="59" t="s">
        <v>626</v>
      </c>
      <c r="P74" s="58"/>
      <c r="Q74" s="191" t="s">
        <v>919</v>
      </c>
    </row>
    <row r="75" spans="1:17" ht="26.25" hidden="1" thickBot="1">
      <c r="A75" s="86" t="s">
        <v>357</v>
      </c>
      <c r="B75" s="91" t="s">
        <v>301</v>
      </c>
      <c r="C75" s="83" t="s">
        <v>219</v>
      </c>
      <c r="D75" s="84">
        <v>3</v>
      </c>
      <c r="E75" s="84" t="s">
        <v>196</v>
      </c>
      <c r="F75" s="85" t="s">
        <v>194</v>
      </c>
      <c r="G75" s="83" t="s">
        <v>220</v>
      </c>
      <c r="H75" s="83"/>
      <c r="I75" s="83" t="s">
        <v>254</v>
      </c>
      <c r="J75" s="83"/>
      <c r="K75" s="93"/>
      <c r="L75" s="93">
        <v>15</v>
      </c>
      <c r="M75" s="93">
        <f t="shared" si="1"/>
        <v>3807</v>
      </c>
      <c r="N75" s="172" t="str">
        <f t="shared" si="0"/>
        <v>63:27</v>
      </c>
      <c r="O75" s="59" t="s">
        <v>627</v>
      </c>
      <c r="P75" s="58"/>
      <c r="Q75" s="191" t="s">
        <v>920</v>
      </c>
    </row>
    <row r="76" spans="1:17" ht="26.25" hidden="1" thickBot="1">
      <c r="A76" s="86" t="s">
        <v>358</v>
      </c>
      <c r="B76" s="94" t="s">
        <v>301</v>
      </c>
      <c r="C76" s="83" t="s">
        <v>219</v>
      </c>
      <c r="D76" s="84">
        <v>3</v>
      </c>
      <c r="E76" s="84" t="s">
        <v>257</v>
      </c>
      <c r="F76" s="85" t="s">
        <v>194</v>
      </c>
      <c r="G76" s="83" t="s">
        <v>220</v>
      </c>
      <c r="H76" s="83" t="s">
        <v>256</v>
      </c>
      <c r="I76" s="83"/>
      <c r="J76" s="83"/>
      <c r="K76" s="93"/>
      <c r="L76" s="93">
        <v>15</v>
      </c>
      <c r="M76" s="93">
        <f t="shared" si="1"/>
        <v>3867</v>
      </c>
      <c r="N76" s="172" t="str">
        <f t="shared" si="0"/>
        <v>64:27</v>
      </c>
      <c r="O76" s="59" t="s">
        <v>627</v>
      </c>
      <c r="P76" s="58"/>
      <c r="Q76" s="191" t="s">
        <v>919</v>
      </c>
    </row>
    <row r="77" spans="1:17" ht="26.25" hidden="1" thickBot="1">
      <c r="A77" s="86" t="s">
        <v>359</v>
      </c>
      <c r="B77" s="91" t="s">
        <v>301</v>
      </c>
      <c r="C77" s="83" t="s">
        <v>219</v>
      </c>
      <c r="D77" s="84">
        <v>3</v>
      </c>
      <c r="E77" s="84" t="s">
        <v>224</v>
      </c>
      <c r="F77" s="85" t="s">
        <v>194</v>
      </c>
      <c r="G77" s="83" t="s">
        <v>220</v>
      </c>
      <c r="H77" s="83"/>
      <c r="I77" s="83" t="s">
        <v>258</v>
      </c>
      <c r="J77" s="83" t="s">
        <v>259</v>
      </c>
      <c r="K77" s="93"/>
      <c r="L77" s="93">
        <v>15</v>
      </c>
      <c r="M77" s="93">
        <f t="shared" si="1"/>
        <v>3927</v>
      </c>
      <c r="N77" s="172" t="str">
        <f t="shared" ref="N77:N145" si="2">IF(LEN(INT(M77/60))=1,"0"&amp;INT(M77/60),INT(M77/60))&amp;":"&amp;IF(LEN(MOD(M77,60))=1,"0"&amp;MOD(M77,60),MOD(M77,60))</f>
        <v>65:27</v>
      </c>
      <c r="O77" s="59" t="s">
        <v>627</v>
      </c>
      <c r="P77" s="58"/>
      <c r="Q77" s="191" t="s">
        <v>920</v>
      </c>
    </row>
    <row r="78" spans="1:17" ht="26.25" hidden="1" thickBot="1">
      <c r="A78" s="86" t="s">
        <v>360</v>
      </c>
      <c r="B78" s="94" t="s">
        <v>301</v>
      </c>
      <c r="C78" s="83" t="s">
        <v>219</v>
      </c>
      <c r="D78" s="84">
        <v>3</v>
      </c>
      <c r="E78" s="84" t="s">
        <v>224</v>
      </c>
      <c r="F78" s="85" t="s">
        <v>194</v>
      </c>
      <c r="G78" s="83" t="s">
        <v>220</v>
      </c>
      <c r="H78" s="83" t="s">
        <v>262</v>
      </c>
      <c r="I78" s="83" t="s">
        <v>260</v>
      </c>
      <c r="J78" s="83" t="s">
        <v>261</v>
      </c>
      <c r="K78" s="93"/>
      <c r="L78" s="93">
        <v>15</v>
      </c>
      <c r="M78" s="93">
        <f t="shared" ref="M78:M146" si="3">(L78*$D$4)+K78+M77</f>
        <v>3987</v>
      </c>
      <c r="N78" s="172" t="str">
        <f t="shared" si="2"/>
        <v>66:27</v>
      </c>
      <c r="O78" s="59" t="s">
        <v>627</v>
      </c>
      <c r="P78" s="58"/>
      <c r="Q78" s="191" t="s">
        <v>920</v>
      </c>
    </row>
    <row r="79" spans="1:17" ht="24.75" hidden="1" thickBot="1">
      <c r="A79" s="212" t="s">
        <v>361</v>
      </c>
      <c r="B79" s="213" t="s">
        <v>301</v>
      </c>
      <c r="C79" s="213" t="s">
        <v>219</v>
      </c>
      <c r="D79" s="214">
        <v>3</v>
      </c>
      <c r="E79" s="214" t="s">
        <v>204</v>
      </c>
      <c r="F79" s="215" t="s">
        <v>194</v>
      </c>
      <c r="G79" s="213" t="s">
        <v>220</v>
      </c>
      <c r="H79" s="213" t="s">
        <v>262</v>
      </c>
      <c r="I79" s="213" t="s">
        <v>260</v>
      </c>
      <c r="J79" s="213" t="s">
        <v>264</v>
      </c>
      <c r="K79" s="216"/>
      <c r="L79" s="216">
        <v>40</v>
      </c>
      <c r="M79" s="216">
        <f t="shared" si="3"/>
        <v>4147</v>
      </c>
      <c r="N79" s="217" t="str">
        <f t="shared" si="2"/>
        <v>69:07</v>
      </c>
      <c r="O79" s="59" t="s">
        <v>627</v>
      </c>
      <c r="P79" s="58"/>
      <c r="Q79" s="191" t="s">
        <v>920</v>
      </c>
    </row>
    <row r="80" spans="1:17" ht="39" hidden="1" thickBot="1">
      <c r="A80" s="86" t="s">
        <v>362</v>
      </c>
      <c r="B80" s="94" t="s">
        <v>301</v>
      </c>
      <c r="C80" s="83" t="s">
        <v>510</v>
      </c>
      <c r="D80" s="88">
        <v>1</v>
      </c>
      <c r="E80" s="88" t="s">
        <v>511</v>
      </c>
      <c r="F80" s="89"/>
      <c r="G80" s="87"/>
      <c r="H80" s="87" t="s">
        <v>512</v>
      </c>
      <c r="I80" s="87"/>
      <c r="J80" s="87"/>
      <c r="K80" s="95"/>
      <c r="L80" s="95">
        <v>15</v>
      </c>
      <c r="M80" s="93">
        <f t="shared" si="3"/>
        <v>4207</v>
      </c>
      <c r="N80" s="172" t="str">
        <f t="shared" si="2"/>
        <v>70:07</v>
      </c>
      <c r="O80" s="59" t="s">
        <v>626</v>
      </c>
      <c r="P80" s="58"/>
      <c r="Q80" s="191" t="s">
        <v>919</v>
      </c>
    </row>
    <row r="81" spans="1:17" ht="39" hidden="1" thickBot="1">
      <c r="A81" s="86" t="s">
        <v>363</v>
      </c>
      <c r="B81" s="91" t="s">
        <v>301</v>
      </c>
      <c r="C81" s="83" t="s">
        <v>507</v>
      </c>
      <c r="D81" s="88">
        <v>1</v>
      </c>
      <c r="E81" s="88" t="s">
        <v>511</v>
      </c>
      <c r="F81" s="89"/>
      <c r="G81" s="87"/>
      <c r="H81" s="87" t="s">
        <v>512</v>
      </c>
      <c r="I81" s="87"/>
      <c r="J81" s="87"/>
      <c r="K81" s="95"/>
      <c r="L81" s="95">
        <v>15</v>
      </c>
      <c r="M81" s="93">
        <f t="shared" si="3"/>
        <v>4267</v>
      </c>
      <c r="N81" s="172" t="str">
        <f t="shared" si="2"/>
        <v>71:07</v>
      </c>
      <c r="O81" s="59" t="s">
        <v>626</v>
      </c>
      <c r="P81" s="58"/>
      <c r="Q81" s="191" t="s">
        <v>919</v>
      </c>
    </row>
    <row r="82" spans="1:17" ht="39" hidden="1" thickBot="1">
      <c r="A82" s="86" t="s">
        <v>364</v>
      </c>
      <c r="B82" s="94" t="s">
        <v>301</v>
      </c>
      <c r="C82" s="83" t="s">
        <v>508</v>
      </c>
      <c r="D82" s="88">
        <v>1</v>
      </c>
      <c r="E82" s="88" t="s">
        <v>511</v>
      </c>
      <c r="F82" s="89"/>
      <c r="G82" s="87"/>
      <c r="H82" s="87" t="s">
        <v>512</v>
      </c>
      <c r="I82" s="87"/>
      <c r="J82" s="87"/>
      <c r="K82" s="95"/>
      <c r="L82" s="95">
        <v>15</v>
      </c>
      <c r="M82" s="93">
        <f t="shared" si="3"/>
        <v>4327</v>
      </c>
      <c r="N82" s="172" t="str">
        <f t="shared" si="2"/>
        <v>72:07</v>
      </c>
      <c r="O82" s="59" t="s">
        <v>626</v>
      </c>
      <c r="P82" s="58"/>
      <c r="Q82" s="191" t="s">
        <v>919</v>
      </c>
    </row>
    <row r="83" spans="1:17" ht="39" hidden="1" thickBot="1">
      <c r="A83" s="86" t="s">
        <v>365</v>
      </c>
      <c r="B83" s="91" t="s">
        <v>301</v>
      </c>
      <c r="C83" s="83" t="s">
        <v>509</v>
      </c>
      <c r="D83" s="88">
        <v>1</v>
      </c>
      <c r="E83" s="88" t="s">
        <v>511</v>
      </c>
      <c r="F83" s="89"/>
      <c r="G83" s="87"/>
      <c r="H83" s="87" t="s">
        <v>512</v>
      </c>
      <c r="I83" s="87"/>
      <c r="J83" s="87"/>
      <c r="K83" s="95"/>
      <c r="L83" s="95">
        <v>15</v>
      </c>
      <c r="M83" s="93">
        <f t="shared" si="3"/>
        <v>4387</v>
      </c>
      <c r="N83" s="172" t="str">
        <f t="shared" si="2"/>
        <v>73:07</v>
      </c>
      <c r="O83" s="59" t="s">
        <v>626</v>
      </c>
      <c r="P83" s="58"/>
      <c r="Q83" s="191" t="s">
        <v>919</v>
      </c>
    </row>
    <row r="84" spans="1:17" ht="24.75" hidden="1" thickBot="1">
      <c r="A84" s="212" t="s">
        <v>366</v>
      </c>
      <c r="B84" s="218" t="s">
        <v>302</v>
      </c>
      <c r="C84" s="213" t="s">
        <v>221</v>
      </c>
      <c r="D84" s="214">
        <v>1</v>
      </c>
      <c r="E84" s="214" t="s">
        <v>196</v>
      </c>
      <c r="F84" s="215" t="s">
        <v>222</v>
      </c>
      <c r="G84" s="213" t="s">
        <v>223</v>
      </c>
      <c r="H84" s="213" t="s">
        <v>428</v>
      </c>
      <c r="I84" s="213">
        <v>230</v>
      </c>
      <c r="J84" s="213"/>
      <c r="K84" s="216"/>
      <c r="L84" s="216">
        <v>2</v>
      </c>
      <c r="M84" s="216">
        <f t="shared" si="3"/>
        <v>4395</v>
      </c>
      <c r="N84" s="217" t="str">
        <f t="shared" si="2"/>
        <v>73:15</v>
      </c>
      <c r="O84" s="59" t="s">
        <v>627</v>
      </c>
      <c r="P84" s="58"/>
      <c r="Q84" s="191" t="s">
        <v>920</v>
      </c>
    </row>
    <row r="85" spans="1:17" ht="26.25" hidden="1" thickBot="1">
      <c r="A85" s="212" t="s">
        <v>367</v>
      </c>
      <c r="B85" s="213" t="s">
        <v>302</v>
      </c>
      <c r="C85" s="213" t="s">
        <v>221</v>
      </c>
      <c r="D85" s="214">
        <v>2</v>
      </c>
      <c r="E85" s="214" t="s">
        <v>588</v>
      </c>
      <c r="F85" s="215" t="s">
        <v>222</v>
      </c>
      <c r="G85" s="213" t="s">
        <v>223</v>
      </c>
      <c r="H85" s="213" t="s">
        <v>591</v>
      </c>
      <c r="I85" s="213" t="s">
        <v>225</v>
      </c>
      <c r="J85" s="213" t="s">
        <v>592</v>
      </c>
      <c r="K85" s="216"/>
      <c r="L85" s="216">
        <v>15</v>
      </c>
      <c r="M85" s="216">
        <f t="shared" si="3"/>
        <v>4455</v>
      </c>
      <c r="N85" s="217" t="str">
        <f t="shared" si="2"/>
        <v>74:15</v>
      </c>
      <c r="O85" s="59" t="s">
        <v>626</v>
      </c>
      <c r="P85" s="58"/>
      <c r="Q85" s="191" t="s">
        <v>920</v>
      </c>
    </row>
    <row r="86" spans="1:17" ht="36.75" hidden="1" thickBot="1">
      <c r="A86" s="212" t="s">
        <v>589</v>
      </c>
      <c r="B86" s="218" t="s">
        <v>302</v>
      </c>
      <c r="C86" s="213" t="s">
        <v>221</v>
      </c>
      <c r="D86" s="214">
        <v>6</v>
      </c>
      <c r="E86" s="214" t="s">
        <v>586</v>
      </c>
      <c r="F86" s="215" t="s">
        <v>222</v>
      </c>
      <c r="G86" s="213" t="s">
        <v>223</v>
      </c>
      <c r="H86" s="213" t="s">
        <v>431</v>
      </c>
      <c r="I86" s="213" t="s">
        <v>225</v>
      </c>
      <c r="J86" s="213" t="s">
        <v>593</v>
      </c>
      <c r="K86" s="216"/>
      <c r="L86" s="216">
        <v>10</v>
      </c>
      <c r="M86" s="216">
        <f t="shared" si="3"/>
        <v>4495</v>
      </c>
      <c r="N86" s="217" t="str">
        <f t="shared" si="2"/>
        <v>74:55</v>
      </c>
      <c r="O86" s="59" t="s">
        <v>626</v>
      </c>
      <c r="P86" s="58"/>
      <c r="Q86" s="191" t="s">
        <v>920</v>
      </c>
    </row>
    <row r="87" spans="1:17" ht="48.75" hidden="1" thickBot="1">
      <c r="A87" s="212" t="s">
        <v>590</v>
      </c>
      <c r="B87" s="218" t="s">
        <v>302</v>
      </c>
      <c r="C87" s="213" t="s">
        <v>221</v>
      </c>
      <c r="D87" s="214">
        <v>7</v>
      </c>
      <c r="E87" s="214" t="s">
        <v>587</v>
      </c>
      <c r="F87" s="215" t="s">
        <v>222</v>
      </c>
      <c r="G87" s="213" t="s">
        <v>223</v>
      </c>
      <c r="H87" s="213" t="s">
        <v>431</v>
      </c>
      <c r="I87" s="213" t="s">
        <v>225</v>
      </c>
      <c r="J87" s="213" t="s">
        <v>593</v>
      </c>
      <c r="K87" s="216"/>
      <c r="L87" s="216">
        <v>10</v>
      </c>
      <c r="M87" s="216">
        <f t="shared" si="3"/>
        <v>4535</v>
      </c>
      <c r="N87" s="217" t="str">
        <f t="shared" si="2"/>
        <v>75:35</v>
      </c>
      <c r="O87" s="59" t="s">
        <v>626</v>
      </c>
      <c r="P87" s="58"/>
      <c r="Q87" s="191" t="s">
        <v>920</v>
      </c>
    </row>
    <row r="88" spans="1:17" ht="36.75" hidden="1" thickBot="1">
      <c r="A88" s="219" t="s">
        <v>888</v>
      </c>
      <c r="B88" s="218" t="s">
        <v>302</v>
      </c>
      <c r="C88" s="213" t="s">
        <v>892</v>
      </c>
      <c r="D88" s="214">
        <v>1</v>
      </c>
      <c r="E88" s="214" t="s">
        <v>893</v>
      </c>
      <c r="F88" s="213" t="s">
        <v>895</v>
      </c>
      <c r="G88" s="213"/>
      <c r="H88" s="213" t="s">
        <v>894</v>
      </c>
      <c r="I88" s="213"/>
      <c r="J88" s="213" t="s">
        <v>896</v>
      </c>
      <c r="K88" s="216"/>
      <c r="L88" s="216"/>
      <c r="M88" s="216">
        <f t="shared" si="3"/>
        <v>4535</v>
      </c>
      <c r="N88" s="217" t="str">
        <f>IF(LEN(INT(M88/60))=1,"0"&amp;INT(M88/60),INT(M88/60))&amp;":"&amp;IF(LEN(MOD(M88,60))=1,"0"&amp;MOD(M88,60),MOD(M88,60))</f>
        <v>75:35</v>
      </c>
      <c r="O88" s="59" t="s">
        <v>626</v>
      </c>
      <c r="P88" s="182"/>
      <c r="Q88" s="191" t="s">
        <v>920</v>
      </c>
    </row>
    <row r="89" spans="1:17" ht="26.25" hidden="1" thickBot="1">
      <c r="A89" s="219" t="s">
        <v>891</v>
      </c>
      <c r="B89" s="218" t="s">
        <v>302</v>
      </c>
      <c r="C89" s="213" t="s">
        <v>892</v>
      </c>
      <c r="D89" s="214">
        <v>1</v>
      </c>
      <c r="E89" s="214" t="s">
        <v>224</v>
      </c>
      <c r="F89" s="213" t="s">
        <v>895</v>
      </c>
      <c r="G89" s="213" t="s">
        <v>899</v>
      </c>
      <c r="H89" s="213" t="s">
        <v>431</v>
      </c>
      <c r="I89" s="213" t="s">
        <v>900</v>
      </c>
      <c r="J89" s="213" t="s">
        <v>901</v>
      </c>
      <c r="K89" s="216"/>
      <c r="L89" s="216"/>
      <c r="M89" s="216">
        <f t="shared" si="3"/>
        <v>4535</v>
      </c>
      <c r="N89" s="217" t="str">
        <f>IF(LEN(INT(M89/60))=1,"0"&amp;INT(M89/60),INT(M89/60))&amp;":"&amp;IF(LEN(MOD(M89,60))=1,"0"&amp;MOD(M89,60),MOD(M89,60))</f>
        <v>75:35</v>
      </c>
      <c r="O89" s="59" t="s">
        <v>626</v>
      </c>
      <c r="P89" s="182"/>
      <c r="Q89" s="191" t="s">
        <v>920</v>
      </c>
    </row>
    <row r="90" spans="1:17" ht="26.25" hidden="1" thickBot="1">
      <c r="A90" s="219" t="s">
        <v>898</v>
      </c>
      <c r="B90" s="218" t="s">
        <v>302</v>
      </c>
      <c r="C90" s="213" t="s">
        <v>902</v>
      </c>
      <c r="D90" s="214">
        <v>2</v>
      </c>
      <c r="E90" s="214" t="s">
        <v>904</v>
      </c>
      <c r="F90" s="213" t="s">
        <v>905</v>
      </c>
      <c r="G90" s="213"/>
      <c r="H90" s="213"/>
      <c r="I90" s="213" t="s">
        <v>906</v>
      </c>
      <c r="J90" s="213"/>
      <c r="K90" s="216"/>
      <c r="L90" s="216"/>
      <c r="M90" s="216">
        <f t="shared" si="3"/>
        <v>4535</v>
      </c>
      <c r="N90" s="217" t="str">
        <f>IF(LEN(INT(M90/60))=1,"0"&amp;INT(M90/60),INT(M90/60))&amp;":"&amp;IF(LEN(MOD(M90,60))=1,"0"&amp;MOD(M90,60),MOD(M90,60))</f>
        <v>75:35</v>
      </c>
      <c r="O90" s="59" t="s">
        <v>626</v>
      </c>
      <c r="P90" s="182"/>
      <c r="Q90" s="191" t="s">
        <v>920</v>
      </c>
    </row>
    <row r="91" spans="1:17" ht="48.75" hidden="1" thickBot="1">
      <c r="A91" s="219" t="s">
        <v>903</v>
      </c>
      <c r="B91" s="218" t="s">
        <v>302</v>
      </c>
      <c r="C91" s="213" t="s">
        <v>897</v>
      </c>
      <c r="D91" s="214">
        <v>1</v>
      </c>
      <c r="E91" s="214" t="s">
        <v>142</v>
      </c>
      <c r="F91" s="213"/>
      <c r="G91" s="213"/>
      <c r="H91" s="213" t="s">
        <v>889</v>
      </c>
      <c r="I91" s="213"/>
      <c r="J91" s="213" t="s">
        <v>890</v>
      </c>
      <c r="K91" s="216">
        <v>3</v>
      </c>
      <c r="L91" s="216">
        <v>60</v>
      </c>
      <c r="M91" s="216">
        <f>(L91*$D$4)+K91+M87</f>
        <v>4778</v>
      </c>
      <c r="N91" s="217" t="str">
        <f>IF(LEN(INT(M91/60))=1,"0"&amp;INT(M91/60),INT(M91/60))&amp;":"&amp;IF(LEN(MOD(M91,60))=1,"0"&amp;MOD(M91,60),MOD(M91,60))</f>
        <v>79:38</v>
      </c>
      <c r="O91" s="59" t="s">
        <v>626</v>
      </c>
      <c r="P91" s="182"/>
      <c r="Q91" s="191" t="s">
        <v>920</v>
      </c>
    </row>
    <row r="92" spans="1:17" ht="26.25" hidden="1" thickBot="1">
      <c r="A92" s="212" t="s">
        <v>368</v>
      </c>
      <c r="B92" s="218" t="s">
        <v>302</v>
      </c>
      <c r="C92" s="213" t="s">
        <v>226</v>
      </c>
      <c r="D92" s="214">
        <v>2</v>
      </c>
      <c r="E92" s="214" t="s">
        <v>196</v>
      </c>
      <c r="F92" s="215" t="s">
        <v>222</v>
      </c>
      <c r="G92" s="213" t="s">
        <v>227</v>
      </c>
      <c r="H92" s="213"/>
      <c r="I92" s="213">
        <v>30</v>
      </c>
      <c r="J92" s="213"/>
      <c r="K92" s="216"/>
      <c r="L92" s="216">
        <v>1</v>
      </c>
      <c r="M92" s="216">
        <f>(L92*$D$4)+K92+M87</f>
        <v>4539</v>
      </c>
      <c r="N92" s="217" t="str">
        <f t="shared" si="2"/>
        <v>75:39</v>
      </c>
      <c r="O92" s="59" t="s">
        <v>626</v>
      </c>
      <c r="P92" s="58"/>
      <c r="Q92" s="191" t="s">
        <v>920</v>
      </c>
    </row>
    <row r="93" spans="1:17" ht="26.25" hidden="1" thickBot="1">
      <c r="A93" s="99" t="s">
        <v>815</v>
      </c>
      <c r="B93" s="94" t="s">
        <v>302</v>
      </c>
      <c r="C93" s="83" t="s">
        <v>816</v>
      </c>
      <c r="D93" s="84">
        <v>2</v>
      </c>
      <c r="E93" s="84" t="s">
        <v>817</v>
      </c>
      <c r="F93" s="83" t="s">
        <v>818</v>
      </c>
      <c r="G93" s="83"/>
      <c r="H93" s="83"/>
      <c r="I93" s="83" t="s">
        <v>819</v>
      </c>
      <c r="J93" s="83"/>
      <c r="K93" s="93"/>
      <c r="L93" s="93">
        <v>10</v>
      </c>
      <c r="M93" s="93">
        <f t="shared" si="3"/>
        <v>4579</v>
      </c>
      <c r="N93" s="172" t="str">
        <f t="shared" si="2"/>
        <v>76:19</v>
      </c>
      <c r="O93" s="59" t="s">
        <v>627</v>
      </c>
      <c r="P93" s="58"/>
      <c r="Q93" s="191" t="s">
        <v>920</v>
      </c>
    </row>
    <row r="94" spans="1:17" ht="30.75" hidden="1" thickBot="1">
      <c r="A94" s="86" t="s">
        <v>370</v>
      </c>
      <c r="B94" s="94" t="s">
        <v>303</v>
      </c>
      <c r="C94" s="83" t="s">
        <v>231</v>
      </c>
      <c r="D94" s="84">
        <v>1</v>
      </c>
      <c r="E94" s="84" t="s">
        <v>196</v>
      </c>
      <c r="F94" s="85" t="s">
        <v>229</v>
      </c>
      <c r="G94" s="83" t="s">
        <v>232</v>
      </c>
      <c r="H94" s="83" t="s">
        <v>428</v>
      </c>
      <c r="I94" s="83">
        <v>30</v>
      </c>
      <c r="J94" s="83"/>
      <c r="K94" s="93"/>
      <c r="L94" s="93">
        <v>15</v>
      </c>
      <c r="M94" s="93">
        <f t="shared" si="3"/>
        <v>4639</v>
      </c>
      <c r="N94" s="172" t="str">
        <f t="shared" si="2"/>
        <v>77:19</v>
      </c>
      <c r="O94" s="59" t="s">
        <v>627</v>
      </c>
      <c r="P94" s="58"/>
      <c r="Q94" s="191" t="s">
        <v>920</v>
      </c>
    </row>
    <row r="95" spans="1:17" ht="30.75" hidden="1" thickBot="1">
      <c r="A95" s="86" t="s">
        <v>371</v>
      </c>
      <c r="B95" s="91" t="s">
        <v>303</v>
      </c>
      <c r="C95" s="83" t="s">
        <v>233</v>
      </c>
      <c r="D95" s="84">
        <v>1</v>
      </c>
      <c r="E95" s="84" t="s">
        <v>196</v>
      </c>
      <c r="F95" s="85" t="s">
        <v>229</v>
      </c>
      <c r="G95" s="83" t="s">
        <v>232</v>
      </c>
      <c r="H95" s="83" t="s">
        <v>428</v>
      </c>
      <c r="I95" s="83">
        <v>50</v>
      </c>
      <c r="J95" s="83"/>
      <c r="K95" s="93"/>
      <c r="L95" s="93">
        <v>15</v>
      </c>
      <c r="M95" s="93">
        <f t="shared" si="3"/>
        <v>4699</v>
      </c>
      <c r="N95" s="172" t="str">
        <f t="shared" si="2"/>
        <v>78:19</v>
      </c>
      <c r="O95" s="59" t="s">
        <v>627</v>
      </c>
      <c r="P95" s="58"/>
      <c r="Q95" s="191" t="s">
        <v>920</v>
      </c>
    </row>
    <row r="96" spans="1:17" ht="39" hidden="1" thickBot="1">
      <c r="A96" s="86" t="s">
        <v>372</v>
      </c>
      <c r="B96" s="94" t="s">
        <v>303</v>
      </c>
      <c r="C96" s="83" t="s">
        <v>234</v>
      </c>
      <c r="D96" s="84">
        <v>1</v>
      </c>
      <c r="E96" s="84" t="s">
        <v>196</v>
      </c>
      <c r="F96" s="85" t="s">
        <v>229</v>
      </c>
      <c r="G96" s="83" t="s">
        <v>232</v>
      </c>
      <c r="H96" s="83" t="s">
        <v>428</v>
      </c>
      <c r="I96" s="83">
        <v>100</v>
      </c>
      <c r="J96" s="83"/>
      <c r="K96" s="93"/>
      <c r="L96" s="93">
        <v>15</v>
      </c>
      <c r="M96" s="93">
        <f t="shared" si="3"/>
        <v>4759</v>
      </c>
      <c r="N96" s="172" t="str">
        <f t="shared" si="2"/>
        <v>79:19</v>
      </c>
      <c r="O96" s="59" t="s">
        <v>627</v>
      </c>
      <c r="P96" s="58"/>
      <c r="Q96" s="191" t="s">
        <v>920</v>
      </c>
    </row>
    <row r="97" spans="1:17" ht="30.75" hidden="1" thickBot="1">
      <c r="A97" s="86" t="s">
        <v>373</v>
      </c>
      <c r="B97" s="91" t="s">
        <v>303</v>
      </c>
      <c r="C97" s="83" t="s">
        <v>231</v>
      </c>
      <c r="D97" s="84">
        <v>1</v>
      </c>
      <c r="E97" s="84" t="s">
        <v>224</v>
      </c>
      <c r="F97" s="85" t="s">
        <v>229</v>
      </c>
      <c r="G97" s="83" t="s">
        <v>232</v>
      </c>
      <c r="H97" s="83" t="s">
        <v>431</v>
      </c>
      <c r="I97" s="83" t="s">
        <v>432</v>
      </c>
      <c r="J97" s="83"/>
      <c r="K97" s="93"/>
      <c r="L97" s="93">
        <v>5</v>
      </c>
      <c r="M97" s="93">
        <f t="shared" si="3"/>
        <v>4779</v>
      </c>
      <c r="N97" s="172" t="str">
        <f t="shared" si="2"/>
        <v>79:39</v>
      </c>
      <c r="O97" s="59" t="s">
        <v>627</v>
      </c>
      <c r="P97" s="58"/>
      <c r="Q97" s="191" t="s">
        <v>920</v>
      </c>
    </row>
    <row r="98" spans="1:17" ht="26.25" hidden="1" thickBot="1">
      <c r="A98" s="212" t="s">
        <v>374</v>
      </c>
      <c r="B98" s="218" t="s">
        <v>303</v>
      </c>
      <c r="C98" s="213" t="s">
        <v>231</v>
      </c>
      <c r="D98" s="214">
        <v>1</v>
      </c>
      <c r="E98" s="214" t="s">
        <v>429</v>
      </c>
      <c r="F98" s="215" t="s">
        <v>229</v>
      </c>
      <c r="G98" s="213" t="s">
        <v>232</v>
      </c>
      <c r="H98" s="213" t="s">
        <v>430</v>
      </c>
      <c r="I98" s="213"/>
      <c r="J98" s="213"/>
      <c r="K98" s="216"/>
      <c r="L98" s="216">
        <v>5</v>
      </c>
      <c r="M98" s="216">
        <f t="shared" si="3"/>
        <v>4799</v>
      </c>
      <c r="N98" s="217" t="str">
        <f t="shared" si="2"/>
        <v>79:59</v>
      </c>
      <c r="O98" s="59" t="s">
        <v>626</v>
      </c>
      <c r="P98" s="58"/>
      <c r="Q98" s="191" t="s">
        <v>920</v>
      </c>
    </row>
    <row r="99" spans="1:17" ht="30.75" hidden="1" thickBot="1">
      <c r="A99" s="86" t="s">
        <v>375</v>
      </c>
      <c r="B99" s="91" t="s">
        <v>303</v>
      </c>
      <c r="C99" s="83" t="s">
        <v>233</v>
      </c>
      <c r="D99" s="84">
        <v>1</v>
      </c>
      <c r="E99" s="84" t="s">
        <v>224</v>
      </c>
      <c r="F99" s="85" t="s">
        <v>229</v>
      </c>
      <c r="G99" s="83" t="s">
        <v>232</v>
      </c>
      <c r="H99" s="83" t="s">
        <v>431</v>
      </c>
      <c r="I99" s="83" t="s">
        <v>432</v>
      </c>
      <c r="J99" s="83"/>
      <c r="K99" s="93"/>
      <c r="L99" s="93">
        <v>5</v>
      </c>
      <c r="M99" s="93">
        <f t="shared" si="3"/>
        <v>4819</v>
      </c>
      <c r="N99" s="172" t="str">
        <f t="shared" si="2"/>
        <v>80:19</v>
      </c>
      <c r="O99" s="59" t="s">
        <v>627</v>
      </c>
      <c r="P99" s="58"/>
      <c r="Q99" s="191" t="s">
        <v>920</v>
      </c>
    </row>
    <row r="100" spans="1:17" ht="60.75" hidden="1" thickBot="1">
      <c r="A100" s="212" t="s">
        <v>376</v>
      </c>
      <c r="B100" s="218" t="s">
        <v>303</v>
      </c>
      <c r="C100" s="213" t="s">
        <v>233</v>
      </c>
      <c r="D100" s="214">
        <v>1</v>
      </c>
      <c r="E100" s="214" t="s">
        <v>270</v>
      </c>
      <c r="F100" s="215" t="s">
        <v>435</v>
      </c>
      <c r="G100" s="213"/>
      <c r="H100" s="213" t="s">
        <v>406</v>
      </c>
      <c r="I100" s="213" t="s">
        <v>433</v>
      </c>
      <c r="J100" s="213"/>
      <c r="K100" s="216"/>
      <c r="L100" s="216">
        <v>8</v>
      </c>
      <c r="M100" s="216">
        <f t="shared" si="3"/>
        <v>4851</v>
      </c>
      <c r="N100" s="217" t="str">
        <f t="shared" si="2"/>
        <v>80:51</v>
      </c>
      <c r="O100" s="59" t="s">
        <v>626</v>
      </c>
      <c r="P100" s="58" t="s">
        <v>920</v>
      </c>
      <c r="Q100" s="191" t="s">
        <v>920</v>
      </c>
    </row>
    <row r="101" spans="1:17" ht="39" hidden="1" thickBot="1">
      <c r="A101" s="86" t="s">
        <v>377</v>
      </c>
      <c r="B101" s="91" t="s">
        <v>303</v>
      </c>
      <c r="C101" s="83" t="s">
        <v>234</v>
      </c>
      <c r="D101" s="84">
        <v>2</v>
      </c>
      <c r="E101" s="84" t="s">
        <v>224</v>
      </c>
      <c r="F101" s="85" t="s">
        <v>229</v>
      </c>
      <c r="G101" s="83" t="s">
        <v>232</v>
      </c>
      <c r="H101" s="83" t="s">
        <v>432</v>
      </c>
      <c r="I101" s="83"/>
      <c r="J101" s="83" t="s">
        <v>436</v>
      </c>
      <c r="K101" s="93"/>
      <c r="L101" s="93">
        <v>6</v>
      </c>
      <c r="M101" s="93">
        <f t="shared" si="3"/>
        <v>4875</v>
      </c>
      <c r="N101" s="172" t="str">
        <f t="shared" si="2"/>
        <v>81:15</v>
      </c>
      <c r="O101" s="59" t="s">
        <v>627</v>
      </c>
      <c r="P101" s="58"/>
      <c r="Q101" s="191" t="s">
        <v>920</v>
      </c>
    </row>
    <row r="102" spans="1:17" ht="48.75" hidden="1" thickBot="1">
      <c r="A102" s="219" t="s">
        <v>875</v>
      </c>
      <c r="B102" s="218" t="s">
        <v>876</v>
      </c>
      <c r="C102" s="213" t="s">
        <v>877</v>
      </c>
      <c r="D102" s="214">
        <v>1</v>
      </c>
      <c r="E102" s="214" t="s">
        <v>270</v>
      </c>
      <c r="F102" s="213" t="s">
        <v>878</v>
      </c>
      <c r="G102" s="213"/>
      <c r="H102" s="213" t="s">
        <v>879</v>
      </c>
      <c r="I102" s="213"/>
      <c r="J102" s="213" t="s">
        <v>412</v>
      </c>
      <c r="K102" s="216">
        <v>2</v>
      </c>
      <c r="L102" s="216">
        <v>5</v>
      </c>
      <c r="M102" s="216">
        <f t="shared" si="3"/>
        <v>4897</v>
      </c>
      <c r="N102" s="217" t="str">
        <f>IF(LEN(INT(M102/60))=1,"0"&amp;INT(M102/60),INT(M102/60))&amp;":"&amp;IF(LEN(MOD(M102,60))=1,"0"&amp;MOD(M102,60),MOD(M102,60))</f>
        <v>81:37</v>
      </c>
      <c r="O102" s="59" t="s">
        <v>626</v>
      </c>
      <c r="P102" s="182"/>
      <c r="Q102" s="191" t="s">
        <v>920</v>
      </c>
    </row>
    <row r="103" spans="1:17" ht="51.75" hidden="1" thickBot="1">
      <c r="A103" s="86" t="s">
        <v>378</v>
      </c>
      <c r="B103" s="94" t="s">
        <v>294</v>
      </c>
      <c r="C103" s="83" t="s">
        <v>385</v>
      </c>
      <c r="D103" s="84">
        <v>2</v>
      </c>
      <c r="E103" s="84"/>
      <c r="F103" s="85" t="s">
        <v>235</v>
      </c>
      <c r="G103" s="90" t="s">
        <v>236</v>
      </c>
      <c r="H103" s="83"/>
      <c r="I103" s="83">
        <v>100</v>
      </c>
      <c r="J103" s="83"/>
      <c r="K103" s="93"/>
      <c r="L103" s="93">
        <v>15</v>
      </c>
      <c r="M103" s="93">
        <f>(L103*$D$4)+K103+M101</f>
        <v>4935</v>
      </c>
      <c r="N103" s="172" t="str">
        <f t="shared" si="2"/>
        <v>82:15</v>
      </c>
      <c r="O103" s="59" t="s">
        <v>627</v>
      </c>
      <c r="P103" s="58"/>
      <c r="Q103" s="191" t="s">
        <v>920</v>
      </c>
    </row>
    <row r="104" spans="1:17" ht="39" hidden="1" thickBot="1">
      <c r="A104" s="86" t="s">
        <v>379</v>
      </c>
      <c r="B104" s="91" t="s">
        <v>299</v>
      </c>
      <c r="C104" s="83" t="s">
        <v>265</v>
      </c>
      <c r="D104" s="84">
        <v>1</v>
      </c>
      <c r="E104" s="84"/>
      <c r="F104" s="85" t="s">
        <v>235</v>
      </c>
      <c r="G104" s="90" t="s">
        <v>236</v>
      </c>
      <c r="H104" s="83"/>
      <c r="I104" s="83">
        <v>270</v>
      </c>
      <c r="J104" s="83"/>
      <c r="K104" s="93"/>
      <c r="L104" s="93">
        <v>15</v>
      </c>
      <c r="M104" s="93">
        <f t="shared" si="3"/>
        <v>4995</v>
      </c>
      <c r="N104" s="172" t="str">
        <f t="shared" si="2"/>
        <v>83:15</v>
      </c>
      <c r="O104" s="59" t="s">
        <v>627</v>
      </c>
      <c r="P104" s="58"/>
      <c r="Q104" s="191" t="s">
        <v>920</v>
      </c>
    </row>
    <row r="105" spans="1:17" ht="45.75" hidden="1" thickBot="1">
      <c r="A105" s="86" t="s">
        <v>380</v>
      </c>
      <c r="B105" s="94" t="s">
        <v>386</v>
      </c>
      <c r="C105" s="83" t="s">
        <v>828</v>
      </c>
      <c r="D105" s="84">
        <v>1</v>
      </c>
      <c r="E105" s="84"/>
      <c r="F105" s="85" t="s">
        <v>235</v>
      </c>
      <c r="G105" s="83" t="s">
        <v>237</v>
      </c>
      <c r="H105" s="83"/>
      <c r="I105" s="83">
        <v>250</v>
      </c>
      <c r="J105" s="83"/>
      <c r="K105" s="93"/>
      <c r="L105" s="93">
        <v>15</v>
      </c>
      <c r="M105" s="93">
        <f t="shared" si="3"/>
        <v>5055</v>
      </c>
      <c r="N105" s="172" t="str">
        <f t="shared" si="2"/>
        <v>84:15</v>
      </c>
      <c r="O105" s="59" t="s">
        <v>627</v>
      </c>
      <c r="P105" s="58"/>
      <c r="Q105" s="191" t="s">
        <v>920</v>
      </c>
    </row>
    <row r="106" spans="1:17" ht="30.75" thickBot="1">
      <c r="A106" s="86" t="s">
        <v>381</v>
      </c>
      <c r="B106" s="91" t="s">
        <v>388</v>
      </c>
      <c r="C106" s="83" t="s">
        <v>393</v>
      </c>
      <c r="D106" s="84">
        <v>2</v>
      </c>
      <c r="E106" s="84" t="s">
        <v>394</v>
      </c>
      <c r="F106" s="85" t="s">
        <v>390</v>
      </c>
      <c r="G106" s="83"/>
      <c r="H106" s="83" t="s">
        <v>395</v>
      </c>
      <c r="I106" s="83"/>
      <c r="J106" s="83"/>
      <c r="K106" s="93"/>
      <c r="L106" s="93">
        <v>40</v>
      </c>
      <c r="M106" s="93">
        <f t="shared" si="3"/>
        <v>5215</v>
      </c>
      <c r="N106" s="172" t="str">
        <f t="shared" si="2"/>
        <v>86:55</v>
      </c>
      <c r="O106" s="59" t="s">
        <v>626</v>
      </c>
      <c r="P106" s="58"/>
      <c r="Q106" s="191" t="s">
        <v>919</v>
      </c>
    </row>
    <row r="107" spans="1:17" ht="30.75" thickBot="1">
      <c r="A107" s="86" t="s">
        <v>382</v>
      </c>
      <c r="B107" s="94" t="s">
        <v>388</v>
      </c>
      <c r="C107" s="83" t="s">
        <v>389</v>
      </c>
      <c r="D107" s="84">
        <v>2</v>
      </c>
      <c r="E107" s="84"/>
      <c r="F107" s="85" t="s">
        <v>390</v>
      </c>
      <c r="G107" s="83" t="s">
        <v>391</v>
      </c>
      <c r="H107" s="83"/>
      <c r="I107" s="83"/>
      <c r="J107" s="83"/>
      <c r="K107" s="93"/>
      <c r="L107" s="93">
        <v>30</v>
      </c>
      <c r="M107" s="93">
        <f t="shared" si="3"/>
        <v>5335</v>
      </c>
      <c r="N107" s="172" t="str">
        <f t="shared" si="2"/>
        <v>88:55</v>
      </c>
      <c r="O107" s="59" t="s">
        <v>626</v>
      </c>
      <c r="P107" s="58"/>
      <c r="Q107" s="191" t="s">
        <v>919</v>
      </c>
    </row>
    <row r="108" spans="1:17" ht="30.75" thickBot="1">
      <c r="A108" s="86" t="s">
        <v>383</v>
      </c>
      <c r="B108" s="91" t="s">
        <v>388</v>
      </c>
      <c r="C108" s="83" t="s">
        <v>389</v>
      </c>
      <c r="D108" s="84">
        <v>2</v>
      </c>
      <c r="E108" s="84"/>
      <c r="F108" s="85" t="s">
        <v>390</v>
      </c>
      <c r="G108" s="83" t="s">
        <v>392</v>
      </c>
      <c r="H108" s="83"/>
      <c r="I108" s="83"/>
      <c r="J108" s="83"/>
      <c r="K108" s="93"/>
      <c r="L108" s="93">
        <v>30</v>
      </c>
      <c r="M108" s="93">
        <f t="shared" si="3"/>
        <v>5455</v>
      </c>
      <c r="N108" s="172" t="str">
        <f t="shared" si="2"/>
        <v>90:55</v>
      </c>
      <c r="O108" s="59" t="s">
        <v>626</v>
      </c>
      <c r="P108" s="58"/>
      <c r="Q108" s="191" t="s">
        <v>919</v>
      </c>
    </row>
    <row r="109" spans="1:17" ht="39" thickBot="1">
      <c r="A109" s="86" t="s">
        <v>384</v>
      </c>
      <c r="B109" s="94" t="s">
        <v>388</v>
      </c>
      <c r="C109" s="83" t="s">
        <v>396</v>
      </c>
      <c r="D109" s="84">
        <v>1</v>
      </c>
      <c r="E109" s="84"/>
      <c r="F109" s="85" t="s">
        <v>390</v>
      </c>
      <c r="G109" s="83" t="s">
        <v>237</v>
      </c>
      <c r="H109" s="83"/>
      <c r="I109" s="83">
        <v>250</v>
      </c>
      <c r="J109" s="83"/>
      <c r="K109" s="93"/>
      <c r="L109" s="93">
        <v>5</v>
      </c>
      <c r="M109" s="93">
        <f t="shared" si="3"/>
        <v>5475</v>
      </c>
      <c r="N109" s="172" t="str">
        <f t="shared" si="2"/>
        <v>91:15</v>
      </c>
      <c r="O109" s="59" t="s">
        <v>626</v>
      </c>
      <c r="P109" s="58"/>
      <c r="Q109" s="191" t="s">
        <v>919</v>
      </c>
    </row>
    <row r="110" spans="1:17" ht="26.25" thickBot="1">
      <c r="A110" s="212" t="s">
        <v>513</v>
      </c>
      <c r="B110" s="213" t="s">
        <v>388</v>
      </c>
      <c r="C110" s="213" t="s">
        <v>397</v>
      </c>
      <c r="D110" s="214">
        <v>2</v>
      </c>
      <c r="E110" s="214" t="s">
        <v>270</v>
      </c>
      <c r="F110" s="215" t="s">
        <v>390</v>
      </c>
      <c r="G110" s="213"/>
      <c r="H110" s="213" t="s">
        <v>406</v>
      </c>
      <c r="I110" s="213" t="s">
        <v>407</v>
      </c>
      <c r="J110" s="213"/>
      <c r="K110" s="216">
        <v>3</v>
      </c>
      <c r="L110" s="216">
        <v>60</v>
      </c>
      <c r="M110" s="216">
        <f t="shared" si="3"/>
        <v>5718</v>
      </c>
      <c r="N110" s="217" t="str">
        <f t="shared" si="2"/>
        <v>95:18</v>
      </c>
      <c r="O110" s="59" t="s">
        <v>626</v>
      </c>
      <c r="P110" s="58"/>
      <c r="Q110" s="191" t="s">
        <v>920</v>
      </c>
    </row>
    <row r="111" spans="1:17" ht="26.25" thickBot="1">
      <c r="A111" s="212" t="s">
        <v>514</v>
      </c>
      <c r="B111" s="218" t="s">
        <v>388</v>
      </c>
      <c r="C111" s="213" t="s">
        <v>398</v>
      </c>
      <c r="D111" s="214">
        <v>2</v>
      </c>
      <c r="E111" s="214" t="s">
        <v>404</v>
      </c>
      <c r="F111" s="215" t="s">
        <v>390</v>
      </c>
      <c r="G111" s="213"/>
      <c r="H111" s="213" t="s">
        <v>405</v>
      </c>
      <c r="I111" s="213"/>
      <c r="J111" s="213"/>
      <c r="K111" s="216">
        <v>3</v>
      </c>
      <c r="L111" s="216">
        <v>30</v>
      </c>
      <c r="M111" s="216">
        <f t="shared" si="3"/>
        <v>5841</v>
      </c>
      <c r="N111" s="217" t="str">
        <f t="shared" si="2"/>
        <v>97:21</v>
      </c>
      <c r="O111" s="59" t="s">
        <v>626</v>
      </c>
      <c r="P111" s="58"/>
      <c r="Q111" s="191" t="s">
        <v>920</v>
      </c>
    </row>
    <row r="112" spans="1:17" ht="48.75" thickBot="1">
      <c r="A112" s="212" t="s">
        <v>515</v>
      </c>
      <c r="B112" s="213" t="s">
        <v>388</v>
      </c>
      <c r="C112" s="213" t="s">
        <v>399</v>
      </c>
      <c r="D112" s="214">
        <v>1</v>
      </c>
      <c r="E112" s="214" t="s">
        <v>400</v>
      </c>
      <c r="F112" s="215" t="s">
        <v>390</v>
      </c>
      <c r="G112" s="213"/>
      <c r="H112" s="213" t="s">
        <v>401</v>
      </c>
      <c r="I112" s="213" t="s">
        <v>402</v>
      </c>
      <c r="J112" s="213" t="s">
        <v>403</v>
      </c>
      <c r="K112" s="216"/>
      <c r="L112" s="216">
        <v>15</v>
      </c>
      <c r="M112" s="216">
        <f t="shared" si="3"/>
        <v>5901</v>
      </c>
      <c r="N112" s="217" t="str">
        <f t="shared" si="2"/>
        <v>98:21</v>
      </c>
      <c r="O112" s="59" t="s">
        <v>626</v>
      </c>
      <c r="P112" s="58"/>
      <c r="Q112" s="191" t="s">
        <v>920</v>
      </c>
    </row>
    <row r="113" spans="1:17" ht="39" thickBot="1">
      <c r="A113" s="86" t="s">
        <v>516</v>
      </c>
      <c r="B113" s="94" t="s">
        <v>388</v>
      </c>
      <c r="C113" s="83" t="s">
        <v>439</v>
      </c>
      <c r="D113" s="84">
        <v>2</v>
      </c>
      <c r="E113" s="84" t="s">
        <v>224</v>
      </c>
      <c r="F113" s="85"/>
      <c r="G113" s="83"/>
      <c r="H113" s="83"/>
      <c r="I113" s="83"/>
      <c r="J113" s="83" t="s">
        <v>440</v>
      </c>
      <c r="K113" s="93"/>
      <c r="L113" s="93">
        <v>6</v>
      </c>
      <c r="M113" s="93">
        <f t="shared" si="3"/>
        <v>5925</v>
      </c>
      <c r="N113" s="172" t="str">
        <f t="shared" si="2"/>
        <v>98:45</v>
      </c>
      <c r="O113" s="59" t="s">
        <v>626</v>
      </c>
      <c r="P113" s="58"/>
      <c r="Q113" s="191" t="s">
        <v>919</v>
      </c>
    </row>
    <row r="114" spans="1:17" ht="26.25" thickBot="1">
      <c r="A114" s="212" t="s">
        <v>517</v>
      </c>
      <c r="B114" s="213" t="s">
        <v>388</v>
      </c>
      <c r="C114" s="213" t="s">
        <v>423</v>
      </c>
      <c r="D114" s="214">
        <v>4</v>
      </c>
      <c r="E114" s="214" t="s">
        <v>408</v>
      </c>
      <c r="F114" s="215" t="s">
        <v>14</v>
      </c>
      <c r="G114" s="213" t="s">
        <v>425</v>
      </c>
      <c r="H114" s="213"/>
      <c r="I114" s="213" t="s">
        <v>409</v>
      </c>
      <c r="J114" s="213"/>
      <c r="K114" s="216"/>
      <c r="L114" s="216">
        <v>5</v>
      </c>
      <c r="M114" s="216">
        <f t="shared" si="3"/>
        <v>5945</v>
      </c>
      <c r="N114" s="217" t="str">
        <f t="shared" si="2"/>
        <v>99:05</v>
      </c>
      <c r="O114" s="59" t="s">
        <v>626</v>
      </c>
      <c r="P114" s="58"/>
      <c r="Q114" s="191" t="s">
        <v>920</v>
      </c>
    </row>
    <row r="115" spans="1:17" ht="26.25" thickBot="1">
      <c r="A115" s="212" t="s">
        <v>518</v>
      </c>
      <c r="B115" s="218" t="s">
        <v>388</v>
      </c>
      <c r="C115" s="213" t="s">
        <v>424</v>
      </c>
      <c r="D115" s="214">
        <v>4</v>
      </c>
      <c r="E115" s="214" t="s">
        <v>270</v>
      </c>
      <c r="F115" s="215" t="s">
        <v>14</v>
      </c>
      <c r="G115" s="213" t="s">
        <v>425</v>
      </c>
      <c r="H115" s="213" t="s">
        <v>406</v>
      </c>
      <c r="I115" s="213"/>
      <c r="J115" s="213"/>
      <c r="K115" s="216">
        <v>3</v>
      </c>
      <c r="L115" s="216">
        <v>10</v>
      </c>
      <c r="M115" s="216">
        <f t="shared" si="3"/>
        <v>5988</v>
      </c>
      <c r="N115" s="217" t="str">
        <f t="shared" si="2"/>
        <v>99:48</v>
      </c>
      <c r="O115" s="59" t="s">
        <v>626</v>
      </c>
      <c r="P115" s="58"/>
      <c r="Q115" s="191" t="s">
        <v>920</v>
      </c>
    </row>
    <row r="116" spans="1:17" ht="26.25" thickBot="1">
      <c r="A116" s="212" t="s">
        <v>519</v>
      </c>
      <c r="B116" s="213" t="s">
        <v>388</v>
      </c>
      <c r="C116" s="213" t="s">
        <v>410</v>
      </c>
      <c r="D116" s="214">
        <v>4</v>
      </c>
      <c r="E116" s="214" t="s">
        <v>414</v>
      </c>
      <c r="F116" s="215" t="s">
        <v>390</v>
      </c>
      <c r="G116" s="213" t="s">
        <v>411</v>
      </c>
      <c r="H116" s="213"/>
      <c r="I116" s="213"/>
      <c r="J116" s="213"/>
      <c r="K116" s="216"/>
      <c r="L116" s="216">
        <v>15</v>
      </c>
      <c r="M116" s="216">
        <f t="shared" si="3"/>
        <v>6048</v>
      </c>
      <c r="N116" s="217" t="str">
        <f t="shared" si="2"/>
        <v>100:48</v>
      </c>
      <c r="O116" s="59" t="s">
        <v>626</v>
      </c>
      <c r="P116" s="58"/>
      <c r="Q116" s="191" t="s">
        <v>920</v>
      </c>
    </row>
    <row r="117" spans="1:17" ht="26.25" thickBot="1">
      <c r="A117" s="212" t="s">
        <v>520</v>
      </c>
      <c r="B117" s="218" t="s">
        <v>388</v>
      </c>
      <c r="C117" s="213" t="s">
        <v>410</v>
      </c>
      <c r="D117" s="214">
        <v>12</v>
      </c>
      <c r="E117" s="214" t="s">
        <v>413</v>
      </c>
      <c r="F117" s="215" t="s">
        <v>235</v>
      </c>
      <c r="G117" s="213"/>
      <c r="H117" s="213" t="s">
        <v>412</v>
      </c>
      <c r="I117" s="213"/>
      <c r="J117" s="213"/>
      <c r="K117" s="216"/>
      <c r="L117" s="216">
        <v>10</v>
      </c>
      <c r="M117" s="216">
        <f t="shared" si="3"/>
        <v>6088</v>
      </c>
      <c r="N117" s="217" t="str">
        <f t="shared" si="2"/>
        <v>101:28</v>
      </c>
      <c r="O117" s="59" t="s">
        <v>626</v>
      </c>
      <c r="P117" s="58"/>
      <c r="Q117" s="191" t="s">
        <v>920</v>
      </c>
    </row>
    <row r="118" spans="1:17" ht="26.25" thickBot="1">
      <c r="A118" s="212" t="s">
        <v>521</v>
      </c>
      <c r="B118" s="213" t="s">
        <v>388</v>
      </c>
      <c r="C118" s="213" t="s">
        <v>445</v>
      </c>
      <c r="D118" s="214">
        <v>14</v>
      </c>
      <c r="E118" s="214" t="s">
        <v>196</v>
      </c>
      <c r="F118" s="215" t="s">
        <v>390</v>
      </c>
      <c r="G118" s="213" t="s">
        <v>446</v>
      </c>
      <c r="H118" s="213" t="s">
        <v>447</v>
      </c>
      <c r="I118" s="213"/>
      <c r="J118" s="213" t="s">
        <v>448</v>
      </c>
      <c r="K118" s="216"/>
      <c r="L118" s="216">
        <v>20</v>
      </c>
      <c r="M118" s="216">
        <f t="shared" si="3"/>
        <v>6168</v>
      </c>
      <c r="N118" s="217" t="str">
        <f t="shared" si="2"/>
        <v>102:48</v>
      </c>
      <c r="O118" s="59" t="s">
        <v>626</v>
      </c>
      <c r="P118" s="58"/>
      <c r="Q118" s="191" t="s">
        <v>920</v>
      </c>
    </row>
    <row r="119" spans="1:17" ht="26.25" thickBot="1">
      <c r="A119" s="212" t="s">
        <v>522</v>
      </c>
      <c r="B119" s="218" t="s">
        <v>388</v>
      </c>
      <c r="C119" s="213" t="s">
        <v>445</v>
      </c>
      <c r="D119" s="214">
        <v>14</v>
      </c>
      <c r="E119" s="214" t="s">
        <v>449</v>
      </c>
      <c r="F119" s="215" t="s">
        <v>450</v>
      </c>
      <c r="G119" s="213"/>
      <c r="H119" s="213" t="s">
        <v>451</v>
      </c>
      <c r="I119" s="213"/>
      <c r="J119" s="213" t="s">
        <v>452</v>
      </c>
      <c r="K119" s="216"/>
      <c r="L119" s="216">
        <v>10</v>
      </c>
      <c r="M119" s="216">
        <f t="shared" si="3"/>
        <v>6208</v>
      </c>
      <c r="N119" s="217" t="str">
        <f t="shared" si="2"/>
        <v>103:28</v>
      </c>
      <c r="O119" s="59" t="s">
        <v>626</v>
      </c>
      <c r="P119" s="58"/>
      <c r="Q119" s="191" t="s">
        <v>920</v>
      </c>
    </row>
    <row r="120" spans="1:17" ht="26.25" thickBot="1">
      <c r="A120" s="212" t="s">
        <v>523</v>
      </c>
      <c r="B120" s="213" t="s">
        <v>388</v>
      </c>
      <c r="C120" s="213" t="s">
        <v>445</v>
      </c>
      <c r="D120" s="214">
        <v>14</v>
      </c>
      <c r="E120" s="214" t="s">
        <v>453</v>
      </c>
      <c r="F120" s="215" t="s">
        <v>454</v>
      </c>
      <c r="G120" s="213"/>
      <c r="H120" s="213"/>
      <c r="I120" s="213"/>
      <c r="J120" s="213" t="s">
        <v>455</v>
      </c>
      <c r="K120" s="216"/>
      <c r="L120" s="216">
        <v>10</v>
      </c>
      <c r="M120" s="216">
        <f t="shared" si="3"/>
        <v>6248</v>
      </c>
      <c r="N120" s="217" t="str">
        <f t="shared" si="2"/>
        <v>104:08</v>
      </c>
      <c r="O120" s="59" t="s">
        <v>626</v>
      </c>
      <c r="P120" s="58"/>
      <c r="Q120" s="191" t="s">
        <v>920</v>
      </c>
    </row>
    <row r="121" spans="1:17" ht="39" hidden="1" thickBot="1">
      <c r="A121" s="86" t="s">
        <v>524</v>
      </c>
      <c r="B121" s="94" t="s">
        <v>441</v>
      </c>
      <c r="C121" s="83" t="s">
        <v>458</v>
      </c>
      <c r="D121" s="84">
        <v>1</v>
      </c>
      <c r="E121" s="84" t="s">
        <v>442</v>
      </c>
      <c r="F121" s="85" t="s">
        <v>390</v>
      </c>
      <c r="G121" s="83"/>
      <c r="H121" s="83"/>
      <c r="I121" s="83"/>
      <c r="J121" s="83" t="s">
        <v>459</v>
      </c>
      <c r="K121" s="93"/>
      <c r="L121" s="93">
        <v>15</v>
      </c>
      <c r="M121" s="93">
        <f t="shared" si="3"/>
        <v>6308</v>
      </c>
      <c r="N121" s="172" t="str">
        <f t="shared" si="2"/>
        <v>105:08</v>
      </c>
      <c r="O121" s="59" t="s">
        <v>627</v>
      </c>
      <c r="P121" s="58"/>
      <c r="Q121" s="191" t="s">
        <v>919</v>
      </c>
    </row>
    <row r="122" spans="1:17" ht="39" hidden="1" thickBot="1">
      <c r="A122" s="86" t="s">
        <v>525</v>
      </c>
      <c r="B122" s="91" t="s">
        <v>441</v>
      </c>
      <c r="C122" s="83" t="s">
        <v>458</v>
      </c>
      <c r="D122" s="84">
        <v>1</v>
      </c>
      <c r="E122" s="84" t="s">
        <v>443</v>
      </c>
      <c r="F122" s="85" t="s">
        <v>390</v>
      </c>
      <c r="G122" s="83"/>
      <c r="H122" s="83"/>
      <c r="I122" s="83"/>
      <c r="J122" s="83" t="s">
        <v>456</v>
      </c>
      <c r="K122" s="93"/>
      <c r="L122" s="93">
        <v>6</v>
      </c>
      <c r="M122" s="93">
        <f t="shared" si="3"/>
        <v>6332</v>
      </c>
      <c r="N122" s="172" t="str">
        <f t="shared" si="2"/>
        <v>105:32</v>
      </c>
      <c r="O122" s="59" t="s">
        <v>627</v>
      </c>
      <c r="P122" s="58"/>
      <c r="Q122" s="191" t="s">
        <v>919</v>
      </c>
    </row>
    <row r="123" spans="1:17" ht="36.75" hidden="1" thickBot="1">
      <c r="A123" s="212" t="s">
        <v>526</v>
      </c>
      <c r="B123" s="218" t="s">
        <v>441</v>
      </c>
      <c r="C123" s="213" t="s">
        <v>458</v>
      </c>
      <c r="D123" s="214">
        <v>1</v>
      </c>
      <c r="E123" s="214" t="s">
        <v>444</v>
      </c>
      <c r="F123" s="215" t="s">
        <v>390</v>
      </c>
      <c r="G123" s="213"/>
      <c r="H123" s="213"/>
      <c r="I123" s="213"/>
      <c r="J123" s="213" t="s">
        <v>457</v>
      </c>
      <c r="K123" s="216"/>
      <c r="L123" s="216">
        <v>10</v>
      </c>
      <c r="M123" s="216">
        <f t="shared" si="3"/>
        <v>6372</v>
      </c>
      <c r="N123" s="217" t="str">
        <f t="shared" si="2"/>
        <v>106:12</v>
      </c>
      <c r="O123" s="59" t="s">
        <v>626</v>
      </c>
      <c r="P123" s="58"/>
      <c r="Q123" s="191" t="s">
        <v>920</v>
      </c>
    </row>
    <row r="124" spans="1:17" ht="39" hidden="1" thickBot="1">
      <c r="A124" s="86" t="s">
        <v>527</v>
      </c>
      <c r="B124" s="91" t="s">
        <v>415</v>
      </c>
      <c r="C124" s="83" t="s">
        <v>416</v>
      </c>
      <c r="D124" s="84">
        <v>1</v>
      </c>
      <c r="E124" s="84" t="s">
        <v>196</v>
      </c>
      <c r="F124" s="85" t="s">
        <v>417</v>
      </c>
      <c r="G124" s="83" t="s">
        <v>418</v>
      </c>
      <c r="H124" s="83" t="s">
        <v>243</v>
      </c>
      <c r="I124" s="83" t="s">
        <v>907</v>
      </c>
      <c r="J124" s="83"/>
      <c r="K124" s="93"/>
      <c r="L124" s="93">
        <v>3</v>
      </c>
      <c r="M124" s="93">
        <f t="shared" si="3"/>
        <v>6384</v>
      </c>
      <c r="N124" s="172" t="str">
        <f t="shared" si="2"/>
        <v>106:24</v>
      </c>
      <c r="O124" s="59" t="s">
        <v>627</v>
      </c>
      <c r="P124" s="58"/>
      <c r="Q124" s="191" t="s">
        <v>920</v>
      </c>
    </row>
    <row r="125" spans="1:17" ht="39" hidden="1" thickBot="1">
      <c r="A125" s="86" t="s">
        <v>528</v>
      </c>
      <c r="B125" s="94" t="s">
        <v>415</v>
      </c>
      <c r="C125" s="83" t="s">
        <v>416</v>
      </c>
      <c r="D125" s="84">
        <v>1</v>
      </c>
      <c r="E125" s="84" t="s">
        <v>224</v>
      </c>
      <c r="F125" s="85" t="s">
        <v>417</v>
      </c>
      <c r="G125" s="83" t="s">
        <v>418</v>
      </c>
      <c r="H125" s="83" t="s">
        <v>421</v>
      </c>
      <c r="I125" s="83" t="s">
        <v>420</v>
      </c>
      <c r="J125" s="83"/>
      <c r="K125" s="93"/>
      <c r="L125" s="93">
        <v>15</v>
      </c>
      <c r="M125" s="93">
        <f t="shared" si="3"/>
        <v>6444</v>
      </c>
      <c r="N125" s="172" t="str">
        <f t="shared" si="2"/>
        <v>107:24</v>
      </c>
      <c r="O125" s="59" t="s">
        <v>626</v>
      </c>
      <c r="P125" s="58"/>
      <c r="Q125" s="191" t="s">
        <v>919</v>
      </c>
    </row>
    <row r="126" spans="1:17" ht="64.5" hidden="1" thickBot="1">
      <c r="A126" s="86" t="s">
        <v>529</v>
      </c>
      <c r="B126" s="91" t="s">
        <v>415</v>
      </c>
      <c r="C126" s="83" t="s">
        <v>416</v>
      </c>
      <c r="D126" s="84">
        <v>1</v>
      </c>
      <c r="E126" s="84" t="s">
        <v>426</v>
      </c>
      <c r="F126" s="85" t="s">
        <v>417</v>
      </c>
      <c r="G126" s="83" t="s">
        <v>418</v>
      </c>
      <c r="H126" s="83"/>
      <c r="I126" s="85" t="s">
        <v>427</v>
      </c>
      <c r="J126" s="83"/>
      <c r="K126" s="93"/>
      <c r="L126" s="93">
        <v>15</v>
      </c>
      <c r="M126" s="93">
        <f t="shared" si="3"/>
        <v>6504</v>
      </c>
      <c r="N126" s="172" t="str">
        <f t="shared" si="2"/>
        <v>108:24</v>
      </c>
      <c r="O126" s="59" t="s">
        <v>626</v>
      </c>
      <c r="P126" s="58"/>
      <c r="Q126" s="191" t="s">
        <v>919</v>
      </c>
    </row>
    <row r="127" spans="1:17" ht="36.75" hidden="1" thickBot="1">
      <c r="A127" s="212" t="s">
        <v>530</v>
      </c>
      <c r="B127" s="218" t="s">
        <v>415</v>
      </c>
      <c r="C127" s="213" t="s">
        <v>416</v>
      </c>
      <c r="D127" s="214">
        <v>1</v>
      </c>
      <c r="E127" s="214" t="s">
        <v>204</v>
      </c>
      <c r="F127" s="215" t="s">
        <v>417</v>
      </c>
      <c r="G127" s="213" t="s">
        <v>418</v>
      </c>
      <c r="H127" s="213"/>
      <c r="I127" s="214" t="s">
        <v>474</v>
      </c>
      <c r="J127" s="213"/>
      <c r="K127" s="216"/>
      <c r="L127" s="216">
        <v>10</v>
      </c>
      <c r="M127" s="216">
        <f t="shared" si="3"/>
        <v>6544</v>
      </c>
      <c r="N127" s="217" t="str">
        <f t="shared" si="2"/>
        <v>109:04</v>
      </c>
      <c r="O127" s="59" t="s">
        <v>626</v>
      </c>
      <c r="P127" s="58"/>
      <c r="Q127" s="191" t="s">
        <v>920</v>
      </c>
    </row>
    <row r="128" spans="1:17" ht="51.75" hidden="1" thickBot="1">
      <c r="A128" s="86" t="s">
        <v>531</v>
      </c>
      <c r="B128" s="91" t="s">
        <v>415</v>
      </c>
      <c r="C128" s="83" t="s">
        <v>470</v>
      </c>
      <c r="D128" s="84">
        <v>2</v>
      </c>
      <c r="E128" s="84" t="s">
        <v>196</v>
      </c>
      <c r="F128" s="85" t="s">
        <v>417</v>
      </c>
      <c r="G128" s="83" t="s">
        <v>139</v>
      </c>
      <c r="H128" s="83" t="s">
        <v>243</v>
      </c>
      <c r="I128" s="83"/>
      <c r="J128" s="83"/>
      <c r="K128" s="93"/>
      <c r="L128" s="93">
        <v>4</v>
      </c>
      <c r="M128" s="93">
        <f t="shared" si="3"/>
        <v>6560</v>
      </c>
      <c r="N128" s="172" t="str">
        <f t="shared" si="2"/>
        <v>109:20</v>
      </c>
      <c r="O128" s="59" t="s">
        <v>627</v>
      </c>
      <c r="P128" s="58"/>
      <c r="Q128" s="191" t="s">
        <v>920</v>
      </c>
    </row>
    <row r="129" spans="1:17" ht="51.75" hidden="1" thickBot="1">
      <c r="A129" s="86" t="s">
        <v>532</v>
      </c>
      <c r="B129" s="94" t="s">
        <v>415</v>
      </c>
      <c r="C129" s="83" t="s">
        <v>470</v>
      </c>
      <c r="D129" s="84">
        <v>2</v>
      </c>
      <c r="E129" s="84" t="s">
        <v>224</v>
      </c>
      <c r="F129" s="85" t="s">
        <v>417</v>
      </c>
      <c r="G129" s="83" t="s">
        <v>139</v>
      </c>
      <c r="H129" s="83" t="s">
        <v>421</v>
      </c>
      <c r="I129" s="83" t="s">
        <v>471</v>
      </c>
      <c r="J129" s="83" t="s">
        <v>472</v>
      </c>
      <c r="K129" s="93"/>
      <c r="L129" s="93">
        <v>4</v>
      </c>
      <c r="M129" s="93">
        <f t="shared" si="3"/>
        <v>6576</v>
      </c>
      <c r="N129" s="172" t="str">
        <f t="shared" si="2"/>
        <v>109:36</v>
      </c>
      <c r="O129" s="59" t="s">
        <v>626</v>
      </c>
      <c r="P129" s="58"/>
      <c r="Q129" s="191" t="s">
        <v>919</v>
      </c>
    </row>
    <row r="130" spans="1:17" ht="51.75" hidden="1" thickBot="1">
      <c r="A130" s="86" t="s">
        <v>533</v>
      </c>
      <c r="B130" s="91" t="s">
        <v>415</v>
      </c>
      <c r="C130" s="83" t="s">
        <v>470</v>
      </c>
      <c r="D130" s="84">
        <v>2</v>
      </c>
      <c r="E130" s="84" t="s">
        <v>475</v>
      </c>
      <c r="F130" s="85" t="s">
        <v>417</v>
      </c>
      <c r="G130" s="83" t="s">
        <v>139</v>
      </c>
      <c r="H130" s="83" t="s">
        <v>476</v>
      </c>
      <c r="I130" s="83" t="s">
        <v>477</v>
      </c>
      <c r="J130" s="83" t="s">
        <v>478</v>
      </c>
      <c r="K130" s="93"/>
      <c r="L130" s="93">
        <v>3</v>
      </c>
      <c r="M130" s="93">
        <f t="shared" si="3"/>
        <v>6588</v>
      </c>
      <c r="N130" s="172" t="str">
        <f t="shared" si="2"/>
        <v>109:48</v>
      </c>
      <c r="O130" s="59" t="s">
        <v>626</v>
      </c>
      <c r="P130" s="58"/>
      <c r="Q130" s="191" t="s">
        <v>919</v>
      </c>
    </row>
    <row r="131" spans="1:17" ht="36.75" hidden="1" thickBot="1">
      <c r="A131" s="212" t="s">
        <v>534</v>
      </c>
      <c r="B131" s="218" t="s">
        <v>415</v>
      </c>
      <c r="C131" s="213" t="s">
        <v>470</v>
      </c>
      <c r="D131" s="214">
        <v>2</v>
      </c>
      <c r="E131" s="214" t="s">
        <v>204</v>
      </c>
      <c r="F131" s="215" t="s">
        <v>417</v>
      </c>
      <c r="G131" s="213" t="s">
        <v>139</v>
      </c>
      <c r="H131" s="213"/>
      <c r="I131" s="213" t="s">
        <v>473</v>
      </c>
      <c r="J131" s="213"/>
      <c r="K131" s="216"/>
      <c r="L131" s="216">
        <v>3</v>
      </c>
      <c r="M131" s="216">
        <f t="shared" si="3"/>
        <v>6600</v>
      </c>
      <c r="N131" s="217" t="str">
        <f t="shared" si="2"/>
        <v>110:00</v>
      </c>
      <c r="O131" s="59" t="s">
        <v>626</v>
      </c>
      <c r="P131" s="58"/>
      <c r="Q131" s="191" t="s">
        <v>920</v>
      </c>
    </row>
    <row r="132" spans="1:17" ht="26.25" hidden="1" thickBot="1">
      <c r="A132" s="212" t="s">
        <v>535</v>
      </c>
      <c r="B132" s="213" t="s">
        <v>415</v>
      </c>
      <c r="C132" s="213" t="s">
        <v>462</v>
      </c>
      <c r="D132" s="214">
        <v>1</v>
      </c>
      <c r="E132" s="214" t="s">
        <v>196</v>
      </c>
      <c r="F132" s="213" t="s">
        <v>561</v>
      </c>
      <c r="G132" s="213"/>
      <c r="H132" s="213"/>
      <c r="I132" s="213" t="s">
        <v>460</v>
      </c>
      <c r="J132" s="213"/>
      <c r="K132" s="216"/>
      <c r="L132" s="216">
        <v>8</v>
      </c>
      <c r="M132" s="216">
        <f t="shared" si="3"/>
        <v>6632</v>
      </c>
      <c r="N132" s="217" t="str">
        <f t="shared" si="2"/>
        <v>110:32</v>
      </c>
      <c r="O132" s="59" t="s">
        <v>626</v>
      </c>
      <c r="P132" s="58"/>
      <c r="Q132" s="191" t="s">
        <v>920</v>
      </c>
    </row>
    <row r="133" spans="1:17" ht="39" hidden="1" thickBot="1">
      <c r="A133" s="86" t="s">
        <v>536</v>
      </c>
      <c r="B133" s="94" t="s">
        <v>415</v>
      </c>
      <c r="C133" s="83" t="s">
        <v>462</v>
      </c>
      <c r="D133" s="84">
        <v>1</v>
      </c>
      <c r="E133" s="84" t="s">
        <v>463</v>
      </c>
      <c r="F133" s="83" t="s">
        <v>461</v>
      </c>
      <c r="G133" s="83" t="s">
        <v>466</v>
      </c>
      <c r="H133" s="83"/>
      <c r="I133" s="83" t="s">
        <v>464</v>
      </c>
      <c r="J133" s="83" t="s">
        <v>467</v>
      </c>
      <c r="K133" s="93"/>
      <c r="L133" s="93">
        <v>10</v>
      </c>
      <c r="M133" s="93">
        <f t="shared" si="3"/>
        <v>6672</v>
      </c>
      <c r="N133" s="172" t="str">
        <f t="shared" si="2"/>
        <v>111:12</v>
      </c>
      <c r="O133" s="59" t="s">
        <v>626</v>
      </c>
      <c r="P133" s="58"/>
      <c r="Q133" s="191" t="s">
        <v>919</v>
      </c>
    </row>
    <row r="134" spans="1:17" ht="30.75" hidden="1" thickBot="1">
      <c r="A134" s="86" t="s">
        <v>537</v>
      </c>
      <c r="B134" s="91" t="s">
        <v>415</v>
      </c>
      <c r="C134" s="83" t="s">
        <v>462</v>
      </c>
      <c r="D134" s="84">
        <v>1</v>
      </c>
      <c r="E134" s="84" t="s">
        <v>465</v>
      </c>
      <c r="F134" s="83" t="s">
        <v>461</v>
      </c>
      <c r="G134" s="83" t="s">
        <v>468</v>
      </c>
      <c r="H134" s="83"/>
      <c r="I134" s="83"/>
      <c r="J134" s="83" t="s">
        <v>469</v>
      </c>
      <c r="K134" s="93"/>
      <c r="L134" s="93">
        <v>5</v>
      </c>
      <c r="M134" s="93">
        <f t="shared" si="3"/>
        <v>6692</v>
      </c>
      <c r="N134" s="172" t="str">
        <f t="shared" si="2"/>
        <v>111:32</v>
      </c>
      <c r="O134" s="59" t="s">
        <v>626</v>
      </c>
      <c r="P134" s="58"/>
      <c r="Q134" s="191" t="s">
        <v>919</v>
      </c>
    </row>
    <row r="135" spans="1:17" ht="26.25" hidden="1" thickBot="1">
      <c r="A135" s="220" t="s">
        <v>538</v>
      </c>
      <c r="B135" s="221" t="s">
        <v>415</v>
      </c>
      <c r="C135" s="222" t="s">
        <v>462</v>
      </c>
      <c r="D135" s="223">
        <v>1</v>
      </c>
      <c r="E135" s="223" t="s">
        <v>547</v>
      </c>
      <c r="F135" s="224" t="s">
        <v>548</v>
      </c>
      <c r="G135" s="222"/>
      <c r="H135" s="222"/>
      <c r="I135" s="222"/>
      <c r="J135" s="222" t="s">
        <v>549</v>
      </c>
      <c r="K135" s="219"/>
      <c r="L135" s="219">
        <v>10</v>
      </c>
      <c r="M135" s="216">
        <f t="shared" si="3"/>
        <v>6732</v>
      </c>
      <c r="N135" s="217" t="str">
        <f t="shared" si="2"/>
        <v>112:12</v>
      </c>
      <c r="O135" s="59" t="s">
        <v>626</v>
      </c>
      <c r="P135" s="58"/>
      <c r="Q135" s="191" t="s">
        <v>920</v>
      </c>
    </row>
    <row r="136" spans="1:17" ht="26.25" thickBot="1">
      <c r="A136" s="86" t="s">
        <v>539</v>
      </c>
      <c r="B136" s="96" t="s">
        <v>558</v>
      </c>
      <c r="C136" s="107" t="s">
        <v>559</v>
      </c>
      <c r="D136" s="108">
        <v>2</v>
      </c>
      <c r="E136" s="108" t="s">
        <v>551</v>
      </c>
      <c r="F136" s="97" t="s">
        <v>548</v>
      </c>
      <c r="G136" s="107" t="s">
        <v>552</v>
      </c>
      <c r="H136" s="107"/>
      <c r="I136" s="107"/>
      <c r="J136" s="107"/>
      <c r="K136" s="109"/>
      <c r="L136" s="109">
        <v>60</v>
      </c>
      <c r="M136" s="93">
        <f t="shared" si="3"/>
        <v>6972</v>
      </c>
      <c r="N136" s="172" t="str">
        <f t="shared" si="2"/>
        <v>116:12</v>
      </c>
      <c r="O136" s="59" t="s">
        <v>626</v>
      </c>
      <c r="P136" s="58"/>
      <c r="Q136" s="191" t="s">
        <v>919</v>
      </c>
    </row>
    <row r="137" spans="1:17" ht="26.25" thickBot="1">
      <c r="A137" s="220" t="s">
        <v>540</v>
      </c>
      <c r="B137" s="221" t="s">
        <v>558</v>
      </c>
      <c r="C137" s="222" t="s">
        <v>559</v>
      </c>
      <c r="D137" s="223">
        <v>2</v>
      </c>
      <c r="E137" s="223" t="s">
        <v>553</v>
      </c>
      <c r="F137" s="224" t="s">
        <v>561</v>
      </c>
      <c r="G137" s="222" t="s">
        <v>570</v>
      </c>
      <c r="H137" s="222"/>
      <c r="I137" s="222"/>
      <c r="J137" s="222" t="s">
        <v>554</v>
      </c>
      <c r="K137" s="219"/>
      <c r="L137" s="219">
        <v>30</v>
      </c>
      <c r="M137" s="216">
        <f t="shared" si="3"/>
        <v>7092</v>
      </c>
      <c r="N137" s="217" t="str">
        <f t="shared" si="2"/>
        <v>118:12</v>
      </c>
      <c r="O137" s="59" t="s">
        <v>626</v>
      </c>
      <c r="P137" s="58"/>
      <c r="Q137" s="191" t="s">
        <v>920</v>
      </c>
    </row>
    <row r="138" spans="1:17" ht="26.25" thickBot="1">
      <c r="A138" s="212" t="s">
        <v>628</v>
      </c>
      <c r="B138" s="218" t="s">
        <v>562</v>
      </c>
      <c r="C138" s="213" t="s">
        <v>559</v>
      </c>
      <c r="D138" s="214">
        <v>2</v>
      </c>
      <c r="E138" s="214" t="s">
        <v>563</v>
      </c>
      <c r="F138" s="213" t="s">
        <v>550</v>
      </c>
      <c r="G138" s="213" t="s">
        <v>564</v>
      </c>
      <c r="H138" s="213" t="s">
        <v>565</v>
      </c>
      <c r="I138" s="213"/>
      <c r="J138" s="213"/>
      <c r="K138" s="216"/>
      <c r="L138" s="216">
        <v>10</v>
      </c>
      <c r="M138" s="216">
        <f t="shared" si="3"/>
        <v>7132</v>
      </c>
      <c r="N138" s="217" t="str">
        <f t="shared" si="2"/>
        <v>118:52</v>
      </c>
      <c r="O138" s="59" t="s">
        <v>626</v>
      </c>
      <c r="P138" s="58"/>
      <c r="Q138" s="191" t="s">
        <v>920</v>
      </c>
    </row>
    <row r="139" spans="1:17" ht="36.75" thickBot="1">
      <c r="A139" s="220" t="s">
        <v>629</v>
      </c>
      <c r="B139" s="221" t="s">
        <v>558</v>
      </c>
      <c r="C139" s="222" t="s">
        <v>559</v>
      </c>
      <c r="D139" s="223">
        <v>2</v>
      </c>
      <c r="E139" s="223" t="s">
        <v>555</v>
      </c>
      <c r="F139" s="222" t="s">
        <v>556</v>
      </c>
      <c r="G139" s="222"/>
      <c r="H139" s="222"/>
      <c r="I139" s="222"/>
      <c r="J139" s="222" t="s">
        <v>557</v>
      </c>
      <c r="K139" s="219"/>
      <c r="L139" s="219">
        <v>20</v>
      </c>
      <c r="M139" s="216">
        <f t="shared" si="3"/>
        <v>7212</v>
      </c>
      <c r="N139" s="217" t="str">
        <f t="shared" si="2"/>
        <v>120:12</v>
      </c>
      <c r="O139" s="59" t="s">
        <v>626</v>
      </c>
      <c r="P139" s="58"/>
      <c r="Q139" s="191" t="s">
        <v>920</v>
      </c>
    </row>
    <row r="140" spans="1:17" ht="26.25" thickBot="1">
      <c r="A140" s="86" t="s">
        <v>630</v>
      </c>
      <c r="B140" s="96" t="s">
        <v>558</v>
      </c>
      <c r="C140" s="107" t="s">
        <v>560</v>
      </c>
      <c r="D140" s="108">
        <v>1</v>
      </c>
      <c r="E140" s="108" t="s">
        <v>569</v>
      </c>
      <c r="F140" s="97" t="s">
        <v>548</v>
      </c>
      <c r="G140" s="107" t="s">
        <v>552</v>
      </c>
      <c r="H140" s="107"/>
      <c r="I140" s="107" t="s">
        <v>568</v>
      </c>
      <c r="J140" s="107"/>
      <c r="K140" s="109"/>
      <c r="L140" s="109">
        <v>40</v>
      </c>
      <c r="M140" s="93">
        <f t="shared" si="3"/>
        <v>7372</v>
      </c>
      <c r="N140" s="172" t="str">
        <f t="shared" si="2"/>
        <v>122:52</v>
      </c>
      <c r="O140" s="59" t="s">
        <v>626</v>
      </c>
      <c r="P140" s="58"/>
      <c r="Q140" s="191" t="s">
        <v>919</v>
      </c>
    </row>
    <row r="141" spans="1:17" ht="39" thickBot="1">
      <c r="A141" s="98" t="s">
        <v>631</v>
      </c>
      <c r="B141" s="96" t="s">
        <v>558</v>
      </c>
      <c r="C141" s="107" t="s">
        <v>560</v>
      </c>
      <c r="D141" s="108">
        <v>1</v>
      </c>
      <c r="E141" s="108" t="s">
        <v>566</v>
      </c>
      <c r="F141" s="97" t="s">
        <v>561</v>
      </c>
      <c r="G141" s="107" t="s">
        <v>571</v>
      </c>
      <c r="H141" s="107"/>
      <c r="I141" s="107"/>
      <c r="J141" s="107" t="s">
        <v>567</v>
      </c>
      <c r="K141" s="109"/>
      <c r="L141" s="109">
        <v>30</v>
      </c>
      <c r="M141" s="93">
        <f t="shared" si="3"/>
        <v>7492</v>
      </c>
      <c r="N141" s="172" t="str">
        <f t="shared" si="2"/>
        <v>124:52</v>
      </c>
      <c r="O141" s="59" t="s">
        <v>626</v>
      </c>
      <c r="P141" s="58"/>
      <c r="Q141" s="191" t="s">
        <v>919</v>
      </c>
    </row>
    <row r="142" spans="1:17" ht="26.25" thickBot="1">
      <c r="A142" s="212" t="s">
        <v>632</v>
      </c>
      <c r="B142" s="218" t="s">
        <v>562</v>
      </c>
      <c r="C142" s="213" t="s">
        <v>560</v>
      </c>
      <c r="D142" s="214">
        <v>1</v>
      </c>
      <c r="E142" s="214" t="s">
        <v>563</v>
      </c>
      <c r="F142" s="213" t="s">
        <v>550</v>
      </c>
      <c r="G142" s="213" t="s">
        <v>564</v>
      </c>
      <c r="H142" s="213" t="s">
        <v>565</v>
      </c>
      <c r="I142" s="213"/>
      <c r="J142" s="213"/>
      <c r="K142" s="216"/>
      <c r="L142" s="216">
        <v>10</v>
      </c>
      <c r="M142" s="216">
        <f t="shared" si="3"/>
        <v>7532</v>
      </c>
      <c r="N142" s="217" t="str">
        <f t="shared" si="2"/>
        <v>125:32</v>
      </c>
      <c r="O142" s="59" t="s">
        <v>626</v>
      </c>
      <c r="P142" s="58"/>
      <c r="Q142" s="191" t="s">
        <v>920</v>
      </c>
    </row>
    <row r="143" spans="1:17" ht="36.75" thickBot="1">
      <c r="A143" s="220" t="s">
        <v>633</v>
      </c>
      <c r="B143" s="221" t="s">
        <v>558</v>
      </c>
      <c r="C143" s="222" t="s">
        <v>560</v>
      </c>
      <c r="D143" s="223">
        <v>1</v>
      </c>
      <c r="E143" s="223" t="s">
        <v>555</v>
      </c>
      <c r="F143" s="222" t="s">
        <v>556</v>
      </c>
      <c r="G143" s="222"/>
      <c r="H143" s="222"/>
      <c r="I143" s="222"/>
      <c r="J143" s="222" t="s">
        <v>557</v>
      </c>
      <c r="K143" s="219"/>
      <c r="L143" s="219">
        <v>20</v>
      </c>
      <c r="M143" s="216">
        <f t="shared" si="3"/>
        <v>7612</v>
      </c>
      <c r="N143" s="217" t="str">
        <f t="shared" si="2"/>
        <v>126:52</v>
      </c>
      <c r="O143" s="59" t="s">
        <v>626</v>
      </c>
      <c r="P143" s="58"/>
      <c r="Q143" s="191" t="s">
        <v>920</v>
      </c>
    </row>
    <row r="144" spans="1:17" ht="48.75" thickBot="1">
      <c r="A144" s="212" t="s">
        <v>634</v>
      </c>
      <c r="B144" s="221" t="s">
        <v>562</v>
      </c>
      <c r="C144" s="222" t="s">
        <v>560</v>
      </c>
      <c r="D144" s="223">
        <v>1</v>
      </c>
      <c r="E144" s="223" t="s">
        <v>572</v>
      </c>
      <c r="F144" s="222" t="s">
        <v>574</v>
      </c>
      <c r="G144" s="222"/>
      <c r="H144" s="222"/>
      <c r="I144" s="222"/>
      <c r="J144" s="222" t="s">
        <v>573</v>
      </c>
      <c r="K144" s="219"/>
      <c r="L144" s="219">
        <v>10</v>
      </c>
      <c r="M144" s="216">
        <f t="shared" si="3"/>
        <v>7652</v>
      </c>
      <c r="N144" s="217" t="str">
        <f t="shared" si="2"/>
        <v>127:32</v>
      </c>
      <c r="O144" s="59" t="s">
        <v>626</v>
      </c>
      <c r="P144" s="58"/>
      <c r="Q144" s="191" t="s">
        <v>920</v>
      </c>
    </row>
    <row r="145" spans="1:17" ht="26.25" hidden="1" thickBot="1">
      <c r="A145" s="220" t="s">
        <v>635</v>
      </c>
      <c r="B145" s="218" t="s">
        <v>103</v>
      </c>
      <c r="C145" s="213" t="s">
        <v>813</v>
      </c>
      <c r="D145" s="214">
        <v>5</v>
      </c>
      <c r="E145" s="214" t="s">
        <v>811</v>
      </c>
      <c r="F145" s="213"/>
      <c r="G145" s="213"/>
      <c r="H145" s="213"/>
      <c r="I145" s="213"/>
      <c r="J145" s="213" t="s">
        <v>812</v>
      </c>
      <c r="K145" s="216"/>
      <c r="L145" s="216">
        <v>100</v>
      </c>
      <c r="M145" s="216">
        <f t="shared" si="3"/>
        <v>8052</v>
      </c>
      <c r="N145" s="217" t="str">
        <f t="shared" si="2"/>
        <v>134:12</v>
      </c>
      <c r="O145" s="59" t="s">
        <v>626</v>
      </c>
      <c r="P145" s="58"/>
      <c r="Q145" s="191" t="s">
        <v>920</v>
      </c>
    </row>
    <row r="146" spans="1:17" ht="30.75" hidden="1" thickBot="1">
      <c r="A146" s="86" t="s">
        <v>636</v>
      </c>
      <c r="B146" s="94" t="s">
        <v>821</v>
      </c>
      <c r="C146" s="83" t="s">
        <v>822</v>
      </c>
      <c r="D146" s="84">
        <v>2</v>
      </c>
      <c r="E146" s="84" t="s">
        <v>196</v>
      </c>
      <c r="F146" s="83" t="s">
        <v>390</v>
      </c>
      <c r="G146" s="83"/>
      <c r="H146" s="83"/>
      <c r="I146" s="83"/>
      <c r="J146" s="83"/>
      <c r="K146" s="93"/>
      <c r="L146" s="93"/>
      <c r="M146" s="93">
        <f t="shared" si="3"/>
        <v>8052</v>
      </c>
      <c r="N146" s="172" t="str">
        <f t="shared" ref="N146:N210" si="4">IF(LEN(INT(M146/60))=1,"0"&amp;INT(M146/60),INT(M146/60))&amp;":"&amp;IF(LEN(MOD(M146,60))=1,"0"&amp;MOD(M146,60),MOD(M146,60))</f>
        <v>134:12</v>
      </c>
      <c r="O146" s="59" t="s">
        <v>627</v>
      </c>
      <c r="P146" s="58"/>
      <c r="Q146" s="191" t="s">
        <v>919</v>
      </c>
    </row>
    <row r="147" spans="1:17" ht="30.75" hidden="1" thickBot="1">
      <c r="A147" s="98" t="s">
        <v>637</v>
      </c>
      <c r="B147" s="94" t="s">
        <v>821</v>
      </c>
      <c r="C147" s="83" t="s">
        <v>822</v>
      </c>
      <c r="D147" s="84">
        <v>17</v>
      </c>
      <c r="E147" s="84" t="s">
        <v>823</v>
      </c>
      <c r="F147" s="83" t="s">
        <v>390</v>
      </c>
      <c r="G147" s="83"/>
      <c r="H147" s="83" t="s">
        <v>825</v>
      </c>
      <c r="I147" s="83"/>
      <c r="J147" s="83"/>
      <c r="K147" s="93"/>
      <c r="L147" s="93">
        <v>25</v>
      </c>
      <c r="M147" s="93">
        <f t="shared" ref="M147:M211" si="5">(L147*$D$4)+K147+M146</f>
        <v>8152</v>
      </c>
      <c r="N147" s="172" t="str">
        <f t="shared" si="4"/>
        <v>135:52</v>
      </c>
      <c r="O147" s="59" t="s">
        <v>627</v>
      </c>
      <c r="P147" s="58"/>
      <c r="Q147" s="191" t="s">
        <v>919</v>
      </c>
    </row>
    <row r="148" spans="1:17" ht="36.75" hidden="1" thickBot="1">
      <c r="A148" s="212" t="s">
        <v>638</v>
      </c>
      <c r="B148" s="218" t="s">
        <v>821</v>
      </c>
      <c r="C148" s="213" t="s">
        <v>814</v>
      </c>
      <c r="D148" s="214">
        <v>17</v>
      </c>
      <c r="E148" s="214" t="s">
        <v>817</v>
      </c>
      <c r="F148" s="213" t="s">
        <v>824</v>
      </c>
      <c r="G148" s="213"/>
      <c r="H148" s="213"/>
      <c r="I148" s="213" t="s">
        <v>826</v>
      </c>
      <c r="J148" s="213"/>
      <c r="K148" s="216"/>
      <c r="L148" s="216"/>
      <c r="M148" s="216">
        <f t="shared" si="5"/>
        <v>8152</v>
      </c>
      <c r="N148" s="217" t="str">
        <f t="shared" si="4"/>
        <v>135:52</v>
      </c>
      <c r="O148" s="59" t="s">
        <v>626</v>
      </c>
      <c r="P148" s="58"/>
      <c r="Q148" s="191" t="s">
        <v>920</v>
      </c>
    </row>
    <row r="149" spans="1:17" ht="64.5" hidden="1" thickBot="1">
      <c r="A149" s="98" t="s">
        <v>639</v>
      </c>
      <c r="B149" s="94" t="s">
        <v>827</v>
      </c>
      <c r="C149" s="83" t="s">
        <v>858</v>
      </c>
      <c r="D149" s="84">
        <v>2</v>
      </c>
      <c r="E149" s="84" t="s">
        <v>859</v>
      </c>
      <c r="F149" s="83" t="s">
        <v>860</v>
      </c>
      <c r="G149" s="83" t="s">
        <v>863</v>
      </c>
      <c r="H149" s="83"/>
      <c r="I149" s="83" t="s">
        <v>861</v>
      </c>
      <c r="J149" s="83" t="s">
        <v>862</v>
      </c>
      <c r="K149" s="93">
        <v>5</v>
      </c>
      <c r="L149" s="93">
        <v>20</v>
      </c>
      <c r="M149" s="93">
        <f>(L149*$D$4)+K149+M148</f>
        <v>8237</v>
      </c>
      <c r="N149" s="172" t="str">
        <f t="shared" si="4"/>
        <v>137:17</v>
      </c>
      <c r="O149" s="59" t="s">
        <v>626</v>
      </c>
      <c r="P149" s="58"/>
      <c r="Q149" s="191" t="s">
        <v>919</v>
      </c>
    </row>
    <row r="150" spans="1:17" ht="26.25" hidden="1" thickBot="1">
      <c r="A150" s="86" t="s">
        <v>640</v>
      </c>
      <c r="B150" s="94" t="s">
        <v>846</v>
      </c>
      <c r="C150" s="83"/>
      <c r="D150" s="84">
        <v>1</v>
      </c>
      <c r="E150" s="84"/>
      <c r="F150" s="83"/>
      <c r="G150" s="83"/>
      <c r="H150" s="83"/>
      <c r="I150" s="83"/>
      <c r="J150" s="83"/>
      <c r="K150" s="93"/>
      <c r="L150" s="93"/>
      <c r="M150" s="93">
        <f t="shared" si="5"/>
        <v>8237</v>
      </c>
      <c r="N150" s="172" t="str">
        <f t="shared" si="4"/>
        <v>137:17</v>
      </c>
      <c r="O150" s="59" t="s">
        <v>626</v>
      </c>
      <c r="P150" s="58"/>
      <c r="Q150" s="191"/>
    </row>
    <row r="151" spans="1:17" ht="48.75" hidden="1" thickBot="1">
      <c r="A151" s="220" t="s">
        <v>641</v>
      </c>
      <c r="B151" s="218" t="s">
        <v>846</v>
      </c>
      <c r="C151" s="213" t="s">
        <v>848</v>
      </c>
      <c r="D151" s="214">
        <v>2</v>
      </c>
      <c r="E151" s="214" t="s">
        <v>142</v>
      </c>
      <c r="F151" s="213" t="s">
        <v>849</v>
      </c>
      <c r="G151" s="213"/>
      <c r="H151" s="213" t="s">
        <v>850</v>
      </c>
      <c r="I151" s="213" t="s">
        <v>851</v>
      </c>
      <c r="J151" s="213"/>
      <c r="K151" s="216">
        <v>1</v>
      </c>
      <c r="L151" s="216">
        <v>10</v>
      </c>
      <c r="M151" s="216">
        <f t="shared" si="5"/>
        <v>8278</v>
      </c>
      <c r="N151" s="217" t="str">
        <f t="shared" si="4"/>
        <v>137:58</v>
      </c>
      <c r="O151" s="59" t="s">
        <v>626</v>
      </c>
      <c r="P151" s="58"/>
      <c r="Q151" s="191" t="s">
        <v>920</v>
      </c>
    </row>
    <row r="152" spans="1:17" ht="36.75" hidden="1" thickBot="1">
      <c r="A152" s="212" t="s">
        <v>642</v>
      </c>
      <c r="B152" s="218" t="s">
        <v>846</v>
      </c>
      <c r="C152" s="213" t="s">
        <v>852</v>
      </c>
      <c r="D152" s="214">
        <v>1</v>
      </c>
      <c r="E152" s="214" t="s">
        <v>142</v>
      </c>
      <c r="F152" s="213" t="s">
        <v>853</v>
      </c>
      <c r="G152" s="213"/>
      <c r="H152" s="213"/>
      <c r="I152" s="213"/>
      <c r="J152" s="213"/>
      <c r="K152" s="216">
        <v>1</v>
      </c>
      <c r="L152" s="216">
        <v>2</v>
      </c>
      <c r="M152" s="216">
        <f t="shared" si="5"/>
        <v>8287</v>
      </c>
      <c r="N152" s="217" t="str">
        <f t="shared" si="4"/>
        <v>138:07</v>
      </c>
      <c r="O152" s="59" t="s">
        <v>626</v>
      </c>
      <c r="P152" s="58"/>
      <c r="Q152" s="191" t="s">
        <v>920</v>
      </c>
    </row>
    <row r="153" spans="1:17" ht="48.75" hidden="1" thickBot="1">
      <c r="A153" s="219" t="s">
        <v>880</v>
      </c>
      <c r="B153" s="218" t="s">
        <v>846</v>
      </c>
      <c r="C153" s="213" t="s">
        <v>882</v>
      </c>
      <c r="D153" s="214"/>
      <c r="E153" s="214" t="s">
        <v>881</v>
      </c>
      <c r="F153" s="213"/>
      <c r="G153" s="213"/>
      <c r="H153" s="213"/>
      <c r="I153" s="213"/>
      <c r="J153" s="213"/>
      <c r="K153" s="216">
        <v>2</v>
      </c>
      <c r="L153" s="216">
        <v>15</v>
      </c>
      <c r="M153" s="216">
        <f t="shared" si="5"/>
        <v>8349</v>
      </c>
      <c r="N153" s="217" t="str">
        <f>IF(LEN(INT(M153/60))=1,"0"&amp;INT(M153/60),INT(M153/60))&amp;":"&amp;IF(LEN(MOD(M153,60))=1,"0"&amp;MOD(M153,60),MOD(M153,60))</f>
        <v>139:09</v>
      </c>
      <c r="O153" s="59" t="s">
        <v>626</v>
      </c>
      <c r="P153" s="182"/>
      <c r="Q153" s="191" t="s">
        <v>920</v>
      </c>
    </row>
    <row r="154" spans="1:17" ht="26.25" hidden="1" thickBot="1">
      <c r="A154" s="220" t="s">
        <v>643</v>
      </c>
      <c r="B154" s="218" t="s">
        <v>846</v>
      </c>
      <c r="C154" s="213" t="s">
        <v>854</v>
      </c>
      <c r="D154" s="214">
        <v>2</v>
      </c>
      <c r="E154" s="214" t="s">
        <v>142</v>
      </c>
      <c r="F154" s="213" t="s">
        <v>855</v>
      </c>
      <c r="G154" s="213"/>
      <c r="H154" s="213"/>
      <c r="I154" s="213"/>
      <c r="J154" s="213" t="s">
        <v>856</v>
      </c>
      <c r="K154" s="216">
        <v>1</v>
      </c>
      <c r="L154" s="216">
        <v>5</v>
      </c>
      <c r="M154" s="216">
        <f>(L154*$D$4)+K154+M152</f>
        <v>8308</v>
      </c>
      <c r="N154" s="217" t="str">
        <f t="shared" si="4"/>
        <v>138:28</v>
      </c>
      <c r="O154" s="59" t="s">
        <v>626</v>
      </c>
      <c r="P154" s="58"/>
      <c r="Q154" s="191" t="s">
        <v>920</v>
      </c>
    </row>
    <row r="155" spans="1:17" ht="26.25" hidden="1" thickBot="1">
      <c r="A155" s="212" t="s">
        <v>644</v>
      </c>
      <c r="B155" s="218" t="s">
        <v>846</v>
      </c>
      <c r="C155" s="213" t="s">
        <v>857</v>
      </c>
      <c r="D155" s="214">
        <v>2</v>
      </c>
      <c r="E155" s="214" t="s">
        <v>142</v>
      </c>
      <c r="F155" s="213" t="s">
        <v>183</v>
      </c>
      <c r="G155" s="213"/>
      <c r="H155" s="213" t="s">
        <v>864</v>
      </c>
      <c r="I155" s="213"/>
      <c r="J155" s="213" t="s">
        <v>865</v>
      </c>
      <c r="K155" s="216">
        <v>1</v>
      </c>
      <c r="L155" s="216">
        <v>5</v>
      </c>
      <c r="M155" s="216">
        <f t="shared" si="5"/>
        <v>8329</v>
      </c>
      <c r="N155" s="217" t="str">
        <f t="shared" si="4"/>
        <v>138:49</v>
      </c>
      <c r="O155" s="59" t="s">
        <v>626</v>
      </c>
      <c r="P155" s="58"/>
      <c r="Q155" s="191" t="s">
        <v>920</v>
      </c>
    </row>
    <row r="156" spans="1:17" ht="48.75" hidden="1" thickBot="1">
      <c r="A156" s="220" t="s">
        <v>645</v>
      </c>
      <c r="B156" s="218" t="s">
        <v>846</v>
      </c>
      <c r="C156" s="213" t="s">
        <v>883</v>
      </c>
      <c r="D156" s="214">
        <v>1</v>
      </c>
      <c r="E156" s="214" t="s">
        <v>572</v>
      </c>
      <c r="F156" s="213" t="s">
        <v>884</v>
      </c>
      <c r="G156" s="213"/>
      <c r="H156" s="213"/>
      <c r="I156" s="213"/>
      <c r="J156" s="213"/>
      <c r="K156" s="216">
        <v>1</v>
      </c>
      <c r="L156" s="216">
        <v>2</v>
      </c>
      <c r="M156" s="216">
        <f t="shared" si="5"/>
        <v>8338</v>
      </c>
      <c r="N156" s="217" t="str">
        <f t="shared" si="4"/>
        <v>138:58</v>
      </c>
      <c r="O156" s="59" t="s">
        <v>626</v>
      </c>
      <c r="P156" s="58"/>
      <c r="Q156" s="191" t="s">
        <v>920</v>
      </c>
    </row>
    <row r="157" spans="1:17" ht="36.75" hidden="1" thickBot="1">
      <c r="A157" s="212" t="s">
        <v>646</v>
      </c>
      <c r="B157" s="218" t="s">
        <v>846</v>
      </c>
      <c r="C157" s="213" t="s">
        <v>885</v>
      </c>
      <c r="D157" s="214">
        <v>1</v>
      </c>
      <c r="E157" s="214" t="s">
        <v>572</v>
      </c>
      <c r="F157" s="213" t="s">
        <v>886</v>
      </c>
      <c r="G157" s="213"/>
      <c r="H157" s="213"/>
      <c r="I157" s="213"/>
      <c r="J157" s="213" t="s">
        <v>887</v>
      </c>
      <c r="K157" s="216">
        <v>2</v>
      </c>
      <c r="L157" s="216">
        <v>4</v>
      </c>
      <c r="M157" s="216">
        <f t="shared" si="5"/>
        <v>8356</v>
      </c>
      <c r="N157" s="217" t="str">
        <f t="shared" si="4"/>
        <v>139:16</v>
      </c>
      <c r="O157" s="59" t="s">
        <v>626</v>
      </c>
      <c r="P157" s="58"/>
      <c r="Q157" s="191" t="s">
        <v>920</v>
      </c>
    </row>
    <row r="158" spans="1:17" ht="26.25" hidden="1" thickBot="1">
      <c r="A158" s="98" t="s">
        <v>647</v>
      </c>
      <c r="B158" s="94" t="s">
        <v>846</v>
      </c>
      <c r="C158" s="83" t="s">
        <v>925</v>
      </c>
      <c r="D158" s="84">
        <v>1</v>
      </c>
      <c r="E158" s="84" t="s">
        <v>926</v>
      </c>
      <c r="F158" s="83" t="s">
        <v>927</v>
      </c>
      <c r="G158" s="83"/>
      <c r="H158" s="83" t="s">
        <v>928</v>
      </c>
      <c r="I158" s="83"/>
      <c r="J158" s="83"/>
      <c r="K158" s="93"/>
      <c r="L158" s="93">
        <v>10</v>
      </c>
      <c r="M158" s="93">
        <f t="shared" si="5"/>
        <v>8396</v>
      </c>
      <c r="N158" s="172" t="str">
        <f t="shared" si="4"/>
        <v>139:56</v>
      </c>
      <c r="O158" s="59" t="s">
        <v>626</v>
      </c>
      <c r="P158" s="58"/>
      <c r="Q158" s="191"/>
    </row>
    <row r="159" spans="1:17" ht="39" hidden="1" thickBot="1">
      <c r="A159" s="86" t="s">
        <v>648</v>
      </c>
      <c r="B159" s="94" t="s">
        <v>846</v>
      </c>
      <c r="C159" s="83" t="s">
        <v>931</v>
      </c>
      <c r="D159" s="84"/>
      <c r="E159" s="84" t="s">
        <v>572</v>
      </c>
      <c r="F159" s="83" t="s">
        <v>932</v>
      </c>
      <c r="G159" s="83"/>
      <c r="H159" s="83"/>
      <c r="I159" s="83"/>
      <c r="J159" s="83"/>
      <c r="K159" s="93">
        <v>3</v>
      </c>
      <c r="L159" s="93">
        <v>50</v>
      </c>
      <c r="M159" s="93">
        <f t="shared" si="5"/>
        <v>8599</v>
      </c>
      <c r="N159" s="172" t="str">
        <f t="shared" si="4"/>
        <v>143:19</v>
      </c>
      <c r="O159" s="59" t="s">
        <v>626</v>
      </c>
      <c r="P159" s="58"/>
      <c r="Q159" s="191"/>
    </row>
    <row r="160" spans="1:17" ht="26.25" hidden="1" thickBot="1">
      <c r="A160" s="98" t="s">
        <v>649</v>
      </c>
      <c r="B160" s="94" t="s">
        <v>846</v>
      </c>
      <c r="C160" s="83"/>
      <c r="D160" s="84"/>
      <c r="E160" s="84"/>
      <c r="F160" s="83"/>
      <c r="G160" s="83"/>
      <c r="H160" s="83"/>
      <c r="I160" s="83"/>
      <c r="J160" s="83"/>
      <c r="K160" s="93"/>
      <c r="L160" s="93"/>
      <c r="M160" s="93">
        <f t="shared" si="5"/>
        <v>8599</v>
      </c>
      <c r="N160" s="172" t="str">
        <f t="shared" si="4"/>
        <v>143:19</v>
      </c>
      <c r="O160" s="59" t="s">
        <v>626</v>
      </c>
      <c r="P160" s="58"/>
      <c r="Q160" s="191"/>
    </row>
    <row r="161" spans="1:17" ht="26.25" hidden="1" thickBot="1">
      <c r="A161" s="86" t="s">
        <v>650</v>
      </c>
      <c r="B161" s="94"/>
      <c r="C161" s="83"/>
      <c r="D161" s="84"/>
      <c r="E161" s="84"/>
      <c r="F161" s="83"/>
      <c r="G161" s="83"/>
      <c r="H161" s="83"/>
      <c r="I161" s="83"/>
      <c r="J161" s="83"/>
      <c r="K161" s="93"/>
      <c r="L161" s="93"/>
      <c r="M161" s="93">
        <f t="shared" si="5"/>
        <v>8599</v>
      </c>
      <c r="N161" s="172" t="str">
        <f t="shared" si="4"/>
        <v>143:19</v>
      </c>
      <c r="O161" s="59" t="s">
        <v>626</v>
      </c>
      <c r="P161" s="58"/>
      <c r="Q161" s="191"/>
    </row>
    <row r="162" spans="1:17" ht="26.25" hidden="1" thickBot="1">
      <c r="A162" s="98" t="s">
        <v>651</v>
      </c>
      <c r="B162" s="94"/>
      <c r="C162" s="83"/>
      <c r="D162" s="84"/>
      <c r="E162" s="84"/>
      <c r="F162" s="83"/>
      <c r="G162" s="83"/>
      <c r="H162" s="83"/>
      <c r="I162" s="83"/>
      <c r="J162" s="83"/>
      <c r="K162" s="93"/>
      <c r="L162" s="93"/>
      <c r="M162" s="93">
        <f t="shared" si="5"/>
        <v>8599</v>
      </c>
      <c r="N162" s="172" t="str">
        <f t="shared" si="4"/>
        <v>143:19</v>
      </c>
      <c r="O162" s="59" t="s">
        <v>626</v>
      </c>
      <c r="P162" s="58"/>
      <c r="Q162" s="191"/>
    </row>
    <row r="163" spans="1:17" ht="26.25" hidden="1" thickBot="1">
      <c r="A163" s="86" t="s">
        <v>652</v>
      </c>
      <c r="B163" s="94"/>
      <c r="C163" s="83"/>
      <c r="D163" s="84"/>
      <c r="E163" s="84"/>
      <c r="F163" s="83"/>
      <c r="G163" s="83"/>
      <c r="H163" s="83"/>
      <c r="I163" s="83"/>
      <c r="J163" s="83"/>
      <c r="K163" s="93"/>
      <c r="L163" s="93"/>
      <c r="M163" s="93">
        <f t="shared" si="5"/>
        <v>8599</v>
      </c>
      <c r="N163" s="172" t="str">
        <f t="shared" si="4"/>
        <v>143:19</v>
      </c>
      <c r="O163" s="59" t="s">
        <v>626</v>
      </c>
      <c r="P163" s="58"/>
      <c r="Q163" s="191"/>
    </row>
    <row r="164" spans="1:17" ht="26.25" hidden="1" thickBot="1">
      <c r="A164" s="98" t="s">
        <v>653</v>
      </c>
      <c r="B164" s="94"/>
      <c r="C164" s="83"/>
      <c r="D164" s="84"/>
      <c r="E164" s="84"/>
      <c r="F164" s="83"/>
      <c r="G164" s="83"/>
      <c r="H164" s="83"/>
      <c r="I164" s="83"/>
      <c r="J164" s="83"/>
      <c r="K164" s="93"/>
      <c r="L164" s="93"/>
      <c r="M164" s="93">
        <f t="shared" si="5"/>
        <v>8599</v>
      </c>
      <c r="N164" s="172" t="str">
        <f t="shared" si="4"/>
        <v>143:19</v>
      </c>
      <c r="O164" s="59" t="s">
        <v>626</v>
      </c>
      <c r="P164" s="58"/>
      <c r="Q164" s="191"/>
    </row>
    <row r="165" spans="1:17" ht="26.25" hidden="1" thickBot="1">
      <c r="A165" s="86" t="s">
        <v>654</v>
      </c>
      <c r="B165" s="94"/>
      <c r="C165" s="83"/>
      <c r="D165" s="84"/>
      <c r="E165" s="84"/>
      <c r="F165" s="83"/>
      <c r="G165" s="83"/>
      <c r="H165" s="83"/>
      <c r="I165" s="83"/>
      <c r="J165" s="83"/>
      <c r="K165" s="93"/>
      <c r="L165" s="93"/>
      <c r="M165" s="93">
        <f t="shared" si="5"/>
        <v>8599</v>
      </c>
      <c r="N165" s="172" t="str">
        <f t="shared" si="4"/>
        <v>143:19</v>
      </c>
      <c r="O165" s="59" t="s">
        <v>626</v>
      </c>
      <c r="P165" s="58"/>
      <c r="Q165" s="191"/>
    </row>
    <row r="166" spans="1:17" ht="26.25" hidden="1" thickBot="1">
      <c r="A166" s="98" t="s">
        <v>655</v>
      </c>
      <c r="B166" s="94"/>
      <c r="C166" s="83"/>
      <c r="D166" s="84"/>
      <c r="E166" s="84"/>
      <c r="F166" s="83"/>
      <c r="G166" s="83"/>
      <c r="H166" s="83"/>
      <c r="I166" s="83"/>
      <c r="J166" s="83"/>
      <c r="K166" s="93"/>
      <c r="L166" s="93"/>
      <c r="M166" s="93">
        <f t="shared" si="5"/>
        <v>8599</v>
      </c>
      <c r="N166" s="172" t="str">
        <f t="shared" si="4"/>
        <v>143:19</v>
      </c>
      <c r="O166" s="59" t="s">
        <v>626</v>
      </c>
      <c r="P166" s="58"/>
      <c r="Q166" s="191"/>
    </row>
    <row r="167" spans="1:17" ht="26.25" hidden="1" thickBot="1">
      <c r="A167" s="86" t="s">
        <v>656</v>
      </c>
      <c r="B167" s="94"/>
      <c r="C167" s="83"/>
      <c r="D167" s="84"/>
      <c r="E167" s="84"/>
      <c r="F167" s="83"/>
      <c r="G167" s="83"/>
      <c r="H167" s="83"/>
      <c r="I167" s="83"/>
      <c r="J167" s="83"/>
      <c r="K167" s="93"/>
      <c r="L167" s="93"/>
      <c r="M167" s="93">
        <f t="shared" si="5"/>
        <v>8599</v>
      </c>
      <c r="N167" s="172" t="str">
        <f t="shared" si="4"/>
        <v>143:19</v>
      </c>
      <c r="O167" s="59" t="s">
        <v>626</v>
      </c>
      <c r="P167" s="58"/>
      <c r="Q167" s="191"/>
    </row>
    <row r="168" spans="1:17" ht="26.25" hidden="1" thickBot="1">
      <c r="A168" s="98" t="s">
        <v>657</v>
      </c>
      <c r="B168" s="94"/>
      <c r="C168" s="83"/>
      <c r="D168" s="84"/>
      <c r="E168" s="84"/>
      <c r="F168" s="83"/>
      <c r="G168" s="83"/>
      <c r="H168" s="83"/>
      <c r="I168" s="83"/>
      <c r="J168" s="83"/>
      <c r="K168" s="93"/>
      <c r="L168" s="93"/>
      <c r="M168" s="93">
        <f t="shared" si="5"/>
        <v>8599</v>
      </c>
      <c r="N168" s="172" t="str">
        <f t="shared" si="4"/>
        <v>143:19</v>
      </c>
      <c r="O168" s="59" t="s">
        <v>626</v>
      </c>
      <c r="P168" s="58"/>
      <c r="Q168" s="191"/>
    </row>
    <row r="169" spans="1:17" ht="26.25" hidden="1" thickBot="1">
      <c r="A169" s="86" t="s">
        <v>658</v>
      </c>
      <c r="B169" s="94"/>
      <c r="C169" s="83"/>
      <c r="D169" s="84"/>
      <c r="E169" s="84"/>
      <c r="F169" s="83"/>
      <c r="G169" s="83"/>
      <c r="H169" s="83"/>
      <c r="I169" s="83"/>
      <c r="J169" s="83"/>
      <c r="K169" s="93"/>
      <c r="L169" s="93"/>
      <c r="M169" s="93">
        <f t="shared" si="5"/>
        <v>8599</v>
      </c>
      <c r="N169" s="172" t="str">
        <f t="shared" si="4"/>
        <v>143:19</v>
      </c>
      <c r="O169" s="59" t="s">
        <v>626</v>
      </c>
      <c r="P169" s="58"/>
      <c r="Q169" s="191"/>
    </row>
    <row r="170" spans="1:17" ht="26.25" hidden="1" thickBot="1">
      <c r="A170" s="98" t="s">
        <v>659</v>
      </c>
      <c r="B170" s="94"/>
      <c r="C170" s="83"/>
      <c r="D170" s="84"/>
      <c r="E170" s="84"/>
      <c r="F170" s="83"/>
      <c r="G170" s="83"/>
      <c r="H170" s="83"/>
      <c r="I170" s="83"/>
      <c r="J170" s="83"/>
      <c r="K170" s="93"/>
      <c r="L170" s="93"/>
      <c r="M170" s="93">
        <f t="shared" si="5"/>
        <v>8599</v>
      </c>
      <c r="N170" s="172" t="str">
        <f t="shared" si="4"/>
        <v>143:19</v>
      </c>
      <c r="O170" s="59" t="s">
        <v>626</v>
      </c>
      <c r="P170" s="58"/>
      <c r="Q170" s="191"/>
    </row>
    <row r="171" spans="1:17" ht="26.25" hidden="1" thickBot="1">
      <c r="A171" s="86" t="s">
        <v>660</v>
      </c>
      <c r="B171" s="94"/>
      <c r="C171" s="83"/>
      <c r="D171" s="84"/>
      <c r="E171" s="84"/>
      <c r="F171" s="83"/>
      <c r="G171" s="83"/>
      <c r="H171" s="83"/>
      <c r="I171" s="83"/>
      <c r="J171" s="83"/>
      <c r="K171" s="93"/>
      <c r="L171" s="93"/>
      <c r="M171" s="93">
        <f t="shared" si="5"/>
        <v>8599</v>
      </c>
      <c r="N171" s="172" t="str">
        <f t="shared" si="4"/>
        <v>143:19</v>
      </c>
      <c r="O171" s="59" t="s">
        <v>626</v>
      </c>
      <c r="P171" s="58"/>
      <c r="Q171" s="191"/>
    </row>
    <row r="172" spans="1:17" ht="26.25" hidden="1" thickBot="1">
      <c r="A172" s="98" t="s">
        <v>661</v>
      </c>
      <c r="B172" s="94"/>
      <c r="C172" s="83"/>
      <c r="D172" s="84"/>
      <c r="E172" s="84"/>
      <c r="F172" s="83"/>
      <c r="G172" s="83"/>
      <c r="H172" s="83"/>
      <c r="I172" s="83"/>
      <c r="J172" s="83"/>
      <c r="K172" s="93"/>
      <c r="L172" s="93"/>
      <c r="M172" s="93">
        <f t="shared" si="5"/>
        <v>8599</v>
      </c>
      <c r="N172" s="172" t="str">
        <f t="shared" si="4"/>
        <v>143:19</v>
      </c>
      <c r="O172" s="59" t="s">
        <v>626</v>
      </c>
      <c r="P172" s="58"/>
      <c r="Q172" s="191"/>
    </row>
    <row r="173" spans="1:17" ht="26.25" hidden="1" thickBot="1">
      <c r="A173" s="86" t="s">
        <v>662</v>
      </c>
      <c r="B173" s="94"/>
      <c r="C173" s="83"/>
      <c r="D173" s="84"/>
      <c r="E173" s="84"/>
      <c r="F173" s="83"/>
      <c r="G173" s="83"/>
      <c r="H173" s="83"/>
      <c r="I173" s="83"/>
      <c r="J173" s="83"/>
      <c r="K173" s="93"/>
      <c r="L173" s="93"/>
      <c r="M173" s="93">
        <f t="shared" si="5"/>
        <v>8599</v>
      </c>
      <c r="N173" s="172" t="str">
        <f t="shared" si="4"/>
        <v>143:19</v>
      </c>
      <c r="O173" s="59" t="s">
        <v>626</v>
      </c>
      <c r="P173" s="58"/>
      <c r="Q173" s="191"/>
    </row>
    <row r="174" spans="1:17" ht="26.25" hidden="1" thickBot="1">
      <c r="A174" s="98" t="s">
        <v>663</v>
      </c>
      <c r="B174" s="94"/>
      <c r="C174" s="83"/>
      <c r="D174" s="84"/>
      <c r="E174" s="84"/>
      <c r="F174" s="83"/>
      <c r="G174" s="83"/>
      <c r="H174" s="83"/>
      <c r="I174" s="83"/>
      <c r="J174" s="83"/>
      <c r="K174" s="93"/>
      <c r="L174" s="93"/>
      <c r="M174" s="93">
        <f t="shared" si="5"/>
        <v>8599</v>
      </c>
      <c r="N174" s="172" t="str">
        <f t="shared" si="4"/>
        <v>143:19</v>
      </c>
      <c r="O174" s="59" t="s">
        <v>626</v>
      </c>
      <c r="P174" s="58"/>
      <c r="Q174" s="191"/>
    </row>
    <row r="175" spans="1:17" ht="26.25" hidden="1" thickBot="1">
      <c r="A175" s="86" t="s">
        <v>664</v>
      </c>
      <c r="B175" s="94"/>
      <c r="C175" s="83"/>
      <c r="D175" s="84"/>
      <c r="E175" s="84"/>
      <c r="F175" s="83"/>
      <c r="G175" s="83"/>
      <c r="H175" s="83"/>
      <c r="I175" s="83"/>
      <c r="J175" s="83"/>
      <c r="K175" s="93"/>
      <c r="L175" s="93"/>
      <c r="M175" s="93">
        <f t="shared" si="5"/>
        <v>8599</v>
      </c>
      <c r="N175" s="172" t="str">
        <f t="shared" si="4"/>
        <v>143:19</v>
      </c>
      <c r="O175" s="59" t="s">
        <v>626</v>
      </c>
      <c r="P175" s="58"/>
      <c r="Q175" s="191"/>
    </row>
    <row r="176" spans="1:17" ht="26.25" hidden="1" thickBot="1">
      <c r="A176" s="98" t="s">
        <v>665</v>
      </c>
      <c r="B176" s="94"/>
      <c r="C176" s="83"/>
      <c r="D176" s="84"/>
      <c r="E176" s="84"/>
      <c r="F176" s="83"/>
      <c r="G176" s="83"/>
      <c r="H176" s="83"/>
      <c r="I176" s="83"/>
      <c r="J176" s="83"/>
      <c r="K176" s="93"/>
      <c r="L176" s="93"/>
      <c r="M176" s="93">
        <f t="shared" si="5"/>
        <v>8599</v>
      </c>
      <c r="N176" s="172" t="str">
        <f t="shared" si="4"/>
        <v>143:19</v>
      </c>
      <c r="O176" s="59" t="s">
        <v>626</v>
      </c>
      <c r="P176" s="58"/>
      <c r="Q176" s="191"/>
    </row>
    <row r="177" spans="1:17" ht="26.25" hidden="1" thickBot="1">
      <c r="A177" s="86" t="s">
        <v>666</v>
      </c>
      <c r="B177" s="94"/>
      <c r="C177" s="83"/>
      <c r="D177" s="84"/>
      <c r="E177" s="84"/>
      <c r="F177" s="83"/>
      <c r="G177" s="83"/>
      <c r="H177" s="83"/>
      <c r="I177" s="83"/>
      <c r="J177" s="83"/>
      <c r="K177" s="93"/>
      <c r="L177" s="93"/>
      <c r="M177" s="93">
        <f t="shared" si="5"/>
        <v>8599</v>
      </c>
      <c r="N177" s="172" t="str">
        <f t="shared" si="4"/>
        <v>143:19</v>
      </c>
      <c r="O177" s="59" t="s">
        <v>626</v>
      </c>
      <c r="P177" s="58"/>
      <c r="Q177" s="191"/>
    </row>
    <row r="178" spans="1:17" ht="26.25" hidden="1" thickBot="1">
      <c r="A178" s="98" t="s">
        <v>667</v>
      </c>
      <c r="B178" s="94"/>
      <c r="C178" s="83"/>
      <c r="D178" s="84"/>
      <c r="E178" s="84"/>
      <c r="F178" s="83"/>
      <c r="G178" s="83"/>
      <c r="H178" s="83"/>
      <c r="I178" s="83"/>
      <c r="J178" s="83"/>
      <c r="K178" s="93"/>
      <c r="L178" s="93"/>
      <c r="M178" s="93">
        <f t="shared" si="5"/>
        <v>8599</v>
      </c>
      <c r="N178" s="172" t="str">
        <f t="shared" si="4"/>
        <v>143:19</v>
      </c>
      <c r="O178" s="59" t="s">
        <v>626</v>
      </c>
      <c r="P178" s="58"/>
      <c r="Q178" s="191"/>
    </row>
    <row r="179" spans="1:17" ht="26.25" hidden="1" thickBot="1">
      <c r="A179" s="86" t="s">
        <v>668</v>
      </c>
      <c r="B179" s="94"/>
      <c r="C179" s="83"/>
      <c r="D179" s="84"/>
      <c r="E179" s="84"/>
      <c r="F179" s="83"/>
      <c r="G179" s="83"/>
      <c r="H179" s="83"/>
      <c r="I179" s="83"/>
      <c r="J179" s="83"/>
      <c r="K179" s="93"/>
      <c r="L179" s="93"/>
      <c r="M179" s="93">
        <f t="shared" si="5"/>
        <v>8599</v>
      </c>
      <c r="N179" s="172" t="str">
        <f t="shared" si="4"/>
        <v>143:19</v>
      </c>
      <c r="O179" s="59" t="s">
        <v>626</v>
      </c>
      <c r="P179" s="58"/>
      <c r="Q179" s="191"/>
    </row>
    <row r="180" spans="1:17" ht="26.25" hidden="1" thickBot="1">
      <c r="A180" s="98" t="s">
        <v>669</v>
      </c>
      <c r="B180" s="94"/>
      <c r="C180" s="83"/>
      <c r="D180" s="84"/>
      <c r="E180" s="84"/>
      <c r="F180" s="83"/>
      <c r="G180" s="83"/>
      <c r="H180" s="83"/>
      <c r="I180" s="83"/>
      <c r="J180" s="83"/>
      <c r="K180" s="93"/>
      <c r="L180" s="93"/>
      <c r="M180" s="93">
        <f t="shared" si="5"/>
        <v>8599</v>
      </c>
      <c r="N180" s="172" t="str">
        <f t="shared" si="4"/>
        <v>143:19</v>
      </c>
      <c r="O180" s="59" t="s">
        <v>626</v>
      </c>
      <c r="P180" s="58"/>
      <c r="Q180" s="191"/>
    </row>
    <row r="181" spans="1:17" ht="26.25" hidden="1" thickBot="1">
      <c r="A181" s="86" t="s">
        <v>670</v>
      </c>
      <c r="B181" s="94"/>
      <c r="C181" s="83"/>
      <c r="D181" s="84"/>
      <c r="E181" s="84"/>
      <c r="F181" s="83"/>
      <c r="G181" s="83"/>
      <c r="H181" s="83"/>
      <c r="I181" s="83"/>
      <c r="J181" s="83"/>
      <c r="K181" s="93"/>
      <c r="L181" s="93"/>
      <c r="M181" s="93">
        <f t="shared" si="5"/>
        <v>8599</v>
      </c>
      <c r="N181" s="172" t="str">
        <f t="shared" si="4"/>
        <v>143:19</v>
      </c>
      <c r="O181" s="59" t="s">
        <v>626</v>
      </c>
      <c r="P181" s="58"/>
      <c r="Q181" s="191"/>
    </row>
    <row r="182" spans="1:17" ht="26.25" hidden="1" thickBot="1">
      <c r="A182" s="98" t="s">
        <v>671</v>
      </c>
      <c r="B182" s="94"/>
      <c r="C182" s="83"/>
      <c r="D182" s="84"/>
      <c r="E182" s="84"/>
      <c r="F182" s="83"/>
      <c r="G182" s="83"/>
      <c r="H182" s="83"/>
      <c r="I182" s="83"/>
      <c r="J182" s="83"/>
      <c r="K182" s="93"/>
      <c r="L182" s="93"/>
      <c r="M182" s="93">
        <f t="shared" si="5"/>
        <v>8599</v>
      </c>
      <c r="N182" s="172" t="str">
        <f t="shared" si="4"/>
        <v>143:19</v>
      </c>
      <c r="O182" s="59" t="s">
        <v>626</v>
      </c>
      <c r="P182" s="58"/>
      <c r="Q182" s="191"/>
    </row>
    <row r="183" spans="1:17" ht="26.25" hidden="1" thickBot="1">
      <c r="A183" s="86" t="s">
        <v>672</v>
      </c>
      <c r="B183" s="94"/>
      <c r="C183" s="83"/>
      <c r="D183" s="84"/>
      <c r="E183" s="84"/>
      <c r="F183" s="83"/>
      <c r="G183" s="83"/>
      <c r="H183" s="83"/>
      <c r="I183" s="83"/>
      <c r="J183" s="83"/>
      <c r="K183" s="93"/>
      <c r="L183" s="93"/>
      <c r="M183" s="93">
        <f t="shared" si="5"/>
        <v>8599</v>
      </c>
      <c r="N183" s="172" t="str">
        <f t="shared" si="4"/>
        <v>143:19</v>
      </c>
      <c r="O183" s="59" t="s">
        <v>626</v>
      </c>
      <c r="P183" s="58"/>
      <c r="Q183" s="191"/>
    </row>
    <row r="184" spans="1:17" ht="26.25" hidden="1" thickBot="1">
      <c r="A184" s="98" t="s">
        <v>673</v>
      </c>
      <c r="B184" s="94"/>
      <c r="C184" s="83"/>
      <c r="D184" s="84"/>
      <c r="E184" s="84"/>
      <c r="F184" s="83"/>
      <c r="G184" s="83"/>
      <c r="H184" s="83"/>
      <c r="I184" s="83"/>
      <c r="J184" s="83"/>
      <c r="K184" s="93"/>
      <c r="L184" s="93"/>
      <c r="M184" s="93">
        <f t="shared" si="5"/>
        <v>8599</v>
      </c>
      <c r="N184" s="172" t="str">
        <f t="shared" si="4"/>
        <v>143:19</v>
      </c>
      <c r="O184" s="59" t="s">
        <v>626</v>
      </c>
      <c r="P184" s="58"/>
      <c r="Q184" s="191"/>
    </row>
    <row r="185" spans="1:17" ht="26.25" hidden="1" thickBot="1">
      <c r="A185" s="86" t="s">
        <v>674</v>
      </c>
      <c r="B185" s="94"/>
      <c r="C185" s="83"/>
      <c r="D185" s="84"/>
      <c r="E185" s="84"/>
      <c r="F185" s="83"/>
      <c r="G185" s="83"/>
      <c r="H185" s="83"/>
      <c r="I185" s="83"/>
      <c r="J185" s="83"/>
      <c r="K185" s="93"/>
      <c r="L185" s="93"/>
      <c r="M185" s="93">
        <f t="shared" si="5"/>
        <v>8599</v>
      </c>
      <c r="N185" s="172" t="str">
        <f t="shared" si="4"/>
        <v>143:19</v>
      </c>
      <c r="O185" s="59" t="s">
        <v>626</v>
      </c>
      <c r="P185" s="58"/>
      <c r="Q185" s="191"/>
    </row>
    <row r="186" spans="1:17" ht="26.25" hidden="1" thickBot="1">
      <c r="A186" s="98" t="s">
        <v>675</v>
      </c>
      <c r="B186" s="94"/>
      <c r="C186" s="83"/>
      <c r="D186" s="84"/>
      <c r="E186" s="84"/>
      <c r="F186" s="83"/>
      <c r="G186" s="83"/>
      <c r="H186" s="83"/>
      <c r="I186" s="83"/>
      <c r="J186" s="83"/>
      <c r="K186" s="93"/>
      <c r="L186" s="93"/>
      <c r="M186" s="93">
        <f t="shared" si="5"/>
        <v>8599</v>
      </c>
      <c r="N186" s="172" t="str">
        <f t="shared" si="4"/>
        <v>143:19</v>
      </c>
      <c r="O186" s="59" t="s">
        <v>626</v>
      </c>
      <c r="P186" s="58"/>
      <c r="Q186" s="191"/>
    </row>
    <row r="187" spans="1:17" ht="26.25" hidden="1" thickBot="1">
      <c r="A187" s="86" t="s">
        <v>676</v>
      </c>
      <c r="B187" s="94"/>
      <c r="C187" s="83"/>
      <c r="D187" s="84"/>
      <c r="E187" s="84"/>
      <c r="F187" s="83"/>
      <c r="G187" s="83"/>
      <c r="H187" s="83"/>
      <c r="I187" s="83"/>
      <c r="J187" s="83"/>
      <c r="K187" s="93"/>
      <c r="L187" s="93"/>
      <c r="M187" s="93">
        <f t="shared" si="5"/>
        <v>8599</v>
      </c>
      <c r="N187" s="172" t="str">
        <f t="shared" si="4"/>
        <v>143:19</v>
      </c>
      <c r="O187" s="59" t="s">
        <v>626</v>
      </c>
      <c r="P187" s="58"/>
      <c r="Q187" s="191"/>
    </row>
    <row r="188" spans="1:17" ht="26.25" hidden="1" thickBot="1">
      <c r="A188" s="98" t="s">
        <v>677</v>
      </c>
      <c r="B188" s="94"/>
      <c r="C188" s="83"/>
      <c r="D188" s="84"/>
      <c r="E188" s="84"/>
      <c r="F188" s="83"/>
      <c r="G188" s="83"/>
      <c r="H188" s="83"/>
      <c r="I188" s="83"/>
      <c r="J188" s="83"/>
      <c r="K188" s="93"/>
      <c r="L188" s="93"/>
      <c r="M188" s="93">
        <f t="shared" si="5"/>
        <v>8599</v>
      </c>
      <c r="N188" s="172" t="str">
        <f t="shared" si="4"/>
        <v>143:19</v>
      </c>
      <c r="O188" s="59" t="s">
        <v>626</v>
      </c>
      <c r="P188" s="58"/>
      <c r="Q188" s="191"/>
    </row>
    <row r="189" spans="1:17" ht="26.25" hidden="1" thickBot="1">
      <c r="A189" s="86" t="s">
        <v>678</v>
      </c>
      <c r="B189" s="94"/>
      <c r="C189" s="83"/>
      <c r="D189" s="84"/>
      <c r="E189" s="84"/>
      <c r="F189" s="83"/>
      <c r="G189" s="83"/>
      <c r="H189" s="83"/>
      <c r="I189" s="83"/>
      <c r="J189" s="83"/>
      <c r="K189" s="93"/>
      <c r="L189" s="93"/>
      <c r="M189" s="93">
        <f t="shared" si="5"/>
        <v>8599</v>
      </c>
      <c r="N189" s="172" t="str">
        <f t="shared" si="4"/>
        <v>143:19</v>
      </c>
      <c r="O189" s="59" t="s">
        <v>626</v>
      </c>
      <c r="P189" s="58"/>
      <c r="Q189" s="191"/>
    </row>
    <row r="190" spans="1:17" ht="26.25" hidden="1" thickBot="1">
      <c r="A190" s="98" t="s">
        <v>679</v>
      </c>
      <c r="B190" s="94"/>
      <c r="C190" s="83"/>
      <c r="D190" s="84"/>
      <c r="E190" s="84"/>
      <c r="F190" s="83"/>
      <c r="G190" s="83"/>
      <c r="H190" s="83"/>
      <c r="I190" s="83"/>
      <c r="J190" s="83"/>
      <c r="K190" s="93"/>
      <c r="L190" s="93"/>
      <c r="M190" s="93">
        <f t="shared" si="5"/>
        <v>8599</v>
      </c>
      <c r="N190" s="172" t="str">
        <f t="shared" si="4"/>
        <v>143:19</v>
      </c>
      <c r="O190" s="59" t="s">
        <v>626</v>
      </c>
      <c r="P190" s="58"/>
      <c r="Q190" s="191"/>
    </row>
    <row r="191" spans="1:17" ht="26.25" hidden="1" thickBot="1">
      <c r="A191" s="86" t="s">
        <v>680</v>
      </c>
      <c r="B191" s="94"/>
      <c r="C191" s="83"/>
      <c r="D191" s="84"/>
      <c r="E191" s="84"/>
      <c r="F191" s="83"/>
      <c r="G191" s="83"/>
      <c r="H191" s="83"/>
      <c r="I191" s="83"/>
      <c r="J191" s="83"/>
      <c r="K191" s="93"/>
      <c r="L191" s="93"/>
      <c r="M191" s="93">
        <f t="shared" si="5"/>
        <v>8599</v>
      </c>
      <c r="N191" s="172" t="str">
        <f t="shared" si="4"/>
        <v>143:19</v>
      </c>
      <c r="O191" s="59" t="s">
        <v>626</v>
      </c>
      <c r="P191" s="58"/>
      <c r="Q191" s="191"/>
    </row>
    <row r="192" spans="1:17" ht="26.25" hidden="1" thickBot="1">
      <c r="A192" s="98" t="s">
        <v>681</v>
      </c>
      <c r="B192" s="94"/>
      <c r="C192" s="83"/>
      <c r="D192" s="84"/>
      <c r="E192" s="84"/>
      <c r="F192" s="83"/>
      <c r="G192" s="83"/>
      <c r="H192" s="83"/>
      <c r="I192" s="83"/>
      <c r="J192" s="83"/>
      <c r="K192" s="93"/>
      <c r="L192" s="93"/>
      <c r="M192" s="93">
        <f t="shared" si="5"/>
        <v>8599</v>
      </c>
      <c r="N192" s="172" t="str">
        <f t="shared" si="4"/>
        <v>143:19</v>
      </c>
      <c r="O192" s="59" t="s">
        <v>626</v>
      </c>
      <c r="P192" s="58"/>
      <c r="Q192" s="191"/>
    </row>
    <row r="193" spans="1:17" ht="26.25" hidden="1" thickBot="1">
      <c r="A193" s="86" t="s">
        <v>682</v>
      </c>
      <c r="B193" s="94"/>
      <c r="C193" s="83"/>
      <c r="D193" s="84"/>
      <c r="E193" s="84"/>
      <c r="F193" s="83"/>
      <c r="G193" s="83"/>
      <c r="H193" s="83"/>
      <c r="I193" s="83"/>
      <c r="J193" s="83"/>
      <c r="K193" s="93"/>
      <c r="L193" s="93"/>
      <c r="M193" s="93">
        <f t="shared" si="5"/>
        <v>8599</v>
      </c>
      <c r="N193" s="172" t="str">
        <f t="shared" si="4"/>
        <v>143:19</v>
      </c>
      <c r="O193" s="59" t="s">
        <v>626</v>
      </c>
      <c r="P193" s="58"/>
      <c r="Q193" s="191"/>
    </row>
    <row r="194" spans="1:17" ht="26.25" hidden="1" thickBot="1">
      <c r="A194" s="98" t="s">
        <v>683</v>
      </c>
      <c r="B194" s="94"/>
      <c r="C194" s="83"/>
      <c r="D194" s="84"/>
      <c r="E194" s="84"/>
      <c r="F194" s="83"/>
      <c r="G194" s="83"/>
      <c r="H194" s="83"/>
      <c r="I194" s="83"/>
      <c r="J194" s="83"/>
      <c r="K194" s="93"/>
      <c r="L194" s="93"/>
      <c r="M194" s="93">
        <f t="shared" si="5"/>
        <v>8599</v>
      </c>
      <c r="N194" s="172" t="str">
        <f t="shared" si="4"/>
        <v>143:19</v>
      </c>
      <c r="O194" s="59" t="s">
        <v>626</v>
      </c>
      <c r="P194" s="58"/>
      <c r="Q194" s="191"/>
    </row>
    <row r="195" spans="1:17" ht="26.25" hidden="1" thickBot="1">
      <c r="A195" s="86" t="s">
        <v>684</v>
      </c>
      <c r="B195" s="94"/>
      <c r="C195" s="83"/>
      <c r="D195" s="84"/>
      <c r="E195" s="84"/>
      <c r="F195" s="83"/>
      <c r="G195" s="83"/>
      <c r="H195" s="83"/>
      <c r="I195" s="83"/>
      <c r="J195" s="83"/>
      <c r="K195" s="93"/>
      <c r="L195" s="93"/>
      <c r="M195" s="93">
        <f t="shared" si="5"/>
        <v>8599</v>
      </c>
      <c r="N195" s="172" t="str">
        <f t="shared" si="4"/>
        <v>143:19</v>
      </c>
      <c r="O195" s="59" t="s">
        <v>626</v>
      </c>
      <c r="P195" s="58"/>
      <c r="Q195" s="191"/>
    </row>
    <row r="196" spans="1:17" ht="26.25" hidden="1" thickBot="1">
      <c r="A196" s="98" t="s">
        <v>685</v>
      </c>
      <c r="B196" s="94"/>
      <c r="C196" s="83"/>
      <c r="D196" s="84"/>
      <c r="E196" s="84"/>
      <c r="F196" s="83"/>
      <c r="G196" s="83"/>
      <c r="H196" s="83"/>
      <c r="I196" s="83"/>
      <c r="J196" s="83"/>
      <c r="K196" s="93"/>
      <c r="L196" s="93"/>
      <c r="M196" s="93">
        <f t="shared" si="5"/>
        <v>8599</v>
      </c>
      <c r="N196" s="172" t="str">
        <f t="shared" si="4"/>
        <v>143:19</v>
      </c>
      <c r="O196" s="59" t="s">
        <v>626</v>
      </c>
      <c r="P196" s="58"/>
      <c r="Q196" s="191"/>
    </row>
    <row r="197" spans="1:17" ht="26.25" hidden="1" thickBot="1">
      <c r="A197" s="86" t="s">
        <v>686</v>
      </c>
      <c r="B197" s="94"/>
      <c r="C197" s="83"/>
      <c r="D197" s="84"/>
      <c r="E197" s="84"/>
      <c r="F197" s="83"/>
      <c r="G197" s="83"/>
      <c r="H197" s="83"/>
      <c r="I197" s="83"/>
      <c r="J197" s="83"/>
      <c r="K197" s="93"/>
      <c r="L197" s="93"/>
      <c r="M197" s="93">
        <f t="shared" si="5"/>
        <v>8599</v>
      </c>
      <c r="N197" s="172" t="str">
        <f t="shared" si="4"/>
        <v>143:19</v>
      </c>
      <c r="O197" s="59" t="s">
        <v>626</v>
      </c>
      <c r="P197" s="58"/>
      <c r="Q197" s="191"/>
    </row>
    <row r="198" spans="1:17" ht="26.25" hidden="1" thickBot="1">
      <c r="A198" s="98" t="s">
        <v>687</v>
      </c>
      <c r="B198" s="94"/>
      <c r="C198" s="83"/>
      <c r="D198" s="84"/>
      <c r="E198" s="84"/>
      <c r="F198" s="83"/>
      <c r="G198" s="83"/>
      <c r="H198" s="83"/>
      <c r="I198" s="83"/>
      <c r="J198" s="83"/>
      <c r="K198" s="93"/>
      <c r="L198" s="93"/>
      <c r="M198" s="93">
        <f t="shared" si="5"/>
        <v>8599</v>
      </c>
      <c r="N198" s="172" t="str">
        <f t="shared" si="4"/>
        <v>143:19</v>
      </c>
      <c r="O198" s="59" t="s">
        <v>626</v>
      </c>
      <c r="P198" s="58"/>
      <c r="Q198" s="191"/>
    </row>
    <row r="199" spans="1:17" ht="26.25" hidden="1" thickBot="1">
      <c r="A199" s="86" t="s">
        <v>688</v>
      </c>
      <c r="B199" s="94"/>
      <c r="C199" s="83"/>
      <c r="D199" s="84"/>
      <c r="E199" s="84"/>
      <c r="F199" s="83"/>
      <c r="G199" s="83"/>
      <c r="H199" s="83"/>
      <c r="I199" s="83"/>
      <c r="J199" s="83"/>
      <c r="K199" s="93"/>
      <c r="L199" s="93"/>
      <c r="M199" s="93">
        <f t="shared" si="5"/>
        <v>8599</v>
      </c>
      <c r="N199" s="172" t="str">
        <f t="shared" si="4"/>
        <v>143:19</v>
      </c>
      <c r="O199" s="59" t="s">
        <v>626</v>
      </c>
      <c r="P199" s="58"/>
      <c r="Q199" s="191"/>
    </row>
    <row r="200" spans="1:17" ht="26.25" hidden="1" thickBot="1">
      <c r="A200" s="98" t="s">
        <v>689</v>
      </c>
      <c r="B200" s="94"/>
      <c r="C200" s="83"/>
      <c r="D200" s="84"/>
      <c r="E200" s="84"/>
      <c r="F200" s="83"/>
      <c r="G200" s="83"/>
      <c r="H200" s="83"/>
      <c r="I200" s="83"/>
      <c r="J200" s="83"/>
      <c r="K200" s="93"/>
      <c r="L200" s="93"/>
      <c r="M200" s="93">
        <f t="shared" si="5"/>
        <v>8599</v>
      </c>
      <c r="N200" s="172" t="str">
        <f t="shared" si="4"/>
        <v>143:19</v>
      </c>
      <c r="O200" s="59" t="s">
        <v>626</v>
      </c>
      <c r="P200" s="58"/>
      <c r="Q200" s="191"/>
    </row>
    <row r="201" spans="1:17" ht="26.25" hidden="1" thickBot="1">
      <c r="A201" s="86" t="s">
        <v>690</v>
      </c>
      <c r="B201" s="94"/>
      <c r="C201" s="83"/>
      <c r="D201" s="84"/>
      <c r="E201" s="84"/>
      <c r="F201" s="83"/>
      <c r="G201" s="83"/>
      <c r="H201" s="83"/>
      <c r="I201" s="83"/>
      <c r="J201" s="83"/>
      <c r="K201" s="93"/>
      <c r="L201" s="93"/>
      <c r="M201" s="93">
        <f t="shared" si="5"/>
        <v>8599</v>
      </c>
      <c r="N201" s="172" t="str">
        <f t="shared" si="4"/>
        <v>143:19</v>
      </c>
      <c r="O201" s="59" t="s">
        <v>626</v>
      </c>
      <c r="P201" s="58"/>
      <c r="Q201" s="191"/>
    </row>
    <row r="202" spans="1:17" ht="26.25" hidden="1" thickBot="1">
      <c r="A202" s="98" t="s">
        <v>691</v>
      </c>
      <c r="B202" s="94"/>
      <c r="C202" s="83"/>
      <c r="D202" s="84"/>
      <c r="E202" s="84"/>
      <c r="F202" s="83"/>
      <c r="G202" s="83"/>
      <c r="H202" s="83"/>
      <c r="I202" s="83"/>
      <c r="J202" s="83"/>
      <c r="K202" s="93"/>
      <c r="L202" s="93"/>
      <c r="M202" s="93">
        <f t="shared" si="5"/>
        <v>8599</v>
      </c>
      <c r="N202" s="172" t="str">
        <f t="shared" si="4"/>
        <v>143:19</v>
      </c>
      <c r="O202" s="59" t="s">
        <v>626</v>
      </c>
      <c r="P202" s="58"/>
      <c r="Q202" s="191"/>
    </row>
    <row r="203" spans="1:17" ht="26.25" hidden="1" thickBot="1">
      <c r="A203" s="86" t="s">
        <v>692</v>
      </c>
      <c r="B203" s="94"/>
      <c r="C203" s="83"/>
      <c r="D203" s="84"/>
      <c r="E203" s="84"/>
      <c r="F203" s="83"/>
      <c r="G203" s="83"/>
      <c r="H203" s="83"/>
      <c r="I203" s="83"/>
      <c r="J203" s="83"/>
      <c r="K203" s="93"/>
      <c r="L203" s="93"/>
      <c r="M203" s="93">
        <f t="shared" si="5"/>
        <v>8599</v>
      </c>
      <c r="N203" s="172" t="str">
        <f t="shared" si="4"/>
        <v>143:19</v>
      </c>
      <c r="O203" s="59" t="s">
        <v>626</v>
      </c>
      <c r="P203" s="58"/>
      <c r="Q203" s="191"/>
    </row>
    <row r="204" spans="1:17" ht="26.25" hidden="1" thickBot="1">
      <c r="A204" s="98" t="s">
        <v>693</v>
      </c>
      <c r="B204" s="94"/>
      <c r="C204" s="83"/>
      <c r="D204" s="84"/>
      <c r="E204" s="84"/>
      <c r="F204" s="83"/>
      <c r="G204" s="83"/>
      <c r="H204" s="83"/>
      <c r="I204" s="83"/>
      <c r="J204" s="83"/>
      <c r="K204" s="93"/>
      <c r="L204" s="93"/>
      <c r="M204" s="93">
        <f t="shared" si="5"/>
        <v>8599</v>
      </c>
      <c r="N204" s="172" t="str">
        <f t="shared" si="4"/>
        <v>143:19</v>
      </c>
      <c r="O204" s="59" t="s">
        <v>626</v>
      </c>
      <c r="P204" s="58"/>
      <c r="Q204" s="191"/>
    </row>
    <row r="205" spans="1:17" ht="26.25" hidden="1" thickBot="1">
      <c r="A205" s="86" t="s">
        <v>694</v>
      </c>
      <c r="B205" s="94"/>
      <c r="C205" s="83"/>
      <c r="D205" s="84"/>
      <c r="E205" s="84"/>
      <c r="F205" s="83"/>
      <c r="G205" s="83"/>
      <c r="H205" s="83"/>
      <c r="I205" s="83"/>
      <c r="J205" s="83"/>
      <c r="K205" s="93"/>
      <c r="L205" s="93"/>
      <c r="M205" s="93">
        <f t="shared" si="5"/>
        <v>8599</v>
      </c>
      <c r="N205" s="172" t="str">
        <f t="shared" si="4"/>
        <v>143:19</v>
      </c>
      <c r="O205" s="59" t="s">
        <v>626</v>
      </c>
      <c r="P205" s="58"/>
      <c r="Q205" s="191"/>
    </row>
    <row r="206" spans="1:17" ht="26.25" hidden="1" thickBot="1">
      <c r="A206" s="98" t="s">
        <v>695</v>
      </c>
      <c r="B206" s="94"/>
      <c r="C206" s="83"/>
      <c r="D206" s="84"/>
      <c r="E206" s="84"/>
      <c r="F206" s="83"/>
      <c r="G206" s="83"/>
      <c r="H206" s="83"/>
      <c r="I206" s="83"/>
      <c r="J206" s="83"/>
      <c r="K206" s="93"/>
      <c r="L206" s="93"/>
      <c r="M206" s="93">
        <f t="shared" si="5"/>
        <v>8599</v>
      </c>
      <c r="N206" s="172" t="str">
        <f t="shared" si="4"/>
        <v>143:19</v>
      </c>
      <c r="O206" s="59" t="s">
        <v>626</v>
      </c>
      <c r="P206" s="58"/>
      <c r="Q206" s="191"/>
    </row>
    <row r="207" spans="1:17" ht="26.25" hidden="1" thickBot="1">
      <c r="A207" s="86" t="s">
        <v>696</v>
      </c>
      <c r="B207" s="94"/>
      <c r="C207" s="83"/>
      <c r="D207" s="84"/>
      <c r="E207" s="84"/>
      <c r="F207" s="83"/>
      <c r="G207" s="83"/>
      <c r="H207" s="83"/>
      <c r="I207" s="83"/>
      <c r="J207" s="83"/>
      <c r="K207" s="93"/>
      <c r="L207" s="93"/>
      <c r="M207" s="93">
        <f t="shared" si="5"/>
        <v>8599</v>
      </c>
      <c r="N207" s="172" t="str">
        <f t="shared" si="4"/>
        <v>143:19</v>
      </c>
      <c r="O207" s="59" t="s">
        <v>626</v>
      </c>
      <c r="P207" s="58"/>
      <c r="Q207" s="191"/>
    </row>
    <row r="208" spans="1:17" ht="26.25" hidden="1" thickBot="1">
      <c r="A208" s="98" t="s">
        <v>697</v>
      </c>
      <c r="B208" s="94"/>
      <c r="C208" s="83"/>
      <c r="D208" s="84"/>
      <c r="E208" s="84"/>
      <c r="F208" s="83"/>
      <c r="G208" s="83"/>
      <c r="H208" s="83"/>
      <c r="I208" s="83"/>
      <c r="J208" s="83"/>
      <c r="K208" s="93"/>
      <c r="L208" s="93"/>
      <c r="M208" s="93">
        <f t="shared" si="5"/>
        <v>8599</v>
      </c>
      <c r="N208" s="172" t="str">
        <f t="shared" si="4"/>
        <v>143:19</v>
      </c>
      <c r="O208" s="59" t="s">
        <v>626</v>
      </c>
      <c r="P208" s="58"/>
      <c r="Q208" s="191"/>
    </row>
    <row r="209" spans="1:17" ht="26.25" hidden="1" thickBot="1">
      <c r="A209" s="86" t="s">
        <v>698</v>
      </c>
      <c r="B209" s="94"/>
      <c r="C209" s="83"/>
      <c r="D209" s="84"/>
      <c r="E209" s="84"/>
      <c r="F209" s="83"/>
      <c r="G209" s="83"/>
      <c r="H209" s="83"/>
      <c r="I209" s="83"/>
      <c r="J209" s="83"/>
      <c r="K209" s="93"/>
      <c r="L209" s="93"/>
      <c r="M209" s="93">
        <f t="shared" si="5"/>
        <v>8599</v>
      </c>
      <c r="N209" s="172" t="str">
        <f t="shared" si="4"/>
        <v>143:19</v>
      </c>
      <c r="O209" s="59" t="s">
        <v>626</v>
      </c>
      <c r="P209" s="58"/>
      <c r="Q209" s="191"/>
    </row>
    <row r="210" spans="1:17" ht="26.25" hidden="1" thickBot="1">
      <c r="A210" s="98" t="s">
        <v>699</v>
      </c>
      <c r="B210" s="94"/>
      <c r="C210" s="83"/>
      <c r="D210" s="84"/>
      <c r="E210" s="84"/>
      <c r="F210" s="83"/>
      <c r="G210" s="83"/>
      <c r="H210" s="83"/>
      <c r="I210" s="83"/>
      <c r="J210" s="83"/>
      <c r="K210" s="93"/>
      <c r="L210" s="93"/>
      <c r="M210" s="93">
        <f t="shared" si="5"/>
        <v>8599</v>
      </c>
      <c r="N210" s="172" t="str">
        <f t="shared" si="4"/>
        <v>143:19</v>
      </c>
      <c r="O210" s="59" t="s">
        <v>626</v>
      </c>
      <c r="P210" s="58"/>
      <c r="Q210" s="191"/>
    </row>
    <row r="211" spans="1:17" ht="26.25" hidden="1" thickBot="1">
      <c r="A211" s="86" t="s">
        <v>700</v>
      </c>
      <c r="B211" s="94"/>
      <c r="C211" s="83"/>
      <c r="D211" s="84"/>
      <c r="E211" s="84"/>
      <c r="F211" s="83"/>
      <c r="G211" s="83"/>
      <c r="H211" s="83"/>
      <c r="I211" s="83"/>
      <c r="J211" s="83"/>
      <c r="K211" s="93"/>
      <c r="L211" s="93"/>
      <c r="M211" s="93">
        <f t="shared" si="5"/>
        <v>8599</v>
      </c>
      <c r="N211" s="172" t="str">
        <f t="shared" ref="N211:N274" si="6">IF(LEN(INT(M211/60))=1,"0"&amp;INT(M211/60),INT(M211/60))&amp;":"&amp;IF(LEN(MOD(M211,60))=1,"0"&amp;MOD(M211,60),MOD(M211,60))</f>
        <v>143:19</v>
      </c>
      <c r="O211" s="59" t="s">
        <v>626</v>
      </c>
      <c r="P211" s="58"/>
      <c r="Q211" s="191"/>
    </row>
    <row r="212" spans="1:17" ht="26.25" hidden="1" thickBot="1">
      <c r="A212" s="98" t="s">
        <v>701</v>
      </c>
      <c r="B212" s="94"/>
      <c r="C212" s="83"/>
      <c r="D212" s="84"/>
      <c r="E212" s="84"/>
      <c r="F212" s="83"/>
      <c r="G212" s="83"/>
      <c r="H212" s="83"/>
      <c r="I212" s="83"/>
      <c r="J212" s="83"/>
      <c r="K212" s="93"/>
      <c r="L212" s="93"/>
      <c r="M212" s="93">
        <f t="shared" ref="M212:M275" si="7">(L212*$D$4)+K212+M211</f>
        <v>8599</v>
      </c>
      <c r="N212" s="172" t="str">
        <f t="shared" si="6"/>
        <v>143:19</v>
      </c>
      <c r="O212" s="59" t="s">
        <v>626</v>
      </c>
      <c r="P212" s="58"/>
      <c r="Q212" s="191"/>
    </row>
    <row r="213" spans="1:17" ht="26.25" hidden="1" thickBot="1">
      <c r="A213" s="86" t="s">
        <v>702</v>
      </c>
      <c r="B213" s="94"/>
      <c r="C213" s="83"/>
      <c r="D213" s="84"/>
      <c r="E213" s="84"/>
      <c r="F213" s="83"/>
      <c r="G213" s="83"/>
      <c r="H213" s="83"/>
      <c r="I213" s="83"/>
      <c r="J213" s="83"/>
      <c r="K213" s="93"/>
      <c r="L213" s="93"/>
      <c r="M213" s="93">
        <f t="shared" si="7"/>
        <v>8599</v>
      </c>
      <c r="N213" s="172" t="str">
        <f t="shared" si="6"/>
        <v>143:19</v>
      </c>
      <c r="O213" s="59" t="s">
        <v>626</v>
      </c>
      <c r="P213" s="58"/>
      <c r="Q213" s="191"/>
    </row>
    <row r="214" spans="1:17" ht="26.25" hidden="1" thickBot="1">
      <c r="A214" s="98" t="s">
        <v>703</v>
      </c>
      <c r="B214" s="94"/>
      <c r="C214" s="83"/>
      <c r="D214" s="84"/>
      <c r="E214" s="84"/>
      <c r="F214" s="83"/>
      <c r="G214" s="83"/>
      <c r="H214" s="83"/>
      <c r="I214" s="83"/>
      <c r="J214" s="83"/>
      <c r="K214" s="93"/>
      <c r="L214" s="93"/>
      <c r="M214" s="93">
        <f t="shared" si="7"/>
        <v>8599</v>
      </c>
      <c r="N214" s="172" t="str">
        <f t="shared" si="6"/>
        <v>143:19</v>
      </c>
      <c r="O214" s="59" t="s">
        <v>626</v>
      </c>
      <c r="P214" s="58"/>
      <c r="Q214" s="191"/>
    </row>
    <row r="215" spans="1:17" ht="26.25" hidden="1" thickBot="1">
      <c r="A215" s="86" t="s">
        <v>704</v>
      </c>
      <c r="B215" s="94"/>
      <c r="C215" s="83"/>
      <c r="D215" s="84"/>
      <c r="E215" s="84"/>
      <c r="F215" s="83"/>
      <c r="G215" s="83"/>
      <c r="H215" s="83"/>
      <c r="I215" s="83"/>
      <c r="J215" s="83"/>
      <c r="K215" s="93"/>
      <c r="L215" s="93"/>
      <c r="M215" s="93">
        <f t="shared" si="7"/>
        <v>8599</v>
      </c>
      <c r="N215" s="172" t="str">
        <f t="shared" si="6"/>
        <v>143:19</v>
      </c>
      <c r="O215" s="59" t="s">
        <v>626</v>
      </c>
      <c r="P215" s="58"/>
      <c r="Q215" s="191"/>
    </row>
    <row r="216" spans="1:17" ht="26.25" hidden="1" thickBot="1">
      <c r="A216" s="98" t="s">
        <v>705</v>
      </c>
      <c r="B216" s="94"/>
      <c r="C216" s="83"/>
      <c r="D216" s="84"/>
      <c r="E216" s="84"/>
      <c r="F216" s="83"/>
      <c r="G216" s="83"/>
      <c r="H216" s="83"/>
      <c r="I216" s="83"/>
      <c r="J216" s="83"/>
      <c r="K216" s="93"/>
      <c r="L216" s="93"/>
      <c r="M216" s="93">
        <f t="shared" si="7"/>
        <v>8599</v>
      </c>
      <c r="N216" s="172" t="str">
        <f t="shared" si="6"/>
        <v>143:19</v>
      </c>
      <c r="O216" s="59" t="s">
        <v>626</v>
      </c>
      <c r="P216" s="58"/>
      <c r="Q216" s="191"/>
    </row>
    <row r="217" spans="1:17" ht="26.25" hidden="1" thickBot="1">
      <c r="A217" s="86" t="s">
        <v>706</v>
      </c>
      <c r="B217" s="94"/>
      <c r="C217" s="83"/>
      <c r="D217" s="84"/>
      <c r="E217" s="84"/>
      <c r="F217" s="83"/>
      <c r="G217" s="83"/>
      <c r="H217" s="83"/>
      <c r="I217" s="83"/>
      <c r="J217" s="83"/>
      <c r="K217" s="93"/>
      <c r="L217" s="93"/>
      <c r="M217" s="93">
        <f t="shared" si="7"/>
        <v>8599</v>
      </c>
      <c r="N217" s="172" t="str">
        <f t="shared" si="6"/>
        <v>143:19</v>
      </c>
      <c r="O217" s="59" t="s">
        <v>626</v>
      </c>
      <c r="P217" s="58"/>
      <c r="Q217" s="191"/>
    </row>
    <row r="218" spans="1:17" ht="26.25" hidden="1" thickBot="1">
      <c r="A218" s="98" t="s">
        <v>707</v>
      </c>
      <c r="B218" s="94"/>
      <c r="C218" s="83"/>
      <c r="D218" s="84"/>
      <c r="E218" s="84"/>
      <c r="F218" s="83"/>
      <c r="G218" s="83"/>
      <c r="H218" s="83"/>
      <c r="I218" s="83"/>
      <c r="J218" s="83"/>
      <c r="K218" s="93"/>
      <c r="L218" s="93"/>
      <c r="M218" s="93">
        <f t="shared" si="7"/>
        <v>8599</v>
      </c>
      <c r="N218" s="172" t="str">
        <f t="shared" si="6"/>
        <v>143:19</v>
      </c>
      <c r="O218" s="59" t="s">
        <v>626</v>
      </c>
      <c r="P218" s="58"/>
      <c r="Q218" s="191"/>
    </row>
    <row r="219" spans="1:17" ht="26.25" hidden="1" thickBot="1">
      <c r="A219" s="86" t="s">
        <v>708</v>
      </c>
      <c r="B219" s="94"/>
      <c r="C219" s="83"/>
      <c r="D219" s="84"/>
      <c r="E219" s="84"/>
      <c r="F219" s="83"/>
      <c r="G219" s="83"/>
      <c r="H219" s="83"/>
      <c r="I219" s="83"/>
      <c r="J219" s="83"/>
      <c r="K219" s="93"/>
      <c r="L219" s="93"/>
      <c r="M219" s="93">
        <f t="shared" si="7"/>
        <v>8599</v>
      </c>
      <c r="N219" s="172" t="str">
        <f t="shared" si="6"/>
        <v>143:19</v>
      </c>
      <c r="O219" s="59" t="s">
        <v>626</v>
      </c>
      <c r="P219" s="58"/>
      <c r="Q219" s="191"/>
    </row>
    <row r="220" spans="1:17" ht="26.25" hidden="1" thickBot="1">
      <c r="A220" s="98" t="s">
        <v>709</v>
      </c>
      <c r="B220" s="94"/>
      <c r="C220" s="83"/>
      <c r="D220" s="84"/>
      <c r="E220" s="84"/>
      <c r="F220" s="83"/>
      <c r="G220" s="83"/>
      <c r="H220" s="83"/>
      <c r="I220" s="83"/>
      <c r="J220" s="83"/>
      <c r="K220" s="93"/>
      <c r="L220" s="93"/>
      <c r="M220" s="93">
        <f t="shared" si="7"/>
        <v>8599</v>
      </c>
      <c r="N220" s="172" t="str">
        <f t="shared" si="6"/>
        <v>143:19</v>
      </c>
      <c r="O220" s="59" t="s">
        <v>626</v>
      </c>
      <c r="P220" s="58"/>
      <c r="Q220" s="191"/>
    </row>
    <row r="221" spans="1:17" ht="26.25" hidden="1" thickBot="1">
      <c r="A221" s="86" t="s">
        <v>710</v>
      </c>
      <c r="B221" s="94"/>
      <c r="C221" s="83"/>
      <c r="D221" s="84"/>
      <c r="E221" s="84"/>
      <c r="F221" s="83"/>
      <c r="G221" s="83"/>
      <c r="H221" s="83"/>
      <c r="I221" s="83"/>
      <c r="J221" s="83"/>
      <c r="K221" s="93"/>
      <c r="L221" s="93"/>
      <c r="M221" s="93">
        <f t="shared" si="7"/>
        <v>8599</v>
      </c>
      <c r="N221" s="172" t="str">
        <f t="shared" si="6"/>
        <v>143:19</v>
      </c>
      <c r="O221" s="59" t="s">
        <v>626</v>
      </c>
      <c r="P221" s="58"/>
      <c r="Q221" s="191"/>
    </row>
    <row r="222" spans="1:17" ht="26.25" hidden="1" thickBot="1">
      <c r="A222" s="98" t="s">
        <v>711</v>
      </c>
      <c r="B222" s="94"/>
      <c r="C222" s="83"/>
      <c r="D222" s="84"/>
      <c r="E222" s="84"/>
      <c r="F222" s="83"/>
      <c r="G222" s="83"/>
      <c r="H222" s="83"/>
      <c r="I222" s="83"/>
      <c r="J222" s="83"/>
      <c r="K222" s="93"/>
      <c r="L222" s="93"/>
      <c r="M222" s="93">
        <f t="shared" si="7"/>
        <v>8599</v>
      </c>
      <c r="N222" s="172" t="str">
        <f t="shared" si="6"/>
        <v>143:19</v>
      </c>
      <c r="O222" s="59" t="s">
        <v>626</v>
      </c>
      <c r="P222" s="58"/>
      <c r="Q222" s="191"/>
    </row>
    <row r="223" spans="1:17" ht="26.25" hidden="1" thickBot="1">
      <c r="A223" s="86" t="s">
        <v>712</v>
      </c>
      <c r="B223" s="94"/>
      <c r="C223" s="83"/>
      <c r="D223" s="84"/>
      <c r="E223" s="84"/>
      <c r="F223" s="83"/>
      <c r="G223" s="83"/>
      <c r="H223" s="83"/>
      <c r="I223" s="83"/>
      <c r="J223" s="83"/>
      <c r="K223" s="93"/>
      <c r="L223" s="93"/>
      <c r="M223" s="93">
        <f t="shared" si="7"/>
        <v>8599</v>
      </c>
      <c r="N223" s="172" t="str">
        <f t="shared" si="6"/>
        <v>143:19</v>
      </c>
      <c r="O223" s="59" t="s">
        <v>626</v>
      </c>
      <c r="P223" s="58"/>
      <c r="Q223" s="191"/>
    </row>
    <row r="224" spans="1:17" ht="26.25" hidden="1" thickBot="1">
      <c r="A224" s="98" t="s">
        <v>713</v>
      </c>
      <c r="B224" s="94"/>
      <c r="C224" s="83"/>
      <c r="D224" s="84"/>
      <c r="E224" s="84"/>
      <c r="F224" s="83"/>
      <c r="G224" s="83"/>
      <c r="H224" s="83"/>
      <c r="I224" s="83"/>
      <c r="J224" s="83"/>
      <c r="K224" s="93"/>
      <c r="L224" s="93"/>
      <c r="M224" s="93">
        <f t="shared" si="7"/>
        <v>8599</v>
      </c>
      <c r="N224" s="172" t="str">
        <f t="shared" si="6"/>
        <v>143:19</v>
      </c>
      <c r="O224" s="59" t="s">
        <v>626</v>
      </c>
      <c r="P224" s="58"/>
      <c r="Q224" s="191"/>
    </row>
    <row r="225" spans="1:17" ht="26.25" hidden="1" thickBot="1">
      <c r="A225" s="86" t="s">
        <v>714</v>
      </c>
      <c r="B225" s="94"/>
      <c r="C225" s="83"/>
      <c r="D225" s="84"/>
      <c r="E225" s="84"/>
      <c r="F225" s="83"/>
      <c r="G225" s="83"/>
      <c r="H225" s="83"/>
      <c r="I225" s="83"/>
      <c r="J225" s="83"/>
      <c r="K225" s="93"/>
      <c r="L225" s="93"/>
      <c r="M225" s="93">
        <f t="shared" si="7"/>
        <v>8599</v>
      </c>
      <c r="N225" s="172" t="str">
        <f t="shared" si="6"/>
        <v>143:19</v>
      </c>
      <c r="O225" s="59" t="s">
        <v>626</v>
      </c>
      <c r="P225" s="58"/>
      <c r="Q225" s="191"/>
    </row>
    <row r="226" spans="1:17" ht="26.25" hidden="1" thickBot="1">
      <c r="A226" s="98" t="s">
        <v>715</v>
      </c>
      <c r="B226" s="94"/>
      <c r="C226" s="83"/>
      <c r="D226" s="84"/>
      <c r="E226" s="84"/>
      <c r="F226" s="83"/>
      <c r="G226" s="83"/>
      <c r="H226" s="83"/>
      <c r="I226" s="83"/>
      <c r="J226" s="83"/>
      <c r="K226" s="93"/>
      <c r="L226" s="93"/>
      <c r="M226" s="93">
        <f t="shared" si="7"/>
        <v>8599</v>
      </c>
      <c r="N226" s="172" t="str">
        <f t="shared" si="6"/>
        <v>143:19</v>
      </c>
      <c r="O226" s="59" t="s">
        <v>626</v>
      </c>
      <c r="P226" s="58"/>
      <c r="Q226" s="191"/>
    </row>
    <row r="227" spans="1:17" ht="26.25" hidden="1" thickBot="1">
      <c r="A227" s="86" t="s">
        <v>716</v>
      </c>
      <c r="B227" s="94"/>
      <c r="C227" s="83"/>
      <c r="D227" s="84"/>
      <c r="E227" s="84"/>
      <c r="F227" s="83"/>
      <c r="G227" s="83"/>
      <c r="H227" s="83"/>
      <c r="I227" s="83"/>
      <c r="J227" s="83"/>
      <c r="K227" s="93"/>
      <c r="L227" s="93"/>
      <c r="M227" s="93">
        <f t="shared" si="7"/>
        <v>8599</v>
      </c>
      <c r="N227" s="172" t="str">
        <f t="shared" si="6"/>
        <v>143:19</v>
      </c>
      <c r="O227" s="59" t="s">
        <v>626</v>
      </c>
      <c r="P227" s="58"/>
      <c r="Q227" s="191"/>
    </row>
    <row r="228" spans="1:17" ht="26.25" hidden="1" thickBot="1">
      <c r="A228" s="98" t="s">
        <v>717</v>
      </c>
      <c r="B228" s="94"/>
      <c r="C228" s="83"/>
      <c r="D228" s="84"/>
      <c r="E228" s="84"/>
      <c r="F228" s="83"/>
      <c r="G228" s="83"/>
      <c r="H228" s="83"/>
      <c r="I228" s="83"/>
      <c r="J228" s="83"/>
      <c r="K228" s="93"/>
      <c r="L228" s="93"/>
      <c r="M228" s="93">
        <f t="shared" si="7"/>
        <v>8599</v>
      </c>
      <c r="N228" s="172" t="str">
        <f t="shared" si="6"/>
        <v>143:19</v>
      </c>
      <c r="O228" s="59" t="s">
        <v>626</v>
      </c>
      <c r="P228" s="58"/>
      <c r="Q228" s="191"/>
    </row>
    <row r="229" spans="1:17" ht="26.25" hidden="1" thickBot="1">
      <c r="A229" s="86" t="s">
        <v>718</v>
      </c>
      <c r="B229" s="94"/>
      <c r="C229" s="83"/>
      <c r="D229" s="84"/>
      <c r="E229" s="84"/>
      <c r="F229" s="83"/>
      <c r="G229" s="83"/>
      <c r="H229" s="83"/>
      <c r="I229" s="83"/>
      <c r="J229" s="83"/>
      <c r="K229" s="93"/>
      <c r="L229" s="93"/>
      <c r="M229" s="93">
        <f t="shared" si="7"/>
        <v>8599</v>
      </c>
      <c r="N229" s="172" t="str">
        <f t="shared" si="6"/>
        <v>143:19</v>
      </c>
      <c r="O229" s="59" t="s">
        <v>626</v>
      </c>
      <c r="P229" s="58"/>
      <c r="Q229" s="191"/>
    </row>
    <row r="230" spans="1:17" ht="26.25" hidden="1" thickBot="1">
      <c r="A230" s="98" t="s">
        <v>719</v>
      </c>
      <c r="B230" s="94"/>
      <c r="C230" s="83"/>
      <c r="D230" s="84"/>
      <c r="E230" s="84"/>
      <c r="F230" s="83"/>
      <c r="G230" s="83"/>
      <c r="H230" s="83"/>
      <c r="I230" s="83"/>
      <c r="J230" s="83"/>
      <c r="K230" s="93"/>
      <c r="L230" s="93"/>
      <c r="M230" s="93">
        <f t="shared" si="7"/>
        <v>8599</v>
      </c>
      <c r="N230" s="172" t="str">
        <f t="shared" si="6"/>
        <v>143:19</v>
      </c>
      <c r="O230" s="59" t="s">
        <v>626</v>
      </c>
      <c r="P230" s="58"/>
      <c r="Q230" s="191"/>
    </row>
    <row r="231" spans="1:17" ht="26.25" hidden="1" thickBot="1">
      <c r="A231" s="86" t="s">
        <v>720</v>
      </c>
      <c r="B231" s="94"/>
      <c r="C231" s="83"/>
      <c r="D231" s="84"/>
      <c r="E231" s="84"/>
      <c r="F231" s="83"/>
      <c r="G231" s="83"/>
      <c r="H231" s="83"/>
      <c r="I231" s="83"/>
      <c r="J231" s="83"/>
      <c r="K231" s="93"/>
      <c r="L231" s="93"/>
      <c r="M231" s="93">
        <f t="shared" si="7"/>
        <v>8599</v>
      </c>
      <c r="N231" s="172" t="str">
        <f t="shared" si="6"/>
        <v>143:19</v>
      </c>
      <c r="O231" s="59" t="s">
        <v>626</v>
      </c>
      <c r="P231" s="58"/>
      <c r="Q231" s="191"/>
    </row>
    <row r="232" spans="1:17" ht="26.25" hidden="1" thickBot="1">
      <c r="A232" s="98" t="s">
        <v>721</v>
      </c>
      <c r="B232" s="94"/>
      <c r="C232" s="83"/>
      <c r="D232" s="84"/>
      <c r="E232" s="84"/>
      <c r="F232" s="83"/>
      <c r="G232" s="83"/>
      <c r="H232" s="83"/>
      <c r="I232" s="83"/>
      <c r="J232" s="83"/>
      <c r="K232" s="93"/>
      <c r="L232" s="93"/>
      <c r="M232" s="93">
        <f t="shared" si="7"/>
        <v>8599</v>
      </c>
      <c r="N232" s="172" t="str">
        <f t="shared" si="6"/>
        <v>143:19</v>
      </c>
      <c r="O232" s="59" t="s">
        <v>626</v>
      </c>
      <c r="P232" s="58"/>
      <c r="Q232" s="191"/>
    </row>
    <row r="233" spans="1:17" ht="26.25" hidden="1" thickBot="1">
      <c r="A233" s="86" t="s">
        <v>722</v>
      </c>
      <c r="B233" s="94"/>
      <c r="C233" s="83"/>
      <c r="D233" s="84"/>
      <c r="E233" s="84"/>
      <c r="F233" s="83"/>
      <c r="G233" s="83"/>
      <c r="H233" s="83"/>
      <c r="I233" s="83"/>
      <c r="J233" s="83"/>
      <c r="K233" s="93"/>
      <c r="L233" s="93"/>
      <c r="M233" s="93">
        <f t="shared" si="7"/>
        <v>8599</v>
      </c>
      <c r="N233" s="172" t="str">
        <f t="shared" si="6"/>
        <v>143:19</v>
      </c>
      <c r="O233" s="59" t="s">
        <v>626</v>
      </c>
      <c r="P233" s="58"/>
      <c r="Q233" s="191"/>
    </row>
    <row r="234" spans="1:17" ht="26.25" hidden="1" thickBot="1">
      <c r="A234" s="98" t="s">
        <v>723</v>
      </c>
      <c r="B234" s="94"/>
      <c r="C234" s="83"/>
      <c r="D234" s="84"/>
      <c r="E234" s="84"/>
      <c r="F234" s="83"/>
      <c r="G234" s="83"/>
      <c r="H234" s="83"/>
      <c r="I234" s="83"/>
      <c r="J234" s="83"/>
      <c r="K234" s="93"/>
      <c r="L234" s="93"/>
      <c r="M234" s="93">
        <f t="shared" si="7"/>
        <v>8599</v>
      </c>
      <c r="N234" s="172" t="str">
        <f t="shared" si="6"/>
        <v>143:19</v>
      </c>
      <c r="O234" s="59" t="s">
        <v>626</v>
      </c>
      <c r="P234" s="58"/>
      <c r="Q234" s="191"/>
    </row>
    <row r="235" spans="1:17" ht="26.25" hidden="1" thickBot="1">
      <c r="A235" s="86" t="s">
        <v>724</v>
      </c>
      <c r="B235" s="94"/>
      <c r="C235" s="83"/>
      <c r="D235" s="84"/>
      <c r="E235" s="84"/>
      <c r="F235" s="83"/>
      <c r="G235" s="83"/>
      <c r="H235" s="83"/>
      <c r="I235" s="83"/>
      <c r="J235" s="83"/>
      <c r="K235" s="93"/>
      <c r="L235" s="93"/>
      <c r="M235" s="93">
        <f t="shared" si="7"/>
        <v>8599</v>
      </c>
      <c r="N235" s="172" t="str">
        <f t="shared" si="6"/>
        <v>143:19</v>
      </c>
      <c r="O235" s="59" t="s">
        <v>626</v>
      </c>
      <c r="P235" s="58"/>
      <c r="Q235" s="191"/>
    </row>
    <row r="236" spans="1:17" ht="26.25" hidden="1" thickBot="1">
      <c r="A236" s="98" t="s">
        <v>725</v>
      </c>
      <c r="B236" s="94"/>
      <c r="C236" s="83"/>
      <c r="D236" s="84"/>
      <c r="E236" s="84"/>
      <c r="F236" s="83"/>
      <c r="G236" s="83"/>
      <c r="H236" s="83"/>
      <c r="I236" s="83"/>
      <c r="J236" s="83"/>
      <c r="K236" s="93"/>
      <c r="L236" s="93"/>
      <c r="M236" s="93">
        <f t="shared" si="7"/>
        <v>8599</v>
      </c>
      <c r="N236" s="172" t="str">
        <f t="shared" si="6"/>
        <v>143:19</v>
      </c>
      <c r="O236" s="59" t="s">
        <v>626</v>
      </c>
      <c r="P236" s="58"/>
      <c r="Q236" s="191"/>
    </row>
    <row r="237" spans="1:17" ht="26.25" hidden="1" thickBot="1">
      <c r="A237" s="86" t="s">
        <v>726</v>
      </c>
      <c r="B237" s="94"/>
      <c r="C237" s="83"/>
      <c r="D237" s="84"/>
      <c r="E237" s="84"/>
      <c r="F237" s="83"/>
      <c r="G237" s="83"/>
      <c r="H237" s="83"/>
      <c r="I237" s="83"/>
      <c r="J237" s="83"/>
      <c r="K237" s="93"/>
      <c r="L237" s="93"/>
      <c r="M237" s="93">
        <f t="shared" si="7"/>
        <v>8599</v>
      </c>
      <c r="N237" s="172" t="str">
        <f t="shared" si="6"/>
        <v>143:19</v>
      </c>
      <c r="O237" s="59" t="s">
        <v>626</v>
      </c>
      <c r="P237" s="58"/>
      <c r="Q237" s="191"/>
    </row>
    <row r="238" spans="1:17" ht="26.25" hidden="1" thickBot="1">
      <c r="A238" s="98" t="s">
        <v>727</v>
      </c>
      <c r="B238" s="94"/>
      <c r="C238" s="83"/>
      <c r="D238" s="84"/>
      <c r="E238" s="84"/>
      <c r="F238" s="83"/>
      <c r="G238" s="83"/>
      <c r="H238" s="83"/>
      <c r="I238" s="83"/>
      <c r="J238" s="83"/>
      <c r="K238" s="93"/>
      <c r="L238" s="93"/>
      <c r="M238" s="93">
        <f t="shared" si="7"/>
        <v>8599</v>
      </c>
      <c r="N238" s="172" t="str">
        <f t="shared" si="6"/>
        <v>143:19</v>
      </c>
      <c r="O238" s="59" t="s">
        <v>626</v>
      </c>
      <c r="P238" s="58"/>
      <c r="Q238" s="191"/>
    </row>
    <row r="239" spans="1:17" ht="26.25" hidden="1" thickBot="1">
      <c r="A239" s="86" t="s">
        <v>728</v>
      </c>
      <c r="B239" s="94"/>
      <c r="C239" s="83"/>
      <c r="D239" s="84"/>
      <c r="E239" s="84"/>
      <c r="F239" s="83"/>
      <c r="G239" s="83"/>
      <c r="H239" s="83"/>
      <c r="I239" s="83"/>
      <c r="J239" s="83"/>
      <c r="K239" s="93"/>
      <c r="L239" s="93"/>
      <c r="M239" s="93">
        <f t="shared" si="7"/>
        <v>8599</v>
      </c>
      <c r="N239" s="172" t="str">
        <f t="shared" si="6"/>
        <v>143:19</v>
      </c>
      <c r="O239" s="59" t="s">
        <v>626</v>
      </c>
      <c r="P239" s="58"/>
      <c r="Q239" s="191"/>
    </row>
    <row r="240" spans="1:17" ht="26.25" hidden="1" thickBot="1">
      <c r="A240" s="98" t="s">
        <v>729</v>
      </c>
      <c r="B240" s="94"/>
      <c r="C240" s="83"/>
      <c r="D240" s="84"/>
      <c r="E240" s="84"/>
      <c r="F240" s="83"/>
      <c r="G240" s="83"/>
      <c r="H240" s="83"/>
      <c r="I240" s="83"/>
      <c r="J240" s="83"/>
      <c r="K240" s="93"/>
      <c r="L240" s="93"/>
      <c r="M240" s="93">
        <f t="shared" si="7"/>
        <v>8599</v>
      </c>
      <c r="N240" s="172" t="str">
        <f t="shared" si="6"/>
        <v>143:19</v>
      </c>
      <c r="O240" s="59" t="s">
        <v>626</v>
      </c>
      <c r="P240" s="58"/>
      <c r="Q240" s="191"/>
    </row>
    <row r="241" spans="1:17" ht="26.25" hidden="1" thickBot="1">
      <c r="A241" s="86" t="s">
        <v>730</v>
      </c>
      <c r="B241" s="94"/>
      <c r="C241" s="83"/>
      <c r="D241" s="84"/>
      <c r="E241" s="84"/>
      <c r="F241" s="83"/>
      <c r="G241" s="83"/>
      <c r="H241" s="83"/>
      <c r="I241" s="83"/>
      <c r="J241" s="83"/>
      <c r="K241" s="93"/>
      <c r="L241" s="93"/>
      <c r="M241" s="93">
        <f t="shared" si="7"/>
        <v>8599</v>
      </c>
      <c r="N241" s="172" t="str">
        <f t="shared" si="6"/>
        <v>143:19</v>
      </c>
      <c r="O241" s="59" t="s">
        <v>626</v>
      </c>
      <c r="P241" s="58"/>
      <c r="Q241" s="191"/>
    </row>
    <row r="242" spans="1:17" ht="26.25" hidden="1" thickBot="1">
      <c r="A242" s="98" t="s">
        <v>731</v>
      </c>
      <c r="B242" s="94"/>
      <c r="C242" s="83"/>
      <c r="D242" s="84"/>
      <c r="E242" s="84"/>
      <c r="F242" s="83"/>
      <c r="G242" s="83"/>
      <c r="H242" s="83"/>
      <c r="I242" s="83"/>
      <c r="J242" s="83"/>
      <c r="K242" s="93"/>
      <c r="L242" s="93"/>
      <c r="M242" s="93">
        <f t="shared" si="7"/>
        <v>8599</v>
      </c>
      <c r="N242" s="172" t="str">
        <f t="shared" si="6"/>
        <v>143:19</v>
      </c>
      <c r="O242" s="59" t="s">
        <v>626</v>
      </c>
      <c r="P242" s="58"/>
      <c r="Q242" s="191"/>
    </row>
    <row r="243" spans="1:17" ht="26.25" hidden="1" thickBot="1">
      <c r="A243" s="86" t="s">
        <v>732</v>
      </c>
      <c r="B243" s="94"/>
      <c r="C243" s="83"/>
      <c r="D243" s="84"/>
      <c r="E243" s="84"/>
      <c r="F243" s="83"/>
      <c r="G243" s="83"/>
      <c r="H243" s="83"/>
      <c r="I243" s="83"/>
      <c r="J243" s="83"/>
      <c r="K243" s="93"/>
      <c r="L243" s="93"/>
      <c r="M243" s="93">
        <f t="shared" si="7"/>
        <v>8599</v>
      </c>
      <c r="N243" s="172" t="str">
        <f t="shared" si="6"/>
        <v>143:19</v>
      </c>
      <c r="O243" s="59" t="s">
        <v>626</v>
      </c>
      <c r="P243" s="58"/>
      <c r="Q243" s="191"/>
    </row>
    <row r="244" spans="1:17" ht="26.25" hidden="1" thickBot="1">
      <c r="A244" s="98" t="s">
        <v>733</v>
      </c>
      <c r="B244" s="94"/>
      <c r="C244" s="83"/>
      <c r="D244" s="84"/>
      <c r="E244" s="84"/>
      <c r="F244" s="83"/>
      <c r="G244" s="83"/>
      <c r="H244" s="83"/>
      <c r="I244" s="83"/>
      <c r="J244" s="83"/>
      <c r="K244" s="93"/>
      <c r="L244" s="93"/>
      <c r="M244" s="93">
        <f t="shared" si="7"/>
        <v>8599</v>
      </c>
      <c r="N244" s="172" t="str">
        <f t="shared" si="6"/>
        <v>143:19</v>
      </c>
      <c r="O244" s="59" t="s">
        <v>626</v>
      </c>
      <c r="P244" s="58"/>
      <c r="Q244" s="191"/>
    </row>
    <row r="245" spans="1:17" ht="26.25" hidden="1" thickBot="1">
      <c r="A245" s="86" t="s">
        <v>734</v>
      </c>
      <c r="B245" s="94"/>
      <c r="C245" s="83"/>
      <c r="D245" s="84"/>
      <c r="E245" s="84"/>
      <c r="F245" s="83"/>
      <c r="G245" s="83"/>
      <c r="H245" s="83"/>
      <c r="I245" s="83"/>
      <c r="J245" s="83"/>
      <c r="K245" s="93"/>
      <c r="L245" s="93"/>
      <c r="M245" s="93">
        <f t="shared" si="7"/>
        <v>8599</v>
      </c>
      <c r="N245" s="172" t="str">
        <f t="shared" si="6"/>
        <v>143:19</v>
      </c>
      <c r="O245" s="59" t="s">
        <v>626</v>
      </c>
      <c r="P245" s="58"/>
      <c r="Q245" s="191"/>
    </row>
    <row r="246" spans="1:17" ht="26.25" hidden="1" thickBot="1">
      <c r="A246" s="98" t="s">
        <v>735</v>
      </c>
      <c r="B246" s="94"/>
      <c r="C246" s="83"/>
      <c r="D246" s="84"/>
      <c r="E246" s="84"/>
      <c r="F246" s="83"/>
      <c r="G246" s="83"/>
      <c r="H246" s="83"/>
      <c r="I246" s="83"/>
      <c r="J246" s="83"/>
      <c r="K246" s="93"/>
      <c r="L246" s="93"/>
      <c r="M246" s="93">
        <f t="shared" si="7"/>
        <v>8599</v>
      </c>
      <c r="N246" s="172" t="str">
        <f t="shared" si="6"/>
        <v>143:19</v>
      </c>
      <c r="O246" s="59" t="s">
        <v>626</v>
      </c>
      <c r="P246" s="58"/>
      <c r="Q246" s="191"/>
    </row>
    <row r="247" spans="1:17" ht="26.25" hidden="1" thickBot="1">
      <c r="A247" s="86" t="s">
        <v>736</v>
      </c>
      <c r="B247" s="94"/>
      <c r="C247" s="83"/>
      <c r="D247" s="84"/>
      <c r="E247" s="84"/>
      <c r="F247" s="83"/>
      <c r="G247" s="83"/>
      <c r="H247" s="83"/>
      <c r="I247" s="83"/>
      <c r="J247" s="83"/>
      <c r="K247" s="93"/>
      <c r="L247" s="93"/>
      <c r="M247" s="93">
        <f t="shared" si="7"/>
        <v>8599</v>
      </c>
      <c r="N247" s="172" t="str">
        <f t="shared" si="6"/>
        <v>143:19</v>
      </c>
      <c r="O247" s="59" t="s">
        <v>626</v>
      </c>
      <c r="P247" s="58"/>
      <c r="Q247" s="191"/>
    </row>
    <row r="248" spans="1:17" ht="26.25" hidden="1" thickBot="1">
      <c r="A248" s="98" t="s">
        <v>737</v>
      </c>
      <c r="B248" s="94"/>
      <c r="C248" s="83"/>
      <c r="D248" s="84"/>
      <c r="E248" s="84"/>
      <c r="F248" s="83"/>
      <c r="G248" s="83"/>
      <c r="H248" s="83"/>
      <c r="I248" s="83"/>
      <c r="J248" s="83"/>
      <c r="K248" s="93"/>
      <c r="L248" s="93"/>
      <c r="M248" s="93">
        <f t="shared" si="7"/>
        <v>8599</v>
      </c>
      <c r="N248" s="172" t="str">
        <f t="shared" si="6"/>
        <v>143:19</v>
      </c>
      <c r="O248" s="59" t="s">
        <v>626</v>
      </c>
      <c r="P248" s="58"/>
      <c r="Q248" s="191"/>
    </row>
    <row r="249" spans="1:17" ht="26.25" hidden="1" thickBot="1">
      <c r="A249" s="86" t="s">
        <v>738</v>
      </c>
      <c r="B249" s="94"/>
      <c r="C249" s="83"/>
      <c r="D249" s="84"/>
      <c r="E249" s="84"/>
      <c r="F249" s="83"/>
      <c r="G249" s="83"/>
      <c r="H249" s="83"/>
      <c r="I249" s="83"/>
      <c r="J249" s="83"/>
      <c r="K249" s="93"/>
      <c r="L249" s="93"/>
      <c r="M249" s="93">
        <f t="shared" si="7"/>
        <v>8599</v>
      </c>
      <c r="N249" s="172" t="str">
        <f t="shared" si="6"/>
        <v>143:19</v>
      </c>
      <c r="O249" s="59" t="s">
        <v>626</v>
      </c>
      <c r="P249" s="58"/>
      <c r="Q249" s="191"/>
    </row>
    <row r="250" spans="1:17" ht="26.25" hidden="1" thickBot="1">
      <c r="A250" s="98" t="s">
        <v>739</v>
      </c>
      <c r="B250" s="94"/>
      <c r="C250" s="83"/>
      <c r="D250" s="84"/>
      <c r="E250" s="84"/>
      <c r="F250" s="83"/>
      <c r="G250" s="83"/>
      <c r="H250" s="83"/>
      <c r="I250" s="83"/>
      <c r="J250" s="83"/>
      <c r="K250" s="93"/>
      <c r="L250" s="93"/>
      <c r="M250" s="93">
        <f t="shared" si="7"/>
        <v>8599</v>
      </c>
      <c r="N250" s="172" t="str">
        <f t="shared" si="6"/>
        <v>143:19</v>
      </c>
      <c r="O250" s="59" t="s">
        <v>626</v>
      </c>
      <c r="P250" s="58"/>
      <c r="Q250" s="191"/>
    </row>
    <row r="251" spans="1:17" ht="26.25" hidden="1" thickBot="1">
      <c r="A251" s="86" t="s">
        <v>740</v>
      </c>
      <c r="B251" s="94"/>
      <c r="C251" s="83"/>
      <c r="D251" s="84"/>
      <c r="E251" s="84"/>
      <c r="F251" s="83"/>
      <c r="G251" s="83"/>
      <c r="H251" s="83"/>
      <c r="I251" s="83"/>
      <c r="J251" s="83"/>
      <c r="K251" s="93"/>
      <c r="L251" s="93"/>
      <c r="M251" s="93">
        <f t="shared" si="7"/>
        <v>8599</v>
      </c>
      <c r="N251" s="172" t="str">
        <f t="shared" si="6"/>
        <v>143:19</v>
      </c>
      <c r="O251" s="59" t="s">
        <v>626</v>
      </c>
      <c r="P251" s="58"/>
      <c r="Q251" s="191"/>
    </row>
    <row r="252" spans="1:17" ht="26.25" hidden="1" thickBot="1">
      <c r="A252" s="98" t="s">
        <v>741</v>
      </c>
      <c r="B252" s="94"/>
      <c r="C252" s="83"/>
      <c r="D252" s="84"/>
      <c r="E252" s="84"/>
      <c r="F252" s="83"/>
      <c r="G252" s="83"/>
      <c r="H252" s="83"/>
      <c r="I252" s="83"/>
      <c r="J252" s="83"/>
      <c r="K252" s="93"/>
      <c r="L252" s="93"/>
      <c r="M252" s="93">
        <f t="shared" si="7"/>
        <v>8599</v>
      </c>
      <c r="N252" s="172" t="str">
        <f t="shared" si="6"/>
        <v>143:19</v>
      </c>
      <c r="O252" s="59" t="s">
        <v>626</v>
      </c>
      <c r="P252" s="58"/>
      <c r="Q252" s="191"/>
    </row>
    <row r="253" spans="1:17" ht="26.25" hidden="1" thickBot="1">
      <c r="A253" s="86" t="s">
        <v>742</v>
      </c>
      <c r="B253" s="94"/>
      <c r="C253" s="83"/>
      <c r="D253" s="84"/>
      <c r="E253" s="84"/>
      <c r="F253" s="83"/>
      <c r="G253" s="83"/>
      <c r="H253" s="83"/>
      <c r="I253" s="83"/>
      <c r="J253" s="83"/>
      <c r="K253" s="93"/>
      <c r="L253" s="93"/>
      <c r="M253" s="93">
        <f t="shared" si="7"/>
        <v>8599</v>
      </c>
      <c r="N253" s="172" t="str">
        <f t="shared" si="6"/>
        <v>143:19</v>
      </c>
      <c r="O253" s="59" t="s">
        <v>626</v>
      </c>
      <c r="P253" s="58"/>
      <c r="Q253" s="191"/>
    </row>
    <row r="254" spans="1:17" ht="26.25" hidden="1" thickBot="1">
      <c r="A254" s="98" t="s">
        <v>743</v>
      </c>
      <c r="B254" s="94"/>
      <c r="C254" s="83"/>
      <c r="D254" s="84"/>
      <c r="E254" s="84"/>
      <c r="F254" s="83"/>
      <c r="G254" s="83"/>
      <c r="H254" s="83"/>
      <c r="I254" s="83"/>
      <c r="J254" s="83"/>
      <c r="K254" s="93"/>
      <c r="L254" s="93"/>
      <c r="M254" s="93">
        <f t="shared" si="7"/>
        <v>8599</v>
      </c>
      <c r="N254" s="172" t="str">
        <f t="shared" si="6"/>
        <v>143:19</v>
      </c>
      <c r="O254" s="59" t="s">
        <v>626</v>
      </c>
      <c r="P254" s="58"/>
      <c r="Q254" s="191"/>
    </row>
    <row r="255" spans="1:17" ht="26.25" hidden="1" thickBot="1">
      <c r="A255" s="86" t="s">
        <v>744</v>
      </c>
      <c r="B255" s="94"/>
      <c r="C255" s="83"/>
      <c r="D255" s="84"/>
      <c r="E255" s="84"/>
      <c r="F255" s="83"/>
      <c r="G255" s="83"/>
      <c r="H255" s="83"/>
      <c r="I255" s="83"/>
      <c r="J255" s="83"/>
      <c r="K255" s="93"/>
      <c r="L255" s="93"/>
      <c r="M255" s="93">
        <f t="shared" si="7"/>
        <v>8599</v>
      </c>
      <c r="N255" s="172" t="str">
        <f t="shared" si="6"/>
        <v>143:19</v>
      </c>
      <c r="O255" s="59" t="s">
        <v>626</v>
      </c>
      <c r="P255" s="58"/>
      <c r="Q255" s="191"/>
    </row>
    <row r="256" spans="1:17" ht="26.25" hidden="1" thickBot="1">
      <c r="A256" s="98" t="s">
        <v>745</v>
      </c>
      <c r="B256" s="94"/>
      <c r="C256" s="83"/>
      <c r="D256" s="84"/>
      <c r="E256" s="84"/>
      <c r="F256" s="83"/>
      <c r="G256" s="83"/>
      <c r="H256" s="83"/>
      <c r="I256" s="83"/>
      <c r="J256" s="83"/>
      <c r="K256" s="93"/>
      <c r="L256" s="93"/>
      <c r="M256" s="93">
        <f t="shared" si="7"/>
        <v>8599</v>
      </c>
      <c r="N256" s="172" t="str">
        <f t="shared" si="6"/>
        <v>143:19</v>
      </c>
      <c r="O256" s="59" t="s">
        <v>626</v>
      </c>
      <c r="P256" s="58"/>
      <c r="Q256" s="191"/>
    </row>
    <row r="257" spans="1:17" ht="26.25" hidden="1" thickBot="1">
      <c r="A257" s="86" t="s">
        <v>746</v>
      </c>
      <c r="B257" s="94"/>
      <c r="C257" s="83"/>
      <c r="D257" s="84"/>
      <c r="E257" s="84"/>
      <c r="F257" s="83"/>
      <c r="G257" s="83"/>
      <c r="H257" s="83"/>
      <c r="I257" s="83"/>
      <c r="J257" s="83"/>
      <c r="K257" s="93"/>
      <c r="L257" s="93"/>
      <c r="M257" s="93">
        <f t="shared" si="7"/>
        <v>8599</v>
      </c>
      <c r="N257" s="172" t="str">
        <f t="shared" si="6"/>
        <v>143:19</v>
      </c>
      <c r="O257" s="59" t="s">
        <v>626</v>
      </c>
      <c r="P257" s="58"/>
      <c r="Q257" s="191"/>
    </row>
    <row r="258" spans="1:17" ht="26.25" hidden="1" thickBot="1">
      <c r="A258" s="98" t="s">
        <v>747</v>
      </c>
      <c r="B258" s="94"/>
      <c r="C258" s="83"/>
      <c r="D258" s="84"/>
      <c r="E258" s="84"/>
      <c r="F258" s="83"/>
      <c r="G258" s="83"/>
      <c r="H258" s="83"/>
      <c r="I258" s="83"/>
      <c r="J258" s="83"/>
      <c r="K258" s="93"/>
      <c r="L258" s="93"/>
      <c r="M258" s="93">
        <f t="shared" si="7"/>
        <v>8599</v>
      </c>
      <c r="N258" s="172" t="str">
        <f t="shared" si="6"/>
        <v>143:19</v>
      </c>
      <c r="O258" s="59" t="s">
        <v>626</v>
      </c>
      <c r="P258" s="58"/>
      <c r="Q258" s="191"/>
    </row>
    <row r="259" spans="1:17" ht="26.25" hidden="1" thickBot="1">
      <c r="A259" s="86" t="s">
        <v>748</v>
      </c>
      <c r="B259" s="94"/>
      <c r="C259" s="83"/>
      <c r="D259" s="84"/>
      <c r="E259" s="84"/>
      <c r="F259" s="83"/>
      <c r="G259" s="83"/>
      <c r="H259" s="83"/>
      <c r="I259" s="83"/>
      <c r="J259" s="83"/>
      <c r="K259" s="93"/>
      <c r="L259" s="93"/>
      <c r="M259" s="93">
        <f t="shared" si="7"/>
        <v>8599</v>
      </c>
      <c r="N259" s="172" t="str">
        <f t="shared" si="6"/>
        <v>143:19</v>
      </c>
      <c r="O259" s="59" t="s">
        <v>626</v>
      </c>
      <c r="P259" s="58"/>
      <c r="Q259" s="191"/>
    </row>
    <row r="260" spans="1:17" ht="26.25" hidden="1" thickBot="1">
      <c r="A260" s="98" t="s">
        <v>749</v>
      </c>
      <c r="B260" s="94"/>
      <c r="C260" s="83"/>
      <c r="D260" s="84"/>
      <c r="E260" s="84"/>
      <c r="F260" s="83"/>
      <c r="G260" s="83"/>
      <c r="H260" s="83"/>
      <c r="I260" s="83"/>
      <c r="J260" s="83"/>
      <c r="K260" s="93"/>
      <c r="L260" s="93"/>
      <c r="M260" s="93">
        <f t="shared" si="7"/>
        <v>8599</v>
      </c>
      <c r="N260" s="172" t="str">
        <f t="shared" si="6"/>
        <v>143:19</v>
      </c>
      <c r="O260" s="59" t="s">
        <v>626</v>
      </c>
      <c r="P260" s="58"/>
      <c r="Q260" s="191"/>
    </row>
    <row r="261" spans="1:17" ht="26.25" hidden="1" thickBot="1">
      <c r="A261" s="86" t="s">
        <v>750</v>
      </c>
      <c r="B261" s="94"/>
      <c r="C261" s="83"/>
      <c r="D261" s="84"/>
      <c r="E261" s="84"/>
      <c r="F261" s="83"/>
      <c r="G261" s="83"/>
      <c r="H261" s="83"/>
      <c r="I261" s="83"/>
      <c r="J261" s="83"/>
      <c r="K261" s="93"/>
      <c r="L261" s="93"/>
      <c r="M261" s="93">
        <f t="shared" si="7"/>
        <v>8599</v>
      </c>
      <c r="N261" s="172" t="str">
        <f t="shared" si="6"/>
        <v>143:19</v>
      </c>
      <c r="O261" s="59" t="s">
        <v>626</v>
      </c>
      <c r="P261" s="58"/>
      <c r="Q261" s="191"/>
    </row>
    <row r="262" spans="1:17" ht="26.25" hidden="1" thickBot="1">
      <c r="A262" s="98" t="s">
        <v>751</v>
      </c>
      <c r="B262" s="94"/>
      <c r="C262" s="83"/>
      <c r="D262" s="84"/>
      <c r="E262" s="84"/>
      <c r="F262" s="83"/>
      <c r="G262" s="83"/>
      <c r="H262" s="83"/>
      <c r="I262" s="83"/>
      <c r="J262" s="83"/>
      <c r="K262" s="93"/>
      <c r="L262" s="93"/>
      <c r="M262" s="93">
        <f t="shared" si="7"/>
        <v>8599</v>
      </c>
      <c r="N262" s="172" t="str">
        <f t="shared" si="6"/>
        <v>143:19</v>
      </c>
      <c r="O262" s="59" t="s">
        <v>626</v>
      </c>
      <c r="P262" s="58"/>
      <c r="Q262" s="191"/>
    </row>
    <row r="263" spans="1:17" ht="26.25" hidden="1" thickBot="1">
      <c r="A263" s="86" t="s">
        <v>752</v>
      </c>
      <c r="B263" s="94"/>
      <c r="C263" s="83"/>
      <c r="D263" s="84"/>
      <c r="E263" s="84"/>
      <c r="F263" s="83"/>
      <c r="G263" s="83"/>
      <c r="H263" s="83"/>
      <c r="I263" s="83"/>
      <c r="J263" s="83"/>
      <c r="K263" s="93"/>
      <c r="L263" s="93"/>
      <c r="M263" s="93">
        <f t="shared" si="7"/>
        <v>8599</v>
      </c>
      <c r="N263" s="172" t="str">
        <f t="shared" si="6"/>
        <v>143:19</v>
      </c>
      <c r="O263" s="59" t="s">
        <v>626</v>
      </c>
      <c r="P263" s="58"/>
      <c r="Q263" s="191"/>
    </row>
    <row r="264" spans="1:17" ht="26.25" hidden="1" thickBot="1">
      <c r="A264" s="98" t="s">
        <v>753</v>
      </c>
      <c r="B264" s="94"/>
      <c r="C264" s="83"/>
      <c r="D264" s="84"/>
      <c r="E264" s="84"/>
      <c r="F264" s="83"/>
      <c r="G264" s="83"/>
      <c r="H264" s="83"/>
      <c r="I264" s="83"/>
      <c r="J264" s="83"/>
      <c r="K264" s="93"/>
      <c r="L264" s="93"/>
      <c r="M264" s="93">
        <f t="shared" si="7"/>
        <v>8599</v>
      </c>
      <c r="N264" s="172" t="str">
        <f t="shared" si="6"/>
        <v>143:19</v>
      </c>
      <c r="O264" s="59" t="s">
        <v>626</v>
      </c>
      <c r="P264" s="58"/>
      <c r="Q264" s="191"/>
    </row>
    <row r="265" spans="1:17" ht="26.25" hidden="1" thickBot="1">
      <c r="A265" s="86" t="s">
        <v>754</v>
      </c>
      <c r="B265" s="94"/>
      <c r="C265" s="83"/>
      <c r="D265" s="84"/>
      <c r="E265" s="84"/>
      <c r="F265" s="83"/>
      <c r="G265" s="83"/>
      <c r="H265" s="83"/>
      <c r="I265" s="83"/>
      <c r="J265" s="83"/>
      <c r="K265" s="93"/>
      <c r="L265" s="93"/>
      <c r="M265" s="93">
        <f t="shared" si="7"/>
        <v>8599</v>
      </c>
      <c r="N265" s="172" t="str">
        <f t="shared" si="6"/>
        <v>143:19</v>
      </c>
      <c r="O265" s="59" t="s">
        <v>626</v>
      </c>
      <c r="P265" s="58"/>
      <c r="Q265" s="191"/>
    </row>
    <row r="266" spans="1:17" ht="26.25" hidden="1" thickBot="1">
      <c r="A266" s="98" t="s">
        <v>755</v>
      </c>
      <c r="B266" s="94"/>
      <c r="C266" s="83"/>
      <c r="D266" s="84"/>
      <c r="E266" s="84"/>
      <c r="F266" s="83"/>
      <c r="G266" s="83"/>
      <c r="H266" s="83"/>
      <c r="I266" s="83"/>
      <c r="J266" s="83"/>
      <c r="K266" s="93"/>
      <c r="L266" s="93"/>
      <c r="M266" s="93">
        <f t="shared" si="7"/>
        <v>8599</v>
      </c>
      <c r="N266" s="172" t="str">
        <f t="shared" si="6"/>
        <v>143:19</v>
      </c>
      <c r="O266" s="59" t="s">
        <v>626</v>
      </c>
      <c r="P266" s="58"/>
      <c r="Q266" s="191"/>
    </row>
    <row r="267" spans="1:17" ht="26.25" hidden="1" thickBot="1">
      <c r="A267" s="86" t="s">
        <v>756</v>
      </c>
      <c r="B267" s="94"/>
      <c r="C267" s="83"/>
      <c r="D267" s="84"/>
      <c r="E267" s="84"/>
      <c r="F267" s="83"/>
      <c r="G267" s="83"/>
      <c r="H267" s="83"/>
      <c r="I267" s="83"/>
      <c r="J267" s="83"/>
      <c r="K267" s="93"/>
      <c r="L267" s="93"/>
      <c r="M267" s="93">
        <f t="shared" si="7"/>
        <v>8599</v>
      </c>
      <c r="N267" s="172" t="str">
        <f t="shared" si="6"/>
        <v>143:19</v>
      </c>
      <c r="O267" s="59" t="s">
        <v>626</v>
      </c>
      <c r="P267" s="58"/>
      <c r="Q267" s="191"/>
    </row>
    <row r="268" spans="1:17" ht="26.25" hidden="1" thickBot="1">
      <c r="A268" s="98" t="s">
        <v>757</v>
      </c>
      <c r="B268" s="94"/>
      <c r="C268" s="83"/>
      <c r="D268" s="84"/>
      <c r="E268" s="84"/>
      <c r="F268" s="83"/>
      <c r="G268" s="83"/>
      <c r="H268" s="83"/>
      <c r="I268" s="83"/>
      <c r="J268" s="83"/>
      <c r="K268" s="93"/>
      <c r="L268" s="93"/>
      <c r="M268" s="93">
        <f t="shared" si="7"/>
        <v>8599</v>
      </c>
      <c r="N268" s="172" t="str">
        <f t="shared" si="6"/>
        <v>143:19</v>
      </c>
      <c r="O268" s="59" t="s">
        <v>626</v>
      </c>
      <c r="P268" s="58"/>
      <c r="Q268" s="191"/>
    </row>
    <row r="269" spans="1:17" ht="26.25" hidden="1" thickBot="1">
      <c r="A269" s="86" t="s">
        <v>758</v>
      </c>
      <c r="B269" s="94"/>
      <c r="C269" s="83"/>
      <c r="D269" s="84"/>
      <c r="E269" s="84"/>
      <c r="F269" s="83"/>
      <c r="G269" s="83"/>
      <c r="H269" s="83"/>
      <c r="I269" s="83"/>
      <c r="J269" s="83"/>
      <c r="K269" s="93"/>
      <c r="L269" s="93"/>
      <c r="M269" s="93">
        <f t="shared" si="7"/>
        <v>8599</v>
      </c>
      <c r="N269" s="172" t="str">
        <f t="shared" si="6"/>
        <v>143:19</v>
      </c>
      <c r="O269" s="59" t="s">
        <v>626</v>
      </c>
      <c r="P269" s="58"/>
      <c r="Q269" s="191"/>
    </row>
    <row r="270" spans="1:17" ht="26.25" hidden="1" thickBot="1">
      <c r="A270" s="98" t="s">
        <v>759</v>
      </c>
      <c r="B270" s="94"/>
      <c r="C270" s="83"/>
      <c r="D270" s="84"/>
      <c r="E270" s="84"/>
      <c r="F270" s="83"/>
      <c r="G270" s="83"/>
      <c r="H270" s="83"/>
      <c r="I270" s="83"/>
      <c r="J270" s="83"/>
      <c r="K270" s="93"/>
      <c r="L270" s="93"/>
      <c r="M270" s="93">
        <f t="shared" si="7"/>
        <v>8599</v>
      </c>
      <c r="N270" s="172" t="str">
        <f t="shared" si="6"/>
        <v>143:19</v>
      </c>
      <c r="O270" s="59" t="s">
        <v>626</v>
      </c>
      <c r="P270" s="58"/>
      <c r="Q270" s="191"/>
    </row>
    <row r="271" spans="1:17" ht="26.25" hidden="1" thickBot="1">
      <c r="A271" s="86" t="s">
        <v>760</v>
      </c>
      <c r="B271" s="94"/>
      <c r="C271" s="83"/>
      <c r="D271" s="84"/>
      <c r="E271" s="84"/>
      <c r="F271" s="83"/>
      <c r="G271" s="83"/>
      <c r="H271" s="83"/>
      <c r="I271" s="83"/>
      <c r="J271" s="83"/>
      <c r="K271" s="93"/>
      <c r="L271" s="93"/>
      <c r="M271" s="93">
        <f t="shared" si="7"/>
        <v>8599</v>
      </c>
      <c r="N271" s="172" t="str">
        <f t="shared" si="6"/>
        <v>143:19</v>
      </c>
      <c r="O271" s="59" t="s">
        <v>626</v>
      </c>
      <c r="P271" s="58"/>
      <c r="Q271" s="191"/>
    </row>
    <row r="272" spans="1:17" ht="26.25" hidden="1" thickBot="1">
      <c r="A272" s="98" t="s">
        <v>761</v>
      </c>
      <c r="B272" s="94"/>
      <c r="C272" s="83"/>
      <c r="D272" s="84"/>
      <c r="E272" s="84"/>
      <c r="F272" s="83"/>
      <c r="G272" s="83"/>
      <c r="H272" s="83"/>
      <c r="I272" s="83"/>
      <c r="J272" s="83"/>
      <c r="K272" s="93"/>
      <c r="L272" s="93"/>
      <c r="M272" s="93">
        <f t="shared" si="7"/>
        <v>8599</v>
      </c>
      <c r="N272" s="172" t="str">
        <f t="shared" si="6"/>
        <v>143:19</v>
      </c>
      <c r="O272" s="59" t="s">
        <v>626</v>
      </c>
      <c r="P272" s="58"/>
      <c r="Q272" s="191"/>
    </row>
    <row r="273" spans="1:17" ht="26.25" hidden="1" thickBot="1">
      <c r="A273" s="86" t="s">
        <v>762</v>
      </c>
      <c r="B273" s="94"/>
      <c r="C273" s="83"/>
      <c r="D273" s="84"/>
      <c r="E273" s="84"/>
      <c r="F273" s="83"/>
      <c r="G273" s="83"/>
      <c r="H273" s="83"/>
      <c r="I273" s="83"/>
      <c r="J273" s="83"/>
      <c r="K273" s="93"/>
      <c r="L273" s="93"/>
      <c r="M273" s="93">
        <f t="shared" si="7"/>
        <v>8599</v>
      </c>
      <c r="N273" s="172" t="str">
        <f t="shared" si="6"/>
        <v>143:19</v>
      </c>
      <c r="O273" s="59" t="s">
        <v>626</v>
      </c>
      <c r="P273" s="58"/>
      <c r="Q273" s="191"/>
    </row>
    <row r="274" spans="1:17" ht="26.25" hidden="1" thickBot="1">
      <c r="A274" s="98" t="s">
        <v>763</v>
      </c>
      <c r="B274" s="94"/>
      <c r="C274" s="83"/>
      <c r="D274" s="84"/>
      <c r="E274" s="84"/>
      <c r="F274" s="83"/>
      <c r="G274" s="83"/>
      <c r="H274" s="83"/>
      <c r="I274" s="83"/>
      <c r="J274" s="83"/>
      <c r="K274" s="93"/>
      <c r="L274" s="93"/>
      <c r="M274" s="93">
        <f t="shared" si="7"/>
        <v>8599</v>
      </c>
      <c r="N274" s="172" t="str">
        <f t="shared" si="6"/>
        <v>143:19</v>
      </c>
      <c r="O274" s="59" t="s">
        <v>626</v>
      </c>
      <c r="P274" s="58"/>
      <c r="Q274" s="191"/>
    </row>
    <row r="275" spans="1:17" ht="26.25" hidden="1" thickBot="1">
      <c r="A275" s="86" t="s">
        <v>764</v>
      </c>
      <c r="B275" s="94"/>
      <c r="C275" s="83"/>
      <c r="D275" s="84"/>
      <c r="E275" s="84"/>
      <c r="F275" s="83"/>
      <c r="G275" s="83"/>
      <c r="H275" s="83"/>
      <c r="I275" s="83"/>
      <c r="J275" s="83"/>
      <c r="K275" s="93"/>
      <c r="L275" s="93"/>
      <c r="M275" s="93">
        <f t="shared" si="7"/>
        <v>8599</v>
      </c>
      <c r="N275" s="172" t="str">
        <f t="shared" ref="N275:N322" si="8">IF(LEN(INT(M275/60))=1,"0"&amp;INT(M275/60),INT(M275/60))&amp;":"&amp;IF(LEN(MOD(M275,60))=1,"0"&amp;MOD(M275,60),MOD(M275,60))</f>
        <v>143:19</v>
      </c>
      <c r="O275" s="59" t="s">
        <v>626</v>
      </c>
      <c r="P275" s="58"/>
      <c r="Q275" s="191"/>
    </row>
    <row r="276" spans="1:17" ht="26.25" hidden="1" thickBot="1">
      <c r="A276" s="98" t="s">
        <v>765</v>
      </c>
      <c r="B276" s="94"/>
      <c r="C276" s="83"/>
      <c r="D276" s="84"/>
      <c r="E276" s="84"/>
      <c r="F276" s="83"/>
      <c r="G276" s="83"/>
      <c r="H276" s="83"/>
      <c r="I276" s="83"/>
      <c r="J276" s="83"/>
      <c r="K276" s="93"/>
      <c r="L276" s="93"/>
      <c r="M276" s="93">
        <f t="shared" ref="M276:M322" si="9">(L276*$D$4)+K276+M275</f>
        <v>8599</v>
      </c>
      <c r="N276" s="172" t="str">
        <f t="shared" si="8"/>
        <v>143:19</v>
      </c>
      <c r="O276" s="59" t="s">
        <v>626</v>
      </c>
      <c r="P276" s="58"/>
      <c r="Q276" s="191"/>
    </row>
    <row r="277" spans="1:17" ht="26.25" hidden="1" thickBot="1">
      <c r="A277" s="86" t="s">
        <v>766</v>
      </c>
      <c r="B277" s="94"/>
      <c r="C277" s="83"/>
      <c r="D277" s="84"/>
      <c r="E277" s="84"/>
      <c r="F277" s="83"/>
      <c r="G277" s="83"/>
      <c r="H277" s="83"/>
      <c r="I277" s="83"/>
      <c r="J277" s="83"/>
      <c r="K277" s="93"/>
      <c r="L277" s="93"/>
      <c r="M277" s="93">
        <f t="shared" si="9"/>
        <v>8599</v>
      </c>
      <c r="N277" s="172" t="str">
        <f t="shared" si="8"/>
        <v>143:19</v>
      </c>
      <c r="O277" s="59" t="s">
        <v>626</v>
      </c>
      <c r="P277" s="58"/>
      <c r="Q277" s="191"/>
    </row>
    <row r="278" spans="1:17" ht="26.25" hidden="1" thickBot="1">
      <c r="A278" s="98" t="s">
        <v>767</v>
      </c>
      <c r="B278" s="94"/>
      <c r="C278" s="83"/>
      <c r="D278" s="84"/>
      <c r="E278" s="84"/>
      <c r="F278" s="83"/>
      <c r="G278" s="83"/>
      <c r="H278" s="83"/>
      <c r="I278" s="83"/>
      <c r="J278" s="83"/>
      <c r="K278" s="93"/>
      <c r="L278" s="93"/>
      <c r="M278" s="93">
        <f t="shared" si="9"/>
        <v>8599</v>
      </c>
      <c r="N278" s="172" t="str">
        <f t="shared" si="8"/>
        <v>143:19</v>
      </c>
      <c r="O278" s="59" t="s">
        <v>626</v>
      </c>
      <c r="P278" s="58"/>
      <c r="Q278" s="191"/>
    </row>
    <row r="279" spans="1:17" ht="26.25" hidden="1" thickBot="1">
      <c r="A279" s="86" t="s">
        <v>768</v>
      </c>
      <c r="B279" s="94"/>
      <c r="C279" s="83"/>
      <c r="D279" s="84"/>
      <c r="E279" s="84"/>
      <c r="F279" s="83"/>
      <c r="G279" s="83"/>
      <c r="H279" s="83"/>
      <c r="I279" s="83"/>
      <c r="J279" s="83"/>
      <c r="K279" s="93"/>
      <c r="L279" s="93"/>
      <c r="M279" s="93">
        <f t="shared" si="9"/>
        <v>8599</v>
      </c>
      <c r="N279" s="172" t="str">
        <f t="shared" si="8"/>
        <v>143:19</v>
      </c>
      <c r="O279" s="59" t="s">
        <v>626</v>
      </c>
      <c r="P279" s="58"/>
      <c r="Q279" s="191"/>
    </row>
    <row r="280" spans="1:17" ht="26.25" hidden="1" thickBot="1">
      <c r="A280" s="98" t="s">
        <v>769</v>
      </c>
      <c r="B280" s="94"/>
      <c r="C280" s="83"/>
      <c r="D280" s="84"/>
      <c r="E280" s="84"/>
      <c r="F280" s="83"/>
      <c r="G280" s="83"/>
      <c r="H280" s="83"/>
      <c r="I280" s="83"/>
      <c r="J280" s="83"/>
      <c r="K280" s="93"/>
      <c r="L280" s="93"/>
      <c r="M280" s="93">
        <f t="shared" si="9"/>
        <v>8599</v>
      </c>
      <c r="N280" s="172" t="str">
        <f t="shared" si="8"/>
        <v>143:19</v>
      </c>
      <c r="O280" s="59" t="s">
        <v>626</v>
      </c>
      <c r="P280" s="58"/>
      <c r="Q280" s="191"/>
    </row>
    <row r="281" spans="1:17" ht="26.25" hidden="1" thickBot="1">
      <c r="A281" s="86" t="s">
        <v>770</v>
      </c>
      <c r="B281" s="94"/>
      <c r="C281" s="83"/>
      <c r="D281" s="84"/>
      <c r="E281" s="84"/>
      <c r="F281" s="83"/>
      <c r="G281" s="83"/>
      <c r="H281" s="83"/>
      <c r="I281" s="83"/>
      <c r="J281" s="83"/>
      <c r="K281" s="93"/>
      <c r="L281" s="93"/>
      <c r="M281" s="93">
        <f t="shared" si="9"/>
        <v>8599</v>
      </c>
      <c r="N281" s="172" t="str">
        <f t="shared" si="8"/>
        <v>143:19</v>
      </c>
      <c r="O281" s="59" t="s">
        <v>626</v>
      </c>
      <c r="P281" s="58"/>
      <c r="Q281" s="191"/>
    </row>
    <row r="282" spans="1:17" ht="26.25" hidden="1" thickBot="1">
      <c r="A282" s="98" t="s">
        <v>771</v>
      </c>
      <c r="B282" s="94"/>
      <c r="C282" s="83"/>
      <c r="D282" s="84"/>
      <c r="E282" s="84"/>
      <c r="F282" s="83"/>
      <c r="G282" s="83"/>
      <c r="H282" s="83"/>
      <c r="I282" s="83"/>
      <c r="J282" s="83"/>
      <c r="K282" s="93"/>
      <c r="L282" s="93"/>
      <c r="M282" s="93">
        <f t="shared" si="9"/>
        <v>8599</v>
      </c>
      <c r="N282" s="172" t="str">
        <f t="shared" si="8"/>
        <v>143:19</v>
      </c>
      <c r="O282" s="59" t="s">
        <v>626</v>
      </c>
      <c r="P282" s="58"/>
      <c r="Q282" s="191"/>
    </row>
    <row r="283" spans="1:17" ht="26.25" hidden="1" thickBot="1">
      <c r="A283" s="86" t="s">
        <v>772</v>
      </c>
      <c r="B283" s="94"/>
      <c r="C283" s="83"/>
      <c r="D283" s="84"/>
      <c r="E283" s="84"/>
      <c r="F283" s="83"/>
      <c r="G283" s="83"/>
      <c r="H283" s="83"/>
      <c r="I283" s="83"/>
      <c r="J283" s="83"/>
      <c r="K283" s="93"/>
      <c r="L283" s="93"/>
      <c r="M283" s="93">
        <f t="shared" si="9"/>
        <v>8599</v>
      </c>
      <c r="N283" s="172" t="str">
        <f t="shared" si="8"/>
        <v>143:19</v>
      </c>
      <c r="O283" s="59" t="s">
        <v>626</v>
      </c>
      <c r="P283" s="58"/>
      <c r="Q283" s="191"/>
    </row>
    <row r="284" spans="1:17" ht="26.25" hidden="1" thickBot="1">
      <c r="A284" s="98" t="s">
        <v>773</v>
      </c>
      <c r="B284" s="94"/>
      <c r="C284" s="83"/>
      <c r="D284" s="84"/>
      <c r="E284" s="84"/>
      <c r="F284" s="83"/>
      <c r="G284" s="83"/>
      <c r="H284" s="83"/>
      <c r="I284" s="83"/>
      <c r="J284" s="83"/>
      <c r="K284" s="93"/>
      <c r="L284" s="93"/>
      <c r="M284" s="93">
        <f t="shared" si="9"/>
        <v>8599</v>
      </c>
      <c r="N284" s="172" t="str">
        <f t="shared" si="8"/>
        <v>143:19</v>
      </c>
      <c r="O284" s="59" t="s">
        <v>626</v>
      </c>
      <c r="P284" s="58"/>
      <c r="Q284" s="191"/>
    </row>
    <row r="285" spans="1:17" ht="26.25" hidden="1" thickBot="1">
      <c r="A285" s="86" t="s">
        <v>774</v>
      </c>
      <c r="B285" s="94"/>
      <c r="C285" s="83"/>
      <c r="D285" s="84"/>
      <c r="E285" s="84"/>
      <c r="F285" s="83"/>
      <c r="G285" s="83"/>
      <c r="H285" s="83"/>
      <c r="I285" s="83"/>
      <c r="J285" s="83"/>
      <c r="K285" s="93"/>
      <c r="L285" s="93"/>
      <c r="M285" s="93">
        <f t="shared" si="9"/>
        <v>8599</v>
      </c>
      <c r="N285" s="172" t="str">
        <f t="shared" si="8"/>
        <v>143:19</v>
      </c>
      <c r="O285" s="59" t="s">
        <v>626</v>
      </c>
      <c r="P285" s="58"/>
      <c r="Q285" s="191"/>
    </row>
    <row r="286" spans="1:17" ht="26.25" hidden="1" thickBot="1">
      <c r="A286" s="98" t="s">
        <v>775</v>
      </c>
      <c r="B286" s="94"/>
      <c r="C286" s="83"/>
      <c r="D286" s="84"/>
      <c r="E286" s="84"/>
      <c r="F286" s="83"/>
      <c r="G286" s="83"/>
      <c r="H286" s="83"/>
      <c r="I286" s="83"/>
      <c r="J286" s="83"/>
      <c r="K286" s="93"/>
      <c r="L286" s="93"/>
      <c r="M286" s="93">
        <f t="shared" si="9"/>
        <v>8599</v>
      </c>
      <c r="N286" s="172" t="str">
        <f t="shared" si="8"/>
        <v>143:19</v>
      </c>
      <c r="O286" s="59" t="s">
        <v>626</v>
      </c>
      <c r="P286" s="58"/>
      <c r="Q286" s="191"/>
    </row>
    <row r="287" spans="1:17" ht="26.25" hidden="1" thickBot="1">
      <c r="A287" s="86" t="s">
        <v>776</v>
      </c>
      <c r="B287" s="94"/>
      <c r="C287" s="83"/>
      <c r="D287" s="84"/>
      <c r="E287" s="84"/>
      <c r="F287" s="83"/>
      <c r="G287" s="83"/>
      <c r="H287" s="83"/>
      <c r="I287" s="83"/>
      <c r="J287" s="83"/>
      <c r="K287" s="93"/>
      <c r="L287" s="93"/>
      <c r="M287" s="93">
        <f t="shared" si="9"/>
        <v>8599</v>
      </c>
      <c r="N287" s="172" t="str">
        <f t="shared" si="8"/>
        <v>143:19</v>
      </c>
      <c r="O287" s="59" t="s">
        <v>626</v>
      </c>
      <c r="P287" s="58"/>
      <c r="Q287" s="191"/>
    </row>
    <row r="288" spans="1:17" ht="26.25" hidden="1" thickBot="1">
      <c r="A288" s="98" t="s">
        <v>777</v>
      </c>
      <c r="B288" s="94"/>
      <c r="C288" s="83"/>
      <c r="D288" s="84"/>
      <c r="E288" s="84"/>
      <c r="F288" s="83"/>
      <c r="G288" s="83"/>
      <c r="H288" s="83"/>
      <c r="I288" s="83"/>
      <c r="J288" s="83"/>
      <c r="K288" s="93"/>
      <c r="L288" s="93"/>
      <c r="M288" s="93">
        <f t="shared" si="9"/>
        <v>8599</v>
      </c>
      <c r="N288" s="172" t="str">
        <f t="shared" si="8"/>
        <v>143:19</v>
      </c>
      <c r="O288" s="59" t="s">
        <v>626</v>
      </c>
      <c r="P288" s="58"/>
      <c r="Q288" s="191"/>
    </row>
    <row r="289" spans="1:17" ht="26.25" hidden="1" thickBot="1">
      <c r="A289" s="86" t="s">
        <v>778</v>
      </c>
      <c r="B289" s="94"/>
      <c r="C289" s="83"/>
      <c r="D289" s="84"/>
      <c r="E289" s="84"/>
      <c r="F289" s="83"/>
      <c r="G289" s="83"/>
      <c r="H289" s="83"/>
      <c r="I289" s="83"/>
      <c r="J289" s="83"/>
      <c r="K289" s="93"/>
      <c r="L289" s="93"/>
      <c r="M289" s="93">
        <f t="shared" si="9"/>
        <v>8599</v>
      </c>
      <c r="N289" s="172" t="str">
        <f t="shared" si="8"/>
        <v>143:19</v>
      </c>
      <c r="O289" s="59" t="s">
        <v>626</v>
      </c>
      <c r="P289" s="58"/>
      <c r="Q289" s="191"/>
    </row>
    <row r="290" spans="1:17" ht="26.25" hidden="1" thickBot="1">
      <c r="A290" s="98" t="s">
        <v>779</v>
      </c>
      <c r="B290" s="94"/>
      <c r="C290" s="83"/>
      <c r="D290" s="84"/>
      <c r="E290" s="84"/>
      <c r="F290" s="83"/>
      <c r="G290" s="83"/>
      <c r="H290" s="83"/>
      <c r="I290" s="83"/>
      <c r="J290" s="83"/>
      <c r="K290" s="93"/>
      <c r="L290" s="93"/>
      <c r="M290" s="93">
        <f t="shared" si="9"/>
        <v>8599</v>
      </c>
      <c r="N290" s="172" t="str">
        <f t="shared" si="8"/>
        <v>143:19</v>
      </c>
      <c r="O290" s="59" t="s">
        <v>626</v>
      </c>
      <c r="P290" s="58"/>
      <c r="Q290" s="191"/>
    </row>
    <row r="291" spans="1:17" ht="26.25" hidden="1" thickBot="1">
      <c r="A291" s="86" t="s">
        <v>780</v>
      </c>
      <c r="B291" s="94"/>
      <c r="C291" s="83"/>
      <c r="D291" s="84"/>
      <c r="E291" s="84"/>
      <c r="F291" s="83"/>
      <c r="G291" s="83"/>
      <c r="H291" s="83"/>
      <c r="I291" s="83"/>
      <c r="J291" s="83"/>
      <c r="K291" s="93"/>
      <c r="L291" s="93"/>
      <c r="M291" s="93">
        <f t="shared" si="9"/>
        <v>8599</v>
      </c>
      <c r="N291" s="172" t="str">
        <f t="shared" si="8"/>
        <v>143:19</v>
      </c>
      <c r="O291" s="59" t="s">
        <v>626</v>
      </c>
      <c r="P291" s="58"/>
      <c r="Q291" s="191"/>
    </row>
    <row r="292" spans="1:17" ht="26.25" hidden="1" thickBot="1">
      <c r="A292" s="98" t="s">
        <v>781</v>
      </c>
      <c r="B292" s="94"/>
      <c r="C292" s="83"/>
      <c r="D292" s="84"/>
      <c r="E292" s="84"/>
      <c r="F292" s="83"/>
      <c r="G292" s="83"/>
      <c r="H292" s="83"/>
      <c r="I292" s="83"/>
      <c r="J292" s="83"/>
      <c r="K292" s="93"/>
      <c r="L292" s="93"/>
      <c r="M292" s="93">
        <f t="shared" si="9"/>
        <v>8599</v>
      </c>
      <c r="N292" s="172" t="str">
        <f t="shared" si="8"/>
        <v>143:19</v>
      </c>
      <c r="O292" s="59" t="s">
        <v>626</v>
      </c>
      <c r="P292" s="58"/>
      <c r="Q292" s="191"/>
    </row>
    <row r="293" spans="1:17" ht="26.25" hidden="1" thickBot="1">
      <c r="A293" s="86" t="s">
        <v>782</v>
      </c>
      <c r="B293" s="94"/>
      <c r="C293" s="83"/>
      <c r="D293" s="84"/>
      <c r="E293" s="84"/>
      <c r="F293" s="83"/>
      <c r="G293" s="83"/>
      <c r="H293" s="83"/>
      <c r="I293" s="83"/>
      <c r="J293" s="83"/>
      <c r="K293" s="93"/>
      <c r="L293" s="93"/>
      <c r="M293" s="93">
        <f t="shared" si="9"/>
        <v>8599</v>
      </c>
      <c r="N293" s="172" t="str">
        <f t="shared" si="8"/>
        <v>143:19</v>
      </c>
      <c r="O293" s="59" t="s">
        <v>626</v>
      </c>
      <c r="P293" s="58"/>
      <c r="Q293" s="191"/>
    </row>
    <row r="294" spans="1:17" ht="26.25" hidden="1" thickBot="1">
      <c r="A294" s="98" t="s">
        <v>783</v>
      </c>
      <c r="B294" s="94"/>
      <c r="C294" s="83"/>
      <c r="D294" s="84"/>
      <c r="E294" s="84"/>
      <c r="F294" s="83"/>
      <c r="G294" s="83"/>
      <c r="H294" s="83"/>
      <c r="I294" s="83"/>
      <c r="J294" s="83"/>
      <c r="K294" s="93"/>
      <c r="L294" s="93"/>
      <c r="M294" s="93">
        <f t="shared" si="9"/>
        <v>8599</v>
      </c>
      <c r="N294" s="172" t="str">
        <f t="shared" si="8"/>
        <v>143:19</v>
      </c>
      <c r="O294" s="59" t="s">
        <v>626</v>
      </c>
      <c r="P294" s="58"/>
      <c r="Q294" s="191"/>
    </row>
    <row r="295" spans="1:17" ht="26.25" hidden="1" thickBot="1">
      <c r="A295" s="86" t="s">
        <v>784</v>
      </c>
      <c r="B295" s="94"/>
      <c r="C295" s="83"/>
      <c r="D295" s="84"/>
      <c r="E295" s="84"/>
      <c r="F295" s="83"/>
      <c r="G295" s="83"/>
      <c r="H295" s="83"/>
      <c r="I295" s="83"/>
      <c r="J295" s="83"/>
      <c r="K295" s="93"/>
      <c r="L295" s="93"/>
      <c r="M295" s="93">
        <f t="shared" si="9"/>
        <v>8599</v>
      </c>
      <c r="N295" s="172" t="str">
        <f t="shared" si="8"/>
        <v>143:19</v>
      </c>
      <c r="O295" s="59" t="s">
        <v>626</v>
      </c>
      <c r="P295" s="58"/>
      <c r="Q295" s="191"/>
    </row>
    <row r="296" spans="1:17" ht="26.25" hidden="1" thickBot="1">
      <c r="A296" s="98" t="s">
        <v>785</v>
      </c>
      <c r="B296" s="94"/>
      <c r="C296" s="83"/>
      <c r="D296" s="84"/>
      <c r="E296" s="84"/>
      <c r="F296" s="83"/>
      <c r="G296" s="83"/>
      <c r="H296" s="83"/>
      <c r="I296" s="83"/>
      <c r="J296" s="83"/>
      <c r="K296" s="93"/>
      <c r="L296" s="93"/>
      <c r="M296" s="93">
        <f t="shared" si="9"/>
        <v>8599</v>
      </c>
      <c r="N296" s="172" t="str">
        <f t="shared" si="8"/>
        <v>143:19</v>
      </c>
      <c r="O296" s="59" t="s">
        <v>626</v>
      </c>
      <c r="P296" s="58"/>
      <c r="Q296" s="191"/>
    </row>
    <row r="297" spans="1:17" ht="26.25" hidden="1" thickBot="1">
      <c r="A297" s="86" t="s">
        <v>786</v>
      </c>
      <c r="B297" s="94"/>
      <c r="C297" s="83"/>
      <c r="D297" s="84"/>
      <c r="E297" s="84"/>
      <c r="F297" s="83"/>
      <c r="G297" s="83"/>
      <c r="H297" s="83"/>
      <c r="I297" s="83"/>
      <c r="J297" s="83"/>
      <c r="K297" s="93"/>
      <c r="L297" s="93"/>
      <c r="M297" s="93">
        <f t="shared" si="9"/>
        <v>8599</v>
      </c>
      <c r="N297" s="172" t="str">
        <f t="shared" si="8"/>
        <v>143:19</v>
      </c>
      <c r="O297" s="59" t="s">
        <v>626</v>
      </c>
      <c r="P297" s="58"/>
      <c r="Q297" s="191"/>
    </row>
    <row r="298" spans="1:17" ht="26.25" hidden="1" thickBot="1">
      <c r="A298" s="98" t="s">
        <v>787</v>
      </c>
      <c r="B298" s="94"/>
      <c r="C298" s="83"/>
      <c r="D298" s="84"/>
      <c r="E298" s="84"/>
      <c r="F298" s="83"/>
      <c r="G298" s="83"/>
      <c r="H298" s="83"/>
      <c r="I298" s="83"/>
      <c r="J298" s="83"/>
      <c r="K298" s="93"/>
      <c r="L298" s="93"/>
      <c r="M298" s="93">
        <f t="shared" si="9"/>
        <v>8599</v>
      </c>
      <c r="N298" s="172" t="str">
        <f t="shared" si="8"/>
        <v>143:19</v>
      </c>
      <c r="O298" s="59" t="s">
        <v>626</v>
      </c>
      <c r="P298" s="58"/>
      <c r="Q298" s="191"/>
    </row>
    <row r="299" spans="1:17" ht="26.25" hidden="1" thickBot="1">
      <c r="A299" s="86" t="s">
        <v>788</v>
      </c>
      <c r="B299" s="94"/>
      <c r="C299" s="83"/>
      <c r="D299" s="84"/>
      <c r="E299" s="84"/>
      <c r="F299" s="83"/>
      <c r="G299" s="83"/>
      <c r="H299" s="83"/>
      <c r="I299" s="83"/>
      <c r="J299" s="83"/>
      <c r="K299" s="93"/>
      <c r="L299" s="93"/>
      <c r="M299" s="93">
        <f t="shared" si="9"/>
        <v>8599</v>
      </c>
      <c r="N299" s="172" t="str">
        <f t="shared" si="8"/>
        <v>143:19</v>
      </c>
      <c r="O299" s="59" t="s">
        <v>626</v>
      </c>
      <c r="P299" s="58"/>
      <c r="Q299" s="191"/>
    </row>
    <row r="300" spans="1:17" ht="26.25" hidden="1" thickBot="1">
      <c r="A300" s="98" t="s">
        <v>789</v>
      </c>
      <c r="B300" s="94"/>
      <c r="C300" s="83"/>
      <c r="D300" s="84"/>
      <c r="E300" s="84"/>
      <c r="F300" s="83"/>
      <c r="G300" s="83"/>
      <c r="H300" s="83"/>
      <c r="I300" s="83"/>
      <c r="J300" s="83"/>
      <c r="K300" s="93"/>
      <c r="L300" s="93"/>
      <c r="M300" s="93">
        <f t="shared" si="9"/>
        <v>8599</v>
      </c>
      <c r="N300" s="172" t="str">
        <f t="shared" si="8"/>
        <v>143:19</v>
      </c>
      <c r="O300" s="59" t="s">
        <v>626</v>
      </c>
      <c r="P300" s="58"/>
      <c r="Q300" s="191"/>
    </row>
    <row r="301" spans="1:17" ht="26.25" hidden="1" thickBot="1">
      <c r="A301" s="86" t="s">
        <v>790</v>
      </c>
      <c r="B301" s="94"/>
      <c r="C301" s="83"/>
      <c r="D301" s="84"/>
      <c r="E301" s="84"/>
      <c r="F301" s="83"/>
      <c r="G301" s="83"/>
      <c r="H301" s="83"/>
      <c r="I301" s="83"/>
      <c r="J301" s="83"/>
      <c r="K301" s="93"/>
      <c r="L301" s="93"/>
      <c r="M301" s="93">
        <f t="shared" si="9"/>
        <v>8599</v>
      </c>
      <c r="N301" s="172" t="str">
        <f t="shared" si="8"/>
        <v>143:19</v>
      </c>
      <c r="O301" s="59" t="s">
        <v>626</v>
      </c>
      <c r="P301" s="58"/>
      <c r="Q301" s="191"/>
    </row>
    <row r="302" spans="1:17" ht="26.25" hidden="1" thickBot="1">
      <c r="A302" s="98" t="s">
        <v>791</v>
      </c>
      <c r="B302" s="94"/>
      <c r="C302" s="83"/>
      <c r="D302" s="84"/>
      <c r="E302" s="84"/>
      <c r="F302" s="83"/>
      <c r="G302" s="83"/>
      <c r="H302" s="83"/>
      <c r="I302" s="83"/>
      <c r="J302" s="83"/>
      <c r="K302" s="93"/>
      <c r="L302" s="93"/>
      <c r="M302" s="93">
        <f t="shared" si="9"/>
        <v>8599</v>
      </c>
      <c r="N302" s="172" t="str">
        <f t="shared" si="8"/>
        <v>143:19</v>
      </c>
      <c r="O302" s="59" t="s">
        <v>626</v>
      </c>
      <c r="P302" s="58"/>
      <c r="Q302" s="191"/>
    </row>
    <row r="303" spans="1:17" ht="26.25" hidden="1" thickBot="1">
      <c r="A303" s="86" t="s">
        <v>792</v>
      </c>
      <c r="B303" s="94"/>
      <c r="C303" s="83"/>
      <c r="D303" s="84"/>
      <c r="E303" s="84"/>
      <c r="F303" s="83"/>
      <c r="G303" s="83"/>
      <c r="H303" s="83"/>
      <c r="I303" s="83"/>
      <c r="J303" s="83"/>
      <c r="K303" s="93"/>
      <c r="L303" s="93"/>
      <c r="M303" s="93">
        <f t="shared" si="9"/>
        <v>8599</v>
      </c>
      <c r="N303" s="172" t="str">
        <f t="shared" si="8"/>
        <v>143:19</v>
      </c>
      <c r="O303" s="59" t="s">
        <v>626</v>
      </c>
      <c r="P303" s="58"/>
      <c r="Q303" s="191"/>
    </row>
    <row r="304" spans="1:17" ht="26.25" hidden="1" thickBot="1">
      <c r="A304" s="98" t="s">
        <v>793</v>
      </c>
      <c r="B304" s="94"/>
      <c r="C304" s="83"/>
      <c r="D304" s="84"/>
      <c r="E304" s="84"/>
      <c r="F304" s="83"/>
      <c r="G304" s="83"/>
      <c r="H304" s="83"/>
      <c r="I304" s="83"/>
      <c r="J304" s="83"/>
      <c r="K304" s="93"/>
      <c r="L304" s="93"/>
      <c r="M304" s="93">
        <f t="shared" si="9"/>
        <v>8599</v>
      </c>
      <c r="N304" s="172" t="str">
        <f t="shared" si="8"/>
        <v>143:19</v>
      </c>
      <c r="O304" s="59" t="s">
        <v>626</v>
      </c>
      <c r="P304" s="58"/>
      <c r="Q304" s="191"/>
    </row>
    <row r="305" spans="1:17" ht="26.25" hidden="1" thickBot="1">
      <c r="A305" s="86" t="s">
        <v>794</v>
      </c>
      <c r="B305" s="94"/>
      <c r="C305" s="83"/>
      <c r="D305" s="84"/>
      <c r="E305" s="84"/>
      <c r="F305" s="83"/>
      <c r="G305" s="83"/>
      <c r="H305" s="83"/>
      <c r="I305" s="83"/>
      <c r="J305" s="83"/>
      <c r="K305" s="93"/>
      <c r="L305" s="93"/>
      <c r="M305" s="93">
        <f t="shared" si="9"/>
        <v>8599</v>
      </c>
      <c r="N305" s="172" t="str">
        <f t="shared" si="8"/>
        <v>143:19</v>
      </c>
      <c r="O305" s="59" t="s">
        <v>626</v>
      </c>
      <c r="P305" s="58"/>
      <c r="Q305" s="191"/>
    </row>
    <row r="306" spans="1:17" ht="26.25" hidden="1" thickBot="1">
      <c r="A306" s="98" t="s">
        <v>795</v>
      </c>
      <c r="B306" s="94"/>
      <c r="C306" s="83"/>
      <c r="D306" s="84"/>
      <c r="E306" s="84"/>
      <c r="F306" s="83"/>
      <c r="G306" s="83"/>
      <c r="H306" s="83"/>
      <c r="I306" s="83"/>
      <c r="J306" s="83"/>
      <c r="K306" s="93"/>
      <c r="L306" s="93"/>
      <c r="M306" s="93">
        <f t="shared" si="9"/>
        <v>8599</v>
      </c>
      <c r="N306" s="172" t="str">
        <f t="shared" si="8"/>
        <v>143:19</v>
      </c>
      <c r="O306" s="59" t="s">
        <v>626</v>
      </c>
      <c r="P306" s="58"/>
      <c r="Q306" s="191"/>
    </row>
    <row r="307" spans="1:17" ht="26.25" hidden="1" thickBot="1">
      <c r="A307" s="86" t="s">
        <v>796</v>
      </c>
      <c r="B307" s="94"/>
      <c r="C307" s="83"/>
      <c r="D307" s="84"/>
      <c r="E307" s="84"/>
      <c r="F307" s="83"/>
      <c r="G307" s="83"/>
      <c r="H307" s="83"/>
      <c r="I307" s="83"/>
      <c r="J307" s="83"/>
      <c r="K307" s="93"/>
      <c r="L307" s="93"/>
      <c r="M307" s="93">
        <f t="shared" si="9"/>
        <v>8599</v>
      </c>
      <c r="N307" s="172" t="str">
        <f t="shared" si="8"/>
        <v>143:19</v>
      </c>
      <c r="O307" s="59" t="s">
        <v>626</v>
      </c>
      <c r="P307" s="58"/>
      <c r="Q307" s="191"/>
    </row>
    <row r="308" spans="1:17" ht="26.25" hidden="1" thickBot="1">
      <c r="A308" s="98" t="s">
        <v>797</v>
      </c>
      <c r="B308" s="94"/>
      <c r="C308" s="83"/>
      <c r="D308" s="84"/>
      <c r="E308" s="84"/>
      <c r="F308" s="83"/>
      <c r="G308" s="83"/>
      <c r="H308" s="83"/>
      <c r="I308" s="83"/>
      <c r="J308" s="83"/>
      <c r="K308" s="93"/>
      <c r="L308" s="93"/>
      <c r="M308" s="93">
        <f t="shared" si="9"/>
        <v>8599</v>
      </c>
      <c r="N308" s="172" t="str">
        <f t="shared" si="8"/>
        <v>143:19</v>
      </c>
      <c r="O308" s="59" t="s">
        <v>626</v>
      </c>
      <c r="P308" s="58"/>
      <c r="Q308" s="191"/>
    </row>
    <row r="309" spans="1:17" ht="26.25" hidden="1" thickBot="1">
      <c r="A309" s="86" t="s">
        <v>798</v>
      </c>
      <c r="B309" s="94"/>
      <c r="C309" s="83"/>
      <c r="D309" s="84"/>
      <c r="E309" s="84"/>
      <c r="F309" s="83"/>
      <c r="G309" s="83"/>
      <c r="H309" s="83"/>
      <c r="I309" s="83"/>
      <c r="J309" s="83"/>
      <c r="K309" s="93"/>
      <c r="L309" s="93"/>
      <c r="M309" s="93">
        <f t="shared" si="9"/>
        <v>8599</v>
      </c>
      <c r="N309" s="172" t="str">
        <f t="shared" si="8"/>
        <v>143:19</v>
      </c>
      <c r="O309" s="59" t="s">
        <v>626</v>
      </c>
      <c r="P309" s="58"/>
      <c r="Q309" s="191"/>
    </row>
    <row r="310" spans="1:17" ht="26.25" hidden="1" thickBot="1">
      <c r="A310" s="98" t="s">
        <v>799</v>
      </c>
      <c r="B310" s="94"/>
      <c r="C310" s="83"/>
      <c r="D310" s="84"/>
      <c r="E310" s="84"/>
      <c r="F310" s="83"/>
      <c r="G310" s="83"/>
      <c r="H310" s="83"/>
      <c r="I310" s="83"/>
      <c r="J310" s="83"/>
      <c r="K310" s="93"/>
      <c r="L310" s="93"/>
      <c r="M310" s="93">
        <f t="shared" si="9"/>
        <v>8599</v>
      </c>
      <c r="N310" s="172" t="str">
        <f t="shared" si="8"/>
        <v>143:19</v>
      </c>
      <c r="O310" s="59" t="s">
        <v>626</v>
      </c>
      <c r="P310" s="58"/>
      <c r="Q310" s="191"/>
    </row>
    <row r="311" spans="1:17" ht="26.25" hidden="1" thickBot="1">
      <c r="A311" s="86" t="s">
        <v>800</v>
      </c>
      <c r="B311" s="94"/>
      <c r="C311" s="83"/>
      <c r="D311" s="84"/>
      <c r="E311" s="84"/>
      <c r="F311" s="83"/>
      <c r="G311" s="83"/>
      <c r="H311" s="83"/>
      <c r="I311" s="83"/>
      <c r="J311" s="83"/>
      <c r="K311" s="93"/>
      <c r="L311" s="93"/>
      <c r="M311" s="93">
        <f t="shared" si="9"/>
        <v>8599</v>
      </c>
      <c r="N311" s="172" t="str">
        <f t="shared" si="8"/>
        <v>143:19</v>
      </c>
      <c r="O311" s="59" t="s">
        <v>626</v>
      </c>
      <c r="P311" s="58"/>
      <c r="Q311" s="191"/>
    </row>
    <row r="312" spans="1:17" ht="26.25" hidden="1" thickBot="1">
      <c r="A312" s="98" t="s">
        <v>801</v>
      </c>
      <c r="B312" s="94"/>
      <c r="C312" s="83"/>
      <c r="D312" s="84"/>
      <c r="E312" s="84"/>
      <c r="F312" s="83"/>
      <c r="G312" s="83"/>
      <c r="H312" s="83"/>
      <c r="I312" s="83"/>
      <c r="J312" s="83"/>
      <c r="K312" s="93"/>
      <c r="L312" s="93"/>
      <c r="M312" s="93">
        <f t="shared" si="9"/>
        <v>8599</v>
      </c>
      <c r="N312" s="172" t="str">
        <f t="shared" si="8"/>
        <v>143:19</v>
      </c>
      <c r="O312" s="59" t="s">
        <v>626</v>
      </c>
      <c r="P312" s="58"/>
      <c r="Q312" s="191"/>
    </row>
    <row r="313" spans="1:17" ht="26.25" hidden="1" thickBot="1">
      <c r="A313" s="86" t="s">
        <v>802</v>
      </c>
      <c r="B313" s="94"/>
      <c r="C313" s="83"/>
      <c r="D313" s="84"/>
      <c r="E313" s="84"/>
      <c r="F313" s="83"/>
      <c r="G313" s="83"/>
      <c r="H313" s="83"/>
      <c r="I313" s="83"/>
      <c r="J313" s="83"/>
      <c r="K313" s="93"/>
      <c r="L313" s="93"/>
      <c r="M313" s="93">
        <f t="shared" si="9"/>
        <v>8599</v>
      </c>
      <c r="N313" s="172" t="str">
        <f t="shared" si="8"/>
        <v>143:19</v>
      </c>
      <c r="O313" s="59" t="s">
        <v>626</v>
      </c>
      <c r="P313" s="58"/>
      <c r="Q313" s="191"/>
    </row>
    <row r="314" spans="1:17" ht="26.25" hidden="1" thickBot="1">
      <c r="A314" s="98" t="s">
        <v>803</v>
      </c>
      <c r="B314" s="94"/>
      <c r="C314" s="83"/>
      <c r="D314" s="84"/>
      <c r="E314" s="84"/>
      <c r="F314" s="83"/>
      <c r="G314" s="83"/>
      <c r="H314" s="83"/>
      <c r="I314" s="83"/>
      <c r="J314" s="83"/>
      <c r="K314" s="93"/>
      <c r="L314" s="93"/>
      <c r="M314" s="93">
        <f t="shared" si="9"/>
        <v>8599</v>
      </c>
      <c r="N314" s="172" t="str">
        <f t="shared" si="8"/>
        <v>143:19</v>
      </c>
      <c r="O314" s="59" t="s">
        <v>626</v>
      </c>
      <c r="P314" s="58"/>
      <c r="Q314" s="191"/>
    </row>
    <row r="315" spans="1:17" ht="26.25" hidden="1" thickBot="1">
      <c r="A315" s="86" t="s">
        <v>804</v>
      </c>
      <c r="B315" s="94"/>
      <c r="C315" s="83"/>
      <c r="D315" s="84"/>
      <c r="E315" s="84"/>
      <c r="F315" s="83"/>
      <c r="G315" s="83"/>
      <c r="H315" s="83"/>
      <c r="I315" s="83"/>
      <c r="J315" s="83"/>
      <c r="K315" s="93"/>
      <c r="L315" s="93"/>
      <c r="M315" s="93">
        <f t="shared" si="9"/>
        <v>8599</v>
      </c>
      <c r="N315" s="172" t="str">
        <f t="shared" si="8"/>
        <v>143:19</v>
      </c>
      <c r="O315" s="59" t="s">
        <v>626</v>
      </c>
      <c r="P315" s="58"/>
      <c r="Q315" s="191"/>
    </row>
    <row r="316" spans="1:17" ht="26.25" hidden="1" thickBot="1">
      <c r="A316" s="98" t="s">
        <v>805</v>
      </c>
      <c r="B316" s="94"/>
      <c r="C316" s="83"/>
      <c r="D316" s="84"/>
      <c r="E316" s="84"/>
      <c r="F316" s="83"/>
      <c r="G316" s="83"/>
      <c r="H316" s="83"/>
      <c r="I316" s="83"/>
      <c r="J316" s="83"/>
      <c r="K316" s="93"/>
      <c r="L316" s="93"/>
      <c r="M316" s="93">
        <f t="shared" si="9"/>
        <v>8599</v>
      </c>
      <c r="N316" s="172" t="str">
        <f t="shared" si="8"/>
        <v>143:19</v>
      </c>
      <c r="O316" s="59" t="s">
        <v>626</v>
      </c>
      <c r="P316" s="58"/>
      <c r="Q316" s="191"/>
    </row>
    <row r="317" spans="1:17" ht="26.25" hidden="1" thickBot="1">
      <c r="A317" s="86" t="s">
        <v>806</v>
      </c>
      <c r="B317" s="94"/>
      <c r="C317" s="83"/>
      <c r="D317" s="84"/>
      <c r="E317" s="84"/>
      <c r="F317" s="83"/>
      <c r="G317" s="83"/>
      <c r="H317" s="83"/>
      <c r="I317" s="83"/>
      <c r="J317" s="83"/>
      <c r="K317" s="93"/>
      <c r="L317" s="93"/>
      <c r="M317" s="93">
        <f t="shared" si="9"/>
        <v>8599</v>
      </c>
      <c r="N317" s="172" t="str">
        <f t="shared" si="8"/>
        <v>143:19</v>
      </c>
      <c r="O317" s="59" t="s">
        <v>626</v>
      </c>
      <c r="P317" s="58"/>
      <c r="Q317" s="191"/>
    </row>
    <row r="318" spans="1:17" ht="26.25" hidden="1" thickBot="1">
      <c r="A318" s="98" t="s">
        <v>807</v>
      </c>
      <c r="B318" s="94"/>
      <c r="C318" s="83"/>
      <c r="D318" s="84"/>
      <c r="E318" s="84"/>
      <c r="F318" s="83"/>
      <c r="G318" s="83"/>
      <c r="H318" s="83"/>
      <c r="I318" s="83"/>
      <c r="J318" s="83"/>
      <c r="K318" s="93"/>
      <c r="L318" s="93"/>
      <c r="M318" s="93">
        <f t="shared" si="9"/>
        <v>8599</v>
      </c>
      <c r="N318" s="172" t="str">
        <f t="shared" si="8"/>
        <v>143:19</v>
      </c>
      <c r="O318" s="59" t="s">
        <v>626</v>
      </c>
      <c r="P318" s="58"/>
      <c r="Q318" s="191"/>
    </row>
    <row r="319" spans="1:17" ht="26.25" hidden="1" thickBot="1">
      <c r="A319" s="86" t="s">
        <v>808</v>
      </c>
      <c r="B319" s="94"/>
      <c r="C319" s="83"/>
      <c r="D319" s="84"/>
      <c r="E319" s="84"/>
      <c r="F319" s="83"/>
      <c r="G319" s="83"/>
      <c r="H319" s="83"/>
      <c r="I319" s="83"/>
      <c r="J319" s="83"/>
      <c r="K319" s="93"/>
      <c r="L319" s="93"/>
      <c r="M319" s="93">
        <f t="shared" si="9"/>
        <v>8599</v>
      </c>
      <c r="N319" s="172" t="str">
        <f t="shared" si="8"/>
        <v>143:19</v>
      </c>
      <c r="O319" s="59" t="s">
        <v>626</v>
      </c>
      <c r="P319" s="58"/>
      <c r="Q319" s="191"/>
    </row>
    <row r="320" spans="1:17" ht="26.25" hidden="1" thickBot="1">
      <c r="A320" s="98" t="s">
        <v>809</v>
      </c>
      <c r="B320" s="94"/>
      <c r="C320" s="83"/>
      <c r="D320" s="84"/>
      <c r="E320" s="84"/>
      <c r="F320" s="83"/>
      <c r="G320" s="83"/>
      <c r="H320" s="83"/>
      <c r="I320" s="83"/>
      <c r="J320" s="83"/>
      <c r="K320" s="93"/>
      <c r="L320" s="93"/>
      <c r="M320" s="93">
        <f t="shared" si="9"/>
        <v>8599</v>
      </c>
      <c r="N320" s="172" t="str">
        <f t="shared" si="8"/>
        <v>143:19</v>
      </c>
      <c r="O320" s="59" t="s">
        <v>626</v>
      </c>
      <c r="P320" s="58"/>
      <c r="Q320" s="191"/>
    </row>
    <row r="321" spans="1:17" ht="15.75" hidden="1" thickBot="1">
      <c r="A321" s="86" t="s">
        <v>810</v>
      </c>
      <c r="B321" s="94"/>
      <c r="C321" s="83"/>
      <c r="D321" s="84"/>
      <c r="E321" s="84"/>
      <c r="F321" s="83"/>
      <c r="G321" s="83"/>
      <c r="H321" s="83"/>
      <c r="I321" s="83"/>
      <c r="J321" s="83"/>
      <c r="K321" s="93"/>
      <c r="L321" s="93"/>
      <c r="M321" s="93">
        <f t="shared" si="9"/>
        <v>8599</v>
      </c>
      <c r="N321" s="172" t="str">
        <f t="shared" si="8"/>
        <v>143:19</v>
      </c>
      <c r="O321" s="58"/>
      <c r="P321" s="58"/>
      <c r="Q321" s="190"/>
    </row>
    <row r="322" spans="1:17" ht="15.75" hidden="1" thickBot="1">
      <c r="A322" s="99"/>
      <c r="B322" s="94"/>
      <c r="C322" s="83"/>
      <c r="D322" s="84"/>
      <c r="E322" s="84"/>
      <c r="F322" s="83"/>
      <c r="G322" s="83"/>
      <c r="H322" s="83"/>
      <c r="I322" s="83"/>
      <c r="J322" s="83"/>
      <c r="K322" s="93"/>
      <c r="L322" s="93"/>
      <c r="M322" s="93">
        <f t="shared" si="9"/>
        <v>8599</v>
      </c>
      <c r="N322" s="172" t="str">
        <f t="shared" si="8"/>
        <v>143:19</v>
      </c>
      <c r="O322" s="58"/>
      <c r="P322" s="58"/>
      <c r="Q322" s="190"/>
    </row>
    <row r="323" spans="1:17">
      <c r="N323" s="167"/>
      <c r="O323" s="54"/>
    </row>
    <row r="324" spans="1:17">
      <c r="N324" s="167"/>
      <c r="O324" s="54"/>
    </row>
    <row r="325" spans="1:17">
      <c r="N325" s="167"/>
      <c r="O325" s="54"/>
    </row>
    <row r="326" spans="1:17">
      <c r="N326" s="167"/>
      <c r="O326" s="54"/>
    </row>
    <row r="327" spans="1:17">
      <c r="N327" s="167"/>
      <c r="O327" s="54"/>
    </row>
    <row r="328" spans="1:17">
      <c r="N328" s="167"/>
      <c r="O328" s="54"/>
    </row>
    <row r="329" spans="1:17">
      <c r="N329" s="167"/>
      <c r="O329" s="54"/>
    </row>
    <row r="330" spans="1:17">
      <c r="N330" s="167"/>
      <c r="O330" s="54"/>
    </row>
    <row r="331" spans="1:17">
      <c r="N331" s="167"/>
      <c r="O331" s="54"/>
    </row>
    <row r="332" spans="1:17">
      <c r="N332" s="167"/>
      <c r="O332" s="54"/>
    </row>
    <row r="333" spans="1:17">
      <c r="N333" s="167"/>
      <c r="O333" s="54"/>
    </row>
    <row r="334" spans="1:17">
      <c r="N334" s="167"/>
      <c r="O334" s="54"/>
    </row>
    <row r="335" spans="1:17">
      <c r="N335" s="167"/>
      <c r="O335" s="54"/>
    </row>
    <row r="336" spans="1:17">
      <c r="N336" s="167"/>
      <c r="O336" s="54"/>
    </row>
    <row r="337" spans="14:15">
      <c r="N337" s="167"/>
      <c r="O337" s="54"/>
    </row>
    <row r="338" spans="14:15">
      <c r="N338" s="167"/>
      <c r="O338" s="54"/>
    </row>
    <row r="339" spans="14:15">
      <c r="N339" s="167"/>
      <c r="O339" s="54"/>
    </row>
    <row r="340" spans="14:15">
      <c r="N340" s="167"/>
      <c r="O340" s="54"/>
    </row>
    <row r="341" spans="14:15">
      <c r="N341" s="167"/>
      <c r="O341" s="54"/>
    </row>
    <row r="342" spans="14:15">
      <c r="N342" s="167"/>
      <c r="O342" s="54"/>
    </row>
    <row r="343" spans="14:15">
      <c r="N343" s="167"/>
      <c r="O343" s="54"/>
    </row>
    <row r="344" spans="14:15">
      <c r="N344" s="167"/>
      <c r="O344" s="54"/>
    </row>
    <row r="345" spans="14:15">
      <c r="N345" s="167"/>
      <c r="O345" s="54"/>
    </row>
    <row r="346" spans="14:15">
      <c r="N346" s="167"/>
      <c r="O346" s="54"/>
    </row>
    <row r="347" spans="14:15">
      <c r="N347" s="167"/>
      <c r="O347" s="54"/>
    </row>
    <row r="348" spans="14:15">
      <c r="N348" s="167"/>
      <c r="O348" s="54"/>
    </row>
    <row r="349" spans="14:15">
      <c r="N349" s="167"/>
      <c r="O349" s="54"/>
    </row>
    <row r="350" spans="14:15">
      <c r="N350" s="167"/>
      <c r="O350" s="54"/>
    </row>
    <row r="351" spans="14:15">
      <c r="N351" s="167"/>
      <c r="O351" s="54"/>
    </row>
    <row r="352" spans="14:15">
      <c r="N352" s="167"/>
      <c r="O352" s="54"/>
    </row>
    <row r="353" spans="14:15">
      <c r="N353" s="167"/>
      <c r="O353" s="54"/>
    </row>
    <row r="354" spans="14:15">
      <c r="N354" s="167"/>
      <c r="O354" s="54"/>
    </row>
    <row r="355" spans="14:15">
      <c r="N355" s="167"/>
      <c r="O355" s="54"/>
    </row>
    <row r="356" spans="14:15">
      <c r="N356" s="167"/>
      <c r="O356" s="54"/>
    </row>
    <row r="357" spans="14:15">
      <c r="N357" s="167"/>
      <c r="O357" s="54"/>
    </row>
    <row r="358" spans="14:15">
      <c r="N358" s="167"/>
      <c r="O358" s="54"/>
    </row>
    <row r="359" spans="14:15">
      <c r="N359" s="167"/>
      <c r="O359" s="54"/>
    </row>
    <row r="360" spans="14:15">
      <c r="N360" s="167"/>
      <c r="O360" s="54"/>
    </row>
    <row r="361" spans="14:15">
      <c r="N361" s="167"/>
      <c r="O361" s="54"/>
    </row>
    <row r="362" spans="14:15">
      <c r="N362" s="167"/>
      <c r="O362" s="54"/>
    </row>
    <row r="363" spans="14:15">
      <c r="N363" s="167"/>
      <c r="O363" s="54"/>
    </row>
    <row r="364" spans="14:15">
      <c r="N364" s="167"/>
      <c r="O364" s="54"/>
    </row>
    <row r="365" spans="14:15">
      <c r="N365" s="167"/>
      <c r="O365" s="54"/>
    </row>
    <row r="366" spans="14:15">
      <c r="N366" s="167"/>
      <c r="O366" s="54"/>
    </row>
    <row r="367" spans="14:15">
      <c r="N367" s="167"/>
      <c r="O367" s="54"/>
    </row>
    <row r="368" spans="14:15">
      <c r="N368" s="167"/>
      <c r="O368" s="54"/>
    </row>
    <row r="369" spans="14:15">
      <c r="N369" s="167"/>
      <c r="O369" s="54"/>
    </row>
    <row r="370" spans="14:15">
      <c r="N370" s="167"/>
      <c r="O370" s="54"/>
    </row>
    <row r="371" spans="14:15">
      <c r="N371" s="167"/>
      <c r="O371" s="54"/>
    </row>
    <row r="372" spans="14:15">
      <c r="N372" s="167"/>
      <c r="O372" s="54"/>
    </row>
    <row r="373" spans="14:15">
      <c r="N373" s="167"/>
      <c r="O373" s="54"/>
    </row>
    <row r="374" spans="14:15">
      <c r="N374" s="167"/>
      <c r="O374" s="54"/>
    </row>
    <row r="375" spans="14:15">
      <c r="N375" s="167"/>
      <c r="O375" s="54"/>
    </row>
    <row r="376" spans="14:15">
      <c r="N376" s="167"/>
      <c r="O376" s="54"/>
    </row>
    <row r="377" spans="14:15">
      <c r="N377" s="167"/>
      <c r="O377" s="54"/>
    </row>
    <row r="378" spans="14:15">
      <c r="N378" s="167"/>
      <c r="O378" s="54"/>
    </row>
    <row r="379" spans="14:15">
      <c r="N379" s="167"/>
      <c r="O379" s="54"/>
    </row>
    <row r="380" spans="14:15">
      <c r="N380" s="167"/>
      <c r="O380" s="54"/>
    </row>
    <row r="381" spans="14:15">
      <c r="N381" s="167"/>
      <c r="O381" s="54"/>
    </row>
    <row r="382" spans="14:15">
      <c r="N382" s="167"/>
      <c r="O382" s="54"/>
    </row>
    <row r="383" spans="14:15">
      <c r="N383" s="167"/>
      <c r="O383" s="54"/>
    </row>
    <row r="384" spans="14:15">
      <c r="N384" s="167"/>
      <c r="O384" s="54"/>
    </row>
    <row r="385" spans="1:15">
      <c r="N385" s="167"/>
      <c r="O385" s="54"/>
    </row>
    <row r="386" spans="1:15">
      <c r="N386" s="167"/>
      <c r="O386" s="54"/>
    </row>
    <row r="387" spans="1:15">
      <c r="N387" s="167"/>
      <c r="O387" s="54"/>
    </row>
    <row r="388" spans="1:15">
      <c r="N388" s="167"/>
      <c r="O388" s="54"/>
    </row>
    <row r="389" spans="1:15">
      <c r="A389" s="66"/>
      <c r="B389" s="55"/>
      <c r="C389" s="65"/>
      <c r="D389" s="54"/>
      <c r="E389" s="54"/>
      <c r="F389" s="54"/>
      <c r="G389" s="54"/>
      <c r="H389" s="54"/>
      <c r="I389" s="54"/>
      <c r="J389" s="54"/>
      <c r="K389" s="167"/>
      <c r="M389" s="167"/>
      <c r="N389" s="167"/>
      <c r="O389" s="54"/>
    </row>
    <row r="390" spans="1:15">
      <c r="A390" s="66"/>
      <c r="B390" s="55"/>
      <c r="C390" s="65"/>
      <c r="D390" s="54"/>
      <c r="E390" s="54"/>
      <c r="F390" s="54"/>
      <c r="G390" s="54"/>
      <c r="H390" s="54"/>
      <c r="I390" s="54"/>
      <c r="J390" s="54"/>
      <c r="K390" s="167"/>
      <c r="M390" s="167"/>
      <c r="N390" s="167"/>
      <c r="O390" s="54"/>
    </row>
    <row r="391" spans="1:15">
      <c r="A391" s="66"/>
      <c r="B391" s="55"/>
      <c r="C391" s="65"/>
      <c r="D391" s="54"/>
      <c r="E391" s="54"/>
      <c r="F391" s="54"/>
      <c r="G391" s="54"/>
      <c r="H391" s="54"/>
      <c r="I391" s="54"/>
      <c r="J391" s="54"/>
      <c r="K391" s="167"/>
      <c r="M391" s="167"/>
      <c r="N391" s="167"/>
      <c r="O391" s="54"/>
    </row>
    <row r="392" spans="1:15">
      <c r="A392" s="66"/>
      <c r="B392" s="55"/>
      <c r="C392" s="65"/>
      <c r="D392" s="54"/>
      <c r="E392" s="54"/>
      <c r="F392" s="54"/>
      <c r="G392" s="54"/>
      <c r="H392" s="54"/>
      <c r="I392" s="54"/>
      <c r="J392" s="54"/>
      <c r="K392" s="167"/>
      <c r="M392" s="167"/>
      <c r="N392" s="167"/>
      <c r="O392" s="54"/>
    </row>
    <row r="393" spans="1:15">
      <c r="A393" s="66"/>
      <c r="B393" s="55"/>
      <c r="C393" s="65"/>
      <c r="D393" s="54"/>
      <c r="E393" s="54"/>
      <c r="F393" s="54"/>
      <c r="G393" s="54"/>
      <c r="H393" s="54"/>
      <c r="I393" s="54"/>
      <c r="J393" s="54"/>
      <c r="K393" s="167"/>
      <c r="M393" s="167"/>
      <c r="N393" s="167"/>
      <c r="O393" s="54"/>
    </row>
    <row r="394" spans="1:15">
      <c r="A394" s="66"/>
      <c r="B394" s="55"/>
      <c r="C394" s="65"/>
      <c r="D394" s="54"/>
      <c r="E394" s="54"/>
      <c r="F394" s="54"/>
      <c r="G394" s="54"/>
      <c r="H394" s="54"/>
      <c r="I394" s="54"/>
      <c r="J394" s="54"/>
      <c r="K394" s="167"/>
      <c r="M394" s="167"/>
      <c r="N394" s="167"/>
      <c r="O394" s="54"/>
    </row>
    <row r="395" spans="1:15">
      <c r="A395" s="66"/>
      <c r="B395" s="55"/>
      <c r="C395" s="65"/>
      <c r="D395" s="54"/>
      <c r="E395" s="54"/>
      <c r="F395" s="54"/>
      <c r="G395" s="54"/>
      <c r="H395" s="54"/>
      <c r="I395" s="54"/>
      <c r="J395" s="54"/>
      <c r="K395" s="167"/>
      <c r="M395" s="167"/>
      <c r="N395" s="167"/>
      <c r="O395" s="54"/>
    </row>
    <row r="396" spans="1:15">
      <c r="A396" s="66"/>
      <c r="B396" s="55"/>
      <c r="C396" s="65"/>
      <c r="D396" s="54"/>
      <c r="E396" s="54"/>
      <c r="F396" s="54"/>
      <c r="G396" s="54"/>
      <c r="H396" s="54"/>
      <c r="I396" s="54"/>
      <c r="J396" s="54"/>
      <c r="K396" s="167"/>
      <c r="M396" s="167"/>
      <c r="N396" s="167"/>
      <c r="O396" s="54"/>
    </row>
    <row r="397" spans="1:15">
      <c r="A397" s="66"/>
      <c r="B397" s="55"/>
      <c r="C397" s="65"/>
      <c r="D397" s="54"/>
      <c r="E397" s="54"/>
      <c r="F397" s="54"/>
      <c r="G397" s="54"/>
      <c r="H397" s="54"/>
      <c r="I397" s="54"/>
      <c r="J397" s="54"/>
      <c r="K397" s="167"/>
      <c r="M397" s="167"/>
      <c r="N397" s="167"/>
      <c r="O397" s="54"/>
    </row>
    <row r="398" spans="1:15">
      <c r="A398" s="66"/>
      <c r="B398" s="55"/>
      <c r="C398" s="65"/>
      <c r="D398" s="54"/>
      <c r="E398" s="54"/>
      <c r="F398" s="54"/>
      <c r="G398" s="54"/>
      <c r="H398" s="54"/>
      <c r="I398" s="54"/>
      <c r="J398" s="54"/>
      <c r="K398" s="167"/>
      <c r="M398" s="167"/>
      <c r="N398" s="167"/>
      <c r="O398" s="54"/>
    </row>
    <row r="399" spans="1:15">
      <c r="A399" s="66"/>
      <c r="B399" s="55"/>
      <c r="C399" s="65"/>
      <c r="D399" s="54"/>
      <c r="E399" s="54"/>
      <c r="F399" s="54"/>
      <c r="G399" s="54"/>
      <c r="H399" s="54"/>
      <c r="I399" s="54"/>
      <c r="J399" s="54"/>
      <c r="K399" s="167"/>
      <c r="M399" s="167"/>
      <c r="N399" s="167"/>
      <c r="O399" s="54"/>
    </row>
    <row r="400" spans="1:15">
      <c r="A400" s="66"/>
      <c r="B400" s="55"/>
      <c r="C400" s="65"/>
      <c r="D400" s="54"/>
      <c r="E400" s="54"/>
      <c r="F400" s="54"/>
      <c r="G400" s="54"/>
      <c r="H400" s="54"/>
      <c r="I400" s="54"/>
      <c r="J400" s="54"/>
      <c r="K400" s="167"/>
      <c r="M400" s="167"/>
      <c r="N400" s="167"/>
      <c r="O400" s="54"/>
    </row>
    <row r="401" spans="1:15">
      <c r="A401" s="66"/>
      <c r="B401" s="55"/>
      <c r="C401" s="65"/>
      <c r="D401" s="54"/>
      <c r="E401" s="54"/>
      <c r="F401" s="54"/>
      <c r="G401" s="54"/>
      <c r="H401" s="54"/>
      <c r="I401" s="54"/>
      <c r="J401" s="54"/>
      <c r="K401" s="167"/>
      <c r="M401" s="167"/>
      <c r="N401" s="167"/>
      <c r="O401" s="54"/>
    </row>
    <row r="402" spans="1:15">
      <c r="A402" s="66"/>
      <c r="B402" s="55"/>
      <c r="C402" s="65"/>
      <c r="D402" s="54"/>
      <c r="E402" s="54"/>
      <c r="F402" s="54"/>
      <c r="G402" s="54"/>
      <c r="H402" s="54"/>
      <c r="I402" s="54"/>
      <c r="J402" s="54"/>
      <c r="K402" s="167"/>
      <c r="M402" s="167"/>
      <c r="N402" s="167"/>
      <c r="O402" s="54"/>
    </row>
    <row r="403" spans="1:15">
      <c r="A403" s="66"/>
      <c r="B403" s="55"/>
      <c r="C403" s="65"/>
      <c r="D403" s="54"/>
      <c r="E403" s="54"/>
      <c r="F403" s="54"/>
      <c r="G403" s="54"/>
      <c r="H403" s="54"/>
      <c r="I403" s="54"/>
      <c r="J403" s="54"/>
      <c r="K403" s="167"/>
      <c r="M403" s="167"/>
      <c r="N403" s="167"/>
      <c r="O403" s="54"/>
    </row>
    <row r="404" spans="1:15">
      <c r="A404" s="66"/>
      <c r="B404" s="55"/>
      <c r="C404" s="65"/>
      <c r="D404" s="54"/>
      <c r="E404" s="54"/>
      <c r="F404" s="54"/>
      <c r="G404" s="54"/>
      <c r="H404" s="54"/>
      <c r="I404" s="54"/>
      <c r="J404" s="54"/>
      <c r="K404" s="167"/>
      <c r="M404" s="167"/>
      <c r="N404" s="167"/>
      <c r="O404" s="54"/>
    </row>
    <row r="405" spans="1:15">
      <c r="A405" s="66"/>
      <c r="B405" s="55"/>
      <c r="C405" s="65"/>
      <c r="D405" s="54"/>
      <c r="E405" s="54"/>
      <c r="F405" s="54"/>
      <c r="G405" s="54"/>
      <c r="H405" s="54"/>
      <c r="I405" s="54"/>
      <c r="J405" s="54"/>
      <c r="K405" s="167"/>
      <c r="M405" s="167"/>
      <c r="N405" s="167"/>
      <c r="O405" s="54"/>
    </row>
    <row r="406" spans="1:15">
      <c r="A406" s="66"/>
      <c r="B406" s="55"/>
      <c r="C406" s="65"/>
      <c r="D406" s="54"/>
      <c r="E406" s="54"/>
      <c r="F406" s="54"/>
      <c r="G406" s="54"/>
      <c r="H406" s="54"/>
      <c r="I406" s="54"/>
      <c r="J406" s="54"/>
      <c r="K406" s="167"/>
      <c r="M406" s="167"/>
      <c r="N406" s="167"/>
      <c r="O406" s="54"/>
    </row>
    <row r="407" spans="1:15">
      <c r="A407" s="66"/>
      <c r="B407" s="55"/>
      <c r="C407" s="65"/>
      <c r="D407" s="54"/>
      <c r="E407" s="54"/>
      <c r="F407" s="54"/>
      <c r="G407" s="54"/>
      <c r="H407" s="54"/>
      <c r="I407" s="54"/>
      <c r="J407" s="54"/>
      <c r="K407" s="167"/>
      <c r="M407" s="167"/>
      <c r="N407" s="167"/>
      <c r="O407" s="54"/>
    </row>
    <row r="408" spans="1:15">
      <c r="A408" s="66"/>
      <c r="B408" s="55"/>
      <c r="C408" s="65"/>
      <c r="D408" s="54"/>
      <c r="E408" s="54"/>
      <c r="F408" s="54"/>
      <c r="G408" s="54"/>
      <c r="H408" s="54"/>
      <c r="I408" s="54"/>
      <c r="J408" s="54"/>
      <c r="K408" s="167"/>
      <c r="M408" s="167"/>
      <c r="N408" s="167"/>
      <c r="O408" s="54"/>
    </row>
    <row r="409" spans="1:15">
      <c r="A409" s="66"/>
      <c r="B409" s="55"/>
      <c r="C409" s="65"/>
      <c r="D409" s="54"/>
      <c r="E409" s="54"/>
      <c r="F409" s="54"/>
      <c r="G409" s="54"/>
      <c r="H409" s="54"/>
      <c r="I409" s="54"/>
      <c r="J409" s="54"/>
      <c r="K409" s="167"/>
      <c r="M409" s="167"/>
      <c r="N409" s="167"/>
      <c r="O409" s="54"/>
    </row>
    <row r="410" spans="1:15">
      <c r="A410" s="66"/>
      <c r="B410" s="55"/>
      <c r="C410" s="65"/>
      <c r="D410" s="54"/>
      <c r="E410" s="54"/>
      <c r="F410" s="54"/>
      <c r="G410" s="54"/>
      <c r="H410" s="54"/>
      <c r="I410" s="54"/>
      <c r="J410" s="54"/>
      <c r="K410" s="167"/>
      <c r="M410" s="167"/>
      <c r="N410" s="167"/>
      <c r="O410" s="54"/>
    </row>
    <row r="411" spans="1:15">
      <c r="A411" s="66"/>
      <c r="B411" s="55"/>
      <c r="C411" s="65"/>
      <c r="D411" s="54"/>
      <c r="E411" s="54"/>
      <c r="F411" s="54"/>
      <c r="G411" s="54"/>
      <c r="H411" s="54"/>
      <c r="I411" s="54"/>
      <c r="J411" s="54"/>
      <c r="K411" s="167"/>
      <c r="M411" s="167"/>
      <c r="N411" s="167"/>
      <c r="O411" s="54"/>
    </row>
    <row r="412" spans="1:15">
      <c r="A412" s="66"/>
      <c r="B412" s="55"/>
      <c r="C412" s="65"/>
      <c r="D412" s="54"/>
      <c r="E412" s="54"/>
      <c r="F412" s="54"/>
      <c r="G412" s="54"/>
      <c r="H412" s="54"/>
      <c r="I412" s="54"/>
      <c r="J412" s="54"/>
      <c r="K412" s="167"/>
      <c r="M412" s="167"/>
      <c r="N412" s="167"/>
      <c r="O412" s="54"/>
    </row>
    <row r="413" spans="1:15">
      <c r="A413" s="66"/>
      <c r="B413" s="55"/>
      <c r="C413" s="65"/>
      <c r="D413" s="54"/>
      <c r="E413" s="54"/>
      <c r="F413" s="54"/>
      <c r="G413" s="54"/>
      <c r="H413" s="54"/>
      <c r="I413" s="54"/>
      <c r="J413" s="54"/>
      <c r="K413" s="167"/>
      <c r="M413" s="167"/>
      <c r="N413" s="167"/>
      <c r="O413" s="54"/>
    </row>
    <row r="414" spans="1:15">
      <c r="A414" s="66"/>
      <c r="B414" s="55"/>
      <c r="C414" s="65"/>
      <c r="D414" s="54"/>
      <c r="E414" s="54"/>
      <c r="F414" s="54"/>
      <c r="G414" s="54"/>
      <c r="H414" s="54"/>
      <c r="I414" s="54"/>
      <c r="J414" s="54"/>
      <c r="K414" s="167"/>
      <c r="M414" s="167"/>
      <c r="N414" s="167"/>
      <c r="O414" s="54"/>
    </row>
    <row r="415" spans="1:15">
      <c r="A415" s="66"/>
      <c r="B415" s="55"/>
      <c r="C415" s="65"/>
      <c r="D415" s="54"/>
      <c r="E415" s="54"/>
      <c r="F415" s="54"/>
      <c r="G415" s="54"/>
      <c r="H415" s="54"/>
      <c r="I415" s="54"/>
      <c r="J415" s="54"/>
      <c r="K415" s="167"/>
      <c r="M415" s="167"/>
      <c r="N415" s="167"/>
      <c r="O415" s="54"/>
    </row>
    <row r="416" spans="1:15">
      <c r="A416" s="66"/>
      <c r="B416" s="55"/>
      <c r="C416" s="65"/>
      <c r="D416" s="54"/>
      <c r="E416" s="54"/>
      <c r="F416" s="54"/>
      <c r="G416" s="54"/>
      <c r="H416" s="54"/>
      <c r="I416" s="54"/>
      <c r="J416" s="54"/>
      <c r="K416" s="167"/>
      <c r="M416" s="167"/>
      <c r="N416" s="167"/>
      <c r="O416" s="54"/>
    </row>
    <row r="417" spans="1:15">
      <c r="A417" s="66"/>
      <c r="B417" s="55"/>
      <c r="C417" s="65"/>
      <c r="D417" s="54"/>
      <c r="E417" s="54"/>
      <c r="F417" s="54"/>
      <c r="G417" s="54"/>
      <c r="H417" s="54"/>
      <c r="I417" s="54"/>
      <c r="J417" s="54"/>
      <c r="K417" s="167"/>
      <c r="M417" s="167"/>
      <c r="N417" s="167"/>
      <c r="O417" s="54"/>
    </row>
    <row r="418" spans="1:15">
      <c r="A418" s="66"/>
      <c r="B418" s="55"/>
      <c r="C418" s="65"/>
      <c r="D418" s="54"/>
      <c r="E418" s="54"/>
      <c r="F418" s="54"/>
      <c r="G418" s="54"/>
      <c r="H418" s="54"/>
      <c r="I418" s="54"/>
      <c r="J418" s="54"/>
      <c r="K418" s="167"/>
      <c r="M418" s="167"/>
      <c r="N418" s="167"/>
      <c r="O418" s="54"/>
    </row>
    <row r="419" spans="1:15">
      <c r="A419" s="66"/>
      <c r="B419" s="55"/>
      <c r="C419" s="65"/>
      <c r="D419" s="54"/>
      <c r="E419" s="54"/>
      <c r="F419" s="54"/>
      <c r="G419" s="54"/>
      <c r="H419" s="54"/>
      <c r="I419" s="54"/>
      <c r="J419" s="54"/>
      <c r="K419" s="167"/>
      <c r="M419" s="167"/>
      <c r="N419" s="167"/>
      <c r="O419" s="54"/>
    </row>
    <row r="420" spans="1:15">
      <c r="A420" s="66"/>
      <c r="B420" s="55"/>
      <c r="C420" s="65"/>
      <c r="D420" s="54"/>
      <c r="E420" s="54"/>
      <c r="F420" s="54"/>
      <c r="G420" s="54"/>
      <c r="H420" s="54"/>
      <c r="I420" s="54"/>
      <c r="J420" s="54"/>
      <c r="K420" s="167"/>
      <c r="M420" s="167"/>
      <c r="N420" s="167"/>
      <c r="O420" s="54"/>
    </row>
    <row r="421" spans="1:15">
      <c r="A421" s="66"/>
      <c r="B421" s="55"/>
      <c r="C421" s="65"/>
      <c r="D421" s="54"/>
      <c r="E421" s="54"/>
      <c r="F421" s="54"/>
      <c r="G421" s="54"/>
      <c r="H421" s="54"/>
      <c r="I421" s="54"/>
      <c r="J421" s="54"/>
      <c r="K421" s="167"/>
      <c r="M421" s="167"/>
      <c r="N421" s="167"/>
      <c r="O421" s="54"/>
    </row>
    <row r="422" spans="1:15">
      <c r="A422" s="66"/>
      <c r="B422" s="55"/>
      <c r="C422" s="65"/>
      <c r="D422" s="54"/>
      <c r="E422" s="54"/>
      <c r="F422" s="54"/>
      <c r="G422" s="54"/>
      <c r="H422" s="54"/>
      <c r="I422" s="54"/>
      <c r="J422" s="54"/>
      <c r="K422" s="167"/>
      <c r="M422" s="167"/>
      <c r="N422" s="167"/>
      <c r="O422" s="54"/>
    </row>
    <row r="423" spans="1:15">
      <c r="A423" s="66"/>
      <c r="B423" s="55"/>
      <c r="C423" s="65"/>
      <c r="D423" s="54"/>
      <c r="E423" s="54"/>
      <c r="F423" s="54"/>
      <c r="G423" s="54"/>
      <c r="H423" s="54"/>
      <c r="I423" s="54"/>
      <c r="J423" s="54"/>
      <c r="K423" s="167"/>
      <c r="M423" s="167"/>
      <c r="N423" s="167"/>
      <c r="O423" s="54"/>
    </row>
    <row r="424" spans="1:15">
      <c r="A424" s="66"/>
      <c r="B424" s="55"/>
      <c r="C424" s="65"/>
      <c r="D424" s="54"/>
      <c r="E424" s="54"/>
      <c r="F424" s="54"/>
      <c r="G424" s="54"/>
      <c r="H424" s="54"/>
      <c r="I424" s="54"/>
      <c r="J424" s="54"/>
      <c r="K424" s="167"/>
      <c r="M424" s="167"/>
      <c r="N424" s="167"/>
      <c r="O424" s="54"/>
    </row>
    <row r="425" spans="1:15">
      <c r="A425" s="66"/>
      <c r="B425" s="55"/>
      <c r="C425" s="65"/>
      <c r="D425" s="54"/>
      <c r="E425" s="54"/>
      <c r="F425" s="54"/>
      <c r="G425" s="54"/>
      <c r="H425" s="54"/>
      <c r="I425" s="54"/>
      <c r="J425" s="54"/>
      <c r="K425" s="167"/>
      <c r="M425" s="167"/>
      <c r="N425" s="167"/>
      <c r="O425" s="54"/>
    </row>
    <row r="426" spans="1:15">
      <c r="A426" s="66"/>
      <c r="B426" s="55"/>
      <c r="C426" s="65"/>
      <c r="D426" s="54"/>
      <c r="E426" s="54"/>
      <c r="F426" s="54"/>
      <c r="G426" s="54"/>
      <c r="H426" s="54"/>
      <c r="I426" s="54"/>
      <c r="J426" s="54"/>
      <c r="K426" s="167"/>
      <c r="M426" s="167"/>
      <c r="N426" s="167"/>
      <c r="O426" s="54"/>
    </row>
    <row r="427" spans="1:15">
      <c r="A427" s="66"/>
      <c r="B427" s="55"/>
      <c r="C427" s="65"/>
      <c r="D427" s="54"/>
      <c r="E427" s="54"/>
      <c r="F427" s="54"/>
      <c r="G427" s="54"/>
      <c r="H427" s="54"/>
      <c r="I427" s="54"/>
      <c r="J427" s="54"/>
      <c r="K427" s="167"/>
      <c r="M427" s="167"/>
      <c r="N427" s="167"/>
      <c r="O427" s="54"/>
    </row>
    <row r="428" spans="1:15">
      <c r="A428" s="66"/>
      <c r="B428" s="55"/>
      <c r="C428" s="65"/>
      <c r="D428" s="54"/>
      <c r="E428" s="54"/>
      <c r="F428" s="54"/>
      <c r="G428" s="54"/>
      <c r="H428" s="54"/>
      <c r="I428" s="54"/>
      <c r="J428" s="54"/>
      <c r="K428" s="167"/>
      <c r="M428" s="167"/>
      <c r="N428" s="167"/>
      <c r="O428" s="54"/>
    </row>
    <row r="429" spans="1:15">
      <c r="A429" s="66"/>
      <c r="B429" s="55"/>
      <c r="C429" s="65"/>
      <c r="D429" s="54"/>
      <c r="E429" s="54"/>
      <c r="F429" s="54"/>
      <c r="G429" s="54"/>
      <c r="H429" s="54"/>
      <c r="I429" s="54"/>
      <c r="J429" s="54"/>
      <c r="K429" s="167"/>
      <c r="M429" s="167"/>
      <c r="N429" s="167"/>
      <c r="O429" s="54"/>
    </row>
    <row r="430" spans="1:15">
      <c r="A430" s="66"/>
      <c r="B430" s="55"/>
      <c r="C430" s="65"/>
      <c r="D430" s="54"/>
      <c r="E430" s="54"/>
      <c r="F430" s="54"/>
      <c r="G430" s="54"/>
      <c r="H430" s="54"/>
      <c r="I430" s="54"/>
      <c r="J430" s="54"/>
      <c r="K430" s="167"/>
      <c r="M430" s="167"/>
      <c r="N430" s="167"/>
      <c r="O430" s="54"/>
    </row>
    <row r="431" spans="1:15">
      <c r="A431" s="66"/>
      <c r="B431" s="55"/>
      <c r="C431" s="65"/>
      <c r="D431" s="54"/>
      <c r="E431" s="54"/>
      <c r="F431" s="54"/>
      <c r="G431" s="54"/>
      <c r="H431" s="54"/>
      <c r="I431" s="54"/>
      <c r="J431" s="54"/>
      <c r="K431" s="167"/>
      <c r="M431" s="167"/>
      <c r="N431" s="167"/>
      <c r="O431" s="54"/>
    </row>
    <row r="432" spans="1:15">
      <c r="A432" s="66"/>
      <c r="B432" s="55"/>
      <c r="C432" s="65"/>
      <c r="D432" s="54"/>
      <c r="E432" s="54"/>
      <c r="F432" s="54"/>
      <c r="G432" s="54"/>
      <c r="H432" s="54"/>
      <c r="I432" s="54"/>
      <c r="J432" s="54"/>
      <c r="K432" s="167"/>
      <c r="M432" s="167"/>
      <c r="N432" s="167"/>
      <c r="O432" s="54"/>
    </row>
    <row r="433" spans="1:15">
      <c r="A433" s="66"/>
      <c r="B433" s="55"/>
      <c r="C433" s="65"/>
      <c r="D433" s="54"/>
      <c r="E433" s="54"/>
      <c r="F433" s="54"/>
      <c r="G433" s="54"/>
      <c r="H433" s="54"/>
      <c r="I433" s="54"/>
      <c r="J433" s="54"/>
      <c r="K433" s="167"/>
      <c r="M433" s="167"/>
      <c r="N433" s="167"/>
      <c r="O433" s="54"/>
    </row>
    <row r="434" spans="1:15">
      <c r="A434" s="66"/>
      <c r="B434" s="55"/>
      <c r="C434" s="65"/>
      <c r="D434" s="54"/>
      <c r="E434" s="54"/>
      <c r="F434" s="54"/>
      <c r="G434" s="54"/>
      <c r="H434" s="54"/>
      <c r="I434" s="54"/>
      <c r="J434" s="54"/>
      <c r="K434" s="167"/>
      <c r="M434" s="167"/>
      <c r="N434" s="167"/>
      <c r="O434" s="54"/>
    </row>
    <row r="435" spans="1:15">
      <c r="A435" s="66"/>
      <c r="B435" s="55"/>
      <c r="C435" s="65"/>
      <c r="D435" s="54"/>
      <c r="E435" s="54"/>
      <c r="F435" s="54"/>
      <c r="G435" s="54"/>
      <c r="H435" s="54"/>
      <c r="I435" s="54"/>
      <c r="J435" s="54"/>
      <c r="K435" s="167"/>
      <c r="M435" s="167"/>
      <c r="N435" s="167"/>
      <c r="O435" s="54"/>
    </row>
    <row r="436" spans="1:15">
      <c r="A436" s="66"/>
      <c r="B436" s="55"/>
      <c r="C436" s="65"/>
      <c r="D436" s="54"/>
      <c r="E436" s="54"/>
      <c r="F436" s="54"/>
      <c r="G436" s="54"/>
      <c r="H436" s="54"/>
      <c r="I436" s="54"/>
      <c r="J436" s="54"/>
      <c r="K436" s="167"/>
      <c r="M436" s="167"/>
      <c r="N436" s="167"/>
      <c r="O436" s="54"/>
    </row>
    <row r="437" spans="1:15">
      <c r="A437" s="66"/>
      <c r="B437" s="55"/>
      <c r="C437" s="65"/>
      <c r="D437" s="54"/>
      <c r="E437" s="54"/>
      <c r="F437" s="54"/>
      <c r="G437" s="54"/>
      <c r="H437" s="54"/>
      <c r="I437" s="54"/>
      <c r="J437" s="54"/>
      <c r="K437" s="167"/>
      <c r="M437" s="167"/>
      <c r="N437" s="167"/>
      <c r="O437" s="54"/>
    </row>
    <row r="438" spans="1:15">
      <c r="A438" s="66"/>
      <c r="B438" s="55"/>
      <c r="C438" s="65"/>
      <c r="D438" s="54"/>
      <c r="E438" s="54"/>
      <c r="F438" s="54"/>
      <c r="G438" s="54"/>
      <c r="H438" s="54"/>
      <c r="I438" s="54"/>
      <c r="J438" s="54"/>
      <c r="K438" s="167"/>
      <c r="M438" s="167"/>
      <c r="N438" s="167"/>
      <c r="O438" s="54"/>
    </row>
    <row r="439" spans="1:15">
      <c r="A439" s="66"/>
      <c r="B439" s="55"/>
      <c r="C439" s="65"/>
      <c r="D439" s="54"/>
      <c r="E439" s="54"/>
      <c r="F439" s="54"/>
      <c r="G439" s="54"/>
      <c r="H439" s="54"/>
      <c r="I439" s="54"/>
      <c r="J439" s="54"/>
      <c r="K439" s="167"/>
      <c r="M439" s="167"/>
      <c r="N439" s="167"/>
      <c r="O439" s="54"/>
    </row>
    <row r="440" spans="1:15">
      <c r="A440" s="66"/>
      <c r="B440" s="55"/>
      <c r="C440" s="65"/>
      <c r="D440" s="54"/>
      <c r="E440" s="54"/>
      <c r="F440" s="54"/>
      <c r="G440" s="54"/>
      <c r="H440" s="54"/>
      <c r="I440" s="54"/>
      <c r="J440" s="54"/>
      <c r="K440" s="167"/>
      <c r="M440" s="167"/>
      <c r="N440" s="167"/>
      <c r="O440" s="54"/>
    </row>
    <row r="441" spans="1:15">
      <c r="A441" s="66"/>
      <c r="B441" s="55"/>
      <c r="C441" s="65"/>
      <c r="D441" s="54"/>
      <c r="E441" s="54"/>
      <c r="F441" s="54"/>
      <c r="G441" s="54"/>
      <c r="H441" s="54"/>
      <c r="I441" s="54"/>
      <c r="J441" s="54"/>
      <c r="K441" s="167"/>
      <c r="M441" s="167"/>
      <c r="N441" s="167"/>
      <c r="O441" s="54"/>
    </row>
    <row r="442" spans="1:15">
      <c r="A442" s="66"/>
      <c r="B442" s="55"/>
      <c r="C442" s="65"/>
      <c r="D442" s="54"/>
      <c r="E442" s="54"/>
      <c r="F442" s="54"/>
      <c r="G442" s="54"/>
      <c r="H442" s="54"/>
      <c r="I442" s="54"/>
      <c r="J442" s="54"/>
      <c r="K442" s="167"/>
      <c r="M442" s="167"/>
      <c r="N442" s="167"/>
      <c r="O442" s="54"/>
    </row>
    <row r="443" spans="1:15">
      <c r="A443" s="66"/>
      <c r="B443" s="55"/>
      <c r="C443" s="65"/>
      <c r="D443" s="54"/>
      <c r="E443" s="54"/>
      <c r="F443" s="54"/>
      <c r="G443" s="54"/>
      <c r="H443" s="54"/>
      <c r="I443" s="54"/>
      <c r="J443" s="54"/>
      <c r="K443" s="167"/>
      <c r="M443" s="167"/>
      <c r="N443" s="167"/>
      <c r="O443" s="54"/>
    </row>
    <row r="444" spans="1:15">
      <c r="A444" s="66"/>
      <c r="B444" s="55"/>
      <c r="C444" s="65"/>
      <c r="D444" s="54"/>
      <c r="E444" s="54"/>
      <c r="F444" s="54"/>
      <c r="G444" s="54"/>
      <c r="H444" s="54"/>
      <c r="I444" s="54"/>
      <c r="J444" s="54"/>
      <c r="K444" s="167"/>
      <c r="M444" s="167"/>
      <c r="N444" s="167"/>
      <c r="O444" s="54"/>
    </row>
    <row r="445" spans="1:15">
      <c r="A445" s="66"/>
      <c r="B445" s="55"/>
      <c r="C445" s="65"/>
      <c r="D445" s="54"/>
      <c r="E445" s="54"/>
      <c r="F445" s="54"/>
      <c r="G445" s="54"/>
      <c r="H445" s="54"/>
      <c r="I445" s="54"/>
      <c r="J445" s="54"/>
      <c r="K445" s="167"/>
      <c r="M445" s="167"/>
      <c r="N445" s="167"/>
      <c r="O445" s="54"/>
    </row>
    <row r="446" spans="1:15">
      <c r="A446" s="66"/>
      <c r="B446" s="55"/>
      <c r="C446" s="65"/>
      <c r="D446" s="54"/>
      <c r="E446" s="54"/>
      <c r="F446" s="54"/>
      <c r="G446" s="54"/>
      <c r="H446" s="54"/>
      <c r="I446" s="54"/>
      <c r="J446" s="54"/>
      <c r="K446" s="167"/>
      <c r="M446" s="167"/>
      <c r="N446" s="167"/>
      <c r="O446" s="54"/>
    </row>
    <row r="447" spans="1:15">
      <c r="A447" s="66"/>
      <c r="B447" s="55"/>
      <c r="C447" s="65"/>
      <c r="D447" s="54"/>
      <c r="E447" s="54"/>
      <c r="F447" s="54"/>
      <c r="G447" s="54"/>
      <c r="H447" s="54"/>
      <c r="I447" s="54"/>
      <c r="J447" s="54"/>
      <c r="K447" s="167"/>
      <c r="M447" s="167"/>
      <c r="N447" s="167"/>
      <c r="O447" s="54"/>
    </row>
    <row r="448" spans="1:15">
      <c r="A448" s="66"/>
      <c r="B448" s="55"/>
      <c r="C448" s="65"/>
      <c r="D448" s="54"/>
      <c r="E448" s="54"/>
      <c r="F448" s="54"/>
      <c r="G448" s="54"/>
      <c r="H448" s="54"/>
      <c r="I448" s="54"/>
      <c r="J448" s="54"/>
      <c r="K448" s="167"/>
      <c r="M448" s="167"/>
      <c r="N448" s="167"/>
      <c r="O448" s="54"/>
    </row>
    <row r="449" spans="1:15">
      <c r="A449" s="66"/>
      <c r="B449" s="55"/>
      <c r="C449" s="65"/>
      <c r="D449" s="54"/>
      <c r="E449" s="54"/>
      <c r="F449" s="54"/>
      <c r="G449" s="54"/>
      <c r="H449" s="54"/>
      <c r="I449" s="54"/>
      <c r="J449" s="54"/>
      <c r="K449" s="167"/>
      <c r="M449" s="167"/>
      <c r="N449" s="167"/>
      <c r="O449" s="54"/>
    </row>
    <row r="450" spans="1:15">
      <c r="A450" s="66"/>
      <c r="B450" s="55"/>
      <c r="C450" s="65"/>
      <c r="D450" s="54"/>
      <c r="E450" s="54"/>
      <c r="F450" s="54"/>
      <c r="G450" s="54"/>
      <c r="H450" s="54"/>
      <c r="I450" s="54"/>
      <c r="J450" s="54"/>
      <c r="K450" s="167"/>
      <c r="M450" s="167"/>
      <c r="N450" s="167"/>
      <c r="O450" s="54"/>
    </row>
    <row r="451" spans="1:15">
      <c r="A451" s="66"/>
      <c r="B451" s="55"/>
      <c r="C451" s="65"/>
      <c r="D451" s="54"/>
      <c r="E451" s="54"/>
      <c r="F451" s="54"/>
      <c r="G451" s="54"/>
      <c r="H451" s="54"/>
      <c r="I451" s="54"/>
      <c r="J451" s="54"/>
      <c r="K451" s="167"/>
      <c r="M451" s="167"/>
      <c r="N451" s="167"/>
      <c r="O451" s="54"/>
    </row>
    <row r="452" spans="1:15">
      <c r="A452" s="66"/>
      <c r="B452" s="55"/>
      <c r="C452" s="65"/>
      <c r="D452" s="54"/>
      <c r="E452" s="54"/>
      <c r="F452" s="54"/>
      <c r="G452" s="54"/>
      <c r="H452" s="54"/>
      <c r="I452" s="54"/>
      <c r="J452" s="54"/>
      <c r="K452" s="167"/>
      <c r="M452" s="167"/>
      <c r="N452" s="167"/>
      <c r="O452" s="54"/>
    </row>
    <row r="453" spans="1:15">
      <c r="A453" s="66"/>
      <c r="B453" s="55"/>
      <c r="C453" s="65"/>
      <c r="D453" s="54"/>
      <c r="E453" s="54"/>
      <c r="F453" s="54"/>
      <c r="G453" s="54"/>
      <c r="H453" s="54"/>
      <c r="I453" s="54"/>
      <c r="J453" s="54"/>
      <c r="K453" s="167"/>
      <c r="M453" s="167"/>
      <c r="N453" s="167"/>
      <c r="O453" s="54"/>
    </row>
    <row r="454" spans="1:15">
      <c r="A454" s="66"/>
      <c r="B454" s="55"/>
      <c r="C454" s="65"/>
      <c r="D454" s="54"/>
      <c r="E454" s="54"/>
      <c r="F454" s="54"/>
      <c r="G454" s="54"/>
      <c r="H454" s="54"/>
      <c r="I454" s="54"/>
      <c r="J454" s="54"/>
      <c r="K454" s="167"/>
      <c r="M454" s="167"/>
      <c r="N454" s="167"/>
      <c r="O454" s="54"/>
    </row>
    <row r="455" spans="1:15">
      <c r="A455" s="66"/>
      <c r="B455" s="55"/>
      <c r="C455" s="65"/>
      <c r="D455" s="54"/>
      <c r="E455" s="54"/>
      <c r="F455" s="54"/>
      <c r="G455" s="54"/>
      <c r="H455" s="54"/>
      <c r="I455" s="54"/>
      <c r="J455" s="54"/>
      <c r="K455" s="167"/>
      <c r="M455" s="167"/>
      <c r="N455" s="167"/>
      <c r="O455" s="54"/>
    </row>
    <row r="456" spans="1:15">
      <c r="A456" s="66"/>
      <c r="B456" s="55"/>
      <c r="C456" s="65"/>
      <c r="D456" s="54"/>
      <c r="E456" s="54"/>
      <c r="F456" s="54"/>
      <c r="G456" s="54"/>
      <c r="H456" s="54"/>
      <c r="I456" s="54"/>
      <c r="J456" s="54"/>
      <c r="K456" s="167"/>
      <c r="M456" s="167"/>
      <c r="N456" s="167"/>
      <c r="O456" s="54"/>
    </row>
    <row r="457" spans="1:15">
      <c r="A457" s="66"/>
      <c r="B457" s="55"/>
      <c r="C457" s="65"/>
      <c r="D457" s="54"/>
      <c r="E457" s="54"/>
      <c r="F457" s="54"/>
      <c r="G457" s="54"/>
      <c r="H457" s="54"/>
      <c r="I457" s="54"/>
      <c r="J457" s="54"/>
      <c r="K457" s="167"/>
      <c r="M457" s="167"/>
      <c r="N457" s="167"/>
      <c r="O457" s="54"/>
    </row>
    <row r="458" spans="1:15">
      <c r="A458" s="66"/>
      <c r="B458" s="55"/>
      <c r="C458" s="65"/>
      <c r="D458" s="54"/>
      <c r="E458" s="54"/>
      <c r="F458" s="54"/>
      <c r="G458" s="54"/>
      <c r="H458" s="54"/>
      <c r="I458" s="54"/>
      <c r="J458" s="54"/>
      <c r="K458" s="167"/>
      <c r="M458" s="167"/>
      <c r="N458" s="167"/>
      <c r="O458" s="54"/>
    </row>
    <row r="459" spans="1:15">
      <c r="A459" s="66"/>
      <c r="B459" s="55"/>
      <c r="C459" s="65"/>
      <c r="D459" s="54"/>
      <c r="E459" s="54"/>
      <c r="F459" s="54"/>
      <c r="G459" s="54"/>
      <c r="H459" s="54"/>
      <c r="I459" s="54"/>
      <c r="J459" s="54"/>
      <c r="K459" s="167"/>
      <c r="M459" s="167"/>
      <c r="N459" s="167"/>
      <c r="O459" s="54"/>
    </row>
    <row r="460" spans="1:15">
      <c r="A460" s="66"/>
      <c r="B460" s="55"/>
      <c r="C460" s="65"/>
      <c r="D460" s="54"/>
      <c r="E460" s="54"/>
      <c r="F460" s="54"/>
      <c r="G460" s="54"/>
      <c r="H460" s="54"/>
      <c r="I460" s="54"/>
      <c r="J460" s="54"/>
      <c r="K460" s="167"/>
      <c r="M460" s="167"/>
      <c r="N460" s="167"/>
      <c r="O460" s="54"/>
    </row>
    <row r="461" spans="1:15">
      <c r="A461" s="66"/>
      <c r="B461" s="55"/>
      <c r="C461" s="65"/>
      <c r="D461" s="54"/>
      <c r="E461" s="54"/>
      <c r="F461" s="54"/>
      <c r="G461" s="54"/>
      <c r="H461" s="54"/>
      <c r="I461" s="54"/>
      <c r="J461" s="54"/>
      <c r="K461" s="167"/>
      <c r="M461" s="167"/>
      <c r="N461" s="167"/>
      <c r="O461" s="54"/>
    </row>
    <row r="462" spans="1:15">
      <c r="A462" s="66"/>
      <c r="B462" s="55"/>
      <c r="C462" s="65"/>
      <c r="D462" s="54"/>
      <c r="E462" s="54"/>
      <c r="F462" s="54"/>
      <c r="G462" s="54"/>
      <c r="H462" s="54"/>
      <c r="I462" s="54"/>
      <c r="J462" s="54"/>
      <c r="K462" s="167"/>
      <c r="M462" s="167"/>
      <c r="N462" s="167"/>
      <c r="O462" s="54"/>
    </row>
    <row r="463" spans="1:15">
      <c r="A463" s="66"/>
      <c r="B463" s="55"/>
      <c r="C463" s="65"/>
      <c r="D463" s="54"/>
      <c r="E463" s="54"/>
      <c r="F463" s="54"/>
      <c r="G463" s="54"/>
      <c r="H463" s="54"/>
      <c r="I463" s="54"/>
      <c r="J463" s="54"/>
      <c r="K463" s="167"/>
      <c r="M463" s="167"/>
      <c r="N463" s="167"/>
      <c r="O463" s="54"/>
    </row>
    <row r="464" spans="1:15">
      <c r="A464" s="66"/>
      <c r="B464" s="55"/>
      <c r="C464" s="65"/>
      <c r="D464" s="54"/>
      <c r="E464" s="54"/>
      <c r="F464" s="54"/>
      <c r="G464" s="54"/>
      <c r="H464" s="54"/>
      <c r="I464" s="54"/>
      <c r="J464" s="54"/>
      <c r="K464" s="167"/>
      <c r="M464" s="167"/>
      <c r="N464" s="167"/>
      <c r="O464" s="54"/>
    </row>
    <row r="465" spans="1:15">
      <c r="A465" s="66"/>
      <c r="B465" s="55"/>
      <c r="C465" s="65"/>
      <c r="D465" s="54"/>
      <c r="E465" s="54"/>
      <c r="F465" s="54"/>
      <c r="G465" s="54"/>
      <c r="H465" s="54"/>
      <c r="I465" s="54"/>
      <c r="J465" s="54"/>
      <c r="K465" s="167"/>
      <c r="M465" s="167"/>
      <c r="N465" s="167"/>
      <c r="O465" s="54"/>
    </row>
    <row r="466" spans="1:15">
      <c r="A466" s="66"/>
      <c r="B466" s="55"/>
      <c r="C466" s="65"/>
      <c r="D466" s="54"/>
      <c r="E466" s="54"/>
      <c r="F466" s="54"/>
      <c r="G466" s="54"/>
      <c r="H466" s="54"/>
      <c r="I466" s="54"/>
      <c r="J466" s="54"/>
      <c r="K466" s="167"/>
      <c r="M466" s="167"/>
      <c r="N466" s="167"/>
      <c r="O466" s="54"/>
    </row>
    <row r="467" spans="1:15">
      <c r="A467" s="66"/>
      <c r="B467" s="55"/>
      <c r="C467" s="65"/>
      <c r="D467" s="54"/>
      <c r="E467" s="54"/>
      <c r="F467" s="54"/>
      <c r="G467" s="54"/>
      <c r="H467" s="54"/>
      <c r="I467" s="54"/>
      <c r="J467" s="54"/>
      <c r="K467" s="167"/>
      <c r="M467" s="167"/>
      <c r="N467" s="167"/>
      <c r="O467" s="54"/>
    </row>
    <row r="468" spans="1:15">
      <c r="A468" s="66"/>
      <c r="B468" s="55"/>
      <c r="C468" s="65"/>
      <c r="D468" s="54"/>
      <c r="E468" s="54"/>
      <c r="F468" s="54"/>
      <c r="G468" s="54"/>
      <c r="H468" s="54"/>
      <c r="I468" s="54"/>
      <c r="J468" s="54"/>
      <c r="K468" s="167"/>
      <c r="M468" s="167"/>
      <c r="N468" s="167"/>
      <c r="O468" s="54"/>
    </row>
    <row r="469" spans="1:15">
      <c r="A469" s="66"/>
      <c r="B469" s="55"/>
      <c r="C469" s="65"/>
      <c r="D469" s="54"/>
      <c r="E469" s="54"/>
      <c r="F469" s="54"/>
      <c r="G469" s="54"/>
      <c r="H469" s="54"/>
      <c r="I469" s="54"/>
      <c r="J469" s="54"/>
      <c r="K469" s="167"/>
      <c r="M469" s="167"/>
      <c r="N469" s="167"/>
      <c r="O469" s="54"/>
    </row>
    <row r="470" spans="1:15">
      <c r="A470" s="66"/>
      <c r="B470" s="55"/>
      <c r="C470" s="65"/>
      <c r="D470" s="54"/>
      <c r="E470" s="54"/>
      <c r="F470" s="54"/>
      <c r="G470" s="54"/>
      <c r="H470" s="54"/>
      <c r="I470" s="54"/>
      <c r="J470" s="54"/>
      <c r="K470" s="167"/>
      <c r="M470" s="167"/>
      <c r="N470" s="167"/>
      <c r="O470" s="54"/>
    </row>
    <row r="471" spans="1:15">
      <c r="A471" s="66"/>
      <c r="B471" s="55"/>
      <c r="C471" s="65"/>
      <c r="D471" s="54"/>
      <c r="E471" s="54"/>
      <c r="F471" s="54"/>
      <c r="G471" s="54"/>
      <c r="H471" s="54"/>
      <c r="I471" s="54"/>
      <c r="J471" s="54"/>
      <c r="K471" s="167"/>
      <c r="M471" s="167"/>
      <c r="N471" s="167"/>
      <c r="O471" s="54"/>
    </row>
    <row r="472" spans="1:15">
      <c r="A472" s="66"/>
      <c r="B472" s="55"/>
      <c r="C472" s="65"/>
      <c r="D472" s="54"/>
      <c r="E472" s="54"/>
      <c r="F472" s="54"/>
      <c r="G472" s="54"/>
      <c r="H472" s="54"/>
      <c r="I472" s="54"/>
      <c r="J472" s="54"/>
      <c r="K472" s="167"/>
      <c r="M472" s="167"/>
      <c r="N472" s="167"/>
      <c r="O472" s="54"/>
    </row>
    <row r="473" spans="1:15">
      <c r="A473" s="66"/>
      <c r="B473" s="55"/>
      <c r="C473" s="65"/>
      <c r="D473" s="54"/>
      <c r="E473" s="54"/>
      <c r="F473" s="54"/>
      <c r="G473" s="54"/>
      <c r="H473" s="54"/>
      <c r="I473" s="54"/>
      <c r="J473" s="54"/>
      <c r="K473" s="167"/>
      <c r="M473" s="167"/>
      <c r="N473" s="167"/>
      <c r="O473" s="54"/>
    </row>
    <row r="474" spans="1:15">
      <c r="A474" s="66"/>
      <c r="B474" s="55"/>
      <c r="C474" s="65"/>
      <c r="D474" s="54"/>
      <c r="E474" s="54"/>
      <c r="F474" s="54"/>
      <c r="G474" s="54"/>
      <c r="H474" s="54"/>
      <c r="I474" s="54"/>
      <c r="J474" s="54"/>
      <c r="K474" s="167"/>
      <c r="M474" s="167"/>
      <c r="N474" s="167"/>
      <c r="O474" s="54"/>
    </row>
    <row r="475" spans="1:15">
      <c r="A475" s="66"/>
      <c r="B475" s="55"/>
      <c r="C475" s="65"/>
      <c r="D475" s="54"/>
      <c r="E475" s="54"/>
      <c r="F475" s="54"/>
      <c r="G475" s="54"/>
      <c r="H475" s="54"/>
      <c r="I475" s="54"/>
      <c r="J475" s="54"/>
      <c r="K475" s="167"/>
      <c r="M475" s="167"/>
      <c r="N475" s="167"/>
      <c r="O475" s="54"/>
    </row>
    <row r="476" spans="1:15">
      <c r="A476" s="66"/>
      <c r="B476" s="55"/>
      <c r="C476" s="65"/>
      <c r="D476" s="54"/>
      <c r="E476" s="54"/>
      <c r="F476" s="54"/>
      <c r="G476" s="54"/>
      <c r="H476" s="54"/>
      <c r="I476" s="54"/>
      <c r="J476" s="54"/>
      <c r="K476" s="167"/>
      <c r="M476" s="167"/>
      <c r="N476" s="167"/>
      <c r="O476" s="54"/>
    </row>
    <row r="477" spans="1:15">
      <c r="A477" s="66"/>
      <c r="B477" s="55"/>
      <c r="C477" s="65"/>
      <c r="D477" s="54"/>
      <c r="E477" s="54"/>
      <c r="F477" s="54"/>
      <c r="G477" s="54"/>
      <c r="H477" s="54"/>
      <c r="I477" s="54"/>
      <c r="J477" s="54"/>
      <c r="K477" s="167"/>
      <c r="M477" s="167"/>
      <c r="N477" s="167"/>
      <c r="O477" s="54"/>
    </row>
    <row r="478" spans="1:15">
      <c r="A478" s="66"/>
      <c r="B478" s="55"/>
      <c r="C478" s="65"/>
      <c r="D478" s="54"/>
      <c r="E478" s="54"/>
      <c r="F478" s="54"/>
      <c r="G478" s="54"/>
      <c r="H478" s="54"/>
      <c r="I478" s="54"/>
      <c r="J478" s="54"/>
      <c r="K478" s="167"/>
      <c r="M478" s="167"/>
      <c r="N478" s="167"/>
      <c r="O478" s="54"/>
    </row>
    <row r="479" spans="1:15">
      <c r="A479" s="66"/>
      <c r="B479" s="55"/>
      <c r="C479" s="65"/>
      <c r="D479" s="54"/>
      <c r="E479" s="54"/>
      <c r="F479" s="54"/>
      <c r="G479" s="54"/>
      <c r="H479" s="54"/>
      <c r="I479" s="54"/>
      <c r="J479" s="54"/>
      <c r="K479" s="167"/>
      <c r="M479" s="167"/>
      <c r="N479" s="167"/>
      <c r="O479" s="54"/>
    </row>
    <row r="480" spans="1:15">
      <c r="A480" s="66"/>
      <c r="B480" s="55"/>
      <c r="C480" s="65"/>
      <c r="D480" s="54"/>
      <c r="E480" s="54"/>
      <c r="F480" s="54"/>
      <c r="G480" s="54"/>
      <c r="H480" s="54"/>
      <c r="I480" s="54"/>
      <c r="J480" s="54"/>
      <c r="K480" s="167"/>
      <c r="M480" s="167"/>
      <c r="N480" s="167"/>
      <c r="O480" s="54"/>
    </row>
    <row r="481" spans="1:15">
      <c r="A481" s="66"/>
      <c r="B481" s="55"/>
      <c r="C481" s="65"/>
      <c r="D481" s="54"/>
      <c r="E481" s="54"/>
      <c r="F481" s="54"/>
      <c r="G481" s="54"/>
      <c r="H481" s="54"/>
      <c r="I481" s="54"/>
      <c r="J481" s="54"/>
      <c r="K481" s="167"/>
      <c r="M481" s="167"/>
      <c r="N481" s="167"/>
      <c r="O481" s="54"/>
    </row>
    <row r="482" spans="1:15">
      <c r="A482" s="66"/>
      <c r="B482" s="55"/>
      <c r="C482" s="65"/>
      <c r="D482" s="54"/>
      <c r="E482" s="54"/>
      <c r="F482" s="54"/>
      <c r="G482" s="54"/>
      <c r="H482" s="54"/>
      <c r="I482" s="54"/>
      <c r="J482" s="54"/>
      <c r="K482" s="167"/>
      <c r="M482" s="167"/>
      <c r="N482" s="167"/>
      <c r="O482" s="54"/>
    </row>
    <row r="483" spans="1:15">
      <c r="A483" s="66"/>
      <c r="B483" s="55"/>
      <c r="C483" s="65"/>
      <c r="D483" s="54"/>
      <c r="E483" s="54"/>
      <c r="F483" s="54"/>
      <c r="G483" s="54"/>
      <c r="H483" s="54"/>
      <c r="I483" s="54"/>
      <c r="J483" s="54"/>
      <c r="K483" s="167"/>
      <c r="M483" s="167"/>
      <c r="N483" s="167"/>
      <c r="O483" s="54"/>
    </row>
    <row r="484" spans="1:15">
      <c r="A484" s="66"/>
      <c r="B484" s="55"/>
      <c r="C484" s="65"/>
      <c r="D484" s="54"/>
      <c r="E484" s="54"/>
      <c r="F484" s="54"/>
      <c r="G484" s="54"/>
      <c r="H484" s="54"/>
      <c r="I484" s="54"/>
      <c r="J484" s="54"/>
      <c r="K484" s="167"/>
      <c r="M484" s="167"/>
      <c r="N484" s="167"/>
      <c r="O484" s="54"/>
    </row>
    <row r="485" spans="1:15">
      <c r="A485" s="66"/>
      <c r="B485" s="55"/>
      <c r="C485" s="65"/>
      <c r="D485" s="54"/>
      <c r="E485" s="54"/>
      <c r="F485" s="54"/>
      <c r="G485" s="54"/>
      <c r="H485" s="54"/>
      <c r="I485" s="54"/>
      <c r="J485" s="54"/>
      <c r="K485" s="167"/>
      <c r="M485" s="167"/>
      <c r="N485" s="167"/>
      <c r="O485" s="54"/>
    </row>
    <row r="486" spans="1:15">
      <c r="A486" s="66"/>
      <c r="B486" s="55"/>
      <c r="C486" s="65"/>
      <c r="D486" s="54"/>
      <c r="E486" s="54"/>
      <c r="F486" s="54"/>
      <c r="G486" s="54"/>
      <c r="H486" s="54"/>
      <c r="I486" s="54"/>
      <c r="J486" s="54"/>
      <c r="K486" s="167"/>
      <c r="M486" s="167"/>
      <c r="N486" s="167"/>
      <c r="O486" s="54"/>
    </row>
    <row r="487" spans="1:15">
      <c r="A487" s="66"/>
      <c r="B487" s="55"/>
      <c r="C487" s="65"/>
      <c r="D487" s="54"/>
      <c r="E487" s="54"/>
      <c r="F487" s="54"/>
      <c r="G487" s="54"/>
      <c r="H487" s="54"/>
      <c r="I487" s="54"/>
      <c r="J487" s="54"/>
      <c r="K487" s="167"/>
      <c r="M487" s="167"/>
      <c r="N487" s="167"/>
      <c r="O487" s="54"/>
    </row>
    <row r="488" spans="1:15">
      <c r="A488" s="66"/>
      <c r="B488" s="55"/>
      <c r="C488" s="65"/>
      <c r="D488" s="54"/>
      <c r="E488" s="54"/>
      <c r="F488" s="54"/>
      <c r="G488" s="54"/>
      <c r="H488" s="54"/>
      <c r="I488" s="54"/>
      <c r="J488" s="54"/>
      <c r="K488" s="167"/>
      <c r="M488" s="167"/>
      <c r="N488" s="167"/>
      <c r="O488" s="54"/>
    </row>
    <row r="489" spans="1:15">
      <c r="A489" s="66"/>
      <c r="B489" s="55"/>
      <c r="C489" s="65"/>
      <c r="D489" s="54"/>
      <c r="E489" s="54"/>
      <c r="F489" s="54"/>
      <c r="G489" s="54"/>
      <c r="H489" s="54"/>
      <c r="I489" s="54"/>
      <c r="J489" s="54"/>
      <c r="K489" s="167"/>
      <c r="M489" s="167"/>
      <c r="N489" s="167"/>
      <c r="O489" s="54"/>
    </row>
    <row r="490" spans="1:15">
      <c r="A490" s="66"/>
      <c r="B490" s="55"/>
      <c r="C490" s="65"/>
      <c r="D490" s="54"/>
      <c r="E490" s="54"/>
      <c r="F490" s="54"/>
      <c r="G490" s="54"/>
      <c r="H490" s="54"/>
      <c r="I490" s="54"/>
      <c r="J490" s="54"/>
      <c r="K490" s="167"/>
      <c r="M490" s="167"/>
      <c r="N490" s="167"/>
      <c r="O490" s="54"/>
    </row>
    <row r="491" spans="1:15">
      <c r="A491" s="66"/>
      <c r="B491" s="55"/>
      <c r="C491" s="65"/>
      <c r="D491" s="54"/>
      <c r="E491" s="54"/>
      <c r="F491" s="54"/>
      <c r="G491" s="54"/>
      <c r="H491" s="54"/>
      <c r="I491" s="54"/>
      <c r="J491" s="54"/>
      <c r="K491" s="167"/>
      <c r="M491" s="167"/>
      <c r="N491" s="167"/>
      <c r="O491" s="54"/>
    </row>
    <row r="492" spans="1:15">
      <c r="A492" s="66"/>
      <c r="B492" s="55"/>
      <c r="C492" s="65"/>
      <c r="D492" s="54"/>
      <c r="E492" s="54"/>
      <c r="F492" s="54"/>
      <c r="G492" s="54"/>
      <c r="H492" s="54"/>
      <c r="I492" s="54"/>
      <c r="J492" s="54"/>
      <c r="K492" s="167"/>
      <c r="M492" s="167"/>
      <c r="N492" s="167"/>
      <c r="O492" s="54"/>
    </row>
    <row r="493" spans="1:15">
      <c r="A493" s="66"/>
      <c r="B493" s="55"/>
      <c r="C493" s="65"/>
      <c r="D493" s="54"/>
      <c r="E493" s="54"/>
      <c r="F493" s="54"/>
      <c r="G493" s="54"/>
      <c r="H493" s="54"/>
      <c r="I493" s="54"/>
      <c r="J493" s="54"/>
      <c r="K493" s="167"/>
      <c r="M493" s="167"/>
      <c r="N493" s="167"/>
      <c r="O493" s="54"/>
    </row>
    <row r="494" spans="1:15">
      <c r="A494" s="66"/>
      <c r="B494" s="55"/>
      <c r="C494" s="65"/>
      <c r="D494" s="54"/>
      <c r="E494" s="54"/>
      <c r="F494" s="54"/>
      <c r="G494" s="54"/>
      <c r="H494" s="54"/>
      <c r="I494" s="54"/>
      <c r="J494" s="54"/>
      <c r="K494" s="167"/>
      <c r="M494" s="167"/>
      <c r="N494" s="167"/>
      <c r="O494" s="54"/>
    </row>
    <row r="495" spans="1:15">
      <c r="A495" s="66"/>
      <c r="B495" s="55"/>
      <c r="C495" s="65"/>
      <c r="D495" s="54"/>
      <c r="E495" s="54"/>
      <c r="F495" s="54"/>
      <c r="G495" s="54"/>
      <c r="H495" s="54"/>
      <c r="I495" s="54"/>
      <c r="J495" s="54"/>
      <c r="K495" s="167"/>
      <c r="M495" s="167"/>
      <c r="N495" s="167"/>
      <c r="O495" s="54"/>
    </row>
    <row r="496" spans="1:15">
      <c r="A496" s="66"/>
      <c r="B496" s="55"/>
      <c r="C496" s="65"/>
      <c r="D496" s="54"/>
      <c r="E496" s="54"/>
      <c r="F496" s="54"/>
      <c r="G496" s="54"/>
      <c r="H496" s="54"/>
      <c r="I496" s="54"/>
      <c r="J496" s="54"/>
      <c r="K496" s="167"/>
      <c r="M496" s="167"/>
      <c r="N496" s="167"/>
      <c r="O496" s="54"/>
    </row>
    <row r="497" spans="1:15">
      <c r="A497" s="66"/>
      <c r="B497" s="55"/>
      <c r="C497" s="65"/>
      <c r="D497" s="54"/>
      <c r="E497" s="54"/>
      <c r="F497" s="54"/>
      <c r="G497" s="54"/>
      <c r="H497" s="54"/>
      <c r="I497" s="54"/>
      <c r="J497" s="54"/>
      <c r="K497" s="167"/>
      <c r="M497" s="167"/>
      <c r="N497" s="167"/>
      <c r="O497" s="54"/>
    </row>
  </sheetData>
  <mergeCells count="3">
    <mergeCell ref="C2:J2"/>
    <mergeCell ref="A4:C4"/>
    <mergeCell ref="A3:O3"/>
  </mergeCells>
  <conditionalFormatting sqref="O6:O322">
    <cfRule type="containsText" dxfId="89" priority="1" operator="containsText" text="En proceso">
      <formula>NOT(ISERROR(SEARCH("En proceso",O6)))</formula>
    </cfRule>
    <cfRule type="containsText" dxfId="88" priority="2" operator="containsText" text="Sin terminar">
      <formula>NOT(ISERROR(SEARCH("Sin terminar",O6)))</formula>
    </cfRule>
    <cfRule type="containsText" dxfId="87" priority="3" operator="containsText" text="Terminado">
      <formula>NOT(ISERROR(SEARCH("Terminado",O6)))</formula>
    </cfRule>
  </conditionalFormatting>
  <pageMargins left="0.39370078740157483" right="0.39370078740157483" top="0.74803149606299213" bottom="0.74803149606299213" header="0.31496062992125984" footer="0.31496062992125984"/>
  <pageSetup paperSize="9" orientation="landscape" verticalDpi="300" r:id="rId1"/>
  <cellWatches>
    <cellWatch r="O6"/>
    <cellWatch r="O7"/>
    <cellWatch r="O8"/>
    <cellWatch r="O9"/>
    <cellWatch r="O10"/>
    <cellWatch r="O11"/>
    <cellWatch r="O12"/>
    <cellWatch r="O13"/>
    <cellWatch r="O14"/>
    <cellWatch r="O15"/>
    <cellWatch r="O16"/>
    <cellWatch r="O17"/>
    <cellWatch r="O18"/>
    <cellWatch r="O19"/>
    <cellWatch r="O20"/>
    <cellWatch r="O21"/>
    <cellWatch r="O22"/>
    <cellWatch r="O23"/>
    <cellWatch r="O24"/>
    <cellWatch r="O25"/>
    <cellWatch r="O26"/>
    <cellWatch r="O27"/>
    <cellWatch r="O28"/>
    <cellWatch r="O29"/>
    <cellWatch r="O31"/>
    <cellWatch r="O32"/>
    <cellWatch r="O33"/>
    <cellWatch r="O34"/>
    <cellWatch r="O35"/>
    <cellWatch r="O36"/>
    <cellWatch r="O37"/>
    <cellWatch r="O39"/>
    <cellWatch r="O40"/>
    <cellWatch r="O41"/>
    <cellWatch r="O42"/>
    <cellWatch r="O43"/>
    <cellWatch r="O44"/>
    <cellWatch r="O45"/>
    <cellWatch r="O46"/>
    <cellWatch r="O47"/>
    <cellWatch r="O48"/>
    <cellWatch r="O49"/>
    <cellWatch r="O50"/>
    <cellWatch r="O51"/>
    <cellWatch r="O52"/>
    <cellWatch r="O53"/>
    <cellWatch r="O54"/>
    <cellWatch r="O55"/>
    <cellWatch r="O56"/>
    <cellWatch r="O57"/>
    <cellWatch r="O58"/>
    <cellWatch r="O59"/>
    <cellWatch r="O60"/>
    <cellWatch r="O61"/>
    <cellWatch r="O62"/>
    <cellWatch r="O63"/>
    <cellWatch r="O64"/>
    <cellWatch r="O65"/>
    <cellWatch r="O66"/>
    <cellWatch r="O67"/>
    <cellWatch r="O68"/>
    <cellWatch r="O69"/>
    <cellWatch r="O70"/>
    <cellWatch r="O71"/>
    <cellWatch r="O72"/>
    <cellWatch r="O73"/>
    <cellWatch r="O74"/>
    <cellWatch r="O75"/>
    <cellWatch r="O76"/>
    <cellWatch r="O77"/>
    <cellWatch r="O78"/>
    <cellWatch r="O79"/>
    <cellWatch r="O80"/>
    <cellWatch r="O81"/>
    <cellWatch r="O82"/>
    <cellWatch r="O83"/>
    <cellWatch r="O84"/>
    <cellWatch r="O85"/>
    <cellWatch r="O86"/>
    <cellWatch r="O87"/>
    <cellWatch r="O88"/>
    <cellWatch r="O89"/>
    <cellWatch r="O90"/>
    <cellWatch r="O91"/>
    <cellWatch r="O92"/>
    <cellWatch r="O93"/>
    <cellWatch r="O94"/>
    <cellWatch r="O95"/>
    <cellWatch r="O96"/>
    <cellWatch r="O97"/>
    <cellWatch r="O98"/>
    <cellWatch r="O99"/>
    <cellWatch r="O100"/>
    <cellWatch r="O101"/>
    <cellWatch r="O102"/>
    <cellWatch r="O103"/>
    <cellWatch r="O104"/>
    <cellWatch r="O105"/>
    <cellWatch r="O106"/>
    <cellWatch r="O107"/>
    <cellWatch r="O108"/>
    <cellWatch r="O109"/>
    <cellWatch r="O110"/>
    <cellWatch r="O111"/>
    <cellWatch r="O112"/>
    <cellWatch r="O113"/>
    <cellWatch r="O114"/>
    <cellWatch r="O115"/>
    <cellWatch r="O116"/>
    <cellWatch r="O117"/>
    <cellWatch r="O118"/>
    <cellWatch r="O119"/>
    <cellWatch r="O120"/>
    <cellWatch r="O121"/>
    <cellWatch r="O122"/>
    <cellWatch r="O123"/>
    <cellWatch r="O124"/>
    <cellWatch r="O125"/>
    <cellWatch r="O126"/>
    <cellWatch r="O127"/>
    <cellWatch r="O128"/>
    <cellWatch r="O129"/>
    <cellWatch r="O130"/>
    <cellWatch r="O131"/>
    <cellWatch r="O132"/>
    <cellWatch r="O133"/>
    <cellWatch r="O134"/>
    <cellWatch r="O135"/>
    <cellWatch r="O136"/>
    <cellWatch r="O137"/>
    <cellWatch r="O138"/>
    <cellWatch r="O139"/>
    <cellWatch r="O140"/>
    <cellWatch r="O141"/>
    <cellWatch r="O142"/>
    <cellWatch r="O143"/>
    <cellWatch r="O144"/>
    <cellWatch r="O145"/>
    <cellWatch r="O146"/>
    <cellWatch r="O147"/>
    <cellWatch r="O148"/>
    <cellWatch r="O149"/>
    <cellWatch r="O150"/>
    <cellWatch r="O151"/>
    <cellWatch r="O152"/>
    <cellWatch r="O153"/>
    <cellWatch r="O154"/>
    <cellWatch r="O155"/>
    <cellWatch r="O156"/>
    <cellWatch r="O157"/>
  </cellWatche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70"/>
  <sheetViews>
    <sheetView workbookViewId="0">
      <selection activeCell="G17" sqref="G17"/>
    </sheetView>
  </sheetViews>
  <sheetFormatPr baseColWidth="10" defaultRowHeight="15"/>
  <cols>
    <col min="1" max="1" width="14" style="101" customWidth="1"/>
    <col min="2" max="2" width="14" style="186" customWidth="1"/>
    <col min="3" max="4" width="37.85546875" style="101" customWidth="1"/>
    <col min="5" max="5" width="16.7109375" style="101" customWidth="1"/>
    <col min="6" max="6" width="22.7109375" customWidth="1"/>
    <col min="7" max="7" width="15.5703125" customWidth="1"/>
    <col min="8" max="8" width="16.140625" style="129" customWidth="1"/>
    <col min="9" max="9" width="10.85546875" customWidth="1"/>
    <col min="10" max="10" width="11.42578125" style="129"/>
    <col min="13" max="13" width="9" style="139" customWidth="1"/>
    <col min="14" max="14" width="1.28515625" style="101" customWidth="1"/>
    <col min="15" max="15" width="6.5703125" style="134" customWidth="1"/>
  </cols>
  <sheetData>
    <row r="1" spans="1:25">
      <c r="F1" s="101"/>
      <c r="G1" s="186"/>
    </row>
    <row r="2" spans="1:25">
      <c r="A2" s="471" t="s">
        <v>610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</row>
    <row r="3" spans="1:25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</row>
    <row r="4" spans="1:25" ht="26.25">
      <c r="A4" s="111" t="s">
        <v>613</v>
      </c>
      <c r="B4" s="111"/>
      <c r="C4" s="112">
        <f ca="1">TODAY()</f>
        <v>42468</v>
      </c>
      <c r="D4" s="112"/>
      <c r="E4" s="112"/>
      <c r="F4" s="110"/>
      <c r="G4" s="187"/>
      <c r="H4" s="110"/>
      <c r="I4" s="110"/>
      <c r="J4" s="110"/>
      <c r="K4" s="110"/>
      <c r="L4" s="110"/>
      <c r="M4" s="135"/>
      <c r="N4" s="125"/>
      <c r="O4" s="132"/>
      <c r="P4" s="110"/>
    </row>
    <row r="5" spans="1:25" ht="26.25">
      <c r="A5" s="110"/>
      <c r="B5" s="187"/>
      <c r="C5" s="110"/>
      <c r="D5" s="110"/>
      <c r="E5" s="110"/>
      <c r="F5" s="120"/>
      <c r="G5" s="120"/>
      <c r="H5" s="110"/>
      <c r="I5" s="110"/>
      <c r="J5" s="110"/>
      <c r="K5" s="110"/>
      <c r="L5" s="110"/>
      <c r="M5" s="135"/>
      <c r="N5" s="125"/>
      <c r="O5" s="132"/>
      <c r="P5" s="110"/>
    </row>
    <row r="6" spans="1:25">
      <c r="A6" s="115" t="s">
        <v>611</v>
      </c>
      <c r="B6" s="115"/>
      <c r="C6" s="145" t="s">
        <v>624</v>
      </c>
      <c r="D6" s="116"/>
      <c r="E6" s="116"/>
      <c r="F6" s="120"/>
      <c r="G6" s="120"/>
      <c r="H6" s="126" t="s">
        <v>612</v>
      </c>
      <c r="I6" s="113" t="s">
        <v>618</v>
      </c>
      <c r="J6" s="126" t="s">
        <v>613</v>
      </c>
      <c r="K6" s="114">
        <v>42285</v>
      </c>
      <c r="L6" s="123"/>
      <c r="M6" s="136" t="s">
        <v>619</v>
      </c>
      <c r="N6" s="130" t="s">
        <v>621</v>
      </c>
      <c r="O6" s="133" t="s">
        <v>620</v>
      </c>
      <c r="Y6" s="118"/>
    </row>
    <row r="7" spans="1:25">
      <c r="A7" s="119"/>
      <c r="B7" s="119"/>
      <c r="C7" s="120"/>
      <c r="D7" s="120"/>
      <c r="E7" s="120"/>
      <c r="F7" s="120"/>
      <c r="G7" s="120"/>
      <c r="H7" s="127"/>
      <c r="I7" s="121"/>
      <c r="J7" s="127"/>
      <c r="K7" s="122"/>
      <c r="L7" s="123" t="s">
        <v>615</v>
      </c>
      <c r="M7" s="137">
        <v>7</v>
      </c>
      <c r="N7" s="131" t="s">
        <v>621</v>
      </c>
      <c r="O7" s="134">
        <v>30</v>
      </c>
      <c r="Y7" s="118"/>
    </row>
    <row r="8" spans="1:25">
      <c r="A8" s="119"/>
      <c r="B8" s="119"/>
      <c r="C8" s="120" t="str">
        <f>"L"</f>
        <v>L</v>
      </c>
      <c r="D8" s="120"/>
      <c r="E8" s="120"/>
      <c r="F8" s="120"/>
      <c r="G8" s="120"/>
      <c r="H8" s="127"/>
      <c r="I8" s="121"/>
      <c r="J8" s="127"/>
      <c r="K8" s="122"/>
      <c r="L8" s="123" t="s">
        <v>616</v>
      </c>
      <c r="M8" s="138">
        <v>15</v>
      </c>
      <c r="N8" s="115" t="s">
        <v>621</v>
      </c>
      <c r="O8" s="134">
        <v>30</v>
      </c>
      <c r="Y8" s="118"/>
    </row>
    <row r="9" spans="1:25" ht="14.25" customHeight="1" thickBot="1">
      <c r="A9" s="120"/>
      <c r="B9" s="120"/>
      <c r="C9" s="120"/>
      <c r="D9" s="120"/>
      <c r="E9" s="120"/>
      <c r="F9" s="144"/>
      <c r="G9" s="144"/>
      <c r="H9" s="128"/>
      <c r="I9" s="24"/>
      <c r="J9" s="128"/>
      <c r="K9" s="24"/>
      <c r="Y9" s="118"/>
    </row>
    <row r="10" spans="1:25" ht="30.75" thickBot="1">
      <c r="A10" s="202" t="s">
        <v>923</v>
      </c>
      <c r="B10" s="202" t="s">
        <v>847</v>
      </c>
      <c r="C10" s="203" t="s">
        <v>102</v>
      </c>
      <c r="D10" s="203" t="s">
        <v>159</v>
      </c>
      <c r="E10" s="204" t="s">
        <v>622</v>
      </c>
      <c r="F10" s="227" t="s">
        <v>623</v>
      </c>
      <c r="G10" s="197" t="s">
        <v>625</v>
      </c>
      <c r="H10" s="142" t="s">
        <v>617</v>
      </c>
      <c r="I10" s="143" t="s">
        <v>614</v>
      </c>
      <c r="J10" s="141" t="s">
        <v>619</v>
      </c>
      <c r="K10" s="124"/>
      <c r="L10" s="124"/>
      <c r="M10" s="140"/>
      <c r="N10" s="100"/>
      <c r="Y10" s="118"/>
    </row>
    <row r="11" spans="1:25" ht="16.5" customHeight="1" thickBot="1">
      <c r="A11" s="192" t="s">
        <v>304</v>
      </c>
      <c r="B11" s="228" t="str">
        <f>VLOOKUP(A11,'Tiempos borrador'!A6:L489,2,FALSE)</f>
        <v>Caja de rodamientos</v>
      </c>
      <c r="C11" s="117" t="str">
        <f>VLOOKUP(A11,'Tiempos borrador'!A6:L489,3,FALSE)</f>
        <v>Caja rodamiento 6203</v>
      </c>
      <c r="D11" s="117" t="str">
        <f>VLOOKUP(A11,'Tiempos borrador'!A6:L489,5,FALSE)</f>
        <v>Torneado</v>
      </c>
      <c r="E11" s="117">
        <f>VLOOKUP(A11,'Tiempos borrador'!A6:L489,4,FALSE)</f>
        <v>2</v>
      </c>
      <c r="F11" s="117">
        <v>4</v>
      </c>
      <c r="G11" s="117" t="str">
        <f>'Tiempos borrador'!O75</f>
        <v>terminado</v>
      </c>
      <c r="H11" s="129">
        <f>(VLOOKUP(A11,'Tiempos borrador'!A6:L489,11,FALSE))*F11</f>
        <v>60</v>
      </c>
      <c r="I11">
        <f>H11</f>
        <v>60</v>
      </c>
      <c r="J11" s="129" t="str">
        <f>IF(LEN(INT((I11+O7)/60))=1,"0"&amp;INT((I11+O7)/60)+M7,INT((I11+O7)/60))&amp;":"&amp;IF(LEN(MOD((I11+O7),60))=1,"0"&amp;MOD((I11+O7),60)+O7,MOD((I11+O7),60))</f>
        <v>08:30</v>
      </c>
    </row>
    <row r="12" spans="1:25" ht="15.75" thickBot="1">
      <c r="A12" s="193" t="s">
        <v>308</v>
      </c>
      <c r="B12" s="229" t="str">
        <f>VLOOKUP(A12,'Tiempos borrador'!A7:L490,2,FALSE)</f>
        <v>Leva aluminio</v>
      </c>
      <c r="C12" s="117" t="str">
        <f>VLOOKUP(A12,'Tiempos borrador'!A7:L490,3,FALSE)</f>
        <v>Leva de aluminio</v>
      </c>
      <c r="D12" s="117" t="str">
        <f>VLOOKUP(A12,'Tiempos borrador'!A7:L490,5,FALSE)</f>
        <v>Torneado</v>
      </c>
      <c r="E12" s="117">
        <f>VLOOKUP(A12,'Tiempos borrador'!A7:L490,4,FALSE)</f>
        <v>2</v>
      </c>
      <c r="F12" s="117">
        <v>4</v>
      </c>
      <c r="G12" s="117" t="str">
        <f>'Tiempos borrador'!O76</f>
        <v>terminado</v>
      </c>
      <c r="H12" s="188">
        <f>(VLOOKUP(A12,'Tiempos borrador'!A7:L490,11,FALSE))*F12</f>
        <v>0</v>
      </c>
      <c r="I12">
        <f t="shared" ref="I12:I70" si="0">H12</f>
        <v>0</v>
      </c>
      <c r="J12" s="129" t="str">
        <f>IF(LEN(INT((I12+O7)/60))=1,"0"&amp;INT((I12+O7)/60)+M7,INT((I12+O7)/60))&amp;":"&amp;IF(LEN(MOD((I12+O7),60))=1,"0"&amp;MOD((I12+O7),60),MOD((I12+O7),60))</f>
        <v>07:30</v>
      </c>
    </row>
    <row r="13" spans="1:25" ht="15.75" thickBot="1">
      <c r="A13" s="194" t="s">
        <v>866</v>
      </c>
      <c r="B13" s="228" t="str">
        <f>VLOOKUP(A13,'Tiempos borrador'!A8:L491,2,FALSE)</f>
        <v>Leva aluminio</v>
      </c>
      <c r="C13" s="117" t="str">
        <f>VLOOKUP(A13,'Tiempos borrador'!A8:L491,3,FALSE)</f>
        <v xml:space="preserve">Leva de aluminio </v>
      </c>
      <c r="D13" s="117" t="str">
        <f>VLOOKUP(A13,'Tiempos borrador'!A8:L491,5,FALSE)</f>
        <v>verificacion y retoques</v>
      </c>
      <c r="E13" s="117">
        <f>VLOOKUP(A13,'Tiempos borrador'!A8:L491,4,FALSE)</f>
        <v>2</v>
      </c>
      <c r="F13" s="117">
        <v>4</v>
      </c>
      <c r="G13" s="117" t="str">
        <f>'Tiempos borrador'!O77</f>
        <v>terminado</v>
      </c>
      <c r="H13" s="188">
        <f>(VLOOKUP(A13,'Tiempos borrador'!A8:L491,11,FALSE))*F13</f>
        <v>60</v>
      </c>
      <c r="I13">
        <f t="shared" si="0"/>
        <v>60</v>
      </c>
      <c r="J13" s="129" t="str">
        <f t="shared" ref="J13:J38" si="1">IF(LEN(INT((I13+O8)/60))=1,"0"&amp;INT((I13+O8)/60)+M8,INT((I13+O8)/60))&amp;":"&amp;IF(LEN(MOD((I13+O8),60))=1,"0"&amp;MOD((I13+O8),60),MOD((I13+O8),60))</f>
        <v>016:30</v>
      </c>
    </row>
    <row r="14" spans="1:25" ht="15.75" thickBot="1">
      <c r="A14" s="193" t="s">
        <v>312</v>
      </c>
      <c r="B14" s="229" t="str">
        <f>VLOOKUP(A14,'Tiempos borrador'!A9:L492,2,FALSE)</f>
        <v>Estructura</v>
      </c>
      <c r="C14" s="117" t="str">
        <f>VLOOKUP(A14,'Tiempos borrador'!A9:L492,3,FALSE)</f>
        <v>Soporte estructura</v>
      </c>
      <c r="D14" s="117" t="str">
        <f>VLOOKUP(A14,'Tiempos borrador'!A9:L492,5,FALSE)</f>
        <v>Toneado   (Punto centro)</v>
      </c>
      <c r="E14" s="117">
        <f>VLOOKUP(A14,'Tiempos borrador'!A9:L492,4,FALSE)</f>
        <v>1</v>
      </c>
      <c r="F14" s="117">
        <v>4</v>
      </c>
      <c r="G14" s="117" t="str">
        <f>'Tiempos borrador'!O78</f>
        <v>terminado</v>
      </c>
      <c r="H14" s="188">
        <f>(VLOOKUP(A14,'Tiempos borrador'!A9:L492,11,FALSE))*F14</f>
        <v>0</v>
      </c>
      <c r="I14">
        <f t="shared" si="0"/>
        <v>0</v>
      </c>
      <c r="J14" s="129" t="str">
        <f t="shared" si="1"/>
        <v>00:00</v>
      </c>
    </row>
    <row r="15" spans="1:25" ht="15.75" thickBot="1">
      <c r="A15" s="192" t="s">
        <v>315</v>
      </c>
      <c r="B15" s="228" t="str">
        <f>VLOOKUP(A15,'Tiempos borrador'!A10:L493,2,FALSE)</f>
        <v>Leva acero</v>
      </c>
      <c r="C15" s="117" t="str">
        <f>VLOOKUP(A15,'Tiempos borrador'!A10:L493,3,FALSE)</f>
        <v>leva acero</v>
      </c>
      <c r="D15" s="117" t="str">
        <f>VLOOKUP(A15,'Tiempos borrador'!A10:L493,5,FALSE)</f>
        <v>Agujereado CON TORNO (Exentrico)</v>
      </c>
      <c r="E15" s="117">
        <f>VLOOKUP(A15,'Tiempos borrador'!A10:L493,4,FALSE)</f>
        <v>2</v>
      </c>
      <c r="F15" s="117">
        <v>4</v>
      </c>
      <c r="G15" s="117" t="str">
        <f>'Tiempos borrador'!O79</f>
        <v>terminado</v>
      </c>
      <c r="H15" s="188">
        <f>(VLOOKUP(A15,'Tiempos borrador'!A10:L493,11,FALSE))*F15</f>
        <v>0</v>
      </c>
      <c r="I15">
        <f t="shared" si="0"/>
        <v>0</v>
      </c>
      <c r="J15" s="129" t="str">
        <f t="shared" si="1"/>
        <v>00:00</v>
      </c>
    </row>
    <row r="16" spans="1:25" ht="15.75" thickBot="1">
      <c r="A16" s="193" t="s">
        <v>318</v>
      </c>
      <c r="B16" s="229" t="str">
        <f>VLOOKUP(A16,'Tiempos borrador'!A11:L494,2,FALSE)</f>
        <v>Rolo laminador</v>
      </c>
      <c r="C16" s="117" t="str">
        <f>VLOOKUP(A16,'Tiempos borrador'!A11:L494,3,FALSE)</f>
        <v>Eje rolo laminador</v>
      </c>
      <c r="D16" s="117" t="str">
        <f>VLOOKUP(A16,'Tiempos borrador'!A11:L494,5,FALSE)</f>
        <v>Toneado   (Punto centro)</v>
      </c>
      <c r="E16" s="117">
        <f>VLOOKUP(A16,'Tiempos borrador'!A11:L494,4,FALSE)</f>
        <v>1</v>
      </c>
      <c r="F16" s="117">
        <v>4</v>
      </c>
      <c r="G16" s="117" t="str">
        <f>'Tiempos borrador'!O80</f>
        <v>sin terminar</v>
      </c>
      <c r="H16" s="188">
        <f>(VLOOKUP(A16,'Tiempos borrador'!A11:L494,11,FALSE))*F16</f>
        <v>0</v>
      </c>
      <c r="I16">
        <f t="shared" si="0"/>
        <v>0</v>
      </c>
      <c r="J16" s="129" t="str">
        <f t="shared" si="1"/>
        <v>00:00</v>
      </c>
    </row>
    <row r="17" spans="1:10" ht="15.75" thickBot="1">
      <c r="A17" s="192" t="s">
        <v>319</v>
      </c>
      <c r="B17" s="228" t="str">
        <f>VLOOKUP(A17,'Tiempos borrador'!A12:L495,2,FALSE)</f>
        <v>Rolo laminador</v>
      </c>
      <c r="C17" s="117" t="str">
        <f>VLOOKUP(A17,'Tiempos borrador'!A12:L495,3,FALSE)</f>
        <v>Eje rolo laminador</v>
      </c>
      <c r="D17" s="117" t="str">
        <f>VLOOKUP(A17,'Tiempos borrador'!A12:L495,5,FALSE)</f>
        <v>Torneado</v>
      </c>
      <c r="E17" s="117">
        <f>VLOOKUP(A17,'Tiempos borrador'!A12:L495,4,FALSE)</f>
        <v>2</v>
      </c>
      <c r="F17" s="117">
        <v>4</v>
      </c>
      <c r="G17" s="117" t="str">
        <f>'Tiempos borrador'!O81</f>
        <v>sin terminar</v>
      </c>
      <c r="H17" s="188">
        <f>(VLOOKUP(A17,'Tiempos borrador'!A12:L495,11,FALSE))*F17</f>
        <v>0</v>
      </c>
      <c r="I17">
        <f t="shared" si="0"/>
        <v>0</v>
      </c>
      <c r="J17" s="129" t="str">
        <f t="shared" si="1"/>
        <v>00:00</v>
      </c>
    </row>
    <row r="18" spans="1:10" ht="15.75" thickBot="1">
      <c r="A18" s="193" t="s">
        <v>321</v>
      </c>
      <c r="B18" s="229" t="str">
        <f>VLOOKUP(A18,'Tiempos borrador'!A13:L496,2,FALSE)</f>
        <v>Rolo laminador</v>
      </c>
      <c r="C18" s="117" t="str">
        <f>VLOOKUP(A18,'Tiempos borrador'!A13:L496,3,FALSE)</f>
        <v>Rolo laminador- Torneado de arandelas</v>
      </c>
      <c r="D18" s="117" t="str">
        <f>VLOOKUP(A18,'Tiempos borrador'!A13:L496,5,FALSE)</f>
        <v>Torno</v>
      </c>
      <c r="E18" s="117">
        <f>VLOOKUP(A18,'Tiempos borrador'!A13:L496,4,FALSE)</f>
        <v>1</v>
      </c>
      <c r="F18" s="117">
        <v>4</v>
      </c>
      <c r="G18" s="117" t="str">
        <f>'Tiempos borrador'!O82</f>
        <v>sin terminar</v>
      </c>
      <c r="H18" s="188">
        <f>(VLOOKUP(A18,'Tiempos borrador'!A13:L496,11,FALSE))*F18</f>
        <v>8</v>
      </c>
      <c r="I18">
        <f t="shared" si="0"/>
        <v>8</v>
      </c>
      <c r="J18" s="129" t="str">
        <f t="shared" si="1"/>
        <v>00:08</v>
      </c>
    </row>
    <row r="19" spans="1:10" ht="15.75" thickBot="1">
      <c r="A19" s="192" t="s">
        <v>323</v>
      </c>
      <c r="B19" s="228" t="str">
        <f>VLOOKUP(A19,'Tiempos borrador'!A14:L497,2,FALSE)</f>
        <v>Rolo laminador</v>
      </c>
      <c r="C19" s="117" t="str">
        <f>VLOOKUP(A19,'Tiempos borrador'!A14:L497,3,FALSE)</f>
        <v>Terminacion rolo laminador</v>
      </c>
      <c r="D19" s="117" t="str">
        <f>VLOOKUP(A19,'Tiempos borrador'!A14:L497,5,FALSE)</f>
        <v>Torneado</v>
      </c>
      <c r="E19" s="117">
        <f>VLOOKUP(A19,'Tiempos borrador'!A14:L497,4,FALSE)</f>
        <v>2</v>
      </c>
      <c r="F19" s="117">
        <v>4</v>
      </c>
      <c r="G19" s="117" t="str">
        <f>'Tiempos borrador'!O83</f>
        <v>sin terminar</v>
      </c>
      <c r="H19" s="188">
        <f>(VLOOKUP(A19,'Tiempos borrador'!A14:L497,11,FALSE))*F19</f>
        <v>0</v>
      </c>
      <c r="I19">
        <f t="shared" si="0"/>
        <v>0</v>
      </c>
      <c r="J19" s="129" t="str">
        <f t="shared" si="1"/>
        <v>00:00</v>
      </c>
    </row>
    <row r="20" spans="1:10" ht="15.75" thickBot="1">
      <c r="A20" s="193" t="s">
        <v>325</v>
      </c>
      <c r="B20" s="229" t="str">
        <f>VLOOKUP(A20,'Tiempos borrador'!A15:L498,2,FALSE)</f>
        <v>Rolo Paño</v>
      </c>
      <c r="C20" s="117" t="str">
        <f>VLOOKUP(A20,'Tiempos borrador'!A16:L498,3,FALSE)</f>
        <v>Eje rolo paño</v>
      </c>
      <c r="D20" s="117" t="str">
        <f>VLOOKUP(A20,'Tiempos borrador'!A16:L498,5,FALSE)</f>
        <v>Toneado   (Punto centro)</v>
      </c>
      <c r="E20" s="117">
        <f>VLOOKUP(A20,'Tiempos borrador'!A16:L498,4,FALSE)</f>
        <v>1</v>
      </c>
      <c r="F20" s="117">
        <v>4</v>
      </c>
      <c r="G20" s="117" t="str">
        <f>'Tiempos borrador'!O84</f>
        <v>terminado</v>
      </c>
      <c r="H20" s="188">
        <f>(VLOOKUP(A20,'Tiempos borrador'!A15:L498,11,FALSE))*F20</f>
        <v>0</v>
      </c>
      <c r="I20">
        <f t="shared" si="0"/>
        <v>0</v>
      </c>
      <c r="J20" s="129" t="str">
        <f t="shared" si="1"/>
        <v>00:00</v>
      </c>
    </row>
    <row r="21" spans="1:10" ht="15.75" thickBot="1">
      <c r="A21" s="192" t="s">
        <v>326</v>
      </c>
      <c r="B21" s="228" t="str">
        <f>VLOOKUP(A21,'Tiempos borrador'!A16:L499,2,FALSE)</f>
        <v>Rolo Paño</v>
      </c>
      <c r="C21" s="117" t="str">
        <f>VLOOKUP(A21,'Tiempos borrador'!A17:L499,3,FALSE)</f>
        <v>Eje rolo paño</v>
      </c>
      <c r="D21" s="117" t="str">
        <f>VLOOKUP(A21,'Tiempos borrador'!A17:L499,5,FALSE)</f>
        <v>Torneado</v>
      </c>
      <c r="E21" s="117">
        <f>VLOOKUP(A21,'Tiempos borrador'!A17:L499,4,FALSE)</f>
        <v>1</v>
      </c>
      <c r="F21" s="117">
        <v>4</v>
      </c>
      <c r="G21" s="117" t="str">
        <f>'Tiempos borrador'!O85</f>
        <v>sin terminar</v>
      </c>
      <c r="H21" s="188">
        <f>(VLOOKUP(A21,'Tiempos borrador'!A16:L499,11,FALSE))*F21</f>
        <v>0</v>
      </c>
      <c r="I21">
        <f t="shared" si="0"/>
        <v>0</v>
      </c>
      <c r="J21" s="129" t="str">
        <f t="shared" si="1"/>
        <v>00:00</v>
      </c>
    </row>
    <row r="22" spans="1:10" ht="15.75" thickBot="1">
      <c r="A22" s="193" t="s">
        <v>327</v>
      </c>
      <c r="B22" s="229" t="str">
        <f>VLOOKUP(A22,'Tiempos borrador'!A17:L500,2,FALSE)</f>
        <v>Rolo Paño</v>
      </c>
      <c r="C22" s="117" t="str">
        <f>VLOOKUP(A22,'Tiempos borrador'!A18:L500,3,FALSE)</f>
        <v>Disco rolo paño</v>
      </c>
      <c r="D22" s="117" t="str">
        <f>VLOOKUP(A22,'Tiempos borrador'!A18:L500,5,FALSE)</f>
        <v>Corte Pantografo</v>
      </c>
      <c r="E22" s="117">
        <f>VLOOKUP(A22,'Tiempos borrador'!A18:L500,4,FALSE)</f>
        <v>2</v>
      </c>
      <c r="F22" s="117">
        <v>4</v>
      </c>
      <c r="G22" s="117" t="str">
        <f>'Tiempos borrador'!O86</f>
        <v>sin terminar</v>
      </c>
      <c r="H22" s="188">
        <f>(VLOOKUP(A22,'Tiempos borrador'!A17:L500,11,FALSE))*F22</f>
        <v>0</v>
      </c>
      <c r="I22">
        <f t="shared" si="0"/>
        <v>0</v>
      </c>
      <c r="J22" s="129" t="str">
        <f t="shared" si="1"/>
        <v>00:00</v>
      </c>
    </row>
    <row r="23" spans="1:10" ht="15.75" thickBot="1">
      <c r="A23" s="192" t="s">
        <v>328</v>
      </c>
      <c r="B23" s="228" t="str">
        <f>VLOOKUP(A23,'Tiempos borrador'!A18:L501,2,FALSE)</f>
        <v>Rolo Paño</v>
      </c>
      <c r="C23" s="117" t="str">
        <f>VLOOKUP(A23,'Tiempos borrador'!A19:L501,3,FALSE)</f>
        <v>Rolo Paño-colocacion de discos al eje</v>
      </c>
      <c r="D23" s="117" t="str">
        <f>VLOOKUP(A23,'Tiempos borrador'!A19:L501,5,FALSE)</f>
        <v>Torneado</v>
      </c>
      <c r="E23" s="117">
        <f>VLOOKUP(A23,'Tiempos borrador'!A19:L501,4,FALSE)</f>
        <v>2</v>
      </c>
      <c r="F23" s="117">
        <v>4</v>
      </c>
      <c r="G23" s="117" t="str">
        <f>'Tiempos borrador'!O87</f>
        <v>sin terminar</v>
      </c>
      <c r="H23" s="188">
        <f>(VLOOKUP(A23,'Tiempos borrador'!A18:L501,11,FALSE))*F23</f>
        <v>0</v>
      </c>
      <c r="I23">
        <f t="shared" si="0"/>
        <v>0</v>
      </c>
      <c r="J23" s="129" t="str">
        <f t="shared" si="1"/>
        <v>00:00</v>
      </c>
    </row>
    <row r="24" spans="1:10" ht="15.75" thickBot="1">
      <c r="A24" s="193" t="s">
        <v>581</v>
      </c>
      <c r="B24" s="229" t="str">
        <f>VLOOKUP(A24,'Tiempos borrador'!A19:L502,2,FALSE)</f>
        <v>Rolo Paño</v>
      </c>
      <c r="C24" s="117" t="str">
        <f>VLOOKUP(A24,'Tiempos borrador'!A20:L502,3,FALSE)</f>
        <v>Goma</v>
      </c>
      <c r="D24" s="117" t="str">
        <f>VLOOKUP(A24,'Tiempos borrador'!A20:L502,5,FALSE)</f>
        <v>Cortar y pegar</v>
      </c>
      <c r="E24" s="117">
        <f>VLOOKUP(A24,'Tiempos borrador'!A20:L502,4,FALSE)</f>
        <v>1</v>
      </c>
      <c r="F24" s="117">
        <v>4</v>
      </c>
      <c r="G24" s="117" t="str">
        <f>'Tiempos borrador'!O88</f>
        <v>sin terminar</v>
      </c>
      <c r="H24" s="188">
        <f>(VLOOKUP(A24,'Tiempos borrador'!A19:L502,11,FALSE))*F24</f>
        <v>0</v>
      </c>
      <c r="I24">
        <f t="shared" si="0"/>
        <v>0</v>
      </c>
      <c r="J24" s="129" t="str">
        <f t="shared" si="1"/>
        <v>00:00</v>
      </c>
    </row>
    <row r="25" spans="1:10" ht="15.75" thickBot="1">
      <c r="A25" s="192" t="s">
        <v>585</v>
      </c>
      <c r="B25" s="228" t="str">
        <f>VLOOKUP(A25,'Tiempos borrador'!A20:L503,2,FALSE)</f>
        <v>Rolo paño</v>
      </c>
      <c r="C25" s="117" t="str">
        <f>VLOOKUP(A25,'Tiempos borrador'!A21:L503,3,FALSE)</f>
        <v xml:space="preserve">Verificacion </v>
      </c>
      <c r="D25" s="117" t="str">
        <f>VLOOKUP(A25,'Tiempos borrador'!A21:L503,5,FALSE)</f>
        <v>Longitud y alojes rodamientos</v>
      </c>
      <c r="E25" s="117">
        <f>VLOOKUP(A25,'Tiempos borrador'!A21:L503,4,FALSE)</f>
        <v>1</v>
      </c>
      <c r="F25" s="117">
        <v>4</v>
      </c>
      <c r="G25" s="117" t="str">
        <f>'Tiempos borrador'!O89</f>
        <v>sin terminar</v>
      </c>
      <c r="H25" s="188">
        <f>(VLOOKUP(A25,'Tiempos borrador'!A20:L503,11,FALSE))*F25</f>
        <v>0</v>
      </c>
      <c r="I25">
        <f t="shared" si="0"/>
        <v>0</v>
      </c>
      <c r="J25" s="129" t="str">
        <f t="shared" si="1"/>
        <v>00:00</v>
      </c>
    </row>
    <row r="26" spans="1:10" ht="15.75" thickBot="1">
      <c r="A26" s="193" t="s">
        <v>331</v>
      </c>
      <c r="B26" s="229" t="str">
        <f>VLOOKUP(A26,'Tiempos borrador'!A21:L504,2,FALSE)</f>
        <v>Volante</v>
      </c>
      <c r="C26" s="117" t="str">
        <f>VLOOKUP(A26,'Tiempos borrador'!A25:L504,3,FALSE)</f>
        <v>Eje volante</v>
      </c>
      <c r="D26" s="117" t="str">
        <f>VLOOKUP(A26,'Tiempos borrador'!A25:L504,5,FALSE)</f>
        <v>Toneado   (Punto centro)</v>
      </c>
      <c r="E26" s="117">
        <f>VLOOKUP(A26,'Tiempos borrador'!A25:L504,4,FALSE)</f>
        <v>1</v>
      </c>
      <c r="F26" s="117">
        <v>4</v>
      </c>
      <c r="G26" s="117" t="str">
        <f>'Tiempos borrador'!O90</f>
        <v>sin terminar</v>
      </c>
      <c r="H26" s="188">
        <f>(VLOOKUP(A26,'Tiempos borrador'!A21:L504,11,FALSE))*F26</f>
        <v>0</v>
      </c>
      <c r="I26">
        <f t="shared" si="0"/>
        <v>0</v>
      </c>
      <c r="J26" s="129" t="str">
        <f t="shared" si="1"/>
        <v>00:00</v>
      </c>
    </row>
    <row r="27" spans="1:10" ht="15.75" thickBot="1">
      <c r="A27" s="192" t="s">
        <v>332</v>
      </c>
      <c r="B27" s="228" t="str">
        <f>VLOOKUP(A27,'Tiempos borrador'!A22:L505,2,FALSE)</f>
        <v>Volante</v>
      </c>
      <c r="C27" s="117" t="str">
        <f>VLOOKUP(A27,'Tiempos borrador'!A26:L505,3,FALSE)</f>
        <v>Eje volante</v>
      </c>
      <c r="D27" s="117" t="str">
        <f>VLOOKUP(A27,'Tiempos borrador'!A26:L505,5,FALSE)</f>
        <v>Torneado</v>
      </c>
      <c r="E27" s="117">
        <f>VLOOKUP(A27,'Tiempos borrador'!A26:L505,4,FALSE)</f>
        <v>1</v>
      </c>
      <c r="F27" s="117">
        <v>4</v>
      </c>
      <c r="G27" s="117" t="str">
        <f>'Tiempos borrador'!O91</f>
        <v>sin terminar</v>
      </c>
      <c r="H27" s="188">
        <f>(VLOOKUP(A27,'Tiempos borrador'!A22:L505,11,FALSE))*F27</f>
        <v>0</v>
      </c>
      <c r="I27">
        <f t="shared" si="0"/>
        <v>0</v>
      </c>
      <c r="J27" s="129" t="str">
        <f t="shared" si="1"/>
        <v>00:00</v>
      </c>
    </row>
    <row r="28" spans="1:10" ht="15.75" thickBot="1">
      <c r="A28" s="193" t="s">
        <v>336</v>
      </c>
      <c r="B28" s="229" t="str">
        <f>VLOOKUP(A28,'Tiempos borrador'!A23:L506,2,FALSE)</f>
        <v>Volante</v>
      </c>
      <c r="C28" s="117" t="str">
        <f>VLOOKUP(A28,'Tiempos borrador'!A27:L506,3,FALSE)</f>
        <v>Eje piñon volante</v>
      </c>
      <c r="D28" s="117" t="str">
        <f>VLOOKUP(A28,'Tiempos borrador'!A27:L506,5,FALSE)</f>
        <v>Torneado</v>
      </c>
      <c r="E28" s="117">
        <f>VLOOKUP(A28,'Tiempos borrador'!A27:L506,4,FALSE)</f>
        <v>1</v>
      </c>
      <c r="F28" s="117">
        <v>4</v>
      </c>
      <c r="G28" s="117" t="str">
        <f>'Tiempos borrador'!O92</f>
        <v>sin terminar</v>
      </c>
      <c r="H28" s="188">
        <f>(VLOOKUP(A28,'Tiempos borrador'!A23:L506,11,FALSE))*F28</f>
        <v>0</v>
      </c>
      <c r="I28">
        <f t="shared" si="0"/>
        <v>0</v>
      </c>
      <c r="J28" s="129" t="str">
        <f t="shared" si="1"/>
        <v>00:00</v>
      </c>
    </row>
    <row r="29" spans="1:10" ht="15.75" thickBot="1">
      <c r="A29" s="192" t="s">
        <v>337</v>
      </c>
      <c r="B29" s="228" t="str">
        <f>VLOOKUP(A29,'Tiempos borrador'!A24:L507,2,FALSE)</f>
        <v>Volante</v>
      </c>
      <c r="C29" s="117" t="str">
        <f>VLOOKUP(A29,'Tiempos borrador'!A28:L507,3,FALSE)</f>
        <v>Eje piñon volante</v>
      </c>
      <c r="D29" s="117" t="str">
        <f>VLOOKUP(A29,'Tiempos borrador'!A28:L507,5,FALSE)</f>
        <v>Armado</v>
      </c>
      <c r="E29" s="117">
        <f>VLOOKUP(A29,'Tiempos borrador'!A28:L507,4,FALSE)</f>
        <v>1</v>
      </c>
      <c r="F29" s="117">
        <v>4</v>
      </c>
      <c r="G29" s="117" t="str">
        <f>'Tiempos borrador'!O93</f>
        <v>terminado</v>
      </c>
      <c r="H29" s="188">
        <f>(VLOOKUP(A29,'Tiempos borrador'!A24:L507,11,FALSE))*F29</f>
        <v>0</v>
      </c>
      <c r="I29">
        <f t="shared" si="0"/>
        <v>0</v>
      </c>
      <c r="J29" s="129" t="str">
        <f t="shared" si="1"/>
        <v>00:00</v>
      </c>
    </row>
    <row r="30" spans="1:10" ht="15.75" thickBot="1">
      <c r="A30" s="193" t="s">
        <v>338</v>
      </c>
      <c r="B30" s="229" t="str">
        <f>VLOOKUP(A30,'Tiempos borrador'!A25:L508,2,FALSE)</f>
        <v>Volante</v>
      </c>
      <c r="C30" s="117" t="str">
        <f>VLOOKUP(A30,'Tiempos borrador'!A29:L508,3,FALSE)</f>
        <v>Disco polea</v>
      </c>
      <c r="D30" s="117" t="str">
        <f>VLOOKUP(A30,'Tiempos borrador'!A29:L508,5,FALSE)</f>
        <v>Corte CNC</v>
      </c>
      <c r="E30" s="117">
        <f>VLOOKUP(A30,'Tiempos borrador'!A29:L508,4,FALSE)</f>
        <v>1</v>
      </c>
      <c r="F30" s="117">
        <v>4</v>
      </c>
      <c r="G30" s="117" t="str">
        <f>'Tiempos borrador'!O94</f>
        <v>terminado</v>
      </c>
      <c r="H30" s="188">
        <f>(VLOOKUP(A30,'Tiempos borrador'!A25:L508,11,FALSE))*F30</f>
        <v>0</v>
      </c>
      <c r="I30">
        <f t="shared" si="0"/>
        <v>0</v>
      </c>
      <c r="J30" s="129" t="str">
        <f t="shared" si="1"/>
        <v>00:00</v>
      </c>
    </row>
    <row r="31" spans="1:10" ht="15.75" thickBot="1">
      <c r="A31" s="192" t="s">
        <v>340</v>
      </c>
      <c r="B31" s="228" t="str">
        <f>VLOOKUP(A31,'Tiempos borrador'!A26:L509,2,FALSE)</f>
        <v>Volante</v>
      </c>
      <c r="C31" s="117" t="str">
        <f>VLOOKUP(A31,'Tiempos borrador'!A31:L509,3,FALSE)</f>
        <v>Disco polea</v>
      </c>
      <c r="D31" s="117" t="str">
        <f>VLOOKUP(A31,'Tiempos borrador'!A31:L509,5,FALSE)</f>
        <v>Armado</v>
      </c>
      <c r="E31" s="117">
        <f>VLOOKUP(A31,'Tiempos borrador'!A31:L509,4,FALSE)</f>
        <v>1</v>
      </c>
      <c r="F31" s="117">
        <v>4</v>
      </c>
      <c r="G31" s="117" t="str">
        <f>'Tiempos borrador'!O95</f>
        <v>terminado</v>
      </c>
      <c r="H31" s="188">
        <f>(VLOOKUP(A31,'Tiempos borrador'!A26:L509,11,FALSE))*F31</f>
        <v>0</v>
      </c>
      <c r="I31">
        <f t="shared" si="0"/>
        <v>0</v>
      </c>
      <c r="J31" s="129" t="str">
        <f t="shared" si="1"/>
        <v>00:00</v>
      </c>
    </row>
    <row r="32" spans="1:10" ht="15.75" thickBot="1">
      <c r="A32" s="193" t="s">
        <v>341</v>
      </c>
      <c r="B32" s="229" t="str">
        <f>VLOOKUP(A32,'Tiempos borrador'!A27:L510,2,FALSE)</f>
        <v>Volante</v>
      </c>
      <c r="C32" s="117" t="str">
        <f>VLOOKUP(A32,'Tiempos borrador'!A32:L510,3,FALSE)</f>
        <v>Alojes para rodamientos</v>
      </c>
      <c r="D32" s="117" t="str">
        <f>VLOOKUP(A32,'Tiempos borrador'!A32:L510,5,FALSE)</f>
        <v>torneado</v>
      </c>
      <c r="E32" s="117">
        <f>VLOOKUP(A32,'Tiempos borrador'!A32:L510,4,FALSE)</f>
        <v>1</v>
      </c>
      <c r="F32" s="117">
        <v>4</v>
      </c>
      <c r="G32" s="117" t="str">
        <f>'Tiempos borrador'!O96</f>
        <v>terminado</v>
      </c>
      <c r="H32" s="188">
        <f>(VLOOKUP(A32,'Tiempos borrador'!A27:L510,11,FALSE))*F32</f>
        <v>0</v>
      </c>
      <c r="I32">
        <f t="shared" si="0"/>
        <v>0</v>
      </c>
      <c r="J32" s="129" t="str">
        <f t="shared" si="1"/>
        <v>00:00</v>
      </c>
    </row>
    <row r="33" spans="1:10" ht="15.75" thickBot="1">
      <c r="A33" s="192" t="s">
        <v>342</v>
      </c>
      <c r="B33" s="228" t="str">
        <f>VLOOKUP(A33,'Tiempos borrador'!A28:L511,2,FALSE)</f>
        <v>volante</v>
      </c>
      <c r="C33" s="117" t="str">
        <f>VLOOKUP(A33,'Tiempos borrador'!A33:L511,3,FALSE)</f>
        <v>agujero roscado p/ disco piñon</v>
      </c>
      <c r="D33" s="117" t="str">
        <f>VLOOKUP(A33,'Tiempos borrador'!A33:L511,5,FALSE)</f>
        <v>agujereado + roscado</v>
      </c>
      <c r="E33" s="117">
        <f>VLOOKUP(A33,'Tiempos borrador'!A33:L511,4,FALSE)</f>
        <v>3</v>
      </c>
      <c r="F33" s="117">
        <v>4</v>
      </c>
      <c r="G33" s="117" t="str">
        <f>'Tiempos borrador'!O97</f>
        <v>terminado</v>
      </c>
      <c r="H33" s="188">
        <f>(VLOOKUP(A33,'Tiempos borrador'!A28:L511,11,FALSE))*F33</f>
        <v>0</v>
      </c>
      <c r="I33">
        <f t="shared" si="0"/>
        <v>0</v>
      </c>
      <c r="J33" s="129" t="str">
        <f t="shared" si="1"/>
        <v>00:00</v>
      </c>
    </row>
    <row r="34" spans="1:10" ht="15.75" thickBot="1">
      <c r="A34" s="193" t="s">
        <v>344</v>
      </c>
      <c r="B34" s="229" t="str">
        <f>VLOOKUP(A34,'Tiempos borrador'!A29:L512,2,FALSE)</f>
        <v>Tensor cadena</v>
      </c>
      <c r="C34" s="117" t="str">
        <f>VLOOKUP(A34,'Tiempos borrador'!A34:L512,3,FALSE)</f>
        <v>Soporte tensor cadena</v>
      </c>
      <c r="D34" s="117" t="str">
        <f>VLOOKUP(A34,'Tiempos borrador'!A34:L512,5,FALSE)</f>
        <v>Frenteado</v>
      </c>
      <c r="E34" s="117">
        <f>VLOOKUP(A34,'Tiempos borrador'!A34:L512,4,FALSE)</f>
        <v>1</v>
      </c>
      <c r="F34" s="117">
        <v>4</v>
      </c>
      <c r="G34" s="117" t="str">
        <f>'Tiempos borrador'!O98</f>
        <v>sin terminar</v>
      </c>
      <c r="H34" s="188">
        <f>(VLOOKUP(A34,'Tiempos borrador'!A29:L512,11,FALSE))*F34</f>
        <v>0</v>
      </c>
      <c r="I34">
        <f t="shared" si="0"/>
        <v>0</v>
      </c>
      <c r="J34" s="129" t="str">
        <f t="shared" si="1"/>
        <v>00:00</v>
      </c>
    </row>
    <row r="35" spans="1:10" ht="15.75" thickBot="1">
      <c r="A35" s="192" t="s">
        <v>345</v>
      </c>
      <c r="B35" s="228" t="str">
        <f>VLOOKUP(A35,'Tiempos borrador'!A30:L513,2,FALSE)</f>
        <v>Tensor cadena</v>
      </c>
      <c r="C35" s="117" t="str">
        <f>VLOOKUP(A35,'Tiempos borrador'!A35:L513,3,FALSE)</f>
        <v>Soporte tensor cadena</v>
      </c>
      <c r="D35" s="117" t="str">
        <f>VLOOKUP(A35,'Tiempos borrador'!A35:L513,5,FALSE)</f>
        <v>Agujereado Torno y roscado</v>
      </c>
      <c r="E35" s="117">
        <f>VLOOKUP(A35,'Tiempos borrador'!A35:L513,4,FALSE)</f>
        <v>1</v>
      </c>
      <c r="F35" s="117">
        <v>4</v>
      </c>
      <c r="G35" s="117" t="str">
        <f>'Tiempos borrador'!O99</f>
        <v>terminado</v>
      </c>
      <c r="H35" s="188">
        <f>(VLOOKUP(A35,'Tiempos borrador'!A30:L513,11,FALSE))*F35</f>
        <v>8</v>
      </c>
      <c r="I35">
        <f t="shared" si="0"/>
        <v>8</v>
      </c>
      <c r="J35" s="129" t="str">
        <f t="shared" si="1"/>
        <v>00:08</v>
      </c>
    </row>
    <row r="36" spans="1:10" ht="15.75" thickBot="1">
      <c r="A36" s="193" t="s">
        <v>602</v>
      </c>
      <c r="B36" s="229" t="str">
        <f>VLOOKUP(A36,'Tiempos borrador'!A31:L514,2,FALSE)</f>
        <v>Tensor cadena</v>
      </c>
      <c r="C36" s="117" t="str">
        <f>VLOOKUP(A36,'Tiempos borrador'!A36:L514,3,FALSE)</f>
        <v xml:space="preserve">planchuela tensor </v>
      </c>
      <c r="D36" s="117" t="str">
        <f>VLOOKUP(A36,'Tiempos borrador'!A36:L514,5,FALSE)</f>
        <v xml:space="preserve">Roscado </v>
      </c>
      <c r="E36" s="117">
        <f>VLOOKUP(A36,'Tiempos borrador'!A36:L514,4,FALSE)</f>
        <v>1</v>
      </c>
      <c r="F36" s="117">
        <v>4</v>
      </c>
      <c r="G36" s="117" t="str">
        <f>'Tiempos borrador'!O100</f>
        <v>sin terminar</v>
      </c>
      <c r="H36" s="188">
        <f>(VLOOKUP(A36,'Tiempos borrador'!A31:L514,11,FALSE))*F36</f>
        <v>0</v>
      </c>
      <c r="I36">
        <f t="shared" si="0"/>
        <v>0</v>
      </c>
      <c r="J36" s="129" t="str">
        <f t="shared" si="1"/>
        <v>00:00</v>
      </c>
    </row>
    <row r="37" spans="1:10" ht="15.75" thickBot="1">
      <c r="A37" s="192" t="s">
        <v>347</v>
      </c>
      <c r="B37" s="228" t="str">
        <f>VLOOKUP(A37,'Tiempos borrador'!A32:L515,2,FALSE)</f>
        <v>Engranajes</v>
      </c>
      <c r="C37" s="117" t="str">
        <f>VLOOKUP(A37,'Tiempos borrador'!A37:L515,3,FALSE)</f>
        <v>1/2x 9D (Polea)</v>
      </c>
      <c r="D37" s="117" t="str">
        <f>VLOOKUP(A37,'Tiempos borrador'!A37:L515,5,FALSE)</f>
        <v>corte cnc</v>
      </c>
      <c r="E37" s="117">
        <f>VLOOKUP(A37,'Tiempos borrador'!A37:L515,4,FALSE)</f>
        <v>1</v>
      </c>
      <c r="F37" s="117">
        <v>4</v>
      </c>
      <c r="G37" s="117" t="str">
        <f>'Tiempos borrador'!O101</f>
        <v>terminado</v>
      </c>
      <c r="H37" s="188">
        <f>(VLOOKUP(A37,'Tiempos borrador'!A32:L515,11,FALSE))*F37</f>
        <v>0</v>
      </c>
      <c r="I37">
        <f t="shared" si="0"/>
        <v>0</v>
      </c>
      <c r="J37" s="129" t="str">
        <f t="shared" si="1"/>
        <v>00:00</v>
      </c>
    </row>
    <row r="38" spans="1:10" ht="15.75" thickBot="1">
      <c r="A38" s="193" t="s">
        <v>348</v>
      </c>
      <c r="B38" s="229" t="str">
        <f>VLOOKUP(A38,'Tiempos borrador'!A33:L516,2,FALSE)</f>
        <v>Engranajes</v>
      </c>
      <c r="C38" s="117" t="str">
        <f>VLOOKUP(A38,'Tiempos borrador'!A39:L516,3,FALSE)</f>
        <v>1/2x 9D (Polear)</v>
      </c>
      <c r="D38" s="117" t="str">
        <f>VLOOKUP(A38,'Tiempos borrador'!A39:L516,5,FALSE)</f>
        <v>ajuste de dientes</v>
      </c>
      <c r="E38" s="117">
        <f>VLOOKUP(A38,'Tiempos borrador'!A39:L516,4,FALSE)</f>
        <v>1</v>
      </c>
      <c r="F38" s="117">
        <v>4</v>
      </c>
      <c r="G38" s="117" t="str">
        <f>'Tiempos borrador'!O102</f>
        <v>sin terminar</v>
      </c>
      <c r="H38" s="188">
        <f>(VLOOKUP(A38,'Tiempos borrador'!A33:L516,11,FALSE))*F38</f>
        <v>0</v>
      </c>
      <c r="I38">
        <f t="shared" si="0"/>
        <v>0</v>
      </c>
      <c r="J38" s="129" t="str">
        <f t="shared" si="1"/>
        <v>00:00</v>
      </c>
    </row>
    <row r="39" spans="1:10" ht="15.75" thickBot="1">
      <c r="A39" s="192" t="s">
        <v>349</v>
      </c>
      <c r="B39" s="228" t="str">
        <f>VLOOKUP(A39,'Tiempos borrador'!A34:L517,2,FALSE)</f>
        <v>Engranajes</v>
      </c>
      <c r="C39" s="117" t="str">
        <f>VLOOKUP(A39,'Tiempos borrador'!A40:L517,3,FALSE)</f>
        <v>1/2x 10D (rolo laminador)</v>
      </c>
      <c r="D39" s="117" t="str">
        <f>VLOOKUP(A39,'Tiempos borrador'!A40:L517,5,FALSE)</f>
        <v>corte cnc</v>
      </c>
      <c r="E39" s="117">
        <f>VLOOKUP(A39,'Tiempos borrador'!A40:L517,4,FALSE)</f>
        <v>1</v>
      </c>
      <c r="F39" s="117">
        <v>4</v>
      </c>
      <c r="G39" s="117" t="str">
        <f>'Tiempos borrador'!O103</f>
        <v>terminado</v>
      </c>
      <c r="H39" s="188">
        <f>(VLOOKUP(A39,'Tiempos borrador'!A34:L517,11,FALSE))*F39</f>
        <v>0</v>
      </c>
      <c r="I39">
        <f t="shared" si="0"/>
        <v>0</v>
      </c>
    </row>
    <row r="40" spans="1:10" ht="15.75" thickBot="1">
      <c r="A40" s="193" t="s">
        <v>350</v>
      </c>
      <c r="B40" s="229" t="str">
        <f>VLOOKUP(A40,'Tiempos borrador'!A35:L518,2,FALSE)</f>
        <v>Engranajes</v>
      </c>
      <c r="C40" s="117" t="str">
        <f>VLOOKUP(A40,'Tiempos borrador'!A41:L518,3,FALSE)</f>
        <v>1/2x 10D (rolo laminador)</v>
      </c>
      <c r="D40" s="117" t="str">
        <f>VLOOKUP(A40,'Tiempos borrador'!A41:L518,5,FALSE)</f>
        <v>ajuste de dientes</v>
      </c>
      <c r="E40" s="117">
        <f>VLOOKUP(A40,'Tiempos borrador'!A41:L518,4,FALSE)</f>
        <v>1</v>
      </c>
      <c r="F40" s="117">
        <v>4</v>
      </c>
      <c r="G40" s="117" t="str">
        <f>'Tiempos borrador'!O104</f>
        <v>terminado</v>
      </c>
      <c r="H40" s="188">
        <f>(VLOOKUP(A40,'Tiempos borrador'!A35:L518,11,FALSE))*F40</f>
        <v>0</v>
      </c>
      <c r="I40">
        <f t="shared" si="0"/>
        <v>0</v>
      </c>
    </row>
    <row r="41" spans="1:10" ht="15.75" thickBot="1">
      <c r="A41" s="192" t="s">
        <v>351</v>
      </c>
      <c r="B41" s="228" t="str">
        <f>VLOOKUP(A41,'Tiempos borrador'!A36:L519,2,FALSE)</f>
        <v>Engranajes</v>
      </c>
      <c r="C41" s="117" t="str">
        <f>VLOOKUP(A41,'Tiempos borrador'!A42:L519,3,FALSE)</f>
        <v>1/2x 15D (rolo paño izq)</v>
      </c>
      <c r="D41" s="117" t="str">
        <f>VLOOKUP(A41,'Tiempos borrador'!A42:L519,5,FALSE)</f>
        <v>corte cnc</v>
      </c>
      <c r="E41" s="117">
        <f>VLOOKUP(A41,'Tiempos borrador'!A42:L519,4,FALSE)</f>
        <v>1</v>
      </c>
      <c r="F41" s="117">
        <v>4</v>
      </c>
      <c r="G41" s="117" t="str">
        <f>'Tiempos borrador'!O105</f>
        <v>terminado</v>
      </c>
      <c r="H41" s="188">
        <f>(VLOOKUP(A41,'Tiempos borrador'!A36:L519,11,FALSE))*F41</f>
        <v>0</v>
      </c>
      <c r="I41">
        <f t="shared" si="0"/>
        <v>0</v>
      </c>
    </row>
    <row r="42" spans="1:10" ht="15.75" thickBot="1">
      <c r="A42" s="193" t="s">
        <v>352</v>
      </c>
      <c r="B42" s="229" t="str">
        <f>VLOOKUP(A42,'Tiempos borrador'!A37:L520,2,FALSE)</f>
        <v>Engranajes</v>
      </c>
      <c r="C42" s="117" t="str">
        <f>VLOOKUP(A42,'Tiempos borrador'!A43:L520,3,FALSE)</f>
        <v>1/2x 15D (rolo paño izq)</v>
      </c>
      <c r="D42" s="117" t="str">
        <f>VLOOKUP(A42,'Tiempos borrador'!A43:L520,5,FALSE)</f>
        <v>ajuste de dientes</v>
      </c>
      <c r="E42" s="117">
        <f>VLOOKUP(A42,'Tiempos borrador'!A43:L520,4,FALSE)</f>
        <v>1</v>
      </c>
      <c r="F42" s="117">
        <v>4</v>
      </c>
      <c r="G42" s="117" t="str">
        <f>'Tiempos borrador'!O106</f>
        <v>sin terminar</v>
      </c>
      <c r="H42" s="188">
        <f>(VLOOKUP(A42,'Tiempos borrador'!A37:L520,11,FALSE))*F42</f>
        <v>0</v>
      </c>
      <c r="I42">
        <f t="shared" si="0"/>
        <v>0</v>
      </c>
    </row>
    <row r="43" spans="1:10" ht="15.75" thickBot="1">
      <c r="A43" s="192" t="s">
        <v>353</v>
      </c>
      <c r="B43" s="228" t="str">
        <f>VLOOKUP(A43,'Tiempos borrador'!A38:L521,2,FALSE)</f>
        <v>Engranajes</v>
      </c>
      <c r="C43" s="117" t="str">
        <f>VLOOKUP(A43,'Tiempos borrador'!A44:L521,3,FALSE)</f>
        <v>1/2x 28D (rolo paño der)</v>
      </c>
      <c r="D43" s="117" t="str">
        <f>VLOOKUP(A43,'Tiempos borrador'!A44:L521,5,FALSE)</f>
        <v>corte cnc</v>
      </c>
      <c r="E43" s="117">
        <f>VLOOKUP(A43,'Tiempos borrador'!A44:L521,4,FALSE)</f>
        <v>1</v>
      </c>
      <c r="F43" s="117">
        <v>4</v>
      </c>
      <c r="G43" s="117" t="str">
        <f>'Tiempos borrador'!O107</f>
        <v>sin terminar</v>
      </c>
      <c r="H43" s="188">
        <f>(VLOOKUP(A43,'Tiempos borrador'!A38:L521,11,FALSE))*F43</f>
        <v>0</v>
      </c>
      <c r="I43">
        <f t="shared" si="0"/>
        <v>0</v>
      </c>
    </row>
    <row r="44" spans="1:10" ht="15.75" thickBot="1">
      <c r="A44" s="193" t="s">
        <v>354</v>
      </c>
      <c r="B44" s="229" t="str">
        <f>VLOOKUP(A44,'Tiempos borrador'!A39:L522,2,FALSE)</f>
        <v>Engranajes</v>
      </c>
      <c r="C44" s="117" t="str">
        <f>VLOOKUP(A44,'Tiempos borrador'!A45:L522,3,FALSE)</f>
        <v>1/2x 28D (rolo paño der)</v>
      </c>
      <c r="D44" s="117" t="str">
        <f>VLOOKUP(A44,'Tiempos borrador'!A45:L522,5,FALSE)</f>
        <v>ajuste de dientes</v>
      </c>
      <c r="E44" s="117">
        <f>VLOOKUP(A44,'Tiempos borrador'!A45:L522,4,FALSE)</f>
        <v>1</v>
      </c>
      <c r="F44" s="117">
        <v>4</v>
      </c>
      <c r="G44" s="117" t="str">
        <f>'Tiempos borrador'!O108</f>
        <v>sin terminar</v>
      </c>
      <c r="H44" s="188">
        <f>(VLOOKUP(A44,'Tiempos borrador'!A39:L522,11,FALSE))*F44</f>
        <v>0</v>
      </c>
      <c r="I44">
        <f t="shared" si="0"/>
        <v>0</v>
      </c>
    </row>
    <row r="45" spans="1:10" ht="15.75" thickBot="1">
      <c r="A45" s="192" t="s">
        <v>355</v>
      </c>
      <c r="B45" s="228" t="str">
        <f>VLOOKUP(A45,'Tiempos borrador'!A40:L523,2,FALSE)</f>
        <v>Engranajes</v>
      </c>
      <c r="C45" s="117" t="str">
        <f>VLOOKUP(A45,'Tiempos borrador'!A46:L523,3,FALSE)</f>
        <v>1/2x 10 D tensor</v>
      </c>
      <c r="D45" s="117" t="str">
        <f>VLOOKUP(A45,'Tiempos borrador'!A46:L523,5,FALSE)</f>
        <v>Torneado interior Aloje rodamiento</v>
      </c>
      <c r="E45" s="117">
        <f>VLOOKUP(A45,'Tiempos borrador'!A46:L523,4,FALSE)</f>
        <v>1</v>
      </c>
      <c r="F45" s="117">
        <v>4</v>
      </c>
      <c r="G45" s="117" t="str">
        <f>'Tiempos borrador'!O109</f>
        <v>sin terminar</v>
      </c>
      <c r="H45" s="188">
        <f>(VLOOKUP(A45,'Tiempos borrador'!A40:L523,11,FALSE))*F45</f>
        <v>0</v>
      </c>
      <c r="I45">
        <f t="shared" si="0"/>
        <v>0</v>
      </c>
    </row>
    <row r="46" spans="1:10" ht="15.75" thickBot="1">
      <c r="A46" s="193" t="s">
        <v>356</v>
      </c>
      <c r="B46" s="229" t="str">
        <f>VLOOKUP(A46,'Tiempos borrador'!A41:L524,2,FALSE)</f>
        <v>Engranajes</v>
      </c>
      <c r="C46" s="117" t="str">
        <f>VLOOKUP(A46,'Tiempos borrador'!A47:L524,3,FALSE)</f>
        <v>1/2x 10 D tensor</v>
      </c>
      <c r="D46" s="117" t="str">
        <f>VLOOKUP(A46,'Tiempos borrador'!A47:L524,5,FALSE)</f>
        <v>Afinado</v>
      </c>
      <c r="E46" s="117">
        <f>VLOOKUP(A46,'Tiempos borrador'!A47:L524,4,FALSE)</f>
        <v>1</v>
      </c>
      <c r="F46" s="117">
        <v>4</v>
      </c>
      <c r="G46" s="117" t="str">
        <f>'Tiempos borrador'!O110</f>
        <v>sin terminar</v>
      </c>
      <c r="H46" s="188">
        <f>(VLOOKUP(A46,'Tiempos borrador'!A41:L524,11,FALSE))*F46</f>
        <v>0</v>
      </c>
      <c r="I46">
        <f t="shared" si="0"/>
        <v>0</v>
      </c>
    </row>
    <row r="47" spans="1:10" ht="15.75" thickBot="1">
      <c r="A47" s="192" t="s">
        <v>358</v>
      </c>
      <c r="B47" s="228" t="str">
        <f>VLOOKUP(A47,'Tiempos borrador'!A42:L525,2,FALSE)</f>
        <v>Engranajes</v>
      </c>
      <c r="C47" s="117" t="str">
        <f>VLOOKUP(A47,'Tiempos borrador'!A48:L525,3,FALSE)</f>
        <v>Masas engranajes</v>
      </c>
      <c r="D47" s="117" t="str">
        <f>VLOOKUP(A47,'Tiempos borrador'!A48:L525,5,FALSE)</f>
        <v>Frenteado y punto centro</v>
      </c>
      <c r="E47" s="117">
        <f>VLOOKUP(A47,'Tiempos borrador'!A48:L525,4,FALSE)</f>
        <v>3</v>
      </c>
      <c r="F47" s="117">
        <v>4</v>
      </c>
      <c r="G47" s="117" t="str">
        <f>'Tiempos borrador'!O111</f>
        <v>sin terminar</v>
      </c>
      <c r="H47" s="188">
        <f>(VLOOKUP(A47,'Tiempos borrador'!A42:L525,11,FALSE))*F47</f>
        <v>0</v>
      </c>
      <c r="I47">
        <f t="shared" si="0"/>
        <v>0</v>
      </c>
    </row>
    <row r="48" spans="1:10" ht="15.75" thickBot="1">
      <c r="A48" s="193" t="s">
        <v>362</v>
      </c>
      <c r="B48" s="229" t="str">
        <f>VLOOKUP(A48,'Tiempos borrador'!A43:L526,2,FALSE)</f>
        <v>Engranajes</v>
      </c>
      <c r="C48" s="117" t="str">
        <f>VLOOKUP(A48,'Tiempos borrador'!A49:L526,3,FALSE)</f>
        <v>Masas engranajes+engranaje 9D</v>
      </c>
      <c r="D48" s="117" t="str">
        <f>VLOOKUP(A48,'Tiempos borrador'!A49:L526,5,FALSE)</f>
        <v>Armado y centrado</v>
      </c>
      <c r="E48" s="117">
        <f>VLOOKUP(A48,'Tiempos borrador'!A49:L526,4,FALSE)</f>
        <v>1</v>
      </c>
      <c r="F48" s="117">
        <v>4</v>
      </c>
      <c r="G48" s="117" t="str">
        <f>'Tiempos borrador'!O112</f>
        <v>sin terminar</v>
      </c>
      <c r="H48" s="188">
        <f>(VLOOKUP(A48,'Tiempos borrador'!A43:L526,11,FALSE))*F48</f>
        <v>0</v>
      </c>
      <c r="I48">
        <f t="shared" si="0"/>
        <v>0</v>
      </c>
    </row>
    <row r="49" spans="1:9" ht="15.75" thickBot="1">
      <c r="A49" s="192" t="s">
        <v>363</v>
      </c>
      <c r="B49" s="228" t="str">
        <f>VLOOKUP(A49,'Tiempos borrador'!A44:L527,2,FALSE)</f>
        <v>Engranajes</v>
      </c>
      <c r="C49" s="117" t="str">
        <f>VLOOKUP(A49,'Tiempos borrador'!A50:L527,3,FALSE)</f>
        <v>Masas engranajes+engranaje 10D</v>
      </c>
      <c r="D49" s="117" t="str">
        <f>VLOOKUP(A49,'Tiempos borrador'!A50:L527,5,FALSE)</f>
        <v>Armado y centrado</v>
      </c>
      <c r="E49" s="117">
        <f>VLOOKUP(A49,'Tiempos borrador'!A50:L527,4,FALSE)</f>
        <v>1</v>
      </c>
      <c r="F49" s="117">
        <v>4</v>
      </c>
      <c r="G49" s="117" t="str">
        <f>'Tiempos borrador'!O113</f>
        <v>sin terminar</v>
      </c>
      <c r="H49" s="188">
        <f>(VLOOKUP(A49,'Tiempos borrador'!A44:L527,11,FALSE))*F49</f>
        <v>0</v>
      </c>
      <c r="I49">
        <f t="shared" si="0"/>
        <v>0</v>
      </c>
    </row>
    <row r="50" spans="1:9" ht="15.75" thickBot="1">
      <c r="A50" s="193" t="s">
        <v>364</v>
      </c>
      <c r="B50" s="229" t="str">
        <f>VLOOKUP(A50,'Tiempos borrador'!A45:L528,2,FALSE)</f>
        <v>Engranajes</v>
      </c>
      <c r="C50" s="117" t="str">
        <f>VLOOKUP(A50,'Tiempos borrador'!A51:L528,3,FALSE)</f>
        <v>Masas engranajes+engranaje 15D</v>
      </c>
      <c r="D50" s="117" t="str">
        <f>VLOOKUP(A50,'Tiempos borrador'!A51:L528,5,FALSE)</f>
        <v>Armado y centrado</v>
      </c>
      <c r="E50" s="117">
        <f>VLOOKUP(A50,'Tiempos borrador'!A51:L528,4,FALSE)</f>
        <v>1</v>
      </c>
      <c r="F50" s="117">
        <v>4</v>
      </c>
      <c r="G50" s="117" t="str">
        <f>'Tiempos borrador'!O114</f>
        <v>sin terminar</v>
      </c>
      <c r="H50" s="188">
        <f>(VLOOKUP(A50,'Tiempos borrador'!A45:L528,11,FALSE))*F50</f>
        <v>0</v>
      </c>
      <c r="I50">
        <f t="shared" si="0"/>
        <v>0</v>
      </c>
    </row>
    <row r="51" spans="1:9" ht="15.75" thickBot="1">
      <c r="A51" s="192" t="s">
        <v>365</v>
      </c>
      <c r="B51" s="228" t="str">
        <f>VLOOKUP(A51,'Tiempos borrador'!A46:L529,2,FALSE)</f>
        <v>Engranajes</v>
      </c>
      <c r="C51" s="117" t="str">
        <f>VLOOKUP(A51,'Tiempos borrador'!A52:L529,3,FALSE)</f>
        <v>Masas engranajes+engranaje 28D</v>
      </c>
      <c r="D51" s="117" t="str">
        <f>VLOOKUP(A51,'Tiempos borrador'!A52:L529,5,FALSE)</f>
        <v>Armado y centrado</v>
      </c>
      <c r="E51" s="117">
        <f>VLOOKUP(A51,'Tiempos borrador'!A52:L529,4,FALSE)</f>
        <v>1</v>
      </c>
      <c r="F51" s="117">
        <v>4</v>
      </c>
      <c r="G51" s="117" t="str">
        <f>'Tiempos borrador'!O115</f>
        <v>sin terminar</v>
      </c>
      <c r="H51" s="188">
        <f>(VLOOKUP(A51,'Tiempos borrador'!A46:L529,11,FALSE))*F51</f>
        <v>0</v>
      </c>
      <c r="I51">
        <f t="shared" si="0"/>
        <v>0</v>
      </c>
    </row>
    <row r="52" spans="1:9" ht="15.75" thickBot="1">
      <c r="A52" s="193" t="s">
        <v>381</v>
      </c>
      <c r="B52" s="229" t="str">
        <f>VLOOKUP(A52,'Tiempos borrador'!A47:L530,2,FALSE)</f>
        <v>Tapas laterales</v>
      </c>
      <c r="C52" s="117" t="str">
        <f>VLOOKUP(A52,'Tiempos borrador'!A53:L530,3,FALSE)</f>
        <v>Corte cnc</v>
      </c>
      <c r="D52" s="117" t="str">
        <f>VLOOKUP(A52,'Tiempos borrador'!A53:L530,5,FALSE)</f>
        <v>Corte pantografo</v>
      </c>
      <c r="E52" s="117">
        <f>VLOOKUP(A52,'Tiempos borrador'!A53:L530,4,FALSE)</f>
        <v>2</v>
      </c>
      <c r="F52" s="117">
        <v>4</v>
      </c>
      <c r="G52" s="117" t="str">
        <f>'Tiempos borrador'!O116</f>
        <v>sin terminar</v>
      </c>
      <c r="H52" s="188">
        <f>(VLOOKUP(A52,'Tiempos borrador'!A47:L530,11,FALSE))*F52</f>
        <v>0</v>
      </c>
      <c r="I52">
        <f t="shared" si="0"/>
        <v>0</v>
      </c>
    </row>
    <row r="53" spans="1:9" ht="15.75" thickBot="1">
      <c r="A53" s="192" t="s">
        <v>382</v>
      </c>
      <c r="B53" s="228" t="str">
        <f>VLOOKUP(A53,'Tiempos borrador'!A48:L531,2,FALSE)</f>
        <v>Tapas laterales</v>
      </c>
      <c r="C53" s="117" t="str">
        <f>VLOOKUP(A53,'Tiempos borrador'!A54:L531,3,FALSE)</f>
        <v>Fleje laterales</v>
      </c>
      <c r="D53" s="117">
        <f>VLOOKUP(A53,'Tiempos borrador'!A54:L531,5,FALSE)</f>
        <v>0</v>
      </c>
      <c r="E53" s="117">
        <f>VLOOKUP(A53,'Tiempos borrador'!A54:L531,4,FALSE)</f>
        <v>2</v>
      </c>
      <c r="F53" s="117">
        <v>4</v>
      </c>
      <c r="G53" s="117" t="str">
        <f>'Tiempos borrador'!O117</f>
        <v>sin terminar</v>
      </c>
      <c r="H53" s="188">
        <f>(VLOOKUP(A53,'Tiempos borrador'!A48:L531,11,FALSE))*F53</f>
        <v>0</v>
      </c>
      <c r="I53">
        <f t="shared" si="0"/>
        <v>0</v>
      </c>
    </row>
    <row r="54" spans="1:9" ht="15.75" thickBot="1">
      <c r="A54" s="193" t="s">
        <v>383</v>
      </c>
      <c r="B54" s="229" t="str">
        <f>VLOOKUP(A54,'Tiempos borrador'!A49:L532,2,FALSE)</f>
        <v>Tapas laterales</v>
      </c>
      <c r="C54" s="117" t="str">
        <f>VLOOKUP(A54,'Tiempos borrador'!A55:L532,3,FALSE)</f>
        <v>Fleje laterales</v>
      </c>
      <c r="D54" s="117">
        <f>VLOOKUP(A54,'Tiempos borrador'!A55:L532,5,FALSE)</f>
        <v>0</v>
      </c>
      <c r="E54" s="117">
        <f>VLOOKUP(A54,'Tiempos borrador'!A55:L532,4,FALSE)</f>
        <v>2</v>
      </c>
      <c r="F54" s="117">
        <v>4</v>
      </c>
      <c r="G54" s="117" t="str">
        <f>'Tiempos borrador'!O118</f>
        <v>sin terminar</v>
      </c>
      <c r="H54" s="188">
        <f>(VLOOKUP(A54,'Tiempos borrador'!A49:L532,11,FALSE))*F54</f>
        <v>0</v>
      </c>
      <c r="I54">
        <f t="shared" si="0"/>
        <v>0</v>
      </c>
    </row>
    <row r="55" spans="1:9" ht="15.75" thickBot="1">
      <c r="A55" s="192" t="s">
        <v>384</v>
      </c>
      <c r="B55" s="228" t="str">
        <f>VLOOKUP(A55,'Tiempos borrador'!A50:L533,2,FALSE)</f>
        <v>Tapas laterales</v>
      </c>
      <c r="C55" s="117" t="str">
        <f>VLOOKUP(A55,'Tiempos borrador'!A56:L533,3,FALSE)</f>
        <v>limpieza de laterales y flejes</v>
      </c>
      <c r="D55" s="117">
        <f>VLOOKUP(A55,'Tiempos borrador'!A56:L533,5,FALSE)</f>
        <v>0</v>
      </c>
      <c r="E55" s="117">
        <f>VLOOKUP(A55,'Tiempos borrador'!A56:L533,4,FALSE)</f>
        <v>1</v>
      </c>
      <c r="F55" s="117">
        <v>4</v>
      </c>
      <c r="G55" s="117" t="str">
        <f>'Tiempos borrador'!O119</f>
        <v>sin terminar</v>
      </c>
      <c r="H55" s="188">
        <f>(VLOOKUP(A55,'Tiempos borrador'!A50:L533,11,FALSE))*F55</f>
        <v>0</v>
      </c>
      <c r="I55">
        <f t="shared" si="0"/>
        <v>0</v>
      </c>
    </row>
    <row r="56" spans="1:9" ht="15.75" thickBot="1">
      <c r="A56" s="193" t="s">
        <v>516</v>
      </c>
      <c r="B56" s="229" t="str">
        <f>VLOOKUP(A56,'Tiempos borrador'!A51:L534,2,FALSE)</f>
        <v>Tapas laterales</v>
      </c>
      <c r="C56" s="117" t="str">
        <f>VLOOKUP(A56,'Tiempos borrador'!A57:L534,3,FALSE)</f>
        <v>Agujeros de tensor de paños</v>
      </c>
      <c r="D56" s="117" t="str">
        <f>VLOOKUP(A56,'Tiempos borrador'!A57:L534,5,FALSE)</f>
        <v>Agujereado</v>
      </c>
      <c r="E56" s="117">
        <f>VLOOKUP(A56,'Tiempos borrador'!A57:L534,4,FALSE)</f>
        <v>2</v>
      </c>
      <c r="F56" s="117">
        <v>4</v>
      </c>
      <c r="G56" s="117" t="str">
        <f>'Tiempos borrador'!O120</f>
        <v>sin terminar</v>
      </c>
      <c r="H56" s="188">
        <f>(VLOOKUP(A56,'Tiempos borrador'!A51:L534,11,FALSE))*F56</f>
        <v>0</v>
      </c>
      <c r="I56">
        <f t="shared" si="0"/>
        <v>0</v>
      </c>
    </row>
    <row r="57" spans="1:9" ht="15.75" thickBot="1">
      <c r="A57" s="192" t="s">
        <v>524</v>
      </c>
      <c r="B57" s="228" t="str">
        <f>VLOOKUP(A57,'Tiempos borrador'!A52:L535,2,FALSE)</f>
        <v>Bandejas</v>
      </c>
      <c r="C57" s="117" t="str">
        <f>VLOOKUP(A57,'Tiempos borrador'!A58:L535,3,FALSE)</f>
        <v>Superior +central+inferior</v>
      </c>
      <c r="D57" s="117" t="str">
        <f>VLOOKUP(A57,'Tiempos borrador'!A58:L535,5,FALSE)</f>
        <v>Corte Plasma CNC</v>
      </c>
      <c r="E57" s="117">
        <f>VLOOKUP(A57,'Tiempos borrador'!A58:L535,4,FALSE)</f>
        <v>1</v>
      </c>
      <c r="F57" s="117">
        <v>4</v>
      </c>
      <c r="G57" s="117" t="str">
        <f>'Tiempos borrador'!O121</f>
        <v>terminado</v>
      </c>
      <c r="H57" s="188">
        <f>(VLOOKUP(A57,'Tiempos borrador'!A52:L535,11,FALSE))*F57</f>
        <v>0</v>
      </c>
      <c r="I57">
        <f t="shared" si="0"/>
        <v>0</v>
      </c>
    </row>
    <row r="58" spans="1:9" ht="15.75" thickBot="1">
      <c r="A58" s="193" t="s">
        <v>525</v>
      </c>
      <c r="B58" s="229" t="str">
        <f>VLOOKUP(A58,'Tiempos borrador'!A53:L536,2,FALSE)</f>
        <v>Bandejas</v>
      </c>
      <c r="C58" s="117" t="str">
        <f>VLOOKUP(A58,'Tiempos borrador'!A59:L536,3,FALSE)</f>
        <v>Superior +central+inferior</v>
      </c>
      <c r="D58" s="117" t="str">
        <f>VLOOKUP(A58,'Tiempos borrador'!A59:L536,5,FALSE)</f>
        <v>Plegado</v>
      </c>
      <c r="E58" s="117">
        <f>VLOOKUP(A58,'Tiempos borrador'!A59:L536,4,FALSE)</f>
        <v>1</v>
      </c>
      <c r="F58" s="117">
        <v>4</v>
      </c>
      <c r="G58" s="117" t="str">
        <f>'Tiempos borrador'!O122</f>
        <v>terminado</v>
      </c>
      <c r="H58" s="188">
        <f>(VLOOKUP(A58,'Tiempos borrador'!A53:L536,11,FALSE))*F58</f>
        <v>0</v>
      </c>
      <c r="I58">
        <f t="shared" si="0"/>
        <v>0</v>
      </c>
    </row>
    <row r="59" spans="1:9" ht="26.25" thickBot="1">
      <c r="A59" s="192" t="s">
        <v>528</v>
      </c>
      <c r="B59" s="228" t="str">
        <f>VLOOKUP(A59,'Tiempos borrador'!A54:L537,2,FALSE)</f>
        <v>Manijas y reguladores</v>
      </c>
      <c r="C59" s="117" t="str">
        <f>VLOOKUP(A59,'Tiempos borrador'!A60:L537,3,FALSE)</f>
        <v xml:space="preserve">Manija regulacion rolo laminador </v>
      </c>
      <c r="D59" s="117" t="str">
        <f>VLOOKUP(A59,'Tiempos borrador'!A60:L537,5,FALSE)</f>
        <v>Agujereado</v>
      </c>
      <c r="E59" s="117">
        <f>VLOOKUP(A59,'Tiempos borrador'!A60:L537,4,FALSE)</f>
        <v>1</v>
      </c>
      <c r="F59" s="117">
        <v>5</v>
      </c>
      <c r="G59" s="117" t="str">
        <f>'Tiempos borrador'!O123</f>
        <v>sin terminar</v>
      </c>
      <c r="H59" s="188">
        <f>(VLOOKUP(A59,'Tiempos borrador'!A54:L537,11,FALSE))*F59</f>
        <v>0</v>
      </c>
      <c r="I59">
        <f t="shared" si="0"/>
        <v>0</v>
      </c>
    </row>
    <row r="60" spans="1:9" ht="26.25" thickBot="1">
      <c r="A60" s="193" t="s">
        <v>529</v>
      </c>
      <c r="B60" s="229" t="str">
        <f>VLOOKUP(A60,'Tiempos borrador'!A55:L538,2,FALSE)</f>
        <v>Manijas y reguladores</v>
      </c>
      <c r="C60" s="117" t="str">
        <f>VLOOKUP(A60,'Tiempos borrador'!A61:L538,3,FALSE)</f>
        <v xml:space="preserve">Manija regulacion rolo laminador </v>
      </c>
      <c r="D60" s="117" t="str">
        <f>VLOOKUP(A60,'Tiempos borrador'!A61:L538,5,FALSE)</f>
        <v>Torneado conico y redondeado</v>
      </c>
      <c r="E60" s="117">
        <f>VLOOKUP(A60,'Tiempos borrador'!A61:L538,4,FALSE)</f>
        <v>1</v>
      </c>
      <c r="F60" s="117">
        <v>6</v>
      </c>
      <c r="G60" s="117" t="str">
        <f>'Tiempos borrador'!O124</f>
        <v>terminado</v>
      </c>
      <c r="H60" s="188">
        <f>(VLOOKUP(A60,'Tiempos borrador'!A55:L538,11,FALSE))*F60</f>
        <v>0</v>
      </c>
      <c r="I60">
        <f t="shared" si="0"/>
        <v>0</v>
      </c>
    </row>
    <row r="61" spans="1:9" ht="26.25" thickBot="1">
      <c r="A61" s="192" t="s">
        <v>532</v>
      </c>
      <c r="B61" s="228" t="str">
        <f>VLOOKUP(A61,'Tiempos borrador'!A56:L539,2,FALSE)</f>
        <v>Manijas y reguladores</v>
      </c>
      <c r="C61" s="117" t="str">
        <f>VLOOKUP(A61,'Tiempos borrador'!A62:L539,3,FALSE)</f>
        <v>Tortas de regulacion rolo tensor de paño</v>
      </c>
      <c r="D61" s="117" t="str">
        <f>VLOOKUP(A61,'Tiempos borrador'!A62:L539,5,FALSE)</f>
        <v>Agujereado</v>
      </c>
      <c r="E61" s="117">
        <f>VLOOKUP(A61,'Tiempos borrador'!A62:L539,4,FALSE)</f>
        <v>2</v>
      </c>
      <c r="F61" s="117">
        <v>7</v>
      </c>
      <c r="G61" s="117" t="str">
        <f>'Tiempos borrador'!O125</f>
        <v>sin terminar</v>
      </c>
      <c r="H61" s="188">
        <f>(VLOOKUP(A61,'Tiempos borrador'!A56:L539,11,FALSE))*F61</f>
        <v>0</v>
      </c>
      <c r="I61">
        <f t="shared" si="0"/>
        <v>0</v>
      </c>
    </row>
    <row r="62" spans="1:9" ht="26.25" thickBot="1">
      <c r="A62" s="193" t="s">
        <v>533</v>
      </c>
      <c r="B62" s="229" t="str">
        <f>VLOOKUP(A62,'Tiempos borrador'!A57:L540,2,FALSE)</f>
        <v>Manijas y reguladores</v>
      </c>
      <c r="C62" s="117" t="str">
        <f>VLOOKUP(A62,'Tiempos borrador'!A63:L540,3,FALSE)</f>
        <v>Tortas de regulacion rolo tensor de paño</v>
      </c>
      <c r="D62" s="117" t="str">
        <f>VLOOKUP(A62,'Tiempos borrador'!A63:L540,5,FALSE)</f>
        <v>Frenteado y torneado de escalon</v>
      </c>
      <c r="E62" s="117">
        <f>VLOOKUP(A62,'Tiempos borrador'!A63:L540,4,FALSE)</f>
        <v>2</v>
      </c>
      <c r="F62" s="117">
        <v>8</v>
      </c>
      <c r="G62" s="117" t="str">
        <f>'Tiempos borrador'!O126</f>
        <v>sin terminar</v>
      </c>
      <c r="H62" s="188">
        <f>(VLOOKUP(A62,'Tiempos borrador'!A57:L540,11,FALSE))*F62</f>
        <v>0</v>
      </c>
      <c r="I62">
        <f t="shared" si="0"/>
        <v>0</v>
      </c>
    </row>
    <row r="63" spans="1:9" ht="26.25" thickBot="1">
      <c r="A63" s="192" t="s">
        <v>536</v>
      </c>
      <c r="B63" s="228" t="str">
        <f>VLOOKUP(A63,'Tiempos borrador'!A58:L541,2,FALSE)</f>
        <v>Manijas y reguladores</v>
      </c>
      <c r="C63" s="117" t="str">
        <f>VLOOKUP(A63,'Tiempos borrador'!A64:L541,3,FALSE)</f>
        <v>Mascara regulacion</v>
      </c>
      <c r="D63" s="117" t="str">
        <f>VLOOKUP(A63,'Tiempos borrador'!A64:L541,5,FALSE)</f>
        <v>Ranurado</v>
      </c>
      <c r="E63" s="117">
        <f>VLOOKUP(A63,'Tiempos borrador'!A64:L541,4,FALSE)</f>
        <v>1</v>
      </c>
      <c r="F63" s="117">
        <v>9</v>
      </c>
      <c r="G63" s="117" t="str">
        <f>'Tiempos borrador'!O127</f>
        <v>sin terminar</v>
      </c>
      <c r="H63" s="188">
        <f>(VLOOKUP(A63,'Tiempos borrador'!A58:L541,11,FALSE))*F63</f>
        <v>0</v>
      </c>
      <c r="I63">
        <f t="shared" si="0"/>
        <v>0</v>
      </c>
    </row>
    <row r="64" spans="1:9" ht="26.25" thickBot="1">
      <c r="A64" s="193" t="s">
        <v>537</v>
      </c>
      <c r="B64" s="229" t="str">
        <f>VLOOKUP(A64,'Tiempos borrador'!A59:L542,2,FALSE)</f>
        <v>Manijas y reguladores</v>
      </c>
      <c r="C64" s="117" t="str">
        <f>VLOOKUP(A64,'Tiempos borrador'!A65:L542,3,FALSE)</f>
        <v>Mascara regulacion</v>
      </c>
      <c r="D64" s="117" t="str">
        <f>VLOOKUP(A64,'Tiempos borrador'!A65:L542,5,FALSE)</f>
        <v>Pulido de bordes</v>
      </c>
      <c r="E64" s="117">
        <f>VLOOKUP(A64,'Tiempos borrador'!A65:L542,4,FALSE)</f>
        <v>1</v>
      </c>
      <c r="F64" s="117">
        <v>10</v>
      </c>
      <c r="G64" s="117" t="str">
        <f>'Tiempos borrador'!O128</f>
        <v>terminado</v>
      </c>
      <c r="H64" s="188">
        <f>(VLOOKUP(A64,'Tiempos borrador'!A59:L542,11,FALSE))*F64</f>
        <v>0</v>
      </c>
      <c r="I64">
        <f t="shared" si="0"/>
        <v>0</v>
      </c>
    </row>
    <row r="65" spans="1:9" ht="15.75" thickBot="1">
      <c r="A65" s="192" t="s">
        <v>539</v>
      </c>
      <c r="B65" s="228" t="str">
        <f>VLOOKUP(A65,'Tiempos borrador'!A60:L543,2,FALSE)</f>
        <v xml:space="preserve">Tapas </v>
      </c>
      <c r="C65" s="117" t="str">
        <f>VLOOKUP(A65,'Tiempos borrador'!A66:L543,3,FALSE)</f>
        <v>acero inox laterales</v>
      </c>
      <c r="D65" s="117" t="str">
        <f>VLOOKUP(A65,'Tiempos borrador'!A66:L543,5,FALSE)</f>
        <v xml:space="preserve">marcar ycortar </v>
      </c>
      <c r="E65" s="117">
        <f>VLOOKUP(A65,'Tiempos borrador'!A66:L543,4,FALSE)</f>
        <v>2</v>
      </c>
      <c r="F65" s="117">
        <v>11</v>
      </c>
      <c r="G65" s="117" t="str">
        <f>'Tiempos borrador'!O129</f>
        <v>sin terminar</v>
      </c>
      <c r="H65" s="188">
        <f>(VLOOKUP(A65,'Tiempos borrador'!A60:L543,11,FALSE))*F65</f>
        <v>0</v>
      </c>
      <c r="I65">
        <f t="shared" si="0"/>
        <v>0</v>
      </c>
    </row>
    <row r="66" spans="1:9" ht="15.75" thickBot="1">
      <c r="A66" s="193" t="s">
        <v>630</v>
      </c>
      <c r="B66" s="229" t="str">
        <f>VLOOKUP(A66,'Tiempos borrador'!A61:L544,2,FALSE)</f>
        <v xml:space="preserve">Tapas </v>
      </c>
      <c r="C66" s="117" t="str">
        <f>VLOOKUP(A66,'Tiempos borrador'!A67:L544,3,FALSE)</f>
        <v>acero inox superior</v>
      </c>
      <c r="D66" s="117" t="str">
        <f>VLOOKUP(A66,'Tiempos borrador'!A67:L544,5,FALSE)</f>
        <v xml:space="preserve">marcar y cortar </v>
      </c>
      <c r="E66" s="117">
        <f>VLOOKUP(A66,'Tiempos borrador'!A67:L544,4,FALSE)</f>
        <v>1</v>
      </c>
      <c r="F66" s="117">
        <v>12</v>
      </c>
      <c r="G66" s="117" t="str">
        <f>'Tiempos borrador'!O130</f>
        <v>sin terminar</v>
      </c>
      <c r="H66" s="188">
        <f>(VLOOKUP(A66,'Tiempos borrador'!A61:L544,11,FALSE))*F66</f>
        <v>0</v>
      </c>
      <c r="I66">
        <f t="shared" si="0"/>
        <v>0</v>
      </c>
    </row>
    <row r="67" spans="1:9" ht="15.75" thickBot="1">
      <c r="A67" s="195" t="s">
        <v>631</v>
      </c>
      <c r="B67" s="228" t="str">
        <f>VLOOKUP(A67,'Tiempos borrador'!A62:L545,2,FALSE)</f>
        <v xml:space="preserve">Tapas </v>
      </c>
      <c r="C67" s="117" t="str">
        <f>VLOOKUP(A67,'Tiempos borrador'!A68:L545,3,FALSE)</f>
        <v>acero inox superior</v>
      </c>
      <c r="D67" s="117" t="str">
        <f>VLOOKUP(A67,'Tiempos borrador'!A68:L545,5,FALSE)</f>
        <v>Marcado plegado</v>
      </c>
      <c r="E67" s="117">
        <f>VLOOKUP(A67,'Tiempos borrador'!A68:L545,4,FALSE)</f>
        <v>1</v>
      </c>
      <c r="F67" s="117">
        <v>13</v>
      </c>
      <c r="G67" s="117" t="str">
        <f>'Tiempos borrador'!O131</f>
        <v>sin terminar</v>
      </c>
      <c r="H67" s="188">
        <f>(VLOOKUP(A67,'Tiempos borrador'!A62:L545,11,FALSE))*F67</f>
        <v>0</v>
      </c>
      <c r="I67">
        <f t="shared" si="0"/>
        <v>0</v>
      </c>
    </row>
    <row r="68" spans="1:9" ht="15.75" thickBot="1">
      <c r="A68" s="193" t="s">
        <v>636</v>
      </c>
      <c r="B68" s="229" t="str">
        <f>VLOOKUP(A68,'Tiempos borrador'!A63:L546,2,FALSE)</f>
        <v>Fleje resortes</v>
      </c>
      <c r="C68" s="117" t="str">
        <f>VLOOKUP(A68,'Tiempos borrador'!A69:L546,3,FALSE)</f>
        <v>Fleje para resorte</v>
      </c>
      <c r="D68" s="117" t="str">
        <f>VLOOKUP(A68,'Tiempos borrador'!A69:L546,5,FALSE)</f>
        <v>Corte</v>
      </c>
      <c r="E68" s="117">
        <f>VLOOKUP(A68,'Tiempos borrador'!A69:L546,4,FALSE)</f>
        <v>2</v>
      </c>
      <c r="F68" s="117">
        <v>14</v>
      </c>
      <c r="G68" s="117" t="str">
        <f>'Tiempos borrador'!O132</f>
        <v>sin terminar</v>
      </c>
      <c r="H68" s="188">
        <f>(VLOOKUP(A68,'Tiempos borrador'!A63:L546,11,FALSE))*F68</f>
        <v>0</v>
      </c>
      <c r="I68">
        <f t="shared" si="0"/>
        <v>0</v>
      </c>
    </row>
    <row r="69" spans="1:9" ht="15.75" thickBot="1">
      <c r="A69" s="195" t="s">
        <v>637</v>
      </c>
      <c r="B69" s="228" t="str">
        <f>VLOOKUP(A69,'Tiempos borrador'!A64:L547,2,FALSE)</f>
        <v>Fleje resortes</v>
      </c>
      <c r="C69" s="117" t="str">
        <f>VLOOKUP(A69,'Tiempos borrador'!A70:L547,3,FALSE)</f>
        <v>Fleje para resorte</v>
      </c>
      <c r="D69" s="117" t="str">
        <f>VLOOKUP(A69,'Tiempos borrador'!A70:L547,5,FALSE)</f>
        <v>Limpieza y doblado</v>
      </c>
      <c r="E69" s="117">
        <f>VLOOKUP(A69,'Tiempos borrador'!A70:L547,4,FALSE)</f>
        <v>17</v>
      </c>
      <c r="F69" s="117">
        <v>15</v>
      </c>
      <c r="G69" s="117" t="str">
        <f>'Tiempos borrador'!O133</f>
        <v>sin terminar</v>
      </c>
      <c r="H69" s="188">
        <f>(VLOOKUP(A69,'Tiempos borrador'!A64:L547,11,FALSE))*F69</f>
        <v>0</v>
      </c>
      <c r="I69">
        <f t="shared" si="0"/>
        <v>0</v>
      </c>
    </row>
    <row r="70" spans="1:9">
      <c r="A70" s="196" t="s">
        <v>639</v>
      </c>
      <c r="B70" s="229" t="str">
        <f>VLOOKUP(A70,'Tiempos borrador'!A65:L548,2,FALSE)</f>
        <v xml:space="preserve">Paños </v>
      </c>
      <c r="C70" s="117" t="str">
        <f>VLOOKUP(A70,'Tiempos borrador'!A71:L548,3,FALSE)</f>
        <v xml:space="preserve">Corte </v>
      </c>
      <c r="D70" s="117" t="str">
        <f>VLOOKUP(A70,'Tiempos borrador'!A71:L548,5,FALSE)</f>
        <v>Corte de ambos paños</v>
      </c>
      <c r="E70" s="117">
        <f>VLOOKUP(A70,'Tiempos borrador'!A71:L548,4,FALSE)</f>
        <v>2</v>
      </c>
      <c r="F70" s="117">
        <v>16</v>
      </c>
      <c r="G70" s="117" t="str">
        <f>'Tiempos borrador'!O134</f>
        <v>sin terminar</v>
      </c>
      <c r="H70" s="188">
        <f>(VLOOKUP(A70,'Tiempos borrador'!A65:L548,11,FALSE))*F70</f>
        <v>80</v>
      </c>
      <c r="I70">
        <f t="shared" si="0"/>
        <v>80</v>
      </c>
    </row>
  </sheetData>
  <mergeCells count="1">
    <mergeCell ref="A2:P3"/>
  </mergeCells>
  <conditionalFormatting sqref="M12:N12">
    <cfRule type="containsText" dxfId="64" priority="11" operator="containsText" text="Leandro">
      <formula>NOT(ISERROR(SEARCH("Leandro",M12)))</formula>
    </cfRule>
  </conditionalFormatting>
  <conditionalFormatting sqref="F5:F7 C6:F8">
    <cfRule type="containsText" dxfId="63" priority="10" operator="containsText" text="leandro">
      <formula>NOT(ISERROR(SEARCH("leandro",C5)))</formula>
    </cfRule>
  </conditionalFormatting>
  <conditionalFormatting sqref="G1:G1048576">
    <cfRule type="containsText" dxfId="62" priority="3" operator="containsText" text="Terminado">
      <formula>NOT(ISERROR(SEARCH("Terminado",G1)))</formula>
    </cfRule>
    <cfRule type="containsText" dxfId="61" priority="2" operator="containsText" text="Sin terminar">
      <formula>NOT(ISERROR(SEARCH("Sin terminar",G1)))</formula>
    </cfRule>
    <cfRule type="containsText" dxfId="60" priority="1" operator="containsText" text="En proceso">
      <formula>NOT(ISERROR(SEARCH("En proceso",G1)))</formula>
    </cfRule>
  </conditionalFormatting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"/>
  <sheetViews>
    <sheetView topLeftCell="A4" zoomScaleNormal="100" workbookViewId="0">
      <selection activeCell="A11" sqref="A11"/>
    </sheetView>
  </sheetViews>
  <sheetFormatPr baseColWidth="10" defaultRowHeight="15"/>
  <cols>
    <col min="1" max="1" width="14.42578125" style="46" customWidth="1"/>
    <col min="2" max="2" width="25.5703125" style="45" customWidth="1"/>
    <col min="3" max="3" width="4.85546875" customWidth="1"/>
    <col min="7" max="7" width="13" customWidth="1"/>
    <col min="9" max="9" width="14" customWidth="1"/>
    <col min="10" max="10" width="6.140625" style="48" customWidth="1"/>
    <col min="11" max="11" width="13.140625" customWidth="1"/>
  </cols>
  <sheetData>
    <row r="1" spans="1:13" ht="32.25">
      <c r="B1" s="468" t="s">
        <v>1</v>
      </c>
      <c r="C1" s="468"/>
      <c r="D1" s="468"/>
      <c r="E1" s="468"/>
      <c r="F1" s="468"/>
      <c r="G1" s="468"/>
      <c r="H1" s="468"/>
      <c r="I1" s="468"/>
      <c r="J1" s="47"/>
    </row>
    <row r="2" spans="1:13" ht="32.25">
      <c r="D2" s="71"/>
      <c r="E2" s="71"/>
      <c r="F2" s="71"/>
      <c r="G2" s="71"/>
      <c r="H2" s="71"/>
      <c r="I2" s="71"/>
      <c r="J2" s="47"/>
    </row>
    <row r="3" spans="1:13" ht="32.25">
      <c r="D3" s="71"/>
      <c r="E3" s="71"/>
      <c r="F3" s="71"/>
      <c r="G3" s="71"/>
      <c r="H3" s="71"/>
      <c r="I3" s="71"/>
      <c r="J3" s="47"/>
    </row>
    <row r="4" spans="1:13" ht="26.25" customHeight="1">
      <c r="B4" s="70" t="s">
        <v>155</v>
      </c>
      <c r="C4" s="69" t="s">
        <v>156</v>
      </c>
      <c r="D4" s="69"/>
      <c r="E4" s="69"/>
      <c r="F4" s="69"/>
      <c r="G4" s="69"/>
      <c r="H4" s="69"/>
      <c r="I4" s="70"/>
      <c r="J4" s="70"/>
      <c r="K4" s="70"/>
      <c r="L4" s="70"/>
    </row>
    <row r="6" spans="1:13" ht="23.25">
      <c r="C6" s="69"/>
      <c r="D6" s="69"/>
      <c r="E6" s="69"/>
      <c r="F6" s="69"/>
      <c r="G6" s="69"/>
      <c r="H6" s="69"/>
      <c r="I6" s="69"/>
      <c r="J6" s="69"/>
      <c r="K6" s="69"/>
    </row>
    <row r="7" spans="1:13" s="54" customFormat="1" ht="25.5">
      <c r="A7" s="49" t="s">
        <v>292</v>
      </c>
      <c r="B7" s="50" t="s">
        <v>102</v>
      </c>
      <c r="C7" s="50" t="s">
        <v>157</v>
      </c>
      <c r="D7" s="50" t="s">
        <v>159</v>
      </c>
      <c r="E7" s="50" t="s">
        <v>4</v>
      </c>
      <c r="F7" s="50" t="s">
        <v>158</v>
      </c>
      <c r="G7" s="50" t="s">
        <v>291</v>
      </c>
      <c r="H7" s="50" t="s">
        <v>160</v>
      </c>
      <c r="I7" s="50" t="s">
        <v>161</v>
      </c>
      <c r="J7" s="51" t="s">
        <v>434</v>
      </c>
      <c r="K7" s="50" t="s">
        <v>162</v>
      </c>
      <c r="L7" s="52" t="s">
        <v>163</v>
      </c>
      <c r="M7" s="53" t="s">
        <v>164</v>
      </c>
    </row>
    <row r="8" spans="1:13" s="54" customFormat="1" ht="38.25">
      <c r="A8" s="55" t="s">
        <v>293</v>
      </c>
      <c r="B8" s="58" t="s">
        <v>165</v>
      </c>
      <c r="C8" s="57">
        <v>2</v>
      </c>
      <c r="D8" s="58" t="s">
        <v>167</v>
      </c>
      <c r="E8" s="56" t="s">
        <v>166</v>
      </c>
      <c r="F8" s="57" t="s">
        <v>43</v>
      </c>
      <c r="G8" s="58" t="s">
        <v>168</v>
      </c>
      <c r="H8" s="58" t="s">
        <v>169</v>
      </c>
      <c r="I8" s="58" t="s">
        <v>170</v>
      </c>
      <c r="J8" s="59" t="s">
        <v>304</v>
      </c>
      <c r="K8" s="59">
        <v>40</v>
      </c>
      <c r="L8" s="60">
        <f>K8</f>
        <v>40</v>
      </c>
      <c r="M8" s="61" t="str">
        <f>IF(LEN(INT(L8/60))=1,"0"&amp;INT(L8/60),INT(L8/60))&amp;":"&amp;IF(LEN(MOD(L8,60))=1,"0"&amp;MOD(L8,60),MOD(L8,60))</f>
        <v>00:40</v>
      </c>
    </row>
    <row r="9" spans="1:13" s="54" customFormat="1" ht="38.25">
      <c r="A9" s="55" t="s">
        <v>293</v>
      </c>
      <c r="B9" s="58" t="s">
        <v>165</v>
      </c>
      <c r="C9" s="57">
        <v>2</v>
      </c>
      <c r="D9" s="58" t="s">
        <v>171</v>
      </c>
      <c r="E9" s="56" t="s">
        <v>166</v>
      </c>
      <c r="F9" s="57" t="s">
        <v>43</v>
      </c>
      <c r="G9" s="58" t="s">
        <v>172</v>
      </c>
      <c r="H9" s="58"/>
      <c r="I9" s="58" t="s">
        <v>173</v>
      </c>
      <c r="J9" s="59" t="s">
        <v>305</v>
      </c>
      <c r="K9" s="59">
        <v>30</v>
      </c>
      <c r="L9" s="60">
        <f>K9+L8</f>
        <v>70</v>
      </c>
      <c r="M9" s="61" t="str">
        <f t="shared" ref="M9" si="0">IF(LEN(INT(L9/60))=1,"0"&amp;INT(L9/60),INT(L9/60))&amp;":"&amp;IF(LEN(MOD(L9,60))=1,"0"&amp;MOD(L9,60),MOD(L9,60))</f>
        <v>01:10</v>
      </c>
    </row>
    <row r="10" spans="1:13" s="54" customFormat="1" ht="38.25">
      <c r="A10" s="82" t="s">
        <v>294</v>
      </c>
      <c r="B10" s="58" t="s">
        <v>174</v>
      </c>
      <c r="C10" s="57">
        <v>2</v>
      </c>
      <c r="D10" s="58" t="s">
        <v>175</v>
      </c>
      <c r="E10" s="56" t="s">
        <v>166</v>
      </c>
      <c r="F10" s="57" t="s">
        <v>43</v>
      </c>
      <c r="G10" s="58" t="s">
        <v>176</v>
      </c>
      <c r="H10" s="58" t="s">
        <v>177</v>
      </c>
      <c r="I10" s="58" t="s">
        <v>178</v>
      </c>
      <c r="J10" s="59" t="s">
        <v>306</v>
      </c>
      <c r="K10" s="59">
        <v>10</v>
      </c>
      <c r="L10" s="60"/>
      <c r="M10" s="61"/>
    </row>
    <row r="11" spans="1:13" s="54" customFormat="1" ht="63.75">
      <c r="A11" s="63" t="s">
        <v>294</v>
      </c>
      <c r="B11" s="58" t="s">
        <v>174</v>
      </c>
      <c r="C11" s="57">
        <v>2</v>
      </c>
      <c r="D11" s="58" t="s">
        <v>179</v>
      </c>
      <c r="E11" s="56" t="s">
        <v>166</v>
      </c>
      <c r="F11" s="57" t="s">
        <v>43</v>
      </c>
      <c r="G11" s="58" t="s">
        <v>180</v>
      </c>
      <c r="H11" s="58" t="s">
        <v>181</v>
      </c>
      <c r="I11" s="58" t="s">
        <v>182</v>
      </c>
      <c r="J11" s="59" t="s">
        <v>307</v>
      </c>
      <c r="K11" s="59">
        <v>15</v>
      </c>
      <c r="L11" s="60"/>
      <c r="M11" s="61"/>
    </row>
    <row r="12" spans="1:13" s="54" customFormat="1" ht="38.25">
      <c r="A12" s="82" t="s">
        <v>295</v>
      </c>
      <c r="B12" s="58" t="s">
        <v>183</v>
      </c>
      <c r="C12" s="57">
        <v>2</v>
      </c>
      <c r="D12" s="58" t="s">
        <v>167</v>
      </c>
      <c r="E12" s="56" t="s">
        <v>166</v>
      </c>
      <c r="F12" s="58"/>
      <c r="G12" s="58" t="s">
        <v>184</v>
      </c>
      <c r="H12" s="58" t="s">
        <v>185</v>
      </c>
      <c r="I12" s="58" t="s">
        <v>170</v>
      </c>
      <c r="J12" s="59" t="s">
        <v>308</v>
      </c>
      <c r="K12" s="59">
        <v>40</v>
      </c>
      <c r="L12" s="60"/>
      <c r="M12" s="61"/>
    </row>
    <row r="13" spans="1:13" s="54" customFormat="1" ht="51">
      <c r="A13" s="63" t="s">
        <v>295</v>
      </c>
      <c r="B13" s="58" t="s">
        <v>183</v>
      </c>
      <c r="C13" s="57">
        <v>2</v>
      </c>
      <c r="D13" s="58" t="s">
        <v>186</v>
      </c>
      <c r="E13" s="56" t="s">
        <v>166</v>
      </c>
      <c r="F13" s="58"/>
      <c r="G13" s="58" t="s">
        <v>187</v>
      </c>
      <c r="H13" s="58" t="s">
        <v>188</v>
      </c>
      <c r="I13" s="58" t="s">
        <v>189</v>
      </c>
      <c r="J13" s="59" t="s">
        <v>309</v>
      </c>
      <c r="K13" s="59">
        <v>10</v>
      </c>
      <c r="L13" s="60"/>
      <c r="M13" s="61"/>
    </row>
    <row r="14" spans="1:13" s="54" customFormat="1" ht="51">
      <c r="A14" s="82" t="s">
        <v>295</v>
      </c>
      <c r="B14" s="58" t="s">
        <v>183</v>
      </c>
      <c r="C14" s="57">
        <v>2</v>
      </c>
      <c r="D14" s="58" t="s">
        <v>190</v>
      </c>
      <c r="E14" s="56" t="s">
        <v>166</v>
      </c>
      <c r="F14" s="58"/>
      <c r="G14" s="58" t="s">
        <v>191</v>
      </c>
      <c r="H14" s="58" t="s">
        <v>192</v>
      </c>
      <c r="I14" s="58" t="s">
        <v>189</v>
      </c>
      <c r="J14" s="59" t="s">
        <v>310</v>
      </c>
      <c r="K14" s="59">
        <v>10</v>
      </c>
      <c r="L14" s="60"/>
      <c r="M14" s="61"/>
    </row>
    <row r="15" spans="1:13" s="54" customFormat="1" ht="38.25">
      <c r="A15" s="63" t="s">
        <v>296</v>
      </c>
      <c r="B15" s="58" t="s">
        <v>193</v>
      </c>
      <c r="C15" s="57">
        <v>1</v>
      </c>
      <c r="D15" s="58" t="s">
        <v>196</v>
      </c>
      <c r="E15" s="56" t="s">
        <v>194</v>
      </c>
      <c r="F15" s="58" t="s">
        <v>195</v>
      </c>
      <c r="G15" s="58" t="s">
        <v>197</v>
      </c>
      <c r="H15" s="58">
        <v>235</v>
      </c>
      <c r="I15" s="58"/>
      <c r="J15" s="59" t="s">
        <v>311</v>
      </c>
      <c r="K15" s="59">
        <v>2</v>
      </c>
      <c r="L15" s="60"/>
      <c r="M15" s="61"/>
    </row>
    <row r="16" spans="1:13" s="54" customFormat="1" ht="38.25">
      <c r="A16" s="82" t="s">
        <v>296</v>
      </c>
      <c r="B16" s="58" t="s">
        <v>193</v>
      </c>
      <c r="C16" s="57">
        <v>1</v>
      </c>
      <c r="D16" s="58" t="s">
        <v>198</v>
      </c>
      <c r="E16" s="56" t="s">
        <v>194</v>
      </c>
      <c r="F16" s="58" t="s">
        <v>195</v>
      </c>
      <c r="G16" s="58" t="s">
        <v>199</v>
      </c>
      <c r="H16" s="58">
        <v>235</v>
      </c>
      <c r="I16" s="58" t="s">
        <v>200</v>
      </c>
      <c r="J16" s="59" t="s">
        <v>312</v>
      </c>
      <c r="K16" s="59">
        <v>10</v>
      </c>
      <c r="L16" s="60"/>
      <c r="M16" s="61"/>
    </row>
    <row r="17" spans="1:13" s="54" customFormat="1" ht="51">
      <c r="A17" s="63" t="s">
        <v>296</v>
      </c>
      <c r="B17" s="58" t="s">
        <v>193</v>
      </c>
      <c r="C17" s="57">
        <v>2</v>
      </c>
      <c r="D17" s="58" t="s">
        <v>201</v>
      </c>
      <c r="E17" s="56" t="s">
        <v>194</v>
      </c>
      <c r="F17" s="58" t="s">
        <v>195</v>
      </c>
      <c r="G17" s="58" t="s">
        <v>202</v>
      </c>
      <c r="H17" s="58">
        <v>235</v>
      </c>
      <c r="I17" s="58" t="s">
        <v>173</v>
      </c>
      <c r="J17" s="59" t="s">
        <v>313</v>
      </c>
      <c r="K17" s="59">
        <v>8</v>
      </c>
      <c r="L17" s="60"/>
      <c r="M17" s="61"/>
    </row>
    <row r="18" spans="1:13" s="54" customFormat="1" ht="25.5">
      <c r="A18" s="82" t="s">
        <v>297</v>
      </c>
      <c r="B18" s="58" t="s">
        <v>238</v>
      </c>
      <c r="C18" s="57">
        <v>2</v>
      </c>
      <c r="D18" s="58" t="s">
        <v>196</v>
      </c>
      <c r="E18" s="56" t="s">
        <v>194</v>
      </c>
      <c r="F18" s="58" t="s">
        <v>195</v>
      </c>
      <c r="G18" s="58"/>
      <c r="H18" s="58">
        <v>30</v>
      </c>
      <c r="I18" s="58"/>
      <c r="J18" s="59" t="s">
        <v>314</v>
      </c>
      <c r="K18" s="59">
        <v>4</v>
      </c>
      <c r="L18" s="60"/>
      <c r="M18" s="61"/>
    </row>
    <row r="19" spans="1:13" s="54" customFormat="1" ht="25.5">
      <c r="A19" s="63" t="s">
        <v>297</v>
      </c>
      <c r="B19" s="58" t="s">
        <v>238</v>
      </c>
      <c r="C19" s="57">
        <v>2</v>
      </c>
      <c r="D19" s="58" t="s">
        <v>203</v>
      </c>
      <c r="E19" s="56" t="s">
        <v>194</v>
      </c>
      <c r="F19" s="58" t="s">
        <v>195</v>
      </c>
      <c r="G19" s="58"/>
      <c r="H19" s="58">
        <v>30</v>
      </c>
      <c r="I19" s="58" t="s">
        <v>189</v>
      </c>
      <c r="J19" s="59" t="s">
        <v>315</v>
      </c>
      <c r="K19" s="59">
        <v>25</v>
      </c>
      <c r="L19" s="60"/>
      <c r="M19" s="61"/>
    </row>
    <row r="20" spans="1:13" s="54" customFormat="1" ht="25.5">
      <c r="A20" s="82" t="s">
        <v>297</v>
      </c>
      <c r="B20" s="58" t="s">
        <v>238</v>
      </c>
      <c r="C20" s="57">
        <v>1</v>
      </c>
      <c r="D20" s="58" t="s">
        <v>437</v>
      </c>
      <c r="E20" s="56" t="s">
        <v>194</v>
      </c>
      <c r="F20" s="58" t="s">
        <v>195</v>
      </c>
      <c r="G20" s="58"/>
      <c r="H20" s="58">
        <v>30</v>
      </c>
      <c r="I20" s="58" t="s">
        <v>173</v>
      </c>
      <c r="J20" s="59" t="s">
        <v>316</v>
      </c>
      <c r="K20" s="59">
        <v>10</v>
      </c>
      <c r="L20" s="60"/>
      <c r="M20" s="61"/>
    </row>
    <row r="21" spans="1:13" s="54" customFormat="1" ht="25.5">
      <c r="A21" s="63" t="s">
        <v>271</v>
      </c>
      <c r="B21" s="58" t="s">
        <v>205</v>
      </c>
      <c r="C21" s="57">
        <v>1</v>
      </c>
      <c r="D21" s="58" t="s">
        <v>196</v>
      </c>
      <c r="E21" s="56" t="s">
        <v>206</v>
      </c>
      <c r="F21" s="58" t="s">
        <v>15</v>
      </c>
      <c r="G21" s="58"/>
      <c r="H21" s="58">
        <v>330</v>
      </c>
      <c r="I21" s="58"/>
      <c r="J21" s="59" t="s">
        <v>317</v>
      </c>
      <c r="K21" s="59">
        <v>4</v>
      </c>
      <c r="L21" s="60"/>
      <c r="M21" s="61"/>
    </row>
    <row r="22" spans="1:13" s="54" customFormat="1" ht="38.25">
      <c r="A22" s="82" t="s">
        <v>271</v>
      </c>
      <c r="B22" s="58" t="s">
        <v>205</v>
      </c>
      <c r="C22" s="57">
        <v>1</v>
      </c>
      <c r="D22" s="58" t="s">
        <v>198</v>
      </c>
      <c r="E22" s="56" t="s">
        <v>194</v>
      </c>
      <c r="F22" s="58" t="s">
        <v>15</v>
      </c>
      <c r="G22" s="58"/>
      <c r="H22" s="58">
        <v>330</v>
      </c>
      <c r="I22" s="58" t="s">
        <v>200</v>
      </c>
      <c r="J22" s="59" t="s">
        <v>318</v>
      </c>
      <c r="K22" s="59">
        <v>5</v>
      </c>
      <c r="L22" s="60"/>
      <c r="M22" s="61"/>
    </row>
    <row r="23" spans="1:13" s="54" customFormat="1" ht="33" customHeight="1">
      <c r="A23" s="63" t="s">
        <v>271</v>
      </c>
      <c r="B23" s="58" t="s">
        <v>205</v>
      </c>
      <c r="C23" s="57">
        <v>2</v>
      </c>
      <c r="D23" s="58" t="s">
        <v>167</v>
      </c>
      <c r="E23" s="56" t="s">
        <v>194</v>
      </c>
      <c r="F23" s="58" t="s">
        <v>15</v>
      </c>
      <c r="G23" s="58"/>
      <c r="H23" s="58">
        <v>330</v>
      </c>
      <c r="I23" s="58" t="s">
        <v>208</v>
      </c>
      <c r="J23" s="59" t="s">
        <v>319</v>
      </c>
      <c r="K23" s="59">
        <v>20</v>
      </c>
      <c r="L23" s="60"/>
      <c r="M23" s="61"/>
    </row>
    <row r="24" spans="1:13" s="54" customFormat="1" ht="33" customHeight="1">
      <c r="A24" s="82" t="s">
        <v>271</v>
      </c>
      <c r="B24" s="58" t="s">
        <v>272</v>
      </c>
      <c r="C24" s="57">
        <v>2</v>
      </c>
      <c r="D24" s="58" t="s">
        <v>266</v>
      </c>
      <c r="E24" s="56" t="s">
        <v>194</v>
      </c>
      <c r="F24" s="58" t="s">
        <v>15</v>
      </c>
      <c r="G24" s="58" t="s">
        <v>268</v>
      </c>
      <c r="H24" s="58" t="s">
        <v>267</v>
      </c>
      <c r="I24" s="58"/>
      <c r="J24" s="59" t="s">
        <v>320</v>
      </c>
      <c r="K24" s="59">
        <v>4</v>
      </c>
      <c r="L24" s="60"/>
      <c r="M24" s="61"/>
    </row>
    <row r="25" spans="1:13" s="54" customFormat="1" ht="33" customHeight="1">
      <c r="A25" s="63" t="s">
        <v>271</v>
      </c>
      <c r="B25" s="58" t="s">
        <v>273</v>
      </c>
      <c r="C25" s="57">
        <v>1</v>
      </c>
      <c r="D25" s="58" t="s">
        <v>274</v>
      </c>
      <c r="E25" s="56"/>
      <c r="F25" s="58"/>
      <c r="G25" s="58" t="s">
        <v>268</v>
      </c>
      <c r="H25" s="58" t="s">
        <v>275</v>
      </c>
      <c r="I25" s="58"/>
      <c r="J25" s="59" t="s">
        <v>321</v>
      </c>
      <c r="K25" s="59">
        <v>10</v>
      </c>
      <c r="L25" s="60"/>
      <c r="M25" s="61"/>
    </row>
    <row r="26" spans="1:13" s="54" customFormat="1" ht="33" customHeight="1">
      <c r="A26" s="82" t="s">
        <v>271</v>
      </c>
      <c r="B26" s="58" t="s">
        <v>269</v>
      </c>
      <c r="C26" s="57">
        <v>1</v>
      </c>
      <c r="D26" s="58" t="s">
        <v>270</v>
      </c>
      <c r="E26" s="56"/>
      <c r="F26" s="58"/>
      <c r="G26" s="58"/>
      <c r="H26" s="58"/>
      <c r="I26" s="58"/>
      <c r="J26" s="59" t="s">
        <v>322</v>
      </c>
      <c r="K26" s="59">
        <v>10</v>
      </c>
      <c r="L26" s="60"/>
      <c r="M26" s="61"/>
    </row>
    <row r="27" spans="1:13" s="54" customFormat="1" ht="33" customHeight="1">
      <c r="A27" s="63" t="s">
        <v>271</v>
      </c>
      <c r="B27" s="58" t="s">
        <v>278</v>
      </c>
      <c r="C27" s="57">
        <v>2</v>
      </c>
      <c r="D27" s="58" t="s">
        <v>167</v>
      </c>
      <c r="E27" s="56" t="s">
        <v>194</v>
      </c>
      <c r="F27" s="58" t="s">
        <v>15</v>
      </c>
      <c r="G27" s="58" t="s">
        <v>276</v>
      </c>
      <c r="H27" s="58" t="s">
        <v>277</v>
      </c>
      <c r="I27" s="58" t="s">
        <v>208</v>
      </c>
      <c r="J27" s="59" t="s">
        <v>323</v>
      </c>
      <c r="K27" s="59">
        <v>15</v>
      </c>
      <c r="L27" s="60"/>
      <c r="M27" s="61"/>
    </row>
    <row r="28" spans="1:13" s="54" customFormat="1" ht="30.75" customHeight="1">
      <c r="A28" s="82" t="s">
        <v>298</v>
      </c>
      <c r="B28" s="58" t="s">
        <v>209</v>
      </c>
      <c r="C28" s="57">
        <v>1</v>
      </c>
      <c r="D28" s="58" t="s">
        <v>196</v>
      </c>
      <c r="E28" s="56" t="s">
        <v>194</v>
      </c>
      <c r="F28" s="56" t="s">
        <v>15</v>
      </c>
      <c r="G28" s="58"/>
      <c r="H28" s="58">
        <v>360</v>
      </c>
      <c r="I28" s="58" t="s">
        <v>243</v>
      </c>
      <c r="J28" s="59" t="s">
        <v>324</v>
      </c>
      <c r="K28" s="59">
        <v>2</v>
      </c>
      <c r="L28" s="60"/>
      <c r="M28" s="61"/>
    </row>
    <row r="29" spans="1:13" s="54" customFormat="1" ht="38.25">
      <c r="A29" s="63" t="s">
        <v>298</v>
      </c>
      <c r="B29" s="58" t="s">
        <v>209</v>
      </c>
      <c r="C29" s="57">
        <v>1</v>
      </c>
      <c r="D29" s="58" t="s">
        <v>198</v>
      </c>
      <c r="E29" s="56" t="s">
        <v>194</v>
      </c>
      <c r="F29" s="58" t="s">
        <v>15</v>
      </c>
      <c r="G29" s="58"/>
      <c r="H29" s="58">
        <v>360</v>
      </c>
      <c r="I29" s="58" t="s">
        <v>200</v>
      </c>
      <c r="J29" s="59" t="s">
        <v>325</v>
      </c>
      <c r="K29" s="59">
        <v>5</v>
      </c>
      <c r="L29" s="60"/>
      <c r="M29" s="61"/>
    </row>
    <row r="30" spans="1:13" s="54" customFormat="1" ht="25.5">
      <c r="A30" s="82" t="s">
        <v>298</v>
      </c>
      <c r="B30" s="58" t="s">
        <v>209</v>
      </c>
      <c r="C30" s="57">
        <v>1</v>
      </c>
      <c r="D30" s="58" t="s">
        <v>167</v>
      </c>
      <c r="E30" s="56" t="s">
        <v>194</v>
      </c>
      <c r="F30" s="58" t="s">
        <v>15</v>
      </c>
      <c r="G30" s="58"/>
      <c r="H30" s="58">
        <v>360</v>
      </c>
      <c r="I30" s="58" t="s">
        <v>208</v>
      </c>
      <c r="J30" s="59" t="s">
        <v>326</v>
      </c>
      <c r="K30" s="59">
        <v>35</v>
      </c>
      <c r="L30" s="60"/>
      <c r="M30" s="61"/>
    </row>
    <row r="31" spans="1:13" s="54" customFormat="1" ht="25.5">
      <c r="A31" s="63" t="s">
        <v>298</v>
      </c>
      <c r="B31" s="58" t="s">
        <v>279</v>
      </c>
      <c r="C31" s="57">
        <v>2</v>
      </c>
      <c r="D31" s="58" t="s">
        <v>281</v>
      </c>
      <c r="E31" s="56" t="s">
        <v>280</v>
      </c>
      <c r="F31" s="58" t="s">
        <v>214</v>
      </c>
      <c r="G31" s="58" t="s">
        <v>282</v>
      </c>
      <c r="H31" s="58" t="s">
        <v>283</v>
      </c>
      <c r="I31" s="58" t="s">
        <v>287</v>
      </c>
      <c r="J31" s="59" t="s">
        <v>327</v>
      </c>
      <c r="K31" s="59">
        <v>20</v>
      </c>
      <c r="L31" s="60"/>
      <c r="M31" s="61"/>
    </row>
    <row r="32" spans="1:13" s="54" customFormat="1" ht="25.5">
      <c r="A32" s="82" t="s">
        <v>298</v>
      </c>
      <c r="B32" s="58" t="s">
        <v>284</v>
      </c>
      <c r="C32" s="57">
        <v>2</v>
      </c>
      <c r="D32" s="58" t="s">
        <v>167</v>
      </c>
      <c r="E32" s="56" t="s">
        <v>280</v>
      </c>
      <c r="F32" s="58" t="s">
        <v>285</v>
      </c>
      <c r="G32" s="58"/>
      <c r="H32" s="58" t="s">
        <v>286</v>
      </c>
      <c r="I32" s="58"/>
      <c r="J32" s="59" t="s">
        <v>328</v>
      </c>
      <c r="K32" s="59"/>
      <c r="L32" s="60"/>
      <c r="M32" s="61"/>
    </row>
    <row r="33" spans="1:14" s="54" customFormat="1" ht="25.5">
      <c r="A33" s="63" t="s">
        <v>298</v>
      </c>
      <c r="B33" s="58" t="s">
        <v>288</v>
      </c>
      <c r="C33" s="57">
        <v>2</v>
      </c>
      <c r="D33" s="58" t="s">
        <v>270</v>
      </c>
      <c r="E33" s="56" t="s">
        <v>289</v>
      </c>
      <c r="F33" s="58" t="s">
        <v>285</v>
      </c>
      <c r="G33" s="58"/>
      <c r="H33" s="58" t="s">
        <v>286</v>
      </c>
      <c r="I33" s="58" t="s">
        <v>290</v>
      </c>
      <c r="J33" s="59" t="s">
        <v>329</v>
      </c>
      <c r="K33" s="59">
        <v>10</v>
      </c>
      <c r="L33" s="60"/>
      <c r="M33" s="61"/>
    </row>
    <row r="34" spans="1:14" s="54" customFormat="1" ht="25.5">
      <c r="A34" s="82" t="s">
        <v>299</v>
      </c>
      <c r="B34" s="58" t="s">
        <v>210</v>
      </c>
      <c r="C34" s="57">
        <v>1</v>
      </c>
      <c r="D34" s="58" t="s">
        <v>196</v>
      </c>
      <c r="E34" s="56" t="s">
        <v>194</v>
      </c>
      <c r="F34" s="58" t="s">
        <v>15</v>
      </c>
      <c r="G34" s="58"/>
      <c r="H34" s="58">
        <v>40</v>
      </c>
      <c r="I34" s="58"/>
      <c r="J34" s="59" t="s">
        <v>330</v>
      </c>
      <c r="K34" s="59">
        <v>2</v>
      </c>
      <c r="L34" s="60"/>
      <c r="M34" s="61"/>
      <c r="N34" s="62"/>
    </row>
    <row r="35" spans="1:14" s="54" customFormat="1" ht="38.25">
      <c r="A35" s="63" t="s">
        <v>299</v>
      </c>
      <c r="B35" s="58" t="s">
        <v>210</v>
      </c>
      <c r="C35" s="57">
        <v>1</v>
      </c>
      <c r="D35" s="58" t="s">
        <v>198</v>
      </c>
      <c r="E35" s="56" t="s">
        <v>194</v>
      </c>
      <c r="F35" s="58" t="s">
        <v>15</v>
      </c>
      <c r="G35" s="58"/>
      <c r="H35" s="58">
        <v>40</v>
      </c>
      <c r="I35" s="58" t="s">
        <v>200</v>
      </c>
      <c r="J35" s="59" t="s">
        <v>331</v>
      </c>
      <c r="K35" s="59">
        <v>5</v>
      </c>
      <c r="L35" s="60"/>
      <c r="M35" s="61"/>
      <c r="N35" s="62"/>
    </row>
    <row r="36" spans="1:14" s="54" customFormat="1" ht="25.5">
      <c r="A36" s="82" t="s">
        <v>299</v>
      </c>
      <c r="B36" s="58" t="s">
        <v>210</v>
      </c>
      <c r="C36" s="57">
        <v>1</v>
      </c>
      <c r="D36" s="58" t="s">
        <v>167</v>
      </c>
      <c r="E36" s="56" t="s">
        <v>194</v>
      </c>
      <c r="F36" s="58" t="s">
        <v>15</v>
      </c>
      <c r="G36" s="58"/>
      <c r="H36" s="58">
        <v>40</v>
      </c>
      <c r="I36" s="58"/>
      <c r="J36" s="59" t="s">
        <v>332</v>
      </c>
      <c r="K36" s="59">
        <v>15</v>
      </c>
      <c r="L36" s="60"/>
      <c r="M36" s="61"/>
      <c r="N36" s="62"/>
    </row>
    <row r="37" spans="1:14" s="54" customFormat="1" ht="25.5">
      <c r="A37" s="63" t="s">
        <v>299</v>
      </c>
      <c r="B37" s="58" t="s">
        <v>210</v>
      </c>
      <c r="C37" s="57">
        <v>1</v>
      </c>
      <c r="D37" s="58" t="s">
        <v>240</v>
      </c>
      <c r="E37" s="56" t="s">
        <v>194</v>
      </c>
      <c r="F37" s="58" t="s">
        <v>15</v>
      </c>
      <c r="G37" s="58"/>
      <c r="H37" s="58" t="s">
        <v>181</v>
      </c>
      <c r="I37" s="58" t="s">
        <v>239</v>
      </c>
      <c r="J37" s="59" t="s">
        <v>333</v>
      </c>
      <c r="K37" s="59">
        <v>10</v>
      </c>
      <c r="L37" s="60"/>
      <c r="M37" s="61"/>
      <c r="N37" s="62"/>
    </row>
    <row r="38" spans="1:14" s="54" customFormat="1" ht="25.5">
      <c r="A38" s="82" t="s">
        <v>299</v>
      </c>
      <c r="B38" s="58" t="s">
        <v>210</v>
      </c>
      <c r="C38" s="57">
        <v>1</v>
      </c>
      <c r="D38" s="58" t="s">
        <v>204</v>
      </c>
      <c r="E38" s="56" t="s">
        <v>207</v>
      </c>
      <c r="F38" s="58" t="s">
        <v>214</v>
      </c>
      <c r="G38" s="58"/>
      <c r="H38" s="58" t="s">
        <v>241</v>
      </c>
      <c r="I38" s="58" t="s">
        <v>242</v>
      </c>
      <c r="J38" s="59" t="s">
        <v>334</v>
      </c>
      <c r="K38" s="59">
        <v>12</v>
      </c>
      <c r="L38" s="60"/>
      <c r="M38" s="61"/>
      <c r="N38" s="62"/>
    </row>
    <row r="39" spans="1:14" s="54" customFormat="1" ht="25.5">
      <c r="A39" s="63" t="s">
        <v>299</v>
      </c>
      <c r="B39" s="58" t="s">
        <v>211</v>
      </c>
      <c r="C39" s="57">
        <v>1</v>
      </c>
      <c r="D39" s="58" t="s">
        <v>196</v>
      </c>
      <c r="E39" s="56" t="s">
        <v>194</v>
      </c>
      <c r="F39" s="58" t="s">
        <v>15</v>
      </c>
      <c r="G39" s="58"/>
      <c r="H39" s="58" t="s">
        <v>244</v>
      </c>
      <c r="I39" s="58" t="s">
        <v>243</v>
      </c>
      <c r="J39" s="59" t="s">
        <v>335</v>
      </c>
      <c r="K39" s="59">
        <v>3</v>
      </c>
      <c r="L39" s="60"/>
      <c r="M39" s="61"/>
      <c r="N39" s="62"/>
    </row>
    <row r="40" spans="1:14" s="54" customFormat="1" ht="25.5">
      <c r="A40" s="82" t="s">
        <v>299</v>
      </c>
      <c r="B40" s="58" t="s">
        <v>211</v>
      </c>
      <c r="C40" s="57">
        <v>1</v>
      </c>
      <c r="D40" s="58" t="s">
        <v>167</v>
      </c>
      <c r="E40" s="56" t="s">
        <v>194</v>
      </c>
      <c r="F40" s="58" t="s">
        <v>15</v>
      </c>
      <c r="G40" s="58" t="s">
        <v>245</v>
      </c>
      <c r="H40" s="58" t="s">
        <v>246</v>
      </c>
      <c r="I40" s="58" t="s">
        <v>239</v>
      </c>
      <c r="J40" s="59" t="s">
        <v>336</v>
      </c>
      <c r="K40" s="59">
        <v>10</v>
      </c>
      <c r="L40" s="60"/>
      <c r="M40" s="61"/>
      <c r="N40" s="62"/>
    </row>
    <row r="41" spans="1:14" s="54" customFormat="1" ht="25.5">
      <c r="A41" s="63" t="s">
        <v>299</v>
      </c>
      <c r="B41" s="58" t="s">
        <v>211</v>
      </c>
      <c r="C41" s="57">
        <v>1</v>
      </c>
      <c r="D41" s="58"/>
      <c r="E41" s="56" t="s">
        <v>194</v>
      </c>
      <c r="F41" s="58" t="s">
        <v>15</v>
      </c>
      <c r="G41" s="58"/>
      <c r="H41" s="58">
        <v>20</v>
      </c>
      <c r="I41" s="58"/>
      <c r="J41" s="59" t="s">
        <v>337</v>
      </c>
      <c r="K41" s="59">
        <v>15</v>
      </c>
      <c r="L41" s="60"/>
      <c r="M41" s="61"/>
      <c r="N41" s="62"/>
    </row>
    <row r="42" spans="1:14" s="54" customFormat="1" ht="25.5">
      <c r="A42" s="82" t="s">
        <v>299</v>
      </c>
      <c r="B42" s="58" t="s">
        <v>247</v>
      </c>
      <c r="C42" s="57">
        <v>1</v>
      </c>
      <c r="D42" s="58" t="s">
        <v>251</v>
      </c>
      <c r="E42" s="56" t="s">
        <v>248</v>
      </c>
      <c r="F42" s="58" t="s">
        <v>249</v>
      </c>
      <c r="G42" s="58" t="s">
        <v>250</v>
      </c>
      <c r="H42" s="58"/>
      <c r="I42" s="58"/>
      <c r="J42" s="59" t="s">
        <v>338</v>
      </c>
      <c r="K42" s="59">
        <v>3</v>
      </c>
      <c r="L42" s="60"/>
      <c r="M42" s="61"/>
      <c r="N42" s="62"/>
    </row>
    <row r="43" spans="1:14" s="54" customFormat="1" ht="38.25">
      <c r="A43" s="63" t="s">
        <v>299</v>
      </c>
      <c r="B43" s="58" t="s">
        <v>247</v>
      </c>
      <c r="C43" s="57">
        <v>1</v>
      </c>
      <c r="D43" s="58" t="s">
        <v>252</v>
      </c>
      <c r="E43" s="56" t="s">
        <v>248</v>
      </c>
      <c r="F43" s="58" t="s">
        <v>249</v>
      </c>
      <c r="G43" s="58" t="s">
        <v>250</v>
      </c>
      <c r="H43" s="58"/>
      <c r="I43" s="58"/>
      <c r="J43" s="59" t="s">
        <v>339</v>
      </c>
      <c r="K43" s="59">
        <v>6</v>
      </c>
      <c r="L43" s="60"/>
      <c r="M43" s="61"/>
      <c r="N43" s="62"/>
    </row>
    <row r="44" spans="1:14" s="54" customFormat="1" ht="25.5">
      <c r="A44" s="82" t="s">
        <v>299</v>
      </c>
      <c r="B44" s="58" t="s">
        <v>247</v>
      </c>
      <c r="C44" s="57">
        <v>1</v>
      </c>
      <c r="D44" s="58" t="s">
        <v>142</v>
      </c>
      <c r="E44" s="56" t="s">
        <v>438</v>
      </c>
      <c r="F44" s="58"/>
      <c r="G44" s="58" t="s">
        <v>270</v>
      </c>
      <c r="H44" s="58"/>
      <c r="I44" s="58"/>
      <c r="J44" s="59" t="s">
        <v>340</v>
      </c>
      <c r="K44" s="59">
        <v>15</v>
      </c>
      <c r="L44" s="60"/>
      <c r="M44" s="61"/>
      <c r="N44" s="62"/>
    </row>
    <row r="45" spans="1:14" s="54" customFormat="1" ht="25.5">
      <c r="A45" s="63" t="s">
        <v>299</v>
      </c>
      <c r="B45" s="74" t="s">
        <v>495</v>
      </c>
      <c r="C45" s="75">
        <v>1</v>
      </c>
      <c r="D45" s="74" t="s">
        <v>496</v>
      </c>
      <c r="E45" s="76" t="s">
        <v>497</v>
      </c>
      <c r="F45" s="74"/>
      <c r="G45" s="74" t="s">
        <v>498</v>
      </c>
      <c r="H45" s="74" t="s">
        <v>499</v>
      </c>
      <c r="I45" s="74"/>
      <c r="J45" s="59" t="s">
        <v>341</v>
      </c>
      <c r="K45" s="72">
        <v>40</v>
      </c>
      <c r="L45" s="60"/>
      <c r="M45" s="61"/>
      <c r="N45" s="62"/>
    </row>
    <row r="46" spans="1:14" s="54" customFormat="1" ht="38.25">
      <c r="A46" s="82" t="s">
        <v>500</v>
      </c>
      <c r="B46" s="74" t="s">
        <v>502</v>
      </c>
      <c r="C46" s="75">
        <v>3</v>
      </c>
      <c r="D46" s="74" t="s">
        <v>503</v>
      </c>
      <c r="E46" s="76" t="s">
        <v>501</v>
      </c>
      <c r="F46" s="74"/>
      <c r="G46" s="74" t="s">
        <v>431</v>
      </c>
      <c r="H46" s="74" t="s">
        <v>504</v>
      </c>
      <c r="I46" s="74"/>
      <c r="J46" s="59" t="s">
        <v>342</v>
      </c>
      <c r="K46" s="72">
        <v>20</v>
      </c>
      <c r="L46" s="60"/>
      <c r="M46" s="61"/>
      <c r="N46" s="62"/>
    </row>
    <row r="47" spans="1:14" s="54" customFormat="1" ht="25.5">
      <c r="A47" s="63" t="s">
        <v>300</v>
      </c>
      <c r="B47" s="58" t="s">
        <v>253</v>
      </c>
      <c r="C47" s="57">
        <v>1</v>
      </c>
      <c r="D47" s="58" t="s">
        <v>196</v>
      </c>
      <c r="E47" s="56" t="s">
        <v>194</v>
      </c>
      <c r="F47" s="58" t="s">
        <v>15</v>
      </c>
      <c r="G47" s="58"/>
      <c r="H47" s="58">
        <v>50</v>
      </c>
      <c r="I47" s="58"/>
      <c r="J47" s="59" t="s">
        <v>343</v>
      </c>
      <c r="K47" s="59">
        <v>2</v>
      </c>
      <c r="L47" s="60"/>
      <c r="M47" s="61"/>
      <c r="N47" s="62"/>
    </row>
    <row r="48" spans="1:14" s="54" customFormat="1" ht="25.5">
      <c r="A48" s="82" t="s">
        <v>300</v>
      </c>
      <c r="B48" s="58" t="s">
        <v>253</v>
      </c>
      <c r="C48" s="57">
        <v>1</v>
      </c>
      <c r="D48" s="58" t="s">
        <v>213</v>
      </c>
      <c r="E48" s="56" t="s">
        <v>194</v>
      </c>
      <c r="F48" s="58" t="s">
        <v>15</v>
      </c>
      <c r="G48" s="58"/>
      <c r="H48" s="58">
        <v>50</v>
      </c>
      <c r="I48" s="58"/>
      <c r="J48" s="59" t="s">
        <v>344</v>
      </c>
      <c r="K48" s="59">
        <v>8</v>
      </c>
      <c r="L48" s="60"/>
      <c r="M48" s="61"/>
      <c r="N48" s="62"/>
    </row>
    <row r="49" spans="1:14" s="54" customFormat="1" ht="25.5">
      <c r="A49" s="63" t="s">
        <v>300</v>
      </c>
      <c r="B49" s="58" t="s">
        <v>253</v>
      </c>
      <c r="C49" s="57">
        <v>1</v>
      </c>
      <c r="D49" s="58" t="s">
        <v>215</v>
      </c>
      <c r="E49" s="56" t="s">
        <v>207</v>
      </c>
      <c r="F49" s="58" t="s">
        <v>214</v>
      </c>
      <c r="G49" s="58"/>
      <c r="H49" s="58">
        <v>50</v>
      </c>
      <c r="I49" s="58" t="s">
        <v>216</v>
      </c>
      <c r="J49" s="59" t="s">
        <v>345</v>
      </c>
      <c r="K49" s="59">
        <v>8</v>
      </c>
      <c r="L49" s="60"/>
      <c r="M49" s="61"/>
      <c r="N49" s="62"/>
    </row>
    <row r="50" spans="1:14" s="54" customFormat="1" ht="51">
      <c r="A50" s="82" t="s">
        <v>300</v>
      </c>
      <c r="B50" s="58" t="s">
        <v>212</v>
      </c>
      <c r="C50" s="57">
        <v>1</v>
      </c>
      <c r="D50" s="58" t="s">
        <v>217</v>
      </c>
      <c r="E50" s="56" t="s">
        <v>194</v>
      </c>
      <c r="F50" s="58" t="s">
        <v>15</v>
      </c>
      <c r="G50" s="58"/>
      <c r="H50" s="58">
        <v>50</v>
      </c>
      <c r="I50" s="58" t="s">
        <v>218</v>
      </c>
      <c r="J50" s="59" t="s">
        <v>346</v>
      </c>
      <c r="K50" s="59">
        <v>15</v>
      </c>
      <c r="L50" s="60"/>
      <c r="M50" s="61"/>
    </row>
    <row r="51" spans="1:14" s="54" customFormat="1" ht="25.5">
      <c r="A51" s="63" t="s">
        <v>301</v>
      </c>
      <c r="B51" s="74" t="s">
        <v>484</v>
      </c>
      <c r="C51" s="75">
        <v>1</v>
      </c>
      <c r="D51" s="74" t="s">
        <v>479</v>
      </c>
      <c r="E51" s="76" t="s">
        <v>482</v>
      </c>
      <c r="F51" s="74"/>
      <c r="G51" s="74"/>
      <c r="H51" s="74"/>
      <c r="I51" s="74" t="s">
        <v>490</v>
      </c>
      <c r="J51" s="59" t="s">
        <v>347</v>
      </c>
      <c r="K51" s="72">
        <v>15</v>
      </c>
      <c r="L51" s="60"/>
      <c r="M51" s="61"/>
    </row>
    <row r="52" spans="1:14" s="54" customFormat="1" ht="25.5">
      <c r="A52" s="82" t="s">
        <v>301</v>
      </c>
      <c r="B52" s="74" t="s">
        <v>485</v>
      </c>
      <c r="C52" s="75">
        <v>1</v>
      </c>
      <c r="D52" s="74" t="s">
        <v>480</v>
      </c>
      <c r="E52" s="76" t="s">
        <v>482</v>
      </c>
      <c r="F52" s="74"/>
      <c r="G52" s="74" t="s">
        <v>428</v>
      </c>
      <c r="H52" s="74"/>
      <c r="I52" s="74"/>
      <c r="J52" s="59" t="s">
        <v>348</v>
      </c>
      <c r="K52" s="72">
        <v>20</v>
      </c>
      <c r="L52" s="60"/>
      <c r="M52" s="61"/>
    </row>
    <row r="53" spans="1:14" s="54" customFormat="1" ht="25.5">
      <c r="A53" s="63" t="s">
        <v>301</v>
      </c>
      <c r="B53" s="74" t="s">
        <v>481</v>
      </c>
      <c r="C53" s="75">
        <v>1</v>
      </c>
      <c r="D53" s="74" t="s">
        <v>479</v>
      </c>
      <c r="E53" s="76" t="s">
        <v>482</v>
      </c>
      <c r="F53" s="74"/>
      <c r="G53" s="74"/>
      <c r="H53" s="74"/>
      <c r="I53" s="74" t="s">
        <v>483</v>
      </c>
      <c r="J53" s="59" t="s">
        <v>349</v>
      </c>
      <c r="K53" s="72">
        <v>15</v>
      </c>
      <c r="L53" s="60"/>
      <c r="M53" s="61"/>
    </row>
    <row r="54" spans="1:14" s="54" customFormat="1" ht="25.5">
      <c r="A54" s="82" t="s">
        <v>301</v>
      </c>
      <c r="B54" s="74" t="s">
        <v>481</v>
      </c>
      <c r="C54" s="75">
        <v>1</v>
      </c>
      <c r="D54" s="74" t="s">
        <v>480</v>
      </c>
      <c r="E54" s="76" t="s">
        <v>482</v>
      </c>
      <c r="F54" s="74"/>
      <c r="G54" s="74" t="s">
        <v>428</v>
      </c>
      <c r="H54" s="74"/>
      <c r="I54" s="74"/>
      <c r="J54" s="59" t="s">
        <v>350</v>
      </c>
      <c r="K54" s="72">
        <v>20</v>
      </c>
      <c r="L54" s="60"/>
      <c r="M54" s="61"/>
    </row>
    <row r="55" spans="1:14" s="54" customFormat="1" ht="25.5">
      <c r="A55" s="63" t="s">
        <v>301</v>
      </c>
      <c r="B55" s="74" t="s">
        <v>487</v>
      </c>
      <c r="C55" s="75">
        <v>1</v>
      </c>
      <c r="D55" s="74" t="s">
        <v>479</v>
      </c>
      <c r="E55" s="76" t="s">
        <v>482</v>
      </c>
      <c r="F55" s="74"/>
      <c r="G55" s="74"/>
      <c r="H55" s="74"/>
      <c r="I55" s="74" t="s">
        <v>488</v>
      </c>
      <c r="J55" s="59" t="s">
        <v>351</v>
      </c>
      <c r="K55" s="72">
        <v>15</v>
      </c>
      <c r="L55" s="60"/>
      <c r="M55" s="61"/>
    </row>
    <row r="56" spans="1:14" s="54" customFormat="1" ht="25.5">
      <c r="A56" s="82" t="s">
        <v>301</v>
      </c>
      <c r="B56" s="74" t="s">
        <v>487</v>
      </c>
      <c r="C56" s="75">
        <v>1</v>
      </c>
      <c r="D56" s="74" t="s">
        <v>480</v>
      </c>
      <c r="E56" s="76" t="s">
        <v>482</v>
      </c>
      <c r="F56" s="74"/>
      <c r="G56" s="74" t="s">
        <v>428</v>
      </c>
      <c r="H56" s="74"/>
      <c r="I56" s="74"/>
      <c r="J56" s="59" t="s">
        <v>352</v>
      </c>
      <c r="K56" s="72">
        <v>20</v>
      </c>
      <c r="L56" s="60"/>
      <c r="M56" s="61"/>
    </row>
    <row r="57" spans="1:14" s="54" customFormat="1" ht="25.5">
      <c r="A57" s="63" t="s">
        <v>301</v>
      </c>
      <c r="B57" s="74" t="s">
        <v>486</v>
      </c>
      <c r="C57" s="75">
        <v>1</v>
      </c>
      <c r="D57" s="74" t="s">
        <v>479</v>
      </c>
      <c r="E57" s="76" t="s">
        <v>482</v>
      </c>
      <c r="F57" s="74"/>
      <c r="G57" s="74"/>
      <c r="H57" s="74"/>
      <c r="I57" s="74" t="s">
        <v>489</v>
      </c>
      <c r="J57" s="59" t="s">
        <v>353</v>
      </c>
      <c r="K57" s="72">
        <v>15</v>
      </c>
      <c r="L57" s="60"/>
      <c r="M57" s="61"/>
    </row>
    <row r="58" spans="1:14" s="54" customFormat="1" ht="25.5">
      <c r="A58" s="82" t="s">
        <v>301</v>
      </c>
      <c r="B58" s="74" t="s">
        <v>486</v>
      </c>
      <c r="C58" s="75">
        <v>1</v>
      </c>
      <c r="D58" s="74" t="s">
        <v>480</v>
      </c>
      <c r="E58" s="76" t="s">
        <v>482</v>
      </c>
      <c r="F58" s="74"/>
      <c r="G58" s="74" t="s">
        <v>428</v>
      </c>
      <c r="H58" s="74"/>
      <c r="I58" s="74"/>
      <c r="J58" s="59" t="s">
        <v>354</v>
      </c>
      <c r="K58" s="72">
        <v>60</v>
      </c>
      <c r="L58" s="60"/>
      <c r="M58" s="61"/>
    </row>
    <row r="59" spans="1:14" s="54" customFormat="1" ht="38.25">
      <c r="A59" s="63" t="s">
        <v>301</v>
      </c>
      <c r="B59" s="74" t="s">
        <v>491</v>
      </c>
      <c r="C59" s="75">
        <v>1</v>
      </c>
      <c r="D59" s="74" t="s">
        <v>492</v>
      </c>
      <c r="E59" s="76"/>
      <c r="F59" s="74"/>
      <c r="G59" s="74" t="s">
        <v>274</v>
      </c>
      <c r="H59" s="74"/>
      <c r="I59" s="74" t="s">
        <v>493</v>
      </c>
      <c r="J59" s="59" t="s">
        <v>355</v>
      </c>
      <c r="K59" s="72">
        <v>35</v>
      </c>
      <c r="L59" s="60"/>
      <c r="M59" s="61"/>
    </row>
    <row r="60" spans="1:14" s="54" customFormat="1" ht="25.5">
      <c r="A60" s="82" t="s">
        <v>301</v>
      </c>
      <c r="B60" s="74" t="s">
        <v>491</v>
      </c>
      <c r="C60" s="75">
        <v>1</v>
      </c>
      <c r="D60" s="74" t="s">
        <v>494</v>
      </c>
      <c r="E60" s="76"/>
      <c r="F60" s="74"/>
      <c r="G60" s="74" t="s">
        <v>274</v>
      </c>
      <c r="H60" s="74" t="s">
        <v>505</v>
      </c>
      <c r="I60" s="74" t="s">
        <v>506</v>
      </c>
      <c r="J60" s="59" t="s">
        <v>356</v>
      </c>
      <c r="K60" s="72">
        <v>20</v>
      </c>
      <c r="L60" s="60"/>
      <c r="M60" s="61"/>
    </row>
    <row r="61" spans="1:14" s="54" customFormat="1" ht="25.5">
      <c r="A61" s="63" t="s">
        <v>301</v>
      </c>
      <c r="B61" s="58" t="s">
        <v>219</v>
      </c>
      <c r="C61" s="57">
        <v>3</v>
      </c>
      <c r="D61" s="58" t="s">
        <v>196</v>
      </c>
      <c r="E61" s="56" t="s">
        <v>194</v>
      </c>
      <c r="F61" s="58" t="s">
        <v>220</v>
      </c>
      <c r="G61" s="58"/>
      <c r="H61" s="58" t="s">
        <v>254</v>
      </c>
      <c r="I61" s="58"/>
      <c r="J61" s="59" t="s">
        <v>357</v>
      </c>
      <c r="K61" s="59">
        <v>15</v>
      </c>
      <c r="L61" s="60"/>
      <c r="M61" s="61"/>
    </row>
    <row r="62" spans="1:14" s="54" customFormat="1" ht="25.5">
      <c r="A62" s="82" t="s">
        <v>301</v>
      </c>
      <c r="B62" s="58" t="s">
        <v>219</v>
      </c>
      <c r="C62" s="57">
        <v>3</v>
      </c>
      <c r="D62" s="58" t="s">
        <v>257</v>
      </c>
      <c r="E62" s="56" t="s">
        <v>194</v>
      </c>
      <c r="F62" s="58" t="s">
        <v>220</v>
      </c>
      <c r="G62" s="58" t="s">
        <v>256</v>
      </c>
      <c r="H62" s="58"/>
      <c r="I62" s="58"/>
      <c r="J62" s="59" t="s">
        <v>358</v>
      </c>
      <c r="K62" s="59">
        <v>15</v>
      </c>
      <c r="L62" s="60"/>
      <c r="M62" s="61"/>
    </row>
    <row r="63" spans="1:14" s="54" customFormat="1" ht="25.5">
      <c r="A63" s="63" t="s">
        <v>301</v>
      </c>
      <c r="B63" s="58" t="s">
        <v>219</v>
      </c>
      <c r="C63" s="57">
        <v>3</v>
      </c>
      <c r="D63" s="58" t="s">
        <v>224</v>
      </c>
      <c r="E63" s="56" t="s">
        <v>194</v>
      </c>
      <c r="F63" s="58" t="s">
        <v>220</v>
      </c>
      <c r="G63" s="58"/>
      <c r="H63" s="58" t="s">
        <v>258</v>
      </c>
      <c r="I63" s="58" t="s">
        <v>259</v>
      </c>
      <c r="J63" s="59" t="s">
        <v>359</v>
      </c>
      <c r="K63" s="59">
        <v>15</v>
      </c>
      <c r="L63" s="60"/>
      <c r="M63" s="61"/>
    </row>
    <row r="64" spans="1:14" s="54" customFormat="1" ht="25.5">
      <c r="A64" s="82" t="s">
        <v>301</v>
      </c>
      <c r="B64" s="58" t="s">
        <v>219</v>
      </c>
      <c r="C64" s="57">
        <v>3</v>
      </c>
      <c r="D64" s="58" t="s">
        <v>224</v>
      </c>
      <c r="E64" s="56" t="s">
        <v>194</v>
      </c>
      <c r="F64" s="58" t="s">
        <v>220</v>
      </c>
      <c r="G64" s="58" t="s">
        <v>262</v>
      </c>
      <c r="H64" s="58" t="s">
        <v>260</v>
      </c>
      <c r="I64" s="58" t="s">
        <v>261</v>
      </c>
      <c r="J64" s="59" t="s">
        <v>360</v>
      </c>
      <c r="K64" s="59">
        <v>15</v>
      </c>
      <c r="L64" s="60"/>
      <c r="M64" s="61"/>
    </row>
    <row r="65" spans="1:13" s="54" customFormat="1" ht="25.5">
      <c r="A65" s="63" t="s">
        <v>301</v>
      </c>
      <c r="B65" s="58" t="s">
        <v>219</v>
      </c>
      <c r="C65" s="57">
        <v>3</v>
      </c>
      <c r="D65" s="58" t="s">
        <v>204</v>
      </c>
      <c r="E65" s="56" t="s">
        <v>194</v>
      </c>
      <c r="F65" s="58" t="s">
        <v>255</v>
      </c>
      <c r="G65" s="58" t="s">
        <v>262</v>
      </c>
      <c r="H65" s="58" t="s">
        <v>263</v>
      </c>
      <c r="I65" s="58" t="s">
        <v>264</v>
      </c>
      <c r="J65" s="59" t="s">
        <v>361</v>
      </c>
      <c r="K65" s="59">
        <v>40</v>
      </c>
      <c r="L65" s="60"/>
      <c r="M65" s="61"/>
    </row>
    <row r="66" spans="1:13" s="54" customFormat="1" ht="25.5">
      <c r="A66" s="82" t="s">
        <v>301</v>
      </c>
      <c r="B66" s="58" t="s">
        <v>510</v>
      </c>
      <c r="C66" s="75">
        <v>1</v>
      </c>
      <c r="D66" s="74" t="s">
        <v>511</v>
      </c>
      <c r="E66" s="76"/>
      <c r="F66" s="74"/>
      <c r="G66" s="74" t="s">
        <v>512</v>
      </c>
      <c r="H66" s="74"/>
      <c r="I66" s="74"/>
      <c r="J66" s="59" t="s">
        <v>362</v>
      </c>
      <c r="K66" s="72">
        <v>15</v>
      </c>
      <c r="L66" s="60"/>
      <c r="M66" s="61"/>
    </row>
    <row r="67" spans="1:13" s="54" customFormat="1" ht="25.5">
      <c r="A67" s="63" t="s">
        <v>301</v>
      </c>
      <c r="B67" s="58" t="s">
        <v>507</v>
      </c>
      <c r="C67" s="75">
        <v>1</v>
      </c>
      <c r="D67" s="74" t="s">
        <v>511</v>
      </c>
      <c r="E67" s="76"/>
      <c r="F67" s="74"/>
      <c r="G67" s="74" t="s">
        <v>512</v>
      </c>
      <c r="H67" s="74"/>
      <c r="I67" s="74"/>
      <c r="J67" s="59" t="s">
        <v>363</v>
      </c>
      <c r="K67" s="72">
        <v>15</v>
      </c>
      <c r="L67" s="60"/>
      <c r="M67" s="61"/>
    </row>
    <row r="68" spans="1:13" s="54" customFormat="1" ht="25.5">
      <c r="A68" s="82" t="s">
        <v>301</v>
      </c>
      <c r="B68" s="58" t="s">
        <v>508</v>
      </c>
      <c r="C68" s="75">
        <v>1</v>
      </c>
      <c r="D68" s="74" t="s">
        <v>511</v>
      </c>
      <c r="E68" s="76"/>
      <c r="F68" s="74"/>
      <c r="G68" s="74" t="s">
        <v>512</v>
      </c>
      <c r="H68" s="74"/>
      <c r="I68" s="74"/>
      <c r="J68" s="59" t="s">
        <v>364</v>
      </c>
      <c r="K68" s="72">
        <v>15</v>
      </c>
      <c r="L68" s="60"/>
      <c r="M68" s="61"/>
    </row>
    <row r="69" spans="1:13" s="54" customFormat="1" ht="25.5">
      <c r="A69" s="63" t="s">
        <v>301</v>
      </c>
      <c r="B69" s="58" t="s">
        <v>509</v>
      </c>
      <c r="C69" s="75">
        <v>1</v>
      </c>
      <c r="D69" s="74" t="s">
        <v>511</v>
      </c>
      <c r="E69" s="76"/>
      <c r="F69" s="74"/>
      <c r="G69" s="74" t="s">
        <v>512</v>
      </c>
      <c r="H69" s="74"/>
      <c r="I69" s="74"/>
      <c r="J69" s="59" t="s">
        <v>365</v>
      </c>
      <c r="K69" s="72">
        <v>15</v>
      </c>
      <c r="L69" s="60"/>
      <c r="M69" s="61"/>
    </row>
    <row r="70" spans="1:13" s="54" customFormat="1" ht="25.5">
      <c r="A70" s="82" t="s">
        <v>302</v>
      </c>
      <c r="B70" s="58" t="s">
        <v>221</v>
      </c>
      <c r="C70" s="57">
        <v>1</v>
      </c>
      <c r="D70" s="58" t="s">
        <v>196</v>
      </c>
      <c r="E70" s="56" t="s">
        <v>222</v>
      </c>
      <c r="F70" s="58" t="s">
        <v>223</v>
      </c>
      <c r="G70" s="58"/>
      <c r="H70" s="58">
        <v>230</v>
      </c>
      <c r="I70" s="58"/>
      <c r="J70" s="59" t="s">
        <v>366</v>
      </c>
      <c r="K70" s="59">
        <v>2</v>
      </c>
      <c r="L70" s="60"/>
      <c r="M70" s="61"/>
    </row>
    <row r="71" spans="1:13" s="54" customFormat="1" ht="25.5">
      <c r="A71" s="63" t="s">
        <v>302</v>
      </c>
      <c r="B71" s="58" t="s">
        <v>221</v>
      </c>
      <c r="C71" s="57">
        <v>1</v>
      </c>
      <c r="D71" s="58" t="s">
        <v>224</v>
      </c>
      <c r="E71" s="56" t="s">
        <v>222</v>
      </c>
      <c r="F71" s="58" t="s">
        <v>223</v>
      </c>
      <c r="G71" s="58"/>
      <c r="H71" s="58">
        <v>230</v>
      </c>
      <c r="I71" s="58" t="s">
        <v>225</v>
      </c>
      <c r="J71" s="59" t="s">
        <v>367</v>
      </c>
      <c r="K71" s="59">
        <v>15</v>
      </c>
      <c r="L71" s="60"/>
      <c r="M71" s="61"/>
    </row>
    <row r="72" spans="1:13" s="54" customFormat="1" ht="25.5">
      <c r="A72" s="82" t="s">
        <v>302</v>
      </c>
      <c r="B72" s="58" t="s">
        <v>226</v>
      </c>
      <c r="C72" s="57">
        <v>2</v>
      </c>
      <c r="D72" s="58" t="s">
        <v>196</v>
      </c>
      <c r="E72" s="56" t="s">
        <v>222</v>
      </c>
      <c r="F72" s="58" t="s">
        <v>227</v>
      </c>
      <c r="G72" s="58"/>
      <c r="H72" s="58">
        <v>30</v>
      </c>
      <c r="I72" s="58"/>
      <c r="J72" s="59" t="s">
        <v>368</v>
      </c>
      <c r="K72" s="59">
        <v>1</v>
      </c>
      <c r="L72" s="60"/>
      <c r="M72" s="61"/>
    </row>
    <row r="73" spans="1:13" s="54" customFormat="1" ht="25.5">
      <c r="A73" s="63" t="s">
        <v>300</v>
      </c>
      <c r="B73" s="58" t="s">
        <v>228</v>
      </c>
      <c r="C73" s="57">
        <v>1</v>
      </c>
      <c r="D73" s="58"/>
      <c r="E73" s="56" t="s">
        <v>229</v>
      </c>
      <c r="F73" s="58" t="s">
        <v>230</v>
      </c>
      <c r="G73" s="58"/>
      <c r="H73" s="58">
        <v>120</v>
      </c>
      <c r="I73" s="58"/>
      <c r="J73" s="59" t="s">
        <v>369</v>
      </c>
      <c r="K73" s="59">
        <v>15</v>
      </c>
      <c r="L73" s="60"/>
      <c r="M73" s="61"/>
    </row>
    <row r="74" spans="1:13" s="54" customFormat="1" ht="30">
      <c r="A74" s="82" t="s">
        <v>303</v>
      </c>
      <c r="B74" s="58" t="s">
        <v>231</v>
      </c>
      <c r="C74" s="57">
        <v>1</v>
      </c>
      <c r="D74" s="58" t="s">
        <v>196</v>
      </c>
      <c r="E74" s="56" t="s">
        <v>229</v>
      </c>
      <c r="F74" s="58" t="s">
        <v>232</v>
      </c>
      <c r="G74" s="58" t="s">
        <v>428</v>
      </c>
      <c r="H74" s="58">
        <v>30</v>
      </c>
      <c r="I74" s="58"/>
      <c r="J74" s="59" t="s">
        <v>370</v>
      </c>
      <c r="K74" s="59">
        <v>15</v>
      </c>
      <c r="L74" s="60"/>
      <c r="M74" s="61"/>
    </row>
    <row r="75" spans="1:13" s="54" customFormat="1" ht="30">
      <c r="A75" s="63" t="s">
        <v>303</v>
      </c>
      <c r="B75" s="58" t="s">
        <v>233</v>
      </c>
      <c r="C75" s="57">
        <v>1</v>
      </c>
      <c r="D75" s="58" t="s">
        <v>196</v>
      </c>
      <c r="E75" s="56" t="s">
        <v>229</v>
      </c>
      <c r="F75" s="58" t="s">
        <v>232</v>
      </c>
      <c r="G75" s="58" t="s">
        <v>428</v>
      </c>
      <c r="H75" s="58">
        <v>50</v>
      </c>
      <c r="I75" s="58"/>
      <c r="J75" s="59" t="s">
        <v>371</v>
      </c>
      <c r="K75" s="59">
        <v>15</v>
      </c>
      <c r="L75" s="60"/>
      <c r="M75" s="61"/>
    </row>
    <row r="76" spans="1:13" s="54" customFormat="1" ht="30">
      <c r="A76" s="82" t="s">
        <v>303</v>
      </c>
      <c r="B76" s="58" t="s">
        <v>234</v>
      </c>
      <c r="C76" s="57">
        <v>1</v>
      </c>
      <c r="D76" s="58" t="s">
        <v>196</v>
      </c>
      <c r="E76" s="56" t="s">
        <v>229</v>
      </c>
      <c r="F76" s="58" t="s">
        <v>232</v>
      </c>
      <c r="G76" s="58" t="s">
        <v>428</v>
      </c>
      <c r="H76" s="58">
        <v>100</v>
      </c>
      <c r="I76" s="58"/>
      <c r="J76" s="59" t="s">
        <v>372</v>
      </c>
      <c r="K76" s="59">
        <v>15</v>
      </c>
      <c r="L76" s="60"/>
      <c r="M76" s="61"/>
    </row>
    <row r="77" spans="1:13" s="54" customFormat="1" ht="30">
      <c r="A77" s="63" t="s">
        <v>303</v>
      </c>
      <c r="B77" s="58" t="s">
        <v>231</v>
      </c>
      <c r="C77" s="57">
        <v>1</v>
      </c>
      <c r="D77" s="58" t="s">
        <v>224</v>
      </c>
      <c r="E77" s="56" t="s">
        <v>229</v>
      </c>
      <c r="F77" s="58" t="s">
        <v>232</v>
      </c>
      <c r="G77" s="58" t="s">
        <v>431</v>
      </c>
      <c r="H77" s="58" t="s">
        <v>432</v>
      </c>
      <c r="I77" s="58"/>
      <c r="J77" s="59" t="s">
        <v>373</v>
      </c>
      <c r="K77" s="59">
        <v>5</v>
      </c>
      <c r="L77" s="60"/>
      <c r="M77" s="61"/>
    </row>
    <row r="78" spans="1:13" s="62" customFormat="1" ht="30">
      <c r="A78" s="82" t="s">
        <v>303</v>
      </c>
      <c r="B78" s="58" t="s">
        <v>231</v>
      </c>
      <c r="C78" s="57">
        <v>1</v>
      </c>
      <c r="D78" s="58" t="s">
        <v>429</v>
      </c>
      <c r="E78" s="56" t="s">
        <v>229</v>
      </c>
      <c r="F78" s="58" t="s">
        <v>232</v>
      </c>
      <c r="G78" s="58" t="s">
        <v>430</v>
      </c>
      <c r="H78" s="58"/>
      <c r="I78" s="58"/>
      <c r="J78" s="59" t="s">
        <v>374</v>
      </c>
      <c r="K78" s="59">
        <v>5</v>
      </c>
      <c r="L78" s="60"/>
      <c r="M78" s="64"/>
    </row>
    <row r="79" spans="1:13" s="62" customFormat="1" ht="30">
      <c r="A79" s="63" t="s">
        <v>303</v>
      </c>
      <c r="B79" s="58" t="s">
        <v>233</v>
      </c>
      <c r="C79" s="57">
        <v>1</v>
      </c>
      <c r="D79" s="58" t="s">
        <v>224</v>
      </c>
      <c r="E79" s="56" t="s">
        <v>229</v>
      </c>
      <c r="F79" s="58" t="s">
        <v>232</v>
      </c>
      <c r="G79" s="58" t="s">
        <v>431</v>
      </c>
      <c r="H79" s="58" t="s">
        <v>432</v>
      </c>
      <c r="I79" s="58"/>
      <c r="J79" s="59" t="s">
        <v>375</v>
      </c>
      <c r="K79" s="59">
        <v>5</v>
      </c>
      <c r="L79" s="60"/>
      <c r="M79" s="64"/>
    </row>
    <row r="80" spans="1:13" s="62" customFormat="1" ht="63.75">
      <c r="A80" s="82" t="s">
        <v>303</v>
      </c>
      <c r="B80" s="58" t="s">
        <v>233</v>
      </c>
      <c r="C80" s="57">
        <v>1</v>
      </c>
      <c r="D80" s="58" t="s">
        <v>270</v>
      </c>
      <c r="E80" s="56" t="s">
        <v>435</v>
      </c>
      <c r="F80" s="58"/>
      <c r="G80" s="58" t="s">
        <v>406</v>
      </c>
      <c r="H80" s="58" t="s">
        <v>433</v>
      </c>
      <c r="I80" s="58"/>
      <c r="J80" s="59" t="s">
        <v>376</v>
      </c>
      <c r="K80" s="59">
        <v>8</v>
      </c>
      <c r="L80" s="60"/>
      <c r="M80" s="64"/>
    </row>
    <row r="81" spans="1:14" s="62" customFormat="1" ht="30">
      <c r="A81" s="63" t="s">
        <v>303</v>
      </c>
      <c r="B81" s="58" t="s">
        <v>234</v>
      </c>
      <c r="C81" s="57">
        <v>2</v>
      </c>
      <c r="D81" s="58" t="s">
        <v>224</v>
      </c>
      <c r="E81" s="56" t="s">
        <v>229</v>
      </c>
      <c r="F81" s="58" t="s">
        <v>232</v>
      </c>
      <c r="G81" s="58" t="s">
        <v>432</v>
      </c>
      <c r="H81" s="58"/>
      <c r="I81" s="58" t="s">
        <v>436</v>
      </c>
      <c r="J81" s="59" t="s">
        <v>377</v>
      </c>
      <c r="K81" s="59">
        <v>6</v>
      </c>
      <c r="L81" s="60"/>
      <c r="M81" s="64"/>
    </row>
    <row r="82" spans="1:14" s="54" customFormat="1" ht="30">
      <c r="A82" s="82" t="s">
        <v>294</v>
      </c>
      <c r="B82" s="58" t="s">
        <v>385</v>
      </c>
      <c r="C82" s="57">
        <v>2</v>
      </c>
      <c r="D82" s="58"/>
      <c r="E82" s="56" t="s">
        <v>235</v>
      </c>
      <c r="F82" s="67" t="s">
        <v>236</v>
      </c>
      <c r="G82" s="58"/>
      <c r="H82" s="58">
        <v>100</v>
      </c>
      <c r="I82" s="58"/>
      <c r="J82" s="59" t="s">
        <v>378</v>
      </c>
      <c r="K82" s="59">
        <v>15</v>
      </c>
      <c r="L82" s="60"/>
      <c r="M82" s="61"/>
    </row>
    <row r="83" spans="1:14" s="54" customFormat="1" ht="25.5">
      <c r="A83" s="63" t="s">
        <v>299</v>
      </c>
      <c r="B83" s="58" t="s">
        <v>265</v>
      </c>
      <c r="C83" s="57">
        <v>1</v>
      </c>
      <c r="D83" s="58"/>
      <c r="E83" s="56" t="s">
        <v>235</v>
      </c>
      <c r="F83" s="67" t="s">
        <v>236</v>
      </c>
      <c r="G83" s="58"/>
      <c r="H83" s="58">
        <v>270</v>
      </c>
      <c r="I83" s="58"/>
      <c r="J83" s="59" t="s">
        <v>379</v>
      </c>
      <c r="K83" s="59">
        <v>15</v>
      </c>
      <c r="L83" s="60"/>
      <c r="M83" s="61"/>
    </row>
    <row r="84" spans="1:14" s="54" customFormat="1" ht="30">
      <c r="A84" s="82" t="s">
        <v>386</v>
      </c>
      <c r="B84" s="58" t="s">
        <v>387</v>
      </c>
      <c r="C84" s="57">
        <v>1</v>
      </c>
      <c r="D84" s="58"/>
      <c r="E84" s="56" t="s">
        <v>235</v>
      </c>
      <c r="F84" s="58" t="s">
        <v>237</v>
      </c>
      <c r="G84" s="58"/>
      <c r="H84" s="58">
        <v>250</v>
      </c>
      <c r="I84" s="58"/>
      <c r="J84" s="59" t="s">
        <v>380</v>
      </c>
      <c r="K84" s="59">
        <v>15</v>
      </c>
      <c r="L84" s="60"/>
      <c r="M84" s="61"/>
    </row>
    <row r="85" spans="1:14" s="54" customFormat="1" ht="25.5">
      <c r="A85" s="63" t="s">
        <v>388</v>
      </c>
      <c r="B85" s="58" t="s">
        <v>393</v>
      </c>
      <c r="C85" s="57">
        <v>2</v>
      </c>
      <c r="D85" s="58" t="s">
        <v>394</v>
      </c>
      <c r="E85" s="56" t="s">
        <v>390</v>
      </c>
      <c r="F85" s="58"/>
      <c r="G85" s="58" t="s">
        <v>395</v>
      </c>
      <c r="H85" s="58"/>
      <c r="I85" s="58"/>
      <c r="J85" s="59" t="s">
        <v>381</v>
      </c>
      <c r="K85" s="59">
        <v>40</v>
      </c>
      <c r="L85" s="60"/>
      <c r="M85" s="61"/>
    </row>
    <row r="86" spans="1:14" s="54" customFormat="1">
      <c r="A86" s="82" t="s">
        <v>388</v>
      </c>
      <c r="B86" s="58" t="s">
        <v>389</v>
      </c>
      <c r="C86" s="57">
        <v>2</v>
      </c>
      <c r="D86" s="58"/>
      <c r="E86" s="56" t="s">
        <v>390</v>
      </c>
      <c r="F86" s="58" t="s">
        <v>391</v>
      </c>
      <c r="G86" s="58"/>
      <c r="H86" s="58"/>
      <c r="I86" s="58"/>
      <c r="J86" s="59" t="s">
        <v>382</v>
      </c>
      <c r="K86" s="59">
        <v>30</v>
      </c>
      <c r="L86" s="60"/>
      <c r="M86" s="61"/>
    </row>
    <row r="87" spans="1:14" s="54" customFormat="1">
      <c r="A87" s="63" t="s">
        <v>388</v>
      </c>
      <c r="B87" s="58" t="s">
        <v>389</v>
      </c>
      <c r="C87" s="57">
        <v>2</v>
      </c>
      <c r="D87" s="58"/>
      <c r="E87" s="56" t="s">
        <v>390</v>
      </c>
      <c r="F87" s="58" t="s">
        <v>392</v>
      </c>
      <c r="G87" s="58"/>
      <c r="H87" s="58"/>
      <c r="I87" s="58"/>
      <c r="J87" s="59" t="s">
        <v>383</v>
      </c>
      <c r="K87" s="59">
        <v>30</v>
      </c>
      <c r="L87" s="60"/>
      <c r="M87" s="61"/>
    </row>
    <row r="88" spans="1:14" s="54" customFormat="1" ht="25.5">
      <c r="A88" s="82" t="s">
        <v>388</v>
      </c>
      <c r="B88" s="58" t="s">
        <v>396</v>
      </c>
      <c r="C88" s="57">
        <v>1</v>
      </c>
      <c r="D88" s="58"/>
      <c r="E88" s="56" t="s">
        <v>390</v>
      </c>
      <c r="F88" s="58" t="s">
        <v>237</v>
      </c>
      <c r="G88" s="58"/>
      <c r="H88" s="58">
        <v>250</v>
      </c>
      <c r="I88" s="58"/>
      <c r="J88" s="59" t="s">
        <v>384</v>
      </c>
      <c r="K88" s="59">
        <v>5</v>
      </c>
      <c r="L88" s="60"/>
      <c r="M88" s="61"/>
    </row>
    <row r="89" spans="1:14" s="62" customFormat="1" ht="25.5">
      <c r="A89" s="63" t="s">
        <v>388</v>
      </c>
      <c r="B89" s="58" t="s">
        <v>397</v>
      </c>
      <c r="C89" s="57">
        <v>2</v>
      </c>
      <c r="D89" s="58" t="s">
        <v>270</v>
      </c>
      <c r="E89" s="56" t="s">
        <v>390</v>
      </c>
      <c r="F89" s="58"/>
      <c r="G89" s="58" t="s">
        <v>406</v>
      </c>
      <c r="H89" s="58" t="s">
        <v>407</v>
      </c>
      <c r="I89" s="58"/>
      <c r="J89" s="59" t="s">
        <v>513</v>
      </c>
      <c r="K89" s="59">
        <v>60</v>
      </c>
      <c r="L89" s="60"/>
      <c r="M89" s="64"/>
    </row>
    <row r="90" spans="1:14" s="54" customFormat="1" ht="25.5">
      <c r="A90" s="82" t="s">
        <v>388</v>
      </c>
      <c r="B90" s="58" t="s">
        <v>398</v>
      </c>
      <c r="C90" s="57">
        <v>2</v>
      </c>
      <c r="D90" s="58" t="s">
        <v>404</v>
      </c>
      <c r="E90" s="56" t="s">
        <v>390</v>
      </c>
      <c r="F90" s="58"/>
      <c r="G90" s="58" t="s">
        <v>405</v>
      </c>
      <c r="H90" s="58"/>
      <c r="I90" s="58"/>
      <c r="J90" s="59" t="s">
        <v>514</v>
      </c>
      <c r="K90" s="59">
        <v>40</v>
      </c>
      <c r="L90" s="60"/>
      <c r="M90" s="61"/>
    </row>
    <row r="91" spans="1:14" s="62" customFormat="1" ht="25.5">
      <c r="A91" s="63" t="s">
        <v>388</v>
      </c>
      <c r="B91" s="58" t="s">
        <v>399</v>
      </c>
      <c r="C91" s="57">
        <v>1</v>
      </c>
      <c r="D91" s="58" t="s">
        <v>400</v>
      </c>
      <c r="E91" s="56" t="s">
        <v>390</v>
      </c>
      <c r="F91" s="58"/>
      <c r="G91" s="58" t="s">
        <v>401</v>
      </c>
      <c r="H91" s="58" t="s">
        <v>402</v>
      </c>
      <c r="I91" s="58" t="s">
        <v>403</v>
      </c>
      <c r="J91" s="59" t="s">
        <v>515</v>
      </c>
      <c r="K91" s="59">
        <v>15</v>
      </c>
      <c r="L91" s="60"/>
      <c r="M91" s="64"/>
    </row>
    <row r="92" spans="1:14" s="62" customFormat="1">
      <c r="A92" s="82" t="s">
        <v>388</v>
      </c>
      <c r="B92" s="58" t="s">
        <v>439</v>
      </c>
      <c r="C92" s="57">
        <v>2</v>
      </c>
      <c r="D92" s="58" t="s">
        <v>224</v>
      </c>
      <c r="E92" s="56"/>
      <c r="F92" s="58"/>
      <c r="G92" s="58"/>
      <c r="H92" s="58"/>
      <c r="I92" s="58" t="s">
        <v>440</v>
      </c>
      <c r="J92" s="59" t="s">
        <v>516</v>
      </c>
      <c r="K92" s="59">
        <v>6</v>
      </c>
      <c r="L92" s="60"/>
      <c r="M92" s="64"/>
    </row>
    <row r="93" spans="1:14" s="54" customFormat="1" ht="25.5">
      <c r="A93" s="63" t="s">
        <v>388</v>
      </c>
      <c r="B93" s="58" t="s">
        <v>423</v>
      </c>
      <c r="C93" s="57">
        <v>4</v>
      </c>
      <c r="D93" s="58" t="s">
        <v>408</v>
      </c>
      <c r="E93" s="56" t="s">
        <v>14</v>
      </c>
      <c r="F93" s="58" t="s">
        <v>425</v>
      </c>
      <c r="G93" s="58"/>
      <c r="H93" s="58" t="s">
        <v>409</v>
      </c>
      <c r="I93" s="58"/>
      <c r="J93" s="59" t="s">
        <v>517</v>
      </c>
      <c r="K93" s="59">
        <v>5</v>
      </c>
      <c r="L93" s="60"/>
      <c r="M93" s="61"/>
    </row>
    <row r="94" spans="1:14" s="54" customFormat="1">
      <c r="A94" s="82" t="s">
        <v>388</v>
      </c>
      <c r="B94" s="63" t="s">
        <v>424</v>
      </c>
      <c r="C94" s="57">
        <v>4</v>
      </c>
      <c r="D94" s="58" t="s">
        <v>270</v>
      </c>
      <c r="E94" s="56" t="s">
        <v>14</v>
      </c>
      <c r="F94" s="58" t="s">
        <v>425</v>
      </c>
      <c r="G94" s="58" t="s">
        <v>406</v>
      </c>
      <c r="H94" s="58"/>
      <c r="I94" s="58"/>
      <c r="J94" s="59" t="s">
        <v>518</v>
      </c>
      <c r="K94" s="59">
        <v>10</v>
      </c>
      <c r="L94" s="60"/>
      <c r="M94" s="61"/>
    </row>
    <row r="95" spans="1:14" s="54" customFormat="1" ht="25.5">
      <c r="A95" s="63" t="s">
        <v>388</v>
      </c>
      <c r="B95" s="58" t="s">
        <v>410</v>
      </c>
      <c r="C95" s="57">
        <v>4</v>
      </c>
      <c r="D95" s="58" t="s">
        <v>414</v>
      </c>
      <c r="E95" s="56" t="s">
        <v>390</v>
      </c>
      <c r="F95" s="58" t="s">
        <v>411</v>
      </c>
      <c r="G95" s="58"/>
      <c r="H95" s="58"/>
      <c r="I95" s="58"/>
      <c r="J95" s="59" t="s">
        <v>519</v>
      </c>
      <c r="K95" s="59">
        <v>15</v>
      </c>
      <c r="L95" s="60"/>
      <c r="M95" s="61"/>
      <c r="N95" s="54" t="s">
        <v>422</v>
      </c>
    </row>
    <row r="96" spans="1:14" s="54" customFormat="1" ht="25.5">
      <c r="A96" s="82" t="s">
        <v>388</v>
      </c>
      <c r="B96" s="58" t="s">
        <v>410</v>
      </c>
      <c r="C96" s="57">
        <v>12</v>
      </c>
      <c r="D96" s="58" t="s">
        <v>413</v>
      </c>
      <c r="E96" s="56" t="s">
        <v>235</v>
      </c>
      <c r="F96" s="58"/>
      <c r="G96" s="58" t="s">
        <v>412</v>
      </c>
      <c r="H96" s="58"/>
      <c r="I96" s="58"/>
      <c r="J96" s="59" t="s">
        <v>520</v>
      </c>
      <c r="K96" s="59">
        <v>10</v>
      </c>
      <c r="L96" s="60"/>
      <c r="M96" s="61"/>
    </row>
    <row r="97" spans="1:13" s="62" customFormat="1">
      <c r="A97" s="63" t="s">
        <v>388</v>
      </c>
      <c r="B97" s="58" t="s">
        <v>445</v>
      </c>
      <c r="C97" s="57">
        <v>14</v>
      </c>
      <c r="D97" s="58" t="s">
        <v>196</v>
      </c>
      <c r="E97" s="56" t="s">
        <v>390</v>
      </c>
      <c r="F97" s="58" t="s">
        <v>446</v>
      </c>
      <c r="G97" s="58" t="s">
        <v>447</v>
      </c>
      <c r="H97" s="58"/>
      <c r="I97" s="58" t="s">
        <v>448</v>
      </c>
      <c r="J97" s="59" t="s">
        <v>521</v>
      </c>
      <c r="K97" s="59">
        <v>20</v>
      </c>
      <c r="L97" s="60"/>
      <c r="M97" s="64"/>
    </row>
    <row r="98" spans="1:13" s="62" customFormat="1" ht="25.5">
      <c r="A98" s="82" t="s">
        <v>388</v>
      </c>
      <c r="B98" s="58" t="s">
        <v>445</v>
      </c>
      <c r="C98" s="57">
        <v>14</v>
      </c>
      <c r="D98" s="58" t="s">
        <v>449</v>
      </c>
      <c r="E98" s="56" t="s">
        <v>450</v>
      </c>
      <c r="F98" s="58"/>
      <c r="G98" s="58" t="s">
        <v>451</v>
      </c>
      <c r="H98" s="58"/>
      <c r="I98" s="58" t="s">
        <v>452</v>
      </c>
      <c r="J98" s="59" t="s">
        <v>522</v>
      </c>
      <c r="K98" s="59">
        <v>10</v>
      </c>
      <c r="L98" s="60"/>
      <c r="M98" s="64"/>
    </row>
    <row r="99" spans="1:13" s="62" customFormat="1">
      <c r="A99" s="63" t="s">
        <v>388</v>
      </c>
      <c r="B99" s="58" t="s">
        <v>445</v>
      </c>
      <c r="C99" s="57">
        <v>14</v>
      </c>
      <c r="D99" s="58" t="s">
        <v>453</v>
      </c>
      <c r="E99" s="56" t="s">
        <v>454</v>
      </c>
      <c r="F99" s="58"/>
      <c r="G99" s="58"/>
      <c r="H99" s="58"/>
      <c r="I99" s="58" t="s">
        <v>455</v>
      </c>
      <c r="J99" s="59" t="s">
        <v>523</v>
      </c>
      <c r="K99" s="59">
        <v>10</v>
      </c>
      <c r="L99" s="60"/>
      <c r="M99" s="64"/>
    </row>
    <row r="100" spans="1:13" s="54" customFormat="1" ht="25.5">
      <c r="A100" s="82" t="s">
        <v>441</v>
      </c>
      <c r="B100" s="58" t="s">
        <v>458</v>
      </c>
      <c r="C100" s="57">
        <v>1</v>
      </c>
      <c r="D100" s="58" t="s">
        <v>442</v>
      </c>
      <c r="E100" s="56" t="s">
        <v>390</v>
      </c>
      <c r="F100" s="58"/>
      <c r="G100" s="58"/>
      <c r="H100" s="58"/>
      <c r="I100" s="58" t="s">
        <v>459</v>
      </c>
      <c r="J100" s="59" t="s">
        <v>524</v>
      </c>
      <c r="K100" s="59">
        <v>15</v>
      </c>
      <c r="L100" s="60"/>
      <c r="M100" s="61"/>
    </row>
    <row r="101" spans="1:13" s="54" customFormat="1" ht="25.5">
      <c r="A101" s="63" t="s">
        <v>441</v>
      </c>
      <c r="B101" s="58" t="s">
        <v>458</v>
      </c>
      <c r="C101" s="57">
        <v>1</v>
      </c>
      <c r="D101" s="58" t="s">
        <v>443</v>
      </c>
      <c r="E101" s="56" t="s">
        <v>390</v>
      </c>
      <c r="F101" s="58"/>
      <c r="G101" s="58"/>
      <c r="H101" s="58"/>
      <c r="I101" s="58" t="s">
        <v>456</v>
      </c>
      <c r="J101" s="59" t="s">
        <v>525</v>
      </c>
      <c r="K101" s="59">
        <v>6</v>
      </c>
      <c r="L101" s="60"/>
      <c r="M101" s="61"/>
    </row>
    <row r="102" spans="1:13" s="54" customFormat="1" ht="25.5">
      <c r="A102" s="82" t="s">
        <v>441</v>
      </c>
      <c r="B102" s="58" t="s">
        <v>458</v>
      </c>
      <c r="C102" s="57">
        <v>1</v>
      </c>
      <c r="D102" s="58" t="s">
        <v>444</v>
      </c>
      <c r="E102" s="56" t="s">
        <v>390</v>
      </c>
      <c r="F102" s="58"/>
      <c r="G102" s="58"/>
      <c r="H102" s="58"/>
      <c r="I102" s="58" t="s">
        <v>457</v>
      </c>
      <c r="J102" s="59" t="s">
        <v>526</v>
      </c>
      <c r="K102" s="59">
        <v>10</v>
      </c>
      <c r="L102" s="60"/>
      <c r="M102" s="61"/>
    </row>
    <row r="103" spans="1:13" s="54" customFormat="1" ht="30">
      <c r="A103" s="63" t="s">
        <v>415</v>
      </c>
      <c r="B103" s="58" t="s">
        <v>416</v>
      </c>
      <c r="C103" s="57">
        <v>1</v>
      </c>
      <c r="D103" s="58" t="s">
        <v>196</v>
      </c>
      <c r="E103" s="56" t="s">
        <v>417</v>
      </c>
      <c r="F103" s="58" t="s">
        <v>418</v>
      </c>
      <c r="G103" s="58" t="s">
        <v>243</v>
      </c>
      <c r="H103" s="58" t="s">
        <v>419</v>
      </c>
      <c r="I103" s="58"/>
      <c r="J103" s="59" t="s">
        <v>527</v>
      </c>
      <c r="K103" s="59">
        <v>3</v>
      </c>
      <c r="L103" s="60"/>
      <c r="M103" s="61"/>
    </row>
    <row r="104" spans="1:13" s="54" customFormat="1" ht="30">
      <c r="A104" s="82" t="s">
        <v>415</v>
      </c>
      <c r="B104" s="58" t="s">
        <v>416</v>
      </c>
      <c r="C104" s="57">
        <v>1</v>
      </c>
      <c r="D104" s="58" t="s">
        <v>224</v>
      </c>
      <c r="E104" s="56" t="s">
        <v>417</v>
      </c>
      <c r="F104" s="58" t="s">
        <v>418</v>
      </c>
      <c r="G104" s="58" t="s">
        <v>421</v>
      </c>
      <c r="H104" s="58" t="s">
        <v>420</v>
      </c>
      <c r="I104" s="58"/>
      <c r="J104" s="59" t="s">
        <v>528</v>
      </c>
      <c r="K104" s="59">
        <v>15</v>
      </c>
      <c r="L104" s="60"/>
      <c r="M104" s="61"/>
    </row>
    <row r="105" spans="1:13" s="54" customFormat="1" ht="63.75">
      <c r="A105" s="63" t="s">
        <v>415</v>
      </c>
      <c r="B105" s="58" t="s">
        <v>416</v>
      </c>
      <c r="C105" s="57">
        <v>1</v>
      </c>
      <c r="D105" s="58" t="s">
        <v>426</v>
      </c>
      <c r="E105" s="56" t="s">
        <v>417</v>
      </c>
      <c r="F105" s="58" t="s">
        <v>418</v>
      </c>
      <c r="G105" s="58"/>
      <c r="H105" s="56" t="s">
        <v>427</v>
      </c>
      <c r="I105" s="58"/>
      <c r="J105" s="59" t="s">
        <v>529</v>
      </c>
      <c r="K105" s="59">
        <v>15</v>
      </c>
      <c r="L105" s="60"/>
      <c r="M105" s="61"/>
    </row>
    <row r="106" spans="1:13" s="54" customFormat="1" ht="30">
      <c r="A106" s="82" t="s">
        <v>415</v>
      </c>
      <c r="B106" s="58" t="s">
        <v>416</v>
      </c>
      <c r="C106" s="57">
        <v>1</v>
      </c>
      <c r="D106" s="58" t="s">
        <v>204</v>
      </c>
      <c r="E106" s="56" t="s">
        <v>417</v>
      </c>
      <c r="F106" s="58" t="s">
        <v>418</v>
      </c>
      <c r="G106" s="58"/>
      <c r="H106" s="57" t="s">
        <v>474</v>
      </c>
      <c r="I106" s="58"/>
      <c r="J106" s="59" t="s">
        <v>530</v>
      </c>
      <c r="K106" s="59">
        <v>10</v>
      </c>
      <c r="L106" s="60"/>
      <c r="M106" s="61"/>
    </row>
    <row r="107" spans="1:13" s="54" customFormat="1" ht="30">
      <c r="A107" s="63" t="s">
        <v>415</v>
      </c>
      <c r="B107" s="58" t="s">
        <v>470</v>
      </c>
      <c r="C107" s="57">
        <v>2</v>
      </c>
      <c r="D107" s="58" t="s">
        <v>196</v>
      </c>
      <c r="E107" s="56" t="s">
        <v>417</v>
      </c>
      <c r="F107" s="58" t="s">
        <v>139</v>
      </c>
      <c r="G107" s="58" t="s">
        <v>243</v>
      </c>
      <c r="H107" s="58"/>
      <c r="I107" s="58"/>
      <c r="J107" s="59" t="s">
        <v>531</v>
      </c>
      <c r="K107" s="59">
        <v>4</v>
      </c>
      <c r="L107" s="60"/>
      <c r="M107" s="61"/>
    </row>
    <row r="108" spans="1:13" s="54" customFormat="1" ht="30">
      <c r="A108" s="82" t="s">
        <v>415</v>
      </c>
      <c r="B108" s="58" t="s">
        <v>470</v>
      </c>
      <c r="C108" s="57">
        <v>2</v>
      </c>
      <c r="D108" s="58" t="s">
        <v>224</v>
      </c>
      <c r="E108" s="56" t="s">
        <v>417</v>
      </c>
      <c r="F108" s="58" t="s">
        <v>139</v>
      </c>
      <c r="G108" s="58" t="s">
        <v>421</v>
      </c>
      <c r="H108" s="58" t="s">
        <v>471</v>
      </c>
      <c r="I108" s="58" t="s">
        <v>472</v>
      </c>
      <c r="J108" s="59" t="s">
        <v>532</v>
      </c>
      <c r="K108" s="59">
        <v>4</v>
      </c>
      <c r="L108" s="60"/>
      <c r="M108" s="61"/>
    </row>
    <row r="109" spans="1:13" s="54" customFormat="1" ht="38.25">
      <c r="A109" s="63" t="s">
        <v>415</v>
      </c>
      <c r="B109" s="58" t="s">
        <v>470</v>
      </c>
      <c r="C109" s="57">
        <v>2</v>
      </c>
      <c r="D109" s="58" t="s">
        <v>475</v>
      </c>
      <c r="E109" s="56" t="s">
        <v>417</v>
      </c>
      <c r="F109" s="58" t="s">
        <v>139</v>
      </c>
      <c r="G109" s="58" t="s">
        <v>476</v>
      </c>
      <c r="H109" s="58" t="s">
        <v>477</v>
      </c>
      <c r="I109" s="58" t="s">
        <v>478</v>
      </c>
      <c r="J109" s="59" t="s">
        <v>533</v>
      </c>
      <c r="K109" s="59">
        <v>3</v>
      </c>
      <c r="L109" s="60"/>
      <c r="M109" s="61"/>
    </row>
    <row r="110" spans="1:13" s="54" customFormat="1" ht="30">
      <c r="A110" s="82" t="s">
        <v>415</v>
      </c>
      <c r="B110" s="58" t="s">
        <v>470</v>
      </c>
      <c r="C110" s="57">
        <v>2</v>
      </c>
      <c r="D110" s="58" t="s">
        <v>204</v>
      </c>
      <c r="E110" s="56" t="s">
        <v>417</v>
      </c>
      <c r="F110" s="58" t="s">
        <v>139</v>
      </c>
      <c r="G110" s="58"/>
      <c r="H110" s="58" t="s">
        <v>473</v>
      </c>
      <c r="I110" s="58"/>
      <c r="J110" s="59" t="s">
        <v>534</v>
      </c>
      <c r="K110" s="59">
        <v>3</v>
      </c>
      <c r="L110" s="60"/>
      <c r="M110" s="61"/>
    </row>
    <row r="111" spans="1:13" s="54" customFormat="1" ht="30">
      <c r="A111" s="63" t="s">
        <v>415</v>
      </c>
      <c r="B111" s="58" t="s">
        <v>462</v>
      </c>
      <c r="C111" s="57">
        <v>1</v>
      </c>
      <c r="D111" s="58" t="s">
        <v>196</v>
      </c>
      <c r="E111" s="58" t="s">
        <v>461</v>
      </c>
      <c r="F111" s="58"/>
      <c r="G111" s="58"/>
      <c r="H111" s="58" t="s">
        <v>460</v>
      </c>
      <c r="I111" s="58"/>
      <c r="J111" s="59" t="s">
        <v>535</v>
      </c>
      <c r="K111" s="59">
        <v>8</v>
      </c>
      <c r="L111" s="60"/>
      <c r="M111" s="61"/>
    </row>
    <row r="112" spans="1:13" s="54" customFormat="1" ht="38.25">
      <c r="A112" s="82" t="s">
        <v>415</v>
      </c>
      <c r="B112" s="58" t="s">
        <v>462</v>
      </c>
      <c r="C112" s="57">
        <v>1</v>
      </c>
      <c r="D112" s="58" t="s">
        <v>463</v>
      </c>
      <c r="E112" s="58" t="s">
        <v>461</v>
      </c>
      <c r="F112" s="58" t="s">
        <v>466</v>
      </c>
      <c r="G112" s="58"/>
      <c r="H112" s="58" t="s">
        <v>464</v>
      </c>
      <c r="I112" s="58" t="s">
        <v>467</v>
      </c>
      <c r="J112" s="59" t="s">
        <v>536</v>
      </c>
      <c r="K112" s="59">
        <v>10</v>
      </c>
      <c r="L112" s="60"/>
      <c r="M112" s="61"/>
    </row>
    <row r="113" spans="1:13" s="62" customFormat="1" ht="30">
      <c r="A113" s="63" t="s">
        <v>415</v>
      </c>
      <c r="B113" s="58" t="s">
        <v>462</v>
      </c>
      <c r="C113" s="57">
        <v>1</v>
      </c>
      <c r="D113" s="58" t="s">
        <v>465</v>
      </c>
      <c r="E113" s="58" t="s">
        <v>461</v>
      </c>
      <c r="F113" s="58" t="s">
        <v>468</v>
      </c>
      <c r="G113" s="58"/>
      <c r="H113" s="58"/>
      <c r="I113" s="58" t="s">
        <v>469</v>
      </c>
      <c r="J113" s="59" t="s">
        <v>537</v>
      </c>
      <c r="K113" s="59">
        <v>5</v>
      </c>
      <c r="L113" s="60"/>
      <c r="M113" s="64"/>
    </row>
    <row r="114" spans="1:13" s="54" customFormat="1">
      <c r="A114" s="82"/>
      <c r="B114" s="58"/>
      <c r="C114" s="57"/>
      <c r="D114" s="58"/>
      <c r="E114" s="56"/>
      <c r="F114" s="58"/>
      <c r="G114" s="58"/>
      <c r="H114" s="58"/>
      <c r="I114" s="58"/>
      <c r="J114" s="59" t="s">
        <v>538</v>
      </c>
      <c r="K114" s="59"/>
      <c r="L114" s="60"/>
      <c r="M114" s="61"/>
    </row>
    <row r="115" spans="1:13" s="54" customFormat="1">
      <c r="A115" s="63"/>
      <c r="B115" s="58"/>
      <c r="C115" s="57"/>
      <c r="D115" s="58"/>
      <c r="E115" s="56"/>
      <c r="F115" s="58"/>
      <c r="G115" s="58"/>
      <c r="H115" s="58"/>
      <c r="I115" s="58"/>
      <c r="J115" s="59" t="s">
        <v>539</v>
      </c>
      <c r="K115" s="59"/>
      <c r="L115" s="60"/>
      <c r="M115" s="61"/>
    </row>
    <row r="116" spans="1:13" s="54" customFormat="1">
      <c r="A116" s="63"/>
      <c r="B116" s="58"/>
      <c r="C116" s="57"/>
      <c r="D116" s="58"/>
      <c r="E116" s="56"/>
      <c r="F116" s="58"/>
      <c r="G116" s="58"/>
      <c r="H116" s="58"/>
      <c r="I116" s="58"/>
      <c r="J116" s="59" t="s">
        <v>540</v>
      </c>
      <c r="K116" s="59"/>
      <c r="L116" s="60"/>
      <c r="M116" s="61"/>
    </row>
    <row r="117" spans="1:13" s="54" customFormat="1">
      <c r="A117" s="63"/>
      <c r="B117" s="58"/>
      <c r="C117" s="57"/>
      <c r="D117" s="58"/>
      <c r="E117" s="56"/>
      <c r="F117" s="58"/>
      <c r="G117" s="58"/>
      <c r="H117" s="58"/>
      <c r="I117" s="58"/>
      <c r="J117" s="59"/>
      <c r="K117" s="59"/>
      <c r="L117" s="60"/>
      <c r="M117" s="61"/>
    </row>
    <row r="118" spans="1:13" s="54" customFormat="1">
      <c r="A118" s="63"/>
      <c r="B118" s="58"/>
      <c r="C118" s="57"/>
      <c r="D118" s="58"/>
      <c r="E118" s="56"/>
      <c r="F118" s="58"/>
      <c r="G118" s="58"/>
      <c r="H118" s="58"/>
      <c r="I118" s="58"/>
      <c r="J118" s="59"/>
      <c r="K118" s="59"/>
      <c r="L118" s="60"/>
      <c r="M118" s="61"/>
    </row>
    <row r="119" spans="1:13" s="54" customFormat="1">
      <c r="A119" s="63"/>
      <c r="B119" s="58"/>
      <c r="C119" s="57"/>
      <c r="D119" s="58"/>
      <c r="E119" s="56"/>
      <c r="F119" s="58"/>
      <c r="G119" s="58"/>
      <c r="H119" s="58"/>
      <c r="I119" s="58"/>
      <c r="J119" s="59"/>
      <c r="K119" s="59"/>
      <c r="L119" s="60"/>
      <c r="M119" s="61"/>
    </row>
    <row r="120" spans="1:13" s="54" customFormat="1">
      <c r="A120" s="63"/>
      <c r="B120" s="58"/>
      <c r="C120" s="57"/>
      <c r="D120" s="58"/>
      <c r="E120" s="56"/>
      <c r="F120" s="58"/>
      <c r="G120" s="58"/>
      <c r="H120" s="58"/>
      <c r="I120" s="58"/>
      <c r="J120" s="59"/>
      <c r="K120" s="59"/>
      <c r="L120" s="60"/>
      <c r="M120" s="61"/>
    </row>
    <row r="121" spans="1:13" s="54" customFormat="1">
      <c r="A121" s="63"/>
      <c r="B121" s="58"/>
      <c r="C121" s="57"/>
      <c r="D121" s="58"/>
      <c r="E121" s="56"/>
      <c r="F121" s="58"/>
      <c r="G121" s="58"/>
      <c r="H121" s="58"/>
      <c r="I121" s="58"/>
      <c r="J121" s="59"/>
      <c r="K121" s="59"/>
      <c r="L121" s="60"/>
      <c r="M121" s="61"/>
    </row>
    <row r="122" spans="1:13" s="54" customFormat="1">
      <c r="A122" s="63"/>
      <c r="B122" s="63"/>
      <c r="C122" s="77"/>
      <c r="D122" s="77"/>
      <c r="E122" s="77"/>
      <c r="F122" s="77"/>
      <c r="G122" s="77"/>
      <c r="H122" s="77"/>
      <c r="I122" s="77"/>
      <c r="J122" s="59"/>
      <c r="K122" s="77"/>
      <c r="L122" s="62"/>
    </row>
    <row r="123" spans="1:13" s="54" customFormat="1">
      <c r="A123" s="63"/>
      <c r="B123" s="58"/>
      <c r="C123" s="57"/>
      <c r="D123" s="58"/>
      <c r="E123" s="56"/>
      <c r="F123" s="58"/>
      <c r="G123" s="58"/>
      <c r="H123" s="58"/>
      <c r="I123" s="58"/>
      <c r="J123" s="59"/>
      <c r="K123" s="59"/>
      <c r="L123" s="62"/>
    </row>
    <row r="124" spans="1:13" s="54" customFormat="1">
      <c r="A124" s="63"/>
      <c r="B124" s="58"/>
      <c r="C124" s="57"/>
      <c r="D124" s="58"/>
      <c r="E124" s="56"/>
      <c r="F124" s="58"/>
      <c r="G124" s="58"/>
      <c r="H124" s="58"/>
      <c r="I124" s="58"/>
      <c r="J124" s="59"/>
      <c r="K124" s="59"/>
      <c r="L124" s="62"/>
    </row>
    <row r="125" spans="1:13" s="54" customFormat="1">
      <c r="A125" s="63"/>
      <c r="B125" s="58"/>
      <c r="C125" s="57"/>
      <c r="D125" s="58"/>
      <c r="E125" s="56"/>
      <c r="F125" s="58"/>
      <c r="G125" s="58"/>
      <c r="H125" s="58"/>
      <c r="I125" s="58"/>
      <c r="J125" s="59"/>
      <c r="K125" s="59"/>
      <c r="L125" s="62"/>
    </row>
    <row r="126" spans="1:13" s="54" customFormat="1">
      <c r="A126" s="63"/>
      <c r="B126" s="78"/>
      <c r="C126" s="79"/>
      <c r="D126" s="78"/>
      <c r="E126" s="80"/>
      <c r="F126" s="78"/>
      <c r="G126" s="78"/>
      <c r="H126" s="78"/>
      <c r="I126" s="78"/>
      <c r="J126" s="73"/>
      <c r="K126" s="73"/>
      <c r="L126" s="62"/>
    </row>
    <row r="127" spans="1:13" s="54" customFormat="1">
      <c r="A127" s="63"/>
      <c r="B127" s="63"/>
      <c r="C127" s="77"/>
      <c r="D127" s="77"/>
      <c r="E127" s="77"/>
      <c r="F127" s="77"/>
      <c r="G127" s="77"/>
      <c r="H127" s="77"/>
      <c r="I127" s="77"/>
      <c r="J127" s="81"/>
      <c r="K127" s="77"/>
      <c r="L127" s="62"/>
    </row>
    <row r="128" spans="1:13" s="54" customFormat="1">
      <c r="A128" s="63"/>
      <c r="B128" s="63"/>
      <c r="C128" s="77"/>
      <c r="D128" s="77"/>
      <c r="E128" s="77"/>
      <c r="F128" s="77"/>
      <c r="G128" s="77"/>
      <c r="H128" s="77"/>
      <c r="I128" s="77"/>
      <c r="J128" s="81"/>
      <c r="K128" s="77"/>
      <c r="L128" s="62"/>
    </row>
    <row r="129" spans="1:12" s="54" customFormat="1">
      <c r="A129" s="63"/>
      <c r="B129" s="63"/>
      <c r="C129" s="77"/>
      <c r="D129" s="77"/>
      <c r="E129" s="77"/>
      <c r="F129" s="77"/>
      <c r="G129" s="77"/>
      <c r="H129" s="77"/>
      <c r="I129" s="77"/>
      <c r="J129" s="81"/>
      <c r="K129" s="77"/>
      <c r="L129" s="62"/>
    </row>
    <row r="130" spans="1:12" s="54" customFormat="1">
      <c r="A130" s="63"/>
      <c r="B130" s="63"/>
      <c r="C130" s="77"/>
      <c r="D130" s="77"/>
      <c r="E130" s="77"/>
      <c r="F130" s="77"/>
      <c r="G130" s="77"/>
      <c r="H130" s="77"/>
      <c r="I130" s="77"/>
      <c r="J130" s="81"/>
      <c r="K130" s="77"/>
      <c r="L130" s="62"/>
    </row>
    <row r="131" spans="1:12" s="54" customFormat="1">
      <c r="A131" s="63"/>
      <c r="B131" s="63"/>
      <c r="C131" s="77"/>
      <c r="D131" s="77"/>
      <c r="E131" s="77"/>
      <c r="F131" s="77"/>
      <c r="G131" s="77"/>
      <c r="H131" s="77"/>
      <c r="I131" s="77"/>
      <c r="J131" s="81"/>
      <c r="K131" s="77"/>
      <c r="L131" s="62"/>
    </row>
    <row r="132" spans="1:12" s="54" customFormat="1">
      <c r="A132" s="63"/>
      <c r="B132" s="63"/>
      <c r="C132" s="77"/>
      <c r="D132" s="77"/>
      <c r="E132" s="77"/>
      <c r="F132" s="77"/>
      <c r="G132" s="77"/>
      <c r="H132" s="77"/>
      <c r="I132" s="77"/>
      <c r="J132" s="81"/>
      <c r="K132" s="77"/>
      <c r="L132" s="62"/>
    </row>
    <row r="133" spans="1:12" s="54" customFormat="1">
      <c r="A133" s="63"/>
      <c r="B133" s="63"/>
      <c r="C133" s="77"/>
      <c r="D133" s="77"/>
      <c r="E133" s="77"/>
      <c r="F133" s="77"/>
      <c r="G133" s="77"/>
      <c r="H133" s="77"/>
      <c r="I133" s="77"/>
      <c r="J133" s="81"/>
      <c r="K133" s="77"/>
      <c r="L133" s="62"/>
    </row>
    <row r="134" spans="1:12" s="54" customFormat="1">
      <c r="A134" s="63"/>
      <c r="B134" s="63"/>
      <c r="C134" s="77"/>
      <c r="D134" s="77"/>
      <c r="E134" s="77"/>
      <c r="F134" s="77"/>
      <c r="G134" s="77"/>
      <c r="H134" s="77"/>
      <c r="I134" s="77"/>
      <c r="J134" s="81"/>
      <c r="K134" s="77"/>
      <c r="L134" s="62"/>
    </row>
    <row r="135" spans="1:12" s="54" customFormat="1">
      <c r="A135" s="63"/>
      <c r="B135" s="63"/>
      <c r="C135" s="77"/>
      <c r="D135" s="77"/>
      <c r="E135" s="77"/>
      <c r="F135" s="77"/>
      <c r="G135" s="77"/>
      <c r="H135" s="77"/>
      <c r="I135" s="77"/>
      <c r="J135" s="81"/>
      <c r="K135" s="77"/>
      <c r="L135" s="62"/>
    </row>
    <row r="136" spans="1:12" s="54" customFormat="1">
      <c r="A136" s="63"/>
      <c r="B136" s="63"/>
      <c r="C136" s="77"/>
      <c r="D136" s="77"/>
      <c r="E136" s="77"/>
      <c r="F136" s="77"/>
      <c r="G136" s="77"/>
      <c r="H136" s="77"/>
      <c r="I136" s="77"/>
      <c r="J136" s="81"/>
      <c r="K136" s="77"/>
      <c r="L136" s="62"/>
    </row>
    <row r="137" spans="1:12" s="54" customFormat="1">
      <c r="A137" s="63"/>
      <c r="B137" s="63"/>
      <c r="C137" s="77"/>
      <c r="D137" s="77"/>
      <c r="E137" s="77"/>
      <c r="F137" s="77"/>
      <c r="G137" s="77"/>
      <c r="H137" s="77"/>
      <c r="I137" s="77"/>
      <c r="J137" s="81"/>
      <c r="K137" s="77"/>
      <c r="L137" s="62"/>
    </row>
    <row r="138" spans="1:12" s="54" customFormat="1">
      <c r="A138" s="63"/>
      <c r="B138" s="63"/>
      <c r="C138" s="77"/>
      <c r="D138" s="77"/>
      <c r="E138" s="77"/>
      <c r="F138" s="77"/>
      <c r="G138" s="77"/>
      <c r="H138" s="77"/>
      <c r="I138" s="77"/>
      <c r="J138" s="81"/>
      <c r="K138" s="77"/>
      <c r="L138" s="62"/>
    </row>
    <row r="139" spans="1:12" s="54" customFormat="1">
      <c r="A139" s="63"/>
      <c r="B139" s="63"/>
      <c r="C139" s="77"/>
      <c r="D139" s="77"/>
      <c r="E139" s="77"/>
      <c r="F139" s="77"/>
      <c r="G139" s="77"/>
      <c r="H139" s="77"/>
      <c r="I139" s="77"/>
      <c r="J139" s="81"/>
      <c r="K139" s="77"/>
      <c r="L139" s="62"/>
    </row>
    <row r="140" spans="1:12" s="54" customFormat="1">
      <c r="A140" s="63"/>
      <c r="B140" s="63"/>
      <c r="C140" s="77"/>
      <c r="D140" s="77"/>
      <c r="E140" s="77"/>
      <c r="F140" s="77"/>
      <c r="G140" s="77"/>
      <c r="H140" s="77"/>
      <c r="I140" s="77"/>
      <c r="J140" s="81"/>
      <c r="K140" s="77"/>
      <c r="L140" s="62"/>
    </row>
    <row r="141" spans="1:12" s="54" customFormat="1">
      <c r="A141" s="63"/>
      <c r="B141" s="63"/>
      <c r="C141" s="77"/>
      <c r="D141" s="77"/>
      <c r="E141" s="77"/>
      <c r="F141" s="77"/>
      <c r="G141" s="77"/>
      <c r="H141" s="77"/>
      <c r="I141" s="77"/>
      <c r="J141" s="81"/>
      <c r="K141" s="77"/>
      <c r="L141" s="62"/>
    </row>
    <row r="142" spans="1:12" s="54" customFormat="1">
      <c r="A142" s="63"/>
      <c r="B142" s="63"/>
      <c r="C142" s="77"/>
      <c r="D142" s="77"/>
      <c r="E142" s="77"/>
      <c r="F142" s="77"/>
      <c r="G142" s="77"/>
      <c r="H142" s="77"/>
      <c r="I142" s="77"/>
      <c r="J142" s="81"/>
      <c r="K142" s="77"/>
      <c r="L142" s="62"/>
    </row>
    <row r="143" spans="1:12" s="54" customFormat="1">
      <c r="A143" s="63"/>
      <c r="B143" s="63"/>
      <c r="C143" s="77"/>
      <c r="D143" s="77"/>
      <c r="E143" s="77"/>
      <c r="F143" s="77"/>
      <c r="G143" s="77"/>
      <c r="H143" s="77"/>
      <c r="I143" s="77"/>
      <c r="J143" s="81"/>
      <c r="K143" s="77"/>
      <c r="L143" s="62"/>
    </row>
    <row r="144" spans="1:12" s="54" customFormat="1">
      <c r="A144" s="63"/>
      <c r="B144" s="63"/>
      <c r="C144" s="77"/>
      <c r="D144" s="77"/>
      <c r="E144" s="77"/>
      <c r="F144" s="77"/>
      <c r="G144" s="77"/>
      <c r="H144" s="77"/>
      <c r="I144" s="77"/>
      <c r="J144" s="81"/>
      <c r="K144" s="77"/>
      <c r="L144" s="62"/>
    </row>
    <row r="145" spans="1:12" s="54" customFormat="1">
      <c r="A145" s="63"/>
      <c r="B145" s="63"/>
      <c r="C145" s="77"/>
      <c r="D145" s="77"/>
      <c r="E145" s="77"/>
      <c r="F145" s="77"/>
      <c r="G145" s="77"/>
      <c r="H145" s="77"/>
      <c r="I145" s="77"/>
      <c r="J145" s="81"/>
      <c r="K145" s="77"/>
      <c r="L145" s="62"/>
    </row>
    <row r="146" spans="1:12" s="54" customFormat="1">
      <c r="A146" s="63"/>
      <c r="B146" s="63"/>
      <c r="C146" s="77"/>
      <c r="D146" s="77"/>
      <c r="E146" s="77"/>
      <c r="F146" s="77"/>
      <c r="G146" s="77"/>
      <c r="H146" s="77"/>
      <c r="I146" s="77"/>
      <c r="J146" s="81"/>
      <c r="K146" s="77"/>
      <c r="L146" s="62"/>
    </row>
    <row r="147" spans="1:12" s="54" customFormat="1">
      <c r="A147" s="63"/>
      <c r="B147" s="63"/>
      <c r="C147" s="77"/>
      <c r="D147" s="77"/>
      <c r="E147" s="77"/>
      <c r="F147" s="77"/>
      <c r="G147" s="77"/>
      <c r="H147" s="77"/>
      <c r="I147" s="77"/>
      <c r="J147" s="81"/>
      <c r="K147" s="77"/>
      <c r="L147" s="62"/>
    </row>
    <row r="148" spans="1:12" s="54" customFormat="1">
      <c r="A148" s="63"/>
      <c r="B148" s="63"/>
      <c r="C148" s="77"/>
      <c r="D148" s="77"/>
      <c r="E148" s="77"/>
      <c r="F148" s="77"/>
      <c r="G148" s="77"/>
      <c r="H148" s="77"/>
      <c r="I148" s="77"/>
      <c r="J148" s="81"/>
      <c r="K148" s="77"/>
      <c r="L148" s="62"/>
    </row>
    <row r="149" spans="1:12" s="54" customFormat="1">
      <c r="A149" s="63"/>
      <c r="B149" s="63"/>
      <c r="C149" s="77"/>
      <c r="D149" s="77"/>
      <c r="E149" s="77"/>
      <c r="F149" s="77"/>
      <c r="G149" s="77"/>
      <c r="H149" s="77"/>
      <c r="I149" s="77"/>
      <c r="J149" s="81"/>
      <c r="K149" s="77"/>
      <c r="L149" s="62"/>
    </row>
    <row r="150" spans="1:12" s="54" customFormat="1">
      <c r="A150" s="63"/>
      <c r="B150" s="63"/>
      <c r="C150" s="77"/>
      <c r="D150" s="77"/>
      <c r="E150" s="77"/>
      <c r="F150" s="77"/>
      <c r="G150" s="77"/>
      <c r="H150" s="77"/>
      <c r="I150" s="77"/>
      <c r="J150" s="81"/>
      <c r="K150" s="77"/>
      <c r="L150" s="62"/>
    </row>
    <row r="151" spans="1:12" s="54" customFormat="1">
      <c r="A151" s="63"/>
      <c r="B151" s="63"/>
      <c r="C151" s="77"/>
      <c r="D151" s="77"/>
      <c r="E151" s="77"/>
      <c r="F151" s="77"/>
      <c r="G151" s="77"/>
      <c r="H151" s="77"/>
      <c r="I151" s="77"/>
      <c r="J151" s="81"/>
      <c r="K151" s="77"/>
      <c r="L151" s="62"/>
    </row>
    <row r="152" spans="1:12" s="54" customFormat="1">
      <c r="A152" s="63"/>
      <c r="B152" s="63"/>
      <c r="C152" s="77"/>
      <c r="D152" s="77"/>
      <c r="E152" s="77"/>
      <c r="F152" s="77"/>
      <c r="G152" s="77"/>
      <c r="H152" s="77"/>
      <c r="I152" s="77"/>
      <c r="J152" s="81"/>
      <c r="K152" s="77"/>
      <c r="L152" s="62"/>
    </row>
    <row r="153" spans="1:12" s="54" customFormat="1">
      <c r="A153" s="63"/>
      <c r="B153" s="63"/>
      <c r="C153" s="77"/>
      <c r="D153" s="77"/>
      <c r="E153" s="77"/>
      <c r="F153" s="77"/>
      <c r="G153" s="77"/>
      <c r="H153" s="77"/>
      <c r="I153" s="77"/>
      <c r="J153" s="81"/>
      <c r="K153" s="77"/>
      <c r="L153" s="62"/>
    </row>
    <row r="154" spans="1:12" s="54" customFormat="1">
      <c r="A154" s="63"/>
      <c r="B154" s="63"/>
      <c r="C154" s="77"/>
      <c r="D154" s="77"/>
      <c r="E154" s="77"/>
      <c r="F154" s="77"/>
      <c r="G154" s="77"/>
      <c r="H154" s="77"/>
      <c r="I154" s="77"/>
      <c r="J154" s="81"/>
      <c r="K154" s="77"/>
      <c r="L154" s="62"/>
    </row>
    <row r="155" spans="1:12" s="54" customFormat="1">
      <c r="A155" s="63"/>
      <c r="B155" s="63"/>
      <c r="C155" s="77"/>
      <c r="D155" s="77"/>
      <c r="E155" s="77"/>
      <c r="F155" s="77"/>
      <c r="G155" s="77"/>
      <c r="H155" s="77"/>
      <c r="I155" s="77"/>
      <c r="J155" s="81"/>
      <c r="K155" s="77"/>
      <c r="L155" s="62"/>
    </row>
    <row r="156" spans="1:12" s="54" customFormat="1">
      <c r="A156" s="63"/>
      <c r="B156" s="63"/>
      <c r="C156" s="77"/>
      <c r="D156" s="77"/>
      <c r="E156" s="77"/>
      <c r="F156" s="77"/>
      <c r="G156" s="77"/>
      <c r="H156" s="77"/>
      <c r="I156" s="77"/>
      <c r="J156" s="81"/>
      <c r="K156" s="77"/>
      <c r="L156" s="62"/>
    </row>
    <row r="157" spans="1:12" s="54" customFormat="1">
      <c r="A157" s="63"/>
      <c r="B157" s="63"/>
      <c r="C157" s="77"/>
      <c r="D157" s="77"/>
      <c r="E157" s="77"/>
      <c r="F157" s="77"/>
      <c r="G157" s="77"/>
      <c r="H157" s="77"/>
      <c r="I157" s="77"/>
      <c r="J157" s="81"/>
      <c r="K157" s="77"/>
      <c r="L157" s="62"/>
    </row>
    <row r="158" spans="1:12" s="54" customFormat="1">
      <c r="A158" s="63"/>
      <c r="B158" s="63"/>
      <c r="C158" s="77"/>
      <c r="D158" s="77"/>
      <c r="E158" s="77"/>
      <c r="F158" s="77"/>
      <c r="G158" s="77"/>
      <c r="H158" s="77"/>
      <c r="I158" s="77"/>
      <c r="J158" s="81"/>
      <c r="K158" s="77"/>
      <c r="L158" s="62"/>
    </row>
    <row r="159" spans="1:12" s="54" customFormat="1">
      <c r="A159" s="63"/>
      <c r="B159" s="63"/>
      <c r="C159" s="77"/>
      <c r="D159" s="77"/>
      <c r="E159" s="77"/>
      <c r="F159" s="77"/>
      <c r="G159" s="77"/>
      <c r="H159" s="77"/>
      <c r="I159" s="77"/>
      <c r="J159" s="81"/>
      <c r="K159" s="77"/>
      <c r="L159" s="62"/>
    </row>
    <row r="160" spans="1:12" s="54" customFormat="1">
      <c r="A160" s="63"/>
      <c r="B160" s="63"/>
      <c r="C160" s="77"/>
      <c r="D160" s="77"/>
      <c r="E160" s="77"/>
      <c r="F160" s="77"/>
      <c r="G160" s="77"/>
      <c r="H160" s="77"/>
      <c r="I160" s="77"/>
      <c r="J160" s="81"/>
      <c r="K160" s="77"/>
      <c r="L160" s="62"/>
    </row>
    <row r="161" spans="1:12" s="54" customFormat="1">
      <c r="A161" s="63"/>
      <c r="B161" s="63"/>
      <c r="C161" s="77"/>
      <c r="D161" s="77"/>
      <c r="E161" s="77"/>
      <c r="F161" s="77"/>
      <c r="G161" s="77"/>
      <c r="H161" s="77"/>
      <c r="I161" s="77"/>
      <c r="J161" s="81"/>
      <c r="K161" s="77"/>
      <c r="L161" s="62"/>
    </row>
    <row r="162" spans="1:12" s="54" customFormat="1">
      <c r="A162" s="63"/>
      <c r="B162" s="63"/>
      <c r="C162" s="77"/>
      <c r="D162" s="77"/>
      <c r="E162" s="77"/>
      <c r="F162" s="77"/>
      <c r="G162" s="77"/>
      <c r="H162" s="77"/>
      <c r="I162" s="77"/>
      <c r="J162" s="81"/>
      <c r="K162" s="77"/>
      <c r="L162" s="62"/>
    </row>
    <row r="163" spans="1:12" s="54" customFormat="1">
      <c r="A163" s="63"/>
      <c r="B163" s="63"/>
      <c r="C163" s="77"/>
      <c r="D163" s="77"/>
      <c r="E163" s="77"/>
      <c r="F163" s="77"/>
      <c r="G163" s="77"/>
      <c r="H163" s="77"/>
      <c r="I163" s="77"/>
      <c r="J163" s="81"/>
      <c r="K163" s="77"/>
      <c r="L163" s="62"/>
    </row>
    <row r="164" spans="1:12" s="54" customFormat="1">
      <c r="A164" s="63"/>
      <c r="B164" s="63"/>
      <c r="C164" s="77"/>
      <c r="D164" s="77"/>
      <c r="E164" s="77"/>
      <c r="F164" s="77"/>
      <c r="G164" s="77"/>
      <c r="H164" s="77"/>
      <c r="I164" s="77"/>
      <c r="J164" s="81"/>
      <c r="K164" s="77"/>
      <c r="L164" s="62"/>
    </row>
    <row r="165" spans="1:12" s="54" customFormat="1">
      <c r="A165" s="63"/>
      <c r="B165" s="63"/>
      <c r="C165" s="77"/>
      <c r="D165" s="77"/>
      <c r="E165" s="77"/>
      <c r="F165" s="77"/>
      <c r="G165" s="77"/>
      <c r="H165" s="77"/>
      <c r="I165" s="77"/>
      <c r="J165" s="81"/>
      <c r="K165" s="77"/>
      <c r="L165" s="62"/>
    </row>
    <row r="166" spans="1:12" s="54" customFormat="1">
      <c r="A166" s="63"/>
      <c r="B166" s="63"/>
      <c r="C166" s="77"/>
      <c r="D166" s="77"/>
      <c r="E166" s="77"/>
      <c r="F166" s="77"/>
      <c r="G166" s="77"/>
      <c r="H166" s="77"/>
      <c r="I166" s="77"/>
      <c r="J166" s="81"/>
      <c r="K166" s="77"/>
      <c r="L166" s="62"/>
    </row>
    <row r="167" spans="1:12" s="54" customFormat="1">
      <c r="A167" s="63"/>
      <c r="B167" s="63"/>
      <c r="C167" s="77"/>
      <c r="D167" s="77"/>
      <c r="E167" s="77"/>
      <c r="F167" s="77"/>
      <c r="G167" s="77"/>
      <c r="H167" s="77"/>
      <c r="I167" s="77"/>
      <c r="J167" s="81"/>
      <c r="K167" s="77"/>
      <c r="L167" s="62"/>
    </row>
    <row r="168" spans="1:12" s="54" customFormat="1">
      <c r="A168" s="63"/>
      <c r="B168" s="63"/>
      <c r="C168" s="77"/>
      <c r="D168" s="77"/>
      <c r="E168" s="77"/>
      <c r="F168" s="77"/>
      <c r="G168" s="77"/>
      <c r="H168" s="77"/>
      <c r="I168" s="77"/>
      <c r="J168" s="81"/>
      <c r="K168" s="77"/>
      <c r="L168" s="62"/>
    </row>
    <row r="169" spans="1:12" s="54" customFormat="1">
      <c r="A169" s="63"/>
      <c r="B169" s="63"/>
      <c r="C169" s="77"/>
      <c r="D169" s="77"/>
      <c r="E169" s="77"/>
      <c r="F169" s="77"/>
      <c r="G169" s="77"/>
      <c r="H169" s="77"/>
      <c r="I169" s="77"/>
      <c r="J169" s="81"/>
      <c r="K169" s="77"/>
      <c r="L169" s="62"/>
    </row>
    <row r="170" spans="1:12" s="54" customFormat="1">
      <c r="A170" s="63"/>
      <c r="B170" s="63"/>
      <c r="C170" s="77"/>
      <c r="D170" s="77"/>
      <c r="E170" s="77"/>
      <c r="F170" s="77"/>
      <c r="G170" s="77"/>
      <c r="H170" s="77"/>
      <c r="I170" s="77"/>
      <c r="J170" s="81"/>
      <c r="K170" s="77"/>
      <c r="L170" s="62"/>
    </row>
    <row r="171" spans="1:12" s="54" customFormat="1">
      <c r="A171" s="63"/>
      <c r="B171" s="63"/>
      <c r="C171" s="77"/>
      <c r="D171" s="77"/>
      <c r="E171" s="77"/>
      <c r="F171" s="77"/>
      <c r="G171" s="77"/>
      <c r="H171" s="77"/>
      <c r="I171" s="77"/>
      <c r="J171" s="81"/>
      <c r="K171" s="77"/>
      <c r="L171" s="62"/>
    </row>
    <row r="172" spans="1:12" s="54" customFormat="1">
      <c r="A172" s="63"/>
      <c r="B172" s="63"/>
      <c r="C172" s="77"/>
      <c r="D172" s="77"/>
      <c r="E172" s="77"/>
      <c r="F172" s="77"/>
      <c r="G172" s="77"/>
      <c r="H172" s="77"/>
      <c r="I172" s="77"/>
      <c r="J172" s="81"/>
      <c r="K172" s="77"/>
      <c r="L172" s="62"/>
    </row>
    <row r="173" spans="1:12" s="54" customFormat="1">
      <c r="A173" s="63"/>
      <c r="B173" s="63"/>
      <c r="C173" s="77"/>
      <c r="D173" s="77"/>
      <c r="E173" s="77"/>
      <c r="F173" s="77"/>
      <c r="G173" s="77"/>
      <c r="H173" s="77"/>
      <c r="I173" s="77"/>
      <c r="J173" s="81"/>
      <c r="K173" s="77"/>
      <c r="L173" s="62"/>
    </row>
    <row r="174" spans="1:12" s="54" customFormat="1">
      <c r="A174" s="63"/>
      <c r="B174" s="63"/>
      <c r="C174" s="77"/>
      <c r="D174" s="77"/>
      <c r="E174" s="77"/>
      <c r="F174" s="77"/>
      <c r="G174" s="77"/>
      <c r="H174" s="77"/>
      <c r="I174" s="77"/>
      <c r="J174" s="81"/>
      <c r="K174" s="77"/>
      <c r="L174" s="62"/>
    </row>
    <row r="175" spans="1:12" s="54" customFormat="1">
      <c r="A175" s="63"/>
      <c r="B175" s="63"/>
      <c r="C175" s="77"/>
      <c r="D175" s="77"/>
      <c r="E175" s="77"/>
      <c r="F175" s="77"/>
      <c r="G175" s="77"/>
      <c r="H175" s="77"/>
      <c r="I175" s="77"/>
      <c r="J175" s="81"/>
      <c r="K175" s="77"/>
      <c r="L175" s="62"/>
    </row>
    <row r="176" spans="1:12" s="54" customFormat="1">
      <c r="A176" s="63"/>
      <c r="B176" s="63"/>
      <c r="C176" s="77"/>
      <c r="D176" s="77"/>
      <c r="E176" s="77"/>
      <c r="F176" s="77"/>
      <c r="G176" s="77"/>
      <c r="H176" s="77"/>
      <c r="I176" s="77"/>
      <c r="J176" s="81"/>
      <c r="K176" s="77"/>
      <c r="L176" s="62"/>
    </row>
    <row r="177" spans="1:12" s="54" customFormat="1">
      <c r="A177" s="63"/>
      <c r="B177" s="63"/>
      <c r="C177" s="77"/>
      <c r="D177" s="77"/>
      <c r="E177" s="77"/>
      <c r="F177" s="77"/>
      <c r="G177" s="77"/>
      <c r="H177" s="77"/>
      <c r="I177" s="77"/>
      <c r="J177" s="81"/>
      <c r="K177" s="77"/>
      <c r="L177" s="62"/>
    </row>
    <row r="178" spans="1:12" s="54" customFormat="1">
      <c r="A178" s="63"/>
      <c r="B178" s="63"/>
      <c r="C178" s="77"/>
      <c r="D178" s="77"/>
      <c r="E178" s="77"/>
      <c r="F178" s="77"/>
      <c r="G178" s="77"/>
      <c r="H178" s="77"/>
      <c r="I178" s="77"/>
      <c r="J178" s="81"/>
      <c r="K178" s="77"/>
      <c r="L178" s="62"/>
    </row>
    <row r="179" spans="1:12" s="54" customFormat="1">
      <c r="A179" s="63"/>
      <c r="B179" s="63"/>
      <c r="C179" s="77"/>
      <c r="D179" s="77"/>
      <c r="E179" s="77"/>
      <c r="F179" s="77"/>
      <c r="G179" s="77"/>
      <c r="H179" s="77"/>
      <c r="I179" s="77"/>
      <c r="J179" s="81"/>
      <c r="K179" s="77"/>
      <c r="L179" s="62"/>
    </row>
    <row r="180" spans="1:12" s="54" customFormat="1">
      <c r="A180" s="63"/>
      <c r="B180" s="63"/>
      <c r="C180" s="77"/>
      <c r="D180" s="77"/>
      <c r="E180" s="77"/>
      <c r="F180" s="77"/>
      <c r="G180" s="77"/>
      <c r="H180" s="77"/>
      <c r="I180" s="77"/>
      <c r="J180" s="81"/>
      <c r="K180" s="77"/>
      <c r="L180" s="62"/>
    </row>
    <row r="181" spans="1:12" s="54" customFormat="1">
      <c r="A181" s="63"/>
      <c r="B181" s="63"/>
      <c r="C181" s="77"/>
      <c r="D181" s="77"/>
      <c r="E181" s="77"/>
      <c r="F181" s="77"/>
      <c r="G181" s="77"/>
      <c r="H181" s="77"/>
      <c r="I181" s="77"/>
      <c r="J181" s="81"/>
      <c r="K181" s="77"/>
      <c r="L181" s="62"/>
    </row>
    <row r="182" spans="1:12" s="54" customFormat="1">
      <c r="A182" s="63"/>
      <c r="B182" s="63"/>
      <c r="C182" s="77"/>
      <c r="D182" s="77"/>
      <c r="E182" s="77"/>
      <c r="F182" s="77"/>
      <c r="G182" s="77"/>
      <c r="H182" s="77"/>
      <c r="I182" s="77"/>
      <c r="J182" s="81"/>
      <c r="K182" s="77"/>
      <c r="L182" s="62"/>
    </row>
    <row r="183" spans="1:12" s="54" customFormat="1">
      <c r="A183" s="63"/>
      <c r="B183" s="63"/>
      <c r="C183" s="77"/>
      <c r="D183" s="77"/>
      <c r="E183" s="77"/>
      <c r="F183" s="77"/>
      <c r="G183" s="77"/>
      <c r="H183" s="77"/>
      <c r="I183" s="77"/>
      <c r="J183" s="81"/>
      <c r="K183" s="77"/>
      <c r="L183" s="62"/>
    </row>
    <row r="184" spans="1:12" s="54" customFormat="1">
      <c r="A184" s="63"/>
      <c r="B184" s="63"/>
      <c r="C184" s="77"/>
      <c r="D184" s="77"/>
      <c r="E184" s="77"/>
      <c r="F184" s="77"/>
      <c r="G184" s="77"/>
      <c r="H184" s="77"/>
      <c r="I184" s="77"/>
      <c r="J184" s="81"/>
      <c r="K184" s="77"/>
      <c r="L184" s="62"/>
    </row>
    <row r="185" spans="1:12" s="54" customFormat="1">
      <c r="A185" s="63"/>
      <c r="B185" s="63"/>
      <c r="C185" s="77"/>
      <c r="D185" s="77"/>
      <c r="E185" s="77"/>
      <c r="F185" s="77"/>
      <c r="G185" s="77"/>
      <c r="H185" s="77"/>
      <c r="I185" s="77"/>
      <c r="J185" s="81"/>
      <c r="K185" s="77"/>
      <c r="L185" s="62"/>
    </row>
    <row r="186" spans="1:12" s="54" customFormat="1">
      <c r="A186" s="63"/>
      <c r="B186" s="63"/>
      <c r="C186" s="77"/>
      <c r="D186" s="77"/>
      <c r="E186" s="77"/>
      <c r="F186" s="77"/>
      <c r="G186" s="77"/>
      <c r="H186" s="77"/>
      <c r="I186" s="77"/>
      <c r="J186" s="81"/>
      <c r="K186" s="77"/>
      <c r="L186" s="62"/>
    </row>
    <row r="187" spans="1:12" s="54" customFormat="1">
      <c r="A187" s="63"/>
      <c r="B187" s="63"/>
      <c r="C187" s="77"/>
      <c r="D187" s="77"/>
      <c r="E187" s="77"/>
      <c r="F187" s="77"/>
      <c r="G187" s="77"/>
      <c r="H187" s="77"/>
      <c r="I187" s="77"/>
      <c r="J187" s="81"/>
      <c r="K187" s="77"/>
      <c r="L187" s="62"/>
    </row>
    <row r="188" spans="1:12" s="54" customFormat="1">
      <c r="A188" s="63"/>
      <c r="B188" s="63"/>
      <c r="C188" s="77"/>
      <c r="D188" s="77"/>
      <c r="E188" s="77"/>
      <c r="F188" s="77"/>
      <c r="G188" s="77"/>
      <c r="H188" s="77"/>
      <c r="I188" s="77"/>
      <c r="J188" s="81"/>
      <c r="K188" s="77"/>
      <c r="L188" s="62"/>
    </row>
    <row r="189" spans="1:12" s="54" customFormat="1">
      <c r="A189" s="63"/>
      <c r="B189" s="63"/>
      <c r="C189" s="77"/>
      <c r="D189" s="77"/>
      <c r="E189" s="77"/>
      <c r="F189" s="77"/>
      <c r="G189" s="77"/>
      <c r="H189" s="77"/>
      <c r="I189" s="77"/>
      <c r="J189" s="81"/>
      <c r="K189" s="77"/>
      <c r="L189" s="62"/>
    </row>
    <row r="190" spans="1:12" s="54" customFormat="1">
      <c r="A190" s="63"/>
      <c r="B190" s="63"/>
      <c r="C190" s="77"/>
      <c r="D190" s="77"/>
      <c r="E190" s="77"/>
      <c r="F190" s="77"/>
      <c r="G190" s="77"/>
      <c r="H190" s="77"/>
      <c r="I190" s="77"/>
      <c r="J190" s="81"/>
      <c r="K190" s="77"/>
      <c r="L190" s="62"/>
    </row>
    <row r="191" spans="1:12" s="54" customFormat="1">
      <c r="A191" s="63"/>
      <c r="B191" s="63"/>
      <c r="C191" s="77"/>
      <c r="D191" s="77"/>
      <c r="E191" s="77"/>
      <c r="F191" s="77"/>
      <c r="G191" s="77"/>
      <c r="H191" s="77"/>
      <c r="I191" s="77"/>
      <c r="J191" s="81"/>
      <c r="K191" s="77"/>
      <c r="L191" s="62"/>
    </row>
    <row r="192" spans="1:12" s="54" customFormat="1">
      <c r="A192" s="63"/>
      <c r="B192" s="63"/>
      <c r="C192" s="77"/>
      <c r="D192" s="77"/>
      <c r="E192" s="77"/>
      <c r="F192" s="77"/>
      <c r="G192" s="77"/>
      <c r="H192" s="77"/>
      <c r="I192" s="77"/>
      <c r="J192" s="81"/>
      <c r="K192" s="77"/>
      <c r="L192" s="62"/>
    </row>
    <row r="193" spans="1:12" s="54" customFormat="1">
      <c r="A193" s="63"/>
      <c r="B193" s="63"/>
      <c r="C193" s="77"/>
      <c r="D193" s="77"/>
      <c r="E193" s="77"/>
      <c r="F193" s="77"/>
      <c r="G193" s="77"/>
      <c r="H193" s="77"/>
      <c r="I193" s="77"/>
      <c r="J193" s="81"/>
      <c r="K193" s="77"/>
      <c r="L193" s="62"/>
    </row>
    <row r="194" spans="1:12" s="54" customFormat="1">
      <c r="A194" s="63"/>
      <c r="B194" s="63"/>
      <c r="C194" s="77"/>
      <c r="D194" s="77"/>
      <c r="E194" s="77"/>
      <c r="F194" s="77"/>
      <c r="G194" s="77"/>
      <c r="H194" s="77"/>
      <c r="I194" s="77"/>
      <c r="J194" s="81"/>
      <c r="K194" s="77"/>
      <c r="L194" s="62"/>
    </row>
    <row r="195" spans="1:12" s="54" customFormat="1">
      <c r="A195" s="63"/>
      <c r="B195" s="63"/>
      <c r="C195" s="77"/>
      <c r="D195" s="77"/>
      <c r="E195" s="77"/>
      <c r="F195" s="77"/>
      <c r="G195" s="77"/>
      <c r="H195" s="77"/>
      <c r="I195" s="77"/>
      <c r="J195" s="81"/>
      <c r="K195" s="77"/>
      <c r="L195" s="62"/>
    </row>
    <row r="196" spans="1:12" s="54" customFormat="1">
      <c r="A196" s="63"/>
      <c r="B196" s="63"/>
      <c r="C196" s="77"/>
      <c r="D196" s="77"/>
      <c r="E196" s="77"/>
      <c r="F196" s="77"/>
      <c r="G196" s="77"/>
      <c r="H196" s="77"/>
      <c r="I196" s="77"/>
      <c r="J196" s="81"/>
      <c r="K196" s="77"/>
      <c r="L196" s="62"/>
    </row>
    <row r="197" spans="1:12" s="54" customFormat="1">
      <c r="A197" s="63"/>
      <c r="B197" s="63"/>
      <c r="C197" s="77"/>
      <c r="D197" s="77"/>
      <c r="E197" s="77"/>
      <c r="F197" s="77"/>
      <c r="G197" s="77"/>
      <c r="H197" s="77"/>
      <c r="I197" s="77"/>
      <c r="J197" s="81"/>
      <c r="K197" s="77"/>
      <c r="L197" s="62"/>
    </row>
    <row r="198" spans="1:12" s="54" customFormat="1">
      <c r="A198" s="63"/>
      <c r="B198" s="63"/>
      <c r="C198" s="77"/>
      <c r="D198" s="77"/>
      <c r="E198" s="77"/>
      <c r="F198" s="77"/>
      <c r="G198" s="77"/>
      <c r="H198" s="77"/>
      <c r="I198" s="77"/>
      <c r="J198" s="81"/>
      <c r="K198" s="77"/>
      <c r="L198" s="62"/>
    </row>
    <row r="199" spans="1:12" s="54" customFormat="1">
      <c r="A199" s="63"/>
      <c r="B199" s="63"/>
      <c r="C199" s="77"/>
      <c r="D199" s="77"/>
      <c r="E199" s="77"/>
      <c r="F199" s="77"/>
      <c r="G199" s="77"/>
      <c r="H199" s="77"/>
      <c r="I199" s="77"/>
      <c r="J199" s="81"/>
      <c r="K199" s="77"/>
      <c r="L199" s="62"/>
    </row>
    <row r="200" spans="1:12" s="54" customFormat="1">
      <c r="A200" s="63"/>
      <c r="B200" s="63"/>
      <c r="C200" s="77"/>
      <c r="D200" s="77"/>
      <c r="E200" s="77"/>
      <c r="F200" s="77"/>
      <c r="G200" s="77"/>
      <c r="H200" s="77"/>
      <c r="I200" s="77"/>
      <c r="J200" s="81"/>
      <c r="K200" s="77"/>
      <c r="L200" s="62"/>
    </row>
    <row r="201" spans="1:12" s="54" customFormat="1">
      <c r="A201" s="63"/>
      <c r="B201" s="63"/>
      <c r="C201" s="77"/>
      <c r="D201" s="77"/>
      <c r="E201" s="77"/>
      <c r="F201" s="77"/>
      <c r="G201" s="77"/>
      <c r="H201" s="77"/>
      <c r="I201" s="77"/>
      <c r="J201" s="81"/>
      <c r="K201" s="77"/>
      <c r="L201" s="62"/>
    </row>
    <row r="202" spans="1:12" s="54" customFormat="1">
      <c r="A202" s="63"/>
      <c r="B202" s="63"/>
      <c r="C202" s="77"/>
      <c r="D202" s="77"/>
      <c r="E202" s="77"/>
      <c r="F202" s="77"/>
      <c r="G202" s="77"/>
      <c r="H202" s="77"/>
      <c r="I202" s="77"/>
      <c r="J202" s="81"/>
      <c r="K202" s="77"/>
      <c r="L202" s="62"/>
    </row>
    <row r="203" spans="1:12" s="54" customFormat="1">
      <c r="A203" s="63"/>
      <c r="B203" s="63"/>
      <c r="C203" s="77"/>
      <c r="D203" s="77"/>
      <c r="E203" s="77"/>
      <c r="F203" s="77"/>
      <c r="G203" s="77"/>
      <c r="H203" s="77"/>
      <c r="I203" s="77"/>
      <c r="J203" s="81"/>
      <c r="K203" s="77"/>
      <c r="L203" s="62"/>
    </row>
    <row r="204" spans="1:12" s="54" customFormat="1">
      <c r="A204" s="63"/>
      <c r="B204" s="63"/>
      <c r="C204" s="77"/>
      <c r="D204" s="77"/>
      <c r="E204" s="77"/>
      <c r="F204" s="77"/>
      <c r="G204" s="77"/>
      <c r="H204" s="77"/>
      <c r="I204" s="77"/>
      <c r="J204" s="81"/>
      <c r="K204" s="77"/>
      <c r="L204" s="62"/>
    </row>
    <row r="205" spans="1:12" s="54" customFormat="1">
      <c r="A205" s="63"/>
      <c r="B205" s="63"/>
      <c r="C205" s="77"/>
      <c r="D205" s="77"/>
      <c r="E205" s="77"/>
      <c r="F205" s="77"/>
      <c r="G205" s="77"/>
      <c r="H205" s="77"/>
      <c r="I205" s="77"/>
      <c r="J205" s="81"/>
      <c r="K205" s="77"/>
      <c r="L205" s="62"/>
    </row>
    <row r="206" spans="1:12" s="54" customFormat="1">
      <c r="A206" s="63"/>
      <c r="B206" s="63"/>
      <c r="C206" s="77"/>
      <c r="D206" s="77"/>
      <c r="E206" s="77"/>
      <c r="F206" s="77"/>
      <c r="G206" s="77"/>
      <c r="H206" s="77"/>
      <c r="I206" s="77"/>
      <c r="J206" s="81"/>
      <c r="K206" s="77"/>
      <c r="L206" s="62"/>
    </row>
    <row r="207" spans="1:12" s="54" customFormat="1">
      <c r="A207" s="63"/>
      <c r="B207" s="63"/>
      <c r="C207" s="77"/>
      <c r="D207" s="77"/>
      <c r="E207" s="77"/>
      <c r="F207" s="77"/>
      <c r="G207" s="77"/>
      <c r="H207" s="77"/>
      <c r="I207" s="77"/>
      <c r="J207" s="81"/>
      <c r="K207" s="77"/>
      <c r="L207" s="62"/>
    </row>
    <row r="208" spans="1:12" s="54" customFormat="1">
      <c r="A208" s="63"/>
      <c r="B208" s="63"/>
      <c r="C208" s="77"/>
      <c r="D208" s="77"/>
      <c r="E208" s="77"/>
      <c r="F208" s="77"/>
      <c r="G208" s="77"/>
      <c r="H208" s="77"/>
      <c r="I208" s="77"/>
      <c r="J208" s="81"/>
      <c r="K208" s="77"/>
      <c r="L208" s="62"/>
    </row>
    <row r="209" spans="1:12" s="54" customFormat="1">
      <c r="A209" s="63"/>
      <c r="B209" s="63"/>
      <c r="C209" s="77"/>
      <c r="D209" s="77"/>
      <c r="E209" s="77"/>
      <c r="F209" s="77"/>
      <c r="G209" s="77"/>
      <c r="H209" s="77"/>
      <c r="I209" s="77"/>
      <c r="J209" s="81"/>
      <c r="K209" s="77"/>
      <c r="L209" s="62"/>
    </row>
    <row r="210" spans="1:12" s="54" customFormat="1">
      <c r="A210" s="63"/>
      <c r="B210" s="63"/>
      <c r="C210" s="77"/>
      <c r="D210" s="77"/>
      <c r="E210" s="77"/>
      <c r="F210" s="77"/>
      <c r="G210" s="77"/>
      <c r="H210" s="77"/>
      <c r="I210" s="77"/>
      <c r="J210" s="81"/>
      <c r="K210" s="77"/>
      <c r="L210" s="62"/>
    </row>
    <row r="211" spans="1:12" s="54" customFormat="1">
      <c r="A211" s="63"/>
      <c r="B211" s="63"/>
      <c r="C211" s="77"/>
      <c r="D211" s="77"/>
      <c r="E211" s="77"/>
      <c r="F211" s="77"/>
      <c r="G211" s="77"/>
      <c r="H211" s="77"/>
      <c r="I211" s="77"/>
      <c r="J211" s="81"/>
      <c r="K211" s="77"/>
      <c r="L211" s="62"/>
    </row>
    <row r="212" spans="1:12" s="54" customFormat="1">
      <c r="A212" s="63"/>
      <c r="B212" s="63"/>
      <c r="C212" s="77"/>
      <c r="D212" s="77"/>
      <c r="E212" s="77"/>
      <c r="F212" s="77"/>
      <c r="G212" s="77"/>
      <c r="H212" s="77"/>
      <c r="I212" s="77"/>
      <c r="J212" s="81"/>
      <c r="K212" s="77"/>
      <c r="L212" s="62"/>
    </row>
    <row r="213" spans="1:12" s="54" customFormat="1">
      <c r="A213" s="63"/>
      <c r="B213" s="63"/>
      <c r="C213" s="77"/>
      <c r="D213" s="77"/>
      <c r="E213" s="77"/>
      <c r="F213" s="77"/>
      <c r="G213" s="77"/>
      <c r="H213" s="77"/>
      <c r="I213" s="77"/>
      <c r="J213" s="81"/>
      <c r="K213" s="77"/>
      <c r="L213" s="62"/>
    </row>
    <row r="214" spans="1:12" s="54" customFormat="1">
      <c r="A214" s="63"/>
      <c r="B214" s="63"/>
      <c r="C214" s="77"/>
      <c r="D214" s="77"/>
      <c r="E214" s="77"/>
      <c r="F214" s="77"/>
      <c r="G214" s="77"/>
      <c r="H214" s="77"/>
      <c r="I214" s="77"/>
      <c r="J214" s="81"/>
      <c r="K214" s="77"/>
      <c r="L214" s="62"/>
    </row>
    <row r="215" spans="1:12" s="54" customFormat="1">
      <c r="A215" s="63"/>
      <c r="B215" s="63"/>
      <c r="C215" s="77"/>
      <c r="D215" s="77"/>
      <c r="E215" s="77"/>
      <c r="F215" s="77"/>
      <c r="G215" s="77"/>
      <c r="H215" s="77"/>
      <c r="I215" s="77"/>
      <c r="J215" s="81"/>
      <c r="K215" s="77"/>
      <c r="L215" s="62"/>
    </row>
    <row r="216" spans="1:12" s="54" customFormat="1">
      <c r="A216" s="63"/>
      <c r="B216" s="63"/>
      <c r="C216" s="77"/>
      <c r="D216" s="77"/>
      <c r="E216" s="77"/>
      <c r="F216" s="77"/>
      <c r="G216" s="77"/>
      <c r="H216" s="77"/>
      <c r="I216" s="77"/>
      <c r="J216" s="81"/>
      <c r="K216" s="77"/>
      <c r="L216" s="62"/>
    </row>
    <row r="217" spans="1:12" s="54" customFormat="1">
      <c r="A217" s="63"/>
      <c r="B217" s="63"/>
      <c r="C217" s="77"/>
      <c r="D217" s="77"/>
      <c r="E217" s="77"/>
      <c r="F217" s="77"/>
      <c r="G217" s="77"/>
      <c r="H217" s="77"/>
      <c r="I217" s="77"/>
      <c r="J217" s="81"/>
      <c r="K217" s="77"/>
      <c r="L217" s="62"/>
    </row>
    <row r="218" spans="1:12" s="54" customFormat="1">
      <c r="A218" s="63"/>
      <c r="B218" s="63"/>
      <c r="C218" s="77"/>
      <c r="D218" s="77"/>
      <c r="E218" s="77"/>
      <c r="F218" s="77"/>
      <c r="G218" s="77"/>
      <c r="H218" s="77"/>
      <c r="I218" s="77"/>
      <c r="J218" s="81"/>
      <c r="K218" s="77"/>
      <c r="L218" s="62"/>
    </row>
    <row r="219" spans="1:12" s="54" customFormat="1">
      <c r="A219" s="63"/>
      <c r="B219" s="63"/>
      <c r="C219" s="77"/>
      <c r="D219" s="77"/>
      <c r="E219" s="77"/>
      <c r="F219" s="77"/>
      <c r="G219" s="77"/>
      <c r="H219" s="77"/>
      <c r="I219" s="77"/>
      <c r="J219" s="81"/>
      <c r="K219" s="77"/>
      <c r="L219" s="62"/>
    </row>
    <row r="220" spans="1:12" s="54" customFormat="1">
      <c r="A220" s="63"/>
      <c r="B220" s="63"/>
      <c r="C220" s="77"/>
      <c r="D220" s="77"/>
      <c r="E220" s="77"/>
      <c r="F220" s="77"/>
      <c r="G220" s="77"/>
      <c r="H220" s="77"/>
      <c r="I220" s="77"/>
      <c r="J220" s="81"/>
      <c r="K220" s="77"/>
      <c r="L220" s="62"/>
    </row>
    <row r="221" spans="1:12" s="54" customFormat="1">
      <c r="A221" s="63"/>
      <c r="B221" s="63"/>
      <c r="C221" s="77"/>
      <c r="D221" s="77"/>
      <c r="E221" s="77"/>
      <c r="F221" s="77"/>
      <c r="G221" s="77"/>
      <c r="H221" s="77"/>
      <c r="I221" s="77"/>
      <c r="J221" s="81"/>
      <c r="K221" s="77"/>
      <c r="L221" s="62"/>
    </row>
    <row r="222" spans="1:12" s="54" customFormat="1">
      <c r="A222" s="63"/>
      <c r="B222" s="63"/>
      <c r="C222" s="77"/>
      <c r="D222" s="77"/>
      <c r="E222" s="77"/>
      <c r="F222" s="77"/>
      <c r="G222" s="77"/>
      <c r="H222" s="77"/>
      <c r="I222" s="77"/>
      <c r="J222" s="81"/>
      <c r="K222" s="77"/>
      <c r="L222" s="62"/>
    </row>
    <row r="223" spans="1:12" s="54" customFormat="1">
      <c r="A223" s="63"/>
      <c r="B223" s="63"/>
      <c r="C223" s="77"/>
      <c r="D223" s="77"/>
      <c r="E223" s="77"/>
      <c r="F223" s="77"/>
      <c r="G223" s="77"/>
      <c r="H223" s="77"/>
      <c r="I223" s="77"/>
      <c r="J223" s="81"/>
      <c r="K223" s="77"/>
      <c r="L223" s="62"/>
    </row>
    <row r="224" spans="1:12" s="54" customFormat="1">
      <c r="A224" s="63"/>
      <c r="B224" s="63"/>
      <c r="C224" s="77"/>
      <c r="D224" s="77"/>
      <c r="E224" s="77"/>
      <c r="F224" s="77"/>
      <c r="G224" s="77"/>
      <c r="H224" s="77"/>
      <c r="I224" s="77"/>
      <c r="J224" s="81"/>
      <c r="K224" s="77"/>
      <c r="L224" s="62"/>
    </row>
    <row r="225" spans="1:12" s="54" customFormat="1">
      <c r="A225" s="63"/>
      <c r="B225" s="63"/>
      <c r="C225" s="77"/>
      <c r="D225" s="77"/>
      <c r="E225" s="77"/>
      <c r="F225" s="77"/>
      <c r="G225" s="77"/>
      <c r="H225" s="77"/>
      <c r="I225" s="77"/>
      <c r="J225" s="81"/>
      <c r="K225" s="77"/>
      <c r="L225" s="62"/>
    </row>
    <row r="226" spans="1:12" s="54" customFormat="1">
      <c r="A226" s="63"/>
      <c r="B226" s="68"/>
      <c r="C226" s="62"/>
      <c r="D226" s="62"/>
      <c r="E226" s="62"/>
      <c r="F226" s="62"/>
      <c r="G226" s="62"/>
      <c r="H226" s="62"/>
      <c r="I226" s="62"/>
      <c r="J226" s="81"/>
      <c r="K226" s="62"/>
      <c r="L226" s="62"/>
    </row>
    <row r="227" spans="1:12" s="54" customFormat="1">
      <c r="A227" s="63"/>
      <c r="B227" s="68"/>
      <c r="C227" s="62"/>
      <c r="D227" s="62"/>
      <c r="E227" s="62"/>
      <c r="F227" s="62"/>
      <c r="G227" s="62"/>
      <c r="H227" s="62"/>
      <c r="I227" s="62"/>
      <c r="J227" s="81"/>
      <c r="K227" s="62"/>
      <c r="L227" s="62"/>
    </row>
    <row r="228" spans="1:12" s="54" customFormat="1">
      <c r="A228" s="63"/>
      <c r="B228" s="68"/>
      <c r="C228" s="62"/>
      <c r="D228" s="62"/>
      <c r="E228" s="62"/>
      <c r="F228" s="62"/>
      <c r="G228" s="62"/>
      <c r="H228" s="62"/>
      <c r="I228" s="62"/>
      <c r="J228" s="81"/>
      <c r="K228" s="62"/>
      <c r="L228" s="62"/>
    </row>
    <row r="229" spans="1:12" s="54" customFormat="1">
      <c r="A229" s="63"/>
      <c r="B229" s="68"/>
      <c r="C229" s="62"/>
      <c r="D229" s="62"/>
      <c r="E229" s="62"/>
      <c r="F229" s="62"/>
      <c r="G229" s="62"/>
      <c r="H229" s="62"/>
      <c r="I229" s="62"/>
      <c r="J229" s="81"/>
      <c r="K229" s="62"/>
      <c r="L229" s="62"/>
    </row>
    <row r="230" spans="1:12" s="54" customFormat="1">
      <c r="A230" s="63"/>
      <c r="B230" s="68"/>
      <c r="C230" s="62"/>
      <c r="D230" s="62"/>
      <c r="E230" s="62"/>
      <c r="F230" s="62"/>
      <c r="G230" s="62"/>
      <c r="H230" s="62"/>
      <c r="I230" s="62"/>
      <c r="J230" s="81"/>
      <c r="K230" s="62"/>
      <c r="L230" s="62"/>
    </row>
    <row r="231" spans="1:12" s="54" customFormat="1">
      <c r="A231" s="63"/>
      <c r="B231" s="68"/>
      <c r="C231" s="62"/>
      <c r="D231" s="62"/>
      <c r="E231" s="62"/>
      <c r="F231" s="62"/>
      <c r="G231" s="62"/>
      <c r="H231" s="62"/>
      <c r="I231" s="62"/>
      <c r="J231" s="81"/>
      <c r="K231" s="62"/>
      <c r="L231" s="62"/>
    </row>
    <row r="232" spans="1:12" s="54" customFormat="1">
      <c r="A232" s="63"/>
      <c r="B232" s="68"/>
      <c r="C232" s="62"/>
      <c r="D232" s="62"/>
      <c r="E232" s="62"/>
      <c r="F232" s="62"/>
      <c r="G232" s="62"/>
      <c r="H232" s="62"/>
      <c r="I232" s="62"/>
      <c r="J232" s="81"/>
      <c r="K232" s="62"/>
      <c r="L232" s="62"/>
    </row>
    <row r="233" spans="1:12" s="54" customFormat="1">
      <c r="A233" s="63"/>
      <c r="B233" s="68"/>
      <c r="C233" s="62"/>
      <c r="D233" s="62"/>
      <c r="E233" s="62"/>
      <c r="F233" s="62"/>
      <c r="G233" s="62"/>
      <c r="H233" s="62"/>
      <c r="I233" s="62"/>
      <c r="J233" s="81"/>
      <c r="K233" s="62"/>
      <c r="L233" s="62"/>
    </row>
    <row r="234" spans="1:12" s="54" customFormat="1">
      <c r="A234" s="63"/>
      <c r="B234" s="68"/>
      <c r="C234" s="62"/>
      <c r="D234" s="62"/>
      <c r="E234" s="62"/>
      <c r="F234" s="62"/>
      <c r="G234" s="62"/>
      <c r="H234" s="62"/>
      <c r="I234" s="62"/>
      <c r="J234" s="81"/>
      <c r="K234" s="62"/>
      <c r="L234" s="62"/>
    </row>
    <row r="235" spans="1:12" s="54" customFormat="1">
      <c r="A235" s="63"/>
      <c r="B235" s="68"/>
      <c r="C235" s="62"/>
      <c r="D235" s="62"/>
      <c r="E235" s="62"/>
      <c r="F235" s="62"/>
      <c r="G235" s="62"/>
      <c r="H235" s="62"/>
      <c r="I235" s="62"/>
      <c r="J235" s="81"/>
      <c r="K235" s="62"/>
      <c r="L235" s="62"/>
    </row>
    <row r="236" spans="1:12" s="54" customFormat="1">
      <c r="A236" s="63"/>
      <c r="B236" s="68"/>
      <c r="C236" s="62"/>
      <c r="D236" s="62"/>
      <c r="E236" s="62"/>
      <c r="F236" s="62"/>
      <c r="G236" s="62"/>
      <c r="H236" s="62"/>
      <c r="I236" s="62"/>
      <c r="J236" s="81"/>
      <c r="K236" s="62"/>
      <c r="L236" s="62"/>
    </row>
    <row r="237" spans="1:12" s="54" customFormat="1">
      <c r="A237" s="63"/>
      <c r="B237" s="68"/>
      <c r="C237" s="62"/>
      <c r="D237" s="62"/>
      <c r="E237" s="62"/>
      <c r="F237" s="62"/>
      <c r="G237" s="62"/>
      <c r="H237" s="62"/>
      <c r="I237" s="62"/>
      <c r="J237" s="81"/>
      <c r="K237" s="62"/>
      <c r="L237" s="62"/>
    </row>
    <row r="238" spans="1:12" s="54" customFormat="1">
      <c r="A238" s="63"/>
      <c r="B238" s="68"/>
      <c r="C238" s="62"/>
      <c r="D238" s="62"/>
      <c r="E238" s="62"/>
      <c r="F238" s="62"/>
      <c r="G238" s="62"/>
      <c r="H238" s="62"/>
      <c r="I238" s="62"/>
      <c r="J238" s="81"/>
      <c r="K238" s="62"/>
      <c r="L238" s="62"/>
    </row>
    <row r="239" spans="1:12" s="54" customFormat="1">
      <c r="A239" s="63"/>
      <c r="B239" s="68"/>
      <c r="C239" s="62"/>
      <c r="D239" s="62"/>
      <c r="E239" s="62"/>
      <c r="F239" s="62"/>
      <c r="G239" s="62"/>
      <c r="H239" s="62"/>
      <c r="I239" s="62"/>
      <c r="J239" s="81"/>
      <c r="K239" s="62"/>
      <c r="L239" s="62"/>
    </row>
    <row r="240" spans="1:12" s="54" customFormat="1">
      <c r="A240" s="63"/>
      <c r="B240" s="68"/>
      <c r="C240" s="62"/>
      <c r="D240" s="62"/>
      <c r="E240" s="62"/>
      <c r="F240" s="62"/>
      <c r="G240" s="62"/>
      <c r="H240" s="62"/>
      <c r="I240" s="62"/>
      <c r="J240" s="81"/>
      <c r="K240" s="62"/>
      <c r="L240" s="62"/>
    </row>
    <row r="241" spans="1:12" s="54" customFormat="1">
      <c r="A241" s="63"/>
      <c r="B241" s="68"/>
      <c r="C241" s="62"/>
      <c r="D241" s="62"/>
      <c r="E241" s="62"/>
      <c r="F241" s="62"/>
      <c r="G241" s="62"/>
      <c r="H241" s="62"/>
      <c r="I241" s="62"/>
      <c r="J241" s="81"/>
      <c r="K241" s="62"/>
      <c r="L241" s="62"/>
    </row>
    <row r="242" spans="1:12" s="54" customFormat="1">
      <c r="A242" s="63"/>
      <c r="B242" s="68"/>
      <c r="C242" s="62"/>
      <c r="D242" s="62"/>
      <c r="E242" s="62"/>
      <c r="F242" s="62"/>
      <c r="G242" s="62"/>
      <c r="H242" s="62"/>
      <c r="I242" s="62"/>
      <c r="J242" s="81"/>
      <c r="K242" s="62"/>
      <c r="L242" s="62"/>
    </row>
    <row r="243" spans="1:12" s="54" customFormat="1">
      <c r="A243" s="63"/>
      <c r="B243" s="68"/>
      <c r="C243" s="62"/>
      <c r="D243" s="62"/>
      <c r="E243" s="62"/>
      <c r="F243" s="62"/>
      <c r="G243" s="62"/>
      <c r="H243" s="62"/>
      <c r="I243" s="62"/>
      <c r="J243" s="81"/>
      <c r="K243" s="62"/>
      <c r="L243" s="62"/>
    </row>
    <row r="244" spans="1:12" s="54" customFormat="1">
      <c r="A244" s="63"/>
      <c r="B244" s="68"/>
      <c r="C244" s="62"/>
      <c r="D244" s="62"/>
      <c r="E244" s="62"/>
      <c r="F244" s="62"/>
      <c r="G244" s="62"/>
      <c r="H244" s="62"/>
      <c r="I244" s="62"/>
      <c r="J244" s="81"/>
      <c r="K244" s="62"/>
      <c r="L244" s="62"/>
    </row>
    <row r="245" spans="1:12" s="54" customFormat="1">
      <c r="A245" s="55"/>
      <c r="B245" s="65"/>
      <c r="J245" s="66"/>
    </row>
    <row r="246" spans="1:12" s="54" customFormat="1">
      <c r="A246" s="55"/>
      <c r="B246" s="65"/>
      <c r="J246" s="66"/>
    </row>
    <row r="247" spans="1:12" s="54" customFormat="1">
      <c r="A247" s="55"/>
      <c r="B247" s="65"/>
      <c r="J247" s="66"/>
    </row>
    <row r="248" spans="1:12" s="54" customFormat="1">
      <c r="A248" s="55"/>
      <c r="B248" s="65"/>
      <c r="J248" s="66"/>
    </row>
    <row r="249" spans="1:12" s="54" customFormat="1">
      <c r="A249" s="55"/>
      <c r="B249" s="65"/>
      <c r="J249" s="66"/>
    </row>
    <row r="250" spans="1:12" s="54" customFormat="1">
      <c r="A250" s="55"/>
      <c r="B250" s="65"/>
      <c r="J250" s="66"/>
    </row>
    <row r="251" spans="1:12" s="54" customFormat="1">
      <c r="A251" s="55"/>
      <c r="B251" s="65"/>
      <c r="J251" s="66"/>
    </row>
    <row r="252" spans="1:12" s="54" customFormat="1">
      <c r="A252" s="55"/>
      <c r="B252" s="65"/>
      <c r="J252" s="66"/>
    </row>
    <row r="253" spans="1:12" s="54" customFormat="1">
      <c r="A253" s="55"/>
      <c r="B253" s="65"/>
      <c r="J253" s="66"/>
    </row>
    <row r="254" spans="1:12" s="54" customFormat="1">
      <c r="A254" s="55"/>
      <c r="B254" s="65"/>
      <c r="J254" s="66"/>
    </row>
    <row r="255" spans="1:12" s="54" customFormat="1">
      <c r="A255" s="55"/>
      <c r="B255" s="65"/>
      <c r="J255" s="66"/>
    </row>
    <row r="256" spans="1:12" s="54" customFormat="1">
      <c r="A256" s="55"/>
      <c r="B256" s="65"/>
      <c r="J256" s="66"/>
    </row>
    <row r="257" spans="1:10" s="54" customFormat="1">
      <c r="A257" s="55"/>
      <c r="B257" s="65"/>
      <c r="J257" s="66"/>
    </row>
    <row r="258" spans="1:10" s="54" customFormat="1">
      <c r="A258" s="55"/>
      <c r="B258" s="65"/>
      <c r="J258" s="66"/>
    </row>
    <row r="259" spans="1:10" s="54" customFormat="1">
      <c r="A259" s="55"/>
      <c r="B259" s="65"/>
      <c r="J259" s="66"/>
    </row>
    <row r="260" spans="1:10" s="54" customFormat="1">
      <c r="A260" s="55"/>
      <c r="B260" s="65"/>
      <c r="J260" s="66"/>
    </row>
    <row r="261" spans="1:10" s="54" customFormat="1">
      <c r="A261" s="55"/>
      <c r="B261" s="65"/>
      <c r="J261" s="66"/>
    </row>
    <row r="262" spans="1:10" s="54" customFormat="1">
      <c r="A262" s="55"/>
      <c r="B262" s="65"/>
      <c r="J262" s="66"/>
    </row>
    <row r="263" spans="1:10" s="54" customFormat="1">
      <c r="A263" s="55"/>
      <c r="B263" s="65"/>
      <c r="J263" s="66"/>
    </row>
    <row r="264" spans="1:10" s="54" customFormat="1">
      <c r="A264" s="55"/>
      <c r="B264" s="65"/>
      <c r="J264" s="66"/>
    </row>
    <row r="265" spans="1:10" s="54" customFormat="1">
      <c r="A265" s="55"/>
      <c r="B265" s="65"/>
      <c r="J265" s="66"/>
    </row>
    <row r="266" spans="1:10" s="54" customFormat="1">
      <c r="A266" s="55"/>
      <c r="B266" s="65"/>
      <c r="J266" s="66"/>
    </row>
    <row r="267" spans="1:10" s="54" customFormat="1">
      <c r="A267" s="55"/>
      <c r="B267" s="65"/>
      <c r="J267" s="66"/>
    </row>
    <row r="268" spans="1:10" s="54" customFormat="1">
      <c r="A268" s="55"/>
      <c r="B268" s="65"/>
      <c r="J268" s="66"/>
    </row>
    <row r="269" spans="1:10" s="54" customFormat="1">
      <c r="A269" s="55"/>
      <c r="B269" s="65"/>
      <c r="J269" s="66"/>
    </row>
    <row r="270" spans="1:10" s="54" customFormat="1">
      <c r="A270" s="55"/>
      <c r="B270" s="65"/>
      <c r="J270" s="66"/>
    </row>
    <row r="271" spans="1:10" s="54" customFormat="1">
      <c r="A271" s="55"/>
      <c r="B271" s="65"/>
      <c r="J271" s="66"/>
    </row>
    <row r="272" spans="1:10" s="54" customFormat="1">
      <c r="A272" s="55"/>
      <c r="B272" s="65"/>
      <c r="J272" s="66"/>
    </row>
    <row r="273" spans="1:10" s="54" customFormat="1">
      <c r="A273" s="55"/>
      <c r="B273" s="65"/>
      <c r="J273" s="66"/>
    </row>
    <row r="274" spans="1:10" s="54" customFormat="1">
      <c r="A274" s="55"/>
      <c r="B274" s="65"/>
      <c r="J274" s="66"/>
    </row>
    <row r="275" spans="1:10" s="54" customFormat="1">
      <c r="A275" s="55"/>
      <c r="B275" s="65"/>
      <c r="J275" s="66"/>
    </row>
    <row r="276" spans="1:10" s="54" customFormat="1">
      <c r="A276" s="55"/>
      <c r="B276" s="65"/>
      <c r="J276" s="66"/>
    </row>
    <row r="277" spans="1:10" s="54" customFormat="1">
      <c r="A277" s="55"/>
      <c r="B277" s="65"/>
      <c r="J277" s="66"/>
    </row>
    <row r="278" spans="1:10" s="54" customFormat="1">
      <c r="A278" s="55"/>
      <c r="B278" s="65"/>
      <c r="J278" s="66"/>
    </row>
    <row r="279" spans="1:10" s="54" customFormat="1">
      <c r="A279" s="55"/>
      <c r="B279" s="65"/>
      <c r="J279" s="66"/>
    </row>
    <row r="280" spans="1:10" s="54" customFormat="1">
      <c r="A280" s="55"/>
      <c r="B280" s="65"/>
      <c r="J280" s="66"/>
    </row>
    <row r="281" spans="1:10" s="54" customFormat="1">
      <c r="A281" s="55"/>
      <c r="B281" s="65"/>
      <c r="J281" s="66"/>
    </row>
    <row r="282" spans="1:10" s="54" customFormat="1">
      <c r="A282" s="55"/>
      <c r="B282" s="65"/>
      <c r="J282" s="66"/>
    </row>
    <row r="283" spans="1:10" s="54" customFormat="1">
      <c r="A283" s="55"/>
      <c r="B283" s="65"/>
      <c r="J283" s="66"/>
    </row>
    <row r="284" spans="1:10" s="54" customFormat="1">
      <c r="A284" s="55"/>
      <c r="B284" s="65"/>
      <c r="J284" s="66"/>
    </row>
    <row r="285" spans="1:10" s="54" customFormat="1">
      <c r="A285" s="55"/>
      <c r="B285" s="65"/>
      <c r="J285" s="66"/>
    </row>
    <row r="286" spans="1:10" s="54" customFormat="1">
      <c r="A286" s="55"/>
      <c r="B286" s="65"/>
      <c r="J286" s="66"/>
    </row>
    <row r="287" spans="1:10" s="54" customFormat="1">
      <c r="A287" s="55"/>
      <c r="B287" s="65"/>
      <c r="J287" s="66"/>
    </row>
    <row r="288" spans="1:10" s="54" customFormat="1">
      <c r="A288" s="55"/>
      <c r="B288" s="65"/>
      <c r="J288" s="66"/>
    </row>
    <row r="289" spans="1:10" s="54" customFormat="1">
      <c r="A289" s="55"/>
      <c r="B289" s="65"/>
      <c r="J289" s="66"/>
    </row>
    <row r="290" spans="1:10" s="54" customFormat="1">
      <c r="A290" s="55"/>
      <c r="B290" s="65"/>
      <c r="J290" s="66"/>
    </row>
    <row r="291" spans="1:10" s="54" customFormat="1">
      <c r="A291" s="55"/>
      <c r="B291" s="65"/>
      <c r="J291" s="66"/>
    </row>
    <row r="292" spans="1:10" s="54" customFormat="1">
      <c r="A292" s="55"/>
      <c r="B292" s="65"/>
      <c r="J292" s="66"/>
    </row>
    <row r="293" spans="1:10" s="54" customFormat="1">
      <c r="A293" s="55"/>
      <c r="B293" s="65"/>
      <c r="J293" s="66"/>
    </row>
    <row r="294" spans="1:10" s="54" customFormat="1">
      <c r="A294" s="55"/>
      <c r="B294" s="65"/>
      <c r="J294" s="66"/>
    </row>
    <row r="295" spans="1:10" s="54" customFormat="1">
      <c r="A295" s="55"/>
      <c r="B295" s="65"/>
      <c r="J295" s="66"/>
    </row>
    <row r="296" spans="1:10" s="54" customFormat="1">
      <c r="A296" s="55"/>
      <c r="B296" s="65"/>
      <c r="J296" s="66"/>
    </row>
    <row r="297" spans="1:10" s="54" customFormat="1">
      <c r="A297" s="55"/>
      <c r="B297" s="65"/>
      <c r="J297" s="66"/>
    </row>
    <row r="298" spans="1:10" s="54" customFormat="1">
      <c r="A298" s="55"/>
      <c r="B298" s="65"/>
      <c r="J298" s="66"/>
    </row>
    <row r="299" spans="1:10" s="54" customFormat="1">
      <c r="A299" s="55"/>
      <c r="B299" s="65"/>
      <c r="J299" s="66"/>
    </row>
    <row r="300" spans="1:10" s="54" customFormat="1">
      <c r="A300" s="55"/>
      <c r="B300" s="65"/>
      <c r="J300" s="66"/>
    </row>
    <row r="301" spans="1:10" s="54" customFormat="1">
      <c r="A301" s="55"/>
      <c r="B301" s="65"/>
      <c r="J301" s="66"/>
    </row>
    <row r="302" spans="1:10" s="54" customFormat="1">
      <c r="A302" s="55"/>
      <c r="B302" s="65"/>
      <c r="J302" s="66"/>
    </row>
    <row r="303" spans="1:10" s="54" customFormat="1">
      <c r="A303" s="55"/>
      <c r="B303" s="65"/>
      <c r="J303" s="66"/>
    </row>
    <row r="304" spans="1:10" s="54" customFormat="1">
      <c r="A304" s="55"/>
      <c r="B304" s="65"/>
      <c r="J304" s="66"/>
    </row>
    <row r="305" spans="1:10" s="54" customFormat="1">
      <c r="A305" s="55"/>
      <c r="B305" s="65"/>
      <c r="J305" s="66"/>
    </row>
    <row r="306" spans="1:10" s="54" customFormat="1">
      <c r="A306" s="55"/>
      <c r="B306" s="65"/>
      <c r="J306" s="66"/>
    </row>
    <row r="307" spans="1:10" s="54" customFormat="1">
      <c r="A307" s="55"/>
      <c r="B307" s="65"/>
      <c r="J307" s="66"/>
    </row>
    <row r="308" spans="1:10" s="54" customFormat="1">
      <c r="A308" s="55"/>
      <c r="B308" s="65"/>
      <c r="J308" s="66"/>
    </row>
    <row r="309" spans="1:10" s="54" customFormat="1">
      <c r="A309" s="55"/>
      <c r="B309" s="65"/>
      <c r="J309" s="66"/>
    </row>
    <row r="310" spans="1:10" s="54" customFormat="1">
      <c r="A310" s="55"/>
      <c r="B310" s="65"/>
      <c r="J310" s="66"/>
    </row>
    <row r="311" spans="1:10" s="54" customFormat="1">
      <c r="A311" s="55"/>
      <c r="B311" s="65"/>
      <c r="J311" s="66"/>
    </row>
    <row r="312" spans="1:10" s="54" customFormat="1">
      <c r="A312" s="55"/>
      <c r="B312" s="65"/>
      <c r="J312" s="66"/>
    </row>
    <row r="313" spans="1:10" s="54" customFormat="1">
      <c r="A313" s="55"/>
      <c r="B313" s="65"/>
      <c r="J313" s="66"/>
    </row>
    <row r="314" spans="1:10" s="54" customFormat="1">
      <c r="A314" s="55"/>
      <c r="B314" s="65"/>
      <c r="J314" s="66"/>
    </row>
    <row r="315" spans="1:10" s="54" customFormat="1">
      <c r="A315" s="55"/>
      <c r="B315" s="65"/>
      <c r="J315" s="66"/>
    </row>
    <row r="316" spans="1:10" s="54" customFormat="1">
      <c r="A316" s="55"/>
      <c r="B316" s="65"/>
      <c r="J316" s="66"/>
    </row>
    <row r="317" spans="1:10" s="54" customFormat="1">
      <c r="A317" s="55"/>
      <c r="B317" s="65"/>
      <c r="J317" s="66"/>
    </row>
    <row r="318" spans="1:10" s="54" customFormat="1">
      <c r="A318" s="55"/>
      <c r="B318" s="65"/>
      <c r="J318" s="66"/>
    </row>
    <row r="319" spans="1:10" s="54" customFormat="1">
      <c r="A319" s="55"/>
      <c r="B319" s="65"/>
      <c r="J319" s="66"/>
    </row>
    <row r="320" spans="1:10" s="54" customFormat="1">
      <c r="A320" s="55"/>
      <c r="B320" s="65"/>
      <c r="J320" s="66"/>
    </row>
    <row r="321" spans="1:10" s="54" customFormat="1">
      <c r="A321" s="55"/>
      <c r="B321" s="65"/>
      <c r="J321" s="66"/>
    </row>
    <row r="322" spans="1:10" s="54" customFormat="1">
      <c r="A322" s="55"/>
      <c r="B322" s="65"/>
      <c r="J322" s="66"/>
    </row>
    <row r="323" spans="1:10" s="54" customFormat="1">
      <c r="A323" s="55"/>
      <c r="B323" s="65"/>
      <c r="J323" s="66"/>
    </row>
    <row r="324" spans="1:10" s="54" customFormat="1">
      <c r="A324" s="55"/>
      <c r="B324" s="65"/>
      <c r="J324" s="66"/>
    </row>
    <row r="325" spans="1:10" s="54" customFormat="1">
      <c r="A325" s="55"/>
      <c r="B325" s="65"/>
      <c r="J325" s="66"/>
    </row>
    <row r="326" spans="1:10" s="54" customFormat="1">
      <c r="A326" s="55"/>
      <c r="B326" s="65"/>
      <c r="J326" s="66"/>
    </row>
    <row r="327" spans="1:10" s="54" customFormat="1">
      <c r="A327" s="55"/>
      <c r="B327" s="65"/>
      <c r="J327" s="66"/>
    </row>
    <row r="328" spans="1:10" s="54" customFormat="1">
      <c r="A328" s="55"/>
      <c r="B328" s="65"/>
      <c r="J328" s="66"/>
    </row>
    <row r="329" spans="1:10" s="54" customFormat="1">
      <c r="A329" s="55"/>
      <c r="B329" s="65"/>
      <c r="J329" s="66"/>
    </row>
    <row r="330" spans="1:10" s="54" customFormat="1">
      <c r="A330" s="55"/>
      <c r="B330" s="65"/>
      <c r="J330" s="66"/>
    </row>
    <row r="331" spans="1:10" s="54" customFormat="1">
      <c r="A331" s="55"/>
      <c r="B331" s="65"/>
      <c r="J331" s="66"/>
    </row>
    <row r="332" spans="1:10" s="54" customFormat="1">
      <c r="A332" s="55"/>
      <c r="B332" s="65"/>
      <c r="J332" s="66"/>
    </row>
    <row r="333" spans="1:10" s="54" customFormat="1">
      <c r="A333" s="55"/>
      <c r="B333" s="65"/>
      <c r="J333" s="66"/>
    </row>
    <row r="334" spans="1:10" s="54" customFormat="1">
      <c r="A334" s="55"/>
      <c r="B334" s="65"/>
      <c r="J334" s="66"/>
    </row>
    <row r="335" spans="1:10" s="54" customFormat="1">
      <c r="A335" s="55"/>
      <c r="B335" s="65"/>
      <c r="J335" s="66"/>
    </row>
    <row r="336" spans="1:10" s="54" customFormat="1">
      <c r="A336" s="55"/>
      <c r="B336" s="65"/>
      <c r="J336" s="66"/>
    </row>
    <row r="337" spans="1:10" s="54" customFormat="1">
      <c r="A337" s="55"/>
      <c r="B337" s="65"/>
      <c r="J337" s="66"/>
    </row>
    <row r="338" spans="1:10" s="54" customFormat="1">
      <c r="A338" s="55"/>
      <c r="B338" s="65"/>
      <c r="J338" s="66"/>
    </row>
    <row r="339" spans="1:10" s="54" customFormat="1">
      <c r="A339" s="55"/>
      <c r="B339" s="65"/>
      <c r="J339" s="66"/>
    </row>
    <row r="340" spans="1:10" s="54" customFormat="1">
      <c r="A340" s="55"/>
      <c r="B340" s="65"/>
      <c r="J340" s="66"/>
    </row>
    <row r="341" spans="1:10" s="54" customFormat="1">
      <c r="A341" s="55"/>
      <c r="B341" s="65"/>
      <c r="J341" s="66"/>
    </row>
    <row r="342" spans="1:10" s="54" customFormat="1">
      <c r="A342" s="55"/>
      <c r="B342" s="65"/>
      <c r="J342" s="66"/>
    </row>
    <row r="343" spans="1:10" s="54" customFormat="1">
      <c r="A343" s="55"/>
      <c r="B343" s="65"/>
      <c r="J343" s="66"/>
    </row>
    <row r="344" spans="1:10" s="54" customFormat="1">
      <c r="A344" s="55"/>
      <c r="B344" s="65"/>
      <c r="J344" s="66"/>
    </row>
    <row r="345" spans="1:10" s="54" customFormat="1">
      <c r="A345" s="55"/>
      <c r="B345" s="65"/>
      <c r="J345" s="66"/>
    </row>
    <row r="346" spans="1:10" s="54" customFormat="1">
      <c r="A346" s="55"/>
      <c r="B346" s="65"/>
      <c r="J346" s="66"/>
    </row>
    <row r="347" spans="1:10" s="54" customFormat="1">
      <c r="A347" s="55"/>
      <c r="B347" s="65"/>
      <c r="J347" s="66"/>
    </row>
    <row r="348" spans="1:10" s="54" customFormat="1">
      <c r="A348" s="55"/>
      <c r="B348" s="65"/>
      <c r="J348" s="66"/>
    </row>
    <row r="349" spans="1:10" s="54" customFormat="1">
      <c r="A349" s="55"/>
      <c r="B349" s="65"/>
      <c r="J349" s="66"/>
    </row>
    <row r="350" spans="1:10" s="54" customFormat="1">
      <c r="A350" s="55"/>
      <c r="B350" s="65"/>
      <c r="J350" s="66"/>
    </row>
    <row r="351" spans="1:10" s="54" customFormat="1">
      <c r="A351" s="55"/>
      <c r="B351" s="65"/>
      <c r="J351" s="66"/>
    </row>
    <row r="352" spans="1:10" s="54" customFormat="1">
      <c r="A352" s="55"/>
      <c r="B352" s="65"/>
      <c r="J352" s="66"/>
    </row>
    <row r="353" spans="1:10" s="54" customFormat="1">
      <c r="A353" s="55"/>
      <c r="B353" s="65"/>
      <c r="J353" s="66"/>
    </row>
    <row r="354" spans="1:10" s="54" customFormat="1">
      <c r="A354" s="55"/>
      <c r="B354" s="65"/>
      <c r="J354" s="66"/>
    </row>
    <row r="355" spans="1:10" s="54" customFormat="1">
      <c r="A355" s="55"/>
      <c r="B355" s="65"/>
      <c r="J355" s="66"/>
    </row>
    <row r="356" spans="1:10" s="54" customFormat="1">
      <c r="A356" s="55"/>
      <c r="B356" s="65"/>
      <c r="J356" s="66"/>
    </row>
    <row r="357" spans="1:10" s="54" customFormat="1">
      <c r="A357" s="55"/>
      <c r="B357" s="65"/>
      <c r="J357" s="66"/>
    </row>
    <row r="358" spans="1:10" s="54" customFormat="1">
      <c r="A358" s="55"/>
      <c r="B358" s="65"/>
      <c r="J358" s="66"/>
    </row>
    <row r="359" spans="1:10" s="54" customFormat="1">
      <c r="A359" s="55"/>
      <c r="B359" s="65"/>
      <c r="J359" s="66"/>
    </row>
    <row r="360" spans="1:10" s="54" customFormat="1">
      <c r="A360" s="55"/>
      <c r="B360" s="65"/>
      <c r="J360" s="66"/>
    </row>
    <row r="361" spans="1:10" s="54" customFormat="1">
      <c r="A361" s="55"/>
      <c r="B361" s="65"/>
      <c r="J361" s="66"/>
    </row>
    <row r="362" spans="1:10" s="54" customFormat="1">
      <c r="A362" s="55"/>
      <c r="B362" s="65"/>
      <c r="J362" s="66"/>
    </row>
    <row r="363" spans="1:10" s="54" customFormat="1">
      <c r="A363" s="55"/>
      <c r="B363" s="65"/>
      <c r="J363" s="66"/>
    </row>
    <row r="364" spans="1:10" s="54" customFormat="1">
      <c r="A364" s="55"/>
      <c r="B364" s="65"/>
      <c r="J364" s="66"/>
    </row>
    <row r="365" spans="1:10" s="54" customFormat="1">
      <c r="A365" s="55"/>
      <c r="B365" s="65"/>
      <c r="J365" s="66"/>
    </row>
    <row r="366" spans="1:10" s="54" customFormat="1">
      <c r="A366" s="55"/>
      <c r="B366" s="65"/>
      <c r="J366" s="66"/>
    </row>
    <row r="367" spans="1:10" s="54" customFormat="1">
      <c r="A367" s="55"/>
      <c r="B367" s="65"/>
      <c r="J367" s="66"/>
    </row>
    <row r="368" spans="1:10" s="54" customFormat="1">
      <c r="A368" s="55"/>
      <c r="B368" s="65"/>
      <c r="J368" s="66"/>
    </row>
    <row r="369" spans="1:10" s="54" customFormat="1">
      <c r="A369" s="55"/>
      <c r="B369" s="65"/>
      <c r="J369" s="66"/>
    </row>
    <row r="370" spans="1:10" s="54" customFormat="1">
      <c r="A370" s="55"/>
      <c r="B370" s="65"/>
      <c r="J370" s="66"/>
    </row>
    <row r="371" spans="1:10" s="54" customFormat="1">
      <c r="A371" s="55"/>
      <c r="B371" s="65"/>
      <c r="J371" s="66"/>
    </row>
    <row r="372" spans="1:10" s="54" customFormat="1">
      <c r="A372" s="55"/>
      <c r="B372" s="65"/>
      <c r="J372" s="66"/>
    </row>
    <row r="373" spans="1:10" s="54" customFormat="1">
      <c r="A373" s="55"/>
      <c r="B373" s="65"/>
      <c r="J373" s="66"/>
    </row>
    <row r="374" spans="1:10" s="54" customFormat="1">
      <c r="A374" s="55"/>
      <c r="B374" s="65"/>
      <c r="J374" s="66"/>
    </row>
    <row r="375" spans="1:10" s="54" customFormat="1">
      <c r="A375" s="55"/>
      <c r="B375" s="65"/>
      <c r="J375" s="66"/>
    </row>
    <row r="376" spans="1:10" s="54" customFormat="1">
      <c r="A376" s="55"/>
      <c r="B376" s="65"/>
      <c r="J376" s="66"/>
    </row>
    <row r="377" spans="1:10" s="54" customFormat="1">
      <c r="A377" s="55"/>
      <c r="B377" s="65"/>
      <c r="J377" s="66"/>
    </row>
    <row r="378" spans="1:10" s="54" customFormat="1">
      <c r="A378" s="55"/>
      <c r="B378" s="65"/>
      <c r="J378" s="66"/>
    </row>
    <row r="379" spans="1:10" s="54" customFormat="1">
      <c r="A379" s="55"/>
      <c r="B379" s="65"/>
      <c r="J379" s="66"/>
    </row>
    <row r="380" spans="1:10" s="54" customFormat="1">
      <c r="A380" s="55"/>
      <c r="B380" s="65"/>
      <c r="J380" s="66"/>
    </row>
    <row r="381" spans="1:10" s="54" customFormat="1">
      <c r="A381" s="55"/>
      <c r="B381" s="65"/>
      <c r="J381" s="66"/>
    </row>
    <row r="382" spans="1:10" s="54" customFormat="1">
      <c r="A382" s="55"/>
      <c r="B382" s="65"/>
      <c r="J382" s="66"/>
    </row>
    <row r="383" spans="1:10" s="54" customFormat="1">
      <c r="A383" s="55"/>
      <c r="B383" s="65"/>
      <c r="J383" s="66"/>
    </row>
    <row r="384" spans="1:10" s="54" customFormat="1">
      <c r="A384" s="55"/>
      <c r="B384" s="65"/>
      <c r="J384" s="66"/>
    </row>
    <row r="385" spans="1:10" s="54" customFormat="1">
      <c r="A385" s="55"/>
      <c r="B385" s="65"/>
      <c r="J385" s="66"/>
    </row>
    <row r="386" spans="1:10" s="54" customFormat="1">
      <c r="A386" s="55"/>
      <c r="B386" s="65"/>
      <c r="J386" s="66"/>
    </row>
    <row r="387" spans="1:10" s="54" customFormat="1">
      <c r="A387" s="55"/>
      <c r="B387" s="65"/>
      <c r="J387" s="66"/>
    </row>
    <row r="388" spans="1:10" s="54" customFormat="1">
      <c r="A388" s="55"/>
      <c r="B388" s="65"/>
      <c r="J388" s="66"/>
    </row>
    <row r="389" spans="1:10" s="54" customFormat="1">
      <c r="A389" s="55"/>
      <c r="B389" s="65"/>
      <c r="J389" s="66"/>
    </row>
    <row r="390" spans="1:10" s="54" customFormat="1">
      <c r="A390" s="55"/>
      <c r="B390" s="65"/>
      <c r="J390" s="66"/>
    </row>
    <row r="391" spans="1:10" s="54" customFormat="1">
      <c r="A391" s="55"/>
      <c r="B391" s="65"/>
      <c r="J391" s="66"/>
    </row>
    <row r="392" spans="1:10" s="54" customFormat="1">
      <c r="A392" s="55"/>
      <c r="B392" s="65"/>
      <c r="J392" s="66"/>
    </row>
    <row r="393" spans="1:10" s="54" customFormat="1">
      <c r="A393" s="55"/>
      <c r="B393" s="65"/>
      <c r="J393" s="66"/>
    </row>
    <row r="394" spans="1:10" s="54" customFormat="1">
      <c r="A394" s="55"/>
      <c r="B394" s="65"/>
      <c r="J394" s="66"/>
    </row>
    <row r="395" spans="1:10" s="54" customFormat="1">
      <c r="A395" s="55"/>
      <c r="B395" s="65"/>
      <c r="J395" s="66"/>
    </row>
    <row r="396" spans="1:10" s="54" customFormat="1">
      <c r="A396" s="55"/>
      <c r="B396" s="65"/>
      <c r="J396" s="66"/>
    </row>
    <row r="397" spans="1:10" s="54" customFormat="1">
      <c r="A397" s="55"/>
      <c r="B397" s="65"/>
      <c r="J397" s="66"/>
    </row>
    <row r="398" spans="1:10" s="54" customFormat="1">
      <c r="A398" s="55"/>
      <c r="B398" s="65"/>
      <c r="J398" s="66"/>
    </row>
    <row r="399" spans="1:10" s="54" customFormat="1">
      <c r="A399" s="55"/>
      <c r="B399" s="65"/>
      <c r="J399" s="66"/>
    </row>
    <row r="400" spans="1:10" s="54" customFormat="1">
      <c r="A400" s="55"/>
      <c r="B400" s="65"/>
      <c r="J400" s="66"/>
    </row>
    <row r="401" spans="1:10" s="54" customFormat="1">
      <c r="A401" s="55"/>
      <c r="B401" s="65"/>
      <c r="J401" s="66"/>
    </row>
    <row r="402" spans="1:10" s="54" customFormat="1">
      <c r="A402" s="55"/>
      <c r="B402" s="65"/>
      <c r="J402" s="66"/>
    </row>
    <row r="403" spans="1:10" s="54" customFormat="1">
      <c r="A403" s="55"/>
      <c r="B403" s="65"/>
      <c r="J403" s="66"/>
    </row>
    <row r="404" spans="1:10" s="54" customFormat="1">
      <c r="A404" s="55"/>
      <c r="B404" s="65"/>
      <c r="J404" s="66"/>
    </row>
    <row r="405" spans="1:10" s="54" customFormat="1">
      <c r="A405" s="55"/>
      <c r="B405" s="65"/>
      <c r="J405" s="66"/>
    </row>
    <row r="406" spans="1:10" s="54" customFormat="1">
      <c r="A406" s="55"/>
      <c r="B406" s="65"/>
      <c r="J406" s="66"/>
    </row>
    <row r="407" spans="1:10" s="54" customFormat="1">
      <c r="A407" s="55"/>
      <c r="B407" s="65"/>
      <c r="J407" s="66"/>
    </row>
    <row r="408" spans="1:10" s="54" customFormat="1">
      <c r="A408" s="55"/>
      <c r="B408" s="65"/>
      <c r="J408" s="66"/>
    </row>
    <row r="409" spans="1:10" s="54" customFormat="1">
      <c r="A409" s="55"/>
      <c r="B409" s="65"/>
      <c r="J409" s="66"/>
    </row>
    <row r="410" spans="1:10" s="54" customFormat="1">
      <c r="A410" s="55"/>
      <c r="B410" s="65"/>
      <c r="J410" s="66"/>
    </row>
    <row r="411" spans="1:10" s="54" customFormat="1">
      <c r="A411" s="55"/>
      <c r="B411" s="65"/>
      <c r="J411" s="66"/>
    </row>
    <row r="412" spans="1:10" s="54" customFormat="1">
      <c r="A412" s="55"/>
      <c r="B412" s="65"/>
      <c r="J412" s="66"/>
    </row>
    <row r="413" spans="1:10" s="54" customFormat="1">
      <c r="A413" s="55"/>
      <c r="B413" s="65"/>
      <c r="J413" s="66"/>
    </row>
    <row r="414" spans="1:10" s="54" customFormat="1">
      <c r="A414" s="55"/>
      <c r="B414" s="65"/>
      <c r="J414" s="66"/>
    </row>
    <row r="415" spans="1:10" s="54" customFormat="1">
      <c r="A415" s="55"/>
      <c r="B415" s="65"/>
      <c r="J415" s="66"/>
    </row>
    <row r="416" spans="1:10" s="54" customFormat="1">
      <c r="A416" s="55"/>
      <c r="B416" s="65"/>
      <c r="J416" s="66"/>
    </row>
    <row r="417" spans="1:10" s="54" customFormat="1">
      <c r="A417" s="55"/>
      <c r="B417" s="65"/>
      <c r="J417" s="66"/>
    </row>
    <row r="418" spans="1:10" s="54" customFormat="1">
      <c r="A418" s="55"/>
      <c r="B418" s="65"/>
      <c r="J418" s="66"/>
    </row>
    <row r="419" spans="1:10" s="54" customFormat="1">
      <c r="A419" s="55"/>
      <c r="B419" s="65"/>
      <c r="J419" s="66"/>
    </row>
    <row r="420" spans="1:10" s="54" customFormat="1">
      <c r="A420" s="55"/>
      <c r="B420" s="65"/>
      <c r="J420" s="66"/>
    </row>
    <row r="421" spans="1:10" s="54" customFormat="1">
      <c r="A421" s="55"/>
      <c r="B421" s="65"/>
      <c r="J421" s="66"/>
    </row>
    <row r="422" spans="1:10" s="54" customFormat="1">
      <c r="A422" s="55"/>
      <c r="B422" s="65"/>
      <c r="J422" s="66"/>
    </row>
    <row r="423" spans="1:10" s="54" customFormat="1">
      <c r="A423" s="55"/>
      <c r="B423" s="65"/>
      <c r="J423" s="66"/>
    </row>
    <row r="424" spans="1:10" s="54" customFormat="1">
      <c r="A424" s="55"/>
      <c r="B424" s="65"/>
      <c r="J424" s="66"/>
    </row>
    <row r="425" spans="1:10" s="54" customFormat="1">
      <c r="A425" s="55"/>
      <c r="B425" s="65"/>
      <c r="J425" s="66"/>
    </row>
    <row r="426" spans="1:10" s="54" customFormat="1">
      <c r="A426" s="55"/>
      <c r="B426" s="65"/>
      <c r="J426" s="66"/>
    </row>
    <row r="427" spans="1:10" s="54" customFormat="1">
      <c r="A427" s="55"/>
      <c r="B427" s="65"/>
      <c r="J427" s="66"/>
    </row>
    <row r="428" spans="1:10" s="54" customFormat="1">
      <c r="A428" s="55"/>
      <c r="B428" s="65"/>
      <c r="J428" s="66"/>
    </row>
    <row r="429" spans="1:10" s="54" customFormat="1">
      <c r="A429" s="55"/>
      <c r="B429" s="65"/>
      <c r="J429" s="66"/>
    </row>
    <row r="430" spans="1:10" s="54" customFormat="1">
      <c r="A430" s="55"/>
      <c r="B430" s="65"/>
      <c r="J430" s="66"/>
    </row>
    <row r="431" spans="1:10" s="54" customFormat="1">
      <c r="A431" s="55"/>
      <c r="B431" s="65"/>
      <c r="J431" s="66"/>
    </row>
    <row r="432" spans="1:10" s="54" customFormat="1">
      <c r="A432" s="55"/>
      <c r="B432" s="65"/>
      <c r="J432" s="66"/>
    </row>
    <row r="433" spans="1:10" s="54" customFormat="1">
      <c r="A433" s="55"/>
      <c r="B433" s="65"/>
      <c r="J433" s="66"/>
    </row>
    <row r="434" spans="1:10" s="54" customFormat="1">
      <c r="A434" s="55"/>
      <c r="B434" s="65"/>
      <c r="J434" s="66"/>
    </row>
    <row r="435" spans="1:10" s="54" customFormat="1">
      <c r="A435" s="55"/>
      <c r="B435" s="65"/>
      <c r="J435" s="66"/>
    </row>
    <row r="436" spans="1:10" s="54" customFormat="1">
      <c r="A436" s="55"/>
      <c r="B436" s="65"/>
      <c r="J436" s="66"/>
    </row>
    <row r="437" spans="1:10" s="54" customFormat="1">
      <c r="A437" s="55"/>
      <c r="B437" s="65"/>
      <c r="J437" s="66"/>
    </row>
    <row r="438" spans="1:10" s="54" customFormat="1">
      <c r="A438" s="55"/>
      <c r="B438" s="65"/>
      <c r="J438" s="66"/>
    </row>
    <row r="439" spans="1:10" s="54" customFormat="1">
      <c r="A439" s="55"/>
      <c r="B439" s="65"/>
      <c r="J439" s="66"/>
    </row>
    <row r="440" spans="1:10" s="54" customFormat="1">
      <c r="A440" s="55"/>
      <c r="B440" s="65"/>
      <c r="J440" s="66"/>
    </row>
    <row r="441" spans="1:10" s="54" customFormat="1">
      <c r="A441" s="55"/>
      <c r="B441" s="65"/>
      <c r="J441" s="66"/>
    </row>
    <row r="442" spans="1:10" s="54" customFormat="1">
      <c r="A442" s="55"/>
      <c r="B442" s="65"/>
      <c r="J442" s="66"/>
    </row>
    <row r="443" spans="1:10" s="54" customFormat="1">
      <c r="A443" s="55"/>
      <c r="B443" s="65"/>
      <c r="J443" s="66"/>
    </row>
    <row r="444" spans="1:10" s="54" customFormat="1">
      <c r="A444" s="55"/>
      <c r="B444" s="65"/>
      <c r="J444" s="66"/>
    </row>
    <row r="445" spans="1:10" s="54" customFormat="1">
      <c r="A445" s="55"/>
      <c r="B445" s="65"/>
      <c r="J445" s="66"/>
    </row>
    <row r="446" spans="1:10" s="54" customFormat="1">
      <c r="A446" s="55"/>
      <c r="B446" s="65"/>
      <c r="J446" s="66"/>
    </row>
    <row r="447" spans="1:10" s="54" customFormat="1">
      <c r="A447" s="55"/>
      <c r="B447" s="65"/>
      <c r="J447" s="66"/>
    </row>
    <row r="448" spans="1:10" s="54" customFormat="1">
      <c r="A448" s="55"/>
      <c r="B448" s="65"/>
      <c r="J448" s="66"/>
    </row>
    <row r="449" spans="1:10" s="54" customFormat="1">
      <c r="A449" s="55"/>
      <c r="B449" s="65"/>
      <c r="J449" s="66"/>
    </row>
    <row r="450" spans="1:10" s="54" customFormat="1">
      <c r="A450" s="55"/>
      <c r="B450" s="65"/>
      <c r="J450" s="66"/>
    </row>
    <row r="451" spans="1:10" s="54" customFormat="1">
      <c r="A451" s="55"/>
      <c r="B451" s="65"/>
      <c r="J451" s="66"/>
    </row>
    <row r="452" spans="1:10" s="54" customFormat="1">
      <c r="A452" s="55"/>
      <c r="B452" s="65"/>
      <c r="J452" s="66"/>
    </row>
    <row r="453" spans="1:10" s="54" customFormat="1">
      <c r="A453" s="55"/>
      <c r="B453" s="65"/>
      <c r="J453" s="66"/>
    </row>
    <row r="454" spans="1:10" s="54" customFormat="1">
      <c r="A454" s="55"/>
      <c r="B454" s="65"/>
      <c r="J454" s="66"/>
    </row>
    <row r="455" spans="1:10" s="54" customFormat="1">
      <c r="A455" s="55"/>
      <c r="B455" s="65"/>
      <c r="J455" s="66"/>
    </row>
    <row r="456" spans="1:10" s="54" customFormat="1">
      <c r="A456" s="55"/>
      <c r="B456" s="65"/>
      <c r="J456" s="66"/>
    </row>
    <row r="457" spans="1:10" s="54" customFormat="1">
      <c r="A457" s="55"/>
      <c r="B457" s="65"/>
      <c r="J457" s="66"/>
    </row>
    <row r="458" spans="1:10" s="54" customFormat="1">
      <c r="A458" s="55"/>
      <c r="B458" s="65"/>
      <c r="J458" s="66"/>
    </row>
    <row r="459" spans="1:10" s="54" customFormat="1">
      <c r="A459" s="55"/>
      <c r="B459" s="65"/>
      <c r="J459" s="66"/>
    </row>
    <row r="460" spans="1:10" s="54" customFormat="1">
      <c r="A460" s="55"/>
      <c r="B460" s="65"/>
      <c r="J460" s="66"/>
    </row>
    <row r="461" spans="1:10" s="54" customFormat="1">
      <c r="A461" s="55"/>
      <c r="B461" s="65"/>
      <c r="J461" s="66"/>
    </row>
    <row r="462" spans="1:10" s="54" customFormat="1">
      <c r="A462" s="55"/>
      <c r="B462" s="65"/>
      <c r="J462" s="66"/>
    </row>
    <row r="463" spans="1:10" s="54" customFormat="1">
      <c r="A463" s="55"/>
      <c r="B463" s="65"/>
      <c r="J463" s="66"/>
    </row>
    <row r="464" spans="1:10" s="54" customFormat="1">
      <c r="A464" s="55"/>
      <c r="B464" s="65"/>
      <c r="J464" s="66"/>
    </row>
    <row r="465" spans="1:10" s="54" customFormat="1">
      <c r="A465" s="55"/>
      <c r="B465" s="65"/>
      <c r="J465" s="66"/>
    </row>
    <row r="466" spans="1:10" s="54" customFormat="1">
      <c r="A466" s="55"/>
      <c r="B466" s="65"/>
      <c r="J466" s="66"/>
    </row>
    <row r="467" spans="1:10" s="54" customFormat="1">
      <c r="A467" s="55"/>
      <c r="B467" s="65"/>
      <c r="J467" s="66"/>
    </row>
    <row r="468" spans="1:10" s="54" customFormat="1">
      <c r="A468" s="55"/>
      <c r="B468" s="65"/>
      <c r="J468" s="66"/>
    </row>
    <row r="469" spans="1:10" s="54" customFormat="1">
      <c r="A469" s="55"/>
      <c r="B469" s="65"/>
      <c r="J469" s="66"/>
    </row>
    <row r="470" spans="1:10" s="54" customFormat="1">
      <c r="A470" s="55"/>
      <c r="B470" s="65"/>
      <c r="J470" s="66"/>
    </row>
    <row r="471" spans="1:10" s="54" customFormat="1">
      <c r="A471" s="55"/>
      <c r="B471" s="65"/>
      <c r="J471" s="66"/>
    </row>
    <row r="472" spans="1:10" s="54" customFormat="1">
      <c r="A472" s="55"/>
      <c r="B472" s="65"/>
      <c r="J472" s="66"/>
    </row>
    <row r="473" spans="1:10" s="54" customFormat="1">
      <c r="A473" s="55"/>
      <c r="B473" s="65"/>
      <c r="J473" s="66"/>
    </row>
    <row r="474" spans="1:10" s="54" customFormat="1">
      <c r="A474" s="55"/>
      <c r="B474" s="65"/>
      <c r="J474" s="66"/>
    </row>
    <row r="475" spans="1:10" s="54" customFormat="1">
      <c r="A475" s="55"/>
      <c r="B475" s="65"/>
      <c r="J475" s="66"/>
    </row>
    <row r="476" spans="1:10" s="54" customFormat="1">
      <c r="A476" s="55"/>
      <c r="B476" s="65"/>
      <c r="J476" s="66"/>
    </row>
    <row r="477" spans="1:10" s="54" customFormat="1">
      <c r="A477" s="55"/>
      <c r="B477" s="65"/>
      <c r="J477" s="66"/>
    </row>
    <row r="478" spans="1:10" s="54" customFormat="1">
      <c r="A478" s="55"/>
      <c r="B478" s="65"/>
      <c r="J478" s="66"/>
    </row>
    <row r="479" spans="1:10" s="54" customFormat="1">
      <c r="A479" s="55"/>
      <c r="B479" s="65"/>
      <c r="J479" s="66"/>
    </row>
    <row r="480" spans="1:10" s="54" customFormat="1">
      <c r="A480" s="55"/>
      <c r="B480" s="65"/>
      <c r="J480" s="66"/>
    </row>
    <row r="481" spans="1:10" s="54" customFormat="1">
      <c r="A481" s="55"/>
      <c r="B481" s="65"/>
      <c r="J481" s="66"/>
    </row>
    <row r="482" spans="1:10" s="54" customFormat="1">
      <c r="A482" s="55"/>
      <c r="B482" s="65"/>
      <c r="J482" s="66"/>
    </row>
    <row r="483" spans="1:10" s="54" customFormat="1">
      <c r="A483" s="55"/>
      <c r="B483" s="65"/>
      <c r="J483" s="66"/>
    </row>
    <row r="484" spans="1:10" s="54" customFormat="1">
      <c r="A484" s="55"/>
      <c r="B484" s="65"/>
      <c r="J484" s="66"/>
    </row>
    <row r="485" spans="1:10" s="54" customFormat="1">
      <c r="A485" s="55"/>
      <c r="B485" s="65"/>
      <c r="J485" s="66"/>
    </row>
    <row r="486" spans="1:10" s="54" customFormat="1">
      <c r="A486" s="55"/>
      <c r="B486" s="65"/>
      <c r="J486" s="66"/>
    </row>
    <row r="487" spans="1:10" s="54" customFormat="1">
      <c r="A487" s="55"/>
      <c r="B487" s="65"/>
      <c r="J487" s="66"/>
    </row>
    <row r="488" spans="1:10" s="54" customFormat="1">
      <c r="A488" s="55"/>
      <c r="B488" s="65"/>
      <c r="J488" s="66"/>
    </row>
    <row r="489" spans="1:10" s="54" customFormat="1">
      <c r="A489" s="55"/>
      <c r="B489" s="65"/>
      <c r="J489" s="66"/>
    </row>
    <row r="490" spans="1:10" s="54" customFormat="1">
      <c r="A490" s="55"/>
      <c r="B490" s="65"/>
      <c r="J490" s="66"/>
    </row>
    <row r="491" spans="1:10" s="54" customFormat="1">
      <c r="A491" s="55"/>
      <c r="B491" s="65"/>
      <c r="J491" s="66"/>
    </row>
    <row r="492" spans="1:10" s="54" customFormat="1">
      <c r="A492" s="55"/>
      <c r="B492" s="65"/>
      <c r="J492" s="66"/>
    </row>
    <row r="493" spans="1:10" s="54" customFormat="1">
      <c r="A493" s="55"/>
      <c r="B493" s="65"/>
      <c r="J493" s="66"/>
    </row>
    <row r="494" spans="1:10" s="54" customFormat="1">
      <c r="A494" s="55"/>
      <c r="B494" s="65"/>
      <c r="J494" s="66"/>
    </row>
    <row r="495" spans="1:10" s="54" customFormat="1">
      <c r="A495" s="55"/>
      <c r="B495" s="65"/>
      <c r="J495" s="66"/>
    </row>
    <row r="496" spans="1:10" s="54" customFormat="1">
      <c r="A496" s="55"/>
      <c r="B496" s="65"/>
      <c r="J496" s="66"/>
    </row>
    <row r="497" spans="1:10" s="54" customFormat="1">
      <c r="A497" s="55"/>
      <c r="B497" s="65"/>
      <c r="J497" s="66"/>
    </row>
    <row r="498" spans="1:10" s="54" customFormat="1">
      <c r="A498" s="55"/>
      <c r="B498" s="65"/>
      <c r="J498" s="66"/>
    </row>
    <row r="499" spans="1:10" s="54" customFormat="1">
      <c r="A499" s="55"/>
      <c r="B499" s="65"/>
      <c r="J499" s="66"/>
    </row>
    <row r="500" spans="1:10" s="54" customFormat="1">
      <c r="A500" s="55"/>
      <c r="B500" s="65"/>
      <c r="J500" s="66"/>
    </row>
    <row r="501" spans="1:10" s="54" customFormat="1">
      <c r="A501" s="55"/>
      <c r="B501" s="65"/>
      <c r="J501" s="66"/>
    </row>
    <row r="502" spans="1:10" s="54" customFormat="1">
      <c r="A502" s="55"/>
      <c r="B502" s="65"/>
      <c r="J502" s="66"/>
    </row>
    <row r="503" spans="1:10" s="54" customFormat="1">
      <c r="A503" s="55"/>
      <c r="B503" s="65"/>
      <c r="J503" s="66"/>
    </row>
    <row r="504" spans="1:10" s="54" customFormat="1">
      <c r="A504" s="55"/>
      <c r="B504" s="65"/>
      <c r="J504" s="66"/>
    </row>
    <row r="505" spans="1:10" s="54" customFormat="1">
      <c r="A505" s="55"/>
      <c r="B505" s="65"/>
      <c r="J505" s="66"/>
    </row>
    <row r="506" spans="1:10" s="54" customFormat="1">
      <c r="A506" s="55"/>
      <c r="B506" s="65"/>
      <c r="J506" s="66"/>
    </row>
    <row r="507" spans="1:10" s="54" customFormat="1">
      <c r="A507" s="55"/>
      <c r="B507" s="65"/>
      <c r="J507" s="66"/>
    </row>
    <row r="508" spans="1:10" s="54" customFormat="1">
      <c r="A508" s="55"/>
      <c r="B508" s="65"/>
      <c r="J508" s="66"/>
    </row>
    <row r="509" spans="1:10" s="54" customFormat="1">
      <c r="A509" s="55"/>
      <c r="B509" s="65"/>
      <c r="J509" s="66"/>
    </row>
    <row r="510" spans="1:10" s="54" customFormat="1">
      <c r="A510" s="55"/>
      <c r="B510" s="65"/>
      <c r="J510" s="66"/>
    </row>
    <row r="511" spans="1:10" s="54" customFormat="1">
      <c r="A511" s="55"/>
      <c r="B511" s="65"/>
      <c r="J511" s="66"/>
    </row>
    <row r="512" spans="1:10" s="54" customFormat="1">
      <c r="A512" s="55"/>
      <c r="B512" s="65"/>
      <c r="J512" s="66"/>
    </row>
    <row r="513" spans="1:10" s="54" customFormat="1">
      <c r="A513" s="55"/>
      <c r="B513" s="65"/>
      <c r="J513" s="66"/>
    </row>
    <row r="514" spans="1:10" s="54" customFormat="1">
      <c r="A514" s="55"/>
      <c r="B514" s="65"/>
      <c r="J514" s="66"/>
    </row>
    <row r="515" spans="1:10" s="54" customFormat="1">
      <c r="A515" s="55"/>
      <c r="B515" s="65"/>
      <c r="J515" s="66"/>
    </row>
    <row r="516" spans="1:10" s="54" customFormat="1">
      <c r="A516" s="55"/>
      <c r="B516" s="65"/>
      <c r="J516" s="66"/>
    </row>
    <row r="517" spans="1:10" s="54" customFormat="1">
      <c r="A517" s="55"/>
      <c r="B517" s="65"/>
      <c r="J517" s="66"/>
    </row>
    <row r="518" spans="1:10" s="54" customFormat="1">
      <c r="A518" s="55"/>
      <c r="B518" s="65"/>
      <c r="J518" s="66"/>
    </row>
    <row r="519" spans="1:10" s="54" customFormat="1">
      <c r="A519" s="55"/>
      <c r="B519" s="65"/>
      <c r="J519" s="66"/>
    </row>
    <row r="520" spans="1:10" s="54" customFormat="1">
      <c r="A520" s="55"/>
      <c r="B520" s="65"/>
      <c r="J520" s="66"/>
    </row>
    <row r="521" spans="1:10" s="54" customFormat="1">
      <c r="A521" s="55"/>
      <c r="B521" s="65"/>
      <c r="J521" s="66"/>
    </row>
    <row r="522" spans="1:10" s="54" customFormat="1">
      <c r="A522" s="55"/>
      <c r="B522" s="65"/>
      <c r="J522" s="66"/>
    </row>
    <row r="523" spans="1:10" s="54" customFormat="1">
      <c r="A523" s="55"/>
      <c r="B523" s="65"/>
      <c r="J523" s="66"/>
    </row>
    <row r="524" spans="1:10" s="54" customFormat="1">
      <c r="A524" s="55"/>
      <c r="B524" s="65"/>
      <c r="J524" s="66"/>
    </row>
    <row r="525" spans="1:10" s="54" customFormat="1">
      <c r="A525" s="55"/>
      <c r="B525" s="65"/>
      <c r="J525" s="66"/>
    </row>
    <row r="526" spans="1:10" s="54" customFormat="1">
      <c r="A526" s="55"/>
      <c r="B526" s="65"/>
      <c r="J526" s="66"/>
    </row>
    <row r="527" spans="1:10" s="54" customFormat="1">
      <c r="A527" s="55"/>
      <c r="B527" s="65"/>
      <c r="J527" s="66"/>
    </row>
    <row r="528" spans="1:10" s="54" customFormat="1">
      <c r="A528" s="55"/>
      <c r="B528" s="65"/>
      <c r="J528" s="66"/>
    </row>
    <row r="529" spans="1:10" s="54" customFormat="1">
      <c r="A529" s="55"/>
      <c r="B529" s="65"/>
      <c r="J529" s="66"/>
    </row>
    <row r="530" spans="1:10" s="54" customFormat="1">
      <c r="A530" s="55"/>
      <c r="B530" s="65"/>
      <c r="J530" s="66"/>
    </row>
    <row r="531" spans="1:10" s="54" customFormat="1">
      <c r="A531" s="55"/>
      <c r="B531" s="65"/>
      <c r="J531" s="66"/>
    </row>
    <row r="532" spans="1:10" s="54" customFormat="1">
      <c r="A532" s="55"/>
      <c r="B532" s="65"/>
      <c r="J532" s="66"/>
    </row>
    <row r="533" spans="1:10" s="54" customFormat="1">
      <c r="A533" s="55"/>
      <c r="B533" s="65"/>
      <c r="J533" s="66"/>
    </row>
    <row r="534" spans="1:10" s="54" customFormat="1">
      <c r="A534" s="55"/>
      <c r="B534" s="65"/>
      <c r="J534" s="66"/>
    </row>
    <row r="535" spans="1:10" s="54" customFormat="1">
      <c r="A535" s="55"/>
      <c r="B535" s="65"/>
      <c r="J535" s="66"/>
    </row>
    <row r="536" spans="1:10" s="54" customFormat="1">
      <c r="A536" s="55"/>
      <c r="B536" s="65"/>
      <c r="J536" s="66"/>
    </row>
    <row r="537" spans="1:10" s="54" customFormat="1">
      <c r="A537" s="55"/>
      <c r="B537" s="65"/>
      <c r="J537" s="66"/>
    </row>
    <row r="538" spans="1:10" s="54" customFormat="1">
      <c r="A538" s="55"/>
      <c r="B538" s="65"/>
      <c r="J538" s="66"/>
    </row>
    <row r="539" spans="1:10" s="54" customFormat="1">
      <c r="A539" s="55"/>
      <c r="B539" s="65"/>
      <c r="J539" s="66"/>
    </row>
    <row r="540" spans="1:10" s="54" customFormat="1">
      <c r="A540" s="55"/>
      <c r="B540" s="65"/>
      <c r="J540" s="66"/>
    </row>
    <row r="541" spans="1:10" s="54" customFormat="1">
      <c r="A541" s="55"/>
      <c r="B541" s="65"/>
      <c r="J541" s="66"/>
    </row>
    <row r="542" spans="1:10" s="54" customFormat="1">
      <c r="A542" s="55"/>
      <c r="B542" s="65"/>
      <c r="J542" s="66"/>
    </row>
    <row r="543" spans="1:10" s="54" customFormat="1">
      <c r="A543" s="55"/>
      <c r="B543" s="65"/>
      <c r="J543" s="66"/>
    </row>
    <row r="544" spans="1:10" s="54" customFormat="1">
      <c r="A544" s="55"/>
      <c r="B544" s="65"/>
      <c r="J544" s="66"/>
    </row>
    <row r="545" spans="1:10" s="54" customFormat="1">
      <c r="A545" s="55"/>
      <c r="B545" s="65"/>
      <c r="J545" s="66"/>
    </row>
    <row r="546" spans="1:10" s="54" customFormat="1">
      <c r="A546" s="55"/>
      <c r="B546" s="65"/>
      <c r="J546" s="66"/>
    </row>
    <row r="547" spans="1:10" s="54" customFormat="1">
      <c r="A547" s="55"/>
      <c r="B547" s="65"/>
      <c r="J547" s="66"/>
    </row>
    <row r="548" spans="1:10" s="54" customFormat="1">
      <c r="A548" s="55"/>
      <c r="B548" s="65"/>
      <c r="J548" s="66"/>
    </row>
    <row r="549" spans="1:10" s="54" customFormat="1">
      <c r="A549" s="55"/>
      <c r="B549" s="65"/>
      <c r="J549" s="66"/>
    </row>
    <row r="550" spans="1:10" s="54" customFormat="1">
      <c r="A550" s="55"/>
      <c r="B550" s="65"/>
      <c r="J550" s="66"/>
    </row>
    <row r="551" spans="1:10" s="54" customFormat="1">
      <c r="A551" s="55"/>
      <c r="B551" s="65"/>
      <c r="J551" s="66"/>
    </row>
  </sheetData>
  <mergeCells count="1">
    <mergeCell ref="B1:I1"/>
  </mergeCells>
  <pageMargins left="0.23622047244094491" right="0.23622047244094491" top="0.74803149606299213" bottom="0.74803149606299213" header="0.31496062992125984" footer="0.31496062992125984"/>
  <pageSetup paperSize="9" orientation="landscape" verticalDpi="300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150"/>
  <sheetViews>
    <sheetView workbookViewId="0">
      <selection activeCell="A2" sqref="A2:P3"/>
    </sheetView>
  </sheetViews>
  <sheetFormatPr baseColWidth="10" defaultRowHeight="15"/>
  <cols>
    <col min="2" max="2" width="29" customWidth="1"/>
    <col min="3" max="3" width="20.42578125" customWidth="1"/>
    <col min="4" max="4" width="42.7109375" customWidth="1"/>
    <col min="5" max="5" width="11.140625" customWidth="1"/>
    <col min="6" max="6" width="15.42578125" customWidth="1"/>
    <col min="7" max="7" width="14.85546875" customWidth="1"/>
    <col min="8" max="8" width="14" style="129" customWidth="1"/>
    <col min="9" max="9" width="14.140625" customWidth="1"/>
    <col min="13" max="13" width="2.140625" customWidth="1"/>
  </cols>
  <sheetData>
    <row r="1" spans="1:16" ht="15" customHeight="1">
      <c r="A1" s="186"/>
      <c r="B1" s="186"/>
      <c r="C1" s="186"/>
      <c r="D1" s="186"/>
      <c r="E1" s="186"/>
      <c r="F1" s="186"/>
      <c r="G1" s="186"/>
      <c r="H1" s="188"/>
      <c r="J1" s="188"/>
      <c r="M1" s="139"/>
      <c r="N1" s="186"/>
      <c r="O1" s="134"/>
    </row>
    <row r="2" spans="1:16" ht="15" customHeight="1">
      <c r="A2" s="471" t="s">
        <v>610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</row>
    <row r="3" spans="1:16" ht="15" customHeight="1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</row>
    <row r="4" spans="1:16" ht="26.25">
      <c r="A4" s="111" t="s">
        <v>613</v>
      </c>
      <c r="B4" s="111"/>
      <c r="C4" s="112">
        <f ca="1">TODAY()</f>
        <v>42468</v>
      </c>
      <c r="D4" s="112"/>
      <c r="E4" s="112"/>
      <c r="F4" s="187"/>
      <c r="G4" s="187"/>
      <c r="H4" s="187"/>
      <c r="I4" s="187"/>
      <c r="J4" s="187"/>
      <c r="K4" s="187"/>
      <c r="L4" s="187"/>
      <c r="M4" s="135"/>
      <c r="N4" s="125"/>
      <c r="O4" s="132"/>
      <c r="P4" s="187"/>
    </row>
    <row r="5" spans="1:16" ht="26.25">
      <c r="A5" s="187"/>
      <c r="B5" s="187"/>
      <c r="C5" s="187"/>
      <c r="D5" s="187"/>
      <c r="E5" s="187"/>
      <c r="F5" s="120"/>
      <c r="G5" s="120"/>
      <c r="H5" s="187"/>
      <c r="I5" s="187"/>
      <c r="J5" s="187"/>
      <c r="K5" s="187"/>
      <c r="L5" s="187"/>
      <c r="M5" s="135"/>
      <c r="N5" s="125"/>
      <c r="O5" s="132"/>
      <c r="P5" s="187"/>
    </row>
    <row r="6" spans="1:16">
      <c r="A6" s="115" t="s">
        <v>611</v>
      </c>
      <c r="B6" s="115"/>
      <c r="C6" s="145" t="s">
        <v>922</v>
      </c>
      <c r="D6" s="116"/>
      <c r="E6" s="116"/>
      <c r="F6" s="120"/>
      <c r="G6" s="120"/>
      <c r="H6" s="126" t="s">
        <v>612</v>
      </c>
      <c r="I6" s="113" t="s">
        <v>618</v>
      </c>
      <c r="J6" s="126" t="s">
        <v>613</v>
      </c>
      <c r="K6" s="114">
        <v>42285</v>
      </c>
      <c r="L6" s="123"/>
      <c r="M6" s="136" t="s">
        <v>619</v>
      </c>
      <c r="N6" s="130" t="s">
        <v>621</v>
      </c>
      <c r="O6" s="133" t="s">
        <v>620</v>
      </c>
    </row>
    <row r="7" spans="1:16">
      <c r="A7" s="119"/>
      <c r="B7" s="119"/>
      <c r="C7" s="120"/>
      <c r="D7" s="120"/>
      <c r="E7" s="120"/>
      <c r="F7" s="120"/>
      <c r="G7" s="120"/>
      <c r="H7" s="127"/>
      <c r="I7" s="121"/>
      <c r="J7" s="127"/>
      <c r="K7" s="122"/>
      <c r="L7" s="123" t="s">
        <v>615</v>
      </c>
      <c r="M7" s="137">
        <v>7</v>
      </c>
      <c r="N7" s="131" t="s">
        <v>621</v>
      </c>
      <c r="O7" s="134">
        <v>30</v>
      </c>
    </row>
    <row r="8" spans="1:16">
      <c r="A8" s="119"/>
      <c r="B8" s="119"/>
      <c r="C8" s="120"/>
      <c r="D8" s="120"/>
      <c r="E8" s="120"/>
      <c r="F8" s="120"/>
      <c r="G8" s="120"/>
      <c r="H8" s="127"/>
      <c r="I8" s="121"/>
      <c r="J8" s="127"/>
      <c r="K8" s="122"/>
      <c r="L8" s="123" t="s">
        <v>616</v>
      </c>
      <c r="M8" s="138">
        <v>15</v>
      </c>
      <c r="N8" s="115" t="s">
        <v>621</v>
      </c>
      <c r="O8" s="134">
        <v>30</v>
      </c>
    </row>
    <row r="9" spans="1:16" ht="15.75" thickBot="1">
      <c r="A9" s="120"/>
      <c r="B9" s="120"/>
      <c r="C9" s="120"/>
      <c r="D9" s="120"/>
      <c r="E9" s="120"/>
      <c r="F9" s="144"/>
      <c r="G9" s="144"/>
      <c r="H9" s="128"/>
      <c r="I9" s="24"/>
      <c r="J9" s="128"/>
      <c r="K9" s="24"/>
      <c r="M9" s="139"/>
      <c r="N9" s="186"/>
      <c r="O9" s="134"/>
    </row>
    <row r="10" spans="1:16" ht="28.5" customHeight="1" thickBot="1">
      <c r="A10" s="202" t="s">
        <v>923</v>
      </c>
      <c r="B10" s="202" t="s">
        <v>924</v>
      </c>
      <c r="C10" s="203" t="s">
        <v>102</v>
      </c>
      <c r="D10" s="203" t="s">
        <v>159</v>
      </c>
      <c r="E10" s="204" t="s">
        <v>622</v>
      </c>
      <c r="F10" s="205" t="s">
        <v>623</v>
      </c>
      <c r="G10" s="197" t="s">
        <v>625</v>
      </c>
      <c r="H10" s="142" t="s">
        <v>617</v>
      </c>
      <c r="I10" s="143" t="s">
        <v>614</v>
      </c>
      <c r="J10" s="141" t="s">
        <v>619</v>
      </c>
      <c r="K10" s="124"/>
      <c r="L10" s="124"/>
      <c r="M10" s="140"/>
      <c r="N10" s="185"/>
      <c r="O10" s="134"/>
    </row>
    <row r="11" spans="1:16" ht="24" hidden="1" customHeight="1" thickBot="1">
      <c r="A11" s="86" t="s">
        <v>305</v>
      </c>
      <c r="B11" s="230" t="str">
        <f>VLOOKUP(A11,Tabla8[],2,FALSE)</f>
        <v>Caja de rodamientos</v>
      </c>
      <c r="C11" s="117" t="str">
        <f>VLOOKUP(A11,Tabla8[],3,FALSE)</f>
        <v>Caja rodamiento 6203</v>
      </c>
      <c r="D11" s="117" t="str">
        <f>VLOOKUP(A11,Tabla8[],5,FALSE)</f>
        <v>Roscado y agujereado RW1/4</v>
      </c>
      <c r="E11" s="117">
        <f>VLOOKUP(A11,Tabla8[],4,FALSE)</f>
        <v>2</v>
      </c>
      <c r="F11" s="117">
        <v>4</v>
      </c>
      <c r="G11" s="117" t="str">
        <f>'Tiempos borrador'!O6</f>
        <v>terminado</v>
      </c>
      <c r="H11" s="188">
        <f>(VLOOKUP(A11,'Tiempos borrador'!A6:L489,11,FALSE))*F11</f>
        <v>40</v>
      </c>
      <c r="I11">
        <f>H11</f>
        <v>40</v>
      </c>
      <c r="J11" s="188" t="str">
        <f>IF(LEN(INT((I11+O7)/60))=1,"0"&amp;INT((I11+O7)/60)+M7,INT((I11+O7)/60))&amp;":"&amp;IF(LEN(MOD((I11+O7),60))=1,"0"&amp;MOD((I11+O7),60)+O7,MOD((I11+O7),60))</f>
        <v>08:10</v>
      </c>
      <c r="M11" s="139"/>
      <c r="N11" s="186"/>
      <c r="O11" s="134"/>
    </row>
    <row r="12" spans="1:16" ht="15.75" hidden="1" thickBot="1">
      <c r="A12" s="86" t="s">
        <v>581</v>
      </c>
      <c r="B12" s="230" t="str">
        <f>VLOOKUP(A12,Tabla8[],2,FALSE)</f>
        <v>Caja de rodamientos</v>
      </c>
      <c r="C12" s="117" t="str">
        <f>VLOOKUP(A12,Tabla8[],3,FALSE)</f>
        <v>Caja rodamiento 6203</v>
      </c>
      <c r="D12" s="117" t="str">
        <f>VLOOKUP(A12,Tabla8[],5,FALSE)</f>
        <v>armado colocacion de rodamiento</v>
      </c>
      <c r="E12" s="117">
        <f>VLOOKUP(A12,Tabla8[],4,FALSE)</f>
        <v>2</v>
      </c>
      <c r="F12" s="117">
        <v>4</v>
      </c>
      <c r="G12" s="117" t="str">
        <f>'Tiempos borrador'!O7</f>
        <v>terminado</v>
      </c>
      <c r="H12" s="188">
        <f>(VLOOKUP(A12,'Tiempos borrador'!A7:L490,11,FALSE))*F12</f>
        <v>0</v>
      </c>
      <c r="I12">
        <f t="shared" ref="I12:I70" si="0">H12</f>
        <v>0</v>
      </c>
      <c r="J12" s="188" t="str">
        <f>IF(LEN(INT((I12+O7)/60))=1,"0"&amp;INT((I12+O7)/60)+M7,INT((I12+O7)/60))&amp;":"&amp;IF(LEN(MOD((I12+O7),60))=1,"0"&amp;MOD((I12+O7),60),MOD((I12+O7),60))</f>
        <v>07:30</v>
      </c>
      <c r="M12" s="139"/>
      <c r="N12" s="186"/>
      <c r="O12" s="134"/>
    </row>
    <row r="13" spans="1:16" ht="15.75" hidden="1" thickBot="1">
      <c r="A13" s="86" t="s">
        <v>306</v>
      </c>
      <c r="B13" s="230" t="str">
        <f>VLOOKUP(A13,Tabla8[],2,FALSE)</f>
        <v>Tensor de paño</v>
      </c>
      <c r="C13" s="117" t="str">
        <f>VLOOKUP(A13,Tabla8[],3,FALSE)</f>
        <v>Caja Buje</v>
      </c>
      <c r="D13" s="117" t="str">
        <f>VLOOKUP(A13,Tabla8[],5,FALSE)</f>
        <v>Agujereado           D 15</v>
      </c>
      <c r="E13" s="117">
        <f>VLOOKUP(A13,Tabla8[],4,FALSE)</f>
        <v>2</v>
      </c>
      <c r="F13" s="117">
        <v>4</v>
      </c>
      <c r="G13" s="117" t="str">
        <f>'Tiempos borrador'!O8</f>
        <v>terminado</v>
      </c>
      <c r="H13" s="188">
        <f>(VLOOKUP(A13,'Tiempos borrador'!A8:L491,11,FALSE))*F13</f>
        <v>20</v>
      </c>
      <c r="I13">
        <f t="shared" si="0"/>
        <v>20</v>
      </c>
      <c r="J13" s="188" t="str">
        <f t="shared" ref="J13:J38" si="1">IF(LEN(INT((I13+O8)/60))=1,"0"&amp;INT((I13+O8)/60)+M8,INT((I13+O8)/60))&amp;":"&amp;IF(LEN(MOD((I13+O8),60))=1,"0"&amp;MOD((I13+O8),60),MOD((I13+O8),60))</f>
        <v>015:50</v>
      </c>
      <c r="M13" s="139"/>
      <c r="N13" s="186"/>
      <c r="O13" s="134"/>
    </row>
    <row r="14" spans="1:16" ht="15.75" hidden="1" thickBot="1">
      <c r="A14" s="86" t="s">
        <v>307</v>
      </c>
      <c r="B14" s="230" t="str">
        <f>VLOOKUP(A14,Tabla8[],2,FALSE)</f>
        <v>Tensor de paño</v>
      </c>
      <c r="C14" s="117" t="str">
        <f>VLOOKUP(A14,Tabla8[],3,FALSE)</f>
        <v>Caja Buje</v>
      </c>
      <c r="D14" s="117" t="str">
        <f>VLOOKUP(A14,Tabla8[],5,FALSE)</f>
        <v>Agujereado y roscado    RW3/8</v>
      </c>
      <c r="E14" s="117">
        <f>VLOOKUP(A14,Tabla8[],4,FALSE)</f>
        <v>2</v>
      </c>
      <c r="F14" s="117">
        <v>4</v>
      </c>
      <c r="G14" s="117" t="str">
        <f>'Tiempos borrador'!O9</f>
        <v>terminado</v>
      </c>
      <c r="H14" s="188">
        <f>(VLOOKUP(A14,'Tiempos borrador'!A9:L492,11,FALSE))*F14</f>
        <v>60</v>
      </c>
      <c r="I14">
        <f t="shared" si="0"/>
        <v>60</v>
      </c>
      <c r="J14" s="188" t="str">
        <f t="shared" si="1"/>
        <v>01:00</v>
      </c>
      <c r="M14" s="139"/>
      <c r="N14" s="186"/>
      <c r="O14" s="134"/>
    </row>
    <row r="15" spans="1:16" ht="15.75" hidden="1" thickBot="1">
      <c r="A15" s="105" t="s">
        <v>545</v>
      </c>
      <c r="B15" s="231" t="str">
        <f>VLOOKUP(A15,Tabla8[],2,FALSE)</f>
        <v>Tensor de paño</v>
      </c>
      <c r="C15" s="117" t="str">
        <f>VLOOKUP(A15,Tabla8[],3,FALSE)</f>
        <v>caja buje</v>
      </c>
      <c r="D15" s="117" t="str">
        <f>VLOOKUP(A15,Tabla8[],5,FALSE)</f>
        <v>Pegado</v>
      </c>
      <c r="E15" s="117">
        <f>VLOOKUP(A15,Tabla8[],4,FALSE)</f>
        <v>2</v>
      </c>
      <c r="F15" s="117">
        <v>4</v>
      </c>
      <c r="G15" s="117" t="str">
        <f>'Tiempos borrador'!O10</f>
        <v>terminado</v>
      </c>
      <c r="H15" s="188">
        <f>(VLOOKUP(A15,'Tiempos borrador'!A10:L493,11,FALSE))*F15</f>
        <v>8</v>
      </c>
      <c r="I15">
        <f t="shared" si="0"/>
        <v>8</v>
      </c>
      <c r="J15" s="188" t="str">
        <f t="shared" si="1"/>
        <v>00:08</v>
      </c>
      <c r="M15" s="139"/>
      <c r="N15" s="186"/>
      <c r="O15" s="134"/>
    </row>
    <row r="16" spans="1:16" ht="15.75" hidden="1" thickBot="1">
      <c r="A16" s="86" t="s">
        <v>309</v>
      </c>
      <c r="B16" s="230" t="str">
        <f>VLOOKUP(A16,Tabla8[],2,FALSE)</f>
        <v>Leva aluminio</v>
      </c>
      <c r="C16" s="117" t="str">
        <f>VLOOKUP(A16,Tabla8[],3,FALSE)</f>
        <v>Leva de aluminio</v>
      </c>
      <c r="D16" s="117" t="str">
        <f>VLOOKUP(A16,Tabla8[],5,FALSE)</f>
        <v>Agujereado  Taladro D11,5mm</v>
      </c>
      <c r="E16" s="117">
        <f>VLOOKUP(A16,Tabla8[],4,FALSE)</f>
        <v>2</v>
      </c>
      <c r="F16" s="117">
        <v>4</v>
      </c>
      <c r="G16" s="117" t="str">
        <f>'Tiempos borrador'!O11</f>
        <v>terminado</v>
      </c>
      <c r="H16" s="188">
        <f>(VLOOKUP(A16,'Tiempos borrador'!A11:L494,11,FALSE))*F16</f>
        <v>0</v>
      </c>
      <c r="I16">
        <f t="shared" si="0"/>
        <v>0</v>
      </c>
      <c r="J16" s="188" t="str">
        <f t="shared" si="1"/>
        <v>00:00</v>
      </c>
      <c r="M16" s="139"/>
      <c r="N16" s="186"/>
      <c r="O16" s="134"/>
    </row>
    <row r="17" spans="1:15" ht="15.75" hidden="1" thickBot="1">
      <c r="A17" s="98" t="s">
        <v>310</v>
      </c>
      <c r="B17" s="230" t="str">
        <f>VLOOKUP(A17,Tabla8[],2,FALSE)</f>
        <v>Leva aluminio</v>
      </c>
      <c r="C17" s="117" t="str">
        <f>VLOOKUP(A17,Tabla8[],3,FALSE)</f>
        <v>Leva de aluminio</v>
      </c>
      <c r="D17" s="117" t="str">
        <f>VLOOKUP(A17,Tabla8[],5,FALSE)</f>
        <v>Agujereado  Taladro D7mm</v>
      </c>
      <c r="E17" s="117">
        <f>VLOOKUP(A17,Tabla8[],4,FALSE)</f>
        <v>2</v>
      </c>
      <c r="F17" s="117">
        <v>4</v>
      </c>
      <c r="G17" s="117" t="str">
        <f>'Tiempos borrador'!O12</f>
        <v>terminado</v>
      </c>
      <c r="H17" s="188">
        <f>(VLOOKUP(A17,'Tiempos borrador'!A12:L495,11,FALSE))*F17</f>
        <v>0</v>
      </c>
      <c r="I17">
        <f t="shared" si="0"/>
        <v>0</v>
      </c>
      <c r="J17" s="188" t="str">
        <f t="shared" si="1"/>
        <v>00:00</v>
      </c>
      <c r="M17" s="139"/>
      <c r="N17" s="186"/>
      <c r="O17" s="134"/>
    </row>
    <row r="18" spans="1:15">
      <c r="A18" s="73" t="s">
        <v>305</v>
      </c>
      <c r="B18" s="230" t="str">
        <f>VLOOKUP(A18,Tabla8[],2,FALSE)</f>
        <v>Caja de rodamientos</v>
      </c>
      <c r="C18" s="117" t="str">
        <f>VLOOKUP(A18,Tabla8[],3,FALSE)</f>
        <v>Caja rodamiento 6203</v>
      </c>
      <c r="D18" s="117" t="str">
        <f>VLOOKUP(A18,Tabla8[],5,FALSE)</f>
        <v>Roscado y agujereado RW1/4</v>
      </c>
      <c r="E18" s="117">
        <f>VLOOKUP(A18,Tabla8[],4,FALSE)</f>
        <v>2</v>
      </c>
      <c r="F18" s="198"/>
      <c r="G18" s="198" t="str">
        <f>'Tiempos borrador'!O13</f>
        <v>sin terminar</v>
      </c>
      <c r="H18" s="188" t="e">
        <f>(VLOOKUP(A18,'Tiempos borrador'!A13:L496,11,FALSE))*F18</f>
        <v>#N/A</v>
      </c>
      <c r="I18" t="e">
        <f t="shared" si="0"/>
        <v>#N/A</v>
      </c>
      <c r="J18" s="188" t="e">
        <f t="shared" si="1"/>
        <v>#N/A</v>
      </c>
      <c r="M18" s="139"/>
      <c r="N18" s="186"/>
      <c r="O18" s="134"/>
    </row>
    <row r="19" spans="1:15">
      <c r="A19" s="73" t="s">
        <v>581</v>
      </c>
      <c r="B19" s="230" t="str">
        <f>VLOOKUP(A19,Tabla8[],2,FALSE)</f>
        <v>Caja de rodamientos</v>
      </c>
      <c r="C19" s="117" t="str">
        <f>VLOOKUP(A19,Tabla8[],3,FALSE)</f>
        <v>Caja rodamiento 6203</v>
      </c>
      <c r="D19" s="117" t="str">
        <f>VLOOKUP(A19,Tabla8[],5,FALSE)</f>
        <v>armado colocacion de rodamiento</v>
      </c>
      <c r="E19" s="117">
        <f>VLOOKUP(A19,Tabla8[],4,FALSE)</f>
        <v>2</v>
      </c>
      <c r="F19" s="198"/>
      <c r="G19" s="198" t="str">
        <f>'Tiempos borrador'!O14</f>
        <v>sin terminar</v>
      </c>
      <c r="H19" s="188">
        <f>(VLOOKUP(A19,'Tiempos borrador'!A14:L497,11,FALSE))*F19</f>
        <v>0</v>
      </c>
      <c r="I19">
        <f t="shared" si="0"/>
        <v>0</v>
      </c>
      <c r="J19" s="188" t="str">
        <f t="shared" si="1"/>
        <v>00:00</v>
      </c>
      <c r="M19" s="139"/>
      <c r="N19" s="186"/>
      <c r="O19" s="134"/>
    </row>
    <row r="20" spans="1:15">
      <c r="A20" s="73" t="s">
        <v>306</v>
      </c>
      <c r="B20" s="230" t="str">
        <f>VLOOKUP(A20,Tabla8[],2,FALSE)</f>
        <v>Tensor de paño</v>
      </c>
      <c r="C20" s="117" t="str">
        <f>VLOOKUP(A20,Tabla8[],3,FALSE)</f>
        <v>Caja Buje</v>
      </c>
      <c r="D20" s="117" t="str">
        <f>VLOOKUP(A20,Tabla8[],5,FALSE)</f>
        <v>Agujereado           D 15</v>
      </c>
      <c r="E20" s="117">
        <f>VLOOKUP(A20,Tabla8[],4,FALSE)</f>
        <v>2</v>
      </c>
      <c r="F20" s="198"/>
      <c r="G20" s="198" t="str">
        <f>'Tiempos borrador'!O15</f>
        <v>sin terminar</v>
      </c>
      <c r="H20" s="188" t="e">
        <f>(VLOOKUP(A20,'Tiempos borrador'!A15:L498,11,FALSE))*F20</f>
        <v>#N/A</v>
      </c>
      <c r="I20" t="e">
        <f t="shared" si="0"/>
        <v>#N/A</v>
      </c>
      <c r="J20" s="188" t="e">
        <f t="shared" si="1"/>
        <v>#N/A</v>
      </c>
      <c r="M20" s="139"/>
      <c r="N20" s="186"/>
      <c r="O20" s="134"/>
    </row>
    <row r="21" spans="1:15" ht="15.75" hidden="1" thickBot="1">
      <c r="A21" s="199" t="s">
        <v>307</v>
      </c>
      <c r="B21" s="230" t="str">
        <f>VLOOKUP(A21,Tabla8[],2,FALSE)</f>
        <v>Tensor de paño</v>
      </c>
      <c r="C21" s="117" t="str">
        <f>VLOOKUP(A21,Tabla8[],3,FALSE)</f>
        <v>Caja Buje</v>
      </c>
      <c r="D21" s="117" t="str">
        <f>VLOOKUP(A21,Tabla8[],5,FALSE)</f>
        <v>Agujereado y roscado    RW3/8</v>
      </c>
      <c r="E21" s="117">
        <f>VLOOKUP(A21,Tabla8[],4,FALSE)</f>
        <v>2</v>
      </c>
      <c r="F21" s="117">
        <v>4</v>
      </c>
      <c r="G21" s="117" t="str">
        <f>'Tiempos borrador'!O16</f>
        <v>terminado</v>
      </c>
      <c r="H21" s="188" t="e">
        <f>(VLOOKUP(A21,'Tiempos borrador'!A16:L499,11,FALSE))*F21</f>
        <v>#N/A</v>
      </c>
      <c r="I21" t="e">
        <f t="shared" si="0"/>
        <v>#N/A</v>
      </c>
      <c r="J21" s="188" t="e">
        <f t="shared" si="1"/>
        <v>#N/A</v>
      </c>
      <c r="M21" s="139"/>
      <c r="N21" s="186"/>
      <c r="O21" s="134"/>
    </row>
    <row r="22" spans="1:15" ht="15.75" hidden="1" thickBot="1">
      <c r="A22" s="105" t="s">
        <v>545</v>
      </c>
      <c r="B22" s="231" t="str">
        <f>VLOOKUP(A22,Tabla8[],2,FALSE)</f>
        <v>Tensor de paño</v>
      </c>
      <c r="C22" s="117" t="str">
        <f>VLOOKUP(A22,Tabla8[],3,FALSE)</f>
        <v>caja buje</v>
      </c>
      <c r="D22" s="117" t="str">
        <f>VLOOKUP(A22,Tabla8[],5,FALSE)</f>
        <v>Pegado</v>
      </c>
      <c r="E22" s="117">
        <f>VLOOKUP(A22,Tabla8[],4,FALSE)</f>
        <v>2</v>
      </c>
      <c r="F22" s="117">
        <v>4</v>
      </c>
      <c r="G22" s="117" t="str">
        <f>'Tiempos borrador'!O17</f>
        <v>terminado</v>
      </c>
      <c r="H22" s="188" t="e">
        <f>(VLOOKUP(A22,'Tiempos borrador'!A17:L500,11,FALSE))*F22</f>
        <v>#N/A</v>
      </c>
      <c r="I22" t="e">
        <f t="shared" si="0"/>
        <v>#N/A</v>
      </c>
      <c r="J22" s="188" t="e">
        <f t="shared" si="1"/>
        <v>#N/A</v>
      </c>
      <c r="M22" s="139"/>
      <c r="N22" s="186"/>
      <c r="O22" s="134"/>
    </row>
    <row r="23" spans="1:15" ht="15.75" hidden="1" thickBot="1">
      <c r="A23" s="86" t="s">
        <v>309</v>
      </c>
      <c r="B23" s="230" t="str">
        <f>VLOOKUP(A23,Tabla8[],2,FALSE)</f>
        <v>Leva aluminio</v>
      </c>
      <c r="C23" s="117" t="str">
        <f>VLOOKUP(A23,Tabla8[],3,FALSE)</f>
        <v>Leva de aluminio</v>
      </c>
      <c r="D23" s="117" t="str">
        <f>VLOOKUP(A23,Tabla8[],5,FALSE)</f>
        <v>Agujereado  Taladro D11,5mm</v>
      </c>
      <c r="E23" s="117">
        <f>VLOOKUP(A23,Tabla8[],4,FALSE)</f>
        <v>2</v>
      </c>
      <c r="F23" s="117">
        <v>4</v>
      </c>
      <c r="G23" s="117" t="str">
        <f>'Tiempos borrador'!O18</f>
        <v>terminado</v>
      </c>
      <c r="H23" s="188" t="e">
        <f>(VLOOKUP(A23,'Tiempos borrador'!A18:L501,11,FALSE))*F23</f>
        <v>#N/A</v>
      </c>
      <c r="I23" t="e">
        <f t="shared" si="0"/>
        <v>#N/A</v>
      </c>
      <c r="J23" s="188" t="e">
        <f t="shared" si="1"/>
        <v>#N/A</v>
      </c>
      <c r="M23" s="139"/>
      <c r="N23" s="186"/>
      <c r="O23" s="134"/>
    </row>
    <row r="24" spans="1:15" ht="15.75" hidden="1" thickBot="1">
      <c r="A24" s="98" t="s">
        <v>310</v>
      </c>
      <c r="B24" s="230" t="str">
        <f>VLOOKUP(A24,Tabla8[],2,FALSE)</f>
        <v>Leva aluminio</v>
      </c>
      <c r="C24" s="117" t="str">
        <f>VLOOKUP(A24,Tabla8[],3,FALSE)</f>
        <v>Leva de aluminio</v>
      </c>
      <c r="D24" s="117" t="str">
        <f>VLOOKUP(A24,Tabla8[],5,FALSE)</f>
        <v>Agujereado  Taladro D7mm</v>
      </c>
      <c r="E24" s="117">
        <f>VLOOKUP(A24,Tabla8[],4,FALSE)</f>
        <v>2</v>
      </c>
      <c r="F24" s="117">
        <v>4</v>
      </c>
      <c r="G24" s="117" t="str">
        <f>'Tiempos borrador'!O19</f>
        <v>terminado</v>
      </c>
      <c r="H24" s="188" t="e">
        <f>(VLOOKUP(A24,'Tiempos borrador'!A19:L502,11,FALSE))*F24</f>
        <v>#N/A</v>
      </c>
      <c r="I24" t="e">
        <f t="shared" si="0"/>
        <v>#N/A</v>
      </c>
      <c r="J24" s="188" t="e">
        <f t="shared" si="1"/>
        <v>#N/A</v>
      </c>
      <c r="M24" s="139"/>
      <c r="N24" s="186"/>
      <c r="O24" s="134"/>
    </row>
    <row r="25" spans="1:15">
      <c r="A25" s="73" t="s">
        <v>311</v>
      </c>
      <c r="B25" s="230" t="str">
        <f>VLOOKUP(A25,Tabla8[],2,FALSE)</f>
        <v>Estructura</v>
      </c>
      <c r="C25" s="117" t="str">
        <f>VLOOKUP(A25,Tabla8[],3,FALSE)</f>
        <v>Soporte estructura</v>
      </c>
      <c r="D25" s="117" t="str">
        <f>VLOOKUP(A25,Tabla8[],5,FALSE)</f>
        <v>Corte</v>
      </c>
      <c r="E25" s="117">
        <f>VLOOKUP(A25,Tabla8[],4,FALSE)</f>
        <v>1</v>
      </c>
      <c r="F25" s="198"/>
      <c r="G25" s="198" t="str">
        <f>'Tiempos borrador'!O20</f>
        <v>sin terminar</v>
      </c>
      <c r="H25" s="188" t="e">
        <f>(VLOOKUP(A25,'Tiempos borrador'!A20:L503,11,FALSE))*F25</f>
        <v>#N/A</v>
      </c>
      <c r="I25" t="e">
        <f t="shared" si="0"/>
        <v>#N/A</v>
      </c>
      <c r="J25" s="188" t="e">
        <f t="shared" si="1"/>
        <v>#N/A</v>
      </c>
      <c r="M25" s="139"/>
      <c r="N25" s="186"/>
      <c r="O25" s="134"/>
    </row>
    <row r="26" spans="1:15">
      <c r="A26" s="73" t="s">
        <v>313</v>
      </c>
      <c r="B26" s="230" t="str">
        <f>VLOOKUP(A26,Tabla8[],2,FALSE)</f>
        <v>Estructura</v>
      </c>
      <c r="C26" s="117" t="str">
        <f>VLOOKUP(A26,Tabla8[],3,FALSE)</f>
        <v>Soporte estructura</v>
      </c>
      <c r="D26" s="117" t="str">
        <f>VLOOKUP(A26,Tabla8[],5,FALSE)</f>
        <v>Roscado     RW1/4</v>
      </c>
      <c r="E26" s="117">
        <f>VLOOKUP(A26,Tabla8[],4,FALSE)</f>
        <v>2</v>
      </c>
      <c r="F26" s="198"/>
      <c r="G26" s="198" t="str">
        <f>'Tiempos borrador'!O21</f>
        <v>sin terminar</v>
      </c>
      <c r="H26" s="188" t="e">
        <f>(VLOOKUP(A26,'Tiempos borrador'!A21:L504,11,FALSE))*F26</f>
        <v>#N/A</v>
      </c>
      <c r="I26" t="e">
        <f t="shared" si="0"/>
        <v>#N/A</v>
      </c>
      <c r="J26" s="188" t="e">
        <f t="shared" si="1"/>
        <v>#N/A</v>
      </c>
      <c r="M26" s="139"/>
      <c r="N26" s="186"/>
      <c r="O26" s="134"/>
    </row>
    <row r="27" spans="1:15">
      <c r="A27" s="73" t="s">
        <v>314</v>
      </c>
      <c r="B27" s="230" t="str">
        <f>VLOOKUP(A27,Tabla8[],2,FALSE)</f>
        <v>Leva acero</v>
      </c>
      <c r="C27" s="117" t="str">
        <f>VLOOKUP(A27,Tabla8[],3,FALSE)</f>
        <v>leva acero</v>
      </c>
      <c r="D27" s="117" t="str">
        <f>VLOOKUP(A27,Tabla8[],5,FALSE)</f>
        <v>Corte</v>
      </c>
      <c r="E27" s="117">
        <f>VLOOKUP(A27,Tabla8[],4,FALSE)</f>
        <v>2</v>
      </c>
      <c r="F27" s="198"/>
      <c r="G27" s="198" t="str">
        <f>'Tiempos borrador'!O22</f>
        <v>sin terminar</v>
      </c>
      <c r="H27" s="188" t="e">
        <f>(VLOOKUP(A27,'Tiempos borrador'!A22:L505,11,FALSE))*F27</f>
        <v>#N/A</v>
      </c>
      <c r="I27" t="e">
        <f t="shared" si="0"/>
        <v>#N/A</v>
      </c>
      <c r="J27" s="188" t="e">
        <f t="shared" si="1"/>
        <v>#N/A</v>
      </c>
      <c r="M27" s="139"/>
      <c r="N27" s="186"/>
      <c r="O27" s="134"/>
    </row>
    <row r="28" spans="1:15">
      <c r="A28" s="73" t="s">
        <v>316</v>
      </c>
      <c r="B28" s="230" t="str">
        <f>VLOOKUP(A28,Tabla8[],2,FALSE)</f>
        <v>Leva acero</v>
      </c>
      <c r="C28" s="117" t="str">
        <f>VLOOKUP(A28,Tabla8[],3,FALSE)</f>
        <v>leva acero</v>
      </c>
      <c r="D28" s="117" t="str">
        <f>VLOOKUP(A28,Tabla8[],5,FALSE)</f>
        <v>Agujereado y Roscado</v>
      </c>
      <c r="E28" s="117">
        <f>VLOOKUP(A28,Tabla8[],4,FALSE)</f>
        <v>1</v>
      </c>
      <c r="F28" s="198"/>
      <c r="G28" s="198" t="str">
        <f>'Tiempos borrador'!O23</f>
        <v>sin terminar</v>
      </c>
      <c r="H28" s="188" t="e">
        <f>(VLOOKUP(A28,'Tiempos borrador'!A23:L506,11,FALSE))*F28</f>
        <v>#N/A</v>
      </c>
      <c r="I28" t="e">
        <f t="shared" si="0"/>
        <v>#N/A</v>
      </c>
      <c r="J28" s="188" t="e">
        <f t="shared" si="1"/>
        <v>#N/A</v>
      </c>
      <c r="M28" s="139"/>
      <c r="N28" s="186"/>
      <c r="O28" s="134"/>
    </row>
    <row r="29" spans="1:15">
      <c r="A29" s="201" t="s">
        <v>870</v>
      </c>
      <c r="B29" s="231" t="str">
        <f>VLOOKUP(A29,Tabla8[],2,FALSE)</f>
        <v>Leva acero</v>
      </c>
      <c r="C29" s="117" t="str">
        <f>VLOOKUP(A29,Tabla8[],3,FALSE)</f>
        <v>Eje leva acero</v>
      </c>
      <c r="D29" s="117" t="str">
        <f>VLOOKUP(A29,Tabla8[],5,FALSE)</f>
        <v>Corte</v>
      </c>
      <c r="E29" s="117">
        <f>VLOOKUP(A29,Tabla8[],4,FALSE)</f>
        <v>1</v>
      </c>
      <c r="F29" s="198"/>
      <c r="G29" s="198" t="str">
        <f>'Tiempos borrador'!O24</f>
        <v>sin terminar</v>
      </c>
      <c r="H29" s="188" t="e">
        <f>(VLOOKUP(A29,'Tiempos borrador'!A24:L507,11,FALSE))*F29</f>
        <v>#N/A</v>
      </c>
      <c r="I29" t="e">
        <f t="shared" si="0"/>
        <v>#N/A</v>
      </c>
      <c r="J29" s="188" t="e">
        <f t="shared" si="1"/>
        <v>#N/A</v>
      </c>
      <c r="M29" s="139"/>
      <c r="N29" s="186"/>
      <c r="O29" s="134"/>
    </row>
    <row r="30" spans="1:15" ht="15.75" hidden="1" thickBot="1">
      <c r="A30" s="200" t="s">
        <v>317</v>
      </c>
      <c r="B30" s="230" t="str">
        <f>VLOOKUP(A30,Tabla8[],2,FALSE)</f>
        <v>Rolo laminador</v>
      </c>
      <c r="C30" s="117" t="str">
        <f>VLOOKUP(A30,Tabla8[],3,FALSE)</f>
        <v>Eje rolo laminador</v>
      </c>
      <c r="D30" s="117" t="str">
        <f>VLOOKUP(A30,Tabla8[],5,FALSE)</f>
        <v>Corte</v>
      </c>
      <c r="E30" s="117">
        <f>VLOOKUP(A30,Tabla8[],4,FALSE)</f>
        <v>1</v>
      </c>
      <c r="F30" s="117">
        <v>4</v>
      </c>
      <c r="G30" s="117" t="str">
        <f>'Tiempos borrador'!O25</f>
        <v>terminado</v>
      </c>
      <c r="H30" s="188">
        <f>(VLOOKUP(A30,'Tiempos borrador'!A25:L508,11,FALSE))*F30</f>
        <v>0</v>
      </c>
      <c r="I30">
        <f t="shared" si="0"/>
        <v>0</v>
      </c>
      <c r="J30" s="188" t="str">
        <f t="shared" si="1"/>
        <v>00:00</v>
      </c>
      <c r="M30" s="139"/>
      <c r="N30" s="186"/>
      <c r="O30" s="134"/>
    </row>
    <row r="31" spans="1:15" ht="45">
      <c r="A31" s="73" t="s">
        <v>320</v>
      </c>
      <c r="B31" s="230" t="str">
        <f>VLOOKUP(A31,Tabla8[],2,FALSE)</f>
        <v>Rolo laminador</v>
      </c>
      <c r="C31" s="117" t="str">
        <f>VLOOKUP(A31,Tabla8[],3,FALSE)</f>
        <v>Rolo laminador -colocacion de arandelas al eje</v>
      </c>
      <c r="D31" s="117" t="str">
        <f>VLOOKUP(A31,Tabla8[],5,FALSE)</f>
        <v>soldadura</v>
      </c>
      <c r="E31" s="117">
        <f>VLOOKUP(A31,Tabla8[],4,FALSE)</f>
        <v>2</v>
      </c>
      <c r="F31" s="198"/>
      <c r="G31" s="198" t="str">
        <f>'Tiempos borrador'!O26</f>
        <v>sin terminar</v>
      </c>
      <c r="H31" s="188">
        <f>(VLOOKUP(A31,'Tiempos borrador'!A26:L509,11,FALSE))*F31</f>
        <v>0</v>
      </c>
      <c r="I31">
        <f t="shared" si="0"/>
        <v>0</v>
      </c>
      <c r="J31" s="188" t="str">
        <f t="shared" si="1"/>
        <v>00:00</v>
      </c>
      <c r="M31" s="139"/>
      <c r="N31" s="186"/>
      <c r="O31" s="134"/>
    </row>
    <row r="32" spans="1:15" ht="15.75" hidden="1" thickBot="1">
      <c r="A32" s="73" t="s">
        <v>913</v>
      </c>
      <c r="B32" s="230" t="str">
        <f>VLOOKUP(A32,Tabla8[],2,FALSE)</f>
        <v>Rolo laminador</v>
      </c>
      <c r="C32" s="117" t="str">
        <f>VLOOKUP(A32,Tabla8[],3,FALSE)</f>
        <v>Caño de rolo</v>
      </c>
      <c r="D32" s="117" t="str">
        <f>VLOOKUP(A32,Tabla8[],5,FALSE)</f>
        <v>Corte</v>
      </c>
      <c r="E32" s="117">
        <f>VLOOKUP(A32,Tabla8[],4,FALSE)</f>
        <v>1</v>
      </c>
      <c r="F32" s="117">
        <v>4</v>
      </c>
      <c r="G32" s="117" t="str">
        <f>'Tiempos borrador'!O27</f>
        <v>terminado</v>
      </c>
      <c r="H32" s="188">
        <f>(VLOOKUP(A32,'Tiempos borrador'!A27:L510,11,FALSE))*F32</f>
        <v>8</v>
      </c>
      <c r="I32">
        <f t="shared" si="0"/>
        <v>8</v>
      </c>
      <c r="J32" s="188" t="str">
        <f t="shared" si="1"/>
        <v>00:08</v>
      </c>
      <c r="M32" s="139"/>
      <c r="N32" s="186"/>
      <c r="O32" s="134"/>
    </row>
    <row r="33" spans="1:15" ht="30">
      <c r="A33" s="73" t="s">
        <v>322</v>
      </c>
      <c r="B33" s="230" t="str">
        <f>VLOOKUP(A33,Tabla8[],2,FALSE)</f>
        <v>Rolo laminador</v>
      </c>
      <c r="C33" s="117" t="str">
        <f>VLOOKUP(A33,Tabla8[],3,FALSE)</f>
        <v>Armado de rolo laminador</v>
      </c>
      <c r="D33" s="117" t="str">
        <f>VLOOKUP(A33,Tabla8[],5,FALSE)</f>
        <v>Soldadura</v>
      </c>
      <c r="E33" s="117">
        <f>VLOOKUP(A33,Tabla8[],4,FALSE)</f>
        <v>1</v>
      </c>
      <c r="F33" s="198"/>
      <c r="G33" s="198" t="str">
        <f>'Tiempos borrador'!O28</f>
        <v>sin terminar</v>
      </c>
      <c r="H33" s="188">
        <f>(VLOOKUP(A33,'Tiempos borrador'!A28:L511,11,FALSE))*F33</f>
        <v>0</v>
      </c>
      <c r="I33">
        <f t="shared" si="0"/>
        <v>0</v>
      </c>
      <c r="J33" s="188" t="str">
        <f t="shared" si="1"/>
        <v>00:00</v>
      </c>
      <c r="M33" s="139"/>
      <c r="N33" s="186"/>
      <c r="O33" s="134"/>
    </row>
    <row r="34" spans="1:15">
      <c r="A34" s="73" t="s">
        <v>324</v>
      </c>
      <c r="B34" s="230" t="str">
        <f>VLOOKUP(A34,Tabla8[],2,FALSE)</f>
        <v>Rolo Paño</v>
      </c>
      <c r="C34" s="117" t="str">
        <f>VLOOKUP(A34,Tabla8[],3,FALSE)</f>
        <v>Eje rolo paño</v>
      </c>
      <c r="D34" s="117" t="str">
        <f>VLOOKUP(A34,Tabla8[],5,FALSE)</f>
        <v>Corte</v>
      </c>
      <c r="E34" s="117">
        <f>VLOOKUP(A34,Tabla8[],4,FALSE)</f>
        <v>1</v>
      </c>
      <c r="F34" s="198"/>
      <c r="G34" s="198" t="str">
        <f>'Tiempos borrador'!O29</f>
        <v>sin terminar</v>
      </c>
      <c r="H34" s="188">
        <f>(VLOOKUP(A34,'Tiempos borrador'!A29:L512,11,FALSE))*F34</f>
        <v>0</v>
      </c>
      <c r="I34">
        <f t="shared" si="0"/>
        <v>0</v>
      </c>
      <c r="J34" s="188" t="str">
        <f t="shared" si="1"/>
        <v>00:00</v>
      </c>
      <c r="M34" s="139"/>
      <c r="N34" s="186"/>
      <c r="O34" s="134"/>
    </row>
    <row r="35" spans="1:15" ht="15.75" hidden="1" thickBot="1">
      <c r="A35" s="73" t="s">
        <v>908</v>
      </c>
      <c r="B35" s="230" t="str">
        <f>VLOOKUP(A35,Tabla8[],2,FALSE)</f>
        <v>Rolo Paño</v>
      </c>
      <c r="C35" s="117" t="str">
        <f>VLOOKUP(A35,Tabla8[],3,FALSE)</f>
        <v>Caño de rolo</v>
      </c>
      <c r="D35" s="117" t="str">
        <f>VLOOKUP(A35,Tabla8[],5,FALSE)</f>
        <v>Corte</v>
      </c>
      <c r="E35" s="117">
        <f>VLOOKUP(A35,Tabla8[],4,FALSE)</f>
        <v>1</v>
      </c>
      <c r="F35" s="117">
        <v>4</v>
      </c>
      <c r="G35" s="117" t="str">
        <f>'Tiempos borrador'!O30</f>
        <v>terminado</v>
      </c>
      <c r="H35" s="188">
        <f>(VLOOKUP(A35,'Tiempos borrador'!A30:L513,11,FALSE))*F35</f>
        <v>8</v>
      </c>
      <c r="I35">
        <f t="shared" si="0"/>
        <v>8</v>
      </c>
      <c r="J35" s="188" t="str">
        <f t="shared" si="1"/>
        <v>00:08</v>
      </c>
      <c r="M35" s="139"/>
      <c r="N35" s="186"/>
      <c r="O35" s="134"/>
    </row>
    <row r="36" spans="1:15" ht="30">
      <c r="A36" s="73" t="s">
        <v>329</v>
      </c>
      <c r="B36" s="230" t="str">
        <f>VLOOKUP(A36,Tabla8[],2,FALSE)</f>
        <v>Rolo Paño</v>
      </c>
      <c r="C36" s="117" t="str">
        <f>VLOOKUP(A36,Tabla8[],3,FALSE)</f>
        <v>Rolo Paño-colocacion de caño al eje</v>
      </c>
      <c r="D36" s="117" t="str">
        <f>VLOOKUP(A36,Tabla8[],5,FALSE)</f>
        <v>Soldadura</v>
      </c>
      <c r="E36" s="117">
        <f>VLOOKUP(A36,Tabla8[],4,FALSE)</f>
        <v>2</v>
      </c>
      <c r="F36" s="198"/>
      <c r="G36" s="198" t="str">
        <f>'Tiempos borrador'!O31</f>
        <v>sin terminar</v>
      </c>
      <c r="H36" s="188">
        <f>(VLOOKUP(A36,'Tiempos borrador'!A31:L514,11,FALSE))*F36</f>
        <v>0</v>
      </c>
      <c r="I36">
        <f t="shared" si="0"/>
        <v>0</v>
      </c>
      <c r="J36" s="188" t="str">
        <f t="shared" si="1"/>
        <v>00:00</v>
      </c>
      <c r="M36" s="139"/>
      <c r="N36" s="186"/>
      <c r="O36" s="134"/>
    </row>
    <row r="37" spans="1:15">
      <c r="A37" s="201" t="s">
        <v>582</v>
      </c>
      <c r="B37" s="231" t="str">
        <f>VLOOKUP(A37,Tabla8[],2,FALSE)</f>
        <v>Rolo Paño</v>
      </c>
      <c r="C37" s="117" t="str">
        <f>VLOOKUP(A37,Tabla8[],3,FALSE)</f>
        <v>Goma</v>
      </c>
      <c r="D37" s="117" t="str">
        <f>VLOOKUP(A37,Tabla8[],5,FALSE)</f>
        <v>Remachar</v>
      </c>
      <c r="E37" s="117">
        <f>VLOOKUP(A37,Tabla8[],4,FALSE)</f>
        <v>5</v>
      </c>
      <c r="F37" s="198"/>
      <c r="G37" s="198" t="str">
        <f>'Tiempos borrador'!O32</f>
        <v>sin terminar</v>
      </c>
      <c r="H37" s="188">
        <f>(VLOOKUP(A37,'Tiempos borrador'!A32:L515,11,FALSE))*F37</f>
        <v>0</v>
      </c>
      <c r="I37">
        <f t="shared" si="0"/>
        <v>0</v>
      </c>
      <c r="J37" s="188" t="str">
        <f t="shared" si="1"/>
        <v>00:00</v>
      </c>
      <c r="M37" s="139"/>
      <c r="N37" s="186"/>
      <c r="O37" s="134"/>
    </row>
    <row r="38" spans="1:15" ht="15.75" hidden="1" thickBot="1">
      <c r="A38" s="199" t="s">
        <v>330</v>
      </c>
      <c r="B38" s="230" t="str">
        <f>VLOOKUP(A38,Tabla8[],2,FALSE)</f>
        <v>Volante</v>
      </c>
      <c r="C38" s="117" t="str">
        <f>VLOOKUP(A38,Tabla8[],3,FALSE)</f>
        <v>Eje volante</v>
      </c>
      <c r="D38" s="117" t="str">
        <f>VLOOKUP(A38,Tabla8[],5,FALSE)</f>
        <v>Corte</v>
      </c>
      <c r="E38" s="117">
        <f>VLOOKUP(A38,Tabla8[],4,FALSE)</f>
        <v>1</v>
      </c>
      <c r="F38" s="117">
        <v>4</v>
      </c>
      <c r="G38" s="117" t="str">
        <f>'Tiempos borrador'!O33</f>
        <v>terminado</v>
      </c>
      <c r="H38" s="188">
        <f>(VLOOKUP(A38,'Tiempos borrador'!A33:L516,11,FALSE))*F38</f>
        <v>0</v>
      </c>
      <c r="I38">
        <f t="shared" si="0"/>
        <v>0</v>
      </c>
      <c r="J38" s="188" t="str">
        <f t="shared" si="1"/>
        <v>00:00</v>
      </c>
      <c r="M38" s="139"/>
      <c r="N38" s="186"/>
      <c r="O38" s="134"/>
    </row>
    <row r="39" spans="1:15" ht="15.75" hidden="1" thickBot="1">
      <c r="A39" s="98" t="s">
        <v>333</v>
      </c>
      <c r="B39" s="230" t="str">
        <f>VLOOKUP(A39,Tabla8[],2,FALSE)</f>
        <v>Volante</v>
      </c>
      <c r="C39" s="117" t="str">
        <f>VLOOKUP(A39,Tabla8[],3,FALSE)</f>
        <v>Eje volante</v>
      </c>
      <c r="D39" s="117" t="str">
        <f>VLOOKUP(A39,Tabla8[],5,FALSE)</f>
        <v>Agujereado p/ Roscar</v>
      </c>
      <c r="E39" s="117">
        <f>VLOOKUP(A39,Tabla8[],4,FALSE)</f>
        <v>1</v>
      </c>
      <c r="F39" s="117">
        <v>4</v>
      </c>
      <c r="G39" s="117" t="str">
        <f>'Tiempos borrador'!O34</f>
        <v>terminado</v>
      </c>
      <c r="H39" s="188">
        <f>(VLOOKUP(A39,'Tiempos borrador'!A34:L517,11,FALSE))*F39</f>
        <v>0</v>
      </c>
      <c r="I39">
        <f t="shared" si="0"/>
        <v>0</v>
      </c>
      <c r="J39" s="188"/>
      <c r="M39" s="139"/>
      <c r="N39" s="186"/>
      <c r="O39" s="134"/>
    </row>
    <row r="40" spans="1:15">
      <c r="A40" s="73" t="s">
        <v>334</v>
      </c>
      <c r="B40" s="230" t="str">
        <f>VLOOKUP(A40,Tabla8[],2,FALSE)</f>
        <v>Volante</v>
      </c>
      <c r="C40" s="117" t="str">
        <f>VLOOKUP(A40,Tabla8[],3,FALSE)</f>
        <v>Eje volante</v>
      </c>
      <c r="D40" s="117" t="str">
        <f>VLOOKUP(A40,Tabla8[],5,FALSE)</f>
        <v>Roscado</v>
      </c>
      <c r="E40" s="117">
        <f>VLOOKUP(A40,Tabla8[],4,FALSE)</f>
        <v>1</v>
      </c>
      <c r="F40" s="198"/>
      <c r="G40" s="198" t="str">
        <f>'Tiempos borrador'!O35</f>
        <v>sin terminar</v>
      </c>
      <c r="H40" s="188">
        <f>(VLOOKUP(A40,'Tiempos borrador'!A35:L518,11,FALSE))*F40</f>
        <v>0</v>
      </c>
      <c r="I40">
        <f t="shared" si="0"/>
        <v>0</v>
      </c>
      <c r="J40" s="188"/>
      <c r="M40" s="139"/>
      <c r="N40" s="186"/>
      <c r="O40" s="134"/>
    </row>
    <row r="41" spans="1:15">
      <c r="A41" s="73" t="s">
        <v>335</v>
      </c>
      <c r="B41" s="230" t="str">
        <f>VLOOKUP(A41,Tabla8[],2,FALSE)</f>
        <v>Volante</v>
      </c>
      <c r="C41" s="117" t="str">
        <f>VLOOKUP(A41,Tabla8[],3,FALSE)</f>
        <v>Eje piñon volante</v>
      </c>
      <c r="D41" s="117" t="str">
        <f>VLOOKUP(A41,Tabla8[],5,FALSE)</f>
        <v>Corte</v>
      </c>
      <c r="E41" s="117">
        <f>VLOOKUP(A41,Tabla8[],4,FALSE)</f>
        <v>1</v>
      </c>
      <c r="F41" s="198"/>
      <c r="G41" s="198" t="str">
        <f>'Tiempos borrador'!O36</f>
        <v>sin terminar</v>
      </c>
      <c r="H41" s="188">
        <f>(VLOOKUP(A41,'Tiempos borrador'!A36:L519,11,FALSE))*F41</f>
        <v>0</v>
      </c>
      <c r="I41">
        <f t="shared" si="0"/>
        <v>0</v>
      </c>
      <c r="J41" s="188"/>
      <c r="M41" s="139"/>
      <c r="N41" s="186"/>
      <c r="O41" s="134"/>
    </row>
    <row r="42" spans="1:15">
      <c r="A42" s="73" t="s">
        <v>339</v>
      </c>
      <c r="B42" s="230" t="str">
        <f>VLOOKUP(A42,Tabla8[],2,FALSE)</f>
        <v>Volante</v>
      </c>
      <c r="C42" s="117" t="str">
        <f>VLOOKUP(A42,Tabla8[],3,FALSE)</f>
        <v>Disco polea</v>
      </c>
      <c r="D42" s="117" t="str">
        <f>VLOOKUP(A42,Tabla8[],5,FALSE)</f>
        <v>Limpieza y repaso de agujeros</v>
      </c>
      <c r="E42" s="117">
        <f>VLOOKUP(A42,Tabla8[],4,FALSE)</f>
        <v>1</v>
      </c>
      <c r="F42" s="198"/>
      <c r="G42" s="198" t="str">
        <f>'Tiempos borrador'!O37</f>
        <v>sin terminar</v>
      </c>
      <c r="H42" s="188">
        <f>(VLOOKUP(A42,'Tiempos borrador'!A37:L520,11,FALSE))*F42</f>
        <v>0</v>
      </c>
      <c r="I42">
        <f t="shared" si="0"/>
        <v>0</v>
      </c>
      <c r="J42" s="188"/>
      <c r="M42" s="139"/>
      <c r="N42" s="186"/>
      <c r="O42" s="134"/>
    </row>
    <row r="43" spans="1:15" ht="30.75" hidden="1" thickBot="1">
      <c r="A43" s="200" t="s">
        <v>343</v>
      </c>
      <c r="B43" s="230" t="str">
        <f>VLOOKUP(A43,Tabla8[],2,FALSE)</f>
        <v>Tensor cadena</v>
      </c>
      <c r="C43" s="117" t="str">
        <f>VLOOKUP(A43,Tabla8[],3,FALSE)</f>
        <v>Soporte tensor cadena</v>
      </c>
      <c r="D43" s="117" t="str">
        <f>VLOOKUP(A43,Tabla8[],5,FALSE)</f>
        <v>Corte</v>
      </c>
      <c r="E43" s="117">
        <f>VLOOKUP(A43,Tabla8[],4,FALSE)</f>
        <v>1</v>
      </c>
      <c r="F43" s="117">
        <v>4</v>
      </c>
      <c r="G43" s="117" t="str">
        <f>'Tiempos borrador'!O38</f>
        <v>terminado</v>
      </c>
      <c r="H43" s="188">
        <f>(VLOOKUP(A43,'Tiempos borrador'!A38:L521,11,FALSE))*F43</f>
        <v>0</v>
      </c>
      <c r="I43">
        <f t="shared" si="0"/>
        <v>0</v>
      </c>
      <c r="J43" s="188"/>
      <c r="M43" s="139"/>
      <c r="N43" s="186"/>
      <c r="O43" s="134"/>
    </row>
    <row r="44" spans="1:15">
      <c r="A44" s="73" t="s">
        <v>369</v>
      </c>
      <c r="B44" s="230" t="str">
        <f>VLOOKUP(A44,Tabla8[],2,FALSE)</f>
        <v>Tensor cadena</v>
      </c>
      <c r="C44" s="117" t="str">
        <f>VLOOKUP(A44,Tabla8[],3,FALSE)</f>
        <v>planchuela Tensor</v>
      </c>
      <c r="D44" s="117" t="str">
        <f>VLOOKUP(A44,Tabla8[],5,FALSE)</f>
        <v>Corte</v>
      </c>
      <c r="E44" s="117">
        <f>VLOOKUP(A44,Tabla8[],4,FALSE)</f>
        <v>1</v>
      </c>
      <c r="F44" s="198"/>
      <c r="G44" s="198" t="str">
        <f>'Tiempos borrador'!O39</f>
        <v>sin terminar</v>
      </c>
      <c r="H44" s="188">
        <f>(VLOOKUP(A44,'Tiempos borrador'!A39:L522,11,FALSE))*F44</f>
        <v>0</v>
      </c>
      <c r="I44">
        <f t="shared" si="0"/>
        <v>0</v>
      </c>
      <c r="J44" s="188"/>
      <c r="M44" s="139"/>
      <c r="N44" s="186"/>
      <c r="O44" s="134"/>
    </row>
    <row r="45" spans="1:15">
      <c r="A45" s="73" t="s">
        <v>346</v>
      </c>
      <c r="B45" s="230" t="str">
        <f>VLOOKUP(A45,Tabla8[],2,FALSE)</f>
        <v>Tensor cadena</v>
      </c>
      <c r="C45" s="117" t="str">
        <f>VLOOKUP(A45,Tabla8[],3,FALSE)</f>
        <v xml:space="preserve">planchuela tensor </v>
      </c>
      <c r="D45" s="117" t="str">
        <f>VLOOKUP(A45,Tabla8[],5,FALSE)</f>
        <v>Agujereado</v>
      </c>
      <c r="E45" s="117">
        <f>VLOOKUP(A45,Tabla8[],4,FALSE)</f>
        <v>3</v>
      </c>
      <c r="F45" s="198"/>
      <c r="G45" s="198" t="str">
        <f>'Tiempos borrador'!O40</f>
        <v>sin terminar</v>
      </c>
      <c r="H45" s="188">
        <f>(VLOOKUP(A45,'Tiempos borrador'!A40:L523,11,FALSE))*F45</f>
        <v>0</v>
      </c>
      <c r="I45">
        <f t="shared" si="0"/>
        <v>0</v>
      </c>
      <c r="J45" s="188"/>
      <c r="M45" s="139"/>
      <c r="N45" s="186"/>
      <c r="O45" s="134"/>
    </row>
    <row r="46" spans="1:15">
      <c r="A46" s="73" t="s">
        <v>606</v>
      </c>
      <c r="B46" s="230" t="str">
        <f>VLOOKUP(A46,Tabla8[],2,FALSE)</f>
        <v>Tensor cadena</v>
      </c>
      <c r="C46" s="117" t="str">
        <f>VLOOKUP(A46,Tabla8[],3,FALSE)</f>
        <v>Soporte de resorte</v>
      </c>
      <c r="D46" s="117" t="str">
        <f>VLOOKUP(A46,Tabla8[],5,FALSE)</f>
        <v>Armado</v>
      </c>
      <c r="E46" s="117">
        <f>VLOOKUP(A46,Tabla8[],4,FALSE)</f>
        <v>1</v>
      </c>
      <c r="F46" s="198"/>
      <c r="G46" s="198" t="str">
        <f>'Tiempos borrador'!O41</f>
        <v>sin terminar</v>
      </c>
      <c r="H46" s="188">
        <f>(VLOOKUP(A46,'Tiempos borrador'!A41:L524,11,FALSE))*F46</f>
        <v>0</v>
      </c>
      <c r="I46">
        <f t="shared" si="0"/>
        <v>0</v>
      </c>
      <c r="J46" s="188"/>
      <c r="M46" s="139"/>
      <c r="N46" s="186"/>
      <c r="O46" s="134"/>
    </row>
    <row r="47" spans="1:15">
      <c r="A47" s="73" t="s">
        <v>820</v>
      </c>
      <c r="B47" s="230" t="str">
        <f>VLOOKUP(A47,Tabla8[],2,FALSE)</f>
        <v>Tensor cadena</v>
      </c>
      <c r="C47" s="117" t="str">
        <f>VLOOKUP(A47,Tabla8[],3,FALSE)</f>
        <v xml:space="preserve">Resorte </v>
      </c>
      <c r="D47" s="117" t="str">
        <f>VLOOKUP(A47,Tabla8[],5,FALSE)</f>
        <v>Corte y orejas</v>
      </c>
      <c r="E47" s="117">
        <f>VLOOKUP(A47,Tabla8[],4,FALSE)</f>
        <v>1</v>
      </c>
      <c r="F47" s="198"/>
      <c r="G47" s="198" t="str">
        <f>'Tiempos borrador'!O42</f>
        <v>sin terminar</v>
      </c>
      <c r="H47" s="188">
        <f>(VLOOKUP(A47,'Tiempos borrador'!A42:L525,11,FALSE))*F47</f>
        <v>0</v>
      </c>
      <c r="I47">
        <f t="shared" si="0"/>
        <v>0</v>
      </c>
      <c r="J47" s="188"/>
      <c r="M47" s="139"/>
      <c r="N47" s="186"/>
      <c r="O47" s="134"/>
    </row>
    <row r="48" spans="1:15" ht="15.75" hidden="1" thickBot="1">
      <c r="A48" s="199" t="s">
        <v>357</v>
      </c>
      <c r="B48" s="230" t="str">
        <f>VLOOKUP(A48,Tabla8[],2,FALSE)</f>
        <v>Engranajes</v>
      </c>
      <c r="C48" s="117" t="str">
        <f>VLOOKUP(A48,Tabla8[],3,FALSE)</f>
        <v>Masas engranajes</v>
      </c>
      <c r="D48" s="117" t="str">
        <f>VLOOKUP(A48,Tabla8[],5,FALSE)</f>
        <v>Corte</v>
      </c>
      <c r="E48" s="117">
        <f>VLOOKUP(A48,Tabla8[],4,FALSE)</f>
        <v>3</v>
      </c>
      <c r="F48" s="117">
        <v>4</v>
      </c>
      <c r="G48" s="117" t="str">
        <f>'Tiempos borrador'!O43</f>
        <v>terminado</v>
      </c>
      <c r="H48" s="188">
        <f>(VLOOKUP(A48,'Tiempos borrador'!A43:L526,11,FALSE))*F48</f>
        <v>0</v>
      </c>
      <c r="I48">
        <f t="shared" si="0"/>
        <v>0</v>
      </c>
      <c r="J48" s="188"/>
      <c r="M48" s="139"/>
      <c r="N48" s="186"/>
      <c r="O48" s="134"/>
    </row>
    <row r="49" spans="1:15" ht="15.75" hidden="1" thickBot="1">
      <c r="A49" s="98" t="s">
        <v>359</v>
      </c>
      <c r="B49" s="230" t="str">
        <f>VLOOKUP(A49,Tabla8[],2,FALSE)</f>
        <v>Engranajes</v>
      </c>
      <c r="C49" s="117" t="str">
        <f>VLOOKUP(A49,Tabla8[],3,FALSE)</f>
        <v>Masas engranajes</v>
      </c>
      <c r="D49" s="117" t="str">
        <f>VLOOKUP(A49,Tabla8[],5,FALSE)</f>
        <v>Agujereado</v>
      </c>
      <c r="E49" s="117">
        <f>VLOOKUP(A49,Tabla8[],4,FALSE)</f>
        <v>3</v>
      </c>
      <c r="F49" s="117">
        <v>4</v>
      </c>
      <c r="G49" s="117" t="str">
        <f>'Tiempos borrador'!O44</f>
        <v>terminado</v>
      </c>
      <c r="H49" s="188">
        <f>(VLOOKUP(A49,'Tiempos borrador'!A44:L527,11,FALSE))*F49</f>
        <v>0</v>
      </c>
      <c r="I49">
        <f t="shared" si="0"/>
        <v>0</v>
      </c>
      <c r="J49" s="188"/>
      <c r="M49" s="139"/>
      <c r="N49" s="186"/>
      <c r="O49" s="134"/>
    </row>
    <row r="50" spans="1:15">
      <c r="A50" s="73" t="s">
        <v>360</v>
      </c>
      <c r="B50" s="230" t="str">
        <f>VLOOKUP(A50,Tabla8[],2,FALSE)</f>
        <v>Engranajes</v>
      </c>
      <c r="C50" s="117" t="str">
        <f>VLOOKUP(A50,Tabla8[],3,FALSE)</f>
        <v>Masas engranajes</v>
      </c>
      <c r="D50" s="117" t="str">
        <f>VLOOKUP(A50,Tabla8[],5,FALSE)</f>
        <v>Agujereado</v>
      </c>
      <c r="E50" s="117">
        <f>VLOOKUP(A50,Tabla8[],4,FALSE)</f>
        <v>3</v>
      </c>
      <c r="F50" s="198"/>
      <c r="G50" s="198" t="str">
        <f>'Tiempos borrador'!O45</f>
        <v>sin terminar</v>
      </c>
      <c r="H50" s="188">
        <f>(VLOOKUP(A50,'Tiempos borrador'!A45:L528,11,FALSE))*F50</f>
        <v>0</v>
      </c>
      <c r="I50">
        <f t="shared" si="0"/>
        <v>0</v>
      </c>
      <c r="J50" s="188"/>
      <c r="M50" s="139"/>
      <c r="N50" s="186"/>
      <c r="O50" s="134"/>
    </row>
    <row r="51" spans="1:15" ht="15.75" hidden="1" thickBot="1">
      <c r="A51" s="199" t="s">
        <v>361</v>
      </c>
      <c r="B51" s="230" t="str">
        <f>VLOOKUP(A51,Tabla8[],2,FALSE)</f>
        <v>Engranajes</v>
      </c>
      <c r="C51" s="117" t="str">
        <f>VLOOKUP(A51,Tabla8[],3,FALSE)</f>
        <v>Masas engranajes</v>
      </c>
      <c r="D51" s="117" t="str">
        <f>VLOOKUP(A51,Tabla8[],5,FALSE)</f>
        <v>Roscado</v>
      </c>
      <c r="E51" s="117">
        <f>VLOOKUP(A51,Tabla8[],4,FALSE)</f>
        <v>3</v>
      </c>
      <c r="F51" s="117">
        <v>4</v>
      </c>
      <c r="G51" s="117" t="str">
        <f>'Tiempos borrador'!O46</f>
        <v>terminado</v>
      </c>
      <c r="H51" s="188">
        <f>(VLOOKUP(A51,'Tiempos borrador'!A46:L529,11,FALSE))*F51</f>
        <v>0</v>
      </c>
      <c r="I51">
        <f t="shared" si="0"/>
        <v>0</v>
      </c>
      <c r="J51" s="188"/>
      <c r="M51" s="139"/>
      <c r="N51" s="186"/>
      <c r="O51" s="134"/>
    </row>
    <row r="52" spans="1:15" ht="15.75" hidden="1" thickBot="1">
      <c r="A52" s="86" t="s">
        <v>366</v>
      </c>
      <c r="B52" s="230" t="str">
        <f>VLOOKUP(A52,Tabla8[],2,FALSE)</f>
        <v>Rasqueta</v>
      </c>
      <c r="C52" s="117" t="str">
        <f>VLOOKUP(A52,Tabla8[],3,FALSE)</f>
        <v>Eje rasqueta</v>
      </c>
      <c r="D52" s="117" t="str">
        <f>VLOOKUP(A52,Tabla8[],5,FALSE)</f>
        <v>Corte</v>
      </c>
      <c r="E52" s="117">
        <f>VLOOKUP(A52,Tabla8[],4,FALSE)</f>
        <v>1</v>
      </c>
      <c r="F52" s="117">
        <v>4</v>
      </c>
      <c r="G52" s="117" t="str">
        <f>'Tiempos borrador'!O47</f>
        <v>terminado</v>
      </c>
      <c r="H52" s="188">
        <f>(VLOOKUP(A52,'Tiempos borrador'!A47:L530,11,FALSE))*F52</f>
        <v>0</v>
      </c>
      <c r="I52">
        <f t="shared" si="0"/>
        <v>0</v>
      </c>
      <c r="J52" s="188"/>
      <c r="M52" s="139"/>
      <c r="N52" s="186"/>
      <c r="O52" s="134"/>
    </row>
    <row r="53" spans="1:15" ht="15.75" hidden="1" thickBot="1">
      <c r="A53" s="98" t="s">
        <v>367</v>
      </c>
      <c r="B53" s="230" t="str">
        <f>VLOOKUP(A53,Tabla8[],2,FALSE)</f>
        <v>Rasqueta</v>
      </c>
      <c r="C53" s="117" t="str">
        <f>VLOOKUP(A53,Tabla8[],3,FALSE)</f>
        <v>Eje rasqueta</v>
      </c>
      <c r="D53" s="117" t="str">
        <f>VLOOKUP(A53,Tabla8[],5,FALSE)</f>
        <v>Agujereado con torno</v>
      </c>
      <c r="E53" s="117">
        <f>VLOOKUP(A53,Tabla8[],4,FALSE)</f>
        <v>2</v>
      </c>
      <c r="F53" s="117">
        <v>4</v>
      </c>
      <c r="G53" s="117" t="str">
        <f>'Tiempos borrador'!O48</f>
        <v>terminado</v>
      </c>
      <c r="H53" s="188">
        <f>(VLOOKUP(A53,'Tiempos borrador'!A48:L531,11,FALSE))*F53</f>
        <v>0</v>
      </c>
      <c r="I53">
        <f t="shared" si="0"/>
        <v>0</v>
      </c>
      <c r="J53" s="188"/>
      <c r="M53" s="139"/>
      <c r="N53" s="186"/>
      <c r="O53" s="134"/>
    </row>
    <row r="54" spans="1:15">
      <c r="A54" s="201" t="s">
        <v>589</v>
      </c>
      <c r="B54" s="231" t="str">
        <f>VLOOKUP(A54,Tabla8[],2,FALSE)</f>
        <v>Rasqueta</v>
      </c>
      <c r="C54" s="117" t="str">
        <f>VLOOKUP(A54,Tabla8[],3,FALSE)</f>
        <v>Eje rasqueta</v>
      </c>
      <c r="D54" s="117" t="str">
        <f>VLOOKUP(A54,Tabla8[],5,FALSE)</f>
        <v>Agujereado remaches paño</v>
      </c>
      <c r="E54" s="117">
        <f>VLOOKUP(A54,Tabla8[],4,FALSE)</f>
        <v>6</v>
      </c>
      <c r="F54" s="198"/>
      <c r="G54" s="198" t="str">
        <f>'Tiempos borrador'!O49</f>
        <v>sin terminar</v>
      </c>
      <c r="H54" s="188">
        <f>(VLOOKUP(A54,'Tiempos borrador'!A49:L532,11,FALSE))*F54</f>
        <v>0</v>
      </c>
      <c r="I54">
        <f t="shared" si="0"/>
        <v>0</v>
      </c>
      <c r="J54" s="188"/>
      <c r="M54" s="139"/>
      <c r="N54" s="186"/>
      <c r="O54" s="134"/>
    </row>
    <row r="55" spans="1:15">
      <c r="A55" s="201" t="s">
        <v>590</v>
      </c>
      <c r="B55" s="231" t="str">
        <f>VLOOKUP(A55,Tabla8[],2,FALSE)</f>
        <v>Rasqueta</v>
      </c>
      <c r="C55" s="117" t="str">
        <f>VLOOKUP(A55,Tabla8[],3,FALSE)</f>
        <v>Eje rasqueta</v>
      </c>
      <c r="D55" s="117" t="str">
        <f>VLOOKUP(A55,Tabla8[],5,FALSE)</f>
        <v>Agujereado remaches rasqueta inox</v>
      </c>
      <c r="E55" s="117">
        <f>VLOOKUP(A55,Tabla8[],4,FALSE)</f>
        <v>7</v>
      </c>
      <c r="F55" s="198"/>
      <c r="G55" s="198" t="str">
        <f>'Tiempos borrador'!O50</f>
        <v>sin terminar</v>
      </c>
      <c r="H55" s="188">
        <f>(VLOOKUP(A55,'Tiempos borrador'!A50:L533,11,FALSE))*F55</f>
        <v>0</v>
      </c>
      <c r="I55">
        <f t="shared" si="0"/>
        <v>0</v>
      </c>
      <c r="J55" s="188"/>
      <c r="M55" s="139"/>
      <c r="N55" s="186"/>
      <c r="O55" s="134"/>
    </row>
    <row r="56" spans="1:15">
      <c r="A56" s="201" t="s">
        <v>888</v>
      </c>
      <c r="B56" s="231" t="str">
        <f>VLOOKUP(A56,Tabla8[],2,FALSE)</f>
        <v>Rasqueta</v>
      </c>
      <c r="C56" s="117" t="str">
        <f>VLOOKUP(A56,Tabla8[],3,FALSE)</f>
        <v>Rasqueta inox</v>
      </c>
      <c r="D56" s="117" t="str">
        <f>VLOOKUP(A56,Tabla8[],5,FALSE)</f>
        <v>Corte y pulido de bordes</v>
      </c>
      <c r="E56" s="117">
        <f>VLOOKUP(A56,Tabla8[],4,FALSE)</f>
        <v>1</v>
      </c>
      <c r="F56" s="198"/>
      <c r="G56" s="198" t="str">
        <f>'Tiempos borrador'!O51</f>
        <v>sin terminar</v>
      </c>
      <c r="H56" s="188">
        <f>(VLOOKUP(A56,'Tiempos borrador'!A51:L534,11,FALSE))*F56</f>
        <v>0</v>
      </c>
      <c r="I56">
        <f t="shared" si="0"/>
        <v>0</v>
      </c>
      <c r="J56" s="188"/>
      <c r="M56" s="139"/>
      <c r="N56" s="186"/>
      <c r="O56" s="134"/>
    </row>
    <row r="57" spans="1:15">
      <c r="A57" s="201" t="s">
        <v>891</v>
      </c>
      <c r="B57" s="231" t="str">
        <f>VLOOKUP(A57,Tabla8[],2,FALSE)</f>
        <v>Rasqueta</v>
      </c>
      <c r="C57" s="117" t="str">
        <f>VLOOKUP(A57,Tabla8[],3,FALSE)</f>
        <v>Rasqueta inox</v>
      </c>
      <c r="D57" s="117" t="str">
        <f>VLOOKUP(A57,Tabla8[],5,FALSE)</f>
        <v>Agujereado</v>
      </c>
      <c r="E57" s="117">
        <f>VLOOKUP(A57,Tabla8[],4,FALSE)</f>
        <v>1</v>
      </c>
      <c r="F57" s="198"/>
      <c r="G57" s="198" t="str">
        <f>'Tiempos borrador'!O52</f>
        <v>sin terminar</v>
      </c>
      <c r="H57" s="188">
        <f>(VLOOKUP(A57,'Tiempos borrador'!A52:L535,11,FALSE))*F57</f>
        <v>0</v>
      </c>
      <c r="I57">
        <f t="shared" si="0"/>
        <v>0</v>
      </c>
      <c r="J57" s="188"/>
      <c r="M57" s="139"/>
      <c r="N57" s="186"/>
      <c r="O57" s="134"/>
    </row>
    <row r="58" spans="1:15">
      <c r="A58" s="201" t="s">
        <v>898</v>
      </c>
      <c r="B58" s="231" t="str">
        <f>VLOOKUP(A58,Tabla8[],2,FALSE)</f>
        <v>Rasqueta</v>
      </c>
      <c r="C58" s="117" t="str">
        <f>VLOOKUP(A58,Tabla8[],3,FALSE)</f>
        <v>brazos resortes</v>
      </c>
      <c r="D58" s="117" t="str">
        <f>VLOOKUP(A58,Tabla8[],5,FALSE)</f>
        <v xml:space="preserve">Corte plegado </v>
      </c>
      <c r="E58" s="117">
        <f>VLOOKUP(A58,Tabla8[],4,FALSE)</f>
        <v>2</v>
      </c>
      <c r="F58" s="198"/>
      <c r="G58" s="198" t="str">
        <f>'Tiempos borrador'!O53</f>
        <v>sin terminar</v>
      </c>
      <c r="H58" s="188">
        <f>(VLOOKUP(A58,'Tiempos borrador'!A53:L536,11,FALSE))*F58</f>
        <v>0</v>
      </c>
      <c r="I58">
        <f t="shared" si="0"/>
        <v>0</v>
      </c>
      <c r="J58" s="188"/>
      <c r="M58" s="139"/>
      <c r="N58" s="186"/>
      <c r="O58" s="134"/>
    </row>
    <row r="59" spans="1:15" ht="30">
      <c r="A59" s="201" t="s">
        <v>903</v>
      </c>
      <c r="B59" s="231" t="str">
        <f>VLOOKUP(A59,Tabla8[],2,FALSE)</f>
        <v>Rasqueta</v>
      </c>
      <c r="C59" s="117" t="str">
        <f>VLOOKUP(A59,Tabla8[],3,FALSE)</f>
        <v>Rasqueta inox +paño flecos+eje rasqueta</v>
      </c>
      <c r="D59" s="117" t="str">
        <f>VLOOKUP(A59,Tabla8[],5,FALSE)</f>
        <v>Armado</v>
      </c>
      <c r="E59" s="117">
        <f>VLOOKUP(A59,Tabla8[],4,FALSE)</f>
        <v>1</v>
      </c>
      <c r="F59" s="198"/>
      <c r="G59" s="198" t="str">
        <f>'Tiempos borrador'!O54</f>
        <v>sin terminar</v>
      </c>
      <c r="H59" s="188">
        <f>(VLOOKUP(A59,'Tiempos borrador'!A54:L537,11,FALSE))*F59</f>
        <v>0</v>
      </c>
      <c r="I59">
        <f t="shared" si="0"/>
        <v>0</v>
      </c>
      <c r="J59" s="188"/>
      <c r="M59" s="139"/>
      <c r="N59" s="186"/>
      <c r="O59" s="134"/>
    </row>
    <row r="60" spans="1:15">
      <c r="A60" s="73" t="s">
        <v>368</v>
      </c>
      <c r="B60" s="230" t="str">
        <f>VLOOKUP(A60,Tabla8[],2,FALSE)</f>
        <v>Rasqueta</v>
      </c>
      <c r="C60" s="117" t="str">
        <f>VLOOKUP(A60,Tabla8[],3,FALSE)</f>
        <v>Espigas eje rasqueta</v>
      </c>
      <c r="D60" s="117" t="str">
        <f>VLOOKUP(A60,Tabla8[],5,FALSE)</f>
        <v>Corte</v>
      </c>
      <c r="E60" s="117">
        <f>VLOOKUP(A60,Tabla8[],4,FALSE)</f>
        <v>2</v>
      </c>
      <c r="F60" s="198"/>
      <c r="G60" s="198" t="str">
        <f>'Tiempos borrador'!O55</f>
        <v>sin terminar</v>
      </c>
      <c r="H60" s="188">
        <f>(VLOOKUP(A60,'Tiempos borrador'!A55:L538,11,FALSE))*F60</f>
        <v>0</v>
      </c>
      <c r="I60">
        <f t="shared" si="0"/>
        <v>0</v>
      </c>
      <c r="J60" s="188"/>
      <c r="M60" s="139"/>
      <c r="N60" s="186"/>
      <c r="O60" s="134"/>
    </row>
    <row r="61" spans="1:15">
      <c r="A61" s="73" t="s">
        <v>815</v>
      </c>
      <c r="B61" s="230" t="str">
        <f>VLOOKUP(A61,Tabla8[],2,FALSE)</f>
        <v>Rasqueta</v>
      </c>
      <c r="C61" s="117" t="str">
        <f>VLOOKUP(A61,Tabla8[],3,FALSE)</f>
        <v xml:space="preserve">Resorte </v>
      </c>
      <c r="D61" s="117" t="str">
        <f>VLOOKUP(A61,Tabla8[],5,FALSE)</f>
        <v>Corte y orejas</v>
      </c>
      <c r="E61" s="117">
        <f>VLOOKUP(A61,Tabla8[],4,FALSE)</f>
        <v>2</v>
      </c>
      <c r="F61" s="198"/>
      <c r="G61" s="198" t="str">
        <f>'Tiempos borrador'!O56</f>
        <v>sin terminar</v>
      </c>
      <c r="H61" s="188">
        <f>(VLOOKUP(A61,'Tiempos borrador'!A56:L539,11,FALSE))*F61</f>
        <v>0</v>
      </c>
      <c r="I61">
        <f t="shared" si="0"/>
        <v>0</v>
      </c>
      <c r="J61" s="188"/>
      <c r="M61" s="139"/>
      <c r="N61" s="186"/>
      <c r="O61" s="134"/>
    </row>
    <row r="62" spans="1:15" ht="15.75" hidden="1" thickBot="1">
      <c r="A62" s="200" t="s">
        <v>370</v>
      </c>
      <c r="B62" s="230" t="str">
        <f>VLOOKUP(A62,Tabla8[],2,FALSE)</f>
        <v>Movimientos manija</v>
      </c>
      <c r="C62" s="117" t="str">
        <f>VLOOKUP(A62,Tabla8[],3,FALSE)</f>
        <v>Movimiento manija</v>
      </c>
      <c r="D62" s="117" t="str">
        <f>VLOOKUP(A62,Tabla8[],5,FALSE)</f>
        <v>Corte</v>
      </c>
      <c r="E62" s="117">
        <f>VLOOKUP(A62,Tabla8[],4,FALSE)</f>
        <v>1</v>
      </c>
      <c r="F62" s="117">
        <v>8</v>
      </c>
      <c r="G62" s="117" t="str">
        <f>'Tiempos borrador'!O57</f>
        <v>terminado</v>
      </c>
      <c r="H62" s="188">
        <f>(VLOOKUP(A62,'Tiempos borrador'!A57:L540,11,FALSE))*F62</f>
        <v>0</v>
      </c>
      <c r="I62">
        <f t="shared" si="0"/>
        <v>0</v>
      </c>
      <c r="J62" s="188"/>
      <c r="M62" s="139"/>
      <c r="N62" s="186"/>
      <c r="O62" s="134"/>
    </row>
    <row r="63" spans="1:15" ht="30">
      <c r="A63" s="73" t="s">
        <v>371</v>
      </c>
      <c r="B63" s="230" t="str">
        <f>VLOOKUP(A63,Tabla8[],2,FALSE)</f>
        <v>Movimientos manija</v>
      </c>
      <c r="C63" s="117" t="str">
        <f>VLOOKUP(A63,Tabla8[],3,FALSE)</f>
        <v>Movimiento leva acero</v>
      </c>
      <c r="D63" s="117" t="str">
        <f>VLOOKUP(A63,Tabla8[],5,FALSE)</f>
        <v>Corte</v>
      </c>
      <c r="E63" s="117">
        <f>VLOOKUP(A63,Tabla8[],4,FALSE)</f>
        <v>1</v>
      </c>
      <c r="F63" s="198"/>
      <c r="G63" s="198" t="str">
        <f>'Tiempos borrador'!O58</f>
        <v>sin terminar</v>
      </c>
      <c r="H63" s="188">
        <f>(VLOOKUP(A63,'Tiempos borrador'!A58:L541,11,FALSE))*F63</f>
        <v>0</v>
      </c>
      <c r="I63">
        <f t="shared" si="0"/>
        <v>0</v>
      </c>
      <c r="J63" s="188"/>
      <c r="M63" s="139"/>
      <c r="N63" s="186"/>
      <c r="O63" s="134"/>
    </row>
    <row r="64" spans="1:15" ht="30">
      <c r="A64" s="73" t="s">
        <v>372</v>
      </c>
      <c r="B64" s="230" t="str">
        <f>VLOOKUP(A64,Tabla8[],2,FALSE)</f>
        <v>Movimientos manija</v>
      </c>
      <c r="C64" s="117" t="str">
        <f>VLOOKUP(A64,Tabla8[],3,FALSE)</f>
        <v>Movimiento manija-leva  acero</v>
      </c>
      <c r="D64" s="117" t="str">
        <f>VLOOKUP(A64,Tabla8[],5,FALSE)</f>
        <v>Corte</v>
      </c>
      <c r="E64" s="117">
        <f>VLOOKUP(A64,Tabla8[],4,FALSE)</f>
        <v>1</v>
      </c>
      <c r="F64" s="198"/>
      <c r="G64" s="198" t="str">
        <f>'Tiempos borrador'!O59</f>
        <v>sin terminar</v>
      </c>
      <c r="H64" s="188">
        <f>(VLOOKUP(A64,'Tiempos borrador'!A59:L542,11,FALSE))*F64</f>
        <v>0</v>
      </c>
      <c r="I64">
        <f t="shared" si="0"/>
        <v>0</v>
      </c>
      <c r="J64" s="188"/>
      <c r="M64" s="139"/>
      <c r="N64" s="186"/>
      <c r="O64" s="134"/>
    </row>
    <row r="65" spans="1:15" ht="15.75" hidden="1" thickBot="1">
      <c r="A65" s="199" t="s">
        <v>373</v>
      </c>
      <c r="B65" s="230" t="str">
        <f>VLOOKUP(A65,Tabla8[],2,FALSE)</f>
        <v>Movimientos manija</v>
      </c>
      <c r="C65" s="117" t="str">
        <f>VLOOKUP(A65,Tabla8[],3,FALSE)</f>
        <v>Movimiento manija</v>
      </c>
      <c r="D65" s="117" t="str">
        <f>VLOOKUP(A65,Tabla8[],5,FALSE)</f>
        <v>Agujereado</v>
      </c>
      <c r="E65" s="117">
        <f>VLOOKUP(A65,Tabla8[],4,FALSE)</f>
        <v>1</v>
      </c>
      <c r="F65" s="117">
        <v>11</v>
      </c>
      <c r="G65" s="117" t="str">
        <f>'Tiempos borrador'!O60</f>
        <v>terminado</v>
      </c>
      <c r="H65" s="188">
        <f>(VLOOKUP(A65,'Tiempos borrador'!A60:L543,11,FALSE))*F65</f>
        <v>0</v>
      </c>
      <c r="I65">
        <f t="shared" si="0"/>
        <v>0</v>
      </c>
      <c r="J65" s="188"/>
      <c r="M65" s="139"/>
      <c r="N65" s="186"/>
      <c r="O65" s="134"/>
    </row>
    <row r="66" spans="1:15" ht="15.75" hidden="1" thickBot="1">
      <c r="A66" s="86" t="s">
        <v>374</v>
      </c>
      <c r="B66" s="230" t="str">
        <f>VLOOKUP(A66,Tabla8[],2,FALSE)</f>
        <v>Movimientos manija</v>
      </c>
      <c r="C66" s="117" t="str">
        <f>VLOOKUP(A66,Tabla8[],3,FALSE)</f>
        <v>Movimiento manija</v>
      </c>
      <c r="D66" s="117" t="str">
        <f>VLOOKUP(A66,Tabla8[],5,FALSE)</f>
        <v>Soladura</v>
      </c>
      <c r="E66" s="117">
        <f>VLOOKUP(A66,Tabla8[],4,FALSE)</f>
        <v>1</v>
      </c>
      <c r="F66" s="117">
        <v>12</v>
      </c>
      <c r="G66" s="117" t="str">
        <f>'Tiempos borrador'!O61</f>
        <v>terminado</v>
      </c>
      <c r="H66" s="188">
        <f>(VLOOKUP(A66,'Tiempos borrador'!A61:L544,11,FALSE))*F66</f>
        <v>0</v>
      </c>
      <c r="I66">
        <f t="shared" si="0"/>
        <v>0</v>
      </c>
      <c r="J66" s="188"/>
      <c r="M66" s="139"/>
      <c r="N66" s="186"/>
      <c r="O66" s="134"/>
    </row>
    <row r="67" spans="1:15" ht="30.75" hidden="1" thickBot="1">
      <c r="A67" s="98" t="s">
        <v>375</v>
      </c>
      <c r="B67" s="230" t="str">
        <f>VLOOKUP(A67,Tabla8[],2,FALSE)</f>
        <v>Movimientos manija</v>
      </c>
      <c r="C67" s="117" t="str">
        <f>VLOOKUP(A67,Tabla8[],3,FALSE)</f>
        <v>Movimiento leva acero</v>
      </c>
      <c r="D67" s="117" t="str">
        <f>VLOOKUP(A67,Tabla8[],5,FALSE)</f>
        <v>Agujereado</v>
      </c>
      <c r="E67" s="117">
        <f>VLOOKUP(A67,Tabla8[],4,FALSE)</f>
        <v>1</v>
      </c>
      <c r="F67" s="117">
        <v>13</v>
      </c>
      <c r="G67" s="117" t="str">
        <f>'Tiempos borrador'!O62</f>
        <v>terminado</v>
      </c>
      <c r="H67" s="188">
        <f>(VLOOKUP(A67,'Tiempos borrador'!A62:L545,11,FALSE))*F67</f>
        <v>0</v>
      </c>
      <c r="I67">
        <f t="shared" si="0"/>
        <v>0</v>
      </c>
      <c r="J67" s="188"/>
      <c r="M67" s="139"/>
      <c r="N67" s="186"/>
      <c r="O67" s="134"/>
    </row>
    <row r="68" spans="1:15" ht="30">
      <c r="A68" s="73" t="s">
        <v>376</v>
      </c>
      <c r="B68" s="230" t="str">
        <f>VLOOKUP(A68,Tabla8[],2,FALSE)</f>
        <v>Movimientos manija</v>
      </c>
      <c r="C68" s="117" t="str">
        <f>VLOOKUP(A68,Tabla8[],3,FALSE)</f>
        <v>Movimiento leva acero</v>
      </c>
      <c r="D68" s="117" t="str">
        <f>VLOOKUP(A68,Tabla8[],5,FALSE)</f>
        <v>Soldadura</v>
      </c>
      <c r="E68" s="117">
        <f>VLOOKUP(A68,Tabla8[],4,FALSE)</f>
        <v>1</v>
      </c>
      <c r="F68" s="198"/>
      <c r="G68" s="198" t="str">
        <f>'Tiempos borrador'!O63</f>
        <v>sin terminar</v>
      </c>
      <c r="H68" s="188">
        <f>(VLOOKUP(A68,'Tiempos borrador'!A63:L546,11,FALSE))*F68</f>
        <v>0</v>
      </c>
      <c r="I68">
        <f t="shared" si="0"/>
        <v>0</v>
      </c>
      <c r="J68" s="188"/>
      <c r="M68" s="139"/>
      <c r="N68" s="186"/>
      <c r="O68" s="134"/>
    </row>
    <row r="69" spans="1:15" ht="30">
      <c r="A69" s="73" t="s">
        <v>377</v>
      </c>
      <c r="B69" s="230" t="str">
        <f>VLOOKUP(A69,Tabla8[],2,FALSE)</f>
        <v>Movimientos manija</v>
      </c>
      <c r="C69" s="117" t="str">
        <f>VLOOKUP(A69,Tabla8[],3,FALSE)</f>
        <v>Movimiento manija-leva  acero</v>
      </c>
      <c r="D69" s="117" t="str">
        <f>VLOOKUP(A69,Tabla8[],5,FALSE)</f>
        <v>Agujereado</v>
      </c>
      <c r="E69" s="117">
        <f>VLOOKUP(A69,Tabla8[],4,FALSE)</f>
        <v>2</v>
      </c>
      <c r="F69" s="198"/>
      <c r="G69" s="198" t="str">
        <f>'Tiempos borrador'!O64</f>
        <v>sin terminar</v>
      </c>
      <c r="H69" s="188">
        <f>(VLOOKUP(A69,'Tiempos borrador'!A64:L547,11,FALSE))*F69</f>
        <v>0</v>
      </c>
      <c r="I69">
        <f t="shared" si="0"/>
        <v>0</v>
      </c>
      <c r="J69" s="188"/>
      <c r="M69" s="139"/>
      <c r="N69" s="186"/>
      <c r="O69" s="134"/>
    </row>
    <row r="70" spans="1:15" ht="45">
      <c r="A70" s="201" t="s">
        <v>875</v>
      </c>
      <c r="B70" s="231" t="str">
        <f>VLOOKUP(A70,Tabla8[],2,FALSE)</f>
        <v>leva de acero</v>
      </c>
      <c r="C70" s="117" t="str">
        <f>VLOOKUP(A70,Tabla8[],3,FALSE)</f>
        <v>armado Movimiento leva acero +eje leva de acero</v>
      </c>
      <c r="D70" s="117" t="str">
        <f>VLOOKUP(A70,Tabla8[],5,FALSE)</f>
        <v>Soldadura</v>
      </c>
      <c r="E70" s="117">
        <f>VLOOKUP(A70,Tabla8[],4,FALSE)</f>
        <v>1</v>
      </c>
      <c r="F70" s="198"/>
      <c r="G70" s="198" t="str">
        <f>'Tiempos borrador'!O65</f>
        <v>sin terminar</v>
      </c>
      <c r="H70" s="188">
        <f>(VLOOKUP(A70,'Tiempos borrador'!A65:L548,11,FALSE))*F70</f>
        <v>0</v>
      </c>
      <c r="I70">
        <f t="shared" si="0"/>
        <v>0</v>
      </c>
      <c r="J70" s="188"/>
      <c r="M70" s="139"/>
      <c r="N70" s="186"/>
      <c r="O70" s="134"/>
    </row>
    <row r="71" spans="1:15" ht="30">
      <c r="A71" s="73" t="s">
        <v>378</v>
      </c>
      <c r="B71" s="230" t="str">
        <f>VLOOKUP(A71,Tabla8[],2,FALSE)</f>
        <v>Tensor de paño</v>
      </c>
      <c r="C71" s="117" t="str">
        <f>VLOOKUP(A71,Tabla8[],3,FALSE)</f>
        <v xml:space="preserve">varillas roscadas Cajas tensor aluminio </v>
      </c>
      <c r="D71" s="117">
        <f>VLOOKUP(A71,Tabla8[],5,FALSE)</f>
        <v>0</v>
      </c>
      <c r="E71" s="117">
        <f>VLOOKUP(A71,Tabla8[],4,FALSE)</f>
        <v>2</v>
      </c>
      <c r="F71" s="198"/>
      <c r="G71" s="198" t="str">
        <f>'Tiempos borrador'!O66</f>
        <v>sin terminar</v>
      </c>
      <c r="H71" s="188"/>
      <c r="J71" s="188"/>
      <c r="M71" s="139"/>
      <c r="N71" s="186"/>
      <c r="O71" s="134"/>
    </row>
    <row r="72" spans="1:15" ht="30">
      <c r="A72" s="73" t="s">
        <v>379</v>
      </c>
      <c r="B72" s="230" t="str">
        <f>VLOOKUP(A72,Tabla8[],2,FALSE)</f>
        <v>Volante</v>
      </c>
      <c r="C72" s="117" t="str">
        <f>VLOOKUP(A72,Tabla8[],3,FALSE)</f>
        <v xml:space="preserve">varillas roscadas Volante  </v>
      </c>
      <c r="D72" s="117">
        <f>VLOOKUP(A72,Tabla8[],5,FALSE)</f>
        <v>0</v>
      </c>
      <c r="E72" s="117">
        <f>VLOOKUP(A72,Tabla8[],4,FALSE)</f>
        <v>1</v>
      </c>
      <c r="F72" s="198"/>
      <c r="G72" s="198" t="str">
        <f>'Tiempos borrador'!O67</f>
        <v>sin terminar</v>
      </c>
      <c r="H72" s="188"/>
      <c r="J72" s="188"/>
      <c r="M72" s="139"/>
      <c r="N72" s="186"/>
      <c r="O72" s="134"/>
    </row>
    <row r="73" spans="1:15" ht="30">
      <c r="A73" s="73" t="s">
        <v>380</v>
      </c>
      <c r="B73" s="230" t="str">
        <f>VLOOKUP(A73,Tabla8[],2,FALSE)</f>
        <v>Varilla roscada tapa superior</v>
      </c>
      <c r="C73" s="117" t="str">
        <f>VLOOKUP(A73,Tabla8[],3,FALSE)</f>
        <v xml:space="preserve">varlla roscada Eje tapa superior </v>
      </c>
      <c r="D73" s="117">
        <f>VLOOKUP(A73,Tabla8[],5,FALSE)</f>
        <v>0</v>
      </c>
      <c r="E73" s="117">
        <f>VLOOKUP(A73,Tabla8[],4,FALSE)</f>
        <v>1</v>
      </c>
      <c r="F73" s="198"/>
      <c r="G73" s="198" t="str">
        <f>'Tiempos borrador'!O68</f>
        <v>sin terminar</v>
      </c>
      <c r="H73" s="188"/>
      <c r="J73" s="188"/>
      <c r="M73" s="139"/>
      <c r="N73" s="186"/>
      <c r="O73" s="134"/>
    </row>
    <row r="74" spans="1:15">
      <c r="A74" s="73" t="s">
        <v>513</v>
      </c>
      <c r="B74" s="230" t="str">
        <f>VLOOKUP(A74,Tabla8[],2,FALSE)</f>
        <v>Tapas laterales</v>
      </c>
      <c r="C74" s="117" t="str">
        <f>VLOOKUP(A74,Tabla8[],3,FALSE)</f>
        <v>Armado de laterales</v>
      </c>
      <c r="D74" s="117" t="str">
        <f>VLOOKUP(A74,Tabla8[],5,FALSE)</f>
        <v>Soldadura</v>
      </c>
      <c r="E74" s="117">
        <f>VLOOKUP(A74,Tabla8[],4,FALSE)</f>
        <v>2</v>
      </c>
      <c r="F74" s="198"/>
      <c r="G74" s="198" t="str">
        <f>'Tiempos borrador'!O69</f>
        <v>sin terminar</v>
      </c>
      <c r="H74" s="188"/>
      <c r="J74" s="188"/>
      <c r="M74" s="139"/>
      <c r="N74" s="186"/>
      <c r="O74" s="134"/>
    </row>
    <row r="75" spans="1:15" ht="30">
      <c r="A75" s="73" t="s">
        <v>514</v>
      </c>
      <c r="B75" s="230" t="str">
        <f>VLOOKUP(A75,Tabla8[],2,FALSE)</f>
        <v>Tapas laterales</v>
      </c>
      <c r="C75" s="117" t="str">
        <f>VLOOKUP(A75,Tabla8[],3,FALSE)</f>
        <v>Limpieza de chasis armado</v>
      </c>
      <c r="D75" s="117" t="str">
        <f>VLOOKUP(A75,Tabla8[],5,FALSE)</f>
        <v>Desbaste y pulido</v>
      </c>
      <c r="E75" s="117">
        <f>VLOOKUP(A75,Tabla8[],4,FALSE)</f>
        <v>2</v>
      </c>
      <c r="F75" s="198"/>
      <c r="G75" s="198" t="str">
        <f>'Tiempos borrador'!O70</f>
        <v>sin terminar</v>
      </c>
      <c r="H75" s="188"/>
      <c r="J75" s="188"/>
      <c r="M75" s="139"/>
      <c r="N75" s="186"/>
      <c r="O75" s="134"/>
    </row>
    <row r="76" spans="1:15" ht="30">
      <c r="A76" s="73" t="s">
        <v>515</v>
      </c>
      <c r="B76" s="230" t="str">
        <f>VLOOKUP(A76,Tabla8[],2,FALSE)</f>
        <v>Tapas laterales</v>
      </c>
      <c r="C76" s="117" t="str">
        <f>VLOOKUP(A76,Tabla8[],3,FALSE)</f>
        <v>Ranura de manija reglacion y llave</v>
      </c>
      <c r="D76" s="117" t="str">
        <f>VLOOKUP(A76,Tabla8[],5,FALSE)</f>
        <v>Corte plasma manual</v>
      </c>
      <c r="E76" s="117">
        <f>VLOOKUP(A76,Tabla8[],4,FALSE)</f>
        <v>1</v>
      </c>
      <c r="F76" s="198"/>
      <c r="G76" s="198" t="str">
        <f>'Tiempos borrador'!O71</f>
        <v>sin terminar</v>
      </c>
      <c r="H76" s="188"/>
      <c r="J76" s="188"/>
      <c r="M76" s="139"/>
      <c r="N76" s="186"/>
      <c r="O76" s="134"/>
    </row>
    <row r="77" spans="1:15">
      <c r="A77" s="73" t="s">
        <v>517</v>
      </c>
      <c r="B77" s="230" t="str">
        <f>VLOOKUP(A77,Tabla8[],2,FALSE)</f>
        <v>Tapas laterales</v>
      </c>
      <c r="C77" s="117" t="str">
        <f>VLOOKUP(A77,Tabla8[],3,FALSE)</f>
        <v>Bujes chasis</v>
      </c>
      <c r="D77" s="117" t="str">
        <f>VLOOKUP(A77,Tabla8[],5,FALSE)</f>
        <v>Corte Sensitiva</v>
      </c>
      <c r="E77" s="117">
        <f>VLOOKUP(A77,Tabla8[],4,FALSE)</f>
        <v>4</v>
      </c>
      <c r="F77" s="198"/>
      <c r="G77" s="198" t="str">
        <f>'Tiempos borrador'!O72</f>
        <v>sin terminar</v>
      </c>
      <c r="H77" s="188"/>
      <c r="J77" s="188"/>
      <c r="M77" s="139"/>
      <c r="N77" s="186"/>
      <c r="O77" s="134"/>
    </row>
    <row r="78" spans="1:15">
      <c r="A78" s="73" t="s">
        <v>518</v>
      </c>
      <c r="B78" s="230" t="str">
        <f>VLOOKUP(A78,Tabla8[],2,FALSE)</f>
        <v>Tapas laterales</v>
      </c>
      <c r="C78" s="117" t="str">
        <f>VLOOKUP(A78,Tabla8[],3,FALSE)</f>
        <v>Montaje bujes chasis</v>
      </c>
      <c r="D78" s="117" t="str">
        <f>VLOOKUP(A78,Tabla8[],5,FALSE)</f>
        <v>Soldadura</v>
      </c>
      <c r="E78" s="117">
        <f>VLOOKUP(A78,Tabla8[],4,FALSE)</f>
        <v>4</v>
      </c>
      <c r="F78" s="198"/>
      <c r="G78" s="198" t="str">
        <f>'Tiempos borrador'!O73</f>
        <v>sin terminar</v>
      </c>
      <c r="H78" s="188"/>
      <c r="J78" s="188"/>
      <c r="M78" s="139"/>
      <c r="N78" s="186"/>
      <c r="O78" s="134"/>
    </row>
    <row r="79" spans="1:15">
      <c r="A79" s="73" t="s">
        <v>519</v>
      </c>
      <c r="B79" s="230" t="str">
        <f>VLOOKUP(A79,Tabla8[],2,FALSE)</f>
        <v>Tapas laterales</v>
      </c>
      <c r="C79" s="117" t="str">
        <f>VLOOKUP(A79,Tabla8[],3,FALSE)</f>
        <v>Escuadras</v>
      </c>
      <c r="D79" s="117" t="str">
        <f>VLOOKUP(A79,Tabla8[],5,FALSE)</f>
        <v>Corte y plegado</v>
      </c>
      <c r="E79" s="117">
        <f>VLOOKUP(A79,Tabla8[],4,FALSE)</f>
        <v>4</v>
      </c>
      <c r="F79" s="198"/>
      <c r="G79" s="198" t="str">
        <f>'Tiempos borrador'!O74</f>
        <v>sin terminar</v>
      </c>
      <c r="H79" s="188"/>
      <c r="J79" s="188"/>
      <c r="M79" s="139"/>
      <c r="N79" s="186"/>
      <c r="O79" s="134"/>
    </row>
    <row r="80" spans="1:15" ht="15.75" hidden="1" thickBot="1">
      <c r="A80" s="199" t="s">
        <v>520</v>
      </c>
      <c r="B80" s="230" t="str">
        <f>VLOOKUP(A80,Tabla8[],2,FALSE)</f>
        <v>Tapas laterales</v>
      </c>
      <c r="C80" s="117" t="str">
        <f>VLOOKUP(A80,Tabla8[],3,FALSE)</f>
        <v>Escuadras</v>
      </c>
      <c r="D80" s="117" t="str">
        <f>VLOOKUP(A80,Tabla8[],5,FALSE)</f>
        <v>soldadura de punto</v>
      </c>
      <c r="E80" s="117">
        <f>VLOOKUP(A80,Tabla8[],4,FALSE)</f>
        <v>12</v>
      </c>
      <c r="F80" s="198"/>
      <c r="G80" s="198" t="str">
        <f>'Tiempos borrador'!O75</f>
        <v>terminado</v>
      </c>
      <c r="H80" s="188"/>
      <c r="J80" s="188"/>
      <c r="M80" s="139"/>
      <c r="N80" s="186"/>
      <c r="O80" s="134"/>
    </row>
    <row r="81" spans="1:15" ht="15.75" hidden="1" thickBot="1">
      <c r="A81" s="86" t="s">
        <v>521</v>
      </c>
      <c r="B81" s="230" t="str">
        <f>VLOOKUP(A81,Tabla8[],2,FALSE)</f>
        <v>Tapas laterales</v>
      </c>
      <c r="C81" s="117" t="str">
        <f>VLOOKUP(A81,Tabla8[],3,FALSE)</f>
        <v>Orejas</v>
      </c>
      <c r="D81" s="117" t="str">
        <f>VLOOKUP(A81,Tabla8[],5,FALSE)</f>
        <v>Corte</v>
      </c>
      <c r="E81" s="117">
        <f>VLOOKUP(A81,Tabla8[],4,FALSE)</f>
        <v>14</v>
      </c>
      <c r="F81" s="198"/>
      <c r="G81" s="198" t="str">
        <f>'Tiempos borrador'!O76</f>
        <v>terminado</v>
      </c>
      <c r="H81" s="188"/>
      <c r="J81" s="188"/>
      <c r="M81" s="139"/>
      <c r="N81" s="186"/>
      <c r="O81" s="134"/>
    </row>
    <row r="82" spans="1:15" ht="15.75" hidden="1" thickBot="1">
      <c r="A82" s="86" t="s">
        <v>522</v>
      </c>
      <c r="B82" s="230" t="str">
        <f>VLOOKUP(A82,Tabla8[],2,FALSE)</f>
        <v>Tapas laterales</v>
      </c>
      <c r="C82" s="117" t="str">
        <f>VLOOKUP(A82,Tabla8[],3,FALSE)</f>
        <v>Orejas</v>
      </c>
      <c r="D82" s="117" t="str">
        <f>VLOOKUP(A82,Tabla8[],5,FALSE)</f>
        <v>Soldadura al chasis</v>
      </c>
      <c r="E82" s="117">
        <f>VLOOKUP(A82,Tabla8[],4,FALSE)</f>
        <v>14</v>
      </c>
      <c r="F82" s="198"/>
      <c r="G82" s="198" t="str">
        <f>'Tiempos borrador'!O77</f>
        <v>terminado</v>
      </c>
      <c r="H82" s="188"/>
      <c r="J82" s="188"/>
      <c r="M82" s="139"/>
      <c r="N82" s="186"/>
      <c r="O82" s="134"/>
    </row>
    <row r="83" spans="1:15" ht="15.75" hidden="1" thickBot="1">
      <c r="A83" s="98" t="s">
        <v>523</v>
      </c>
      <c r="B83" s="230" t="str">
        <f>VLOOKUP(A83,Tabla8[],2,FALSE)</f>
        <v>Tapas laterales</v>
      </c>
      <c r="C83" s="117" t="str">
        <f>VLOOKUP(A83,Tabla8[],3,FALSE)</f>
        <v>Orejas</v>
      </c>
      <c r="D83" s="117" t="str">
        <f>VLOOKUP(A83,Tabla8[],5,FALSE)</f>
        <v>Doblado</v>
      </c>
      <c r="E83" s="117">
        <f>VLOOKUP(A83,Tabla8[],4,FALSE)</f>
        <v>14</v>
      </c>
      <c r="F83" s="198"/>
      <c r="G83" s="198" t="str">
        <f>'Tiempos borrador'!O78</f>
        <v>terminado</v>
      </c>
      <c r="H83" s="188"/>
      <c r="J83" s="188"/>
      <c r="M83" s="139"/>
      <c r="N83" s="186"/>
      <c r="O83" s="134"/>
    </row>
    <row r="84" spans="1:15" ht="30">
      <c r="A84" s="73" t="s">
        <v>526</v>
      </c>
      <c r="B84" s="230" t="str">
        <f>VLOOKUP(A84,Tabla8[],2,FALSE)</f>
        <v>Bandejas</v>
      </c>
      <c r="C84" s="117" t="str">
        <f>VLOOKUP(A84,Tabla8[],3,FALSE)</f>
        <v>Superior +central+inferior</v>
      </c>
      <c r="D84" s="117" t="str">
        <f>VLOOKUP(A84,Tabla8[],5,FALSE)</f>
        <v xml:space="preserve">Limpieza </v>
      </c>
      <c r="E84" s="117">
        <f>VLOOKUP(A84,Tabla8[],4,FALSE)</f>
        <v>1</v>
      </c>
      <c r="F84" s="198"/>
      <c r="G84" s="198" t="str">
        <f>'Tiempos borrador'!O79</f>
        <v>terminado</v>
      </c>
      <c r="H84" s="188"/>
      <c r="J84" s="188"/>
      <c r="M84" s="139"/>
      <c r="N84" s="186"/>
      <c r="O84" s="134"/>
    </row>
    <row r="85" spans="1:15" ht="30">
      <c r="A85" s="73" t="s">
        <v>527</v>
      </c>
      <c r="B85" s="230" t="str">
        <f>VLOOKUP(A85,Tabla8[],2,FALSE)</f>
        <v>Manijas y reguladores</v>
      </c>
      <c r="C85" s="117" t="str">
        <f>VLOOKUP(A85,Tabla8[],3,FALSE)</f>
        <v xml:space="preserve">Manija regulacion rolo laminador </v>
      </c>
      <c r="D85" s="117" t="str">
        <f>VLOOKUP(A85,Tabla8[],5,FALSE)</f>
        <v>Corte</v>
      </c>
      <c r="E85" s="117">
        <f>VLOOKUP(A85,Tabla8[],4,FALSE)</f>
        <v>1</v>
      </c>
      <c r="F85" s="198"/>
      <c r="G85" s="198" t="str">
        <f>'Tiempos borrador'!O80</f>
        <v>sin terminar</v>
      </c>
      <c r="H85" s="188"/>
      <c r="J85" s="188"/>
      <c r="M85" s="139"/>
      <c r="N85" s="186"/>
      <c r="O85" s="134"/>
    </row>
    <row r="86" spans="1:15" ht="30">
      <c r="A86" s="73" t="s">
        <v>530</v>
      </c>
      <c r="B86" s="230" t="str">
        <f>VLOOKUP(A86,Tabla8[],2,FALSE)</f>
        <v>Manijas y reguladores</v>
      </c>
      <c r="C86" s="117" t="str">
        <f>VLOOKUP(A86,Tabla8[],3,FALSE)</f>
        <v xml:space="preserve">Manija regulacion rolo laminador </v>
      </c>
      <c r="D86" s="117" t="str">
        <f>VLOOKUP(A86,Tabla8[],5,FALSE)</f>
        <v>Roscado</v>
      </c>
      <c r="E86" s="117">
        <f>VLOOKUP(A86,Tabla8[],4,FALSE)</f>
        <v>1</v>
      </c>
      <c r="F86" s="198"/>
      <c r="G86" s="198" t="str">
        <f>'Tiempos borrador'!O81</f>
        <v>sin terminar</v>
      </c>
      <c r="H86" s="188"/>
      <c r="J86" s="188"/>
      <c r="M86" s="139"/>
      <c r="N86" s="186"/>
      <c r="O86" s="134"/>
    </row>
    <row r="87" spans="1:15" ht="30">
      <c r="A87" s="73" t="s">
        <v>531</v>
      </c>
      <c r="B87" s="230" t="str">
        <f>VLOOKUP(A87,Tabla8[],2,FALSE)</f>
        <v>Manijas y reguladores</v>
      </c>
      <c r="C87" s="117" t="str">
        <f>VLOOKUP(A87,Tabla8[],3,FALSE)</f>
        <v>Tortas de regulacion rolo tensor de paño</v>
      </c>
      <c r="D87" s="117" t="str">
        <f>VLOOKUP(A87,Tabla8[],5,FALSE)</f>
        <v>Corte</v>
      </c>
      <c r="E87" s="117">
        <f>VLOOKUP(A87,Tabla8[],4,FALSE)</f>
        <v>2</v>
      </c>
      <c r="F87" s="198"/>
      <c r="G87" s="198" t="str">
        <f>'Tiempos borrador'!O82</f>
        <v>sin terminar</v>
      </c>
      <c r="H87" s="188"/>
      <c r="J87" s="188"/>
      <c r="M87" s="139"/>
      <c r="N87" s="186"/>
      <c r="O87" s="134"/>
    </row>
    <row r="88" spans="1:15" ht="30">
      <c r="A88" s="73" t="s">
        <v>534</v>
      </c>
      <c r="B88" s="230" t="str">
        <f>VLOOKUP(A88,Tabla8[],2,FALSE)</f>
        <v>Manijas y reguladores</v>
      </c>
      <c r="C88" s="117" t="str">
        <f>VLOOKUP(A88,Tabla8[],3,FALSE)</f>
        <v>Tortas de regulacion rolo tensor de paño</v>
      </c>
      <c r="D88" s="117" t="str">
        <f>VLOOKUP(A88,Tabla8[],5,FALSE)</f>
        <v>Roscado</v>
      </c>
      <c r="E88" s="117">
        <f>VLOOKUP(A88,Tabla8[],4,FALSE)</f>
        <v>2</v>
      </c>
      <c r="F88" s="198"/>
      <c r="G88" s="198" t="str">
        <f>'Tiempos borrador'!O83</f>
        <v>sin terminar</v>
      </c>
      <c r="H88" s="188"/>
      <c r="J88" s="188"/>
      <c r="M88" s="139"/>
      <c r="N88" s="186"/>
      <c r="O88" s="134"/>
    </row>
    <row r="89" spans="1:15">
      <c r="A89" s="73" t="s">
        <v>535</v>
      </c>
      <c r="B89" s="230" t="str">
        <f>VLOOKUP(A89,Tabla8[],2,FALSE)</f>
        <v>Manijas y reguladores</v>
      </c>
      <c r="C89" s="117" t="str">
        <f>VLOOKUP(A89,Tabla8[],3,FALSE)</f>
        <v>Mascara regulacion</v>
      </c>
      <c r="D89" s="117" t="str">
        <f>VLOOKUP(A89,Tabla8[],5,FALSE)</f>
        <v>Corte</v>
      </c>
      <c r="E89" s="117">
        <f>VLOOKUP(A89,Tabla8[],4,FALSE)</f>
        <v>1</v>
      </c>
      <c r="F89" s="198"/>
      <c r="G89" s="198" t="str">
        <f>'Tiempos borrador'!O84</f>
        <v>terminado</v>
      </c>
      <c r="H89" s="188"/>
      <c r="J89" s="188"/>
      <c r="M89" s="139"/>
      <c r="N89" s="186"/>
      <c r="O89" s="134"/>
    </row>
    <row r="90" spans="1:15">
      <c r="A90" s="73" t="s">
        <v>538</v>
      </c>
      <c r="B90" s="230" t="str">
        <f>VLOOKUP(A90,Tabla8[],2,FALSE)</f>
        <v>Manijas y reguladores</v>
      </c>
      <c r="C90" s="117" t="str">
        <f>VLOOKUP(A90,Tabla8[],3,FALSE)</f>
        <v>Mascara regulacion</v>
      </c>
      <c r="D90" s="117" t="str">
        <f>VLOOKUP(A90,Tabla8[],5,FALSE)</f>
        <v>pegado</v>
      </c>
      <c r="E90" s="117">
        <f>VLOOKUP(A90,Tabla8[],4,FALSE)</f>
        <v>1</v>
      </c>
      <c r="F90" s="198"/>
      <c r="G90" s="198" t="str">
        <f>'Tiempos borrador'!O85</f>
        <v>sin terminar</v>
      </c>
      <c r="H90" s="188"/>
      <c r="J90" s="188"/>
      <c r="M90" s="139"/>
      <c r="N90" s="186"/>
      <c r="O90" s="134"/>
    </row>
    <row r="91" spans="1:15">
      <c r="A91" s="73" t="s">
        <v>540</v>
      </c>
      <c r="B91" s="230" t="str">
        <f>VLOOKUP(A91,Tabla8[],2,FALSE)</f>
        <v xml:space="preserve">Tapas </v>
      </c>
      <c r="C91" s="117" t="str">
        <f>VLOOKUP(A91,Tabla8[],3,FALSE)</f>
        <v>acero inox laterales</v>
      </c>
      <c r="D91" s="117" t="str">
        <f>VLOOKUP(A91,Tabla8[],5,FALSE)</f>
        <v>Marcado Agujereado</v>
      </c>
      <c r="E91" s="117">
        <f>VLOOKUP(A91,Tabla8[],4,FALSE)</f>
        <v>2</v>
      </c>
      <c r="F91" s="198"/>
      <c r="G91" s="198" t="str">
        <f>'Tiempos borrador'!O86</f>
        <v>sin terminar</v>
      </c>
      <c r="H91" s="188"/>
      <c r="J91" s="188"/>
      <c r="M91" s="139"/>
      <c r="N91" s="186"/>
      <c r="O91" s="134"/>
    </row>
    <row r="92" spans="1:15">
      <c r="A92" s="73" t="s">
        <v>628</v>
      </c>
      <c r="B92" s="230" t="str">
        <f>VLOOKUP(A92,Tabla8[],2,FALSE)</f>
        <v xml:space="preserve">tapas </v>
      </c>
      <c r="C92" s="117" t="str">
        <f>VLOOKUP(A92,Tabla8[],3,FALSE)</f>
        <v>acero inox laterales</v>
      </c>
      <c r="D92" s="117" t="str">
        <f>VLOOKUP(A92,Tabla8[],5,FALSE)</f>
        <v>amolado de cantos</v>
      </c>
      <c r="E92" s="117">
        <f>VLOOKUP(A92,Tabla8[],4,FALSE)</f>
        <v>2</v>
      </c>
      <c r="F92" s="198"/>
      <c r="G92" s="198" t="str">
        <f>'Tiempos borrador'!O87</f>
        <v>sin terminar</v>
      </c>
      <c r="H92" s="188"/>
      <c r="J92" s="188"/>
      <c r="M92" s="139"/>
      <c r="N92" s="186"/>
      <c r="O92" s="134"/>
    </row>
    <row r="93" spans="1:15">
      <c r="A93" s="73" t="s">
        <v>629</v>
      </c>
      <c r="B93" s="230" t="str">
        <f>VLOOKUP(A93,Tabla8[],2,FALSE)</f>
        <v xml:space="preserve">Tapas </v>
      </c>
      <c r="C93" s="117" t="str">
        <f>VLOOKUP(A93,Tabla8[],3,FALSE)</f>
        <v>acero inox laterales</v>
      </c>
      <c r="D93" s="117" t="str">
        <f>VLOOKUP(A93,Tabla8[],5,FALSE)</f>
        <v>Pegar cantos</v>
      </c>
      <c r="E93" s="117">
        <f>VLOOKUP(A93,Tabla8[],4,FALSE)</f>
        <v>2</v>
      </c>
      <c r="F93" s="198"/>
      <c r="G93" s="198" t="str">
        <f>'Tiempos borrador'!O88</f>
        <v>sin terminar</v>
      </c>
      <c r="H93" s="188"/>
      <c r="J93" s="188"/>
      <c r="M93" s="139"/>
      <c r="N93" s="186"/>
      <c r="O93" s="134"/>
    </row>
    <row r="94" spans="1:15">
      <c r="A94" s="73" t="s">
        <v>632</v>
      </c>
      <c r="B94" s="230" t="str">
        <f>VLOOKUP(A94,Tabla8[],2,FALSE)</f>
        <v xml:space="preserve">tapas </v>
      </c>
      <c r="C94" s="117" t="str">
        <f>VLOOKUP(A94,Tabla8[],3,FALSE)</f>
        <v>acero inox superior</v>
      </c>
      <c r="D94" s="117" t="str">
        <f>VLOOKUP(A94,Tabla8[],5,FALSE)</f>
        <v>amolado de cantos</v>
      </c>
      <c r="E94" s="117">
        <f>VLOOKUP(A94,Tabla8[],4,FALSE)</f>
        <v>1</v>
      </c>
      <c r="F94" s="198"/>
      <c r="G94" s="198" t="str">
        <f>'Tiempos borrador'!O89</f>
        <v>sin terminar</v>
      </c>
      <c r="H94" s="188"/>
      <c r="J94" s="188"/>
      <c r="M94" s="139"/>
      <c r="N94" s="186"/>
      <c r="O94" s="134"/>
    </row>
    <row r="95" spans="1:15">
      <c r="A95" s="73" t="s">
        <v>633</v>
      </c>
      <c r="B95" s="230" t="str">
        <f>VLOOKUP(A95,Tabla8[],2,FALSE)</f>
        <v xml:space="preserve">Tapas </v>
      </c>
      <c r="C95" s="117" t="str">
        <f>VLOOKUP(A95,Tabla8[],3,FALSE)</f>
        <v>acero inox superior</v>
      </c>
      <c r="D95" s="117" t="str">
        <f>VLOOKUP(A95,Tabla8[],5,FALSE)</f>
        <v>Pegar cantos</v>
      </c>
      <c r="E95" s="117">
        <f>VLOOKUP(A95,Tabla8[],4,FALSE)</f>
        <v>1</v>
      </c>
      <c r="F95" s="198"/>
      <c r="G95" s="198" t="str">
        <f>'Tiempos borrador'!O90</f>
        <v>sin terminar</v>
      </c>
      <c r="H95" s="188"/>
      <c r="J95" s="188"/>
      <c r="M95" s="139"/>
      <c r="N95" s="186"/>
      <c r="O95" s="134"/>
    </row>
    <row r="96" spans="1:15">
      <c r="A96" s="73" t="s">
        <v>634</v>
      </c>
      <c r="B96" s="230" t="str">
        <f>VLOOKUP(A96,Tabla8[],2,FALSE)</f>
        <v xml:space="preserve">tapas </v>
      </c>
      <c r="C96" s="117" t="str">
        <f>VLOOKUP(A96,Tabla8[],3,FALSE)</f>
        <v>acero inox superior</v>
      </c>
      <c r="D96" s="117" t="str">
        <f>VLOOKUP(A96,Tabla8[],5,FALSE)</f>
        <v>armado</v>
      </c>
      <c r="E96" s="117">
        <f>VLOOKUP(A96,Tabla8[],4,FALSE)</f>
        <v>1</v>
      </c>
      <c r="F96" s="198"/>
      <c r="G96" s="198" t="str">
        <f>'Tiempos borrador'!O91</f>
        <v>sin terminar</v>
      </c>
      <c r="H96" s="188"/>
      <c r="J96" s="188"/>
      <c r="M96" s="139"/>
      <c r="N96" s="186"/>
      <c r="O96" s="134"/>
    </row>
    <row r="97" spans="1:15" ht="30">
      <c r="A97" s="73" t="s">
        <v>635</v>
      </c>
      <c r="B97" s="230" t="str">
        <f>VLOOKUP(A97,Tabla8[],2,FALSE)</f>
        <v>Pintura</v>
      </c>
      <c r="C97" s="117" t="str">
        <f>VLOOKUP(A97,Tabla8[],3,FALSE)</f>
        <v>tapas laterales + bandejas</v>
      </c>
      <c r="D97" s="117" t="str">
        <f>VLOOKUP(A97,Tabla8[],5,FALSE)</f>
        <v>Masillado y pintado</v>
      </c>
      <c r="E97" s="117">
        <f>VLOOKUP(A97,Tabla8[],4,FALSE)</f>
        <v>5</v>
      </c>
      <c r="F97" s="198"/>
      <c r="G97" s="198" t="str">
        <f>'Tiempos borrador'!O92</f>
        <v>sin terminar</v>
      </c>
      <c r="H97" s="188"/>
      <c r="J97" s="188"/>
      <c r="M97" s="139"/>
      <c r="N97" s="186"/>
      <c r="O97" s="134"/>
    </row>
    <row r="98" spans="1:15" ht="15.75" hidden="1" thickBot="1">
      <c r="A98" s="199" t="s">
        <v>638</v>
      </c>
      <c r="B98" s="230" t="str">
        <f>VLOOKUP(A98,Tabla8[],2,FALSE)</f>
        <v>Fleje resortes</v>
      </c>
      <c r="C98" s="117" t="str">
        <f>VLOOKUP(A98,Tabla8[],3,FALSE)</f>
        <v>Resortes</v>
      </c>
      <c r="D98" s="117" t="str">
        <f>VLOOKUP(A98,Tabla8[],5,FALSE)</f>
        <v>Corte y orejas</v>
      </c>
      <c r="E98" s="117">
        <f>VLOOKUP(A98,Tabla8[],4,FALSE)</f>
        <v>17</v>
      </c>
      <c r="F98" s="198"/>
      <c r="G98" s="198" t="str">
        <f>'Tiempos borrador'!O93</f>
        <v>terminado</v>
      </c>
      <c r="H98" s="188"/>
      <c r="J98" s="188"/>
      <c r="M98" s="139"/>
      <c r="N98" s="186"/>
      <c r="O98" s="134"/>
    </row>
    <row r="99" spans="1:15" ht="30.75" hidden="1" thickBot="1">
      <c r="A99" s="206" t="s">
        <v>641</v>
      </c>
      <c r="B99" s="232" t="str">
        <f>VLOOKUP(A99,Tabla8[],2,FALSE)</f>
        <v>Montaje</v>
      </c>
      <c r="C99" s="117" t="str">
        <f>VLOOKUP(A99,Tabla8[],3,FALSE)</f>
        <v>Cajas rodamientos en laterales</v>
      </c>
      <c r="D99" s="117" t="str">
        <f>VLOOKUP(A99,Tabla8[],5,FALSE)</f>
        <v>Armado</v>
      </c>
      <c r="E99" s="117">
        <f>VLOOKUP(A99,Tabla8[],4,FALSE)</f>
        <v>2</v>
      </c>
      <c r="F99" s="198"/>
      <c r="G99" s="198" t="str">
        <f>'Tiempos borrador'!O94</f>
        <v>terminado</v>
      </c>
      <c r="H99" s="188"/>
      <c r="J99" s="188"/>
      <c r="M99" s="139"/>
      <c r="N99" s="186"/>
      <c r="O99" s="134"/>
    </row>
    <row r="100" spans="1:15" ht="15.75" hidden="1" thickBot="1">
      <c r="A100" s="206" t="s">
        <v>642</v>
      </c>
      <c r="B100" s="232" t="str">
        <f>VLOOKUP(A100,Tabla8[],2,FALSE)</f>
        <v>Montaje</v>
      </c>
      <c r="C100" s="117" t="str">
        <f>VLOOKUP(A100,Tabla8[],3,FALSE)</f>
        <v>Rolos+ paño</v>
      </c>
      <c r="D100" s="117" t="str">
        <f>VLOOKUP(A100,Tabla8[],5,FALSE)</f>
        <v>Armado</v>
      </c>
      <c r="E100" s="117">
        <f>VLOOKUP(A100,Tabla8[],4,FALSE)</f>
        <v>1</v>
      </c>
      <c r="F100" s="198"/>
      <c r="G100" s="198" t="str">
        <f>'Tiempos borrador'!O95</f>
        <v>terminado</v>
      </c>
      <c r="H100" s="188"/>
      <c r="J100" s="188"/>
      <c r="M100" s="139"/>
      <c r="N100" s="186"/>
      <c r="O100" s="134"/>
    </row>
    <row r="101" spans="1:15" ht="15.75" hidden="1" thickBot="1">
      <c r="A101" s="206" t="s">
        <v>880</v>
      </c>
      <c r="B101" s="232" t="str">
        <f>VLOOKUP(A101,Tabla8[],2,FALSE)</f>
        <v>Montaje</v>
      </c>
      <c r="C101" s="117" t="str">
        <f>VLOOKUP(A101,Tabla8[],3,FALSE)</f>
        <v>Chasis</v>
      </c>
      <c r="D101" s="117" t="str">
        <f>VLOOKUP(A101,Tabla8[],5,FALSE)</f>
        <v>Montaje bandejas +tapas laterales</v>
      </c>
      <c r="E101" s="117">
        <f>VLOOKUP(A101,Tabla8[],4,FALSE)</f>
        <v>0</v>
      </c>
      <c r="F101" s="198"/>
      <c r="G101" s="198" t="str">
        <f>'Tiempos borrador'!O96</f>
        <v>terminado</v>
      </c>
      <c r="H101" s="188"/>
      <c r="J101" s="188"/>
      <c r="M101" s="139"/>
      <c r="N101" s="186"/>
      <c r="O101" s="134"/>
    </row>
    <row r="102" spans="1:15" ht="15.75" hidden="1" thickBot="1">
      <c r="A102" s="207" t="s">
        <v>643</v>
      </c>
      <c r="B102" s="232" t="str">
        <f>VLOOKUP(A102,Tabla8[],2,FALSE)</f>
        <v>Montaje</v>
      </c>
      <c r="C102" s="117" t="str">
        <f>VLOOKUP(A102,Tabla8[],3,FALSE)</f>
        <v>Cajas bujes</v>
      </c>
      <c r="D102" s="117" t="str">
        <f>VLOOKUP(A102,Tabla8[],5,FALSE)</f>
        <v>Armado</v>
      </c>
      <c r="E102" s="117">
        <f>VLOOKUP(A102,Tabla8[],4,FALSE)</f>
        <v>2</v>
      </c>
      <c r="F102" s="198"/>
      <c r="G102" s="198" t="str">
        <f>'Tiempos borrador'!O97</f>
        <v>terminado</v>
      </c>
      <c r="H102" s="188"/>
      <c r="J102" s="188"/>
      <c r="M102" s="139"/>
      <c r="N102" s="186"/>
      <c r="O102" s="134"/>
    </row>
    <row r="103" spans="1:15">
      <c r="A103" s="226" t="s">
        <v>644</v>
      </c>
      <c r="B103" s="232" t="str">
        <f>VLOOKUP(A103,Tabla8[],2,FALSE)</f>
        <v>Montaje</v>
      </c>
      <c r="C103" s="117" t="str">
        <f>VLOOKUP(A103,Tabla8[],3,FALSE)</f>
        <v>Levas de aluminio</v>
      </c>
      <c r="D103" s="117" t="str">
        <f>VLOOKUP(A103,Tabla8[],5,FALSE)</f>
        <v>Armado</v>
      </c>
      <c r="E103" s="117">
        <f>VLOOKUP(A103,Tabla8[],4,FALSE)</f>
        <v>2</v>
      </c>
      <c r="F103" s="198"/>
      <c r="G103" s="198" t="str">
        <f>'Tiempos borrador'!O98</f>
        <v>sin terminar</v>
      </c>
      <c r="H103" s="188"/>
      <c r="J103" s="188"/>
      <c r="M103" s="139"/>
      <c r="N103" s="186"/>
      <c r="O103" s="134"/>
    </row>
    <row r="104" spans="1:15" ht="15.75" hidden="1" thickBot="1">
      <c r="A104" s="225" t="s">
        <v>645</v>
      </c>
      <c r="B104" s="232" t="str">
        <f>VLOOKUP(A104,Tabla8[],2,FALSE)</f>
        <v>Montaje</v>
      </c>
      <c r="C104" s="117" t="str">
        <f>VLOOKUP(A104,Tabla8[],3,FALSE)</f>
        <v>Eje levas de aluminio</v>
      </c>
      <c r="D104" s="117" t="str">
        <f>VLOOKUP(A104,Tabla8[],5,FALSE)</f>
        <v>armado</v>
      </c>
      <c r="E104" s="117">
        <f>VLOOKUP(A104,Tabla8[],4,FALSE)</f>
        <v>1</v>
      </c>
      <c r="F104" s="198"/>
      <c r="G104" s="198" t="str">
        <f>'Tiempos borrador'!O99</f>
        <v>terminado</v>
      </c>
      <c r="H104" s="188"/>
      <c r="J104" s="188"/>
      <c r="M104" s="139"/>
      <c r="N104" s="186"/>
      <c r="O104" s="134"/>
    </row>
    <row r="105" spans="1:15">
      <c r="A105" s="226" t="s">
        <v>646</v>
      </c>
      <c r="B105" s="232" t="str">
        <f>VLOOKUP(A105,Tabla8[],2,FALSE)</f>
        <v>Montaje</v>
      </c>
      <c r="C105" s="117" t="str">
        <f>VLOOKUP(A105,Tabla8[],3,FALSE)</f>
        <v xml:space="preserve">Rasqueta </v>
      </c>
      <c r="D105" s="117" t="str">
        <f>VLOOKUP(A105,Tabla8[],5,FALSE)</f>
        <v>armado</v>
      </c>
      <c r="E105" s="117">
        <f>VLOOKUP(A105,Tabla8[],4,FALSE)</f>
        <v>1</v>
      </c>
      <c r="F105" s="198"/>
      <c r="G105" s="198" t="str">
        <f>'Tiempos borrador'!O100</f>
        <v>sin terminar</v>
      </c>
      <c r="H105" s="188"/>
      <c r="J105" s="188"/>
      <c r="M105" s="139"/>
      <c r="N105" s="186"/>
      <c r="O105" s="134"/>
    </row>
    <row r="106" spans="1:15">
      <c r="A106" s="186"/>
      <c r="B106" s="186"/>
      <c r="C106" s="186"/>
      <c r="D106" s="186"/>
      <c r="E106" s="186"/>
      <c r="H106" s="188"/>
      <c r="J106" s="188"/>
      <c r="M106" s="139"/>
      <c r="N106" s="186"/>
      <c r="O106" s="134"/>
    </row>
    <row r="107" spans="1:15">
      <c r="A107" s="186"/>
      <c r="B107" s="186"/>
      <c r="C107" s="186"/>
      <c r="D107" s="186"/>
      <c r="E107" s="186"/>
      <c r="H107" s="188"/>
      <c r="J107" s="188"/>
      <c r="M107" s="139"/>
      <c r="N107" s="186"/>
      <c r="O107" s="134"/>
    </row>
    <row r="108" spans="1:15">
      <c r="A108" s="186"/>
      <c r="B108" s="186"/>
      <c r="C108" s="186"/>
      <c r="D108" s="186"/>
      <c r="E108" s="186"/>
      <c r="H108" s="188"/>
      <c r="J108" s="188"/>
      <c r="M108" s="139"/>
      <c r="N108" s="186"/>
      <c r="O108" s="134"/>
    </row>
    <row r="109" spans="1:15">
      <c r="A109" s="186"/>
      <c r="B109" s="186"/>
      <c r="C109" s="186"/>
      <c r="D109" s="186"/>
      <c r="E109" s="186"/>
      <c r="H109" s="188"/>
      <c r="J109" s="188"/>
      <c r="M109" s="139"/>
      <c r="N109" s="186"/>
      <c r="O109" s="134"/>
    </row>
    <row r="110" spans="1:15">
      <c r="A110" s="186"/>
      <c r="B110" s="186"/>
      <c r="C110" s="186"/>
      <c r="D110" s="186"/>
      <c r="E110" s="186"/>
      <c r="H110" s="188"/>
      <c r="J110" s="188"/>
      <c r="M110" s="139"/>
      <c r="N110" s="186"/>
      <c r="O110" s="134"/>
    </row>
    <row r="111" spans="1:15">
      <c r="A111" s="186"/>
      <c r="B111" s="186"/>
      <c r="C111" s="186"/>
      <c r="D111" s="186"/>
      <c r="E111" s="186"/>
      <c r="H111" s="188"/>
      <c r="J111" s="188"/>
      <c r="M111" s="139"/>
      <c r="N111" s="186"/>
      <c r="O111" s="134"/>
    </row>
    <row r="112" spans="1:15">
      <c r="A112" s="186"/>
      <c r="B112" s="186"/>
      <c r="C112" s="186"/>
      <c r="D112" s="186"/>
      <c r="E112" s="186"/>
      <c r="H112" s="188"/>
      <c r="J112" s="188"/>
      <c r="M112" s="139"/>
      <c r="N112" s="186"/>
      <c r="O112" s="134"/>
    </row>
    <row r="113" spans="1:15">
      <c r="A113" s="186"/>
      <c r="B113" s="186"/>
      <c r="C113" s="186"/>
      <c r="D113" s="186"/>
      <c r="E113" s="186"/>
      <c r="H113" s="188"/>
      <c r="J113" s="188"/>
      <c r="M113" s="139"/>
      <c r="N113" s="186"/>
      <c r="O113" s="134"/>
    </row>
    <row r="114" spans="1:15">
      <c r="A114" s="186"/>
      <c r="B114" s="186"/>
      <c r="C114" s="186"/>
      <c r="D114" s="186"/>
      <c r="E114" s="186"/>
      <c r="H114" s="188"/>
      <c r="J114" s="188"/>
      <c r="M114" s="139"/>
      <c r="N114" s="186"/>
      <c r="O114" s="134"/>
    </row>
    <row r="115" spans="1:15">
      <c r="A115" s="186"/>
      <c r="B115" s="186"/>
      <c r="C115" s="186"/>
      <c r="D115" s="186"/>
      <c r="E115" s="186"/>
      <c r="H115" s="188"/>
      <c r="J115" s="188"/>
      <c r="M115" s="139"/>
      <c r="N115" s="186"/>
      <c r="O115" s="134"/>
    </row>
    <row r="116" spans="1:15">
      <c r="A116" s="186"/>
      <c r="B116" s="186"/>
      <c r="C116" s="186"/>
      <c r="D116" s="186"/>
      <c r="E116" s="186"/>
      <c r="H116" s="188"/>
      <c r="J116" s="188"/>
      <c r="M116" s="139"/>
      <c r="N116" s="186"/>
      <c r="O116" s="134"/>
    </row>
    <row r="117" spans="1:15">
      <c r="A117" s="186"/>
      <c r="B117" s="186"/>
      <c r="C117" s="186"/>
      <c r="D117" s="186"/>
      <c r="E117" s="186"/>
      <c r="H117" s="188"/>
      <c r="J117" s="188"/>
      <c r="M117" s="139"/>
      <c r="N117" s="186"/>
      <c r="O117" s="134"/>
    </row>
    <row r="118" spans="1:15">
      <c r="A118" s="186"/>
      <c r="B118" s="186"/>
      <c r="C118" s="186"/>
      <c r="D118" s="186"/>
      <c r="E118" s="186"/>
      <c r="H118" s="188"/>
      <c r="J118" s="188"/>
      <c r="M118" s="139"/>
      <c r="N118" s="186"/>
      <c r="O118" s="134"/>
    </row>
    <row r="119" spans="1:15">
      <c r="A119" s="186"/>
      <c r="B119" s="186"/>
      <c r="C119" s="186"/>
      <c r="D119" s="186"/>
      <c r="E119" s="186"/>
      <c r="H119" s="188"/>
      <c r="J119" s="188"/>
      <c r="M119" s="139"/>
      <c r="N119" s="186"/>
      <c r="O119" s="134"/>
    </row>
    <row r="120" spans="1:15">
      <c r="A120" s="186"/>
      <c r="B120" s="186"/>
      <c r="C120" s="186"/>
      <c r="D120" s="186"/>
      <c r="E120" s="186"/>
      <c r="H120" s="188"/>
      <c r="J120" s="188"/>
      <c r="M120" s="139"/>
      <c r="N120" s="186"/>
      <c r="O120" s="134"/>
    </row>
    <row r="121" spans="1:15">
      <c r="A121" s="186"/>
      <c r="B121" s="186"/>
      <c r="C121" s="186"/>
      <c r="D121" s="186"/>
      <c r="E121" s="186"/>
      <c r="H121" s="188"/>
      <c r="J121" s="188"/>
      <c r="M121" s="139"/>
      <c r="N121" s="186"/>
      <c r="O121" s="134"/>
    </row>
    <row r="122" spans="1:15">
      <c r="A122" s="186"/>
      <c r="B122" s="186"/>
      <c r="C122" s="186"/>
      <c r="D122" s="186"/>
      <c r="E122" s="186"/>
      <c r="H122" s="188"/>
      <c r="J122" s="188"/>
      <c r="M122" s="139"/>
      <c r="N122" s="186"/>
      <c r="O122" s="134"/>
    </row>
    <row r="123" spans="1:15">
      <c r="A123" s="186"/>
      <c r="B123" s="186"/>
      <c r="C123" s="186"/>
      <c r="D123" s="186"/>
      <c r="E123" s="186"/>
      <c r="H123" s="188"/>
      <c r="J123" s="188"/>
      <c r="M123" s="139"/>
      <c r="N123" s="186"/>
      <c r="O123" s="134"/>
    </row>
    <row r="124" spans="1:15">
      <c r="A124" s="186"/>
      <c r="B124" s="186"/>
      <c r="C124" s="186"/>
      <c r="D124" s="186"/>
      <c r="E124" s="186"/>
      <c r="H124" s="188"/>
      <c r="J124" s="188"/>
      <c r="M124" s="139"/>
      <c r="N124" s="186"/>
      <c r="O124" s="134"/>
    </row>
    <row r="125" spans="1:15">
      <c r="A125" s="186"/>
      <c r="B125" s="186"/>
      <c r="C125" s="186"/>
      <c r="D125" s="186"/>
      <c r="E125" s="186"/>
      <c r="H125" s="188"/>
      <c r="J125" s="188"/>
      <c r="M125" s="139"/>
      <c r="N125" s="186"/>
      <c r="O125" s="134"/>
    </row>
    <row r="126" spans="1:15">
      <c r="A126" s="186"/>
      <c r="B126" s="186"/>
      <c r="C126" s="186"/>
      <c r="D126" s="186"/>
      <c r="E126" s="186"/>
      <c r="H126" s="188"/>
      <c r="J126" s="188"/>
      <c r="M126" s="139"/>
      <c r="N126" s="186"/>
      <c r="O126" s="134"/>
    </row>
    <row r="127" spans="1:15">
      <c r="A127" s="186"/>
      <c r="B127" s="186"/>
      <c r="C127" s="186"/>
      <c r="D127" s="186"/>
      <c r="E127" s="186"/>
      <c r="H127" s="188"/>
      <c r="J127" s="188"/>
      <c r="M127" s="139"/>
      <c r="N127" s="186"/>
      <c r="O127" s="134"/>
    </row>
    <row r="128" spans="1:15">
      <c r="A128" s="186"/>
      <c r="B128" s="186"/>
      <c r="C128" s="186"/>
      <c r="D128" s="186"/>
      <c r="E128" s="186"/>
      <c r="H128" s="188"/>
      <c r="J128" s="188"/>
      <c r="M128" s="139"/>
      <c r="N128" s="186"/>
      <c r="O128" s="134"/>
    </row>
    <row r="129" spans="1:15">
      <c r="A129" s="186"/>
      <c r="B129" s="186"/>
      <c r="C129" s="186"/>
      <c r="D129" s="186"/>
      <c r="E129" s="186"/>
      <c r="H129" s="188"/>
      <c r="J129" s="188"/>
      <c r="M129" s="139"/>
      <c r="N129" s="186"/>
      <c r="O129" s="134"/>
    </row>
    <row r="130" spans="1:15">
      <c r="A130" s="186"/>
      <c r="B130" s="186"/>
      <c r="C130" s="186"/>
      <c r="D130" s="186"/>
      <c r="E130" s="186"/>
      <c r="H130" s="188"/>
      <c r="J130" s="188"/>
      <c r="M130" s="139"/>
      <c r="N130" s="186"/>
      <c r="O130" s="134"/>
    </row>
    <row r="131" spans="1:15">
      <c r="A131" s="186"/>
      <c r="B131" s="186"/>
      <c r="C131" s="186"/>
      <c r="D131" s="186"/>
      <c r="E131" s="186"/>
      <c r="H131" s="188"/>
      <c r="J131" s="188"/>
      <c r="M131" s="139"/>
      <c r="N131" s="186"/>
      <c r="O131" s="134"/>
    </row>
    <row r="132" spans="1:15">
      <c r="A132" s="186"/>
      <c r="B132" s="186"/>
      <c r="C132" s="186"/>
      <c r="D132" s="186"/>
      <c r="E132" s="186"/>
      <c r="H132" s="188"/>
      <c r="J132" s="188"/>
      <c r="M132" s="139"/>
      <c r="N132" s="186"/>
      <c r="O132" s="134"/>
    </row>
    <row r="133" spans="1:15">
      <c r="A133" s="186"/>
      <c r="B133" s="186"/>
      <c r="C133" s="186"/>
      <c r="D133" s="186"/>
      <c r="E133" s="186"/>
      <c r="H133" s="188"/>
      <c r="J133" s="188"/>
      <c r="M133" s="139"/>
      <c r="N133" s="186"/>
      <c r="O133" s="134"/>
    </row>
    <row r="134" spans="1:15">
      <c r="A134" s="186"/>
      <c r="B134" s="186"/>
      <c r="C134" s="186"/>
      <c r="D134" s="186"/>
      <c r="E134" s="186"/>
      <c r="H134" s="188"/>
      <c r="J134" s="188"/>
      <c r="M134" s="139"/>
      <c r="N134" s="186"/>
      <c r="O134" s="134"/>
    </row>
    <row r="135" spans="1:15">
      <c r="A135" s="186"/>
      <c r="B135" s="186"/>
      <c r="C135" s="186"/>
      <c r="D135" s="186"/>
      <c r="E135" s="186"/>
      <c r="H135" s="188"/>
      <c r="J135" s="188"/>
      <c r="M135" s="139"/>
      <c r="N135" s="186"/>
      <c r="O135" s="134"/>
    </row>
    <row r="136" spans="1:15">
      <c r="A136" s="186"/>
      <c r="B136" s="186"/>
      <c r="C136" s="186"/>
      <c r="D136" s="186"/>
      <c r="E136" s="186"/>
      <c r="H136" s="188"/>
      <c r="J136" s="188"/>
      <c r="M136" s="139"/>
      <c r="N136" s="186"/>
      <c r="O136" s="134"/>
    </row>
    <row r="137" spans="1:15">
      <c r="A137" s="186"/>
      <c r="B137" s="186"/>
      <c r="C137" s="186"/>
      <c r="D137" s="186"/>
      <c r="E137" s="186"/>
      <c r="H137" s="188"/>
      <c r="J137" s="188"/>
      <c r="M137" s="139"/>
      <c r="N137" s="186"/>
      <c r="O137" s="134"/>
    </row>
    <row r="138" spans="1:15">
      <c r="A138" s="186"/>
      <c r="B138" s="186"/>
      <c r="C138" s="186"/>
      <c r="D138" s="186"/>
      <c r="E138" s="186"/>
      <c r="H138" s="188"/>
      <c r="J138" s="188"/>
      <c r="M138" s="139"/>
      <c r="N138" s="186"/>
      <c r="O138" s="134"/>
    </row>
    <row r="139" spans="1:15">
      <c r="A139" s="186"/>
      <c r="B139" s="186"/>
      <c r="C139" s="186"/>
      <c r="D139" s="186"/>
      <c r="E139" s="186"/>
      <c r="H139" s="188"/>
      <c r="J139" s="188"/>
      <c r="M139" s="139"/>
      <c r="N139" s="186"/>
      <c r="O139" s="134"/>
    </row>
    <row r="140" spans="1:15">
      <c r="A140" s="186"/>
      <c r="B140" s="186"/>
      <c r="C140" s="186"/>
      <c r="D140" s="186"/>
      <c r="E140" s="186"/>
      <c r="H140" s="188"/>
      <c r="J140" s="188"/>
      <c r="M140" s="139"/>
      <c r="N140" s="186"/>
      <c r="O140" s="134"/>
    </row>
    <row r="141" spans="1:15">
      <c r="A141" s="186"/>
      <c r="B141" s="186"/>
      <c r="C141" s="186"/>
      <c r="D141" s="186"/>
      <c r="E141" s="186"/>
      <c r="H141" s="188"/>
      <c r="J141" s="188"/>
      <c r="M141" s="139"/>
      <c r="N141" s="186"/>
      <c r="O141" s="134"/>
    </row>
    <row r="142" spans="1:15">
      <c r="A142" s="186"/>
      <c r="B142" s="186"/>
      <c r="C142" s="186"/>
      <c r="D142" s="186"/>
      <c r="E142" s="186"/>
      <c r="H142" s="188"/>
      <c r="J142" s="188"/>
      <c r="M142" s="139"/>
      <c r="N142" s="186"/>
      <c r="O142" s="134"/>
    </row>
    <row r="143" spans="1:15">
      <c r="A143" s="186"/>
      <c r="B143" s="186"/>
      <c r="C143" s="186"/>
      <c r="D143" s="186"/>
      <c r="E143" s="186"/>
      <c r="H143" s="188"/>
      <c r="J143" s="188"/>
      <c r="M143" s="139"/>
      <c r="N143" s="186"/>
      <c r="O143" s="134"/>
    </row>
    <row r="144" spans="1:15">
      <c r="A144" s="186"/>
      <c r="B144" s="186"/>
      <c r="C144" s="186"/>
      <c r="D144" s="186"/>
      <c r="E144" s="186"/>
      <c r="H144" s="188"/>
      <c r="J144" s="188"/>
      <c r="M144" s="139"/>
      <c r="N144" s="186"/>
      <c r="O144" s="134"/>
    </row>
    <row r="145" spans="1:15">
      <c r="A145" s="186"/>
      <c r="B145" s="186"/>
      <c r="C145" s="186"/>
      <c r="D145" s="186"/>
      <c r="E145" s="186"/>
      <c r="H145" s="188"/>
      <c r="J145" s="188"/>
      <c r="M145" s="139"/>
      <c r="N145" s="186"/>
      <c r="O145" s="134"/>
    </row>
    <row r="146" spans="1:15">
      <c r="A146" s="186"/>
      <c r="B146" s="186"/>
      <c r="C146" s="186"/>
      <c r="D146" s="186"/>
      <c r="E146" s="186"/>
      <c r="H146" s="188"/>
      <c r="J146" s="188"/>
      <c r="M146" s="139"/>
      <c r="N146" s="186"/>
      <c r="O146" s="134"/>
    </row>
    <row r="147" spans="1:15">
      <c r="A147" s="186"/>
      <c r="B147" s="186"/>
      <c r="C147" s="186"/>
      <c r="D147" s="186"/>
      <c r="E147" s="186"/>
      <c r="H147" s="188"/>
      <c r="J147" s="188"/>
      <c r="M147" s="139"/>
      <c r="N147" s="186"/>
      <c r="O147" s="134"/>
    </row>
    <row r="148" spans="1:15">
      <c r="A148" s="186"/>
      <c r="B148" s="186"/>
      <c r="C148" s="186"/>
      <c r="D148" s="186"/>
      <c r="E148" s="186"/>
      <c r="H148" s="188"/>
      <c r="J148" s="188"/>
      <c r="M148" s="139"/>
      <c r="N148" s="186"/>
      <c r="O148" s="134"/>
    </row>
    <row r="149" spans="1:15">
      <c r="A149" s="186"/>
      <c r="B149" s="186"/>
      <c r="C149" s="186"/>
      <c r="D149" s="186"/>
      <c r="E149" s="186"/>
      <c r="H149" s="188"/>
      <c r="J149" s="188"/>
      <c r="M149" s="139"/>
      <c r="N149" s="186"/>
      <c r="O149" s="134"/>
    </row>
    <row r="150" spans="1:15">
      <c r="A150" s="186"/>
      <c r="B150" s="186"/>
      <c r="C150" s="186"/>
      <c r="D150" s="186"/>
      <c r="E150" s="186"/>
      <c r="H150" s="188"/>
      <c r="J150" s="188"/>
      <c r="M150" s="139"/>
      <c r="N150" s="186"/>
      <c r="O150" s="134"/>
    </row>
  </sheetData>
  <mergeCells count="1">
    <mergeCell ref="A2:P3"/>
  </mergeCells>
  <conditionalFormatting sqref="L11:M11">
    <cfRule type="containsText" dxfId="23" priority="7" operator="containsText" text="Leandro">
      <formula>NOT(ISERROR(SEARCH("Leandro",L11)))</formula>
    </cfRule>
  </conditionalFormatting>
  <conditionalFormatting sqref="C5:F7">
    <cfRule type="containsText" dxfId="22" priority="6" operator="containsText" text="leandro">
      <formula>NOT(ISERROR(SEARCH("leandro",C5)))</formula>
    </cfRule>
  </conditionalFormatting>
  <conditionalFormatting sqref="M12:N12">
    <cfRule type="containsText" dxfId="21" priority="5" operator="containsText" text="Leandro">
      <formula>NOT(ISERROR(SEARCH("Leandro",M12)))</formula>
    </cfRule>
  </conditionalFormatting>
  <conditionalFormatting sqref="C6:G8 F5:G5">
    <cfRule type="containsText" dxfId="20" priority="4" operator="containsText" text="leandro">
      <formula>NOT(ISERROR(SEARCH("leandro",C5)))</formula>
    </cfRule>
  </conditionalFormatting>
  <conditionalFormatting sqref="G18:G20 G25:G29 G31 G33:G34 G36:G37 G40:G42 G44:G47 G50 G54:G61 G63:G64 G68:G79 G84:G97 G103 G105">
    <cfRule type="containsText" dxfId="19" priority="1" operator="containsText" text="En proceso">
      <formula>NOT(ISERROR(SEARCH("En proceso",G18)))</formula>
    </cfRule>
    <cfRule type="containsText" dxfId="18" priority="2" operator="containsText" text="Sin terminar">
      <formula>NOT(ISERROR(SEARCH("Sin terminar",G18)))</formula>
    </cfRule>
    <cfRule type="containsText" dxfId="17" priority="3" operator="containsText" text="Terminado">
      <formula>NOT(ISERROR(SEARCH("Terminado",G18)))</formula>
    </cfRule>
  </conditionalFormatting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zoomScaleNormal="100" workbookViewId="0">
      <selection activeCell="A65" sqref="A65"/>
    </sheetView>
  </sheetViews>
  <sheetFormatPr baseColWidth="10" defaultRowHeight="15"/>
  <cols>
    <col min="1" max="1" width="11.42578125" style="1"/>
    <col min="2" max="2" width="9.28515625" style="1" customWidth="1"/>
    <col min="4" max="4" width="15.42578125" customWidth="1"/>
  </cols>
  <sheetData>
    <row r="1" spans="1:12">
      <c r="D1" s="497" t="s">
        <v>1</v>
      </c>
      <c r="E1" s="498"/>
      <c r="F1" s="498"/>
      <c r="G1" s="498"/>
    </row>
    <row r="2" spans="1:12">
      <c r="D2" s="498"/>
      <c r="E2" s="498"/>
      <c r="F2" s="498"/>
      <c r="G2" s="498"/>
    </row>
    <row r="3" spans="1:12">
      <c r="B3" s="496" t="s">
        <v>0</v>
      </c>
      <c r="C3" s="496"/>
      <c r="D3" s="496"/>
      <c r="E3" s="496"/>
      <c r="F3" s="496"/>
      <c r="G3" s="496"/>
      <c r="H3" s="496"/>
      <c r="I3" s="496"/>
      <c r="J3" s="496"/>
    </row>
    <row r="4" spans="1:12">
      <c r="B4" s="496"/>
      <c r="C4" s="496"/>
      <c r="D4" s="496"/>
      <c r="E4" s="496"/>
      <c r="F4" s="496"/>
      <c r="G4" s="496"/>
      <c r="H4" s="496"/>
      <c r="I4" s="496"/>
      <c r="J4" s="496"/>
    </row>
    <row r="5" spans="1:12" ht="24" thickBot="1">
      <c r="A5" s="25"/>
      <c r="B5" s="26"/>
      <c r="C5" s="26"/>
      <c r="D5" s="26"/>
      <c r="E5" s="26"/>
      <c r="F5" s="26"/>
      <c r="G5" s="26"/>
      <c r="H5" s="26"/>
      <c r="I5" s="26"/>
      <c r="J5" s="26"/>
    </row>
    <row r="6" spans="1:12" ht="21.75" thickBot="1">
      <c r="B6" s="27" t="s">
        <v>129</v>
      </c>
      <c r="C6" s="27"/>
      <c r="J6" s="474" t="s">
        <v>150</v>
      </c>
      <c r="K6" s="475"/>
      <c r="L6" s="42" t="s">
        <v>149</v>
      </c>
    </row>
    <row r="7" spans="1:12" ht="21" customHeight="1">
      <c r="A7" s="27"/>
      <c r="B7" s="27"/>
      <c r="C7" s="27"/>
      <c r="D7" s="5"/>
      <c r="E7" s="5"/>
      <c r="F7" s="5"/>
      <c r="G7" s="30" t="s">
        <v>128</v>
      </c>
      <c r="H7" s="31"/>
      <c r="I7" s="32">
        <f>K18+K25+K34+K40+K46+K54+K60+K68+K76+K85+K98+K105+K115+K128+K140</f>
        <v>3329.9735500000002</v>
      </c>
      <c r="J7" s="476" t="s">
        <v>147</v>
      </c>
      <c r="K7" s="477"/>
      <c r="L7" s="35">
        <f>I7</f>
        <v>3329.9735500000002</v>
      </c>
    </row>
    <row r="8" spans="1:12" ht="15.75" customHeight="1">
      <c r="D8" s="5"/>
      <c r="E8" s="5"/>
      <c r="F8" s="5"/>
      <c r="G8" s="30" t="s">
        <v>143</v>
      </c>
      <c r="H8" s="31"/>
      <c r="I8" s="33">
        <f>SUM(L13+L20+L27+L36+L42+L48+L56+L61+L69+L87+L108+L117+L130)</f>
        <v>4415</v>
      </c>
      <c r="J8" s="39" t="s">
        <v>148</v>
      </c>
      <c r="K8" s="40"/>
      <c r="L8" s="36">
        <v>320</v>
      </c>
    </row>
    <row r="9" spans="1:12" ht="15.75" customHeight="1">
      <c r="A9" s="27"/>
      <c r="B9" s="27"/>
      <c r="C9" s="27"/>
      <c r="D9" s="5"/>
      <c r="E9" s="5"/>
      <c r="F9" s="5"/>
      <c r="G9" s="30" t="s">
        <v>144</v>
      </c>
      <c r="H9" s="31"/>
      <c r="I9" s="34" t="str">
        <f>IF(LEN(INT(I8/60))=1,"0"&amp;INT(I8/60),INT(I8/60))&amp;":"&amp;IF(LEN(MOD(I8,60))=1,"0"&amp;MOD(I8,60),MOD(I8,60))</f>
        <v>73:35</v>
      </c>
      <c r="J9" s="39" t="s">
        <v>145</v>
      </c>
      <c r="K9" s="40"/>
      <c r="L9" s="37">
        <v>15</v>
      </c>
    </row>
    <row r="10" spans="1:12" ht="15.75" customHeight="1" thickBot="1">
      <c r="A10" s="27"/>
      <c r="B10" s="27"/>
      <c r="C10" s="27"/>
      <c r="D10" s="5"/>
      <c r="E10" s="5"/>
      <c r="F10" s="5"/>
      <c r="G10" s="30" t="s">
        <v>145</v>
      </c>
      <c r="H10" s="31"/>
      <c r="I10" s="33">
        <f>I8/(60*8)</f>
        <v>9.1979166666666661</v>
      </c>
      <c r="J10" s="478"/>
      <c r="K10" s="479"/>
      <c r="L10" s="38"/>
    </row>
    <row r="11" spans="1:12" ht="15.75" customHeight="1" thickBot="1">
      <c r="A11" s="27"/>
      <c r="B11" s="27"/>
      <c r="C11" s="27"/>
      <c r="D11" s="5"/>
      <c r="E11" s="5"/>
      <c r="F11" s="5"/>
      <c r="G11" s="28"/>
      <c r="H11" s="5" t="s">
        <v>153</v>
      </c>
      <c r="I11" s="29">
        <f>I7+L8*I10</f>
        <v>6273.3068833333327</v>
      </c>
      <c r="J11" s="480" t="s">
        <v>151</v>
      </c>
      <c r="K11" s="481"/>
      <c r="L11" s="41">
        <f>L9*L8+L7</f>
        <v>8129.9735500000006</v>
      </c>
    </row>
    <row r="13" spans="1:12" ht="15.75" thickBot="1">
      <c r="A13" s="8" t="s">
        <v>2</v>
      </c>
      <c r="B13" s="8"/>
      <c r="C13" s="2"/>
      <c r="D13" s="2"/>
      <c r="E13" s="2"/>
      <c r="F13" s="2"/>
      <c r="G13" s="2"/>
      <c r="H13" s="2"/>
      <c r="I13" s="2"/>
      <c r="J13" s="2"/>
      <c r="K13" s="2"/>
      <c r="L13" s="2">
        <v>70</v>
      </c>
    </row>
    <row r="14" spans="1:12" ht="15.75" thickBot="1">
      <c r="A14" s="9" t="s">
        <v>5</v>
      </c>
      <c r="B14" s="7" t="s">
        <v>11</v>
      </c>
      <c r="C14" s="491" t="s">
        <v>3</v>
      </c>
      <c r="D14" s="492"/>
      <c r="E14" s="491" t="s">
        <v>4</v>
      </c>
      <c r="F14" s="493"/>
      <c r="G14" s="492"/>
      <c r="H14" s="4" t="s">
        <v>9</v>
      </c>
      <c r="I14" s="4" t="s">
        <v>133</v>
      </c>
      <c r="J14" s="4" t="s">
        <v>7</v>
      </c>
      <c r="K14" s="3" t="s">
        <v>8</v>
      </c>
      <c r="L14" s="4" t="s">
        <v>6</v>
      </c>
    </row>
    <row r="15" spans="1:12">
      <c r="A15" s="1">
        <v>0.33</v>
      </c>
      <c r="B15" s="1" t="s">
        <v>10</v>
      </c>
      <c r="C15" s="482" t="s">
        <v>15</v>
      </c>
      <c r="D15" s="482"/>
      <c r="E15" s="495" t="s">
        <v>16</v>
      </c>
      <c r="F15" s="495"/>
      <c r="G15" s="495"/>
      <c r="H15">
        <v>32</v>
      </c>
      <c r="I15">
        <v>4.8099999999999996</v>
      </c>
      <c r="J15">
        <f>A15*I15</f>
        <v>1.5872999999999999</v>
      </c>
      <c r="K15">
        <f>J15*H15</f>
        <v>50.793599999999998</v>
      </c>
      <c r="L15">
        <v>35</v>
      </c>
    </row>
    <row r="16" spans="1:12">
      <c r="A16" s="1">
        <v>0.23</v>
      </c>
      <c r="B16" s="1" t="s">
        <v>10</v>
      </c>
      <c r="C16" s="482" t="s">
        <v>13</v>
      </c>
      <c r="D16" s="482"/>
      <c r="E16" s="482" t="s">
        <v>14</v>
      </c>
      <c r="F16" s="482"/>
      <c r="G16" s="482"/>
      <c r="H16">
        <v>32</v>
      </c>
      <c r="I16">
        <v>3.26</v>
      </c>
      <c r="J16">
        <f>I16*A16</f>
        <v>0.74980000000000002</v>
      </c>
      <c r="K16">
        <f>J16*H16</f>
        <v>23.993600000000001</v>
      </c>
      <c r="L16">
        <v>2</v>
      </c>
    </row>
    <row r="17" spans="1:12" ht="15.75" thickBot="1">
      <c r="A17" s="1">
        <v>2</v>
      </c>
      <c r="B17" s="1" t="s">
        <v>11</v>
      </c>
      <c r="C17" s="482" t="s">
        <v>17</v>
      </c>
      <c r="D17" s="482"/>
      <c r="E17" s="482" t="s">
        <v>12</v>
      </c>
      <c r="F17" s="482"/>
      <c r="G17" s="482"/>
      <c r="H17">
        <v>3.8</v>
      </c>
      <c r="K17">
        <f>(A17*H17)</f>
        <v>7.6</v>
      </c>
      <c r="L17">
        <v>10</v>
      </c>
    </row>
    <row r="18" spans="1:12" ht="15.75" thickBot="1">
      <c r="C18" s="482"/>
      <c r="D18" s="482"/>
      <c r="E18" s="482"/>
      <c r="F18" s="482"/>
      <c r="G18" s="482"/>
      <c r="J18" s="20" t="s">
        <v>116</v>
      </c>
      <c r="K18" s="22">
        <f>SUM(K15:K17)</f>
        <v>82.387199999999993</v>
      </c>
      <c r="L18" s="21"/>
    </row>
    <row r="19" spans="1:12">
      <c r="C19" s="482"/>
      <c r="D19" s="482"/>
      <c r="E19" s="482"/>
      <c r="F19" s="482"/>
      <c r="G19" s="482"/>
    </row>
    <row r="20" spans="1:12" ht="15.75" thickBot="1">
      <c r="A20" s="8" t="s">
        <v>18</v>
      </c>
      <c r="B20" s="8"/>
      <c r="C20" s="2"/>
      <c r="D20" s="2"/>
      <c r="E20" s="2"/>
      <c r="F20" s="2"/>
      <c r="G20" s="2"/>
      <c r="H20" s="2"/>
      <c r="I20" s="2"/>
      <c r="J20" s="2"/>
      <c r="K20" s="2"/>
      <c r="L20" s="2">
        <v>60</v>
      </c>
    </row>
    <row r="21" spans="1:12" ht="15.75" thickBot="1">
      <c r="A21" s="9" t="s">
        <v>5</v>
      </c>
      <c r="B21" s="7" t="s">
        <v>11</v>
      </c>
      <c r="C21" s="491" t="s">
        <v>3</v>
      </c>
      <c r="D21" s="492"/>
      <c r="E21" s="491" t="s">
        <v>4</v>
      </c>
      <c r="F21" s="493"/>
      <c r="G21" s="492"/>
      <c r="H21" s="4" t="s">
        <v>9</v>
      </c>
      <c r="I21" s="4" t="s">
        <v>126</v>
      </c>
      <c r="J21" s="4" t="s">
        <v>7</v>
      </c>
      <c r="K21" s="3" t="s">
        <v>8</v>
      </c>
      <c r="L21" s="4" t="s">
        <v>6</v>
      </c>
    </row>
    <row r="22" spans="1:12">
      <c r="A22" s="1">
        <v>0.36</v>
      </c>
      <c r="B22" s="1" t="s">
        <v>10</v>
      </c>
      <c r="C22" s="482" t="s">
        <v>24</v>
      </c>
      <c r="D22" s="482"/>
      <c r="E22" s="495" t="s">
        <v>16</v>
      </c>
      <c r="F22" s="495"/>
      <c r="G22" s="495"/>
      <c r="H22">
        <v>30</v>
      </c>
      <c r="I22">
        <v>2.81</v>
      </c>
      <c r="J22">
        <f>I22*A22</f>
        <v>1.0116000000000001</v>
      </c>
      <c r="K22">
        <f>J22*H22</f>
        <v>30.348000000000003</v>
      </c>
      <c r="L22">
        <v>20</v>
      </c>
    </row>
    <row r="23" spans="1:12">
      <c r="A23" s="1">
        <v>0.23</v>
      </c>
      <c r="B23" s="1" t="s">
        <v>10</v>
      </c>
      <c r="C23" s="482" t="s">
        <v>23</v>
      </c>
      <c r="D23" s="482"/>
      <c r="E23" s="482" t="s">
        <v>22</v>
      </c>
      <c r="F23" s="482"/>
      <c r="G23" s="482"/>
      <c r="H23">
        <v>30</v>
      </c>
      <c r="I23">
        <v>4.91</v>
      </c>
      <c r="J23">
        <f>I23*A23</f>
        <v>1.1293000000000002</v>
      </c>
      <c r="K23">
        <f>J23*H23</f>
        <v>33.879000000000005</v>
      </c>
      <c r="L23">
        <v>2</v>
      </c>
    </row>
    <row r="24" spans="1:12" ht="15.75" thickBot="1">
      <c r="A24" s="1">
        <v>2</v>
      </c>
      <c r="B24" s="1" t="s">
        <v>11</v>
      </c>
      <c r="C24" s="482" t="s">
        <v>20</v>
      </c>
      <c r="D24" s="482"/>
      <c r="E24" s="482" t="s">
        <v>21</v>
      </c>
      <c r="F24" s="482"/>
      <c r="G24" s="482"/>
      <c r="H24">
        <v>17</v>
      </c>
      <c r="I24">
        <v>15.94</v>
      </c>
      <c r="J24">
        <v>0.13</v>
      </c>
      <c r="K24">
        <f>J24*H24*A24</f>
        <v>4.42</v>
      </c>
      <c r="L24">
        <v>15</v>
      </c>
    </row>
    <row r="25" spans="1:12" ht="15.75" thickBot="1">
      <c r="C25" s="482"/>
      <c r="D25" s="482"/>
      <c r="E25" s="482"/>
      <c r="F25" s="482"/>
      <c r="G25" s="482"/>
      <c r="J25" s="20" t="s">
        <v>116</v>
      </c>
      <c r="K25" s="22">
        <f>SUM(K22:K24)</f>
        <v>68.647000000000006</v>
      </c>
      <c r="L25" s="19"/>
    </row>
    <row r="26" spans="1:12">
      <c r="C26" s="482"/>
      <c r="D26" s="482"/>
      <c r="E26" s="482"/>
      <c r="F26" s="482"/>
      <c r="G26" s="482"/>
    </row>
    <row r="27" spans="1:12" ht="15.75" thickBot="1">
      <c r="A27" s="8" t="s">
        <v>25</v>
      </c>
      <c r="B27" s="8"/>
      <c r="C27" s="2"/>
      <c r="D27" s="2"/>
      <c r="E27" s="2"/>
      <c r="F27" s="2"/>
      <c r="G27" s="2"/>
      <c r="H27" s="2"/>
      <c r="I27" s="2"/>
      <c r="J27" s="2"/>
      <c r="K27" s="2"/>
      <c r="L27" s="2">
        <v>1440</v>
      </c>
    </row>
    <row r="28" spans="1:12" ht="15.75" thickBot="1">
      <c r="A28" s="9" t="s">
        <v>5</v>
      </c>
      <c r="B28" s="7" t="s">
        <v>11</v>
      </c>
      <c r="C28" s="491" t="s">
        <v>3</v>
      </c>
      <c r="D28" s="492"/>
      <c r="E28" s="491" t="s">
        <v>4</v>
      </c>
      <c r="F28" s="493"/>
      <c r="G28" s="492"/>
      <c r="H28" s="4" t="s">
        <v>9</v>
      </c>
      <c r="I28" s="4" t="s">
        <v>27</v>
      </c>
      <c r="J28" s="4" t="s">
        <v>31</v>
      </c>
      <c r="K28" s="3" t="s">
        <v>8</v>
      </c>
      <c r="L28" s="4"/>
    </row>
    <row r="29" spans="1:12">
      <c r="A29" s="1">
        <v>1</v>
      </c>
      <c r="B29" s="1" t="s">
        <v>11</v>
      </c>
      <c r="C29" s="482" t="s">
        <v>26</v>
      </c>
      <c r="D29" s="482"/>
      <c r="E29" s="482" t="s">
        <v>21</v>
      </c>
      <c r="F29" s="482"/>
      <c r="G29" s="482"/>
      <c r="I29">
        <v>17</v>
      </c>
      <c r="J29">
        <v>0.14899999999999999</v>
      </c>
      <c r="K29">
        <f>I29*J29</f>
        <v>2.5329999999999999</v>
      </c>
    </row>
    <row r="30" spans="1:12">
      <c r="A30" s="1">
        <v>1</v>
      </c>
      <c r="B30" s="1" t="s">
        <v>11</v>
      </c>
      <c r="C30" s="482" t="s">
        <v>28</v>
      </c>
      <c r="D30" s="482"/>
      <c r="E30" s="482" t="s">
        <v>21</v>
      </c>
      <c r="F30" s="482"/>
      <c r="G30" s="482"/>
      <c r="I30">
        <v>17</v>
      </c>
      <c r="J30">
        <v>0.27300000000000002</v>
      </c>
      <c r="K30">
        <f t="shared" ref="K30:K33" si="0">I30*J30</f>
        <v>4.641</v>
      </c>
    </row>
    <row r="31" spans="1:12">
      <c r="A31" s="1">
        <v>2</v>
      </c>
      <c r="B31" s="1" t="s">
        <v>11</v>
      </c>
      <c r="C31" s="482" t="s">
        <v>29</v>
      </c>
      <c r="D31" s="482"/>
      <c r="E31" s="482" t="s">
        <v>21</v>
      </c>
      <c r="F31" s="482"/>
      <c r="G31" s="482"/>
      <c r="I31">
        <v>17</v>
      </c>
      <c r="J31">
        <v>1.4</v>
      </c>
      <c r="K31">
        <f t="shared" si="0"/>
        <v>23.799999999999997</v>
      </c>
    </row>
    <row r="32" spans="1:12">
      <c r="A32" s="1">
        <v>1</v>
      </c>
      <c r="B32" s="1" t="s">
        <v>11</v>
      </c>
      <c r="C32" s="482" t="s">
        <v>30</v>
      </c>
      <c r="D32" s="482"/>
      <c r="E32" s="482" t="s">
        <v>21</v>
      </c>
      <c r="F32" s="482"/>
      <c r="G32" s="482"/>
      <c r="I32">
        <v>17</v>
      </c>
      <c r="J32">
        <v>0.61</v>
      </c>
      <c r="K32">
        <f t="shared" si="0"/>
        <v>10.37</v>
      </c>
    </row>
    <row r="33" spans="1:13" ht="15.75" thickBot="1">
      <c r="A33" s="1">
        <v>1</v>
      </c>
      <c r="B33" s="1" t="s">
        <v>11</v>
      </c>
      <c r="C33" s="482" t="s">
        <v>32</v>
      </c>
      <c r="D33" s="482"/>
      <c r="E33" s="482" t="s">
        <v>21</v>
      </c>
      <c r="F33" s="482"/>
      <c r="G33" s="482"/>
      <c r="I33">
        <v>17</v>
      </c>
      <c r="J33">
        <v>0.43</v>
      </c>
      <c r="K33">
        <f t="shared" si="0"/>
        <v>7.31</v>
      </c>
    </row>
    <row r="34" spans="1:13" ht="15.75" thickBot="1">
      <c r="C34" s="482"/>
      <c r="D34" s="482"/>
      <c r="E34" s="482"/>
      <c r="F34" s="482"/>
      <c r="G34" s="482"/>
      <c r="J34" s="20" t="s">
        <v>116</v>
      </c>
      <c r="K34" s="22">
        <f>SUM(K29:K33)</f>
        <v>48.653999999999996</v>
      </c>
      <c r="L34" s="21"/>
    </row>
    <row r="36" spans="1:13" ht="15.75" thickBot="1">
      <c r="A36" s="8" t="s">
        <v>33</v>
      </c>
      <c r="B36" s="8"/>
      <c r="C36" s="2"/>
      <c r="D36" s="2"/>
      <c r="E36" s="2"/>
      <c r="F36" s="2"/>
      <c r="G36" s="2"/>
      <c r="H36" s="2"/>
      <c r="I36" s="2"/>
      <c r="J36" s="2"/>
      <c r="K36" s="2"/>
      <c r="L36" s="2">
        <v>50</v>
      </c>
    </row>
    <row r="37" spans="1:13" ht="15.75" thickBot="1">
      <c r="A37" s="9" t="s">
        <v>5</v>
      </c>
      <c r="B37" s="7" t="s">
        <v>11</v>
      </c>
      <c r="C37" s="491" t="s">
        <v>3</v>
      </c>
      <c r="D37" s="492"/>
      <c r="E37" s="491" t="s">
        <v>4</v>
      </c>
      <c r="F37" s="493"/>
      <c r="G37" s="492"/>
      <c r="H37" s="4" t="s">
        <v>9</v>
      </c>
      <c r="I37" s="4" t="s">
        <v>27</v>
      </c>
      <c r="J37" s="4" t="s">
        <v>31</v>
      </c>
      <c r="K37" s="3" t="s">
        <v>8</v>
      </c>
      <c r="L37" s="4" t="s">
        <v>6</v>
      </c>
    </row>
    <row r="38" spans="1:13">
      <c r="A38" s="1">
        <v>0.23499999999999999</v>
      </c>
      <c r="B38" s="1" t="s">
        <v>19</v>
      </c>
      <c r="C38" s="482" t="s">
        <v>34</v>
      </c>
      <c r="D38" s="482"/>
      <c r="E38" s="482" t="s">
        <v>35</v>
      </c>
      <c r="F38" s="482"/>
      <c r="G38" s="482"/>
      <c r="H38">
        <v>17.37</v>
      </c>
      <c r="I38">
        <v>0</v>
      </c>
      <c r="J38">
        <v>0</v>
      </c>
      <c r="K38">
        <f>H38*A38</f>
        <v>4.08195</v>
      </c>
      <c r="L38">
        <v>25</v>
      </c>
    </row>
    <row r="39" spans="1:13" ht="15.75" thickBot="1">
      <c r="A39" s="1">
        <v>1</v>
      </c>
      <c r="B39" s="1" t="s">
        <v>11</v>
      </c>
      <c r="C39" s="482" t="s">
        <v>36</v>
      </c>
      <c r="D39" s="482"/>
      <c r="E39" s="482" t="s">
        <v>37</v>
      </c>
      <c r="F39" s="482"/>
      <c r="G39" s="482"/>
      <c r="H39">
        <v>90</v>
      </c>
      <c r="J39">
        <v>0.1</v>
      </c>
      <c r="K39">
        <f>J39*H39</f>
        <v>9</v>
      </c>
      <c r="L39">
        <v>15</v>
      </c>
    </row>
    <row r="40" spans="1:13" ht="15.75" thickBot="1">
      <c r="C40" s="482"/>
      <c r="D40" s="482"/>
      <c r="E40" s="482"/>
      <c r="F40" s="482"/>
      <c r="G40" s="482"/>
      <c r="J40" s="20" t="s">
        <v>116</v>
      </c>
      <c r="K40" s="22">
        <f>SUM(K38:K39)</f>
        <v>13.081949999999999</v>
      </c>
      <c r="L40" s="21"/>
    </row>
    <row r="41" spans="1:13">
      <c r="C41" s="482"/>
      <c r="D41" s="482"/>
      <c r="E41" s="482"/>
      <c r="F41" s="482"/>
      <c r="G41" s="482"/>
    </row>
    <row r="42" spans="1:13" ht="15.75" thickBot="1">
      <c r="A42" s="8" t="s">
        <v>41</v>
      </c>
      <c r="B42" s="8"/>
      <c r="C42" s="2"/>
      <c r="D42" s="2"/>
      <c r="E42" s="2"/>
      <c r="F42" s="2"/>
      <c r="G42" s="2"/>
      <c r="H42" s="2"/>
      <c r="I42" s="2"/>
      <c r="J42" s="2"/>
      <c r="K42" s="2"/>
      <c r="L42" s="2">
        <v>15</v>
      </c>
    </row>
    <row r="43" spans="1:13" ht="15.75" thickBot="1">
      <c r="A43" s="9" t="s">
        <v>5</v>
      </c>
      <c r="B43" s="7" t="s">
        <v>11</v>
      </c>
      <c r="C43" s="491" t="s">
        <v>3</v>
      </c>
      <c r="D43" s="492"/>
      <c r="E43" s="491" t="s">
        <v>4</v>
      </c>
      <c r="F43" s="493"/>
      <c r="G43" s="492"/>
      <c r="H43" s="4" t="s">
        <v>9</v>
      </c>
      <c r="I43" s="4" t="s">
        <v>27</v>
      </c>
      <c r="J43" s="4" t="s">
        <v>31</v>
      </c>
      <c r="K43" s="3" t="s">
        <v>8</v>
      </c>
      <c r="L43" s="4" t="s">
        <v>6</v>
      </c>
    </row>
    <row r="44" spans="1:13">
      <c r="A44" s="1">
        <v>2</v>
      </c>
      <c r="B44" s="1" t="s">
        <v>11</v>
      </c>
      <c r="C44" s="482" t="s">
        <v>38</v>
      </c>
      <c r="D44" s="482"/>
      <c r="E44" s="482" t="s">
        <v>21</v>
      </c>
      <c r="F44" s="482"/>
      <c r="G44" s="482"/>
      <c r="H44">
        <v>17</v>
      </c>
      <c r="I44">
        <v>0.1</v>
      </c>
      <c r="J44">
        <v>0</v>
      </c>
      <c r="K44">
        <f>I44*H44</f>
        <v>1.7000000000000002</v>
      </c>
    </row>
    <row r="45" spans="1:13" ht="15.75" thickBot="1">
      <c r="A45" s="1">
        <v>1.5</v>
      </c>
      <c r="B45" s="1" t="s">
        <v>10</v>
      </c>
      <c r="C45" s="482" t="s">
        <v>39</v>
      </c>
      <c r="D45" s="482"/>
      <c r="E45" s="482" t="s">
        <v>40</v>
      </c>
      <c r="F45" s="482"/>
      <c r="G45" s="482"/>
      <c r="H45">
        <v>56</v>
      </c>
      <c r="J45">
        <v>0.1</v>
      </c>
      <c r="K45">
        <f>H45*A45</f>
        <v>84</v>
      </c>
      <c r="M45" s="24"/>
    </row>
    <row r="46" spans="1:13" ht="15.75" thickBot="1">
      <c r="J46" s="20" t="s">
        <v>116</v>
      </c>
      <c r="K46" s="22">
        <f>SUM(K44:K45)</f>
        <v>85.7</v>
      </c>
      <c r="L46" s="21"/>
    </row>
    <row r="48" spans="1:13" ht="15.75" thickBot="1">
      <c r="A48" s="8" t="s">
        <v>42</v>
      </c>
      <c r="B48" s="8"/>
      <c r="C48" s="2"/>
      <c r="D48" s="2"/>
      <c r="E48" s="2"/>
      <c r="F48" s="2"/>
      <c r="G48" s="2"/>
      <c r="H48" s="2"/>
      <c r="I48" s="2"/>
      <c r="J48" s="2"/>
      <c r="K48" s="2"/>
      <c r="L48" s="2">
        <v>110</v>
      </c>
    </row>
    <row r="49" spans="1:12" ht="15.75" thickBot="1">
      <c r="A49" s="9" t="s">
        <v>5</v>
      </c>
      <c r="B49" s="7" t="s">
        <v>11</v>
      </c>
      <c r="C49" s="491" t="s">
        <v>3</v>
      </c>
      <c r="D49" s="492"/>
      <c r="E49" s="491" t="s">
        <v>4</v>
      </c>
      <c r="F49" s="493"/>
      <c r="G49" s="492"/>
      <c r="H49" s="4" t="s">
        <v>9</v>
      </c>
      <c r="I49" s="4" t="s">
        <v>124</v>
      </c>
      <c r="J49" s="4" t="s">
        <v>31</v>
      </c>
      <c r="K49" s="3" t="s">
        <v>8</v>
      </c>
      <c r="L49" s="4" t="s">
        <v>6</v>
      </c>
    </row>
    <row r="50" spans="1:12">
      <c r="A50" s="1">
        <v>2</v>
      </c>
      <c r="B50" s="1" t="s">
        <v>11</v>
      </c>
      <c r="C50" s="482" t="s">
        <v>43</v>
      </c>
      <c r="D50" s="482"/>
      <c r="E50" s="482" t="s">
        <v>44</v>
      </c>
      <c r="F50" s="482"/>
      <c r="G50" s="482"/>
      <c r="H50">
        <v>60</v>
      </c>
      <c r="K50">
        <v>60</v>
      </c>
      <c r="L50">
        <v>30</v>
      </c>
    </row>
    <row r="51" spans="1:12">
      <c r="A51" s="1">
        <v>2</v>
      </c>
      <c r="B51" s="1" t="s">
        <v>11</v>
      </c>
      <c r="C51" s="494" t="s">
        <v>46</v>
      </c>
      <c r="D51" s="482"/>
      <c r="E51" s="482" t="s">
        <v>45</v>
      </c>
      <c r="F51" s="482"/>
      <c r="G51" s="482"/>
      <c r="H51">
        <v>30</v>
      </c>
      <c r="K51">
        <v>30</v>
      </c>
      <c r="L51">
        <v>10</v>
      </c>
    </row>
    <row r="52" spans="1:12">
      <c r="A52" s="1">
        <v>2</v>
      </c>
      <c r="B52" s="1" t="s">
        <v>11</v>
      </c>
      <c r="C52" s="494" t="s">
        <v>46</v>
      </c>
      <c r="D52" s="482"/>
      <c r="E52" s="483" t="s">
        <v>47</v>
      </c>
      <c r="F52" s="483"/>
      <c r="G52" s="483"/>
      <c r="H52">
        <v>90</v>
      </c>
      <c r="K52">
        <v>90</v>
      </c>
      <c r="L52">
        <v>50</v>
      </c>
    </row>
    <row r="53" spans="1:12" ht="15.75" thickBot="1">
      <c r="A53" s="1">
        <v>2</v>
      </c>
      <c r="B53" s="1" t="s">
        <v>10</v>
      </c>
      <c r="C53" s="482" t="s">
        <v>123</v>
      </c>
      <c r="D53" s="482"/>
      <c r="E53" s="483" t="s">
        <v>48</v>
      </c>
      <c r="F53" s="483"/>
      <c r="G53" s="483"/>
      <c r="H53">
        <v>32</v>
      </c>
      <c r="I53">
        <v>4.8600000000000003</v>
      </c>
      <c r="J53">
        <v>0.28000000000000003</v>
      </c>
      <c r="K53">
        <f>J53*H53</f>
        <v>8.9600000000000009</v>
      </c>
      <c r="L53">
        <v>20</v>
      </c>
    </row>
    <row r="54" spans="1:12" ht="15.75" thickBot="1">
      <c r="C54" s="494"/>
      <c r="D54" s="482"/>
      <c r="E54" s="483"/>
      <c r="F54" s="483"/>
      <c r="G54" s="483"/>
      <c r="J54" s="20" t="s">
        <v>116</v>
      </c>
      <c r="K54" s="22">
        <f>SUM(K50:K53)</f>
        <v>188.96</v>
      </c>
      <c r="L54" s="21"/>
    </row>
    <row r="55" spans="1:12">
      <c r="C55" s="494"/>
      <c r="D55" s="482"/>
      <c r="E55" s="483"/>
      <c r="F55" s="483"/>
      <c r="G55" s="483"/>
    </row>
    <row r="56" spans="1:12" ht="15.75" thickBot="1">
      <c r="A56" s="8" t="s">
        <v>49</v>
      </c>
      <c r="B56" s="8"/>
      <c r="C56" s="2"/>
      <c r="D56" s="2"/>
      <c r="E56" s="2"/>
      <c r="F56" s="2"/>
      <c r="G56" s="2"/>
      <c r="H56" s="2"/>
      <c r="I56" s="2"/>
      <c r="J56" s="2"/>
      <c r="K56" s="2"/>
      <c r="L56" s="2">
        <v>30</v>
      </c>
    </row>
    <row r="57" spans="1:12" ht="15.75" thickBot="1">
      <c r="A57" s="9" t="s">
        <v>5</v>
      </c>
      <c r="B57" s="7" t="s">
        <v>11</v>
      </c>
      <c r="C57" s="491" t="s">
        <v>3</v>
      </c>
      <c r="D57" s="492"/>
      <c r="E57" s="491" t="s">
        <v>4</v>
      </c>
      <c r="F57" s="493"/>
      <c r="G57" s="492"/>
      <c r="H57" s="4" t="s">
        <v>125</v>
      </c>
      <c r="I57" s="4" t="s">
        <v>132</v>
      </c>
      <c r="J57" s="4" t="s">
        <v>31</v>
      </c>
      <c r="K57" s="3" t="s">
        <v>8</v>
      </c>
      <c r="L57" s="4" t="s">
        <v>6</v>
      </c>
    </row>
    <row r="58" spans="1:12">
      <c r="A58" s="1">
        <v>2</v>
      </c>
      <c r="B58" s="1" t="s">
        <v>11</v>
      </c>
      <c r="C58" s="482" t="s">
        <v>29</v>
      </c>
      <c r="D58" s="482"/>
      <c r="E58" s="482" t="s">
        <v>134</v>
      </c>
      <c r="F58" s="482"/>
      <c r="G58" s="482"/>
      <c r="H58">
        <v>47.51</v>
      </c>
      <c r="I58">
        <v>0</v>
      </c>
      <c r="J58">
        <v>1.22</v>
      </c>
      <c r="K58">
        <f>H58*J58</f>
        <v>57.962199999999996</v>
      </c>
    </row>
    <row r="59" spans="1:12" ht="15.75" thickBot="1">
      <c r="A59" s="1">
        <v>1</v>
      </c>
      <c r="B59" s="1" t="s">
        <v>11</v>
      </c>
      <c r="C59" s="482" t="s">
        <v>131</v>
      </c>
      <c r="D59" s="482"/>
      <c r="E59" s="482" t="s">
        <v>134</v>
      </c>
      <c r="F59" s="482"/>
      <c r="G59" s="482"/>
      <c r="H59">
        <v>47.51</v>
      </c>
      <c r="I59">
        <v>4</v>
      </c>
      <c r="J59">
        <v>0.42299999999999999</v>
      </c>
      <c r="K59">
        <f>H59*J59</f>
        <v>20.096729999999997</v>
      </c>
    </row>
    <row r="60" spans="1:12" ht="15.75" thickBot="1">
      <c r="C60" s="494"/>
      <c r="D60" s="482"/>
      <c r="E60" s="483"/>
      <c r="F60" s="483"/>
      <c r="G60" s="483"/>
      <c r="J60" s="20" t="s">
        <v>116</v>
      </c>
      <c r="K60" s="22">
        <f>SUM(K58)</f>
        <v>57.962199999999996</v>
      </c>
      <c r="L60" s="21"/>
    </row>
    <row r="61" spans="1:12" ht="15.75" thickBot="1">
      <c r="A61" s="8" t="s">
        <v>50</v>
      </c>
      <c r="B61" s="8"/>
      <c r="C61" s="2"/>
      <c r="D61" s="2"/>
      <c r="E61" s="2"/>
      <c r="F61" s="2"/>
      <c r="G61" s="2"/>
      <c r="H61" s="2"/>
      <c r="I61" s="2"/>
      <c r="J61" s="2"/>
      <c r="K61" s="2"/>
      <c r="L61" s="2">
        <v>75</v>
      </c>
    </row>
    <row r="62" spans="1:12" ht="15.75" thickBot="1">
      <c r="A62" s="9" t="s">
        <v>5</v>
      </c>
      <c r="B62" s="7" t="s">
        <v>11</v>
      </c>
      <c r="C62" s="491" t="s">
        <v>3</v>
      </c>
      <c r="D62" s="492"/>
      <c r="E62" s="491" t="s">
        <v>4</v>
      </c>
      <c r="F62" s="493"/>
      <c r="G62" s="492"/>
      <c r="H62" s="4" t="s">
        <v>9</v>
      </c>
      <c r="I62" s="4" t="s">
        <v>124</v>
      </c>
      <c r="J62" s="4" t="s">
        <v>31</v>
      </c>
      <c r="K62" s="3" t="s">
        <v>8</v>
      </c>
      <c r="L62" s="4" t="s">
        <v>6</v>
      </c>
    </row>
    <row r="63" spans="1:12">
      <c r="A63" s="1">
        <v>0.23499999999999999</v>
      </c>
      <c r="B63" s="1" t="s">
        <v>10</v>
      </c>
      <c r="C63" s="482" t="s">
        <v>51</v>
      </c>
      <c r="D63" s="482"/>
      <c r="E63" s="482" t="s">
        <v>52</v>
      </c>
      <c r="F63" s="482"/>
      <c r="G63" s="482"/>
      <c r="H63">
        <v>32</v>
      </c>
      <c r="I63">
        <v>0.75</v>
      </c>
      <c r="J63">
        <f>I63*A63</f>
        <v>0.17624999999999999</v>
      </c>
      <c r="K63">
        <f>J63*H63</f>
        <v>5.64</v>
      </c>
      <c r="L63">
        <v>25</v>
      </c>
    </row>
    <row r="64" spans="1:12">
      <c r="A64" s="1">
        <v>0.32</v>
      </c>
      <c r="B64" s="1" t="s">
        <v>10</v>
      </c>
      <c r="C64" s="482" t="s">
        <v>51</v>
      </c>
      <c r="D64" s="482"/>
      <c r="E64" s="482" t="s">
        <v>53</v>
      </c>
      <c r="F64" s="482"/>
      <c r="G64" s="482"/>
      <c r="H64">
        <v>32</v>
      </c>
      <c r="I64">
        <v>0.75</v>
      </c>
      <c r="J64">
        <f t="shared" ref="J64:J66" si="1">I64*A64</f>
        <v>0.24</v>
      </c>
      <c r="K64">
        <f t="shared" ref="K64:K66" si="2">J64*H64</f>
        <v>7.68</v>
      </c>
      <c r="L64">
        <v>5</v>
      </c>
    </row>
    <row r="65" spans="1:13">
      <c r="A65" s="1">
        <v>0.28999999999999998</v>
      </c>
      <c r="B65" s="1" t="s">
        <v>10</v>
      </c>
      <c r="C65" s="482" t="s">
        <v>51</v>
      </c>
      <c r="D65" s="482"/>
      <c r="E65" s="482" t="s">
        <v>127</v>
      </c>
      <c r="F65" s="482"/>
      <c r="G65" s="482"/>
      <c r="H65">
        <v>32</v>
      </c>
      <c r="I65">
        <v>0.75</v>
      </c>
      <c r="J65">
        <f t="shared" si="1"/>
        <v>0.21749999999999997</v>
      </c>
      <c r="K65">
        <f t="shared" si="2"/>
        <v>6.9599999999999991</v>
      </c>
      <c r="L65">
        <v>10</v>
      </c>
    </row>
    <row r="66" spans="1:13">
      <c r="A66" s="1">
        <v>0.05</v>
      </c>
      <c r="C66" s="482" t="s">
        <v>24</v>
      </c>
      <c r="D66" s="482"/>
      <c r="E66" s="482" t="s">
        <v>130</v>
      </c>
      <c r="F66" s="482"/>
      <c r="G66" s="482"/>
      <c r="H66">
        <v>32</v>
      </c>
      <c r="I66">
        <v>2.81</v>
      </c>
      <c r="J66">
        <f t="shared" si="1"/>
        <v>0.14050000000000001</v>
      </c>
      <c r="K66">
        <f t="shared" si="2"/>
        <v>4.4960000000000004</v>
      </c>
      <c r="L66">
        <v>20</v>
      </c>
    </row>
    <row r="67" spans="1:13" ht="15.75" thickBot="1">
      <c r="A67" s="1">
        <v>0.12</v>
      </c>
      <c r="B67" s="1" t="s">
        <v>10</v>
      </c>
      <c r="C67" s="483" t="s">
        <v>138</v>
      </c>
      <c r="D67" s="483"/>
      <c r="E67" s="483" t="s">
        <v>137</v>
      </c>
      <c r="F67" s="483"/>
      <c r="G67" s="483"/>
      <c r="H67">
        <v>22</v>
      </c>
      <c r="I67">
        <v>0.48</v>
      </c>
      <c r="J67">
        <f>I67*A67</f>
        <v>5.7599999999999998E-2</v>
      </c>
      <c r="K67">
        <f>J67*H67</f>
        <v>1.2671999999999999</v>
      </c>
      <c r="L67">
        <v>15</v>
      </c>
    </row>
    <row r="68" spans="1:13" ht="15.75" thickBot="1">
      <c r="J68" s="20" t="s">
        <v>116</v>
      </c>
      <c r="K68" s="22">
        <f>SUM(K63:K67)</f>
        <v>26.043200000000002</v>
      </c>
      <c r="L68" s="21"/>
    </row>
    <row r="69" spans="1:13" ht="15.75" thickBot="1">
      <c r="A69" s="8" t="s">
        <v>135</v>
      </c>
      <c r="B69" s="8"/>
      <c r="C69" s="2"/>
      <c r="D69" s="2"/>
      <c r="E69" s="2"/>
      <c r="F69" s="2"/>
      <c r="G69" s="2"/>
      <c r="H69" s="2"/>
      <c r="I69" s="2"/>
      <c r="J69" s="2"/>
      <c r="K69" s="2"/>
      <c r="L69" s="2">
        <v>40</v>
      </c>
    </row>
    <row r="70" spans="1:13" ht="15.75" thickBot="1">
      <c r="A70" s="9" t="s">
        <v>5</v>
      </c>
      <c r="B70" s="7" t="s">
        <v>11</v>
      </c>
      <c r="C70" s="491" t="s">
        <v>3</v>
      </c>
      <c r="D70" s="492"/>
      <c r="E70" s="491" t="s">
        <v>4</v>
      </c>
      <c r="F70" s="493"/>
      <c r="G70" s="492"/>
      <c r="H70" s="4" t="s">
        <v>9</v>
      </c>
      <c r="I70" s="4" t="s">
        <v>124</v>
      </c>
      <c r="J70" s="4" t="s">
        <v>31</v>
      </c>
      <c r="K70" s="3" t="s">
        <v>8</v>
      </c>
      <c r="L70" s="4" t="s">
        <v>6</v>
      </c>
    </row>
    <row r="71" spans="1:13">
      <c r="A71" s="1">
        <v>2.5000000000000001E-2</v>
      </c>
      <c r="B71" s="1" t="s">
        <v>10</v>
      </c>
      <c r="C71" s="483" t="s">
        <v>136</v>
      </c>
      <c r="D71" s="483"/>
      <c r="E71" s="483" t="s">
        <v>122</v>
      </c>
      <c r="F71" s="483"/>
      <c r="G71" s="483"/>
      <c r="H71">
        <v>22</v>
      </c>
      <c r="I71">
        <v>0.48</v>
      </c>
      <c r="J71">
        <f>I71*A71</f>
        <v>1.2E-2</v>
      </c>
      <c r="K71">
        <f>J71*H71</f>
        <v>0.26400000000000001</v>
      </c>
      <c r="L71">
        <v>5</v>
      </c>
    </row>
    <row r="72" spans="1:13">
      <c r="A72" s="1">
        <v>0.05</v>
      </c>
      <c r="B72" s="1" t="s">
        <v>10</v>
      </c>
      <c r="C72" s="483" t="s">
        <v>136</v>
      </c>
      <c r="D72" s="483"/>
      <c r="E72" s="483" t="s">
        <v>122</v>
      </c>
      <c r="F72" s="483"/>
      <c r="G72" s="483"/>
      <c r="H72">
        <v>22</v>
      </c>
      <c r="I72">
        <v>0.48</v>
      </c>
      <c r="J72">
        <f t="shared" ref="J72:J73" si="3">I72*A72</f>
        <v>2.4E-2</v>
      </c>
      <c r="K72">
        <f t="shared" ref="K72:K73" si="4">J72*H72</f>
        <v>0.52800000000000002</v>
      </c>
      <c r="L72">
        <v>5</v>
      </c>
    </row>
    <row r="73" spans="1:13">
      <c r="A73" s="1">
        <v>0.1</v>
      </c>
      <c r="B73" s="1" t="s">
        <v>10</v>
      </c>
      <c r="C73" s="483" t="s">
        <v>136</v>
      </c>
      <c r="D73" s="483"/>
      <c r="E73" s="483" t="s">
        <v>122</v>
      </c>
      <c r="F73" s="483"/>
      <c r="G73" s="483"/>
      <c r="H73">
        <v>22</v>
      </c>
      <c r="I73">
        <v>0.48</v>
      </c>
      <c r="J73">
        <f t="shared" si="3"/>
        <v>4.8000000000000001E-2</v>
      </c>
      <c r="K73">
        <f t="shared" si="4"/>
        <v>1.056</v>
      </c>
      <c r="L73">
        <v>5</v>
      </c>
    </row>
    <row r="74" spans="1:13">
      <c r="A74" s="25">
        <v>1</v>
      </c>
      <c r="B74" s="25" t="s">
        <v>11</v>
      </c>
      <c r="C74" s="483" t="s">
        <v>139</v>
      </c>
      <c r="D74" s="483"/>
      <c r="E74" s="483" t="s">
        <v>140</v>
      </c>
      <c r="F74" s="483"/>
      <c r="G74" s="483"/>
      <c r="H74">
        <v>360</v>
      </c>
      <c r="J74">
        <v>0.15</v>
      </c>
      <c r="K74">
        <f>J74*H74*A74</f>
        <v>54</v>
      </c>
      <c r="L74" s="472">
        <v>25</v>
      </c>
    </row>
    <row r="75" spans="1:13" ht="15.75" thickBot="1">
      <c r="A75" s="25">
        <v>2</v>
      </c>
      <c r="B75" s="25" t="s">
        <v>11</v>
      </c>
      <c r="C75" s="483" t="s">
        <v>139</v>
      </c>
      <c r="D75" s="483"/>
      <c r="E75" s="483" t="s">
        <v>141</v>
      </c>
      <c r="F75" s="483"/>
      <c r="G75" s="483"/>
      <c r="H75">
        <v>360</v>
      </c>
      <c r="J75">
        <v>0.05</v>
      </c>
      <c r="K75">
        <f>J75*H75*A75</f>
        <v>36</v>
      </c>
      <c r="L75" s="473"/>
    </row>
    <row r="76" spans="1:13" ht="15.75" thickBot="1">
      <c r="J76" s="20" t="s">
        <v>116</v>
      </c>
      <c r="K76" s="22">
        <f>SUM(K71:K75)</f>
        <v>91.847999999999999</v>
      </c>
      <c r="L76" s="21"/>
    </row>
    <row r="78" spans="1:13" ht="15.75" thickBot="1">
      <c r="A78" s="8" t="s">
        <v>54</v>
      </c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3" ht="15.75" thickBot="1">
      <c r="A79" s="10" t="s">
        <v>5</v>
      </c>
      <c r="B79" s="11" t="s">
        <v>11</v>
      </c>
      <c r="C79" s="488" t="s">
        <v>3</v>
      </c>
      <c r="D79" s="489"/>
      <c r="E79" s="488" t="s">
        <v>55</v>
      </c>
      <c r="F79" s="490"/>
      <c r="G79" s="489"/>
      <c r="H79" s="12" t="s">
        <v>9</v>
      </c>
      <c r="I79" s="12" t="s">
        <v>27</v>
      </c>
      <c r="J79" s="12" t="s">
        <v>31</v>
      </c>
      <c r="K79" s="13" t="s">
        <v>8</v>
      </c>
      <c r="L79" s="12" t="s">
        <v>6</v>
      </c>
    </row>
    <row r="80" spans="1:13">
      <c r="A80" s="1">
        <v>2</v>
      </c>
      <c r="B80" s="1" t="s">
        <v>11</v>
      </c>
      <c r="C80" s="482" t="s">
        <v>60</v>
      </c>
      <c r="D80" s="482"/>
      <c r="E80" s="482" t="s">
        <v>56</v>
      </c>
      <c r="F80" s="482"/>
      <c r="G80" s="482"/>
      <c r="H80">
        <v>22.75</v>
      </c>
      <c r="I80">
        <v>0</v>
      </c>
      <c r="K80">
        <f>H80*A80</f>
        <v>45.5</v>
      </c>
      <c r="M80" s="44">
        <v>42235</v>
      </c>
    </row>
    <row r="81" spans="1:13">
      <c r="A81" s="1">
        <v>2</v>
      </c>
      <c r="B81" s="1" t="s">
        <v>11</v>
      </c>
      <c r="C81" s="482" t="s">
        <v>61</v>
      </c>
      <c r="D81" s="482"/>
      <c r="E81" s="482" t="s">
        <v>57</v>
      </c>
      <c r="F81" s="482"/>
      <c r="G81" s="482"/>
      <c r="H81">
        <v>17.5</v>
      </c>
      <c r="K81">
        <f t="shared" ref="K81:K84" si="5">H81*A81</f>
        <v>35</v>
      </c>
      <c r="M81" s="44">
        <v>42235</v>
      </c>
    </row>
    <row r="82" spans="1:13">
      <c r="A82" s="43">
        <v>2</v>
      </c>
      <c r="B82" s="43" t="s">
        <v>11</v>
      </c>
      <c r="C82" s="482" t="s">
        <v>19</v>
      </c>
      <c r="D82" s="482"/>
      <c r="E82" s="482" t="s">
        <v>154</v>
      </c>
      <c r="F82" s="482"/>
      <c r="G82" s="482"/>
      <c r="H82">
        <v>19.5</v>
      </c>
      <c r="K82">
        <f>H82*A82</f>
        <v>39</v>
      </c>
      <c r="M82" s="44">
        <v>42235</v>
      </c>
    </row>
    <row r="83" spans="1:13">
      <c r="A83" s="1">
        <v>1</v>
      </c>
      <c r="B83" s="1" t="s">
        <v>11</v>
      </c>
      <c r="C83" s="482"/>
      <c r="D83" s="482"/>
      <c r="E83" s="482" t="s">
        <v>58</v>
      </c>
      <c r="F83" s="482"/>
      <c r="G83" s="482"/>
      <c r="H83">
        <v>52.7</v>
      </c>
      <c r="K83">
        <f t="shared" si="5"/>
        <v>52.7</v>
      </c>
      <c r="M83" s="44">
        <v>42235</v>
      </c>
    </row>
    <row r="84" spans="1:13" ht="15.75" thickBot="1">
      <c r="A84" s="1">
        <v>2</v>
      </c>
      <c r="B84" s="1" t="s">
        <v>11</v>
      </c>
      <c r="C84" s="482" t="s">
        <v>62</v>
      </c>
      <c r="D84" s="482"/>
      <c r="E84" s="482" t="s">
        <v>59</v>
      </c>
      <c r="F84" s="482"/>
      <c r="G84" s="482"/>
      <c r="H84">
        <v>33</v>
      </c>
      <c r="K84">
        <f t="shared" si="5"/>
        <v>66</v>
      </c>
      <c r="M84" s="44">
        <v>42235</v>
      </c>
    </row>
    <row r="85" spans="1:13" ht="15.75" thickBot="1">
      <c r="J85" s="20" t="s">
        <v>116</v>
      </c>
      <c r="K85" s="23">
        <f>SUM(K80:K84)</f>
        <v>238.2</v>
      </c>
      <c r="L85" s="19"/>
    </row>
    <row r="87" spans="1:13" ht="15.75" thickBot="1">
      <c r="A87" s="8" t="s">
        <v>113</v>
      </c>
      <c r="B87" s="8"/>
      <c r="C87" s="2"/>
      <c r="D87" s="2"/>
      <c r="E87" s="2"/>
      <c r="F87" s="2"/>
      <c r="G87" s="2"/>
      <c r="H87" s="2"/>
      <c r="I87" s="2"/>
      <c r="J87" s="2"/>
      <c r="K87" s="2"/>
      <c r="L87" s="2">
        <v>575</v>
      </c>
    </row>
    <row r="88" spans="1:13" ht="15.75" thickBot="1">
      <c r="A88" s="10" t="s">
        <v>5</v>
      </c>
      <c r="B88" s="11" t="s">
        <v>11</v>
      </c>
      <c r="C88" s="488" t="s">
        <v>3</v>
      </c>
      <c r="D88" s="489"/>
      <c r="E88" s="488" t="s">
        <v>55</v>
      </c>
      <c r="F88" s="490"/>
      <c r="G88" s="489"/>
      <c r="H88" s="12" t="s">
        <v>9</v>
      </c>
      <c r="I88" s="12" t="s">
        <v>27</v>
      </c>
      <c r="J88" s="12" t="s">
        <v>31</v>
      </c>
      <c r="K88" s="13" t="s">
        <v>8</v>
      </c>
      <c r="L88" s="12" t="s">
        <v>6</v>
      </c>
    </row>
    <row r="89" spans="1:13">
      <c r="A89" s="1">
        <v>1</v>
      </c>
      <c r="B89" s="1" t="s">
        <v>11</v>
      </c>
      <c r="C89" s="482" t="s">
        <v>63</v>
      </c>
      <c r="D89" s="482"/>
      <c r="E89" s="482" t="s">
        <v>64</v>
      </c>
      <c r="F89" s="482"/>
      <c r="G89" s="482"/>
      <c r="H89">
        <v>50</v>
      </c>
      <c r="I89">
        <v>0</v>
      </c>
      <c r="K89">
        <v>50</v>
      </c>
    </row>
    <row r="90" spans="1:13">
      <c r="A90" s="1">
        <v>1</v>
      </c>
      <c r="B90" s="1" t="s">
        <v>11</v>
      </c>
      <c r="C90" s="482" t="s">
        <v>65</v>
      </c>
      <c r="D90" s="482"/>
      <c r="E90" s="482" t="s">
        <v>66</v>
      </c>
      <c r="F90" s="482"/>
      <c r="G90" s="482"/>
      <c r="H90">
        <v>165</v>
      </c>
      <c r="K90">
        <v>165</v>
      </c>
      <c r="L90">
        <v>15</v>
      </c>
    </row>
    <row r="91" spans="1:13">
      <c r="A91" s="1">
        <v>1</v>
      </c>
      <c r="B91" s="1" t="s">
        <v>11</v>
      </c>
      <c r="C91" s="482" t="s">
        <v>68</v>
      </c>
      <c r="D91" s="482"/>
      <c r="E91" s="482" t="s">
        <v>67</v>
      </c>
      <c r="F91" s="482"/>
      <c r="G91" s="482"/>
      <c r="H91">
        <v>25</v>
      </c>
      <c r="K91">
        <v>25</v>
      </c>
      <c r="L91">
        <v>20</v>
      </c>
    </row>
    <row r="92" spans="1:13">
      <c r="A92" s="1">
        <v>2</v>
      </c>
      <c r="B92" s="1" t="s">
        <v>11</v>
      </c>
      <c r="C92" s="482" t="s">
        <v>69</v>
      </c>
      <c r="D92" s="482"/>
      <c r="E92" s="482" t="s">
        <v>67</v>
      </c>
      <c r="F92" s="482"/>
      <c r="G92" s="482"/>
      <c r="H92">
        <v>27</v>
      </c>
      <c r="K92">
        <f>H92*A92</f>
        <v>54</v>
      </c>
      <c r="L92">
        <v>20</v>
      </c>
    </row>
    <row r="93" spans="1:13">
      <c r="A93" s="1">
        <v>1</v>
      </c>
      <c r="B93" s="1" t="s">
        <v>11</v>
      </c>
      <c r="C93" s="482" t="s">
        <v>70</v>
      </c>
      <c r="D93" s="482"/>
      <c r="E93" s="482" t="s">
        <v>67</v>
      </c>
      <c r="F93" s="482"/>
      <c r="G93" s="482"/>
      <c r="H93">
        <v>15</v>
      </c>
      <c r="K93">
        <f t="shared" ref="K93:K96" si="6">H93*A93</f>
        <v>15</v>
      </c>
      <c r="L93">
        <v>20</v>
      </c>
    </row>
    <row r="94" spans="1:13">
      <c r="A94" s="1">
        <v>1</v>
      </c>
      <c r="B94" s="1" t="s">
        <v>11</v>
      </c>
      <c r="C94" s="482" t="s">
        <v>71</v>
      </c>
      <c r="D94" s="482"/>
      <c r="E94" s="482" t="s">
        <v>72</v>
      </c>
      <c r="F94" s="482"/>
      <c r="G94" s="482"/>
      <c r="H94">
        <v>15</v>
      </c>
      <c r="K94">
        <f t="shared" si="6"/>
        <v>15</v>
      </c>
      <c r="L94">
        <v>20</v>
      </c>
    </row>
    <row r="95" spans="1:13">
      <c r="A95" s="1">
        <v>2</v>
      </c>
      <c r="B95" s="1" t="s">
        <v>10</v>
      </c>
      <c r="C95" s="482">
        <v>415</v>
      </c>
      <c r="D95" s="482"/>
      <c r="E95" s="482" t="s">
        <v>73</v>
      </c>
      <c r="F95" s="482"/>
      <c r="G95" s="482"/>
      <c r="H95">
        <v>60</v>
      </c>
      <c r="K95">
        <f t="shared" si="6"/>
        <v>120</v>
      </c>
      <c r="L95">
        <v>480</v>
      </c>
    </row>
    <row r="96" spans="1:13">
      <c r="A96" s="1">
        <v>2</v>
      </c>
      <c r="B96" s="1" t="s">
        <v>11</v>
      </c>
      <c r="C96" s="482">
        <v>415</v>
      </c>
      <c r="D96" s="482"/>
      <c r="E96" s="482" t="s">
        <v>74</v>
      </c>
      <c r="F96" s="482"/>
      <c r="G96" s="482"/>
      <c r="H96">
        <v>9</v>
      </c>
      <c r="K96">
        <f t="shared" si="6"/>
        <v>18</v>
      </c>
    </row>
    <row r="97" spans="1:13" ht="15.75" thickBot="1">
      <c r="A97" s="1">
        <v>1</v>
      </c>
      <c r="B97" s="1" t="s">
        <v>11</v>
      </c>
      <c r="C97" s="483" t="s">
        <v>115</v>
      </c>
      <c r="D97" s="483"/>
      <c r="E97" s="483" t="s">
        <v>114</v>
      </c>
      <c r="F97" s="483"/>
      <c r="G97" s="483"/>
      <c r="H97">
        <v>20</v>
      </c>
      <c r="K97">
        <v>20</v>
      </c>
    </row>
    <row r="98" spans="1:13" ht="15.75" thickBot="1">
      <c r="J98" s="20" t="s">
        <v>116</v>
      </c>
      <c r="K98" s="22">
        <f>SUM(K89:K97)</f>
        <v>482</v>
      </c>
      <c r="L98" s="21"/>
    </row>
    <row r="100" spans="1:13" ht="15.75" thickBot="1">
      <c r="A100" s="8" t="s">
        <v>75</v>
      </c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3" ht="15.75" thickBot="1">
      <c r="A101" s="10" t="s">
        <v>5</v>
      </c>
      <c r="B101" s="11" t="s">
        <v>11</v>
      </c>
      <c r="C101" s="488" t="s">
        <v>3</v>
      </c>
      <c r="D101" s="489"/>
      <c r="E101" s="488" t="s">
        <v>55</v>
      </c>
      <c r="F101" s="490"/>
      <c r="G101" s="489"/>
      <c r="H101" s="12" t="s">
        <v>9</v>
      </c>
      <c r="I101" s="12" t="s">
        <v>27</v>
      </c>
      <c r="J101" s="12" t="s">
        <v>31</v>
      </c>
      <c r="K101" s="13" t="s">
        <v>8</v>
      </c>
      <c r="L101" s="12" t="s">
        <v>6</v>
      </c>
    </row>
    <row r="102" spans="1:13">
      <c r="A102" s="1">
        <v>1</v>
      </c>
      <c r="B102" s="1" t="s">
        <v>11</v>
      </c>
      <c r="C102" s="482" t="s">
        <v>76</v>
      </c>
      <c r="D102" s="482"/>
      <c r="E102" s="482" t="s">
        <v>77</v>
      </c>
      <c r="F102" s="482"/>
      <c r="G102" s="482"/>
      <c r="H102">
        <v>32</v>
      </c>
      <c r="I102">
        <v>0</v>
      </c>
      <c r="K102">
        <f>H102*A102</f>
        <v>32</v>
      </c>
    </row>
    <row r="103" spans="1:13">
      <c r="A103" s="1">
        <v>1</v>
      </c>
      <c r="B103" s="1" t="s">
        <v>11</v>
      </c>
      <c r="C103" s="482" t="s">
        <v>79</v>
      </c>
      <c r="D103" s="482"/>
      <c r="E103" s="482" t="s">
        <v>78</v>
      </c>
      <c r="F103" s="482"/>
      <c r="G103" s="482"/>
      <c r="H103">
        <v>690</v>
      </c>
      <c r="K103">
        <f>H103*A103</f>
        <v>690</v>
      </c>
      <c r="L103">
        <v>15</v>
      </c>
      <c r="M103" s="44">
        <v>42235</v>
      </c>
    </row>
    <row r="104" spans="1:13" ht="15.75" thickBot="1">
      <c r="C104" s="482"/>
      <c r="D104" s="482"/>
      <c r="E104" s="482"/>
      <c r="F104" s="482"/>
      <c r="G104" s="482"/>
    </row>
    <row r="105" spans="1:13" ht="15.75" thickBot="1">
      <c r="C105" s="482"/>
      <c r="D105" s="482"/>
      <c r="E105" s="482"/>
      <c r="F105" s="482"/>
      <c r="G105" s="482"/>
      <c r="J105" s="20" t="s">
        <v>116</v>
      </c>
      <c r="K105" s="22">
        <f>SUM(K102:K104)</f>
        <v>722</v>
      </c>
      <c r="L105" s="19"/>
    </row>
    <row r="106" spans="1:13">
      <c r="C106" s="6"/>
      <c r="D106" s="6"/>
      <c r="E106" s="6"/>
      <c r="F106" s="6"/>
      <c r="G106" s="6"/>
      <c r="J106" s="5"/>
      <c r="K106" s="5"/>
    </row>
    <row r="107" spans="1:13">
      <c r="C107" s="6"/>
      <c r="D107" s="6"/>
      <c r="E107" s="6"/>
      <c r="F107" s="6"/>
      <c r="G107" s="6"/>
      <c r="J107" s="5"/>
      <c r="K107" s="5"/>
    </row>
    <row r="108" spans="1:13" ht="15.75" thickBot="1">
      <c r="A108" s="8" t="s">
        <v>80</v>
      </c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>
        <v>30</v>
      </c>
    </row>
    <row r="109" spans="1:13" ht="15.75" thickBot="1">
      <c r="A109" s="10" t="s">
        <v>5</v>
      </c>
      <c r="B109" s="11" t="s">
        <v>11</v>
      </c>
      <c r="C109" s="488" t="s">
        <v>3</v>
      </c>
      <c r="D109" s="489"/>
      <c r="E109" s="488" t="s">
        <v>55</v>
      </c>
      <c r="F109" s="490"/>
      <c r="G109" s="489"/>
      <c r="H109" s="12" t="s">
        <v>9</v>
      </c>
      <c r="I109" s="12" t="s">
        <v>27</v>
      </c>
      <c r="J109" s="12" t="s">
        <v>31</v>
      </c>
      <c r="K109" s="13" t="s">
        <v>8</v>
      </c>
      <c r="L109" s="12" t="s">
        <v>6</v>
      </c>
    </row>
    <row r="110" spans="1:13">
      <c r="A110" s="1">
        <v>1</v>
      </c>
      <c r="B110" s="1" t="s">
        <v>11</v>
      </c>
      <c r="C110" s="482"/>
      <c r="D110" s="482"/>
      <c r="E110" s="482" t="s">
        <v>152</v>
      </c>
      <c r="F110" s="482"/>
      <c r="G110" s="482"/>
      <c r="H110">
        <v>730</v>
      </c>
      <c r="I110">
        <v>0</v>
      </c>
      <c r="K110">
        <f t="shared" ref="K110:K113" si="7">H110*A110</f>
        <v>730</v>
      </c>
      <c r="M110" s="44">
        <v>42235</v>
      </c>
    </row>
    <row r="111" spans="1:13">
      <c r="A111" s="1">
        <v>1</v>
      </c>
      <c r="B111" s="1" t="s">
        <v>11</v>
      </c>
      <c r="C111" s="482"/>
      <c r="D111" s="482"/>
      <c r="E111" s="482" t="s">
        <v>81</v>
      </c>
      <c r="F111" s="482"/>
      <c r="G111" s="482"/>
      <c r="H111">
        <v>47</v>
      </c>
      <c r="K111">
        <f t="shared" si="7"/>
        <v>47</v>
      </c>
    </row>
    <row r="112" spans="1:13">
      <c r="A112" s="1">
        <v>2</v>
      </c>
      <c r="B112" s="1" t="s">
        <v>10</v>
      </c>
      <c r="C112" s="482" t="s">
        <v>117</v>
      </c>
      <c r="D112" s="482"/>
      <c r="E112" s="482" t="s">
        <v>82</v>
      </c>
      <c r="F112" s="482"/>
      <c r="G112" s="482"/>
      <c r="H112">
        <v>9.1999999999999993</v>
      </c>
      <c r="K112">
        <f t="shared" si="7"/>
        <v>18.399999999999999</v>
      </c>
    </row>
    <row r="113" spans="1:12">
      <c r="A113" s="1">
        <v>1</v>
      </c>
      <c r="B113" s="1" t="s">
        <v>11</v>
      </c>
      <c r="C113" s="482"/>
      <c r="D113" s="482"/>
      <c r="E113" s="482" t="s">
        <v>83</v>
      </c>
      <c r="F113" s="482"/>
      <c r="G113" s="482"/>
      <c r="H113">
        <v>24</v>
      </c>
      <c r="K113">
        <f t="shared" si="7"/>
        <v>24</v>
      </c>
    </row>
    <row r="114" spans="1:12" ht="15.75" thickBot="1">
      <c r="A114" s="1">
        <v>5</v>
      </c>
      <c r="B114" s="1" t="s">
        <v>11</v>
      </c>
      <c r="C114" s="482" t="s">
        <v>85</v>
      </c>
      <c r="D114" s="482"/>
      <c r="E114" s="482" t="s">
        <v>84</v>
      </c>
      <c r="F114" s="482"/>
      <c r="G114" s="482"/>
      <c r="H114">
        <v>1</v>
      </c>
      <c r="K114">
        <f t="shared" ref="K114" si="8">H114*A114</f>
        <v>5</v>
      </c>
    </row>
    <row r="115" spans="1:12" ht="15.75" thickBot="1">
      <c r="J115" s="20" t="s">
        <v>116</v>
      </c>
      <c r="K115" s="22">
        <f>SUM(K110:K114)</f>
        <v>824.4</v>
      </c>
      <c r="L115" s="19"/>
    </row>
    <row r="117" spans="1:12" ht="15.75" thickBot="1">
      <c r="A117" s="8" t="s">
        <v>86</v>
      </c>
      <c r="B117" s="8"/>
      <c r="C117" s="2"/>
      <c r="D117" s="2"/>
      <c r="E117" s="2"/>
      <c r="F117" s="2"/>
      <c r="G117" s="2"/>
      <c r="H117" s="2"/>
      <c r="I117" s="2"/>
      <c r="J117" s="2"/>
      <c r="K117" s="2" t="s">
        <v>142</v>
      </c>
      <c r="L117" s="2">
        <v>960</v>
      </c>
    </row>
    <row r="118" spans="1:12" ht="15.75" thickBot="1">
      <c r="A118" s="10" t="s">
        <v>5</v>
      </c>
      <c r="B118" s="11" t="s">
        <v>11</v>
      </c>
      <c r="C118" s="488" t="s">
        <v>3</v>
      </c>
      <c r="D118" s="489"/>
      <c r="E118" s="488" t="s">
        <v>55</v>
      </c>
      <c r="F118" s="490"/>
      <c r="G118" s="489"/>
      <c r="H118" s="12" t="s">
        <v>9</v>
      </c>
      <c r="I118" s="12" t="s">
        <v>27</v>
      </c>
      <c r="J118" s="12" t="s">
        <v>31</v>
      </c>
      <c r="K118" s="13" t="s">
        <v>8</v>
      </c>
      <c r="L118" s="12" t="s">
        <v>6</v>
      </c>
    </row>
    <row r="119" spans="1:12">
      <c r="A119" s="1">
        <v>28</v>
      </c>
      <c r="B119" s="1" t="s">
        <v>11</v>
      </c>
      <c r="C119" s="482" t="s">
        <v>88</v>
      </c>
      <c r="D119" s="482"/>
      <c r="E119" s="482" t="s">
        <v>87</v>
      </c>
      <c r="F119" s="482"/>
      <c r="G119" s="482"/>
      <c r="H119">
        <v>0.93</v>
      </c>
      <c r="I119">
        <v>0</v>
      </c>
      <c r="K119">
        <f>H119*A119</f>
        <v>26.040000000000003</v>
      </c>
    </row>
    <row r="120" spans="1:12">
      <c r="A120" s="1">
        <v>2</v>
      </c>
      <c r="B120" s="1" t="s">
        <v>11</v>
      </c>
      <c r="C120" s="482" t="s">
        <v>89</v>
      </c>
      <c r="D120" s="482"/>
      <c r="E120" s="482" t="s">
        <v>87</v>
      </c>
      <c r="F120" s="482"/>
      <c r="G120" s="482"/>
      <c r="H120">
        <v>0.3</v>
      </c>
      <c r="K120">
        <f t="shared" ref="K120:K127" si="9">H120*A120</f>
        <v>0.6</v>
      </c>
    </row>
    <row r="121" spans="1:12">
      <c r="A121" s="1">
        <v>1</v>
      </c>
      <c r="B121" s="1" t="s">
        <v>11</v>
      </c>
      <c r="C121" s="482" t="s">
        <v>98</v>
      </c>
      <c r="D121" s="482"/>
      <c r="E121" s="482" t="s">
        <v>87</v>
      </c>
      <c r="F121" s="482"/>
      <c r="G121" s="482"/>
      <c r="H121">
        <v>2.5</v>
      </c>
      <c r="K121">
        <f t="shared" si="9"/>
        <v>2.5</v>
      </c>
    </row>
    <row r="122" spans="1:12">
      <c r="A122" s="1">
        <v>1</v>
      </c>
      <c r="B122" s="1" t="s">
        <v>11</v>
      </c>
      <c r="C122" s="482" t="s">
        <v>99</v>
      </c>
      <c r="D122" s="482"/>
      <c r="E122" s="482" t="s">
        <v>87</v>
      </c>
      <c r="F122" s="482"/>
      <c r="G122" s="482"/>
      <c r="H122">
        <v>2.5</v>
      </c>
      <c r="K122">
        <f t="shared" si="9"/>
        <v>2.5</v>
      </c>
    </row>
    <row r="123" spans="1:12">
      <c r="A123" s="1">
        <v>28</v>
      </c>
      <c r="B123" s="1" t="s">
        <v>11</v>
      </c>
      <c r="C123" s="484" t="s">
        <v>91</v>
      </c>
      <c r="D123" s="484"/>
      <c r="E123" s="482" t="s">
        <v>90</v>
      </c>
      <c r="F123" s="482"/>
      <c r="G123" s="482"/>
      <c r="H123">
        <v>0.8</v>
      </c>
      <c r="K123">
        <f t="shared" si="9"/>
        <v>22.400000000000002</v>
      </c>
    </row>
    <row r="124" spans="1:12">
      <c r="A124" s="1">
        <v>32</v>
      </c>
      <c r="B124" s="1" t="s">
        <v>11</v>
      </c>
      <c r="C124" s="482" t="s">
        <v>91</v>
      </c>
      <c r="D124" s="482"/>
      <c r="E124" s="482" t="s">
        <v>92</v>
      </c>
      <c r="F124" s="482"/>
      <c r="G124" s="482"/>
      <c r="H124">
        <v>0.8</v>
      </c>
      <c r="K124">
        <f t="shared" si="9"/>
        <v>25.6</v>
      </c>
    </row>
    <row r="125" spans="1:12">
      <c r="A125" s="1">
        <v>6</v>
      </c>
      <c r="B125" s="1" t="s">
        <v>11</v>
      </c>
      <c r="C125" s="482" t="s">
        <v>88</v>
      </c>
      <c r="D125" s="482"/>
      <c r="E125" s="482" t="s">
        <v>93</v>
      </c>
      <c r="F125" s="482"/>
      <c r="G125" s="482"/>
      <c r="H125">
        <v>2.2000000000000002</v>
      </c>
      <c r="K125">
        <f t="shared" si="9"/>
        <v>13.200000000000001</v>
      </c>
    </row>
    <row r="126" spans="1:12">
      <c r="A126" s="1">
        <v>14</v>
      </c>
      <c r="B126" s="1" t="s">
        <v>11</v>
      </c>
      <c r="C126" s="482" t="s">
        <v>95</v>
      </c>
      <c r="D126" s="482"/>
      <c r="E126" s="482" t="s">
        <v>94</v>
      </c>
      <c r="F126" s="482"/>
      <c r="G126" s="482"/>
      <c r="H126">
        <v>0.5</v>
      </c>
      <c r="K126">
        <f t="shared" si="9"/>
        <v>7</v>
      </c>
    </row>
    <row r="127" spans="1:12" ht="15.75" thickBot="1">
      <c r="A127" s="1">
        <v>12</v>
      </c>
      <c r="B127" s="1" t="s">
        <v>11</v>
      </c>
      <c r="C127" s="482" t="s">
        <v>96</v>
      </c>
      <c r="D127" s="482"/>
      <c r="E127" s="482" t="s">
        <v>97</v>
      </c>
      <c r="F127" s="482"/>
      <c r="G127" s="482"/>
      <c r="H127">
        <v>0.25</v>
      </c>
      <c r="K127">
        <f t="shared" si="9"/>
        <v>3</v>
      </c>
    </row>
    <row r="128" spans="1:12" ht="15.75" thickBot="1">
      <c r="C128" s="482"/>
      <c r="D128" s="482"/>
      <c r="E128" s="482"/>
      <c r="F128" s="482"/>
      <c r="G128" s="482"/>
      <c r="J128" s="20" t="s">
        <v>116</v>
      </c>
      <c r="K128" s="22">
        <f>SUM(K119:K127)</f>
        <v>102.84000000000002</v>
      </c>
      <c r="L128" s="19"/>
    </row>
    <row r="129" spans="1:12">
      <c r="C129" s="482"/>
      <c r="D129" s="482"/>
      <c r="E129" s="482"/>
      <c r="F129" s="482"/>
      <c r="G129" s="482"/>
    </row>
    <row r="130" spans="1:12" ht="15.75" thickBot="1">
      <c r="A130" s="8" t="s">
        <v>100</v>
      </c>
      <c r="B130" s="8"/>
      <c r="C130" s="2"/>
      <c r="D130" s="2"/>
      <c r="E130" s="2"/>
      <c r="F130" s="2"/>
      <c r="G130" s="2"/>
      <c r="H130" s="2"/>
      <c r="I130" s="2"/>
      <c r="J130" s="2" t="s">
        <v>146</v>
      </c>
      <c r="K130" s="2"/>
      <c r="L130" s="2">
        <v>960</v>
      </c>
    </row>
    <row r="131" spans="1:12" ht="15.75" thickBot="1">
      <c r="A131" s="14" t="s">
        <v>5</v>
      </c>
      <c r="B131" s="15" t="s">
        <v>11</v>
      </c>
      <c r="C131" s="485" t="s">
        <v>102</v>
      </c>
      <c r="D131" s="486"/>
      <c r="E131" s="485" t="s">
        <v>55</v>
      </c>
      <c r="F131" s="487"/>
      <c r="G131" s="486"/>
      <c r="H131" s="16" t="s">
        <v>9</v>
      </c>
      <c r="I131" s="16" t="s">
        <v>27</v>
      </c>
      <c r="J131" s="16" t="s">
        <v>31</v>
      </c>
      <c r="K131" s="17" t="s">
        <v>8</v>
      </c>
      <c r="L131" s="16" t="s">
        <v>6</v>
      </c>
    </row>
    <row r="132" spans="1:12">
      <c r="A132" s="1">
        <v>0.25</v>
      </c>
      <c r="B132" s="1" t="s">
        <v>101</v>
      </c>
      <c r="C132" s="482" t="s">
        <v>104</v>
      </c>
      <c r="D132" s="482"/>
      <c r="E132" s="482" t="s">
        <v>103</v>
      </c>
      <c r="F132" s="482"/>
      <c r="G132" s="482"/>
      <c r="H132">
        <v>65</v>
      </c>
      <c r="I132">
        <v>0</v>
      </c>
      <c r="K132">
        <f>H132*A132</f>
        <v>16.25</v>
      </c>
    </row>
    <row r="133" spans="1:12">
      <c r="A133" s="1">
        <v>1</v>
      </c>
      <c r="B133" s="1" t="s">
        <v>11</v>
      </c>
      <c r="C133" s="482" t="s">
        <v>106</v>
      </c>
      <c r="D133" s="482"/>
      <c r="E133" s="482" t="s">
        <v>105</v>
      </c>
      <c r="F133" s="482"/>
      <c r="G133" s="482"/>
      <c r="H133">
        <v>20</v>
      </c>
      <c r="K133">
        <f t="shared" ref="K133:K139" si="10">H133*A133</f>
        <v>20</v>
      </c>
    </row>
    <row r="134" spans="1:12">
      <c r="A134" s="18">
        <v>0.5</v>
      </c>
      <c r="B134" s="1" t="s">
        <v>11</v>
      </c>
      <c r="C134" s="482" t="s">
        <v>107</v>
      </c>
      <c r="D134" s="482"/>
      <c r="E134" s="482" t="s">
        <v>108</v>
      </c>
      <c r="F134" s="482"/>
      <c r="G134" s="482"/>
      <c r="H134">
        <v>2</v>
      </c>
      <c r="K134">
        <f t="shared" si="10"/>
        <v>1</v>
      </c>
    </row>
    <row r="135" spans="1:12">
      <c r="A135" s="1">
        <v>1</v>
      </c>
      <c r="B135" s="1" t="s">
        <v>11</v>
      </c>
      <c r="C135" s="482" t="s">
        <v>112</v>
      </c>
      <c r="D135" s="482"/>
      <c r="E135" s="482" t="s">
        <v>109</v>
      </c>
      <c r="F135" s="482"/>
      <c r="G135" s="482"/>
      <c r="H135">
        <v>80</v>
      </c>
      <c r="K135">
        <f t="shared" si="10"/>
        <v>80</v>
      </c>
    </row>
    <row r="136" spans="1:12">
      <c r="A136" s="1">
        <v>1</v>
      </c>
      <c r="B136" s="1" t="s">
        <v>11</v>
      </c>
      <c r="C136" s="484" t="s">
        <v>112</v>
      </c>
      <c r="D136" s="484"/>
      <c r="E136" s="482" t="s">
        <v>110</v>
      </c>
      <c r="F136" s="482"/>
      <c r="G136" s="482"/>
      <c r="H136">
        <v>30</v>
      </c>
      <c r="K136">
        <f t="shared" si="10"/>
        <v>30</v>
      </c>
    </row>
    <row r="137" spans="1:12">
      <c r="A137" s="1">
        <v>1</v>
      </c>
      <c r="B137" s="1" t="s">
        <v>11</v>
      </c>
      <c r="C137" s="482" t="s">
        <v>112</v>
      </c>
      <c r="D137" s="482"/>
      <c r="E137" s="482" t="s">
        <v>111</v>
      </c>
      <c r="F137" s="482"/>
      <c r="G137" s="482"/>
      <c r="H137">
        <v>100</v>
      </c>
      <c r="K137">
        <f t="shared" si="10"/>
        <v>100</v>
      </c>
    </row>
    <row r="138" spans="1:12">
      <c r="A138" s="1">
        <v>0.5</v>
      </c>
      <c r="B138" s="1" t="s">
        <v>11</v>
      </c>
      <c r="C138" s="482" t="s">
        <v>119</v>
      </c>
      <c r="D138" s="482"/>
      <c r="E138" s="482" t="s">
        <v>118</v>
      </c>
      <c r="F138" s="482"/>
      <c r="G138" s="482"/>
      <c r="H138">
        <v>50</v>
      </c>
      <c r="K138">
        <f t="shared" si="10"/>
        <v>25</v>
      </c>
    </row>
    <row r="139" spans="1:12" ht="15.75" thickBot="1">
      <c r="A139" s="1">
        <v>10</v>
      </c>
      <c r="B139" s="1" t="s">
        <v>11</v>
      </c>
      <c r="C139" s="482" t="s">
        <v>121</v>
      </c>
      <c r="D139" s="482"/>
      <c r="E139" s="482" t="s">
        <v>120</v>
      </c>
      <c r="F139" s="482"/>
      <c r="G139" s="482"/>
      <c r="H139">
        <v>2.5</v>
      </c>
      <c r="K139">
        <f t="shared" si="10"/>
        <v>25</v>
      </c>
    </row>
    <row r="140" spans="1:12" ht="15.75" thickBot="1">
      <c r="C140" s="482"/>
      <c r="D140" s="482"/>
      <c r="E140" s="482"/>
      <c r="F140" s="482"/>
      <c r="G140" s="482"/>
      <c r="J140" s="20" t="s">
        <v>116</v>
      </c>
      <c r="K140" s="22">
        <f>SUM(K132:K139)</f>
        <v>297.25</v>
      </c>
      <c r="L140" s="19"/>
    </row>
    <row r="141" spans="1:12">
      <c r="C141" s="482"/>
      <c r="D141" s="482"/>
      <c r="E141" s="482"/>
      <c r="F141" s="482"/>
      <c r="G141" s="482"/>
    </row>
  </sheetData>
  <mergeCells count="207">
    <mergeCell ref="C15:D15"/>
    <mergeCell ref="C16:D16"/>
    <mergeCell ref="C17:D17"/>
    <mergeCell ref="B3:J4"/>
    <mergeCell ref="D1:G2"/>
    <mergeCell ref="E14:G14"/>
    <mergeCell ref="E15:G15"/>
    <mergeCell ref="E16:G16"/>
    <mergeCell ref="E17:G17"/>
    <mergeCell ref="C14:D14"/>
    <mergeCell ref="E18:G18"/>
    <mergeCell ref="E19:G19"/>
    <mergeCell ref="E21:G21"/>
    <mergeCell ref="E22:G22"/>
    <mergeCell ref="C30:D30"/>
    <mergeCell ref="C24:D24"/>
    <mergeCell ref="C25:D25"/>
    <mergeCell ref="C26:D26"/>
    <mergeCell ref="C28:D28"/>
    <mergeCell ref="C29:D29"/>
    <mergeCell ref="C18:D18"/>
    <mergeCell ref="C19:D19"/>
    <mergeCell ref="C21:D21"/>
    <mergeCell ref="C22:D22"/>
    <mergeCell ref="C23:D23"/>
    <mergeCell ref="E24:G24"/>
    <mergeCell ref="E25:G25"/>
    <mergeCell ref="E26:G26"/>
    <mergeCell ref="E23:G23"/>
    <mergeCell ref="C37:D37"/>
    <mergeCell ref="E37:G37"/>
    <mergeCell ref="C38:D38"/>
    <mergeCell ref="E38:G38"/>
    <mergeCell ref="C39:D39"/>
    <mergeCell ref="E39:G39"/>
    <mergeCell ref="E28:G28"/>
    <mergeCell ref="E29:G29"/>
    <mergeCell ref="E30:G30"/>
    <mergeCell ref="E31:G31"/>
    <mergeCell ref="E32:G32"/>
    <mergeCell ref="E33:G33"/>
    <mergeCell ref="C31:D31"/>
    <mergeCell ref="C32:D32"/>
    <mergeCell ref="C33:D33"/>
    <mergeCell ref="C34:D34"/>
    <mergeCell ref="E34:G34"/>
    <mergeCell ref="C43:D43"/>
    <mergeCell ref="E43:G43"/>
    <mergeCell ref="C44:D44"/>
    <mergeCell ref="E44:G44"/>
    <mergeCell ref="C45:D45"/>
    <mergeCell ref="E45:G45"/>
    <mergeCell ref="C40:D40"/>
    <mergeCell ref="E40:G40"/>
    <mergeCell ref="C41:D41"/>
    <mergeCell ref="E41:G41"/>
    <mergeCell ref="C52:D52"/>
    <mergeCell ref="C53:D53"/>
    <mergeCell ref="C54:D54"/>
    <mergeCell ref="C55:D55"/>
    <mergeCell ref="E52:G52"/>
    <mergeCell ref="E53:G53"/>
    <mergeCell ref="E54:G54"/>
    <mergeCell ref="E55:G55"/>
    <mergeCell ref="C49:D49"/>
    <mergeCell ref="E49:G49"/>
    <mergeCell ref="C50:D50"/>
    <mergeCell ref="E50:G50"/>
    <mergeCell ref="C51:D51"/>
    <mergeCell ref="E51:G51"/>
    <mergeCell ref="C60:D60"/>
    <mergeCell ref="E60:G60"/>
    <mergeCell ref="C62:D62"/>
    <mergeCell ref="E62:G62"/>
    <mergeCell ref="C57:D57"/>
    <mergeCell ref="E57:G57"/>
    <mergeCell ref="C58:D58"/>
    <mergeCell ref="E58:G58"/>
    <mergeCell ref="C59:D59"/>
    <mergeCell ref="E59:G59"/>
    <mergeCell ref="C70:D70"/>
    <mergeCell ref="E70:G70"/>
    <mergeCell ref="C71:D71"/>
    <mergeCell ref="E71:G71"/>
    <mergeCell ref="C72:D72"/>
    <mergeCell ref="E72:G72"/>
    <mergeCell ref="C63:D63"/>
    <mergeCell ref="E63:G63"/>
    <mergeCell ref="C64:D64"/>
    <mergeCell ref="C65:D65"/>
    <mergeCell ref="E64:G64"/>
    <mergeCell ref="E65:G65"/>
    <mergeCell ref="E67:G67"/>
    <mergeCell ref="C67:D67"/>
    <mergeCell ref="C66:D66"/>
    <mergeCell ref="E66:G66"/>
    <mergeCell ref="C81:D81"/>
    <mergeCell ref="E81:G81"/>
    <mergeCell ref="C83:D83"/>
    <mergeCell ref="E83:G83"/>
    <mergeCell ref="E84:G84"/>
    <mergeCell ref="C84:D84"/>
    <mergeCell ref="C73:D73"/>
    <mergeCell ref="E73:G73"/>
    <mergeCell ref="C79:D79"/>
    <mergeCell ref="E79:G79"/>
    <mergeCell ref="C80:D80"/>
    <mergeCell ref="E80:G80"/>
    <mergeCell ref="C74:D74"/>
    <mergeCell ref="E74:G74"/>
    <mergeCell ref="C75:D75"/>
    <mergeCell ref="E75:G75"/>
    <mergeCell ref="C82:D82"/>
    <mergeCell ref="E82:G82"/>
    <mergeCell ref="C91:D91"/>
    <mergeCell ref="E91:G91"/>
    <mergeCell ref="C92:D92"/>
    <mergeCell ref="E92:G92"/>
    <mergeCell ref="C93:D93"/>
    <mergeCell ref="E93:G93"/>
    <mergeCell ref="C88:D88"/>
    <mergeCell ref="E88:G88"/>
    <mergeCell ref="C89:D89"/>
    <mergeCell ref="E89:G89"/>
    <mergeCell ref="C90:D90"/>
    <mergeCell ref="E90:G90"/>
    <mergeCell ref="C101:D101"/>
    <mergeCell ref="E101:G101"/>
    <mergeCell ref="C102:D102"/>
    <mergeCell ref="E102:G102"/>
    <mergeCell ref="C103:D103"/>
    <mergeCell ref="E103:G103"/>
    <mergeCell ref="C94:D94"/>
    <mergeCell ref="E94:G94"/>
    <mergeCell ref="C95:D95"/>
    <mergeCell ref="E95:G95"/>
    <mergeCell ref="C96:D96"/>
    <mergeCell ref="E96:G96"/>
    <mergeCell ref="C109:D109"/>
    <mergeCell ref="E109:G109"/>
    <mergeCell ref="C110:D110"/>
    <mergeCell ref="E110:G110"/>
    <mergeCell ref="C111:D111"/>
    <mergeCell ref="E111:G111"/>
    <mergeCell ref="C104:D104"/>
    <mergeCell ref="E104:G104"/>
    <mergeCell ref="C105:D105"/>
    <mergeCell ref="E105:G105"/>
    <mergeCell ref="C118:D118"/>
    <mergeCell ref="E118:G118"/>
    <mergeCell ref="C119:D119"/>
    <mergeCell ref="E119:G119"/>
    <mergeCell ref="C120:D120"/>
    <mergeCell ref="E120:G120"/>
    <mergeCell ref="C112:D112"/>
    <mergeCell ref="E112:G112"/>
    <mergeCell ref="C113:D113"/>
    <mergeCell ref="E113:G113"/>
    <mergeCell ref="C114:D114"/>
    <mergeCell ref="E114:G114"/>
    <mergeCell ref="E131:G131"/>
    <mergeCell ref="C132:D132"/>
    <mergeCell ref="E132:G132"/>
    <mergeCell ref="C133:D133"/>
    <mergeCell ref="E133:G133"/>
    <mergeCell ref="C129:D129"/>
    <mergeCell ref="E129:G129"/>
    <mergeCell ref="C121:D121"/>
    <mergeCell ref="E121:G121"/>
    <mergeCell ref="C122:D122"/>
    <mergeCell ref="E122:G122"/>
    <mergeCell ref="C126:D126"/>
    <mergeCell ref="E126:G126"/>
    <mergeCell ref="C127:D127"/>
    <mergeCell ref="E127:G127"/>
    <mergeCell ref="C128:D128"/>
    <mergeCell ref="E128:G128"/>
    <mergeCell ref="C123:D123"/>
    <mergeCell ref="E123:G123"/>
    <mergeCell ref="C124:D124"/>
    <mergeCell ref="E124:G124"/>
    <mergeCell ref="C125:D125"/>
    <mergeCell ref="E125:G125"/>
    <mergeCell ref="L74:L75"/>
    <mergeCell ref="J6:K6"/>
    <mergeCell ref="J7:K7"/>
    <mergeCell ref="J10:K10"/>
    <mergeCell ref="J11:K11"/>
    <mergeCell ref="C140:D140"/>
    <mergeCell ref="E140:G140"/>
    <mergeCell ref="C141:D141"/>
    <mergeCell ref="E141:G141"/>
    <mergeCell ref="E97:G97"/>
    <mergeCell ref="C97:D97"/>
    <mergeCell ref="C137:D137"/>
    <mergeCell ref="E137:G137"/>
    <mergeCell ref="C138:D138"/>
    <mergeCell ref="E138:G138"/>
    <mergeCell ref="C139:D139"/>
    <mergeCell ref="E139:G139"/>
    <mergeCell ref="C134:D134"/>
    <mergeCell ref="E134:G134"/>
    <mergeCell ref="C135:D135"/>
    <mergeCell ref="E135:G135"/>
    <mergeCell ref="C136:D136"/>
    <mergeCell ref="E136:G136"/>
    <mergeCell ref="C131:D131"/>
  </mergeCells>
  <pageMargins left="0.43" right="0.25" top="0.57999999999999996" bottom="0.75" header="0.3" footer="0.3"/>
  <pageSetup paperSize="9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1"/>
  <sheetViews>
    <sheetView workbookViewId="0">
      <selection activeCell="F18" sqref="F18"/>
    </sheetView>
  </sheetViews>
  <sheetFormatPr baseColWidth="10" defaultRowHeight="15"/>
  <cols>
    <col min="1" max="2" width="11.42578125" style="129"/>
    <col min="3" max="3" width="14.85546875" style="129" bestFit="1" customWidth="1"/>
    <col min="4" max="11" width="11.42578125" style="129"/>
    <col min="15" max="15" width="15.140625" customWidth="1"/>
  </cols>
  <sheetData>
    <row r="1" spans="1:17" ht="15" customHeight="1">
      <c r="A1" s="504" t="s">
        <v>829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</row>
    <row r="2" spans="1:17" ht="15" customHeight="1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4"/>
    </row>
    <row r="3" spans="1:17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149"/>
      <c r="M3" s="149"/>
      <c r="N3" s="149"/>
      <c r="O3" s="149"/>
    </row>
    <row r="4" spans="1:17">
      <c r="A4" s="48"/>
      <c r="B4" s="48"/>
      <c r="C4" s="155">
        <v>0</v>
      </c>
      <c r="D4" s="48"/>
      <c r="E4" s="48"/>
      <c r="F4" s="48"/>
      <c r="G4" s="48"/>
      <c r="H4" s="48"/>
      <c r="I4" s="48"/>
      <c r="J4" s="48"/>
      <c r="K4" s="48"/>
      <c r="L4" s="149"/>
      <c r="M4" s="149"/>
      <c r="N4" s="149"/>
      <c r="O4" s="149"/>
    </row>
    <row r="5" spans="1:17" ht="30">
      <c r="A5" s="156" t="s">
        <v>832</v>
      </c>
      <c r="B5" s="505">
        <f>'Tiempos borrador'!M322</f>
        <v>8599</v>
      </c>
      <c r="C5" s="505"/>
      <c r="D5" s="505"/>
      <c r="E5" s="151" t="s">
        <v>833</v>
      </c>
      <c r="F5" s="151" t="str">
        <f>'Tiempos borrador'!N322</f>
        <v>143:19</v>
      </c>
      <c r="G5" s="48"/>
      <c r="H5" s="48"/>
      <c r="I5" s="48"/>
      <c r="J5" s="48"/>
      <c r="K5" s="48"/>
      <c r="L5" s="149"/>
      <c r="M5" s="149"/>
      <c r="N5" s="149"/>
      <c r="O5" s="149"/>
    </row>
    <row r="6" spans="1:17" ht="19.5" thickBot="1">
      <c r="A6" s="157" t="s">
        <v>835</v>
      </c>
      <c r="B6" s="48"/>
      <c r="C6" s="160">
        <v>1</v>
      </c>
      <c r="D6" s="48"/>
      <c r="E6" s="48"/>
      <c r="F6" s="48"/>
      <c r="G6" s="48"/>
      <c r="H6" s="48"/>
      <c r="I6" s="48"/>
      <c r="J6" s="48"/>
      <c r="K6" s="48"/>
      <c r="L6" s="149"/>
      <c r="M6" s="149"/>
      <c r="N6" s="149"/>
      <c r="O6" s="149"/>
    </row>
    <row r="7" spans="1:17">
      <c r="A7" s="157"/>
      <c r="B7" s="48"/>
      <c r="C7" s="48"/>
      <c r="D7" s="48"/>
      <c r="E7" s="48"/>
      <c r="F7" s="48"/>
      <c r="G7" s="48"/>
      <c r="H7" s="48"/>
      <c r="I7" s="48"/>
      <c r="J7" s="48"/>
      <c r="K7" s="48"/>
      <c r="L7" s="149"/>
      <c r="M7" s="149"/>
      <c r="N7" s="149"/>
      <c r="O7" s="499" t="s">
        <v>842</v>
      </c>
      <c r="P7" s="500"/>
    </row>
    <row r="8" spans="1:17" ht="30">
      <c r="A8" s="158" t="s">
        <v>831</v>
      </c>
      <c r="B8" s="506">
        <f>H321</f>
        <v>2127</v>
      </c>
      <c r="C8" s="506"/>
      <c r="D8" s="506"/>
      <c r="E8" s="152" t="s">
        <v>833</v>
      </c>
      <c r="F8" s="152" t="str">
        <f t="shared" ref="F8" si="0">IF(LEN(INT(B8/60))=1,"0"&amp;INT(B8/60),INT(B8/60))&amp;":"&amp;IF(LEN(MOD(B8,60))=1,"0"&amp;MOD(B8,60),MOD(B8,60))</f>
        <v>35:27</v>
      </c>
      <c r="G8" s="48"/>
      <c r="H8" s="48"/>
      <c r="I8" s="48"/>
      <c r="J8" s="48"/>
      <c r="K8" s="48"/>
      <c r="L8" s="149"/>
      <c r="M8" s="149"/>
      <c r="N8" s="149"/>
      <c r="O8" s="174" t="s">
        <v>837</v>
      </c>
      <c r="P8" s="175">
        <f>B5</f>
        <v>8599</v>
      </c>
      <c r="Q8" s="183">
        <f>C6</f>
        <v>1</v>
      </c>
    </row>
    <row r="9" spans="1:17" ht="30.75" thickBot="1">
      <c r="A9" s="157" t="s">
        <v>835</v>
      </c>
      <c r="B9" s="154"/>
      <c r="C9" s="170">
        <f>(B8)/B5</f>
        <v>0.24735434352831726</v>
      </c>
      <c r="D9" s="154"/>
      <c r="E9" s="150"/>
      <c r="F9" s="150"/>
      <c r="G9" s="48"/>
      <c r="H9" s="48"/>
      <c r="I9" s="48"/>
      <c r="J9" s="48"/>
      <c r="K9" s="48"/>
      <c r="L9" s="149"/>
      <c r="M9" s="149"/>
      <c r="N9" s="149"/>
      <c r="O9" s="176" t="s">
        <v>841</v>
      </c>
      <c r="P9" s="177">
        <f>B8</f>
        <v>2127</v>
      </c>
      <c r="Q9" s="184">
        <f>C9</f>
        <v>0.24735434352831726</v>
      </c>
    </row>
    <row r="10" spans="1:17">
      <c r="A10" s="15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149"/>
      <c r="M10" s="149"/>
      <c r="N10" s="149"/>
      <c r="O10" s="149"/>
    </row>
    <row r="11" spans="1:17" ht="30">
      <c r="A11" s="159" t="s">
        <v>830</v>
      </c>
      <c r="B11" s="507">
        <f>B5-B8</f>
        <v>6472</v>
      </c>
      <c r="C11" s="507"/>
      <c r="D11" s="507"/>
      <c r="E11" s="153" t="s">
        <v>834</v>
      </c>
      <c r="F11" s="153" t="str">
        <f>IF(LEN(INT(B11/60))=1,"0"&amp;INT(B11/60),INT(B11/60))&amp;":"&amp;IF(LEN(MOD(B11,60))=1,"0"&amp;MOD(B11,60),MOD(B11,60))</f>
        <v>107:52</v>
      </c>
      <c r="G11" s="48"/>
      <c r="H11" s="48"/>
      <c r="I11" s="48"/>
      <c r="J11" s="48"/>
      <c r="K11" s="48"/>
      <c r="L11" s="149"/>
      <c r="M11" s="149"/>
      <c r="N11" s="149"/>
      <c r="O11" s="149"/>
    </row>
    <row r="12" spans="1:17" ht="18.75">
      <c r="A12" s="157" t="s">
        <v>835</v>
      </c>
      <c r="B12" s="48"/>
      <c r="C12" s="160">
        <f>C6-C9</f>
        <v>0.7526456564716828</v>
      </c>
      <c r="D12" s="48"/>
      <c r="E12" s="48"/>
      <c r="F12" s="48"/>
      <c r="G12" s="48"/>
      <c r="H12" s="48"/>
      <c r="I12" s="48"/>
      <c r="J12" s="48"/>
      <c r="K12" s="48"/>
      <c r="L12" s="149"/>
      <c r="M12" s="149"/>
      <c r="N12" s="149"/>
      <c r="O12" s="149"/>
    </row>
    <row r="13" spans="1:17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149"/>
      <c r="M13" s="149"/>
      <c r="N13" s="149"/>
      <c r="O13" s="149"/>
    </row>
    <row r="14" spans="1:17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149"/>
      <c r="M14" s="149"/>
      <c r="N14" s="149"/>
      <c r="O14" s="149"/>
    </row>
    <row r="15" spans="1:17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149"/>
      <c r="M15" s="149"/>
      <c r="N15" s="149"/>
      <c r="O15" s="149"/>
    </row>
    <row r="16" spans="1:17" ht="60.75" thickBot="1">
      <c r="A16" s="168" t="s">
        <v>836</v>
      </c>
      <c r="B16" s="502" t="s">
        <v>102</v>
      </c>
      <c r="C16" s="502"/>
      <c r="D16" s="502"/>
      <c r="E16" s="168" t="s">
        <v>159</v>
      </c>
      <c r="F16" s="168" t="s">
        <v>625</v>
      </c>
      <c r="G16" s="168" t="s">
        <v>837</v>
      </c>
      <c r="H16" s="168" t="s">
        <v>614</v>
      </c>
      <c r="I16" s="169"/>
      <c r="J16" s="48"/>
      <c r="K16" s="48"/>
      <c r="L16" s="149"/>
      <c r="M16" s="149"/>
      <c r="N16" s="149"/>
      <c r="O16" s="149"/>
    </row>
    <row r="17" spans="1:15" ht="15.75" thickBot="1">
      <c r="A17" s="161" t="s">
        <v>304</v>
      </c>
      <c r="B17" s="501" t="str">
        <f>VLOOKUP(A17,'Tiempos borrador'!A6:O322,3,FALSE)</f>
        <v>Caja rodamiento 6203</v>
      </c>
      <c r="C17" s="501"/>
      <c r="D17" s="501"/>
      <c r="E17" s="48" t="str">
        <f>VLOOKUP(A17,'Tiempos borrador'!A6:O322,5,FALSE)</f>
        <v>Torneado</v>
      </c>
      <c r="F17" s="48" t="str">
        <f>'Tiempos borrador'!O6</f>
        <v>terminado</v>
      </c>
      <c r="G17" s="48">
        <f>'Tiempos borrador'!L6+'Tiempos borrador'!K6</f>
        <v>55</v>
      </c>
      <c r="H17" s="48">
        <f>IF("terminado"=F17&amp;G17&lt;&gt;0,G17)</f>
        <v>55</v>
      </c>
      <c r="I17" s="48"/>
      <c r="J17" s="48"/>
      <c r="K17" s="48"/>
      <c r="L17" s="149"/>
      <c r="M17" s="149"/>
      <c r="N17" s="149"/>
      <c r="O17" s="149"/>
    </row>
    <row r="18" spans="1:15" ht="45.75" thickBot="1">
      <c r="A18" s="162" t="s">
        <v>305</v>
      </c>
      <c r="B18" s="501" t="str">
        <f>VLOOKUP(A18,'Tiempos borrador'!A7:O323,3,FALSE)</f>
        <v>Caja rodamiento 6203</v>
      </c>
      <c r="C18" s="501"/>
      <c r="D18" s="501"/>
      <c r="E18" s="148" t="str">
        <f>VLOOKUP(A18,'Tiempos borrador'!A7:O323,5,FALSE)</f>
        <v>Roscado y agujereado RW1/4</v>
      </c>
      <c r="F18" s="48" t="str">
        <f>'Tiempos borrador'!O7</f>
        <v>terminado</v>
      </c>
      <c r="G18" s="178">
        <f>'Tiempos borrador'!L7+'Tiempos borrador'!K7</f>
        <v>40</v>
      </c>
      <c r="H18" s="48">
        <f>IF("terminado"=F18,(G18*'Tiempos borrador'!$D$4)+H17,H17)</f>
        <v>215</v>
      </c>
      <c r="I18" s="48"/>
      <c r="J18" s="48"/>
      <c r="K18" s="48"/>
      <c r="L18" s="149"/>
      <c r="M18" s="149"/>
      <c r="N18" s="149"/>
      <c r="O18" s="149"/>
    </row>
    <row r="19" spans="1:15" ht="60.75" thickBot="1">
      <c r="A19" s="161" t="s">
        <v>581</v>
      </c>
      <c r="B19" s="501" t="str">
        <f>VLOOKUP(A19,'Tiempos borrador'!A8:O324,3,FALSE)</f>
        <v>Caja rodamiento 6203</v>
      </c>
      <c r="C19" s="501"/>
      <c r="D19" s="501"/>
      <c r="E19" s="148" t="str">
        <f>VLOOKUP(A19,'Tiempos borrador'!A8:O324,5,FALSE)</f>
        <v>armado colocacion de rodamiento</v>
      </c>
      <c r="F19" s="48" t="str">
        <f>'Tiempos borrador'!O8</f>
        <v>terminado</v>
      </c>
      <c r="G19" s="178">
        <f>'Tiempos borrador'!L8+'Tiempos borrador'!K8</f>
        <v>10</v>
      </c>
      <c r="H19" s="148">
        <f>IF("terminado"=F19,(G19*'Tiempos borrador'!$D$4)+H18,H18)</f>
        <v>255</v>
      </c>
      <c r="I19" s="48"/>
      <c r="J19" s="48"/>
      <c r="K19" s="48"/>
      <c r="L19" s="149"/>
      <c r="M19" s="149"/>
      <c r="N19" s="149"/>
      <c r="O19" s="149"/>
    </row>
    <row r="20" spans="1:15" ht="30.75" thickBot="1">
      <c r="A20" s="162" t="s">
        <v>306</v>
      </c>
      <c r="B20" s="501" t="str">
        <f>VLOOKUP(A20,'Tiempos borrador'!A9:O325,3,FALSE)</f>
        <v>Caja Buje</v>
      </c>
      <c r="C20" s="501"/>
      <c r="D20" s="501"/>
      <c r="E20" s="148" t="str">
        <f>VLOOKUP(A20,'Tiempos borrador'!A9:O325,5,FALSE)</f>
        <v>Agujereado           D 15</v>
      </c>
      <c r="F20" s="48" t="str">
        <f>'Tiempos borrador'!O9</f>
        <v>terminado</v>
      </c>
      <c r="G20" s="178">
        <f>'Tiempos borrador'!L9+'Tiempos borrador'!K9</f>
        <v>15</v>
      </c>
      <c r="H20" s="148">
        <f>IF("terminado"=F20,(G20*'Tiempos borrador'!$D$4)+H19,H19)</f>
        <v>315</v>
      </c>
      <c r="I20" s="48"/>
      <c r="J20" s="48"/>
      <c r="K20" s="48"/>
      <c r="L20" s="149"/>
      <c r="M20" s="149"/>
      <c r="N20" s="149"/>
      <c r="O20" s="149"/>
    </row>
    <row r="21" spans="1:15" ht="45.75" thickBot="1">
      <c r="A21" s="161" t="s">
        <v>307</v>
      </c>
      <c r="B21" s="501" t="str">
        <f>VLOOKUP(A21,'Tiempos borrador'!A10:O326,3,FALSE)</f>
        <v>Caja Buje</v>
      </c>
      <c r="C21" s="501"/>
      <c r="D21" s="501"/>
      <c r="E21" s="148" t="str">
        <f>VLOOKUP(A21,'Tiempos borrador'!A10:O326,5,FALSE)</f>
        <v>Agujereado y roscado    RW3/8</v>
      </c>
      <c r="F21" s="48" t="str">
        <f>'Tiempos borrador'!O10</f>
        <v>terminado</v>
      </c>
      <c r="G21" s="178">
        <f>'Tiempos borrador'!L10+'Tiempos borrador'!K10</f>
        <v>23</v>
      </c>
      <c r="H21" s="148">
        <f>IF("terminado"=F21,(G21*'Tiempos borrador'!$D$4)+H20,H20)</f>
        <v>407</v>
      </c>
      <c r="I21" s="48"/>
      <c r="J21" s="48"/>
      <c r="K21" s="48"/>
      <c r="L21" s="149"/>
      <c r="M21" s="149"/>
      <c r="N21" s="149"/>
      <c r="O21" s="149"/>
    </row>
    <row r="22" spans="1:15" ht="15.75" thickBot="1">
      <c r="A22" s="162" t="s">
        <v>545</v>
      </c>
      <c r="B22" s="501" t="str">
        <f>VLOOKUP(A22,'Tiempos borrador'!A11:O327,3,FALSE)</f>
        <v>caja buje</v>
      </c>
      <c r="C22" s="501"/>
      <c r="D22" s="501"/>
      <c r="E22" s="148" t="str">
        <f>VLOOKUP(A22,'Tiempos borrador'!A11:O327,5,FALSE)</f>
        <v>Pegado</v>
      </c>
      <c r="F22" s="48" t="str">
        <f>'Tiempos borrador'!O11</f>
        <v>terminado</v>
      </c>
      <c r="G22" s="178">
        <f>'Tiempos borrador'!L11+'Tiempos borrador'!K11</f>
        <v>4</v>
      </c>
      <c r="H22" s="148">
        <f>IF("terminado"=F22,(G22*'Tiempos borrador'!$D$4)+H21,H21)</f>
        <v>423</v>
      </c>
      <c r="I22" s="48"/>
      <c r="J22" s="48"/>
      <c r="K22" s="48"/>
      <c r="L22" s="149"/>
      <c r="M22" s="149"/>
      <c r="N22" s="149"/>
      <c r="O22" s="149"/>
    </row>
    <row r="23" spans="1:15" ht="15.75" thickBot="1">
      <c r="A23" s="161" t="s">
        <v>308</v>
      </c>
      <c r="B23" s="501" t="str">
        <f>VLOOKUP(A23,'Tiempos borrador'!A12:O328,3,FALSE)</f>
        <v>Leva de aluminio</v>
      </c>
      <c r="C23" s="501"/>
      <c r="D23" s="501"/>
      <c r="E23" s="148" t="str">
        <f>VLOOKUP(A23,'Tiempos borrador'!A12:O328,5,FALSE)</f>
        <v>Torneado</v>
      </c>
      <c r="F23" s="48" t="str">
        <f>'Tiempos borrador'!O12</f>
        <v>terminado</v>
      </c>
      <c r="G23" s="178">
        <f>'Tiempos borrador'!L12+'Tiempos borrador'!K12</f>
        <v>40</v>
      </c>
      <c r="H23" s="148">
        <f>IF("terminado"=F23,(G23*'Tiempos borrador'!$D$4)+H22,H22)</f>
        <v>583</v>
      </c>
    </row>
    <row r="24" spans="1:15" ht="45.75" thickBot="1">
      <c r="A24" s="162" t="s">
        <v>309</v>
      </c>
      <c r="B24" s="501" t="str">
        <f>VLOOKUP(A24,'Tiempos borrador'!A13:O329,3,FALSE)</f>
        <v>Leva de aluminio</v>
      </c>
      <c r="C24" s="501"/>
      <c r="D24" s="501"/>
      <c r="E24" s="148" t="str">
        <f>VLOOKUP(A24,'Tiempos borrador'!A13:O329,5,FALSE)</f>
        <v>Agujereado  Taladro D11,5mm</v>
      </c>
      <c r="F24" s="48" t="str">
        <f>'Tiempos borrador'!O13</f>
        <v>sin terminar</v>
      </c>
      <c r="G24" s="178">
        <f>'Tiempos borrador'!L13+'Tiempos borrador'!K13</f>
        <v>10</v>
      </c>
      <c r="H24" s="148">
        <f>IF("terminado"=F24,(G24*'Tiempos borrador'!$D$4)+H23,H23)</f>
        <v>583</v>
      </c>
    </row>
    <row r="25" spans="1:15" ht="45.75" thickBot="1">
      <c r="A25" s="161" t="s">
        <v>310</v>
      </c>
      <c r="B25" s="501" t="str">
        <f>VLOOKUP(A25,'Tiempos borrador'!A14:O330,3,FALSE)</f>
        <v>Leva de aluminio</v>
      </c>
      <c r="C25" s="501"/>
      <c r="D25" s="501"/>
      <c r="E25" s="148" t="str">
        <f>VLOOKUP(A25,'Tiempos borrador'!A14:O330,5,FALSE)</f>
        <v>Agujereado  Taladro D7mm</v>
      </c>
      <c r="F25" s="48" t="str">
        <f>'Tiempos borrador'!O14</f>
        <v>sin terminar</v>
      </c>
      <c r="G25" s="178">
        <f>'Tiempos borrador'!L14+'Tiempos borrador'!K14</f>
        <v>10</v>
      </c>
      <c r="H25" s="148">
        <f>IF("terminado"=F25,(G25*'Tiempos borrador'!$D$4)+H24,H24)</f>
        <v>583</v>
      </c>
    </row>
    <row r="26" spans="1:15" ht="15.75" thickBot="1">
      <c r="A26" s="162" t="s">
        <v>311</v>
      </c>
      <c r="B26" s="501" t="str">
        <f>VLOOKUP(A26,'Tiempos borrador'!A16:O331,3,FALSE)</f>
        <v>Soporte estructura</v>
      </c>
      <c r="C26" s="501"/>
      <c r="D26" s="501"/>
      <c r="E26" s="148" t="str">
        <f>VLOOKUP(A26,'Tiempos borrador'!A16:O331,5,FALSE)</f>
        <v>Corte</v>
      </c>
      <c r="F26" s="48" t="str">
        <f>'Tiempos borrador'!O16</f>
        <v>terminado</v>
      </c>
      <c r="G26" s="178">
        <f>'Tiempos borrador'!L16+'Tiempos borrador'!K16</f>
        <v>2</v>
      </c>
      <c r="H26" s="148">
        <f>IF("terminado"=F26,(G26*'Tiempos borrador'!$D$4)+H25,H25)</f>
        <v>591</v>
      </c>
    </row>
    <row r="27" spans="1:15" ht="45.75" thickBot="1">
      <c r="A27" s="161" t="s">
        <v>312</v>
      </c>
      <c r="B27" s="501" t="str">
        <f>VLOOKUP(A27,'Tiempos borrador'!A17:O332,3,FALSE)</f>
        <v>Soporte estructura</v>
      </c>
      <c r="C27" s="501"/>
      <c r="D27" s="501"/>
      <c r="E27" s="148" t="str">
        <f>VLOOKUP(A27,'Tiempos borrador'!A17:O332,5,FALSE)</f>
        <v>Toneado   (Punto centro)</v>
      </c>
      <c r="F27" s="48" t="str">
        <f>'Tiempos borrador'!O17</f>
        <v>terminado</v>
      </c>
      <c r="G27" s="178">
        <f>'Tiempos borrador'!L17+'Tiempos borrador'!K17</f>
        <v>10</v>
      </c>
      <c r="H27" s="148">
        <f>IF("terminado"=F27,(G27*'Tiempos borrador'!$D$4)+H26,H26)</f>
        <v>631</v>
      </c>
    </row>
    <row r="28" spans="1:15" ht="30.75" thickBot="1">
      <c r="A28" s="162" t="s">
        <v>313</v>
      </c>
      <c r="B28" s="501" t="str">
        <f>VLOOKUP(A28,'Tiempos borrador'!A18:O333,3,FALSE)</f>
        <v>Soporte estructura</v>
      </c>
      <c r="C28" s="501"/>
      <c r="D28" s="501"/>
      <c r="E28" s="148" t="str">
        <f>VLOOKUP(A28,'Tiempos borrador'!A18:O333,5,FALSE)</f>
        <v>Roscado     RW1/4</v>
      </c>
      <c r="F28" s="48" t="str">
        <f>'Tiempos borrador'!O18</f>
        <v>terminado</v>
      </c>
      <c r="G28" s="178">
        <f>'Tiempos borrador'!L18+'Tiempos borrador'!K18</f>
        <v>8</v>
      </c>
      <c r="H28" s="148">
        <f>IF("terminado"=F28,(G28*'Tiempos borrador'!$D$4)+H27,H27)</f>
        <v>663</v>
      </c>
    </row>
    <row r="29" spans="1:15" ht="15.75" thickBot="1">
      <c r="A29" s="161" t="s">
        <v>314</v>
      </c>
      <c r="B29" s="501" t="str">
        <f>VLOOKUP(A29,'Tiempos borrador'!A19:O334,3,FALSE)</f>
        <v>leva acero</v>
      </c>
      <c r="C29" s="501"/>
      <c r="D29" s="501"/>
      <c r="E29" s="148" t="str">
        <f>VLOOKUP(A29,'Tiempos borrador'!A19:O334,5,FALSE)</f>
        <v>Corte</v>
      </c>
      <c r="F29" s="48" t="str">
        <f>'Tiempos borrador'!O19</f>
        <v>terminado</v>
      </c>
      <c r="G29" s="178">
        <f>'Tiempos borrador'!L19+'Tiempos borrador'!K19</f>
        <v>4</v>
      </c>
      <c r="H29" s="148">
        <f>IF("terminado"=F29,(G29*'Tiempos borrador'!$D$4)+H28,H28)</f>
        <v>679</v>
      </c>
    </row>
    <row r="30" spans="1:15" ht="60.75" thickBot="1">
      <c r="A30" s="162" t="s">
        <v>315</v>
      </c>
      <c r="B30" s="501" t="str">
        <f>VLOOKUP(A30,'Tiempos borrador'!A20:O335,3,FALSE)</f>
        <v>leva acero</v>
      </c>
      <c r="C30" s="501"/>
      <c r="D30" s="501"/>
      <c r="E30" s="148" t="str">
        <f>VLOOKUP(A30,'Tiempos borrador'!A20:O335,5,FALSE)</f>
        <v>Agujereado CON TORNO (Exentrico)</v>
      </c>
      <c r="F30" s="48" t="str">
        <f>'Tiempos borrador'!O20</f>
        <v>sin terminar</v>
      </c>
      <c r="G30" s="178">
        <f>'Tiempos borrador'!L20+'Tiempos borrador'!K20</f>
        <v>25</v>
      </c>
      <c r="H30" s="148">
        <f>IF("terminado"=F30,(G30*'Tiempos borrador'!$D$4)+H29,H29)</f>
        <v>679</v>
      </c>
    </row>
    <row r="31" spans="1:15" ht="30.75" thickBot="1">
      <c r="A31" s="161" t="s">
        <v>316</v>
      </c>
      <c r="B31" s="501" t="str">
        <f>VLOOKUP(A31,'Tiempos borrador'!A21:O336,3,FALSE)</f>
        <v>leva acero</v>
      </c>
      <c r="C31" s="501"/>
      <c r="D31" s="501"/>
      <c r="E31" s="148" t="str">
        <f>VLOOKUP(A31,'Tiempos borrador'!A21:O336,5,FALSE)</f>
        <v>Agujereado y Roscado</v>
      </c>
      <c r="F31" s="48" t="str">
        <f>'Tiempos borrador'!O21</f>
        <v>sin terminar</v>
      </c>
      <c r="G31" s="178">
        <f>'Tiempos borrador'!L21+'Tiempos borrador'!K21</f>
        <v>10</v>
      </c>
      <c r="H31" s="148">
        <f>IF("terminado"=F31,(G31*'Tiempos borrador'!$D$4)+H30,H30)</f>
        <v>679</v>
      </c>
    </row>
    <row r="32" spans="1:15" ht="15.75" thickBot="1">
      <c r="A32" s="162" t="s">
        <v>317</v>
      </c>
      <c r="B32" s="501" t="str">
        <f>VLOOKUP(A32,'Tiempos borrador'!A25:O337,3,FALSE)</f>
        <v>Eje rolo laminador</v>
      </c>
      <c r="C32" s="501"/>
      <c r="D32" s="501"/>
      <c r="E32" s="148" t="str">
        <f>VLOOKUP(A32,'Tiempos borrador'!A25:O337,5,FALSE)</f>
        <v>Corte</v>
      </c>
      <c r="F32" s="148" t="str">
        <f>'Tiempos borrador'!O25</f>
        <v>terminado</v>
      </c>
      <c r="G32" s="178">
        <f>'Tiempos borrador'!L25+'Tiempos borrador'!K25</f>
        <v>4</v>
      </c>
      <c r="H32" s="148">
        <f>IF("terminado"=F32,(G32*'Tiempos borrador'!$D$4)+H31,H31)</f>
        <v>695</v>
      </c>
    </row>
    <row r="33" spans="1:8" ht="45.75" thickBot="1">
      <c r="A33" s="161" t="s">
        <v>318</v>
      </c>
      <c r="B33" s="501" t="str">
        <f>VLOOKUP(A33,'Tiempos borrador'!A26:O338,3,FALSE)</f>
        <v>Eje rolo laminador</v>
      </c>
      <c r="C33" s="501"/>
      <c r="D33" s="501"/>
      <c r="E33" s="148" t="str">
        <f>VLOOKUP(A33,'Tiempos borrador'!A26:O338,5,FALSE)</f>
        <v>Toneado   (Punto centro)</v>
      </c>
      <c r="F33" s="148" t="str">
        <f>'Tiempos borrador'!O26</f>
        <v>sin terminar</v>
      </c>
      <c r="G33" s="178">
        <f>'Tiempos borrador'!L26+'Tiempos borrador'!K26</f>
        <v>5</v>
      </c>
      <c r="H33" s="148">
        <f>IF("terminado"=F33,(G33*'Tiempos borrador'!$D$4)+H32,H32)</f>
        <v>695</v>
      </c>
    </row>
    <row r="34" spans="1:8" ht="15.75" thickBot="1">
      <c r="A34" s="162" t="s">
        <v>319</v>
      </c>
      <c r="B34" s="501" t="str">
        <f>VLOOKUP(A34,'Tiempos borrador'!A27:O339,3,FALSE)</f>
        <v>Eje rolo laminador</v>
      </c>
      <c r="C34" s="501"/>
      <c r="D34" s="501"/>
      <c r="E34" s="148" t="str">
        <f>VLOOKUP(A34,'Tiempos borrador'!A27:O339,5,FALSE)</f>
        <v>Torneado</v>
      </c>
      <c r="F34" s="148" t="str">
        <f>'Tiempos borrador'!O27</f>
        <v>terminado</v>
      </c>
      <c r="G34" s="178">
        <f>'Tiempos borrador'!L27+'Tiempos borrador'!K27</f>
        <v>20</v>
      </c>
      <c r="H34" s="148">
        <f>IF("terminado"=F34,(G34*'Tiempos borrador'!$D$4)+H33,H33)</f>
        <v>775</v>
      </c>
    </row>
    <row r="35" spans="1:8" ht="30.75" thickBot="1">
      <c r="A35" s="161" t="s">
        <v>320</v>
      </c>
      <c r="B35" s="501" t="str">
        <f>VLOOKUP(A35,'Tiempos borrador'!A28:O340,3,FALSE)</f>
        <v>Rolo laminador -colocacion de arandelas al eje</v>
      </c>
      <c r="C35" s="501"/>
      <c r="D35" s="501"/>
      <c r="E35" s="148" t="str">
        <f>VLOOKUP(A35,'Tiempos borrador'!A28:O340,5,FALSE)</f>
        <v>soldadura</v>
      </c>
      <c r="F35" s="148" t="str">
        <f>'Tiempos borrador'!O28</f>
        <v>sin terminar</v>
      </c>
      <c r="G35" s="178">
        <f>'Tiempos borrador'!L28+'Tiempos borrador'!K28</f>
        <v>22</v>
      </c>
      <c r="H35" s="148">
        <f>IF("terminado"=F35,(G35*'Tiempos borrador'!$D$4)+H34,H34)</f>
        <v>775</v>
      </c>
    </row>
    <row r="36" spans="1:8" ht="30.75" thickBot="1">
      <c r="A36" s="162" t="s">
        <v>321</v>
      </c>
      <c r="B36" s="501" t="str">
        <f>VLOOKUP(A36,'Tiempos borrador'!A29:O341,3,FALSE)</f>
        <v>Rolo laminador- Torneado de arandelas</v>
      </c>
      <c r="C36" s="501"/>
      <c r="D36" s="501"/>
      <c r="E36" s="148" t="str">
        <f>VLOOKUP(A36,'Tiempos borrador'!A29:O341,5,FALSE)</f>
        <v>Torno</v>
      </c>
      <c r="F36" s="148" t="str">
        <f>'Tiempos borrador'!O29</f>
        <v>sin terminar</v>
      </c>
      <c r="G36" s="178">
        <f>'Tiempos borrador'!L29+'Tiempos borrador'!K29</f>
        <v>37</v>
      </c>
      <c r="H36" s="148">
        <f>IF("terminado"=F36,(G36*'Tiempos borrador'!$D$4)+H35,H35)</f>
        <v>775</v>
      </c>
    </row>
    <row r="37" spans="1:8" ht="30.75" thickBot="1">
      <c r="A37" s="161" t="s">
        <v>322</v>
      </c>
      <c r="B37" s="501" t="str">
        <f>VLOOKUP(A37,'Tiempos borrador'!A31:O342,3,FALSE)</f>
        <v>Armado de rolo laminador</v>
      </c>
      <c r="C37" s="501"/>
      <c r="D37" s="501"/>
      <c r="E37" s="148" t="str">
        <f>VLOOKUP(A37,'Tiempos borrador'!A31:O342,5,FALSE)</f>
        <v>Soldadura</v>
      </c>
      <c r="F37" s="148" t="str">
        <f>'Tiempos borrador'!O31</f>
        <v>sin terminar</v>
      </c>
      <c r="G37" s="178">
        <f>'Tiempos borrador'!L31+'Tiempos borrador'!K31</f>
        <v>10</v>
      </c>
      <c r="H37" s="148">
        <f>IF("terminado"=F37,(G37*'Tiempos borrador'!$D$4)+H36,H36)</f>
        <v>775</v>
      </c>
    </row>
    <row r="38" spans="1:8" ht="30.75" thickBot="1">
      <c r="A38" s="162" t="s">
        <v>323</v>
      </c>
      <c r="B38" s="501" t="str">
        <f>VLOOKUP(A38,'Tiempos borrador'!A32:O343,3,FALSE)</f>
        <v>Terminacion rolo laminador</v>
      </c>
      <c r="C38" s="501"/>
      <c r="D38" s="501"/>
      <c r="E38" s="148" t="str">
        <f>VLOOKUP(A38,'Tiempos borrador'!A32:O343,5,FALSE)</f>
        <v>Torneado</v>
      </c>
      <c r="F38" s="148" t="str">
        <f>'Tiempos borrador'!O32</f>
        <v>sin terminar</v>
      </c>
      <c r="G38" s="178">
        <f>'Tiempos borrador'!L32+'Tiempos borrador'!K32</f>
        <v>15</v>
      </c>
      <c r="H38" s="148">
        <f>IF("terminado"=F38,(G38*'Tiempos borrador'!$D$4)+H37,H37)</f>
        <v>775</v>
      </c>
    </row>
    <row r="39" spans="1:8" ht="15.75" thickBot="1">
      <c r="A39" s="161" t="s">
        <v>324</v>
      </c>
      <c r="B39" s="501" t="str">
        <f>VLOOKUP(A39,'Tiempos borrador'!A33:O344,3,FALSE)</f>
        <v>Eje rolo paño</v>
      </c>
      <c r="C39" s="501"/>
      <c r="D39" s="501"/>
      <c r="E39" s="148" t="str">
        <f>VLOOKUP(A39,'Tiempos borrador'!A33:O344,5,FALSE)</f>
        <v>Corte</v>
      </c>
      <c r="F39" s="148" t="str">
        <f>'Tiempos borrador'!O33</f>
        <v>terminado</v>
      </c>
      <c r="G39" s="178">
        <f>'Tiempos borrador'!L33+'Tiempos borrador'!K33</f>
        <v>2</v>
      </c>
      <c r="H39" s="148">
        <f>IF("terminado"=F39,(G39*'Tiempos borrador'!$D$4)+H38,H38)</f>
        <v>783</v>
      </c>
    </row>
    <row r="40" spans="1:8" ht="45.75" thickBot="1">
      <c r="A40" s="162" t="s">
        <v>325</v>
      </c>
      <c r="B40" s="501" t="str">
        <f>VLOOKUP(A40,'Tiempos borrador'!A34:O345,3,FALSE)</f>
        <v>Eje rolo paño</v>
      </c>
      <c r="C40" s="501"/>
      <c r="D40" s="501"/>
      <c r="E40" s="148" t="str">
        <f>VLOOKUP(A40,'Tiempos borrador'!A34:O345,5,FALSE)</f>
        <v>Toneado   (Punto centro)</v>
      </c>
      <c r="F40" s="148" t="str">
        <f>'Tiempos borrador'!O34</f>
        <v>terminado</v>
      </c>
      <c r="G40" s="178">
        <f>'Tiempos borrador'!L34+'Tiempos borrador'!K34</f>
        <v>5</v>
      </c>
      <c r="H40" s="148">
        <f>IF("terminado"=F40,(G40*'Tiempos borrador'!$D$4)+H39,H39)</f>
        <v>803</v>
      </c>
    </row>
    <row r="41" spans="1:8" ht="30.75" thickBot="1">
      <c r="A41" s="161" t="s">
        <v>326</v>
      </c>
      <c r="B41" s="501" t="str">
        <f>VLOOKUP(A41,'Tiempos borrador'!A35:O346,3,FALSE)</f>
        <v>Eje rolo paño</v>
      </c>
      <c r="C41" s="501"/>
      <c r="D41" s="501"/>
      <c r="E41" s="148" t="str">
        <f>VLOOKUP(A41,'Tiempos borrador'!A35:O346,5,FALSE)</f>
        <v>Torneado</v>
      </c>
      <c r="F41" s="148" t="str">
        <f>'Tiempos borrador'!O35</f>
        <v>sin terminar</v>
      </c>
      <c r="G41" s="178">
        <f>'Tiempos borrador'!L35+'Tiempos borrador'!K35</f>
        <v>35</v>
      </c>
      <c r="H41" s="148">
        <f>IF("terminado"=F41,(G41*'Tiempos borrador'!$D$4)+H40,H40)</f>
        <v>803</v>
      </c>
    </row>
    <row r="42" spans="1:8" ht="30.75" thickBot="1">
      <c r="A42" s="162" t="s">
        <v>327</v>
      </c>
      <c r="B42" s="501" t="str">
        <f>VLOOKUP(A42,'Tiempos borrador'!A36:O347,3,FALSE)</f>
        <v>Disco rolo paño</v>
      </c>
      <c r="C42" s="501"/>
      <c r="D42" s="501"/>
      <c r="E42" s="148" t="str">
        <f>VLOOKUP(A42,'Tiempos borrador'!A36:O347,5,FALSE)</f>
        <v>Corte Pantografo</v>
      </c>
      <c r="F42" s="148" t="str">
        <f>'Tiempos borrador'!O36</f>
        <v>sin terminar</v>
      </c>
      <c r="G42" s="178">
        <f>'Tiempos borrador'!L36+'Tiempos borrador'!K36</f>
        <v>20</v>
      </c>
      <c r="H42" s="148">
        <f>IF("terminado"=F42,(G42*'Tiempos borrador'!$D$4)+H41,H41)</f>
        <v>803</v>
      </c>
    </row>
    <row r="43" spans="1:8" ht="30.75" thickBot="1">
      <c r="A43" s="161" t="s">
        <v>328</v>
      </c>
      <c r="B43" s="501" t="str">
        <f>VLOOKUP(A43,'Tiempos borrador'!A37:O348,3,FALSE)</f>
        <v>Rolo Paño-colocacion de discos al eje</v>
      </c>
      <c r="C43" s="501"/>
      <c r="D43" s="501"/>
      <c r="E43" s="148" t="str">
        <f>VLOOKUP(A43,'Tiempos borrador'!A37:O348,5,FALSE)</f>
        <v>Torneado</v>
      </c>
      <c r="F43" s="148" t="str">
        <f>'Tiempos borrador'!O37</f>
        <v>sin terminar</v>
      </c>
      <c r="G43" s="178">
        <f>'Tiempos borrador'!L37+'Tiempos borrador'!K37</f>
        <v>0</v>
      </c>
      <c r="H43" s="148">
        <f>IF("terminado"=F43,(G43*'Tiempos borrador'!$D$4)+H42,H42)</f>
        <v>803</v>
      </c>
    </row>
    <row r="44" spans="1:8" ht="30.75" thickBot="1">
      <c r="A44" s="162" t="s">
        <v>329</v>
      </c>
      <c r="B44" s="501" t="str">
        <f>VLOOKUP(A44,'Tiempos borrador'!A39:O349,3,FALSE)</f>
        <v>Rolo Paño-colocacion de caño al eje</v>
      </c>
      <c r="C44" s="501"/>
      <c r="D44" s="501"/>
      <c r="E44" s="148" t="str">
        <f>VLOOKUP(A44,'Tiempos borrador'!A39:O349,5,FALSE)</f>
        <v>Soldadura</v>
      </c>
      <c r="F44" s="148" t="str">
        <f>'Tiempos borrador'!O39</f>
        <v>sin terminar</v>
      </c>
      <c r="G44" s="178">
        <f>'Tiempos borrador'!L39+'Tiempos borrador'!K39</f>
        <v>10</v>
      </c>
      <c r="H44" s="148">
        <f>IF("terminado"=F44,(G44*'Tiempos borrador'!$D$4)+H43,H43)</f>
        <v>803</v>
      </c>
    </row>
    <row r="45" spans="1:8" ht="30.75" thickBot="1">
      <c r="A45" s="161" t="s">
        <v>581</v>
      </c>
      <c r="B45" s="501" t="str">
        <f>VLOOKUP(A45,'Tiempos borrador'!A40:O350,3,FALSE)</f>
        <v>Goma</v>
      </c>
      <c r="C45" s="501"/>
      <c r="D45" s="501"/>
      <c r="E45" s="148" t="str">
        <f>VLOOKUP(A45,'Tiempos borrador'!A40:O350,5,FALSE)</f>
        <v>Cortar y pegar</v>
      </c>
      <c r="F45" s="148" t="str">
        <f>'Tiempos borrador'!O40</f>
        <v>sin terminar</v>
      </c>
      <c r="G45" s="178">
        <f>'Tiempos borrador'!L40+'Tiempos borrador'!K40</f>
        <v>20</v>
      </c>
      <c r="H45" s="148">
        <f>IF("terminado"=F45,(G45*'Tiempos borrador'!$D$4)+H44,H44)</f>
        <v>803</v>
      </c>
    </row>
    <row r="46" spans="1:8" ht="30.75" thickBot="1">
      <c r="A46" s="162" t="s">
        <v>582</v>
      </c>
      <c r="B46" s="501" t="str">
        <f>VLOOKUP(A46,'Tiempos borrador'!A41:O351,3,FALSE)</f>
        <v>Goma</v>
      </c>
      <c r="C46" s="501"/>
      <c r="D46" s="501"/>
      <c r="E46" s="148" t="str">
        <f>VLOOKUP(A46,'Tiempos borrador'!A41:O351,5,FALSE)</f>
        <v>Remachar</v>
      </c>
      <c r="F46" s="148" t="str">
        <f>'Tiempos borrador'!O41</f>
        <v>sin terminar</v>
      </c>
      <c r="G46" s="178">
        <f>'Tiempos borrador'!L41+'Tiempos borrador'!K41</f>
        <v>31</v>
      </c>
      <c r="H46" s="148">
        <f>IF("terminado"=F46,(G46*'Tiempos borrador'!$D$4)+H45,H45)</f>
        <v>803</v>
      </c>
    </row>
    <row r="47" spans="1:8" ht="60.75" thickBot="1">
      <c r="A47" s="161" t="s">
        <v>585</v>
      </c>
      <c r="B47" s="501" t="str">
        <f>VLOOKUP(A47,'Tiempos borrador'!A42:O352,3,FALSE)</f>
        <v xml:space="preserve">Verificacion </v>
      </c>
      <c r="C47" s="501"/>
      <c r="D47" s="501"/>
      <c r="E47" s="148" t="str">
        <f>VLOOKUP(A47,'Tiempos borrador'!A42:O352,5,FALSE)</f>
        <v>Longitud y alojes rodamientos</v>
      </c>
      <c r="F47" s="148" t="str">
        <f>'Tiempos borrador'!O42</f>
        <v>sin terminar</v>
      </c>
      <c r="G47" s="178">
        <f>'Tiempos borrador'!L42+'Tiempos borrador'!K42</f>
        <v>3</v>
      </c>
      <c r="H47" s="148">
        <f>IF("terminado"=F47,(G47*'Tiempos borrador'!$D$4)+H46,H46)</f>
        <v>803</v>
      </c>
    </row>
    <row r="48" spans="1:8" ht="15.75" thickBot="1">
      <c r="A48" s="162" t="s">
        <v>330</v>
      </c>
      <c r="B48" s="501" t="str">
        <f>VLOOKUP(A48,'Tiempos borrador'!A43:O353,3,FALSE)</f>
        <v>Eje volante</v>
      </c>
      <c r="C48" s="501"/>
      <c r="D48" s="501"/>
      <c r="E48" s="148" t="str">
        <f>VLOOKUP(A48,'Tiempos borrador'!A43:O353,5,FALSE)</f>
        <v>Corte</v>
      </c>
      <c r="F48" s="148" t="str">
        <f>'Tiempos borrador'!O43</f>
        <v>terminado</v>
      </c>
      <c r="G48" s="178">
        <f>'Tiempos borrador'!L43+'Tiempos borrador'!K43</f>
        <v>2</v>
      </c>
      <c r="H48" s="148">
        <f>IF("terminado"=F48,(G48*'Tiempos borrador'!$D$4)+H47,H47)</f>
        <v>811</v>
      </c>
    </row>
    <row r="49" spans="1:8" ht="45.75" thickBot="1">
      <c r="A49" s="161" t="s">
        <v>331</v>
      </c>
      <c r="B49" s="501" t="str">
        <f>VLOOKUP(A49,'Tiempos borrador'!A44:O354,3,FALSE)</f>
        <v>Eje volante</v>
      </c>
      <c r="C49" s="501"/>
      <c r="D49" s="501"/>
      <c r="E49" s="148" t="str">
        <f>VLOOKUP(A49,'Tiempos borrador'!A44:O354,5,FALSE)</f>
        <v>Toneado   (Punto centro)</v>
      </c>
      <c r="F49" s="148" t="str">
        <f>'Tiempos borrador'!O44</f>
        <v>terminado</v>
      </c>
      <c r="G49" s="178">
        <f>'Tiempos borrador'!L44+'Tiempos borrador'!K44</f>
        <v>5</v>
      </c>
      <c r="H49" s="148">
        <f>IF("terminado"=F49,(G49*'Tiempos borrador'!$D$4)+H48,H48)</f>
        <v>831</v>
      </c>
    </row>
    <row r="50" spans="1:8" ht="30.75" thickBot="1">
      <c r="A50" s="162" t="s">
        <v>332</v>
      </c>
      <c r="B50" s="501" t="str">
        <f>VLOOKUP(A50,'Tiempos borrador'!A45:O355,3,FALSE)</f>
        <v>Eje volante</v>
      </c>
      <c r="C50" s="501"/>
      <c r="D50" s="501"/>
      <c r="E50" s="148" t="str">
        <f>VLOOKUP(A50,'Tiempos borrador'!A45:O355,5,FALSE)</f>
        <v>Torneado</v>
      </c>
      <c r="F50" s="148" t="str">
        <f>'Tiempos borrador'!O45</f>
        <v>sin terminar</v>
      </c>
      <c r="G50" s="178">
        <f>'Tiempos borrador'!L45+'Tiempos borrador'!K45</f>
        <v>15</v>
      </c>
      <c r="H50" s="148">
        <f>IF("terminado"=F50,(G50*'Tiempos borrador'!$D$4)+H49,H49)</f>
        <v>831</v>
      </c>
    </row>
    <row r="51" spans="1:8" ht="30.75" thickBot="1">
      <c r="A51" s="161" t="s">
        <v>333</v>
      </c>
      <c r="B51" s="501" t="str">
        <f>VLOOKUP(A51,'Tiempos borrador'!A46:O356,3,FALSE)</f>
        <v>Eje volante</v>
      </c>
      <c r="C51" s="501"/>
      <c r="D51" s="501"/>
      <c r="E51" s="148" t="str">
        <f>VLOOKUP(A51,'Tiempos borrador'!A46:O356,5,FALSE)</f>
        <v>Agujereado p/ Roscar</v>
      </c>
      <c r="F51" s="148" t="str">
        <f>'Tiempos borrador'!O46</f>
        <v>terminado</v>
      </c>
      <c r="G51" s="178">
        <f>'Tiempos borrador'!L46+'Tiempos borrador'!K46</f>
        <v>10</v>
      </c>
      <c r="H51" s="148">
        <f>IF("terminado"=F51,(G51*'Tiempos borrador'!$D$4)+H50,H50)</f>
        <v>871</v>
      </c>
    </row>
    <row r="52" spans="1:8" ht="15.75" thickBot="1">
      <c r="A52" s="162" t="s">
        <v>334</v>
      </c>
      <c r="B52" s="501" t="str">
        <f>VLOOKUP(A52,'Tiempos borrador'!A47:O357,3,FALSE)</f>
        <v>Eje volante</v>
      </c>
      <c r="C52" s="501"/>
      <c r="D52" s="501"/>
      <c r="E52" s="148" t="str">
        <f>VLOOKUP(A52,'Tiempos borrador'!A47:O357,5,FALSE)</f>
        <v>Roscado</v>
      </c>
      <c r="F52" s="148" t="str">
        <f>'Tiempos borrador'!O47</f>
        <v>terminado</v>
      </c>
      <c r="G52" s="178">
        <f>'Tiempos borrador'!L47+'Tiempos borrador'!K47</f>
        <v>12</v>
      </c>
      <c r="H52" s="148">
        <f>IF("terminado"=F52,(G52*'Tiempos borrador'!$D$4)+H51,H51)</f>
        <v>919</v>
      </c>
    </row>
    <row r="53" spans="1:8" ht="15.75" thickBot="1">
      <c r="A53" s="161" t="s">
        <v>335</v>
      </c>
      <c r="B53" s="501" t="str">
        <f>VLOOKUP(A53,'Tiempos borrador'!A48:O358,3,FALSE)</f>
        <v>Eje piñon volante</v>
      </c>
      <c r="C53" s="501"/>
      <c r="D53" s="501"/>
      <c r="E53" s="148" t="str">
        <f>VLOOKUP(A53,'Tiempos borrador'!A48:O358,5,FALSE)</f>
        <v>Corte</v>
      </c>
      <c r="F53" s="148" t="str">
        <f>'Tiempos borrador'!O48</f>
        <v>terminado</v>
      </c>
      <c r="G53" s="178">
        <f>'Tiempos borrador'!L48+'Tiempos borrador'!K48</f>
        <v>3</v>
      </c>
      <c r="H53" s="148">
        <f>IF("terminado"=F53,(G53*'Tiempos borrador'!$D$4)+H52,H52)</f>
        <v>931</v>
      </c>
    </row>
    <row r="54" spans="1:8" ht="30.75" thickBot="1">
      <c r="A54" s="162" t="s">
        <v>336</v>
      </c>
      <c r="B54" s="501" t="str">
        <f>VLOOKUP(A54,'Tiempos borrador'!A49:O359,3,FALSE)</f>
        <v>Eje piñon volante</v>
      </c>
      <c r="C54" s="501"/>
      <c r="D54" s="501"/>
      <c r="E54" s="148" t="str">
        <f>VLOOKUP(A54,'Tiempos borrador'!A49:O359,5,FALSE)</f>
        <v>Torneado</v>
      </c>
      <c r="F54" s="148" t="str">
        <f>'Tiempos borrador'!O49</f>
        <v>sin terminar</v>
      </c>
      <c r="G54" s="178">
        <f>'Tiempos borrador'!L49+'Tiempos borrador'!K49</f>
        <v>10</v>
      </c>
      <c r="H54" s="148">
        <f>IF("terminado"=F54,(G54*'Tiempos borrador'!$D$4)+H53,H53)</f>
        <v>931</v>
      </c>
    </row>
    <row r="55" spans="1:8" ht="30.75" thickBot="1">
      <c r="A55" s="161" t="s">
        <v>337</v>
      </c>
      <c r="B55" s="501" t="str">
        <f>VLOOKUP(A55,'Tiempos borrador'!A50:O360,3,FALSE)</f>
        <v>Eje piñon volante</v>
      </c>
      <c r="C55" s="501"/>
      <c r="D55" s="501"/>
      <c r="E55" s="148" t="str">
        <f>VLOOKUP(A55,'Tiempos borrador'!A50:O360,5,FALSE)</f>
        <v>Armado</v>
      </c>
      <c r="F55" s="148" t="str">
        <f>'Tiempos borrador'!O50</f>
        <v>sin terminar</v>
      </c>
      <c r="G55" s="178">
        <f>'Tiempos borrador'!L50+'Tiempos borrador'!K50</f>
        <v>15</v>
      </c>
      <c r="H55" s="148">
        <f>IF("terminado"=F55,(G55*'Tiempos borrador'!$D$4)+H54,H54)</f>
        <v>931</v>
      </c>
    </row>
    <row r="56" spans="1:8" ht="30.75" thickBot="1">
      <c r="A56" s="162" t="s">
        <v>338</v>
      </c>
      <c r="B56" s="501" t="str">
        <f>VLOOKUP(A56,'Tiempos borrador'!A51:O361,3,FALSE)</f>
        <v>Disco polea</v>
      </c>
      <c r="C56" s="501"/>
      <c r="D56" s="501"/>
      <c r="E56" s="148" t="str">
        <f>VLOOKUP(A56,'Tiempos borrador'!A51:O361,5,FALSE)</f>
        <v>Corte CNC</v>
      </c>
      <c r="F56" s="148" t="str">
        <f>'Tiempos borrador'!O51</f>
        <v>sin terminar</v>
      </c>
      <c r="G56" s="178">
        <f>'Tiempos borrador'!L51+'Tiempos borrador'!K51</f>
        <v>3</v>
      </c>
      <c r="H56" s="148">
        <f>IF("terminado"=F56,(G56*'Tiempos borrador'!$D$4)+H55,H55)</f>
        <v>931</v>
      </c>
    </row>
    <row r="57" spans="1:8" ht="45.75" thickBot="1">
      <c r="A57" s="161" t="s">
        <v>339</v>
      </c>
      <c r="B57" s="501" t="str">
        <f>VLOOKUP(A57,'Tiempos borrador'!A52:O362,3,FALSE)</f>
        <v>Disco polea</v>
      </c>
      <c r="C57" s="501"/>
      <c r="D57" s="501"/>
      <c r="E57" s="148" t="str">
        <f>VLOOKUP(A57,'Tiempos borrador'!A52:O362,5,FALSE)</f>
        <v>Limpieza y repaso de agujeros</v>
      </c>
      <c r="F57" s="148" t="str">
        <f>'Tiempos borrador'!O52</f>
        <v>sin terminar</v>
      </c>
      <c r="G57" s="178">
        <f>'Tiempos borrador'!L52+'Tiempos borrador'!K52</f>
        <v>6</v>
      </c>
      <c r="H57" s="148">
        <f>IF("terminado"=F57,(G57*'Tiempos borrador'!$D$4)+H56,H56)</f>
        <v>931</v>
      </c>
    </row>
    <row r="58" spans="1:8" ht="30.75" thickBot="1">
      <c r="A58" s="162" t="s">
        <v>340</v>
      </c>
      <c r="B58" s="501" t="str">
        <f>VLOOKUP(A58,'Tiempos borrador'!A53:O363,3,FALSE)</f>
        <v>Disco polea</v>
      </c>
      <c r="C58" s="501"/>
      <c r="D58" s="501"/>
      <c r="E58" s="148" t="str">
        <f>VLOOKUP(A58,'Tiempos borrador'!A53:O363,5,FALSE)</f>
        <v>Armado</v>
      </c>
      <c r="F58" s="148" t="str">
        <f>'Tiempos borrador'!O53</f>
        <v>sin terminar</v>
      </c>
      <c r="G58" s="178">
        <f>'Tiempos borrador'!L53+'Tiempos borrador'!K53</f>
        <v>15</v>
      </c>
      <c r="H58" s="148">
        <f>IF("terminado"=F58,(G58*'Tiempos borrador'!$D$4)+H57,H57)</f>
        <v>931</v>
      </c>
    </row>
    <row r="59" spans="1:8" ht="30.75" thickBot="1">
      <c r="A59" s="161" t="s">
        <v>341</v>
      </c>
      <c r="B59" s="501" t="str">
        <f>VLOOKUP(A59,'Tiempos borrador'!A54:O364,3,FALSE)</f>
        <v>Alojes para rodamientos</v>
      </c>
      <c r="C59" s="501"/>
      <c r="D59" s="501"/>
      <c r="E59" s="148" t="str">
        <f>VLOOKUP(A59,'Tiempos borrador'!A54:O364,5,FALSE)</f>
        <v>torneado</v>
      </c>
      <c r="F59" s="148" t="str">
        <f>'Tiempos borrador'!O54</f>
        <v>sin terminar</v>
      </c>
      <c r="G59" s="178">
        <f>'Tiempos borrador'!L54+'Tiempos borrador'!K54</f>
        <v>40</v>
      </c>
      <c r="H59" s="148">
        <f>IF("terminado"=F59,(G59*'Tiempos borrador'!$D$4)+H58,H58)</f>
        <v>931</v>
      </c>
    </row>
    <row r="60" spans="1:8" ht="30.75" thickBot="1">
      <c r="A60" s="162" t="s">
        <v>342</v>
      </c>
      <c r="B60" s="501" t="str">
        <f>VLOOKUP(A60,'Tiempos borrador'!A55:O365,3,FALSE)</f>
        <v>agujero roscado p/ disco piñon</v>
      </c>
      <c r="C60" s="501"/>
      <c r="D60" s="501"/>
      <c r="E60" s="148" t="str">
        <f>VLOOKUP(A60,'Tiempos borrador'!A55:O365,5,FALSE)</f>
        <v>agujereado + roscado</v>
      </c>
      <c r="F60" s="148" t="str">
        <f>'Tiempos borrador'!O55</f>
        <v>sin terminar</v>
      </c>
      <c r="G60" s="178">
        <f>'Tiempos borrador'!L55+'Tiempos borrador'!K55</f>
        <v>20</v>
      </c>
      <c r="H60" s="148">
        <f>IF("terminado"=F60,(G60*'Tiempos borrador'!$D$4)+H59,H59)</f>
        <v>931</v>
      </c>
    </row>
    <row r="61" spans="1:8" ht="30.75" thickBot="1">
      <c r="A61" s="161"/>
      <c r="B61" s="501" t="e">
        <f>VLOOKUP(A61,'Tiempos borrador'!A56:O366,3,FALSE)</f>
        <v>#N/A</v>
      </c>
      <c r="C61" s="501"/>
      <c r="D61" s="501"/>
      <c r="E61" s="148" t="e">
        <f>VLOOKUP(A61,'Tiempos borrador'!A56:O366,5,FALSE)</f>
        <v>#N/A</v>
      </c>
      <c r="F61" s="148" t="str">
        <f>'Tiempos borrador'!O56</f>
        <v>sin terminar</v>
      </c>
      <c r="G61" s="178">
        <f>'Tiempos borrador'!L56+'Tiempos borrador'!K56</f>
        <v>0</v>
      </c>
      <c r="H61" s="148">
        <f>IF("terminado"=F61,(G61*'Tiempos borrador'!$D$4)+H60,H60)</f>
        <v>931</v>
      </c>
    </row>
    <row r="62" spans="1:8" ht="15.75" thickBot="1">
      <c r="A62" s="162" t="s">
        <v>343</v>
      </c>
      <c r="B62" s="501" t="str">
        <f>VLOOKUP(A62,'Tiempos borrador'!A57:O367,3,FALSE)</f>
        <v>Soporte tensor cadena</v>
      </c>
      <c r="C62" s="501"/>
      <c r="D62" s="501"/>
      <c r="E62" s="148" t="str">
        <f>VLOOKUP(A62,'Tiempos borrador'!A57:O367,5,FALSE)</f>
        <v>Corte</v>
      </c>
      <c r="F62" s="148" t="str">
        <f>'Tiempos borrador'!O57</f>
        <v>terminado</v>
      </c>
      <c r="G62" s="178">
        <f>'Tiempos borrador'!L57+'Tiempos borrador'!K57</f>
        <v>2</v>
      </c>
      <c r="H62" s="148">
        <f>IF("terminado"=F62,(G62*'Tiempos borrador'!$D$4)+H61,H61)</f>
        <v>939</v>
      </c>
    </row>
    <row r="63" spans="1:8" ht="30.75" thickBot="1">
      <c r="A63" s="161" t="s">
        <v>344</v>
      </c>
      <c r="B63" s="501" t="str">
        <f>VLOOKUP(A63,'Tiempos borrador'!A58:O368,3,FALSE)</f>
        <v>Soporte tensor cadena</v>
      </c>
      <c r="C63" s="501"/>
      <c r="D63" s="501"/>
      <c r="E63" s="148" t="str">
        <f>VLOOKUP(A63,'Tiempos borrador'!A58:O368,5,FALSE)</f>
        <v>Frenteado</v>
      </c>
      <c r="F63" s="148" t="str">
        <f>'Tiempos borrador'!O58</f>
        <v>sin terminar</v>
      </c>
      <c r="G63" s="178">
        <f>'Tiempos borrador'!L58+'Tiempos borrador'!K58</f>
        <v>8</v>
      </c>
      <c r="H63" s="148">
        <f>IF("terminado"=F63,(G63*'Tiempos borrador'!$D$4)+H62,H62)</f>
        <v>939</v>
      </c>
    </row>
    <row r="64" spans="1:8" ht="45.75" thickBot="1">
      <c r="A64" s="162" t="s">
        <v>345</v>
      </c>
      <c r="B64" s="501" t="str">
        <f>VLOOKUP(A64,'Tiempos borrador'!A59:O369,3,FALSE)</f>
        <v>Soporte tensor cadena</v>
      </c>
      <c r="C64" s="501"/>
      <c r="D64" s="501"/>
      <c r="E64" s="148" t="str">
        <f>VLOOKUP(A64,'Tiempos borrador'!A59:O369,5,FALSE)</f>
        <v>Agujereado Torno y roscado</v>
      </c>
      <c r="F64" s="148" t="str">
        <f>'Tiempos borrador'!O59</f>
        <v>sin terminar</v>
      </c>
      <c r="G64" s="178">
        <f>'Tiempos borrador'!L59+'Tiempos borrador'!K59</f>
        <v>32</v>
      </c>
      <c r="H64" s="148">
        <f>IF("terminado"=F64,(G64*'Tiempos borrador'!$D$4)+H63,H63)</f>
        <v>939</v>
      </c>
    </row>
    <row r="65" spans="1:8" ht="15.75" thickBot="1">
      <c r="A65" s="161" t="s">
        <v>369</v>
      </c>
      <c r="B65" s="501" t="str">
        <f>VLOOKUP(A65,'Tiempos borrador'!A60:O370,3,FALSE)</f>
        <v>planchuela Tensor</v>
      </c>
      <c r="C65" s="501"/>
      <c r="D65" s="501"/>
      <c r="E65" s="148" t="str">
        <f>VLOOKUP(A65,'Tiempos borrador'!A60:O370,5,FALSE)</f>
        <v>Corte</v>
      </c>
      <c r="F65" s="148" t="str">
        <f>'Tiempos borrador'!O60</f>
        <v>terminado</v>
      </c>
      <c r="G65" s="178">
        <f>'Tiempos borrador'!L60+'Tiempos borrador'!K60</f>
        <v>5</v>
      </c>
      <c r="H65" s="148">
        <f>IF("terminado"=F65,(G65*'Tiempos borrador'!$D$4)+H64,H64)</f>
        <v>959</v>
      </c>
    </row>
    <row r="66" spans="1:8" ht="15.75" thickBot="1">
      <c r="A66" s="162" t="s">
        <v>346</v>
      </c>
      <c r="B66" s="501" t="str">
        <f>VLOOKUP(A66,'Tiempos borrador'!A61:O371,3,FALSE)</f>
        <v xml:space="preserve">planchuela tensor </v>
      </c>
      <c r="C66" s="501"/>
      <c r="D66" s="501"/>
      <c r="E66" s="148" t="str">
        <f>VLOOKUP(A66,'Tiempos borrador'!A61:O371,5,FALSE)</f>
        <v>Agujereado</v>
      </c>
      <c r="F66" s="148" t="str">
        <f>'Tiempos borrador'!O61</f>
        <v>terminado</v>
      </c>
      <c r="G66" s="178">
        <f>'Tiempos borrador'!L61+'Tiempos borrador'!K61</f>
        <v>15</v>
      </c>
      <c r="H66" s="148">
        <f>IF("terminado"=F66,(G66*'Tiempos borrador'!$D$4)+H65,H65)</f>
        <v>1019</v>
      </c>
    </row>
    <row r="67" spans="1:8" ht="15.75" thickBot="1">
      <c r="A67" s="161" t="s">
        <v>602</v>
      </c>
      <c r="B67" s="501" t="str">
        <f>VLOOKUP(A67,'Tiempos borrador'!A62:O372,3,FALSE)</f>
        <v xml:space="preserve">planchuela tensor </v>
      </c>
      <c r="C67" s="501"/>
      <c r="D67" s="501"/>
      <c r="E67" s="148" t="str">
        <f>VLOOKUP(A67,'Tiempos borrador'!A62:O372,5,FALSE)</f>
        <v xml:space="preserve">Roscado </v>
      </c>
      <c r="F67" s="148" t="str">
        <f>'Tiempos borrador'!O62</f>
        <v>terminado</v>
      </c>
      <c r="G67" s="178">
        <f>'Tiempos borrador'!L62+'Tiempos borrador'!K62</f>
        <v>6</v>
      </c>
      <c r="H67" s="148">
        <f>IF("terminado"=F67,(G67*'Tiempos borrador'!$D$4)+H66,H66)</f>
        <v>1043</v>
      </c>
    </row>
    <row r="68" spans="1:8" ht="30.75" thickBot="1">
      <c r="A68" s="162" t="s">
        <v>606</v>
      </c>
      <c r="B68" s="501" t="str">
        <f>VLOOKUP(A68,'Tiempos borrador'!A63:O373,3,FALSE)</f>
        <v>Soporte de resorte</v>
      </c>
      <c r="C68" s="501"/>
      <c r="D68" s="501"/>
      <c r="E68" s="148" t="str">
        <f>VLOOKUP(A68,'Tiempos borrador'!A63:O373,5,FALSE)</f>
        <v>Armado</v>
      </c>
      <c r="F68" s="148" t="str">
        <f>'Tiempos borrador'!O63</f>
        <v>sin terminar</v>
      </c>
      <c r="G68" s="178">
        <f>'Tiempos borrador'!L63+'Tiempos borrador'!K63</f>
        <v>8</v>
      </c>
      <c r="H68" s="148">
        <f>IF("terminado"=F68,(G68*'Tiempos borrador'!$D$4)+H67,H67)</f>
        <v>1043</v>
      </c>
    </row>
    <row r="69" spans="1:8" ht="30.75" thickBot="1">
      <c r="A69" s="163" t="s">
        <v>820</v>
      </c>
      <c r="B69" s="501" t="str">
        <f>VLOOKUP(A69,'Tiempos borrador'!A64:O374,3,FALSE)</f>
        <v xml:space="preserve">Resorte </v>
      </c>
      <c r="C69" s="501"/>
      <c r="D69" s="501"/>
      <c r="E69" s="148" t="str">
        <f>VLOOKUP(A69,'Tiempos borrador'!A64:O374,5,FALSE)</f>
        <v>Corte y orejas</v>
      </c>
      <c r="F69" s="148" t="str">
        <f>'Tiempos borrador'!O64</f>
        <v>sin terminar</v>
      </c>
      <c r="G69" s="178">
        <f>'Tiempos borrador'!L64+'Tiempos borrador'!K64</f>
        <v>8</v>
      </c>
      <c r="H69" s="148">
        <f>IF("terminado"=F69,(G69*'Tiempos borrador'!$D$4)+H68,H68)</f>
        <v>1043</v>
      </c>
    </row>
    <row r="70" spans="1:8" ht="30.75" thickBot="1">
      <c r="A70" s="162" t="s">
        <v>347</v>
      </c>
      <c r="B70" s="501" t="str">
        <f>VLOOKUP(A70,'Tiempos borrador'!A65:O375,3,FALSE)</f>
        <v>1/2x 9D (Polea)</v>
      </c>
      <c r="C70" s="501"/>
      <c r="D70" s="501"/>
      <c r="E70" s="148" t="str">
        <f>VLOOKUP(A70,'Tiempos borrador'!A65:O375,5,FALSE)</f>
        <v>corte cnc</v>
      </c>
      <c r="F70" s="148" t="str">
        <f>'Tiempos borrador'!O65</f>
        <v>sin terminar</v>
      </c>
      <c r="G70" s="178">
        <f>'Tiempos borrador'!L65+'Tiempos borrador'!K65</f>
        <v>15</v>
      </c>
      <c r="H70" s="148">
        <f>IF("terminado"=F70,(G70*'Tiempos borrador'!$D$4)+H69,H69)</f>
        <v>1043</v>
      </c>
    </row>
    <row r="71" spans="1:8" ht="30.75" thickBot="1">
      <c r="A71" s="161" t="s">
        <v>348</v>
      </c>
      <c r="B71" s="501" t="str">
        <f>VLOOKUP(A71,'Tiempos borrador'!A66:O376,3,FALSE)</f>
        <v>1/2x 9D (Polear)</v>
      </c>
      <c r="C71" s="501"/>
      <c r="D71" s="501"/>
      <c r="E71" s="148" t="str">
        <f>VLOOKUP(A71,'Tiempos borrador'!A66:O376,5,FALSE)</f>
        <v>ajuste de dientes</v>
      </c>
      <c r="F71" s="148" t="str">
        <f>'Tiempos borrador'!O66</f>
        <v>sin terminar</v>
      </c>
      <c r="G71" s="178">
        <f>'Tiempos borrador'!L66+'Tiempos borrador'!K66</f>
        <v>20</v>
      </c>
      <c r="H71" s="148">
        <f>IF("terminado"=F71,(G71*'Tiempos borrador'!$D$4)+H70,H70)</f>
        <v>1043</v>
      </c>
    </row>
    <row r="72" spans="1:8" ht="30.75" thickBot="1">
      <c r="A72" s="162" t="s">
        <v>349</v>
      </c>
      <c r="B72" s="501" t="str">
        <f>VLOOKUP(A72,'Tiempos borrador'!A67:O377,3,FALSE)</f>
        <v>1/2x 10D (rolo laminador)</v>
      </c>
      <c r="C72" s="501"/>
      <c r="D72" s="501"/>
      <c r="E72" s="148" t="str">
        <f>VLOOKUP(A72,'Tiempos borrador'!A67:O377,5,FALSE)</f>
        <v>corte cnc</v>
      </c>
      <c r="F72" s="148" t="str">
        <f>'Tiempos borrador'!O67</f>
        <v>sin terminar</v>
      </c>
      <c r="G72" s="178">
        <f>'Tiempos borrador'!L67+'Tiempos borrador'!K67</f>
        <v>15</v>
      </c>
      <c r="H72" s="148">
        <f>IF("terminado"=F72,(G72*'Tiempos borrador'!$D$4)+H71,H71)</f>
        <v>1043</v>
      </c>
    </row>
    <row r="73" spans="1:8" ht="30.75" thickBot="1">
      <c r="A73" s="161" t="s">
        <v>350</v>
      </c>
      <c r="B73" s="501" t="str">
        <f>VLOOKUP(A73,'Tiempos borrador'!A68:O378,3,FALSE)</f>
        <v>1/2x 10D (rolo laminador)</v>
      </c>
      <c r="C73" s="501"/>
      <c r="D73" s="501"/>
      <c r="E73" s="148" t="str">
        <f>VLOOKUP(A73,'Tiempos borrador'!A68:O378,5,FALSE)</f>
        <v>ajuste de dientes</v>
      </c>
      <c r="F73" s="148" t="str">
        <f>'Tiempos borrador'!O68</f>
        <v>sin terminar</v>
      </c>
      <c r="G73" s="178">
        <f>'Tiempos borrador'!L68+'Tiempos borrador'!K68</f>
        <v>20</v>
      </c>
      <c r="H73" s="148">
        <f>IF("terminado"=F73,(G73*'Tiempos borrador'!$D$4)+H72,H72)</f>
        <v>1043</v>
      </c>
    </row>
    <row r="74" spans="1:8" ht="30.75" thickBot="1">
      <c r="A74" s="162" t="s">
        <v>351</v>
      </c>
      <c r="B74" s="501" t="str">
        <f>VLOOKUP(A74,'Tiempos borrador'!A69:O379,3,FALSE)</f>
        <v>1/2x 15D (rolo paño izq)</v>
      </c>
      <c r="C74" s="501"/>
      <c r="D74" s="501"/>
      <c r="E74" s="148" t="str">
        <f>VLOOKUP(A74,'Tiempos borrador'!A69:O379,5,FALSE)</f>
        <v>corte cnc</v>
      </c>
      <c r="F74" s="148" t="str">
        <f>'Tiempos borrador'!O69</f>
        <v>sin terminar</v>
      </c>
      <c r="G74" s="178">
        <f>'Tiempos borrador'!L69+'Tiempos borrador'!K69</f>
        <v>15</v>
      </c>
      <c r="H74" s="148">
        <f>IF("terminado"=F74,(G74*'Tiempos borrador'!$D$4)+H73,H73)</f>
        <v>1043</v>
      </c>
    </row>
    <row r="75" spans="1:8" ht="30.75" thickBot="1">
      <c r="A75" s="161" t="s">
        <v>352</v>
      </c>
      <c r="B75" s="501" t="str">
        <f>VLOOKUP(A75,'Tiempos borrador'!A70:O380,3,FALSE)</f>
        <v>1/2x 15D (rolo paño izq)</v>
      </c>
      <c r="C75" s="501"/>
      <c r="D75" s="501"/>
      <c r="E75" s="148" t="str">
        <f>VLOOKUP(A75,'Tiempos borrador'!A70:O380,5,FALSE)</f>
        <v>ajuste de dientes</v>
      </c>
      <c r="F75" s="148" t="str">
        <f>'Tiempos borrador'!O70</f>
        <v>sin terminar</v>
      </c>
      <c r="G75" s="178">
        <f>'Tiempos borrador'!L70+'Tiempos borrador'!K70</f>
        <v>20</v>
      </c>
      <c r="H75" s="148">
        <f>IF("terminado"=F75,(G75*'Tiempos borrador'!$D$4)+H74,H74)</f>
        <v>1043</v>
      </c>
    </row>
    <row r="76" spans="1:8" ht="30.75" thickBot="1">
      <c r="A76" s="162" t="s">
        <v>353</v>
      </c>
      <c r="B76" s="501" t="str">
        <f>VLOOKUP(A76,'Tiempos borrador'!A71:O381,3,FALSE)</f>
        <v>1/2x 28D (rolo paño der)</v>
      </c>
      <c r="C76" s="501"/>
      <c r="D76" s="501"/>
      <c r="E76" s="148" t="str">
        <f>VLOOKUP(A76,'Tiempos borrador'!A71:O381,5,FALSE)</f>
        <v>corte cnc</v>
      </c>
      <c r="F76" s="148" t="str">
        <f>'Tiempos borrador'!O71</f>
        <v>sin terminar</v>
      </c>
      <c r="G76" s="178">
        <f>'Tiempos borrador'!L71+'Tiempos borrador'!K71</f>
        <v>15</v>
      </c>
      <c r="H76" s="148">
        <f>IF("terminado"=F76,(G76*'Tiempos borrador'!$D$4)+H75,H75)</f>
        <v>1043</v>
      </c>
    </row>
    <row r="77" spans="1:8" ht="30.75" thickBot="1">
      <c r="A77" s="161" t="s">
        <v>354</v>
      </c>
      <c r="B77" s="501" t="str">
        <f>VLOOKUP(A77,'Tiempos borrador'!A72:O382,3,FALSE)</f>
        <v>1/2x 28D (rolo paño der)</v>
      </c>
      <c r="C77" s="501"/>
      <c r="D77" s="501"/>
      <c r="E77" s="148" t="str">
        <f>VLOOKUP(A77,'Tiempos borrador'!A72:O382,5,FALSE)</f>
        <v>ajuste de dientes</v>
      </c>
      <c r="F77" s="148" t="str">
        <f>'Tiempos borrador'!O72</f>
        <v>sin terminar</v>
      </c>
      <c r="G77" s="178">
        <f>'Tiempos borrador'!L72+'Tiempos borrador'!K72</f>
        <v>60</v>
      </c>
      <c r="H77" s="148">
        <f>IF("terminado"=F77,(G77*'Tiempos borrador'!$D$4)+H76,H76)</f>
        <v>1043</v>
      </c>
    </row>
    <row r="78" spans="1:8" ht="60.75" thickBot="1">
      <c r="A78" s="162" t="s">
        <v>355</v>
      </c>
      <c r="B78" s="501" t="str">
        <f>VLOOKUP(A78,'Tiempos borrador'!A73:O383,3,FALSE)</f>
        <v>1/2x 10 D tensor</v>
      </c>
      <c r="C78" s="501"/>
      <c r="D78" s="501"/>
      <c r="E78" s="148" t="str">
        <f>VLOOKUP(A78,'Tiempos borrador'!A73:O383,5,FALSE)</f>
        <v>Torneado interior Aloje rodamiento</v>
      </c>
      <c r="F78" s="148" t="str">
        <f>'Tiempos borrador'!O73</f>
        <v>sin terminar</v>
      </c>
      <c r="G78" s="178">
        <f>'Tiempos borrador'!L73+'Tiempos borrador'!K73</f>
        <v>35</v>
      </c>
      <c r="H78" s="148">
        <f>IF("terminado"=F78,(G78*'Tiempos borrador'!$D$4)+H77,H77)</f>
        <v>1043</v>
      </c>
    </row>
    <row r="79" spans="1:8" ht="30.75" thickBot="1">
      <c r="A79" s="161" t="s">
        <v>356</v>
      </c>
      <c r="B79" s="501" t="str">
        <f>VLOOKUP(A79,'Tiempos borrador'!A74:O384,3,FALSE)</f>
        <v>1/2x 10 D tensor</v>
      </c>
      <c r="C79" s="501"/>
      <c r="D79" s="501"/>
      <c r="E79" s="148" t="str">
        <f>VLOOKUP(A79,'Tiempos borrador'!A74:O384,5,FALSE)</f>
        <v>Afinado</v>
      </c>
      <c r="F79" s="148" t="str">
        <f>'Tiempos borrador'!O74</f>
        <v>sin terminar</v>
      </c>
      <c r="G79" s="178">
        <f>'Tiempos borrador'!L74+'Tiempos borrador'!K74</f>
        <v>20</v>
      </c>
      <c r="H79" s="148">
        <f>IF("terminado"=F79,(G79*'Tiempos borrador'!$D$4)+H78,H78)</f>
        <v>1043</v>
      </c>
    </row>
    <row r="80" spans="1:8" ht="15.75" thickBot="1">
      <c r="A80" s="162" t="s">
        <v>357</v>
      </c>
      <c r="B80" s="501" t="str">
        <f>VLOOKUP(A80,'Tiempos borrador'!A75:O385,3,FALSE)</f>
        <v>Masas engranajes</v>
      </c>
      <c r="C80" s="501"/>
      <c r="D80" s="501"/>
      <c r="E80" s="148" t="str">
        <f>VLOOKUP(A80,'Tiempos borrador'!A75:O385,5,FALSE)</f>
        <v>Corte</v>
      </c>
      <c r="F80" s="148" t="str">
        <f>'Tiempos borrador'!O75</f>
        <v>terminado</v>
      </c>
      <c r="G80" s="178">
        <f>'Tiempos borrador'!L75+'Tiempos borrador'!K75</f>
        <v>15</v>
      </c>
      <c r="H80" s="148">
        <f>IF("terminado"=F80,(G80*'Tiempos borrador'!$D$4)+H79,H79)</f>
        <v>1103</v>
      </c>
    </row>
    <row r="81" spans="1:8" ht="45.75" thickBot="1">
      <c r="A81" s="161" t="s">
        <v>358</v>
      </c>
      <c r="B81" s="501" t="str">
        <f>VLOOKUP(A81,'Tiempos borrador'!A76:O386,3,FALSE)</f>
        <v>Masas engranajes</v>
      </c>
      <c r="C81" s="501"/>
      <c r="D81" s="501"/>
      <c r="E81" s="148" t="str">
        <f>VLOOKUP(A81,'Tiempos borrador'!A76:O386,5,FALSE)</f>
        <v>Frenteado y punto centro</v>
      </c>
      <c r="F81" s="148" t="str">
        <f>'Tiempos borrador'!O76</f>
        <v>terminado</v>
      </c>
      <c r="G81" s="178">
        <f>'Tiempos borrador'!L76+'Tiempos borrador'!K76</f>
        <v>15</v>
      </c>
      <c r="H81" s="148">
        <f>IF("terminado"=F81,(G81*'Tiempos borrador'!$D$4)+H80,H80)</f>
        <v>1163</v>
      </c>
    </row>
    <row r="82" spans="1:8" ht="15.75" thickBot="1">
      <c r="A82" s="162" t="s">
        <v>359</v>
      </c>
      <c r="B82" s="501" t="str">
        <f>VLOOKUP(A82,'Tiempos borrador'!A77:O387,3,FALSE)</f>
        <v>Masas engranajes</v>
      </c>
      <c r="C82" s="501"/>
      <c r="D82" s="501"/>
      <c r="E82" s="148" t="str">
        <f>VLOOKUP(A82,'Tiempos borrador'!A77:O387,5,FALSE)</f>
        <v>Agujereado</v>
      </c>
      <c r="F82" s="148" t="str">
        <f>'Tiempos borrador'!O77</f>
        <v>terminado</v>
      </c>
      <c r="G82" s="178">
        <f>'Tiempos borrador'!L77+'Tiempos borrador'!K77</f>
        <v>15</v>
      </c>
      <c r="H82" s="148">
        <f>IF("terminado"=F82,(G82*'Tiempos borrador'!$D$4)+H81,H81)</f>
        <v>1223</v>
      </c>
    </row>
    <row r="83" spans="1:8" ht="15.75" thickBot="1">
      <c r="A83" s="161" t="s">
        <v>360</v>
      </c>
      <c r="B83" s="501" t="str">
        <f>VLOOKUP(A83,'Tiempos borrador'!A78:O388,3,FALSE)</f>
        <v>Masas engranajes</v>
      </c>
      <c r="C83" s="501"/>
      <c r="D83" s="501"/>
      <c r="E83" s="148" t="str">
        <f>VLOOKUP(A83,'Tiempos borrador'!A78:O388,5,FALSE)</f>
        <v>Agujereado</v>
      </c>
      <c r="F83" s="148" t="str">
        <f>'Tiempos borrador'!O78</f>
        <v>terminado</v>
      </c>
      <c r="G83" s="178">
        <f>'Tiempos borrador'!L78+'Tiempos borrador'!K78</f>
        <v>15</v>
      </c>
      <c r="H83" s="148">
        <f>IF("terminado"=F83,(G83*'Tiempos borrador'!$D$4)+H82,H82)</f>
        <v>1283</v>
      </c>
    </row>
    <row r="84" spans="1:8" ht="15.75" thickBot="1">
      <c r="A84" s="162" t="s">
        <v>361</v>
      </c>
      <c r="B84" s="501" t="str">
        <f>VLOOKUP(A84,'Tiempos borrador'!A79:O389,3,FALSE)</f>
        <v>Masas engranajes</v>
      </c>
      <c r="C84" s="501"/>
      <c r="D84" s="501"/>
      <c r="E84" s="148" t="str">
        <f>VLOOKUP(A84,'Tiempos borrador'!A79:O389,5,FALSE)</f>
        <v>Roscado</v>
      </c>
      <c r="F84" s="148" t="str">
        <f>'Tiempos borrador'!O79</f>
        <v>terminado</v>
      </c>
      <c r="G84" s="178">
        <f>'Tiempos borrador'!L79+'Tiempos borrador'!K79</f>
        <v>40</v>
      </c>
      <c r="H84" s="148">
        <f>IF("terminado"=F84,(G84*'Tiempos borrador'!$D$4)+H83,H83)</f>
        <v>1443</v>
      </c>
    </row>
    <row r="85" spans="1:8" ht="30.75" thickBot="1">
      <c r="A85" s="161" t="s">
        <v>362</v>
      </c>
      <c r="B85" s="501" t="str">
        <f>VLOOKUP(A85,'Tiempos borrador'!A80:O390,3,FALSE)</f>
        <v>Masas engranajes+engranaje 9D</v>
      </c>
      <c r="C85" s="501"/>
      <c r="D85" s="501"/>
      <c r="E85" s="148" t="str">
        <f>VLOOKUP(A85,'Tiempos borrador'!A80:O390,5,FALSE)</f>
        <v>Armado y centrado</v>
      </c>
      <c r="F85" s="148" t="str">
        <f>'Tiempos borrador'!O80</f>
        <v>sin terminar</v>
      </c>
      <c r="G85" s="178">
        <f>'Tiempos borrador'!L80+'Tiempos borrador'!K80</f>
        <v>15</v>
      </c>
      <c r="H85" s="148">
        <f>IF("terminado"=F85,(G85*'Tiempos borrador'!$D$4)+H84,H84)</f>
        <v>1443</v>
      </c>
    </row>
    <row r="86" spans="1:8" ht="30.75" thickBot="1">
      <c r="A86" s="162" t="s">
        <v>363</v>
      </c>
      <c r="B86" s="501" t="str">
        <f>VLOOKUP(A86,'Tiempos borrador'!A81:O391,3,FALSE)</f>
        <v>Masas engranajes+engranaje 10D</v>
      </c>
      <c r="C86" s="501"/>
      <c r="D86" s="501"/>
      <c r="E86" s="148" t="str">
        <f>VLOOKUP(A86,'Tiempos borrador'!A81:O391,5,FALSE)</f>
        <v>Armado y centrado</v>
      </c>
      <c r="F86" s="148" t="str">
        <f>'Tiempos borrador'!O81</f>
        <v>sin terminar</v>
      </c>
      <c r="G86" s="178">
        <f>'Tiempos borrador'!L81+'Tiempos borrador'!K81</f>
        <v>15</v>
      </c>
      <c r="H86" s="148">
        <f>IF("terminado"=F86,(G86*'Tiempos borrador'!$D$4)+H85,H85)</f>
        <v>1443</v>
      </c>
    </row>
    <row r="87" spans="1:8" ht="30.75" thickBot="1">
      <c r="A87" s="161" t="s">
        <v>364</v>
      </c>
      <c r="B87" s="501" t="str">
        <f>VLOOKUP(A87,'Tiempos borrador'!A82:O392,3,FALSE)</f>
        <v>Masas engranajes+engranaje 15D</v>
      </c>
      <c r="C87" s="501"/>
      <c r="D87" s="501"/>
      <c r="E87" s="148" t="str">
        <f>VLOOKUP(A87,'Tiempos borrador'!A82:O392,5,FALSE)</f>
        <v>Armado y centrado</v>
      </c>
      <c r="F87" s="148" t="str">
        <f>'Tiempos borrador'!O82</f>
        <v>sin terminar</v>
      </c>
      <c r="G87" s="178">
        <f>'Tiempos borrador'!L82+'Tiempos borrador'!K82</f>
        <v>15</v>
      </c>
      <c r="H87" s="148">
        <f>IF("terminado"=F87,(G87*'Tiempos borrador'!$D$4)+H86,H86)</f>
        <v>1443</v>
      </c>
    </row>
    <row r="88" spans="1:8" ht="30.75" thickBot="1">
      <c r="A88" s="162" t="s">
        <v>365</v>
      </c>
      <c r="B88" s="501" t="str">
        <f>VLOOKUP(A88,'Tiempos borrador'!A83:O393,3,FALSE)</f>
        <v>Masas engranajes+engranaje 28D</v>
      </c>
      <c r="C88" s="501"/>
      <c r="D88" s="501"/>
      <c r="E88" s="148" t="str">
        <f>VLOOKUP(A88,'Tiempos borrador'!A83:O393,5,FALSE)</f>
        <v>Armado y centrado</v>
      </c>
      <c r="F88" s="148" t="str">
        <f>'Tiempos borrador'!O83</f>
        <v>sin terminar</v>
      </c>
      <c r="G88" s="178">
        <f>'Tiempos borrador'!L83+'Tiempos borrador'!K83</f>
        <v>15</v>
      </c>
      <c r="H88" s="148">
        <f>IF("terminado"=F88,(G88*'Tiempos borrador'!$D$4)+H87,H87)</f>
        <v>1443</v>
      </c>
    </row>
    <row r="89" spans="1:8" ht="15.75" thickBot="1">
      <c r="A89" s="161" t="s">
        <v>366</v>
      </c>
      <c r="B89" s="501" t="str">
        <f>VLOOKUP(A89,'Tiempos borrador'!A84:O394,3,FALSE)</f>
        <v>Eje rasqueta</v>
      </c>
      <c r="C89" s="501"/>
      <c r="D89" s="501"/>
      <c r="E89" s="148" t="str">
        <f>VLOOKUP(A89,'Tiempos borrador'!A84:O394,5,FALSE)</f>
        <v>Corte</v>
      </c>
      <c r="F89" s="148" t="str">
        <f>'Tiempos borrador'!O84</f>
        <v>terminado</v>
      </c>
      <c r="G89" s="178">
        <f>'Tiempos borrador'!L84+'Tiempos borrador'!K84</f>
        <v>2</v>
      </c>
      <c r="H89" s="148">
        <f>IF("terminado"=F89,(G89*'Tiempos borrador'!$D$4)+H88,H88)</f>
        <v>1451</v>
      </c>
    </row>
    <row r="90" spans="1:8" ht="30.75" thickBot="1">
      <c r="A90" s="162" t="s">
        <v>367</v>
      </c>
      <c r="B90" s="501" t="str">
        <f>VLOOKUP(A90,'Tiempos borrador'!A85:O395,3,FALSE)</f>
        <v>Eje rasqueta</v>
      </c>
      <c r="C90" s="501"/>
      <c r="D90" s="501"/>
      <c r="E90" s="148" t="str">
        <f>VLOOKUP(A90,'Tiempos borrador'!A85:O395,5,FALSE)</f>
        <v>Agujereado con torno</v>
      </c>
      <c r="F90" s="148" t="str">
        <f>'Tiempos borrador'!O85</f>
        <v>sin terminar</v>
      </c>
      <c r="G90" s="178">
        <f>'Tiempos borrador'!L85+'Tiempos borrador'!K85</f>
        <v>15</v>
      </c>
      <c r="H90" s="148">
        <f>IF("terminado"=F90,(G90*'Tiempos borrador'!$D$4)+H89,H89)</f>
        <v>1451</v>
      </c>
    </row>
    <row r="91" spans="1:8" ht="45.75" thickBot="1">
      <c r="A91" s="161" t="s">
        <v>589</v>
      </c>
      <c r="B91" s="501" t="str">
        <f>VLOOKUP(A91,'Tiempos borrador'!A86:O396,3,FALSE)</f>
        <v>Eje rasqueta</v>
      </c>
      <c r="C91" s="501"/>
      <c r="D91" s="501"/>
      <c r="E91" s="148" t="str">
        <f>VLOOKUP(A91,'Tiempos borrador'!A86:O396,5,FALSE)</f>
        <v>Agujereado remaches paño</v>
      </c>
      <c r="F91" s="148" t="str">
        <f>'Tiempos borrador'!O86</f>
        <v>sin terminar</v>
      </c>
      <c r="G91" s="178">
        <f>'Tiempos borrador'!L86+'Tiempos borrador'!K86</f>
        <v>10</v>
      </c>
      <c r="H91" s="148">
        <f>IF("terminado"=F91,(G91*'Tiempos borrador'!$D$4)+H90,H90)</f>
        <v>1451</v>
      </c>
    </row>
    <row r="92" spans="1:8" ht="60.75" thickBot="1">
      <c r="A92" s="162" t="s">
        <v>590</v>
      </c>
      <c r="B92" s="501" t="str">
        <f>VLOOKUP(A92,'Tiempos borrador'!A87:O397,3,FALSE)</f>
        <v>Eje rasqueta</v>
      </c>
      <c r="C92" s="501"/>
      <c r="D92" s="501"/>
      <c r="E92" s="148" t="str">
        <f>VLOOKUP(A92,'Tiempos borrador'!A87:O397,5,FALSE)</f>
        <v>Agujereado remaches rasqueta inox</v>
      </c>
      <c r="F92" s="148" t="str">
        <f>'Tiempos borrador'!O87</f>
        <v>sin terminar</v>
      </c>
      <c r="G92" s="178">
        <f>'Tiempos borrador'!L87+'Tiempos borrador'!K87</f>
        <v>10</v>
      </c>
      <c r="H92" s="148">
        <f>IF("terminado"=F92,(G92*'Tiempos borrador'!$D$4)+H91,H91)</f>
        <v>1451</v>
      </c>
    </row>
    <row r="93" spans="1:8" ht="30.75" thickBot="1">
      <c r="A93" s="161" t="s">
        <v>368</v>
      </c>
      <c r="B93" s="501" t="str">
        <f>VLOOKUP(A93,'Tiempos borrador'!A92:O398,3,FALSE)</f>
        <v>Espigas eje rasqueta</v>
      </c>
      <c r="C93" s="501"/>
      <c r="D93" s="501"/>
      <c r="E93" s="148" t="str">
        <f>VLOOKUP(A93,'Tiempos borrador'!A92:O398,5,FALSE)</f>
        <v>Corte</v>
      </c>
      <c r="F93" s="148" t="str">
        <f>'Tiempos borrador'!O92</f>
        <v>sin terminar</v>
      </c>
      <c r="G93" s="178">
        <f>'Tiempos borrador'!L92+'Tiempos borrador'!K92</f>
        <v>1</v>
      </c>
      <c r="H93" s="148">
        <f>IF("terminado"=F93,(G93*'Tiempos borrador'!$D$4)+H92,H92)</f>
        <v>1451</v>
      </c>
    </row>
    <row r="94" spans="1:8" ht="30.75" thickBot="1">
      <c r="A94" s="164" t="s">
        <v>815</v>
      </c>
      <c r="B94" s="501" t="str">
        <f>VLOOKUP(A94,'Tiempos borrador'!A93:O399,3,FALSE)</f>
        <v xml:space="preserve">Resorte </v>
      </c>
      <c r="C94" s="501"/>
      <c r="D94" s="501"/>
      <c r="E94" s="148" t="str">
        <f>VLOOKUP(A94,'Tiempos borrador'!A93:O399,5,FALSE)</f>
        <v>Corte y orejas</v>
      </c>
      <c r="F94" s="148" t="str">
        <f>'Tiempos borrador'!O93</f>
        <v>terminado</v>
      </c>
      <c r="G94" s="178">
        <f>'Tiempos borrador'!L93+'Tiempos borrador'!K93</f>
        <v>10</v>
      </c>
      <c r="H94" s="148">
        <f>IF("terminado"=F94,(G94*'Tiempos borrador'!$D$4)+H93,H93)</f>
        <v>1491</v>
      </c>
    </row>
    <row r="95" spans="1:8" ht="15.75" thickBot="1">
      <c r="A95" s="161" t="s">
        <v>370</v>
      </c>
      <c r="B95" s="501" t="str">
        <f>VLOOKUP(A95,'Tiempos borrador'!A94:O400,3,FALSE)</f>
        <v>Movimiento manija</v>
      </c>
      <c r="C95" s="501"/>
      <c r="D95" s="501"/>
      <c r="E95" s="148" t="str">
        <f>VLOOKUP(A95,'Tiempos borrador'!A94:O400,5,FALSE)</f>
        <v>Corte</v>
      </c>
      <c r="F95" s="148" t="str">
        <f>'Tiempos borrador'!O94</f>
        <v>terminado</v>
      </c>
      <c r="G95" s="178">
        <f>'Tiempos borrador'!L94+'Tiempos borrador'!K94</f>
        <v>15</v>
      </c>
      <c r="H95" s="148">
        <f>IF("terminado"=F95,(G95*'Tiempos borrador'!$D$4)+H94,H94)</f>
        <v>1551</v>
      </c>
    </row>
    <row r="96" spans="1:8" ht="15.75" thickBot="1">
      <c r="A96" s="162" t="s">
        <v>371</v>
      </c>
      <c r="B96" s="501" t="str">
        <f>VLOOKUP(A96,'Tiempos borrador'!A95:O401,3,FALSE)</f>
        <v>Movimiento leva acero</v>
      </c>
      <c r="C96" s="501"/>
      <c r="D96" s="501"/>
      <c r="E96" s="148" t="str">
        <f>VLOOKUP(A96,'Tiempos borrador'!A95:O401,5,FALSE)</f>
        <v>Corte</v>
      </c>
      <c r="F96" s="148" t="str">
        <f>'Tiempos borrador'!O95</f>
        <v>terminado</v>
      </c>
      <c r="G96" s="178">
        <f>'Tiempos borrador'!L95+'Tiempos borrador'!K95</f>
        <v>15</v>
      </c>
      <c r="H96" s="148">
        <f>IF("terminado"=F96,(G96*'Tiempos borrador'!$D$4)+H95,H95)</f>
        <v>1611</v>
      </c>
    </row>
    <row r="97" spans="1:8" ht="15.75" thickBot="1">
      <c r="A97" s="161" t="s">
        <v>372</v>
      </c>
      <c r="B97" s="501" t="str">
        <f>VLOOKUP(A97,'Tiempos borrador'!A96:O402,3,FALSE)</f>
        <v>Movimiento manija-leva  acero</v>
      </c>
      <c r="C97" s="501"/>
      <c r="D97" s="501"/>
      <c r="E97" s="148" t="str">
        <f>VLOOKUP(A97,'Tiempos borrador'!A96:O402,5,FALSE)</f>
        <v>Corte</v>
      </c>
      <c r="F97" s="148" t="str">
        <f>'Tiempos borrador'!O96</f>
        <v>terminado</v>
      </c>
      <c r="G97" s="178">
        <f>'Tiempos borrador'!L96+'Tiempos borrador'!K96</f>
        <v>15</v>
      </c>
      <c r="H97" s="148">
        <f>IF("terminado"=F97,(G97*'Tiempos borrador'!$D$4)+H96,H96)</f>
        <v>1671</v>
      </c>
    </row>
    <row r="98" spans="1:8" ht="15.75" thickBot="1">
      <c r="A98" s="162" t="s">
        <v>373</v>
      </c>
      <c r="B98" s="501" t="str">
        <f>VLOOKUP(A98,'Tiempos borrador'!A97:O403,3,FALSE)</f>
        <v>Movimiento manija</v>
      </c>
      <c r="C98" s="501"/>
      <c r="D98" s="501"/>
      <c r="E98" s="148" t="str">
        <f>VLOOKUP(A98,'Tiempos borrador'!A97:O403,5,FALSE)</f>
        <v>Agujereado</v>
      </c>
      <c r="F98" s="148" t="str">
        <f>'Tiempos borrador'!O97</f>
        <v>terminado</v>
      </c>
      <c r="G98" s="178">
        <f>'Tiempos borrador'!L97+'Tiempos borrador'!K97</f>
        <v>5</v>
      </c>
      <c r="H98" s="148">
        <f>IF("terminado"=F98,(G98*'Tiempos borrador'!$D$4)+H97,H97)</f>
        <v>1691</v>
      </c>
    </row>
    <row r="99" spans="1:8" ht="30.75" thickBot="1">
      <c r="A99" s="161" t="s">
        <v>374</v>
      </c>
      <c r="B99" s="501" t="str">
        <f>VLOOKUP(A99,'Tiempos borrador'!A98:O404,3,FALSE)</f>
        <v>Movimiento manija</v>
      </c>
      <c r="C99" s="501"/>
      <c r="D99" s="501"/>
      <c r="E99" s="148" t="str">
        <f>VLOOKUP(A99,'Tiempos borrador'!A98:O404,5,FALSE)</f>
        <v>Soladura</v>
      </c>
      <c r="F99" s="148" t="str">
        <f>'Tiempos borrador'!O98</f>
        <v>sin terminar</v>
      </c>
      <c r="G99" s="178">
        <f>'Tiempos borrador'!L98+'Tiempos borrador'!K98</f>
        <v>5</v>
      </c>
      <c r="H99" s="148">
        <f>IF("terminado"=F99,(G99*'Tiempos borrador'!$D$4)+H98,H98)</f>
        <v>1691</v>
      </c>
    </row>
    <row r="100" spans="1:8" ht="15.75" thickBot="1">
      <c r="A100" s="162" t="s">
        <v>375</v>
      </c>
      <c r="B100" s="501" t="str">
        <f>VLOOKUP(A100,'Tiempos borrador'!A99:O405,3,FALSE)</f>
        <v>Movimiento leva acero</v>
      </c>
      <c r="C100" s="501"/>
      <c r="D100" s="501"/>
      <c r="E100" s="148" t="str">
        <f>VLOOKUP(A100,'Tiempos borrador'!A99:O405,5,FALSE)</f>
        <v>Agujereado</v>
      </c>
      <c r="F100" s="148" t="str">
        <f>'Tiempos borrador'!O99</f>
        <v>terminado</v>
      </c>
      <c r="G100" s="178">
        <f>'Tiempos borrador'!L99+'Tiempos borrador'!K99</f>
        <v>5</v>
      </c>
      <c r="H100" s="148">
        <f>IF("terminado"=F100,(G100*'Tiempos borrador'!$D$4)+H99,H99)</f>
        <v>1711</v>
      </c>
    </row>
    <row r="101" spans="1:8" ht="30.75" thickBot="1">
      <c r="A101" s="161" t="s">
        <v>376</v>
      </c>
      <c r="B101" s="501" t="str">
        <f>VLOOKUP(A101,'Tiempos borrador'!A100:O406,3,FALSE)</f>
        <v>Movimiento leva acero</v>
      </c>
      <c r="C101" s="501"/>
      <c r="D101" s="501"/>
      <c r="E101" s="148" t="str">
        <f>VLOOKUP(A101,'Tiempos borrador'!A100:O406,5,FALSE)</f>
        <v>Soldadura</v>
      </c>
      <c r="F101" s="148" t="str">
        <f>'Tiempos borrador'!O100</f>
        <v>sin terminar</v>
      </c>
      <c r="G101" s="178">
        <f>'Tiempos borrador'!L100+'Tiempos borrador'!K100</f>
        <v>8</v>
      </c>
      <c r="H101" s="148">
        <f>IF("terminado"=F101,(G101*'Tiempos borrador'!$D$4)+H100,H100)</f>
        <v>1711</v>
      </c>
    </row>
    <row r="102" spans="1:8" ht="15.75" thickBot="1">
      <c r="A102" s="162" t="s">
        <v>377</v>
      </c>
      <c r="B102" s="501" t="str">
        <f>VLOOKUP(A102,'Tiempos borrador'!A101:O407,3,FALSE)</f>
        <v>Movimiento manija-leva  acero</v>
      </c>
      <c r="C102" s="501"/>
      <c r="D102" s="501"/>
      <c r="E102" s="148" t="str">
        <f>VLOOKUP(A102,'Tiempos borrador'!A101:O407,5,FALSE)</f>
        <v>Agujereado</v>
      </c>
      <c r="F102" s="148" t="str">
        <f>'Tiempos borrador'!O101</f>
        <v>terminado</v>
      </c>
      <c r="G102" s="178">
        <f>'Tiempos borrador'!L101+'Tiempos borrador'!K101</f>
        <v>6</v>
      </c>
      <c r="H102" s="148">
        <f>IF("terminado"=F102,(G102*'Tiempos borrador'!$D$4)+H101,H101)</f>
        <v>1735</v>
      </c>
    </row>
    <row r="103" spans="1:8" ht="15.75" thickBot="1">
      <c r="A103" s="161" t="s">
        <v>378</v>
      </c>
      <c r="B103" s="501" t="str">
        <f>VLOOKUP(A103,'Tiempos borrador'!A103:O408,3,FALSE)</f>
        <v xml:space="preserve">varillas roscadas Cajas tensor aluminio </v>
      </c>
      <c r="C103" s="501"/>
      <c r="D103" s="501"/>
      <c r="E103" s="148">
        <f>VLOOKUP(A103,'Tiempos borrador'!A103:O408,5,FALSE)</f>
        <v>0</v>
      </c>
      <c r="F103" s="148" t="str">
        <f>'Tiempos borrador'!O103</f>
        <v>terminado</v>
      </c>
      <c r="G103" s="178">
        <f>'Tiempos borrador'!L103+'Tiempos borrador'!K103</f>
        <v>15</v>
      </c>
      <c r="H103" s="148">
        <f>IF("terminado"=F103,(G103*'Tiempos borrador'!$D$4)+H102,H102)</f>
        <v>1795</v>
      </c>
    </row>
    <row r="104" spans="1:8" ht="15.75" thickBot="1">
      <c r="A104" s="162" t="s">
        <v>379</v>
      </c>
      <c r="B104" s="501" t="str">
        <f>VLOOKUP(A104,'Tiempos borrador'!A104:O409,3,FALSE)</f>
        <v xml:space="preserve">varillas roscadas Volante  </v>
      </c>
      <c r="C104" s="501"/>
      <c r="D104" s="501"/>
      <c r="E104" s="148">
        <f>VLOOKUP(A104,'Tiempos borrador'!A104:O409,5,FALSE)</f>
        <v>0</v>
      </c>
      <c r="F104" s="148" t="str">
        <f>'Tiempos borrador'!O104</f>
        <v>terminado</v>
      </c>
      <c r="G104" s="178">
        <f>'Tiempos borrador'!L104+'Tiempos borrador'!K104</f>
        <v>15</v>
      </c>
      <c r="H104" s="148">
        <f>IF("terminado"=F104,(G104*'Tiempos borrador'!$D$4)+H103,H103)</f>
        <v>1855</v>
      </c>
    </row>
    <row r="105" spans="1:8" ht="15.75" thickBot="1">
      <c r="A105" s="161" t="s">
        <v>380</v>
      </c>
      <c r="B105" s="501" t="str">
        <f>VLOOKUP(A105,'Tiempos borrador'!A105:O410,3,FALSE)</f>
        <v xml:space="preserve">varlla roscada Eje tapa superior </v>
      </c>
      <c r="C105" s="501"/>
      <c r="D105" s="501"/>
      <c r="E105" s="148">
        <f>VLOOKUP(A105,'Tiempos borrador'!A105:O410,5,FALSE)</f>
        <v>0</v>
      </c>
      <c r="F105" s="148" t="str">
        <f>'Tiempos borrador'!O105</f>
        <v>terminado</v>
      </c>
      <c r="G105" s="178">
        <f>'Tiempos borrador'!L105+'Tiempos borrador'!K105</f>
        <v>15</v>
      </c>
      <c r="H105" s="148">
        <f>IF("terminado"=F105,(G105*'Tiempos borrador'!$D$4)+H104,H104)</f>
        <v>1915</v>
      </c>
    </row>
    <row r="106" spans="1:8" ht="30.75" thickBot="1">
      <c r="A106" s="162" t="s">
        <v>381</v>
      </c>
      <c r="B106" s="501" t="str">
        <f>VLOOKUP(A106,'Tiempos borrador'!A106:O411,3,FALSE)</f>
        <v>Corte cnc</v>
      </c>
      <c r="C106" s="501"/>
      <c r="D106" s="501"/>
      <c r="E106" s="148" t="str">
        <f>VLOOKUP(A106,'Tiempos borrador'!A106:O411,5,FALSE)</f>
        <v>Corte pantografo</v>
      </c>
      <c r="F106" s="148" t="str">
        <f>'Tiempos borrador'!O106</f>
        <v>sin terminar</v>
      </c>
      <c r="G106" s="178">
        <f>'Tiempos borrador'!L106+'Tiempos borrador'!K106</f>
        <v>40</v>
      </c>
      <c r="H106" s="148">
        <f>IF("terminado"=F106,(G106*'Tiempos borrador'!$D$4)+H105,H105)</f>
        <v>1915</v>
      </c>
    </row>
    <row r="107" spans="1:8" ht="30.75" thickBot="1">
      <c r="A107" s="161" t="s">
        <v>382</v>
      </c>
      <c r="B107" s="501" t="str">
        <f>VLOOKUP(A107,'Tiempos borrador'!A107:O412,3,FALSE)</f>
        <v>Fleje laterales</v>
      </c>
      <c r="C107" s="501"/>
      <c r="D107" s="501"/>
      <c r="E107" s="148">
        <f>VLOOKUP(A107,'Tiempos borrador'!A107:O412,5,FALSE)</f>
        <v>0</v>
      </c>
      <c r="F107" s="148" t="str">
        <f>'Tiempos borrador'!O107</f>
        <v>sin terminar</v>
      </c>
      <c r="G107" s="178">
        <f>'Tiempos borrador'!L107+'Tiempos borrador'!K107</f>
        <v>30</v>
      </c>
      <c r="H107" s="148">
        <f>IF("terminado"=F107,(G107*'Tiempos borrador'!$D$4)+H106,H106)</f>
        <v>1915</v>
      </c>
    </row>
    <row r="108" spans="1:8" ht="30.75" thickBot="1">
      <c r="A108" s="162" t="s">
        <v>383</v>
      </c>
      <c r="B108" s="501" t="str">
        <f>VLOOKUP(A108,'Tiempos borrador'!A108:O413,3,FALSE)</f>
        <v>Fleje laterales</v>
      </c>
      <c r="C108" s="501"/>
      <c r="D108" s="501"/>
      <c r="E108" s="148">
        <f>VLOOKUP(A108,'Tiempos borrador'!A108:O413,5,FALSE)</f>
        <v>0</v>
      </c>
      <c r="F108" s="148" t="str">
        <f>'Tiempos borrador'!O108</f>
        <v>sin terminar</v>
      </c>
      <c r="G108" s="178">
        <f>'Tiempos borrador'!L108+'Tiempos borrador'!K108</f>
        <v>30</v>
      </c>
      <c r="H108" s="148">
        <f>IF("terminado"=F108,(G108*'Tiempos borrador'!$D$4)+H107,H107)</f>
        <v>1915</v>
      </c>
    </row>
    <row r="109" spans="1:8" ht="30.75" thickBot="1">
      <c r="A109" s="161" t="s">
        <v>384</v>
      </c>
      <c r="B109" s="501" t="str">
        <f>VLOOKUP(A109,'Tiempos borrador'!A109:O414,3,FALSE)</f>
        <v>limpieza de laterales y flejes</v>
      </c>
      <c r="C109" s="501"/>
      <c r="D109" s="501"/>
      <c r="E109" s="148">
        <f>VLOOKUP(A109,'Tiempos borrador'!A109:O414,5,FALSE)</f>
        <v>0</v>
      </c>
      <c r="F109" s="148" t="str">
        <f>'Tiempos borrador'!O109</f>
        <v>sin terminar</v>
      </c>
      <c r="G109" s="178">
        <f>'Tiempos borrador'!L109+'Tiempos borrador'!K109</f>
        <v>5</v>
      </c>
      <c r="H109" s="148">
        <f>IF("terminado"=F109,(G109*'Tiempos borrador'!$D$4)+H108,H108)</f>
        <v>1915</v>
      </c>
    </row>
    <row r="110" spans="1:8" ht="30.75" thickBot="1">
      <c r="A110" s="162" t="s">
        <v>513</v>
      </c>
      <c r="B110" s="501" t="str">
        <f>VLOOKUP(A110,'Tiempos borrador'!A110:O415,3,FALSE)</f>
        <v>Armado de laterales</v>
      </c>
      <c r="C110" s="501"/>
      <c r="D110" s="501"/>
      <c r="E110" s="148" t="str">
        <f>VLOOKUP(A110,'Tiempos borrador'!A110:O415,5,FALSE)</f>
        <v>Soldadura</v>
      </c>
      <c r="F110" s="148" t="str">
        <f>'Tiempos borrador'!O110</f>
        <v>sin terminar</v>
      </c>
      <c r="G110" s="178">
        <f>'Tiempos borrador'!L110+'Tiempos borrador'!K110</f>
        <v>63</v>
      </c>
      <c r="H110" s="148">
        <f>IF("terminado"=F110,(G110*'Tiempos borrador'!$D$4)+H109,H109)</f>
        <v>1915</v>
      </c>
    </row>
    <row r="111" spans="1:8" ht="30.75" thickBot="1">
      <c r="A111" s="161" t="s">
        <v>514</v>
      </c>
      <c r="B111" s="501" t="str">
        <f>VLOOKUP(A111,'Tiempos borrador'!A111:O416,3,FALSE)</f>
        <v>Limpieza de chasis armado</v>
      </c>
      <c r="C111" s="501"/>
      <c r="D111" s="501"/>
      <c r="E111" s="148" t="str">
        <f>VLOOKUP(A111,'Tiempos borrador'!A111:O416,5,FALSE)</f>
        <v>Desbaste y pulido</v>
      </c>
      <c r="F111" s="148" t="str">
        <f>'Tiempos borrador'!O111</f>
        <v>sin terminar</v>
      </c>
      <c r="G111" s="178">
        <f>'Tiempos borrador'!L111+'Tiempos borrador'!K111</f>
        <v>33</v>
      </c>
      <c r="H111" s="148">
        <f>IF("terminado"=F111,(G111*'Tiempos borrador'!$D$4)+H110,H110)</f>
        <v>1915</v>
      </c>
    </row>
    <row r="112" spans="1:8" ht="45.75" thickBot="1">
      <c r="A112" s="162" t="s">
        <v>515</v>
      </c>
      <c r="B112" s="501" t="str">
        <f>VLOOKUP(A112,'Tiempos borrador'!A112:O417,3,FALSE)</f>
        <v>Ranura de manija reglacion y llave</v>
      </c>
      <c r="C112" s="501"/>
      <c r="D112" s="501"/>
      <c r="E112" s="148" t="str">
        <f>VLOOKUP(A112,'Tiempos borrador'!A112:O417,5,FALSE)</f>
        <v>Corte plasma manual</v>
      </c>
      <c r="F112" s="148" t="str">
        <f>'Tiempos borrador'!O112</f>
        <v>sin terminar</v>
      </c>
      <c r="G112" s="178">
        <f>'Tiempos borrador'!L112+'Tiempos borrador'!K112</f>
        <v>15</v>
      </c>
      <c r="H112" s="148">
        <f>IF("terminado"=F112,(G112*'Tiempos borrador'!$D$4)+H111,H111)</f>
        <v>1915</v>
      </c>
    </row>
    <row r="113" spans="1:8" ht="30.75" thickBot="1">
      <c r="A113" s="161" t="s">
        <v>516</v>
      </c>
      <c r="B113" s="501" t="str">
        <f>VLOOKUP(A113,'Tiempos borrador'!A113:O418,3,FALSE)</f>
        <v>Agujeros de tensor de paños</v>
      </c>
      <c r="C113" s="501"/>
      <c r="D113" s="501"/>
      <c r="E113" s="148" t="str">
        <f>VLOOKUP(A113,'Tiempos borrador'!A113:O418,5,FALSE)</f>
        <v>Agujereado</v>
      </c>
      <c r="F113" s="148" t="str">
        <f>'Tiempos borrador'!O113</f>
        <v>sin terminar</v>
      </c>
      <c r="G113" s="178">
        <f>'Tiempos borrador'!L113+'Tiempos borrador'!K113</f>
        <v>6</v>
      </c>
      <c r="H113" s="148">
        <f>IF("terminado"=F113,(G113*'Tiempos borrador'!$D$4)+H112,H112)</f>
        <v>1915</v>
      </c>
    </row>
    <row r="114" spans="1:8" ht="30.75" thickBot="1">
      <c r="A114" s="162" t="s">
        <v>517</v>
      </c>
      <c r="B114" s="501" t="str">
        <f>VLOOKUP(A114,'Tiempos borrador'!A114:O419,3,FALSE)</f>
        <v>Bujes chasis</v>
      </c>
      <c r="C114" s="501"/>
      <c r="D114" s="501"/>
      <c r="E114" s="148" t="str">
        <f>VLOOKUP(A114,'Tiempos borrador'!A114:O419,5,FALSE)</f>
        <v>Corte Sensitiva</v>
      </c>
      <c r="F114" s="148" t="str">
        <f>'Tiempos borrador'!O114</f>
        <v>sin terminar</v>
      </c>
      <c r="G114" s="178">
        <f>'Tiempos borrador'!L114+'Tiempos borrador'!K114</f>
        <v>5</v>
      </c>
      <c r="H114" s="148">
        <f>IF("terminado"=F114,(G114*'Tiempos borrador'!$D$4)+H113,H113)</f>
        <v>1915</v>
      </c>
    </row>
    <row r="115" spans="1:8" ht="30.75" thickBot="1">
      <c r="A115" s="161" t="s">
        <v>518</v>
      </c>
      <c r="B115" s="501" t="str">
        <f>VLOOKUP(A115,'Tiempos borrador'!A115:O420,3,FALSE)</f>
        <v>Montaje bujes chasis</v>
      </c>
      <c r="C115" s="501"/>
      <c r="D115" s="501"/>
      <c r="E115" s="148" t="str">
        <f>VLOOKUP(A115,'Tiempos borrador'!A115:O420,5,FALSE)</f>
        <v>Soldadura</v>
      </c>
      <c r="F115" s="148" t="str">
        <f>'Tiempos borrador'!O115</f>
        <v>sin terminar</v>
      </c>
      <c r="G115" s="178">
        <f>'Tiempos borrador'!L115+'Tiempos borrador'!K115</f>
        <v>13</v>
      </c>
      <c r="H115" s="148">
        <f>IF("terminado"=F115,(G115*'Tiempos borrador'!$D$4)+H114,H114)</f>
        <v>1915</v>
      </c>
    </row>
    <row r="116" spans="1:8" ht="30.75" thickBot="1">
      <c r="A116" s="162" t="s">
        <v>519</v>
      </c>
      <c r="B116" s="501" t="str">
        <f>VLOOKUP(A116,'Tiempos borrador'!A116:O421,3,FALSE)</f>
        <v>Escuadras</v>
      </c>
      <c r="C116" s="501"/>
      <c r="D116" s="501"/>
      <c r="E116" s="148" t="str">
        <f>VLOOKUP(A116,'Tiempos borrador'!A116:O421,5,FALSE)</f>
        <v>Corte y plegado</v>
      </c>
      <c r="F116" s="148" t="str">
        <f>'Tiempos borrador'!O116</f>
        <v>sin terminar</v>
      </c>
      <c r="G116" s="178">
        <f>'Tiempos borrador'!L116+'Tiempos borrador'!K116</f>
        <v>15</v>
      </c>
      <c r="H116" s="148">
        <f>IF("terminado"=F116,(G116*'Tiempos borrador'!$D$4)+H115,H115)</f>
        <v>1915</v>
      </c>
    </row>
    <row r="117" spans="1:8" ht="30.75" thickBot="1">
      <c r="A117" s="161" t="s">
        <v>520</v>
      </c>
      <c r="B117" s="501" t="str">
        <f>VLOOKUP(A117,'Tiempos borrador'!A117:O422,3,FALSE)</f>
        <v>Escuadras</v>
      </c>
      <c r="C117" s="501"/>
      <c r="D117" s="501"/>
      <c r="E117" s="148" t="str">
        <f>VLOOKUP(A117,'Tiempos borrador'!A117:O422,5,FALSE)</f>
        <v>soldadura de punto</v>
      </c>
      <c r="F117" s="148" t="str">
        <f>'Tiempos borrador'!O117</f>
        <v>sin terminar</v>
      </c>
      <c r="G117" s="178">
        <f>'Tiempos borrador'!L117+'Tiempos borrador'!K117</f>
        <v>10</v>
      </c>
      <c r="H117" s="148">
        <f>IF("terminado"=F117,(G117*'Tiempos borrador'!$D$4)+H116,H116)</f>
        <v>1915</v>
      </c>
    </row>
    <row r="118" spans="1:8" ht="30.75" thickBot="1">
      <c r="A118" s="162" t="s">
        <v>521</v>
      </c>
      <c r="B118" s="501" t="str">
        <f>VLOOKUP(A118,'Tiempos borrador'!A118:O423,3,FALSE)</f>
        <v>Orejas</v>
      </c>
      <c r="C118" s="501"/>
      <c r="D118" s="501"/>
      <c r="E118" s="148" t="str">
        <f>VLOOKUP(A118,'Tiempos borrador'!A118:O423,5,FALSE)</f>
        <v>Corte</v>
      </c>
      <c r="F118" s="148" t="str">
        <f>'Tiempos borrador'!O118</f>
        <v>sin terminar</v>
      </c>
      <c r="G118" s="178">
        <f>'Tiempos borrador'!L118+'Tiempos borrador'!K118</f>
        <v>20</v>
      </c>
      <c r="H118" s="148">
        <f>IF("terminado"=F118,(G118*'Tiempos borrador'!$D$4)+H117,H117)</f>
        <v>1915</v>
      </c>
    </row>
    <row r="119" spans="1:8" ht="30.75" thickBot="1">
      <c r="A119" s="161" t="s">
        <v>522</v>
      </c>
      <c r="B119" s="501" t="str">
        <f>VLOOKUP(A119,'Tiempos borrador'!A119:O424,3,FALSE)</f>
        <v>Orejas</v>
      </c>
      <c r="C119" s="501"/>
      <c r="D119" s="501"/>
      <c r="E119" s="148" t="str">
        <f>VLOOKUP(A119,'Tiempos borrador'!A119:O424,5,FALSE)</f>
        <v>Soldadura al chasis</v>
      </c>
      <c r="F119" s="148" t="str">
        <f>'Tiempos borrador'!O119</f>
        <v>sin terminar</v>
      </c>
      <c r="G119" s="178">
        <f>'Tiempos borrador'!L119+'Tiempos borrador'!K119</f>
        <v>10</v>
      </c>
      <c r="H119" s="148">
        <f>IF("terminado"=F119,(G119*'Tiempos borrador'!$D$4)+H118,H118)</f>
        <v>1915</v>
      </c>
    </row>
    <row r="120" spans="1:8" ht="30.75" thickBot="1">
      <c r="A120" s="162" t="s">
        <v>523</v>
      </c>
      <c r="B120" s="501" t="str">
        <f>VLOOKUP(A120,'Tiempos borrador'!A120:O425,3,FALSE)</f>
        <v>Orejas</v>
      </c>
      <c r="C120" s="501"/>
      <c r="D120" s="501"/>
      <c r="E120" s="148" t="str">
        <f>VLOOKUP(A120,'Tiempos borrador'!A120:O425,5,FALSE)</f>
        <v>Doblado</v>
      </c>
      <c r="F120" s="148" t="str">
        <f>'Tiempos borrador'!O120</f>
        <v>sin terminar</v>
      </c>
      <c r="G120" s="178">
        <f>'Tiempos borrador'!L120+'Tiempos borrador'!K120</f>
        <v>10</v>
      </c>
      <c r="H120" s="148">
        <f>IF("terminado"=F120,(G120*'Tiempos borrador'!$D$4)+H119,H119)</f>
        <v>1915</v>
      </c>
    </row>
    <row r="121" spans="1:8" ht="30.75" thickBot="1">
      <c r="A121" s="161" t="s">
        <v>524</v>
      </c>
      <c r="B121" s="501" t="str">
        <f>VLOOKUP(A121,'Tiempos borrador'!A121:O426,3,FALSE)</f>
        <v>Superior +central+inferior</v>
      </c>
      <c r="C121" s="501"/>
      <c r="D121" s="501"/>
      <c r="E121" s="148" t="str">
        <f>VLOOKUP(A121,'Tiempos borrador'!A121:O426,5,FALSE)</f>
        <v>Corte Plasma CNC</v>
      </c>
      <c r="F121" s="148" t="str">
        <f>'Tiempos borrador'!O121</f>
        <v>terminado</v>
      </c>
      <c r="G121" s="178">
        <f>'Tiempos borrador'!L121+'Tiempos borrador'!K121</f>
        <v>15</v>
      </c>
      <c r="H121" s="148">
        <f>IF("terminado"=F121,(G121*'Tiempos borrador'!$D$4)+H120,H120)</f>
        <v>1975</v>
      </c>
    </row>
    <row r="122" spans="1:8" ht="15.75" thickBot="1">
      <c r="A122" s="162" t="s">
        <v>525</v>
      </c>
      <c r="B122" s="501" t="str">
        <f>VLOOKUP(A122,'Tiempos borrador'!A122:O427,3,FALSE)</f>
        <v>Superior +central+inferior</v>
      </c>
      <c r="C122" s="501"/>
      <c r="D122" s="501"/>
      <c r="E122" s="148" t="str">
        <f>VLOOKUP(A122,'Tiempos borrador'!A122:O427,5,FALSE)</f>
        <v>Plegado</v>
      </c>
      <c r="F122" s="148" t="str">
        <f>'Tiempos borrador'!O122</f>
        <v>terminado</v>
      </c>
      <c r="G122" s="178">
        <f>'Tiempos borrador'!L122+'Tiempos borrador'!K122</f>
        <v>6</v>
      </c>
      <c r="H122" s="148">
        <f>IF("terminado"=F122,(G122*'Tiempos borrador'!$D$4)+H121,H121)</f>
        <v>1999</v>
      </c>
    </row>
    <row r="123" spans="1:8" ht="30.75" thickBot="1">
      <c r="A123" s="161" t="s">
        <v>526</v>
      </c>
      <c r="B123" s="501" t="str">
        <f>VLOOKUP(A123,'Tiempos borrador'!A123:O428,3,FALSE)</f>
        <v>Superior +central+inferior</v>
      </c>
      <c r="C123" s="501"/>
      <c r="D123" s="501"/>
      <c r="E123" s="148" t="str">
        <f>VLOOKUP(A123,'Tiempos borrador'!A123:O428,5,FALSE)</f>
        <v xml:space="preserve">Limpieza </v>
      </c>
      <c r="F123" s="148" t="str">
        <f>'Tiempos borrador'!O123</f>
        <v>sin terminar</v>
      </c>
      <c r="G123" s="178">
        <f>'Tiempos borrador'!L123+'Tiempos borrador'!K123</f>
        <v>10</v>
      </c>
      <c r="H123" s="148">
        <f>IF("terminado"=F123,(G123*'Tiempos borrador'!$D$4)+H122,H122)</f>
        <v>1999</v>
      </c>
    </row>
    <row r="124" spans="1:8" ht="15.75" thickBot="1">
      <c r="A124" s="162" t="s">
        <v>527</v>
      </c>
      <c r="B124" s="501" t="str">
        <f>VLOOKUP(A124,'Tiempos borrador'!A124:O429,3,FALSE)</f>
        <v xml:space="preserve">Manija regulacion rolo laminador </v>
      </c>
      <c r="C124" s="501"/>
      <c r="D124" s="501"/>
      <c r="E124" s="148" t="str">
        <f>VLOOKUP(A124,'Tiempos borrador'!A124:O429,5,FALSE)</f>
        <v>Corte</v>
      </c>
      <c r="F124" s="148" t="str">
        <f>'Tiempos borrador'!O124</f>
        <v>terminado</v>
      </c>
      <c r="G124" s="178">
        <f>'Tiempos borrador'!L124+'Tiempos borrador'!K124</f>
        <v>3</v>
      </c>
      <c r="H124" s="148">
        <f>IF("terminado"=F124,(G124*'Tiempos borrador'!$D$4)+H123,H123)</f>
        <v>2011</v>
      </c>
    </row>
    <row r="125" spans="1:8" ht="30.75" thickBot="1">
      <c r="A125" s="161" t="s">
        <v>528</v>
      </c>
      <c r="B125" s="501" t="str">
        <f>VLOOKUP(A125,'Tiempos borrador'!A125:O430,3,FALSE)</f>
        <v xml:space="preserve">Manija regulacion rolo laminador </v>
      </c>
      <c r="C125" s="501"/>
      <c r="D125" s="501"/>
      <c r="E125" s="148" t="str">
        <f>VLOOKUP(A125,'Tiempos borrador'!A125:O430,5,FALSE)</f>
        <v>Agujereado</v>
      </c>
      <c r="F125" s="148" t="str">
        <f>'Tiempos borrador'!O125</f>
        <v>sin terminar</v>
      </c>
      <c r="G125" s="178">
        <f>'Tiempos borrador'!L125+'Tiempos borrador'!K125</f>
        <v>15</v>
      </c>
      <c r="H125" s="148">
        <f>IF("terminado"=F125,(G125*'Tiempos borrador'!$D$4)+H124,H124)</f>
        <v>2011</v>
      </c>
    </row>
    <row r="126" spans="1:8" ht="60.75" thickBot="1">
      <c r="A126" s="162" t="s">
        <v>529</v>
      </c>
      <c r="B126" s="501" t="str">
        <f>VLOOKUP(A126,'Tiempos borrador'!A126:O431,3,FALSE)</f>
        <v xml:space="preserve">Manija regulacion rolo laminador </v>
      </c>
      <c r="C126" s="501"/>
      <c r="D126" s="501"/>
      <c r="E126" s="148" t="str">
        <f>VLOOKUP(A126,'Tiempos borrador'!A126:O431,5,FALSE)</f>
        <v>Torneado conico y redondeado</v>
      </c>
      <c r="F126" s="148" t="str">
        <f>'Tiempos borrador'!O126</f>
        <v>sin terminar</v>
      </c>
      <c r="G126" s="178">
        <f>'Tiempos borrador'!L126+'Tiempos borrador'!K126</f>
        <v>15</v>
      </c>
      <c r="H126" s="148">
        <f>IF("terminado"=F126,(G126*'Tiempos borrador'!$D$4)+H125,H125)</f>
        <v>2011</v>
      </c>
    </row>
    <row r="127" spans="1:8" ht="30.75" thickBot="1">
      <c r="A127" s="161" t="s">
        <v>530</v>
      </c>
      <c r="B127" s="501" t="str">
        <f>VLOOKUP(A127,'Tiempos borrador'!A127:O432,3,FALSE)</f>
        <v xml:space="preserve">Manija regulacion rolo laminador </v>
      </c>
      <c r="C127" s="501"/>
      <c r="D127" s="501"/>
      <c r="E127" s="148" t="str">
        <f>VLOOKUP(A127,'Tiempos borrador'!A127:O432,5,FALSE)</f>
        <v>Roscado</v>
      </c>
      <c r="F127" s="148" t="str">
        <f>'Tiempos borrador'!O127</f>
        <v>sin terminar</v>
      </c>
      <c r="G127" s="178">
        <f>'Tiempos borrador'!L127+'Tiempos borrador'!K127</f>
        <v>10</v>
      </c>
      <c r="H127" s="148">
        <f>IF("terminado"=F127,(G127*'Tiempos borrador'!$D$4)+H126,H126)</f>
        <v>2011</v>
      </c>
    </row>
    <row r="128" spans="1:8" ht="15.75" thickBot="1">
      <c r="A128" s="162" t="s">
        <v>531</v>
      </c>
      <c r="B128" s="501" t="str">
        <f>VLOOKUP(A128,'Tiempos borrador'!A128:O433,3,FALSE)</f>
        <v>Tortas de regulacion rolo tensor de paño</v>
      </c>
      <c r="C128" s="501"/>
      <c r="D128" s="501"/>
      <c r="E128" s="148" t="str">
        <f>VLOOKUP(A128,'Tiempos borrador'!A128:O433,5,FALSE)</f>
        <v>Corte</v>
      </c>
      <c r="F128" s="148" t="str">
        <f>'Tiempos borrador'!O128</f>
        <v>terminado</v>
      </c>
      <c r="G128" s="178">
        <f>'Tiempos borrador'!L128+'Tiempos borrador'!K128</f>
        <v>4</v>
      </c>
      <c r="H128" s="148">
        <f>IF("terminado"=F128,(G128*'Tiempos borrador'!$D$4)+H127,H127)</f>
        <v>2027</v>
      </c>
    </row>
    <row r="129" spans="1:8" ht="30.75" thickBot="1">
      <c r="A129" s="161" t="s">
        <v>532</v>
      </c>
      <c r="B129" s="501" t="str">
        <f>VLOOKUP(A129,'Tiempos borrador'!A129:O434,3,FALSE)</f>
        <v>Tortas de regulacion rolo tensor de paño</v>
      </c>
      <c r="C129" s="501"/>
      <c r="D129" s="501"/>
      <c r="E129" s="148" t="str">
        <f>VLOOKUP(A129,'Tiempos borrador'!A129:O434,5,FALSE)</f>
        <v>Agujereado</v>
      </c>
      <c r="F129" s="148" t="str">
        <f>'Tiempos borrador'!O129</f>
        <v>sin terminar</v>
      </c>
      <c r="G129" s="178">
        <f>'Tiempos borrador'!L129+'Tiempos borrador'!K129</f>
        <v>4</v>
      </c>
      <c r="H129" s="148">
        <f>IF("terminado"=F129,(G129*'Tiempos borrador'!$D$4)+H128,H128)</f>
        <v>2027</v>
      </c>
    </row>
    <row r="130" spans="1:8" ht="45.75" thickBot="1">
      <c r="A130" s="162" t="s">
        <v>533</v>
      </c>
      <c r="B130" s="501" t="str">
        <f>VLOOKUP(A130,'Tiempos borrador'!A130:O435,3,FALSE)</f>
        <v>Tortas de regulacion rolo tensor de paño</v>
      </c>
      <c r="C130" s="501"/>
      <c r="D130" s="501"/>
      <c r="E130" s="148" t="str">
        <f>VLOOKUP(A130,'Tiempos borrador'!A130:O435,5,FALSE)</f>
        <v>Frenteado y torneado de escalon</v>
      </c>
      <c r="F130" s="148" t="str">
        <f>'Tiempos borrador'!O130</f>
        <v>sin terminar</v>
      </c>
      <c r="G130" s="178">
        <f>'Tiempos borrador'!L130+'Tiempos borrador'!K130</f>
        <v>3</v>
      </c>
      <c r="H130" s="148">
        <f>IF("terminado"=F130,(G130*'Tiempos borrador'!$D$4)+H129,H129)</f>
        <v>2027</v>
      </c>
    </row>
    <row r="131" spans="1:8" ht="30.75" thickBot="1">
      <c r="A131" s="161" t="s">
        <v>534</v>
      </c>
      <c r="B131" s="501" t="str">
        <f>VLOOKUP(A131,'Tiempos borrador'!A131:O436,3,FALSE)</f>
        <v>Tortas de regulacion rolo tensor de paño</v>
      </c>
      <c r="C131" s="501"/>
      <c r="D131" s="501"/>
      <c r="E131" s="148" t="str">
        <f>VLOOKUP(A131,'Tiempos borrador'!A131:O436,5,FALSE)</f>
        <v>Roscado</v>
      </c>
      <c r="F131" s="148" t="str">
        <f>'Tiempos borrador'!O131</f>
        <v>sin terminar</v>
      </c>
      <c r="G131" s="178">
        <f>'Tiempos borrador'!L131+'Tiempos borrador'!K131</f>
        <v>3</v>
      </c>
      <c r="H131" s="148">
        <f>IF("terminado"=F131,(G131*'Tiempos borrador'!$D$4)+H130,H130)</f>
        <v>2027</v>
      </c>
    </row>
    <row r="132" spans="1:8" ht="30.75" thickBot="1">
      <c r="A132" s="162" t="s">
        <v>535</v>
      </c>
      <c r="B132" s="501" t="str">
        <f>VLOOKUP(A132,'Tiempos borrador'!A132:O437,3,FALSE)</f>
        <v>Mascara regulacion</v>
      </c>
      <c r="C132" s="501"/>
      <c r="D132" s="501"/>
      <c r="E132" s="148" t="str">
        <f>VLOOKUP(A132,'Tiempos borrador'!A132:O437,5,FALSE)</f>
        <v>Corte</v>
      </c>
      <c r="F132" s="148" t="str">
        <f>'Tiempos borrador'!O132</f>
        <v>sin terminar</v>
      </c>
      <c r="G132" s="178">
        <f>'Tiempos borrador'!L132+'Tiempos borrador'!K132</f>
        <v>8</v>
      </c>
      <c r="H132" s="148">
        <f>IF("terminado"=F132,(G132*'Tiempos borrador'!$D$4)+H131,H131)</f>
        <v>2027</v>
      </c>
    </row>
    <row r="133" spans="1:8" ht="30.75" thickBot="1">
      <c r="A133" s="161" t="s">
        <v>536</v>
      </c>
      <c r="B133" s="501" t="str">
        <f>VLOOKUP(A133,'Tiempos borrador'!A133:O438,3,FALSE)</f>
        <v>Mascara regulacion</v>
      </c>
      <c r="C133" s="501"/>
      <c r="D133" s="501"/>
      <c r="E133" s="148" t="str">
        <f>VLOOKUP(A133,'Tiempos borrador'!A133:O438,5,FALSE)</f>
        <v>Ranurado</v>
      </c>
      <c r="F133" s="148" t="str">
        <f>'Tiempos borrador'!O133</f>
        <v>sin terminar</v>
      </c>
      <c r="G133" s="178">
        <f>'Tiempos borrador'!L133+'Tiempos borrador'!K133</f>
        <v>10</v>
      </c>
      <c r="H133" s="148">
        <f>IF("terminado"=F133,(G133*'Tiempos borrador'!$D$4)+H132,H132)</f>
        <v>2027</v>
      </c>
    </row>
    <row r="134" spans="1:8" ht="30.75" thickBot="1">
      <c r="A134" s="162" t="s">
        <v>537</v>
      </c>
      <c r="B134" s="501" t="str">
        <f>VLOOKUP(A134,'Tiempos borrador'!A134:O439,3,FALSE)</f>
        <v>Mascara regulacion</v>
      </c>
      <c r="C134" s="501"/>
      <c r="D134" s="501"/>
      <c r="E134" s="148" t="str">
        <f>VLOOKUP(A134,'Tiempos borrador'!A134:O439,5,FALSE)</f>
        <v>Pulido de bordes</v>
      </c>
      <c r="F134" s="148" t="str">
        <f>'Tiempos borrador'!O134</f>
        <v>sin terminar</v>
      </c>
      <c r="G134" s="178">
        <f>'Tiempos borrador'!L134+'Tiempos borrador'!K134</f>
        <v>5</v>
      </c>
      <c r="H134" s="148">
        <f>IF("terminado"=F134,(G134*'Tiempos borrador'!$D$4)+H133,H133)</f>
        <v>2027</v>
      </c>
    </row>
    <row r="135" spans="1:8" ht="30.75" thickBot="1">
      <c r="A135" s="165" t="s">
        <v>538</v>
      </c>
      <c r="B135" s="501" t="str">
        <f>VLOOKUP(A135,'Tiempos borrador'!A135:O440,3,FALSE)</f>
        <v>Mascara regulacion</v>
      </c>
      <c r="C135" s="501"/>
      <c r="D135" s="501"/>
      <c r="E135" s="148" t="str">
        <f>VLOOKUP(A135,'Tiempos borrador'!A135:O440,5,FALSE)</f>
        <v>pegado</v>
      </c>
      <c r="F135" s="148" t="str">
        <f>'Tiempos borrador'!O135</f>
        <v>sin terminar</v>
      </c>
      <c r="G135" s="178">
        <f>'Tiempos borrador'!L135+'Tiempos borrador'!K135</f>
        <v>10</v>
      </c>
      <c r="H135" s="148">
        <f>IF("terminado"=F135,(G135*'Tiempos borrador'!$D$4)+H134,H134)</f>
        <v>2027</v>
      </c>
    </row>
    <row r="136" spans="1:8" ht="30.75" thickBot="1">
      <c r="A136" s="162" t="s">
        <v>539</v>
      </c>
      <c r="B136" s="501" t="str">
        <f>VLOOKUP(A136,'Tiempos borrador'!A136:O441,3,FALSE)</f>
        <v>acero inox laterales</v>
      </c>
      <c r="C136" s="501"/>
      <c r="D136" s="501"/>
      <c r="E136" s="148" t="str">
        <f>VLOOKUP(A136,'Tiempos borrador'!A136:O441,5,FALSE)</f>
        <v xml:space="preserve">marcar ycortar </v>
      </c>
      <c r="F136" s="148" t="str">
        <f>'Tiempos borrador'!O136</f>
        <v>sin terminar</v>
      </c>
      <c r="G136" s="178">
        <f>'Tiempos borrador'!L136+'Tiempos borrador'!K136</f>
        <v>60</v>
      </c>
      <c r="H136" s="148">
        <f>IF("terminado"=F136,(G136*'Tiempos borrador'!$D$4)+H135,H135)</f>
        <v>2027</v>
      </c>
    </row>
    <row r="137" spans="1:8" ht="30.75" thickBot="1">
      <c r="A137" s="165" t="s">
        <v>540</v>
      </c>
      <c r="B137" s="501" t="str">
        <f>VLOOKUP(A137,'Tiempos borrador'!A137:O442,3,FALSE)</f>
        <v>acero inox laterales</v>
      </c>
      <c r="C137" s="501"/>
      <c r="D137" s="501"/>
      <c r="E137" s="148" t="str">
        <f>VLOOKUP(A137,'Tiempos borrador'!A137:O442,5,FALSE)</f>
        <v>Marcado Agujereado</v>
      </c>
      <c r="F137" s="148" t="str">
        <f>'Tiempos borrador'!O137</f>
        <v>sin terminar</v>
      </c>
      <c r="G137" s="178">
        <f>'Tiempos borrador'!L137+'Tiempos borrador'!K137</f>
        <v>30</v>
      </c>
      <c r="H137" s="148">
        <f>IF("terminado"=F137,(G137*'Tiempos borrador'!$D$4)+H136,H136)</f>
        <v>2027</v>
      </c>
    </row>
    <row r="138" spans="1:8" ht="30.75" thickBot="1">
      <c r="A138" s="162" t="s">
        <v>628</v>
      </c>
      <c r="B138" s="501" t="str">
        <f>VLOOKUP(A138,'Tiempos borrador'!A138:O443,3,FALSE)</f>
        <v>acero inox laterales</v>
      </c>
      <c r="C138" s="501"/>
      <c r="D138" s="501"/>
      <c r="E138" s="148" t="str">
        <f>VLOOKUP(A138,'Tiempos borrador'!A138:O443,5,FALSE)</f>
        <v>amolado de cantos</v>
      </c>
      <c r="F138" s="148" t="str">
        <f>'Tiempos borrador'!O138</f>
        <v>sin terminar</v>
      </c>
      <c r="G138" s="178">
        <f>'Tiempos borrador'!L138+'Tiempos borrador'!K138</f>
        <v>10</v>
      </c>
      <c r="H138" s="148">
        <f>IF("terminado"=F138,(G138*'Tiempos borrador'!$D$4)+H137,H137)</f>
        <v>2027</v>
      </c>
    </row>
    <row r="139" spans="1:8" ht="30.75" thickBot="1">
      <c r="A139" s="165" t="s">
        <v>629</v>
      </c>
      <c r="B139" s="501" t="str">
        <f>VLOOKUP(A139,'Tiempos borrador'!A139:O444,3,FALSE)</f>
        <v>acero inox laterales</v>
      </c>
      <c r="C139" s="501"/>
      <c r="D139" s="501"/>
      <c r="E139" s="148" t="str">
        <f>VLOOKUP(A139,'Tiempos borrador'!A139:O444,5,FALSE)</f>
        <v>Pegar cantos</v>
      </c>
      <c r="F139" s="148" t="str">
        <f>'Tiempos borrador'!O139</f>
        <v>sin terminar</v>
      </c>
      <c r="G139" s="178">
        <f>'Tiempos borrador'!L139+'Tiempos borrador'!K139</f>
        <v>20</v>
      </c>
      <c r="H139" s="148">
        <f>IF("terminado"=F139,(G139*'Tiempos borrador'!$D$4)+H138,H138)</f>
        <v>2027</v>
      </c>
    </row>
    <row r="140" spans="1:8" ht="30.75" thickBot="1">
      <c r="A140" s="162" t="s">
        <v>630</v>
      </c>
      <c r="B140" s="501" t="str">
        <f>VLOOKUP(A140,'Tiempos borrador'!A140:O445,3,FALSE)</f>
        <v>acero inox superior</v>
      </c>
      <c r="C140" s="501"/>
      <c r="D140" s="501"/>
      <c r="E140" s="148" t="str">
        <f>VLOOKUP(A140,'Tiempos borrador'!A140:O445,5,FALSE)</f>
        <v xml:space="preserve">marcar y cortar </v>
      </c>
      <c r="F140" s="148" t="str">
        <f>'Tiempos borrador'!O140</f>
        <v>sin terminar</v>
      </c>
      <c r="G140" s="178">
        <f>'Tiempos borrador'!L140+'Tiempos borrador'!K140</f>
        <v>40</v>
      </c>
      <c r="H140" s="148">
        <f>IF("terminado"=F140,(G140*'Tiempos borrador'!$D$4)+H139,H139)</f>
        <v>2027</v>
      </c>
    </row>
    <row r="141" spans="1:8" ht="30.75" thickBot="1">
      <c r="A141" s="165" t="s">
        <v>631</v>
      </c>
      <c r="B141" s="501" t="str">
        <f>VLOOKUP(A141,'Tiempos borrador'!A141:O446,3,FALSE)</f>
        <v>acero inox superior</v>
      </c>
      <c r="C141" s="501"/>
      <c r="D141" s="501"/>
      <c r="E141" s="148" t="str">
        <f>VLOOKUP(A141,'Tiempos borrador'!A141:O446,5,FALSE)</f>
        <v>Marcado plegado</v>
      </c>
      <c r="F141" s="148" t="str">
        <f>'Tiempos borrador'!O141</f>
        <v>sin terminar</v>
      </c>
      <c r="G141" s="178">
        <f>'Tiempos borrador'!L141+'Tiempos borrador'!K141</f>
        <v>30</v>
      </c>
      <c r="H141" s="148">
        <f>IF("terminado"=F141,(G141*'Tiempos borrador'!$D$4)+H140,H140)</f>
        <v>2027</v>
      </c>
    </row>
    <row r="142" spans="1:8" ht="30.75" thickBot="1">
      <c r="A142" s="162" t="s">
        <v>632</v>
      </c>
      <c r="B142" s="501" t="str">
        <f>VLOOKUP(A142,'Tiempos borrador'!A142:O447,3,FALSE)</f>
        <v>acero inox superior</v>
      </c>
      <c r="C142" s="501"/>
      <c r="D142" s="501"/>
      <c r="E142" s="148" t="str">
        <f>VLOOKUP(A142,'Tiempos borrador'!A142:O447,5,FALSE)</f>
        <v>amolado de cantos</v>
      </c>
      <c r="F142" s="148" t="str">
        <f>'Tiempos borrador'!O142</f>
        <v>sin terminar</v>
      </c>
      <c r="G142" s="178">
        <f>'Tiempos borrador'!L142+'Tiempos borrador'!K142</f>
        <v>10</v>
      </c>
      <c r="H142" s="148">
        <f>IF("terminado"=F142,(G142*'Tiempos borrador'!$D$4)+H141,H141)</f>
        <v>2027</v>
      </c>
    </row>
    <row r="143" spans="1:8" ht="30.75" thickBot="1">
      <c r="A143" s="165" t="s">
        <v>633</v>
      </c>
      <c r="B143" s="501" t="str">
        <f>VLOOKUP(A143,'Tiempos borrador'!A143:O448,3,FALSE)</f>
        <v>acero inox superior</v>
      </c>
      <c r="C143" s="501"/>
      <c r="D143" s="501"/>
      <c r="E143" s="148" t="str">
        <f>VLOOKUP(A143,'Tiempos borrador'!A143:O448,5,FALSE)</f>
        <v>Pegar cantos</v>
      </c>
      <c r="F143" s="148" t="str">
        <f>'Tiempos borrador'!O143</f>
        <v>sin terminar</v>
      </c>
      <c r="G143" s="178">
        <f>'Tiempos borrador'!L143+'Tiempos borrador'!K143</f>
        <v>20</v>
      </c>
      <c r="H143" s="148">
        <f>IF("terminado"=F143,(G143*'Tiempos borrador'!$D$4)+H142,H142)</f>
        <v>2027</v>
      </c>
    </row>
    <row r="144" spans="1:8" ht="30.75" thickBot="1">
      <c r="A144" s="162" t="s">
        <v>634</v>
      </c>
      <c r="B144" s="501" t="str">
        <f>VLOOKUP(A144,'Tiempos borrador'!A144:O449,3,FALSE)</f>
        <v>acero inox superior</v>
      </c>
      <c r="C144" s="501"/>
      <c r="D144" s="501"/>
      <c r="E144" s="148" t="str">
        <f>VLOOKUP(A144,'Tiempos borrador'!A144:O449,5,FALSE)</f>
        <v>armado</v>
      </c>
      <c r="F144" s="148" t="str">
        <f>'Tiempos borrador'!O144</f>
        <v>sin terminar</v>
      </c>
      <c r="G144" s="178">
        <f>'Tiempos borrador'!L144+'Tiempos borrador'!K144</f>
        <v>10</v>
      </c>
      <c r="H144" s="148">
        <f>IF("terminado"=F144,(G144*'Tiempos borrador'!$D$4)+H143,H143)</f>
        <v>2027</v>
      </c>
    </row>
    <row r="145" spans="1:8" ht="30.75" thickBot="1">
      <c r="A145" s="165" t="s">
        <v>635</v>
      </c>
      <c r="B145" s="501" t="str">
        <f>VLOOKUP(A145,'Tiempos borrador'!A145:O450,3,FALSE)</f>
        <v>tapas laterales + bandejas</v>
      </c>
      <c r="C145" s="501"/>
      <c r="D145" s="501"/>
      <c r="E145" s="148" t="str">
        <f>VLOOKUP(A145,'Tiempos borrador'!A145:O450,5,FALSE)</f>
        <v>Masillado y pintado</v>
      </c>
      <c r="F145" s="148" t="str">
        <f>'Tiempos borrador'!O145</f>
        <v>sin terminar</v>
      </c>
      <c r="G145" s="178">
        <f>'Tiempos borrador'!L145+'Tiempos borrador'!K145</f>
        <v>100</v>
      </c>
      <c r="H145" s="148">
        <f>IF("terminado"=F145,(G145*'Tiempos borrador'!$D$4)+H144,H144)</f>
        <v>2027</v>
      </c>
    </row>
    <row r="146" spans="1:8" ht="15.75" thickBot="1">
      <c r="A146" s="162" t="s">
        <v>636</v>
      </c>
      <c r="B146" s="501" t="str">
        <f>VLOOKUP(A146,'Tiempos borrador'!A146:O451,3,FALSE)</f>
        <v>Fleje para resorte</v>
      </c>
      <c r="C146" s="501"/>
      <c r="D146" s="501"/>
      <c r="E146" s="148" t="str">
        <f>VLOOKUP(A146,'Tiempos borrador'!A146:O451,5,FALSE)</f>
        <v>Corte</v>
      </c>
      <c r="F146" s="148" t="str">
        <f>'Tiempos borrador'!O146</f>
        <v>terminado</v>
      </c>
      <c r="G146" s="178">
        <f>'Tiempos borrador'!L146+'Tiempos borrador'!K146</f>
        <v>0</v>
      </c>
      <c r="H146" s="148">
        <f>IF("terminado"=F146,(G146*'Tiempos borrador'!$D$4)+H145,H145)</f>
        <v>2027</v>
      </c>
    </row>
    <row r="147" spans="1:8" ht="30.75" thickBot="1">
      <c r="A147" s="165" t="s">
        <v>637</v>
      </c>
      <c r="B147" s="501" t="str">
        <f>VLOOKUP(A147,'Tiempos borrador'!A147:O452,3,FALSE)</f>
        <v>Fleje para resorte</v>
      </c>
      <c r="C147" s="501"/>
      <c r="D147" s="501"/>
      <c r="E147" s="148" t="str">
        <f>VLOOKUP(A147,'Tiempos borrador'!A147:O452,5,FALSE)</f>
        <v>Limpieza y doblado</v>
      </c>
      <c r="F147" s="148" t="str">
        <f>'Tiempos borrador'!O147</f>
        <v>terminado</v>
      </c>
      <c r="G147" s="178">
        <f>'Tiempos borrador'!L147+'Tiempos borrador'!K147</f>
        <v>25</v>
      </c>
      <c r="H147" s="148">
        <f>IF("terminado"=F147,(G147*'Tiempos borrador'!$D$4)+H146,H146)</f>
        <v>2127</v>
      </c>
    </row>
    <row r="148" spans="1:8" ht="30.75" thickBot="1">
      <c r="A148" s="162" t="s">
        <v>638</v>
      </c>
      <c r="B148" s="501" t="str">
        <f>VLOOKUP(A148,'Tiempos borrador'!A148:O453,3,FALSE)</f>
        <v>Resortes</v>
      </c>
      <c r="C148" s="501"/>
      <c r="D148" s="501"/>
      <c r="E148" s="148" t="str">
        <f>VLOOKUP(A148,'Tiempos borrador'!A148:O453,5,FALSE)</f>
        <v>Corte y orejas</v>
      </c>
      <c r="F148" s="148" t="str">
        <f>'Tiempos borrador'!O148</f>
        <v>sin terminar</v>
      </c>
      <c r="G148" s="178">
        <f>'Tiempos borrador'!L148+'Tiempos borrador'!K148</f>
        <v>0</v>
      </c>
      <c r="H148" s="148">
        <f>IF("terminado"=F148,(G148*'Tiempos borrador'!$D$4)+H147,H147)</f>
        <v>2127</v>
      </c>
    </row>
    <row r="149" spans="1:8" ht="45.75" thickBot="1">
      <c r="A149" s="165" t="s">
        <v>639</v>
      </c>
      <c r="B149" s="501" t="str">
        <f>VLOOKUP(A149,'Tiempos borrador'!A149:O454,3,FALSE)</f>
        <v xml:space="preserve">Corte </v>
      </c>
      <c r="C149" s="501"/>
      <c r="D149" s="501"/>
      <c r="E149" s="148" t="str">
        <f>VLOOKUP(A149,'Tiempos borrador'!A149:O454,5,FALSE)</f>
        <v>Corte de ambos paños</v>
      </c>
      <c r="F149" s="148" t="str">
        <f>'Tiempos borrador'!O149</f>
        <v>sin terminar</v>
      </c>
      <c r="G149" s="178">
        <f>'Tiempos borrador'!L149+'Tiempos borrador'!K149</f>
        <v>25</v>
      </c>
      <c r="H149" s="148">
        <f>IF("terminado"=F149,(G149*'Tiempos borrador'!$D$4)+H148,H148)</f>
        <v>2127</v>
      </c>
    </row>
    <row r="150" spans="1:8" ht="30.75" thickBot="1">
      <c r="A150" s="162" t="s">
        <v>640</v>
      </c>
      <c r="B150" s="501">
        <f>VLOOKUP(A150,'Tiempos borrador'!A150:O455,3,FALSE)</f>
        <v>0</v>
      </c>
      <c r="C150" s="501"/>
      <c r="D150" s="501"/>
      <c r="E150" s="148">
        <f>VLOOKUP(A150,'Tiempos borrador'!A150:O455,5,FALSE)</f>
        <v>0</v>
      </c>
      <c r="F150" s="148" t="str">
        <f>'Tiempos borrador'!O150</f>
        <v>sin terminar</v>
      </c>
      <c r="G150" s="178">
        <f>'Tiempos borrador'!L150+'Tiempos borrador'!K150</f>
        <v>0</v>
      </c>
      <c r="H150" s="148">
        <f>IF("terminado"=F150,(G150*'Tiempos borrador'!$D$4)+H149,H149)</f>
        <v>2127</v>
      </c>
    </row>
    <row r="151" spans="1:8" ht="30.75" thickBot="1">
      <c r="A151" s="165" t="s">
        <v>641</v>
      </c>
      <c r="B151" s="501" t="str">
        <f>VLOOKUP(A151,'Tiempos borrador'!A151:O456,3,FALSE)</f>
        <v>Cajas rodamientos en laterales</v>
      </c>
      <c r="C151" s="501"/>
      <c r="D151" s="501"/>
      <c r="E151" s="148" t="str">
        <f>VLOOKUP(A151,'Tiempos borrador'!A151:O456,5,FALSE)</f>
        <v>Armado</v>
      </c>
      <c r="F151" s="148" t="str">
        <f>'Tiempos borrador'!O151</f>
        <v>sin terminar</v>
      </c>
      <c r="G151" s="178">
        <f>'Tiempos borrador'!L151+'Tiempos borrador'!K151</f>
        <v>11</v>
      </c>
      <c r="H151" s="148">
        <f>IF("terminado"=F151,(G151*'Tiempos borrador'!$D$4)+H150,H150)</f>
        <v>2127</v>
      </c>
    </row>
    <row r="152" spans="1:8" ht="30.75" thickBot="1">
      <c r="A152" s="162" t="s">
        <v>642</v>
      </c>
      <c r="B152" s="501" t="str">
        <f>VLOOKUP(A152,'Tiempos borrador'!A152:O457,3,FALSE)</f>
        <v>Rolos+ paño</v>
      </c>
      <c r="C152" s="501"/>
      <c r="D152" s="501"/>
      <c r="E152" s="148" t="str">
        <f>VLOOKUP(A152,'Tiempos borrador'!A152:O457,5,FALSE)</f>
        <v>Armado</v>
      </c>
      <c r="F152" s="148" t="str">
        <f>'Tiempos borrador'!O152</f>
        <v>sin terminar</v>
      </c>
      <c r="G152" s="178">
        <f>'Tiempos borrador'!L152+'Tiempos borrador'!K152</f>
        <v>3</v>
      </c>
      <c r="H152" s="148">
        <f>IF("terminado"=F152,(G152*'Tiempos borrador'!$D$4)+H151,H151)</f>
        <v>2127</v>
      </c>
    </row>
    <row r="153" spans="1:8" ht="30.75" thickBot="1">
      <c r="A153" s="165" t="s">
        <v>643</v>
      </c>
      <c r="B153" s="501" t="str">
        <f>VLOOKUP(A153,'Tiempos borrador'!A154:O458,3,FALSE)</f>
        <v>Cajas bujes</v>
      </c>
      <c r="C153" s="501"/>
      <c r="D153" s="501"/>
      <c r="E153" s="148" t="str">
        <f>VLOOKUP(A153,'Tiempos borrador'!A154:O458,5,FALSE)</f>
        <v>Armado</v>
      </c>
      <c r="F153" s="148" t="str">
        <f>'Tiempos borrador'!O154</f>
        <v>sin terminar</v>
      </c>
      <c r="G153" s="178">
        <f>'Tiempos borrador'!L154+'Tiempos borrador'!K154</f>
        <v>6</v>
      </c>
      <c r="H153" s="148">
        <f>IF("terminado"=F153,(G153*'Tiempos borrador'!$D$4)+H152,H152)</f>
        <v>2127</v>
      </c>
    </row>
    <row r="154" spans="1:8" ht="30.75" thickBot="1">
      <c r="A154" s="162" t="s">
        <v>644</v>
      </c>
      <c r="B154" s="501" t="str">
        <f>VLOOKUP(A154,'Tiempos borrador'!A155:O459,3,FALSE)</f>
        <v>Levas de aluminio</v>
      </c>
      <c r="C154" s="501"/>
      <c r="D154" s="501"/>
      <c r="E154" s="148" t="str">
        <f>VLOOKUP(A154,'Tiempos borrador'!A155:O459,5,FALSE)</f>
        <v>Armado</v>
      </c>
      <c r="F154" s="148" t="str">
        <f>'Tiempos borrador'!O155</f>
        <v>sin terminar</v>
      </c>
      <c r="G154" s="178">
        <f>'Tiempos borrador'!L155+'Tiempos borrador'!K155</f>
        <v>6</v>
      </c>
      <c r="H154" s="148">
        <f>IF("terminado"=F154,(G154*'Tiempos borrador'!$D$4)+H153,H153)</f>
        <v>2127</v>
      </c>
    </row>
    <row r="155" spans="1:8" ht="30.75" thickBot="1">
      <c r="A155" s="165" t="s">
        <v>645</v>
      </c>
      <c r="B155" s="501" t="str">
        <f>VLOOKUP(A155,'Tiempos borrador'!A156:O460,3,FALSE)</f>
        <v>Eje levas de aluminio</v>
      </c>
      <c r="C155" s="501"/>
      <c r="D155" s="501"/>
      <c r="E155" s="148" t="str">
        <f>VLOOKUP(A155,'Tiempos borrador'!A156:O460,5,FALSE)</f>
        <v>armado</v>
      </c>
      <c r="F155" s="148" t="str">
        <f>'Tiempos borrador'!O156</f>
        <v>sin terminar</v>
      </c>
      <c r="G155" s="178">
        <f>'Tiempos borrador'!L156+'Tiempos borrador'!K156</f>
        <v>3</v>
      </c>
      <c r="H155" s="148">
        <f>IF("terminado"=F155,(G155*'Tiempos borrador'!$D$4)+H154,H154)</f>
        <v>2127</v>
      </c>
    </row>
    <row r="156" spans="1:8" ht="30.75" thickBot="1">
      <c r="A156" s="162" t="s">
        <v>646</v>
      </c>
      <c r="B156" s="501" t="str">
        <f>VLOOKUP(A156,'Tiempos borrador'!A157:O461,3,FALSE)</f>
        <v xml:space="preserve">Rasqueta </v>
      </c>
      <c r="C156" s="501"/>
      <c r="D156" s="501"/>
      <c r="E156" s="148" t="str">
        <f>VLOOKUP(A156,'Tiempos borrador'!A157:O461,5,FALSE)</f>
        <v>armado</v>
      </c>
      <c r="F156" s="148" t="str">
        <f>'Tiempos borrador'!O157</f>
        <v>sin terminar</v>
      </c>
      <c r="G156" s="178">
        <f>'Tiempos borrador'!L157+'Tiempos borrador'!K157</f>
        <v>6</v>
      </c>
      <c r="H156" s="148">
        <f>IF("terminado"=F156,(G156*'Tiempos borrador'!$D$4)+H155,H155)</f>
        <v>2127</v>
      </c>
    </row>
    <row r="157" spans="1:8" ht="30.75" thickBot="1">
      <c r="A157" s="165" t="s">
        <v>647</v>
      </c>
      <c r="B157" s="501" t="str">
        <f>VLOOKUP(A157,'Tiempos borrador'!A158:O462,3,FALSE)</f>
        <v>Motor</v>
      </c>
      <c r="C157" s="501"/>
      <c r="D157" s="501"/>
      <c r="E157" s="148" t="str">
        <f>VLOOKUP(A157,'Tiempos borrador'!A158:O462,5,FALSE)</f>
        <v>ARmado</v>
      </c>
      <c r="F157" s="148" t="str">
        <f>'Tiempos borrador'!O158</f>
        <v>sin terminar</v>
      </c>
      <c r="G157" s="178">
        <f>'Tiempos borrador'!L158+'Tiempos borrador'!K158</f>
        <v>10</v>
      </c>
      <c r="H157" s="148">
        <f>IF("terminado"=F157,(G157*'Tiempos borrador'!$D$4)+H156,H156)</f>
        <v>2127</v>
      </c>
    </row>
    <row r="158" spans="1:8" ht="30.75" thickBot="1">
      <c r="A158" s="162" t="s">
        <v>648</v>
      </c>
      <c r="B158" s="501" t="str">
        <f>VLOOKUP(A158,'Tiempos borrador'!A159:O463,3,FALSE)</f>
        <v>Flejes y resortes paño fijo</v>
      </c>
      <c r="C158" s="501"/>
      <c r="D158" s="501"/>
      <c r="E158" s="148" t="str">
        <f>VLOOKUP(A158,'Tiempos borrador'!A159:O463,5,FALSE)</f>
        <v>armado</v>
      </c>
      <c r="F158" s="148" t="str">
        <f>'Tiempos borrador'!O159</f>
        <v>sin terminar</v>
      </c>
      <c r="G158" s="178">
        <f>'Tiempos borrador'!L159+'Tiempos borrador'!K159</f>
        <v>53</v>
      </c>
      <c r="H158" s="148">
        <f>IF("terminado"=F158,(G158*'Tiempos borrador'!$D$4)+H157,H157)</f>
        <v>2127</v>
      </c>
    </row>
    <row r="159" spans="1:8" ht="30.75" thickBot="1">
      <c r="A159" s="165" t="s">
        <v>649</v>
      </c>
      <c r="B159" s="501">
        <f>VLOOKUP(A159,'Tiempos borrador'!A160:O464,3,FALSE)</f>
        <v>0</v>
      </c>
      <c r="C159" s="501"/>
      <c r="D159" s="501"/>
      <c r="E159" s="148">
        <f>VLOOKUP(A159,'Tiempos borrador'!A160:O464,5,FALSE)</f>
        <v>0</v>
      </c>
      <c r="F159" s="148" t="str">
        <f>'Tiempos borrador'!O160</f>
        <v>sin terminar</v>
      </c>
      <c r="G159" s="178">
        <f>'Tiempos borrador'!L160+'Tiempos borrador'!K160</f>
        <v>0</v>
      </c>
      <c r="H159" s="148">
        <f>IF("terminado"=F159,(G159*'Tiempos borrador'!$D$4)+H158,H158)</f>
        <v>2127</v>
      </c>
    </row>
    <row r="160" spans="1:8" ht="30.75" thickBot="1">
      <c r="A160" s="162" t="s">
        <v>650</v>
      </c>
      <c r="B160" s="501">
        <f>VLOOKUP(A160,'Tiempos borrador'!A161:O465,3,FALSE)</f>
        <v>0</v>
      </c>
      <c r="C160" s="501"/>
      <c r="D160" s="501"/>
      <c r="E160" s="148">
        <f>VLOOKUP(A160,'Tiempos borrador'!A161:O465,5,FALSE)</f>
        <v>0</v>
      </c>
      <c r="F160" s="148" t="str">
        <f>'Tiempos borrador'!O161</f>
        <v>sin terminar</v>
      </c>
      <c r="G160" s="178">
        <f>'Tiempos borrador'!L161+'Tiempos borrador'!K161</f>
        <v>0</v>
      </c>
      <c r="H160" s="148">
        <f>IF("terminado"=F160,(G160*'Tiempos borrador'!$D$4)+H159,H159)</f>
        <v>2127</v>
      </c>
    </row>
    <row r="161" spans="1:8" ht="30.75" thickBot="1">
      <c r="A161" s="165" t="s">
        <v>651</v>
      </c>
      <c r="B161" s="501">
        <f>VLOOKUP(A161,'Tiempos borrador'!A162:O466,3,FALSE)</f>
        <v>0</v>
      </c>
      <c r="C161" s="501"/>
      <c r="D161" s="501"/>
      <c r="E161" s="148">
        <f>VLOOKUP(A161,'Tiempos borrador'!A162:O466,5,FALSE)</f>
        <v>0</v>
      </c>
      <c r="F161" s="148" t="str">
        <f>'Tiempos borrador'!O162</f>
        <v>sin terminar</v>
      </c>
      <c r="G161" s="178">
        <f>'Tiempos borrador'!L162+'Tiempos borrador'!K162</f>
        <v>0</v>
      </c>
      <c r="H161" s="148">
        <f>IF("terminado"=F161,(G161*'Tiempos borrador'!$D$4)+H160,H160)</f>
        <v>2127</v>
      </c>
    </row>
    <row r="162" spans="1:8" ht="30.75" thickBot="1">
      <c r="A162" s="162" t="s">
        <v>652</v>
      </c>
      <c r="B162" s="501">
        <f>VLOOKUP(A162,'Tiempos borrador'!A163:O467,3,FALSE)</f>
        <v>0</v>
      </c>
      <c r="C162" s="501"/>
      <c r="D162" s="501"/>
      <c r="E162" s="148">
        <f>VLOOKUP(A162,'Tiempos borrador'!A163:O467,5,FALSE)</f>
        <v>0</v>
      </c>
      <c r="F162" s="148" t="str">
        <f>'Tiempos borrador'!O163</f>
        <v>sin terminar</v>
      </c>
      <c r="G162" s="178">
        <f>'Tiempos borrador'!L163+'Tiempos borrador'!K163</f>
        <v>0</v>
      </c>
      <c r="H162" s="148">
        <f>IF("terminado"=F162,(G162*'Tiempos borrador'!$D$4)+H161,H161)</f>
        <v>2127</v>
      </c>
    </row>
    <row r="163" spans="1:8" ht="30.75" thickBot="1">
      <c r="A163" s="165" t="s">
        <v>653</v>
      </c>
      <c r="B163" s="501">
        <f>VLOOKUP(A163,'Tiempos borrador'!A164:O468,3,FALSE)</f>
        <v>0</v>
      </c>
      <c r="C163" s="501"/>
      <c r="D163" s="501"/>
      <c r="E163" s="148">
        <f>VLOOKUP(A163,'Tiempos borrador'!A164:O468,5,FALSE)</f>
        <v>0</v>
      </c>
      <c r="F163" s="148" t="str">
        <f>'Tiempos borrador'!O164</f>
        <v>sin terminar</v>
      </c>
      <c r="G163" s="178">
        <f>'Tiempos borrador'!L164+'Tiempos borrador'!K164</f>
        <v>0</v>
      </c>
      <c r="H163" s="148">
        <f>IF("terminado"=F163,(G163*'Tiempos borrador'!$D$4)+H162,H162)</f>
        <v>2127</v>
      </c>
    </row>
    <row r="164" spans="1:8" ht="30.75" thickBot="1">
      <c r="A164" s="162" t="s">
        <v>654</v>
      </c>
      <c r="B164" s="501">
        <f>VLOOKUP(A164,'Tiempos borrador'!A165:O469,3,FALSE)</f>
        <v>0</v>
      </c>
      <c r="C164" s="501"/>
      <c r="D164" s="501"/>
      <c r="E164" s="148">
        <f>VLOOKUP(A164,'Tiempos borrador'!A165:O469,5,FALSE)</f>
        <v>0</v>
      </c>
      <c r="F164" s="148" t="str">
        <f>'Tiempos borrador'!O165</f>
        <v>sin terminar</v>
      </c>
      <c r="G164" s="178">
        <f>'Tiempos borrador'!L165+'Tiempos borrador'!K165</f>
        <v>0</v>
      </c>
      <c r="H164" s="148">
        <f>IF("terminado"=F164,(G164*'Tiempos borrador'!$D$4)+H163,H163)</f>
        <v>2127</v>
      </c>
    </row>
    <row r="165" spans="1:8" ht="30.75" thickBot="1">
      <c r="A165" s="165" t="s">
        <v>655</v>
      </c>
      <c r="B165" s="501">
        <f>VLOOKUP(A165,'Tiempos borrador'!A166:O470,3,FALSE)</f>
        <v>0</v>
      </c>
      <c r="C165" s="501"/>
      <c r="D165" s="501"/>
      <c r="E165" s="148">
        <f>VLOOKUP(A165,'Tiempos borrador'!A166:O470,5,FALSE)</f>
        <v>0</v>
      </c>
      <c r="F165" s="148" t="str">
        <f>'Tiempos borrador'!O166</f>
        <v>sin terminar</v>
      </c>
      <c r="G165" s="178">
        <f>'Tiempos borrador'!L166+'Tiempos borrador'!K166</f>
        <v>0</v>
      </c>
      <c r="H165" s="148">
        <f>IF("terminado"=F165,(G165*'Tiempos borrador'!$D$4)+H164,H164)</f>
        <v>2127</v>
      </c>
    </row>
    <row r="166" spans="1:8" ht="30.75" thickBot="1">
      <c r="A166" s="162" t="s">
        <v>656</v>
      </c>
      <c r="B166" s="501">
        <f>VLOOKUP(A166,'Tiempos borrador'!A167:O471,3,FALSE)</f>
        <v>0</v>
      </c>
      <c r="C166" s="501"/>
      <c r="D166" s="501"/>
      <c r="E166" s="148">
        <f>VLOOKUP(A166,'Tiempos borrador'!A167:O471,5,FALSE)</f>
        <v>0</v>
      </c>
      <c r="F166" s="148" t="str">
        <f>'Tiempos borrador'!O167</f>
        <v>sin terminar</v>
      </c>
      <c r="G166" s="178">
        <f>'Tiempos borrador'!L167+'Tiempos borrador'!K167</f>
        <v>0</v>
      </c>
      <c r="H166" s="148">
        <f>IF("terminado"=F166,(G166*'Tiempos borrador'!$D$4)+H165,H165)</f>
        <v>2127</v>
      </c>
    </row>
    <row r="167" spans="1:8" ht="30.75" thickBot="1">
      <c r="A167" s="165" t="s">
        <v>657</v>
      </c>
      <c r="B167" s="501">
        <f>VLOOKUP(A167,'Tiempos borrador'!A168:O472,3,FALSE)</f>
        <v>0</v>
      </c>
      <c r="C167" s="501"/>
      <c r="D167" s="501"/>
      <c r="E167" s="148">
        <f>VLOOKUP(A167,'Tiempos borrador'!A168:O472,5,FALSE)</f>
        <v>0</v>
      </c>
      <c r="F167" s="148" t="str">
        <f>'Tiempos borrador'!O168</f>
        <v>sin terminar</v>
      </c>
      <c r="G167" s="178">
        <f>'Tiempos borrador'!L168+'Tiempos borrador'!K168</f>
        <v>0</v>
      </c>
      <c r="H167" s="148">
        <f>IF("terminado"=F167,(G167*'Tiempos borrador'!$D$4)+H166,H166)</f>
        <v>2127</v>
      </c>
    </row>
    <row r="168" spans="1:8" ht="30.75" thickBot="1">
      <c r="A168" s="162" t="s">
        <v>658</v>
      </c>
      <c r="B168" s="501">
        <f>VLOOKUP(A168,'Tiempos borrador'!A169:O473,3,FALSE)</f>
        <v>0</v>
      </c>
      <c r="C168" s="501"/>
      <c r="D168" s="501"/>
      <c r="E168" s="148">
        <f>VLOOKUP(A168,'Tiempos borrador'!A169:O473,5,FALSE)</f>
        <v>0</v>
      </c>
      <c r="F168" s="148" t="str">
        <f>'Tiempos borrador'!O169</f>
        <v>sin terminar</v>
      </c>
      <c r="G168" s="178">
        <f>'Tiempos borrador'!L169+'Tiempos borrador'!K169</f>
        <v>0</v>
      </c>
      <c r="H168" s="148">
        <f>IF("terminado"=F168,(G168*'Tiempos borrador'!$D$4)+H167,H167)</f>
        <v>2127</v>
      </c>
    </row>
    <row r="169" spans="1:8" ht="30.75" thickBot="1">
      <c r="A169" s="165" t="s">
        <v>659</v>
      </c>
      <c r="B169" s="501">
        <f>VLOOKUP(A169,'Tiempos borrador'!A170:O474,3,FALSE)</f>
        <v>0</v>
      </c>
      <c r="C169" s="501"/>
      <c r="D169" s="501"/>
      <c r="E169" s="148">
        <f>VLOOKUP(A169,'Tiempos borrador'!A170:O474,5,FALSE)</f>
        <v>0</v>
      </c>
      <c r="F169" s="148" t="str">
        <f>'Tiempos borrador'!O170</f>
        <v>sin terminar</v>
      </c>
      <c r="G169" s="178">
        <f>'Tiempos borrador'!L170+'Tiempos borrador'!K170</f>
        <v>0</v>
      </c>
      <c r="H169" s="148">
        <f>IF("terminado"=F169,(G169*'Tiempos borrador'!$D$4)+H168,H168)</f>
        <v>2127</v>
      </c>
    </row>
    <row r="170" spans="1:8" ht="30.75" thickBot="1">
      <c r="A170" s="162" t="s">
        <v>660</v>
      </c>
      <c r="B170" s="501">
        <f>VLOOKUP(A170,'Tiempos borrador'!A171:O475,3,FALSE)</f>
        <v>0</v>
      </c>
      <c r="C170" s="501"/>
      <c r="D170" s="501"/>
      <c r="E170" s="148">
        <f>VLOOKUP(A170,'Tiempos borrador'!A171:O475,5,FALSE)</f>
        <v>0</v>
      </c>
      <c r="F170" s="148" t="str">
        <f>'Tiempos borrador'!O171</f>
        <v>sin terminar</v>
      </c>
      <c r="G170" s="178">
        <f>'Tiempos borrador'!L171+'Tiempos borrador'!K171</f>
        <v>0</v>
      </c>
      <c r="H170" s="148">
        <f>IF("terminado"=F170,(G170*'Tiempos borrador'!$D$4)+H169,H169)</f>
        <v>2127</v>
      </c>
    </row>
    <row r="171" spans="1:8" ht="30.75" thickBot="1">
      <c r="A171" s="165" t="s">
        <v>661</v>
      </c>
      <c r="B171" s="501">
        <f>VLOOKUP(A171,'Tiempos borrador'!A172:O476,3,FALSE)</f>
        <v>0</v>
      </c>
      <c r="C171" s="501"/>
      <c r="D171" s="501"/>
      <c r="E171" s="148">
        <f>VLOOKUP(A171,'Tiempos borrador'!A172:O476,5,FALSE)</f>
        <v>0</v>
      </c>
      <c r="F171" s="148" t="str">
        <f>'Tiempos borrador'!O172</f>
        <v>sin terminar</v>
      </c>
      <c r="G171" s="178">
        <f>'Tiempos borrador'!L172+'Tiempos borrador'!K172</f>
        <v>0</v>
      </c>
      <c r="H171" s="148">
        <f>IF("terminado"=F171,(G171*'Tiempos borrador'!$D$4)+H170,H170)</f>
        <v>2127</v>
      </c>
    </row>
    <row r="172" spans="1:8" ht="30.75" thickBot="1">
      <c r="A172" s="162" t="s">
        <v>662</v>
      </c>
      <c r="B172" s="501">
        <f>VLOOKUP(A172,'Tiempos borrador'!A173:O477,3,FALSE)</f>
        <v>0</v>
      </c>
      <c r="C172" s="501"/>
      <c r="D172" s="501"/>
      <c r="E172" s="148">
        <f>VLOOKUP(A172,'Tiempos borrador'!A173:O477,5,FALSE)</f>
        <v>0</v>
      </c>
      <c r="F172" s="148" t="str">
        <f>'Tiempos borrador'!O173</f>
        <v>sin terminar</v>
      </c>
      <c r="G172" s="178">
        <f>'Tiempos borrador'!L173+'Tiempos borrador'!K173</f>
        <v>0</v>
      </c>
      <c r="H172" s="148">
        <f>IF("terminado"=F172,(G172*'Tiempos borrador'!$D$4)+H171,H171)</f>
        <v>2127</v>
      </c>
    </row>
    <row r="173" spans="1:8" ht="30.75" thickBot="1">
      <c r="A173" s="165" t="s">
        <v>663</v>
      </c>
      <c r="B173" s="501">
        <f>VLOOKUP(A173,'Tiempos borrador'!A174:O478,3,FALSE)</f>
        <v>0</v>
      </c>
      <c r="C173" s="501"/>
      <c r="D173" s="501"/>
      <c r="E173" s="148">
        <f>VLOOKUP(A173,'Tiempos borrador'!A174:O478,5,FALSE)</f>
        <v>0</v>
      </c>
      <c r="F173" s="148" t="str">
        <f>'Tiempos borrador'!O174</f>
        <v>sin terminar</v>
      </c>
      <c r="G173" s="178">
        <f>'Tiempos borrador'!L174+'Tiempos borrador'!K174</f>
        <v>0</v>
      </c>
      <c r="H173" s="148">
        <f>IF("terminado"=F173,(G173*'Tiempos borrador'!$D$4)+H172,H172)</f>
        <v>2127</v>
      </c>
    </row>
    <row r="174" spans="1:8" ht="30.75" thickBot="1">
      <c r="A174" s="162" t="s">
        <v>664</v>
      </c>
      <c r="B174" s="501">
        <f>VLOOKUP(A174,'Tiempos borrador'!A175:O479,3,FALSE)</f>
        <v>0</v>
      </c>
      <c r="C174" s="501"/>
      <c r="D174" s="501"/>
      <c r="E174" s="148">
        <f>VLOOKUP(A174,'Tiempos borrador'!A175:O479,5,FALSE)</f>
        <v>0</v>
      </c>
      <c r="F174" s="148" t="str">
        <f>'Tiempos borrador'!O175</f>
        <v>sin terminar</v>
      </c>
      <c r="G174" s="178">
        <f>'Tiempos borrador'!L175+'Tiempos borrador'!K175</f>
        <v>0</v>
      </c>
      <c r="H174" s="148">
        <f>IF("terminado"=F174,(G174*'Tiempos borrador'!$D$4)+H173,H173)</f>
        <v>2127</v>
      </c>
    </row>
    <row r="175" spans="1:8" ht="30.75" thickBot="1">
      <c r="A175" s="165" t="s">
        <v>665</v>
      </c>
      <c r="B175" s="501">
        <f>VLOOKUP(A175,'Tiempos borrador'!A176:O480,3,FALSE)</f>
        <v>0</v>
      </c>
      <c r="C175" s="501"/>
      <c r="D175" s="501"/>
      <c r="E175" s="148">
        <f>VLOOKUP(A175,'Tiempos borrador'!A176:O480,5,FALSE)</f>
        <v>0</v>
      </c>
      <c r="F175" s="148" t="str">
        <f>'Tiempos borrador'!O176</f>
        <v>sin terminar</v>
      </c>
      <c r="G175" s="178">
        <f>'Tiempos borrador'!L176+'Tiempos borrador'!K176</f>
        <v>0</v>
      </c>
      <c r="H175" s="148">
        <f>IF("terminado"=F175,(G175*'Tiempos borrador'!$D$4)+H174,H174)</f>
        <v>2127</v>
      </c>
    </row>
    <row r="176" spans="1:8" ht="30.75" thickBot="1">
      <c r="A176" s="162" t="s">
        <v>666</v>
      </c>
      <c r="B176" s="501">
        <f>VLOOKUP(A176,'Tiempos borrador'!A177:O481,3,FALSE)</f>
        <v>0</v>
      </c>
      <c r="C176" s="501"/>
      <c r="D176" s="501"/>
      <c r="E176" s="148">
        <f>VLOOKUP(A176,'Tiempos borrador'!A177:O481,5,FALSE)</f>
        <v>0</v>
      </c>
      <c r="F176" s="148" t="str">
        <f>'Tiempos borrador'!O177</f>
        <v>sin terminar</v>
      </c>
      <c r="G176" s="178">
        <f>'Tiempos borrador'!L177+'Tiempos borrador'!K177</f>
        <v>0</v>
      </c>
      <c r="H176" s="148">
        <f>IF("terminado"=F176,(G176*'Tiempos borrador'!$D$4)+H175,H175)</f>
        <v>2127</v>
      </c>
    </row>
    <row r="177" spans="1:8" ht="30.75" thickBot="1">
      <c r="A177" s="165" t="s">
        <v>667</v>
      </c>
      <c r="B177" s="501">
        <f>VLOOKUP(A177,'Tiempos borrador'!A178:O482,3,FALSE)</f>
        <v>0</v>
      </c>
      <c r="C177" s="501"/>
      <c r="D177" s="501"/>
      <c r="E177" s="148">
        <f>VLOOKUP(A177,'Tiempos borrador'!A178:O482,5,FALSE)</f>
        <v>0</v>
      </c>
      <c r="F177" s="148" t="str">
        <f>'Tiempos borrador'!O178</f>
        <v>sin terminar</v>
      </c>
      <c r="G177" s="178">
        <f>'Tiempos borrador'!L178+'Tiempos borrador'!K178</f>
        <v>0</v>
      </c>
      <c r="H177" s="148">
        <f>IF("terminado"=F177,(G177*'Tiempos borrador'!$D$4)+H176,H176)</f>
        <v>2127</v>
      </c>
    </row>
    <row r="178" spans="1:8" ht="30.75" thickBot="1">
      <c r="A178" s="162" t="s">
        <v>668</v>
      </c>
      <c r="B178" s="501">
        <f>VLOOKUP(A178,'Tiempos borrador'!A179:O483,3,FALSE)</f>
        <v>0</v>
      </c>
      <c r="C178" s="501"/>
      <c r="D178" s="501"/>
      <c r="E178" s="148">
        <f>VLOOKUP(A178,'Tiempos borrador'!A179:O483,5,FALSE)</f>
        <v>0</v>
      </c>
      <c r="F178" s="148" t="str">
        <f>'Tiempos borrador'!O179</f>
        <v>sin terminar</v>
      </c>
      <c r="G178" s="178">
        <f>'Tiempos borrador'!L179+'Tiempos borrador'!K179</f>
        <v>0</v>
      </c>
      <c r="H178" s="148">
        <f>IF("terminado"=F178,(G178*'Tiempos borrador'!$D$4)+H177,H177)</f>
        <v>2127</v>
      </c>
    </row>
    <row r="179" spans="1:8" ht="30.75" thickBot="1">
      <c r="A179" s="165" t="s">
        <v>669</v>
      </c>
      <c r="B179" s="501">
        <f>VLOOKUP(A179,'Tiempos borrador'!A180:O484,3,FALSE)</f>
        <v>0</v>
      </c>
      <c r="C179" s="501"/>
      <c r="D179" s="501"/>
      <c r="E179" s="148">
        <f>VLOOKUP(A179,'Tiempos borrador'!A180:O484,5,FALSE)</f>
        <v>0</v>
      </c>
      <c r="F179" s="148" t="str">
        <f>'Tiempos borrador'!O180</f>
        <v>sin terminar</v>
      </c>
      <c r="G179" s="178">
        <f>'Tiempos borrador'!L180+'Tiempos borrador'!K180</f>
        <v>0</v>
      </c>
      <c r="H179" s="148">
        <f>IF("terminado"=F179,(G179*'Tiempos borrador'!$D$4)+H178,H178)</f>
        <v>2127</v>
      </c>
    </row>
    <row r="180" spans="1:8" ht="30.75" thickBot="1">
      <c r="A180" s="162" t="s">
        <v>670</v>
      </c>
      <c r="B180" s="501">
        <f>VLOOKUP(A180,'Tiempos borrador'!A181:O485,3,FALSE)</f>
        <v>0</v>
      </c>
      <c r="C180" s="501"/>
      <c r="D180" s="501"/>
      <c r="E180" s="148">
        <f>VLOOKUP(A180,'Tiempos borrador'!A181:O485,5,FALSE)</f>
        <v>0</v>
      </c>
      <c r="F180" s="148" t="str">
        <f>'Tiempos borrador'!O181</f>
        <v>sin terminar</v>
      </c>
      <c r="G180" s="178">
        <f>'Tiempos borrador'!L181+'Tiempos borrador'!K181</f>
        <v>0</v>
      </c>
      <c r="H180" s="148">
        <f>IF("terminado"=F180,(G180*'Tiempos borrador'!$D$4)+H179,H179)</f>
        <v>2127</v>
      </c>
    </row>
    <row r="181" spans="1:8" ht="30.75" thickBot="1">
      <c r="A181" s="165" t="s">
        <v>671</v>
      </c>
      <c r="B181" s="501">
        <f>VLOOKUP(A181,'Tiempos borrador'!A182:O486,3,FALSE)</f>
        <v>0</v>
      </c>
      <c r="C181" s="501"/>
      <c r="D181" s="501"/>
      <c r="E181" s="148">
        <f>VLOOKUP(A181,'Tiempos borrador'!A182:O486,5,FALSE)</f>
        <v>0</v>
      </c>
      <c r="F181" s="148" t="str">
        <f>'Tiempos borrador'!O182</f>
        <v>sin terminar</v>
      </c>
      <c r="G181" s="178">
        <f>'Tiempos borrador'!L182+'Tiempos borrador'!K182</f>
        <v>0</v>
      </c>
      <c r="H181" s="148">
        <f>IF("terminado"=F181,(G181*'Tiempos borrador'!$D$4)+H180,H180)</f>
        <v>2127</v>
      </c>
    </row>
    <row r="182" spans="1:8" ht="30.75" thickBot="1">
      <c r="A182" s="162" t="s">
        <v>672</v>
      </c>
      <c r="B182" s="501">
        <f>VLOOKUP(A182,'Tiempos borrador'!A183:O487,3,FALSE)</f>
        <v>0</v>
      </c>
      <c r="C182" s="501"/>
      <c r="D182" s="501"/>
      <c r="E182" s="148">
        <f>VLOOKUP(A182,'Tiempos borrador'!A183:O487,5,FALSE)</f>
        <v>0</v>
      </c>
      <c r="F182" s="148" t="str">
        <f>'Tiempos borrador'!O183</f>
        <v>sin terminar</v>
      </c>
      <c r="G182" s="178">
        <f>'Tiempos borrador'!L183+'Tiempos borrador'!K183</f>
        <v>0</v>
      </c>
      <c r="H182" s="148">
        <f>IF("terminado"=F182,(G182*'Tiempos borrador'!$D$4)+H181,H181)</f>
        <v>2127</v>
      </c>
    </row>
    <row r="183" spans="1:8" ht="30.75" thickBot="1">
      <c r="A183" s="165" t="s">
        <v>673</v>
      </c>
      <c r="B183" s="501">
        <f>VLOOKUP(A183,'Tiempos borrador'!A184:O488,3,FALSE)</f>
        <v>0</v>
      </c>
      <c r="C183" s="501"/>
      <c r="D183" s="501"/>
      <c r="E183" s="148">
        <f>VLOOKUP(A183,'Tiempos borrador'!A184:O488,5,FALSE)</f>
        <v>0</v>
      </c>
      <c r="F183" s="148" t="str">
        <f>'Tiempos borrador'!O184</f>
        <v>sin terminar</v>
      </c>
      <c r="G183" s="178">
        <f>'Tiempos borrador'!L184+'Tiempos borrador'!K184</f>
        <v>0</v>
      </c>
      <c r="H183" s="148">
        <f>IF("terminado"=F183,(G183*'Tiempos borrador'!$D$4)+H182,H182)</f>
        <v>2127</v>
      </c>
    </row>
    <row r="184" spans="1:8" ht="30.75" thickBot="1">
      <c r="A184" s="162" t="s">
        <v>674</v>
      </c>
      <c r="B184" s="501">
        <f>VLOOKUP(A184,'Tiempos borrador'!A185:O489,3,FALSE)</f>
        <v>0</v>
      </c>
      <c r="C184" s="501"/>
      <c r="D184" s="501"/>
      <c r="E184" s="148">
        <f>VLOOKUP(A184,'Tiempos borrador'!A185:O489,5,FALSE)</f>
        <v>0</v>
      </c>
      <c r="F184" s="148" t="str">
        <f>'Tiempos borrador'!O185</f>
        <v>sin terminar</v>
      </c>
      <c r="G184" s="178">
        <f>'Tiempos borrador'!L185+'Tiempos borrador'!K185</f>
        <v>0</v>
      </c>
      <c r="H184" s="148">
        <f>IF("terminado"=F184,(G184*'Tiempos borrador'!$D$4)+H183,H183)</f>
        <v>2127</v>
      </c>
    </row>
    <row r="185" spans="1:8" ht="30.75" thickBot="1">
      <c r="A185" s="165" t="s">
        <v>675</v>
      </c>
      <c r="B185" s="501">
        <f>VLOOKUP(A185,'Tiempos borrador'!A186:O490,3,FALSE)</f>
        <v>0</v>
      </c>
      <c r="C185" s="501"/>
      <c r="D185" s="501"/>
      <c r="E185" s="148">
        <f>VLOOKUP(A185,'Tiempos borrador'!A186:O490,5,FALSE)</f>
        <v>0</v>
      </c>
      <c r="F185" s="148" t="str">
        <f>'Tiempos borrador'!O186</f>
        <v>sin terminar</v>
      </c>
      <c r="G185" s="178">
        <f>'Tiempos borrador'!L186+'Tiempos borrador'!K186</f>
        <v>0</v>
      </c>
      <c r="H185" s="148">
        <f>IF("terminado"=F185,(G185*'Tiempos borrador'!$D$4)+H184,H184)</f>
        <v>2127</v>
      </c>
    </row>
    <row r="186" spans="1:8" ht="30.75" thickBot="1">
      <c r="A186" s="162" t="s">
        <v>676</v>
      </c>
      <c r="B186" s="501">
        <f>VLOOKUP(A186,'Tiempos borrador'!A187:O491,3,FALSE)</f>
        <v>0</v>
      </c>
      <c r="C186" s="501"/>
      <c r="D186" s="501"/>
      <c r="E186" s="148">
        <f>VLOOKUP(A186,'Tiempos borrador'!A187:O491,5,FALSE)</f>
        <v>0</v>
      </c>
      <c r="F186" s="148" t="str">
        <f>'Tiempos borrador'!O187</f>
        <v>sin terminar</v>
      </c>
      <c r="G186" s="178">
        <f>'Tiempos borrador'!L187+'Tiempos borrador'!K187</f>
        <v>0</v>
      </c>
      <c r="H186" s="148">
        <f>IF("terminado"=F186,(G186*'Tiempos borrador'!$D$4)+H185,H185)</f>
        <v>2127</v>
      </c>
    </row>
    <row r="187" spans="1:8" ht="30.75" thickBot="1">
      <c r="A187" s="165" t="s">
        <v>677</v>
      </c>
      <c r="B187" s="501">
        <f>VLOOKUP(A187,'Tiempos borrador'!A188:O492,3,FALSE)</f>
        <v>0</v>
      </c>
      <c r="C187" s="501"/>
      <c r="D187" s="501"/>
      <c r="E187" s="148">
        <f>VLOOKUP(A187,'Tiempos borrador'!A188:O492,5,FALSE)</f>
        <v>0</v>
      </c>
      <c r="F187" s="148" t="str">
        <f>'Tiempos borrador'!O188</f>
        <v>sin terminar</v>
      </c>
      <c r="G187" s="178">
        <f>'Tiempos borrador'!L188+'Tiempos borrador'!K188</f>
        <v>0</v>
      </c>
      <c r="H187" s="148">
        <f>IF("terminado"=F187,(G187*'Tiempos borrador'!$D$4)+H186,H186)</f>
        <v>2127</v>
      </c>
    </row>
    <row r="188" spans="1:8" ht="30.75" thickBot="1">
      <c r="A188" s="162" t="s">
        <v>678</v>
      </c>
      <c r="B188" s="501">
        <f>VLOOKUP(A188,'Tiempos borrador'!A189:O493,3,FALSE)</f>
        <v>0</v>
      </c>
      <c r="C188" s="501"/>
      <c r="D188" s="501"/>
      <c r="E188" s="148">
        <f>VLOOKUP(A188,'Tiempos borrador'!A189:O493,5,FALSE)</f>
        <v>0</v>
      </c>
      <c r="F188" s="148" t="str">
        <f>'Tiempos borrador'!O189</f>
        <v>sin terminar</v>
      </c>
      <c r="G188" s="178">
        <f>'Tiempos borrador'!L189+'Tiempos borrador'!K189</f>
        <v>0</v>
      </c>
      <c r="H188" s="148">
        <f>IF("terminado"=F188,(G188*'Tiempos borrador'!$D$4)+H187,H187)</f>
        <v>2127</v>
      </c>
    </row>
    <row r="189" spans="1:8" ht="30.75" thickBot="1">
      <c r="A189" s="165" t="s">
        <v>679</v>
      </c>
      <c r="B189" s="501">
        <f>VLOOKUP(A189,'Tiempos borrador'!A190:O494,3,FALSE)</f>
        <v>0</v>
      </c>
      <c r="C189" s="501"/>
      <c r="D189" s="501"/>
      <c r="E189" s="148">
        <f>VLOOKUP(A189,'Tiempos borrador'!A190:O494,5,FALSE)</f>
        <v>0</v>
      </c>
      <c r="F189" s="148" t="str">
        <f>'Tiempos borrador'!O190</f>
        <v>sin terminar</v>
      </c>
      <c r="G189" s="178">
        <f>'Tiempos borrador'!L190+'Tiempos borrador'!K190</f>
        <v>0</v>
      </c>
      <c r="H189" s="148">
        <f>IF("terminado"=F189,(G189*'Tiempos borrador'!$D$4)+H188,H188)</f>
        <v>2127</v>
      </c>
    </row>
    <row r="190" spans="1:8" ht="30.75" thickBot="1">
      <c r="A190" s="162" t="s">
        <v>680</v>
      </c>
      <c r="B190" s="501">
        <f>VLOOKUP(A190,'Tiempos borrador'!A191:O495,3,FALSE)</f>
        <v>0</v>
      </c>
      <c r="C190" s="501"/>
      <c r="D190" s="501"/>
      <c r="E190" s="148">
        <f>VLOOKUP(A190,'Tiempos borrador'!A191:O495,5,FALSE)</f>
        <v>0</v>
      </c>
      <c r="F190" s="148" t="str">
        <f>'Tiempos borrador'!O191</f>
        <v>sin terminar</v>
      </c>
      <c r="G190" s="178">
        <f>'Tiempos borrador'!L191+'Tiempos borrador'!K191</f>
        <v>0</v>
      </c>
      <c r="H190" s="148">
        <f>IF("terminado"=F190,(G190*'Tiempos borrador'!$D$4)+H189,H189)</f>
        <v>2127</v>
      </c>
    </row>
    <row r="191" spans="1:8" ht="30.75" thickBot="1">
      <c r="A191" s="165" t="s">
        <v>681</v>
      </c>
      <c r="B191" s="501">
        <f>VLOOKUP(A191,'Tiempos borrador'!A192:O496,3,FALSE)</f>
        <v>0</v>
      </c>
      <c r="C191" s="501"/>
      <c r="D191" s="501"/>
      <c r="E191" s="148">
        <f>VLOOKUP(A191,'Tiempos borrador'!A192:O496,5,FALSE)</f>
        <v>0</v>
      </c>
      <c r="F191" s="148" t="str">
        <f>'Tiempos borrador'!O192</f>
        <v>sin terminar</v>
      </c>
      <c r="G191" s="178">
        <f>'Tiempos borrador'!L192+'Tiempos borrador'!K192</f>
        <v>0</v>
      </c>
      <c r="H191" s="148">
        <f>IF("terminado"=F191,(G191*'Tiempos borrador'!$D$4)+H190,H190)</f>
        <v>2127</v>
      </c>
    </row>
    <row r="192" spans="1:8" ht="30.75" thickBot="1">
      <c r="A192" s="162" t="s">
        <v>682</v>
      </c>
      <c r="B192" s="501">
        <f>VLOOKUP(A192,'Tiempos borrador'!A193:O497,3,FALSE)</f>
        <v>0</v>
      </c>
      <c r="C192" s="501"/>
      <c r="D192" s="501"/>
      <c r="E192" s="148">
        <f>VLOOKUP(A192,'Tiempos borrador'!A193:O497,5,FALSE)</f>
        <v>0</v>
      </c>
      <c r="F192" s="148" t="str">
        <f>'Tiempos borrador'!O193</f>
        <v>sin terminar</v>
      </c>
      <c r="G192" s="178">
        <f>'Tiempos borrador'!L193+'Tiempos borrador'!K193</f>
        <v>0</v>
      </c>
      <c r="H192" s="148">
        <f>IF("terminado"=F192,(G192*'Tiempos borrador'!$D$4)+H191,H191)</f>
        <v>2127</v>
      </c>
    </row>
    <row r="193" spans="1:8" ht="30.75" thickBot="1">
      <c r="A193" s="165" t="s">
        <v>683</v>
      </c>
      <c r="B193" s="501">
        <f>VLOOKUP(A193,'Tiempos borrador'!A194:O498,3,FALSE)</f>
        <v>0</v>
      </c>
      <c r="C193" s="501"/>
      <c r="D193" s="501"/>
      <c r="E193" s="148">
        <f>VLOOKUP(A193,'Tiempos borrador'!A194:O498,5,FALSE)</f>
        <v>0</v>
      </c>
      <c r="F193" s="148" t="str">
        <f>'Tiempos borrador'!O194</f>
        <v>sin terminar</v>
      </c>
      <c r="G193" s="178">
        <f>'Tiempos borrador'!L194+'Tiempos borrador'!K194</f>
        <v>0</v>
      </c>
      <c r="H193" s="148">
        <f>IF("terminado"=F193,(G193*'Tiempos borrador'!$D$4)+H192,H192)</f>
        <v>2127</v>
      </c>
    </row>
    <row r="194" spans="1:8" ht="30.75" thickBot="1">
      <c r="A194" s="162" t="s">
        <v>684</v>
      </c>
      <c r="B194" s="501">
        <f>VLOOKUP(A194,'Tiempos borrador'!A195:O499,3,FALSE)</f>
        <v>0</v>
      </c>
      <c r="C194" s="501"/>
      <c r="D194" s="501"/>
      <c r="E194" s="148">
        <f>VLOOKUP(A194,'Tiempos borrador'!A195:O499,5,FALSE)</f>
        <v>0</v>
      </c>
      <c r="F194" s="148" t="str">
        <f>'Tiempos borrador'!O195</f>
        <v>sin terminar</v>
      </c>
      <c r="G194" s="178">
        <f>'Tiempos borrador'!L195+'Tiempos borrador'!K195</f>
        <v>0</v>
      </c>
      <c r="H194" s="148">
        <f>IF("terminado"=F194,(G194*'Tiempos borrador'!$D$4)+H193,H193)</f>
        <v>2127</v>
      </c>
    </row>
    <row r="195" spans="1:8" ht="30.75" thickBot="1">
      <c r="A195" s="165" t="s">
        <v>685</v>
      </c>
      <c r="B195" s="501">
        <f>VLOOKUP(A195,'Tiempos borrador'!A196:O500,3,FALSE)</f>
        <v>0</v>
      </c>
      <c r="C195" s="501"/>
      <c r="D195" s="501"/>
      <c r="E195" s="148">
        <f>VLOOKUP(A195,'Tiempos borrador'!A196:O500,5,FALSE)</f>
        <v>0</v>
      </c>
      <c r="F195" s="148" t="str">
        <f>'Tiempos borrador'!O196</f>
        <v>sin terminar</v>
      </c>
      <c r="G195" s="178">
        <f>'Tiempos borrador'!L196+'Tiempos borrador'!K196</f>
        <v>0</v>
      </c>
      <c r="H195" s="148">
        <f>IF("terminado"=F195,(G195*'Tiempos borrador'!$D$4)+H194,H194)</f>
        <v>2127</v>
      </c>
    </row>
    <row r="196" spans="1:8" ht="30.75" thickBot="1">
      <c r="A196" s="162" t="s">
        <v>686</v>
      </c>
      <c r="B196" s="501">
        <f>VLOOKUP(A196,'Tiempos borrador'!A197:O501,3,FALSE)</f>
        <v>0</v>
      </c>
      <c r="C196" s="501"/>
      <c r="D196" s="501"/>
      <c r="E196" s="148">
        <f>VLOOKUP(A196,'Tiempos borrador'!A197:O501,5,FALSE)</f>
        <v>0</v>
      </c>
      <c r="F196" s="148" t="str">
        <f>'Tiempos borrador'!O197</f>
        <v>sin terminar</v>
      </c>
      <c r="G196" s="178">
        <f>'Tiempos borrador'!L197+'Tiempos borrador'!K197</f>
        <v>0</v>
      </c>
      <c r="H196" s="148">
        <f>IF("terminado"=F196,(G196*'Tiempos borrador'!$D$4)+H195,H195)</f>
        <v>2127</v>
      </c>
    </row>
    <row r="197" spans="1:8" ht="30.75" thickBot="1">
      <c r="A197" s="165" t="s">
        <v>687</v>
      </c>
      <c r="B197" s="501">
        <f>VLOOKUP(A197,'Tiempos borrador'!A198:O502,3,FALSE)</f>
        <v>0</v>
      </c>
      <c r="C197" s="501"/>
      <c r="D197" s="501"/>
      <c r="E197" s="148">
        <f>VLOOKUP(A197,'Tiempos borrador'!A198:O502,5,FALSE)</f>
        <v>0</v>
      </c>
      <c r="F197" s="148" t="str">
        <f>'Tiempos borrador'!O198</f>
        <v>sin terminar</v>
      </c>
      <c r="G197" s="178">
        <f>'Tiempos borrador'!L198+'Tiempos borrador'!K198</f>
        <v>0</v>
      </c>
      <c r="H197" s="148">
        <f>IF("terminado"=F197,(G197*'Tiempos borrador'!$D$4)+H196,H196)</f>
        <v>2127</v>
      </c>
    </row>
    <row r="198" spans="1:8" ht="30.75" thickBot="1">
      <c r="A198" s="162" t="s">
        <v>688</v>
      </c>
      <c r="B198" s="501">
        <f>VLOOKUP(A198,'Tiempos borrador'!A199:O503,3,FALSE)</f>
        <v>0</v>
      </c>
      <c r="C198" s="501"/>
      <c r="D198" s="501"/>
      <c r="E198" s="148">
        <f>VLOOKUP(A198,'Tiempos borrador'!A199:O503,5,FALSE)</f>
        <v>0</v>
      </c>
      <c r="F198" s="148" t="str">
        <f>'Tiempos borrador'!O199</f>
        <v>sin terminar</v>
      </c>
      <c r="G198" s="178">
        <f>'Tiempos borrador'!L199+'Tiempos borrador'!K199</f>
        <v>0</v>
      </c>
      <c r="H198" s="148">
        <f>IF("terminado"=F198,(G198*'Tiempos borrador'!$D$4)+H197,H197)</f>
        <v>2127</v>
      </c>
    </row>
    <row r="199" spans="1:8" ht="30.75" thickBot="1">
      <c r="A199" s="165" t="s">
        <v>689</v>
      </c>
      <c r="B199" s="501">
        <f>VLOOKUP(A199,'Tiempos borrador'!A200:O504,3,FALSE)</f>
        <v>0</v>
      </c>
      <c r="C199" s="501"/>
      <c r="D199" s="501"/>
      <c r="E199" s="148">
        <f>VLOOKUP(A199,'Tiempos borrador'!A200:O504,5,FALSE)</f>
        <v>0</v>
      </c>
      <c r="F199" s="148" t="str">
        <f>'Tiempos borrador'!O200</f>
        <v>sin terminar</v>
      </c>
      <c r="G199" s="178">
        <f>'Tiempos borrador'!L200+'Tiempos borrador'!K200</f>
        <v>0</v>
      </c>
      <c r="H199" s="148">
        <f>IF("terminado"=F199,(G199*'Tiempos borrador'!$D$4)+H198,H198)</f>
        <v>2127</v>
      </c>
    </row>
    <row r="200" spans="1:8" ht="30.75" thickBot="1">
      <c r="A200" s="162" t="s">
        <v>690</v>
      </c>
      <c r="B200" s="501">
        <f>VLOOKUP(A200,'Tiempos borrador'!A201:O505,3,FALSE)</f>
        <v>0</v>
      </c>
      <c r="C200" s="501"/>
      <c r="D200" s="501"/>
      <c r="E200" s="148">
        <f>VLOOKUP(A200,'Tiempos borrador'!A201:O505,5,FALSE)</f>
        <v>0</v>
      </c>
      <c r="F200" s="148" t="str">
        <f>'Tiempos borrador'!O201</f>
        <v>sin terminar</v>
      </c>
      <c r="G200" s="178">
        <f>'Tiempos borrador'!L201+'Tiempos borrador'!K201</f>
        <v>0</v>
      </c>
      <c r="H200" s="148">
        <f>IF("terminado"=F200,(G200*'Tiempos borrador'!$D$4)+H199,H199)</f>
        <v>2127</v>
      </c>
    </row>
    <row r="201" spans="1:8" ht="30.75" thickBot="1">
      <c r="A201" s="165" t="s">
        <v>691</v>
      </c>
      <c r="B201" s="501">
        <f>VLOOKUP(A201,'Tiempos borrador'!A202:O506,3,FALSE)</f>
        <v>0</v>
      </c>
      <c r="C201" s="501"/>
      <c r="D201" s="501"/>
      <c r="E201" s="148">
        <f>VLOOKUP(A201,'Tiempos borrador'!A202:O506,5,FALSE)</f>
        <v>0</v>
      </c>
      <c r="F201" s="148" t="str">
        <f>'Tiempos borrador'!O202</f>
        <v>sin terminar</v>
      </c>
      <c r="G201" s="178">
        <f>'Tiempos borrador'!L202+'Tiempos borrador'!K202</f>
        <v>0</v>
      </c>
      <c r="H201" s="148">
        <f>IF("terminado"=F201,(G201*'Tiempos borrador'!$D$4)+H200,H200)</f>
        <v>2127</v>
      </c>
    </row>
    <row r="202" spans="1:8" ht="30.75" thickBot="1">
      <c r="A202" s="162" t="s">
        <v>692</v>
      </c>
      <c r="B202" s="501">
        <f>VLOOKUP(A202,'Tiempos borrador'!A203:O507,3,FALSE)</f>
        <v>0</v>
      </c>
      <c r="C202" s="501"/>
      <c r="D202" s="501"/>
      <c r="E202" s="148">
        <f>VLOOKUP(A202,'Tiempos borrador'!A203:O507,5,FALSE)</f>
        <v>0</v>
      </c>
      <c r="F202" s="148" t="str">
        <f>'Tiempos borrador'!O203</f>
        <v>sin terminar</v>
      </c>
      <c r="G202" s="178">
        <f>'Tiempos borrador'!L203+'Tiempos borrador'!K203</f>
        <v>0</v>
      </c>
      <c r="H202" s="148">
        <f>IF("terminado"=F202,(G202*'Tiempos borrador'!$D$4)+H201,H201)</f>
        <v>2127</v>
      </c>
    </row>
    <row r="203" spans="1:8" ht="30.75" thickBot="1">
      <c r="A203" s="165" t="s">
        <v>693</v>
      </c>
      <c r="B203" s="501">
        <f>VLOOKUP(A203,'Tiempos borrador'!A204:O508,3,FALSE)</f>
        <v>0</v>
      </c>
      <c r="C203" s="501"/>
      <c r="D203" s="501"/>
      <c r="E203" s="148">
        <f>VLOOKUP(A203,'Tiempos borrador'!A204:O508,5,FALSE)</f>
        <v>0</v>
      </c>
      <c r="F203" s="148" t="str">
        <f>'Tiempos borrador'!O204</f>
        <v>sin terminar</v>
      </c>
      <c r="G203" s="178">
        <f>'Tiempos borrador'!L204+'Tiempos borrador'!K204</f>
        <v>0</v>
      </c>
      <c r="H203" s="148">
        <f>IF("terminado"=F203,(G203*'Tiempos borrador'!$D$4)+H202,H202)</f>
        <v>2127</v>
      </c>
    </row>
    <row r="204" spans="1:8" ht="30.75" thickBot="1">
      <c r="A204" s="162" t="s">
        <v>694</v>
      </c>
      <c r="B204" s="501">
        <f>VLOOKUP(A204,'Tiempos borrador'!A205:O509,3,FALSE)</f>
        <v>0</v>
      </c>
      <c r="C204" s="501"/>
      <c r="D204" s="501"/>
      <c r="E204" s="148">
        <f>VLOOKUP(A204,'Tiempos borrador'!A205:O509,5,FALSE)</f>
        <v>0</v>
      </c>
      <c r="F204" s="148" t="str">
        <f>'Tiempos borrador'!O205</f>
        <v>sin terminar</v>
      </c>
      <c r="G204" s="178">
        <f>'Tiempos borrador'!L205+'Tiempos borrador'!K205</f>
        <v>0</v>
      </c>
      <c r="H204" s="148">
        <f>IF("terminado"=F204,(G204*'Tiempos borrador'!$D$4)+H203,H203)</f>
        <v>2127</v>
      </c>
    </row>
    <row r="205" spans="1:8" ht="30.75" thickBot="1">
      <c r="A205" s="165" t="s">
        <v>695</v>
      </c>
      <c r="B205" s="501">
        <f>VLOOKUP(A205,'Tiempos borrador'!A206:O510,3,FALSE)</f>
        <v>0</v>
      </c>
      <c r="C205" s="501"/>
      <c r="D205" s="501"/>
      <c r="E205" s="148">
        <f>VLOOKUP(A205,'Tiempos borrador'!A206:O510,5,FALSE)</f>
        <v>0</v>
      </c>
      <c r="F205" s="148" t="str">
        <f>'Tiempos borrador'!O206</f>
        <v>sin terminar</v>
      </c>
      <c r="G205" s="178">
        <f>'Tiempos borrador'!L206+'Tiempos borrador'!K206</f>
        <v>0</v>
      </c>
      <c r="H205" s="148">
        <f>IF("terminado"=F205,(G205*'Tiempos borrador'!$D$4)+H204,H204)</f>
        <v>2127</v>
      </c>
    </row>
    <row r="206" spans="1:8" ht="30.75" thickBot="1">
      <c r="A206" s="162" t="s">
        <v>696</v>
      </c>
      <c r="B206" s="501">
        <f>VLOOKUP(A206,'Tiempos borrador'!A207:O511,3,FALSE)</f>
        <v>0</v>
      </c>
      <c r="C206" s="501"/>
      <c r="D206" s="501"/>
      <c r="E206" s="148">
        <f>VLOOKUP(A206,'Tiempos borrador'!A207:O511,5,FALSE)</f>
        <v>0</v>
      </c>
      <c r="F206" s="148" t="str">
        <f>'Tiempos borrador'!O207</f>
        <v>sin terminar</v>
      </c>
      <c r="G206" s="178">
        <f>'Tiempos borrador'!L207+'Tiempos borrador'!K207</f>
        <v>0</v>
      </c>
      <c r="H206" s="148">
        <f>IF("terminado"=F206,(G206*'Tiempos borrador'!$D$4)+H205,H205)</f>
        <v>2127</v>
      </c>
    </row>
    <row r="207" spans="1:8" ht="30.75" thickBot="1">
      <c r="A207" s="165" t="s">
        <v>697</v>
      </c>
      <c r="B207" s="501">
        <f>VLOOKUP(A207,'Tiempos borrador'!A208:O512,3,FALSE)</f>
        <v>0</v>
      </c>
      <c r="C207" s="501"/>
      <c r="D207" s="501"/>
      <c r="E207" s="148">
        <f>VLOOKUP(A207,'Tiempos borrador'!A208:O512,5,FALSE)</f>
        <v>0</v>
      </c>
      <c r="F207" s="148" t="str">
        <f>'Tiempos borrador'!O208</f>
        <v>sin terminar</v>
      </c>
      <c r="G207" s="178">
        <f>'Tiempos borrador'!L208+'Tiempos borrador'!K208</f>
        <v>0</v>
      </c>
      <c r="H207" s="148">
        <f>IF("terminado"=F207,(G207*'Tiempos borrador'!$D$4)+H206,H206)</f>
        <v>2127</v>
      </c>
    </row>
    <row r="208" spans="1:8" ht="30.75" thickBot="1">
      <c r="A208" s="162" t="s">
        <v>698</v>
      </c>
      <c r="B208" s="501">
        <f>VLOOKUP(A208,'Tiempos borrador'!A209:O513,3,FALSE)</f>
        <v>0</v>
      </c>
      <c r="C208" s="501"/>
      <c r="D208" s="501"/>
      <c r="E208" s="148">
        <f>VLOOKUP(A208,'Tiempos borrador'!A209:O513,5,FALSE)</f>
        <v>0</v>
      </c>
      <c r="F208" s="148" t="str">
        <f>'Tiempos borrador'!O209</f>
        <v>sin terminar</v>
      </c>
      <c r="G208" s="178">
        <f>'Tiempos borrador'!L209+'Tiempos borrador'!K209</f>
        <v>0</v>
      </c>
      <c r="H208" s="148">
        <f>IF("terminado"=F208,(G208*'Tiempos borrador'!$D$4)+H207,H207)</f>
        <v>2127</v>
      </c>
    </row>
    <row r="209" spans="1:8" ht="30.75" thickBot="1">
      <c r="A209" s="165" t="s">
        <v>699</v>
      </c>
      <c r="B209" s="501">
        <f>VLOOKUP(A209,'Tiempos borrador'!A210:O514,3,FALSE)</f>
        <v>0</v>
      </c>
      <c r="C209" s="501"/>
      <c r="D209" s="501"/>
      <c r="E209" s="148">
        <f>VLOOKUP(A209,'Tiempos borrador'!A210:O514,5,FALSE)</f>
        <v>0</v>
      </c>
      <c r="F209" s="148" t="str">
        <f>'Tiempos borrador'!O210</f>
        <v>sin terminar</v>
      </c>
      <c r="G209" s="178">
        <f>'Tiempos borrador'!L210+'Tiempos borrador'!K210</f>
        <v>0</v>
      </c>
      <c r="H209" s="148">
        <f>IF("terminado"=F209,(G209*'Tiempos borrador'!$D$4)+H208,H208)</f>
        <v>2127</v>
      </c>
    </row>
    <row r="210" spans="1:8" ht="30.75" thickBot="1">
      <c r="A210" s="162" t="s">
        <v>700</v>
      </c>
      <c r="B210" s="501">
        <f>VLOOKUP(A210,'Tiempos borrador'!A211:O515,3,FALSE)</f>
        <v>0</v>
      </c>
      <c r="C210" s="501"/>
      <c r="D210" s="501"/>
      <c r="E210" s="148">
        <f>VLOOKUP(A210,'Tiempos borrador'!A211:O515,5,FALSE)</f>
        <v>0</v>
      </c>
      <c r="F210" s="148" t="str">
        <f>'Tiempos borrador'!O211</f>
        <v>sin terminar</v>
      </c>
      <c r="G210" s="178">
        <f>'Tiempos borrador'!L211+'Tiempos borrador'!K211</f>
        <v>0</v>
      </c>
      <c r="H210" s="148">
        <f>IF("terminado"=F210,(G210*'Tiempos borrador'!$D$4)+H209,H209)</f>
        <v>2127</v>
      </c>
    </row>
    <row r="211" spans="1:8" ht="30.75" thickBot="1">
      <c r="A211" s="165" t="s">
        <v>701</v>
      </c>
      <c r="B211" s="501">
        <f>VLOOKUP(A211,'Tiempos borrador'!A212:O516,3,FALSE)</f>
        <v>0</v>
      </c>
      <c r="C211" s="501"/>
      <c r="D211" s="501"/>
      <c r="E211" s="148">
        <f>VLOOKUP(A211,'Tiempos borrador'!A212:O516,5,FALSE)</f>
        <v>0</v>
      </c>
      <c r="F211" s="148" t="str">
        <f>'Tiempos borrador'!O212</f>
        <v>sin terminar</v>
      </c>
      <c r="G211" s="178">
        <f>'Tiempos borrador'!L212+'Tiempos borrador'!K212</f>
        <v>0</v>
      </c>
      <c r="H211" s="148">
        <f>IF("terminado"=F211,(G211*'Tiempos borrador'!$D$4)+H210,H210)</f>
        <v>2127</v>
      </c>
    </row>
    <row r="212" spans="1:8" ht="30.75" thickBot="1">
      <c r="A212" s="162" t="s">
        <v>702</v>
      </c>
      <c r="B212" s="501">
        <f>VLOOKUP(A212,'Tiempos borrador'!A213:O517,3,FALSE)</f>
        <v>0</v>
      </c>
      <c r="C212" s="501"/>
      <c r="D212" s="501"/>
      <c r="E212" s="148">
        <f>VLOOKUP(A212,'Tiempos borrador'!A213:O517,5,FALSE)</f>
        <v>0</v>
      </c>
      <c r="F212" s="148" t="str">
        <f>'Tiempos borrador'!O213</f>
        <v>sin terminar</v>
      </c>
      <c r="G212" s="178">
        <f>'Tiempos borrador'!L213+'Tiempos borrador'!K213</f>
        <v>0</v>
      </c>
      <c r="H212" s="148">
        <f>IF("terminado"=F212,(G212*'Tiempos borrador'!$D$4)+H211,H211)</f>
        <v>2127</v>
      </c>
    </row>
    <row r="213" spans="1:8" ht="30.75" thickBot="1">
      <c r="A213" s="165" t="s">
        <v>703</v>
      </c>
      <c r="B213" s="501">
        <f>VLOOKUP(A213,'Tiempos borrador'!A214:O518,3,FALSE)</f>
        <v>0</v>
      </c>
      <c r="C213" s="501"/>
      <c r="D213" s="501"/>
      <c r="E213" s="148">
        <f>VLOOKUP(A213,'Tiempos borrador'!A214:O518,5,FALSE)</f>
        <v>0</v>
      </c>
      <c r="F213" s="148" t="str">
        <f>'Tiempos borrador'!O214</f>
        <v>sin terminar</v>
      </c>
      <c r="G213" s="178">
        <f>'Tiempos borrador'!L214+'Tiempos borrador'!K214</f>
        <v>0</v>
      </c>
      <c r="H213" s="148">
        <f>IF("terminado"=F213,(G213*'Tiempos borrador'!$D$4)+H212,H212)</f>
        <v>2127</v>
      </c>
    </row>
    <row r="214" spans="1:8" ht="30.75" thickBot="1">
      <c r="A214" s="162" t="s">
        <v>704</v>
      </c>
      <c r="B214" s="501">
        <f>VLOOKUP(A214,'Tiempos borrador'!A215:O519,3,FALSE)</f>
        <v>0</v>
      </c>
      <c r="C214" s="501"/>
      <c r="D214" s="501"/>
      <c r="E214" s="148">
        <f>VLOOKUP(A214,'Tiempos borrador'!A215:O519,5,FALSE)</f>
        <v>0</v>
      </c>
      <c r="F214" s="148" t="str">
        <f>'Tiempos borrador'!O215</f>
        <v>sin terminar</v>
      </c>
      <c r="G214" s="178">
        <f>'Tiempos borrador'!L215+'Tiempos borrador'!K215</f>
        <v>0</v>
      </c>
      <c r="H214" s="148">
        <f>IF("terminado"=F214,(G214*'Tiempos borrador'!$D$4)+H213,H213)</f>
        <v>2127</v>
      </c>
    </row>
    <row r="215" spans="1:8" ht="30.75" thickBot="1">
      <c r="A215" s="165" t="s">
        <v>705</v>
      </c>
      <c r="B215" s="501">
        <f>VLOOKUP(A215,'Tiempos borrador'!A216:O520,3,FALSE)</f>
        <v>0</v>
      </c>
      <c r="C215" s="501"/>
      <c r="D215" s="501"/>
      <c r="E215" s="148">
        <f>VLOOKUP(A215,'Tiempos borrador'!A216:O520,5,FALSE)</f>
        <v>0</v>
      </c>
      <c r="F215" s="148" t="str">
        <f>'Tiempos borrador'!O216</f>
        <v>sin terminar</v>
      </c>
      <c r="G215" s="178">
        <f>'Tiempos borrador'!L216+'Tiempos borrador'!K216</f>
        <v>0</v>
      </c>
      <c r="H215" s="148">
        <f>IF("terminado"=F215,(G215*'Tiempos borrador'!$D$4)+H214,H214)</f>
        <v>2127</v>
      </c>
    </row>
    <row r="216" spans="1:8" ht="30.75" thickBot="1">
      <c r="A216" s="162" t="s">
        <v>706</v>
      </c>
      <c r="B216" s="501">
        <f>VLOOKUP(A216,'Tiempos borrador'!A217:O521,3,FALSE)</f>
        <v>0</v>
      </c>
      <c r="C216" s="501"/>
      <c r="D216" s="501"/>
      <c r="E216" s="148">
        <f>VLOOKUP(A216,'Tiempos borrador'!A217:O521,5,FALSE)</f>
        <v>0</v>
      </c>
      <c r="F216" s="148" t="str">
        <f>'Tiempos borrador'!O217</f>
        <v>sin terminar</v>
      </c>
      <c r="G216" s="178">
        <f>'Tiempos borrador'!L217+'Tiempos borrador'!K217</f>
        <v>0</v>
      </c>
      <c r="H216" s="148">
        <f>IF("terminado"=F216,(G216*'Tiempos borrador'!$D$4)+H215,H215)</f>
        <v>2127</v>
      </c>
    </row>
    <row r="217" spans="1:8" ht="30.75" thickBot="1">
      <c r="A217" s="165" t="s">
        <v>707</v>
      </c>
      <c r="B217" s="501">
        <f>VLOOKUP(A217,'Tiempos borrador'!A218:O522,3,FALSE)</f>
        <v>0</v>
      </c>
      <c r="C217" s="501"/>
      <c r="D217" s="501"/>
      <c r="E217" s="148">
        <f>VLOOKUP(A217,'Tiempos borrador'!A218:O522,5,FALSE)</f>
        <v>0</v>
      </c>
      <c r="F217" s="148" t="str">
        <f>'Tiempos borrador'!O218</f>
        <v>sin terminar</v>
      </c>
      <c r="G217" s="178">
        <f>'Tiempos borrador'!L218+'Tiempos borrador'!K218</f>
        <v>0</v>
      </c>
      <c r="H217" s="148">
        <f>IF("terminado"=F217,(G217*'Tiempos borrador'!$D$4)+H216,H216)</f>
        <v>2127</v>
      </c>
    </row>
    <row r="218" spans="1:8" ht="30.75" thickBot="1">
      <c r="A218" s="162" t="s">
        <v>708</v>
      </c>
      <c r="B218" s="501">
        <f>VLOOKUP(A218,'Tiempos borrador'!A219:O523,3,FALSE)</f>
        <v>0</v>
      </c>
      <c r="C218" s="501"/>
      <c r="D218" s="501"/>
      <c r="E218" s="148">
        <f>VLOOKUP(A218,'Tiempos borrador'!A219:O523,5,FALSE)</f>
        <v>0</v>
      </c>
      <c r="F218" s="148" t="str">
        <f>'Tiempos borrador'!O219</f>
        <v>sin terminar</v>
      </c>
      <c r="G218" s="178">
        <f>'Tiempos borrador'!L219+'Tiempos borrador'!K219</f>
        <v>0</v>
      </c>
      <c r="H218" s="148">
        <f>IF("terminado"=F218,(G218*'Tiempos borrador'!$D$4)+H217,H217)</f>
        <v>2127</v>
      </c>
    </row>
    <row r="219" spans="1:8" ht="30.75" thickBot="1">
      <c r="A219" s="165" t="s">
        <v>709</v>
      </c>
      <c r="B219" s="501">
        <f>VLOOKUP(A219,'Tiempos borrador'!A220:O524,3,FALSE)</f>
        <v>0</v>
      </c>
      <c r="C219" s="501"/>
      <c r="D219" s="501"/>
      <c r="E219" s="148">
        <f>VLOOKUP(A219,'Tiempos borrador'!A220:O524,5,FALSE)</f>
        <v>0</v>
      </c>
      <c r="F219" s="148" t="str">
        <f>'Tiempos borrador'!O220</f>
        <v>sin terminar</v>
      </c>
      <c r="G219" s="178">
        <f>'Tiempos borrador'!L220+'Tiempos borrador'!K220</f>
        <v>0</v>
      </c>
      <c r="H219" s="148">
        <f>IF("terminado"=F219,(G219*'Tiempos borrador'!$D$4)+H218,H218)</f>
        <v>2127</v>
      </c>
    </row>
    <row r="220" spans="1:8" ht="30.75" thickBot="1">
      <c r="A220" s="162" t="s">
        <v>710</v>
      </c>
      <c r="B220" s="501">
        <f>VLOOKUP(A220,'Tiempos borrador'!A221:O525,3,FALSE)</f>
        <v>0</v>
      </c>
      <c r="C220" s="501"/>
      <c r="D220" s="501"/>
      <c r="E220" s="148">
        <f>VLOOKUP(A220,'Tiempos borrador'!A221:O525,5,FALSE)</f>
        <v>0</v>
      </c>
      <c r="F220" s="148" t="str">
        <f>'Tiempos borrador'!O221</f>
        <v>sin terminar</v>
      </c>
      <c r="G220" s="178">
        <f>'Tiempos borrador'!L221+'Tiempos borrador'!K221</f>
        <v>0</v>
      </c>
      <c r="H220" s="148">
        <f>IF("terminado"=F220,(G220*'Tiempos borrador'!$D$4)+H219,H219)</f>
        <v>2127</v>
      </c>
    </row>
    <row r="221" spans="1:8" ht="30.75" thickBot="1">
      <c r="A221" s="165" t="s">
        <v>711</v>
      </c>
      <c r="B221" s="501">
        <f>VLOOKUP(A221,'Tiempos borrador'!A222:O526,3,FALSE)</f>
        <v>0</v>
      </c>
      <c r="C221" s="501"/>
      <c r="D221" s="501"/>
      <c r="E221" s="148">
        <f>VLOOKUP(A221,'Tiempos borrador'!A222:O526,5,FALSE)</f>
        <v>0</v>
      </c>
      <c r="F221" s="148" t="str">
        <f>'Tiempos borrador'!O222</f>
        <v>sin terminar</v>
      </c>
      <c r="G221" s="178">
        <f>'Tiempos borrador'!L222+'Tiempos borrador'!K222</f>
        <v>0</v>
      </c>
      <c r="H221" s="148">
        <f>IF("terminado"=F221,(G221*'Tiempos borrador'!$D$4)+H220,H220)</f>
        <v>2127</v>
      </c>
    </row>
    <row r="222" spans="1:8" ht="30.75" thickBot="1">
      <c r="A222" s="162" t="s">
        <v>712</v>
      </c>
      <c r="B222" s="501">
        <f>VLOOKUP(A222,'Tiempos borrador'!A223:O527,3,FALSE)</f>
        <v>0</v>
      </c>
      <c r="C222" s="501"/>
      <c r="D222" s="501"/>
      <c r="E222" s="148">
        <f>VLOOKUP(A222,'Tiempos borrador'!A223:O527,5,FALSE)</f>
        <v>0</v>
      </c>
      <c r="F222" s="148" t="str">
        <f>'Tiempos borrador'!O223</f>
        <v>sin terminar</v>
      </c>
      <c r="G222" s="178">
        <f>'Tiempos borrador'!L223+'Tiempos borrador'!K223</f>
        <v>0</v>
      </c>
      <c r="H222" s="148">
        <f>IF("terminado"=F222,(G222*'Tiempos borrador'!$D$4)+H221,H221)</f>
        <v>2127</v>
      </c>
    </row>
    <row r="223" spans="1:8" ht="30.75" thickBot="1">
      <c r="A223" s="165" t="s">
        <v>713</v>
      </c>
      <c r="B223" s="501">
        <f>VLOOKUP(A223,'Tiempos borrador'!A224:O528,3,FALSE)</f>
        <v>0</v>
      </c>
      <c r="C223" s="501"/>
      <c r="D223" s="501"/>
      <c r="E223" s="148">
        <f>VLOOKUP(A223,'Tiempos borrador'!A224:O528,5,FALSE)</f>
        <v>0</v>
      </c>
      <c r="F223" s="148" t="str">
        <f>'Tiempos borrador'!O224</f>
        <v>sin terminar</v>
      </c>
      <c r="G223" s="178">
        <f>'Tiempos borrador'!L224+'Tiempos borrador'!K224</f>
        <v>0</v>
      </c>
      <c r="H223" s="148">
        <f>IF("terminado"=F223,(G223*'Tiempos borrador'!$D$4)+H222,H222)</f>
        <v>2127</v>
      </c>
    </row>
    <row r="224" spans="1:8" ht="30.75" thickBot="1">
      <c r="A224" s="162" t="s">
        <v>714</v>
      </c>
      <c r="B224" s="501">
        <f>VLOOKUP(A224,'Tiempos borrador'!A225:O529,3,FALSE)</f>
        <v>0</v>
      </c>
      <c r="C224" s="501"/>
      <c r="D224" s="501"/>
      <c r="E224" s="148">
        <f>VLOOKUP(A224,'Tiempos borrador'!A225:O529,5,FALSE)</f>
        <v>0</v>
      </c>
      <c r="F224" s="148" t="str">
        <f>'Tiempos borrador'!O225</f>
        <v>sin terminar</v>
      </c>
      <c r="G224" s="178">
        <f>'Tiempos borrador'!L225+'Tiempos borrador'!K225</f>
        <v>0</v>
      </c>
      <c r="H224" s="148">
        <f>IF("terminado"=F224,(G224*'Tiempos borrador'!$D$4)+H223,H223)</f>
        <v>2127</v>
      </c>
    </row>
    <row r="225" spans="1:8" ht="30.75" thickBot="1">
      <c r="A225" s="165" t="s">
        <v>715</v>
      </c>
      <c r="B225" s="501">
        <f>VLOOKUP(A225,'Tiempos borrador'!A226:O530,3,FALSE)</f>
        <v>0</v>
      </c>
      <c r="C225" s="501"/>
      <c r="D225" s="501"/>
      <c r="E225" s="148">
        <f>VLOOKUP(A225,'Tiempos borrador'!A226:O530,5,FALSE)</f>
        <v>0</v>
      </c>
      <c r="F225" s="148" t="str">
        <f>'Tiempos borrador'!O226</f>
        <v>sin terminar</v>
      </c>
      <c r="G225" s="178">
        <f>'Tiempos borrador'!L226+'Tiempos borrador'!K226</f>
        <v>0</v>
      </c>
      <c r="H225" s="148">
        <f>IF("terminado"=F225,(G225*'Tiempos borrador'!$D$4)+H224,H224)</f>
        <v>2127</v>
      </c>
    </row>
    <row r="226" spans="1:8" ht="30.75" thickBot="1">
      <c r="A226" s="162" t="s">
        <v>716</v>
      </c>
      <c r="B226" s="501">
        <f>VLOOKUP(A226,'Tiempos borrador'!A227:O531,3,FALSE)</f>
        <v>0</v>
      </c>
      <c r="C226" s="501"/>
      <c r="D226" s="501"/>
      <c r="E226" s="148">
        <f>VLOOKUP(A226,'Tiempos borrador'!A227:O531,5,FALSE)</f>
        <v>0</v>
      </c>
      <c r="F226" s="148" t="str">
        <f>'Tiempos borrador'!O227</f>
        <v>sin terminar</v>
      </c>
      <c r="G226" s="178">
        <f>'Tiempos borrador'!L227+'Tiempos borrador'!K227</f>
        <v>0</v>
      </c>
      <c r="H226" s="148">
        <f>IF("terminado"=F226,(G226*'Tiempos borrador'!$D$4)+H225,H225)</f>
        <v>2127</v>
      </c>
    </row>
    <row r="227" spans="1:8" ht="30.75" thickBot="1">
      <c r="A227" s="165" t="s">
        <v>717</v>
      </c>
      <c r="B227" s="501">
        <f>VLOOKUP(A227,'Tiempos borrador'!A228:O532,3,FALSE)</f>
        <v>0</v>
      </c>
      <c r="C227" s="501"/>
      <c r="D227" s="501"/>
      <c r="E227" s="148">
        <f>VLOOKUP(A227,'Tiempos borrador'!A228:O532,5,FALSE)</f>
        <v>0</v>
      </c>
      <c r="F227" s="148" t="str">
        <f>'Tiempos borrador'!O228</f>
        <v>sin terminar</v>
      </c>
      <c r="G227" s="178">
        <f>'Tiempos borrador'!L228+'Tiempos borrador'!K228</f>
        <v>0</v>
      </c>
      <c r="H227" s="148">
        <f>IF("terminado"=F227,(G227*'Tiempos borrador'!$D$4)+H226,H226)</f>
        <v>2127</v>
      </c>
    </row>
    <row r="228" spans="1:8" ht="30.75" thickBot="1">
      <c r="A228" s="162" t="s">
        <v>718</v>
      </c>
      <c r="B228" s="501">
        <f>VLOOKUP(A228,'Tiempos borrador'!A229:O533,3,FALSE)</f>
        <v>0</v>
      </c>
      <c r="C228" s="501"/>
      <c r="D228" s="501"/>
      <c r="E228" s="148">
        <f>VLOOKUP(A228,'Tiempos borrador'!A229:O533,5,FALSE)</f>
        <v>0</v>
      </c>
      <c r="F228" s="148" t="str">
        <f>'Tiempos borrador'!O229</f>
        <v>sin terminar</v>
      </c>
      <c r="G228" s="178">
        <f>'Tiempos borrador'!L229+'Tiempos borrador'!K229</f>
        <v>0</v>
      </c>
      <c r="H228" s="148">
        <f>IF("terminado"=F228,(G228*'Tiempos borrador'!$D$4)+H227,H227)</f>
        <v>2127</v>
      </c>
    </row>
    <row r="229" spans="1:8" ht="30.75" thickBot="1">
      <c r="A229" s="165" t="s">
        <v>719</v>
      </c>
      <c r="B229" s="501">
        <f>VLOOKUP(A229,'Tiempos borrador'!A230:O534,3,FALSE)</f>
        <v>0</v>
      </c>
      <c r="C229" s="501"/>
      <c r="D229" s="501"/>
      <c r="E229" s="148">
        <f>VLOOKUP(A229,'Tiempos borrador'!A230:O534,5,FALSE)</f>
        <v>0</v>
      </c>
      <c r="F229" s="148" t="str">
        <f>'Tiempos borrador'!O230</f>
        <v>sin terminar</v>
      </c>
      <c r="G229" s="178">
        <f>'Tiempos borrador'!L230+'Tiempos borrador'!K230</f>
        <v>0</v>
      </c>
      <c r="H229" s="148">
        <f>IF("terminado"=F229,(G229*'Tiempos borrador'!$D$4)+H228,H228)</f>
        <v>2127</v>
      </c>
    </row>
    <row r="230" spans="1:8" ht="30.75" thickBot="1">
      <c r="A230" s="162" t="s">
        <v>720</v>
      </c>
      <c r="B230" s="501">
        <f>VLOOKUP(A230,'Tiempos borrador'!A231:O535,3,FALSE)</f>
        <v>0</v>
      </c>
      <c r="C230" s="501"/>
      <c r="D230" s="501"/>
      <c r="E230" s="148">
        <f>VLOOKUP(A230,'Tiempos borrador'!A231:O535,5,FALSE)</f>
        <v>0</v>
      </c>
      <c r="F230" s="148" t="str">
        <f>'Tiempos borrador'!O231</f>
        <v>sin terminar</v>
      </c>
      <c r="G230" s="178">
        <f>'Tiempos borrador'!L231+'Tiempos borrador'!K231</f>
        <v>0</v>
      </c>
      <c r="H230" s="148">
        <f>IF("terminado"=F230,(G230*'Tiempos borrador'!$D$4)+H229,H229)</f>
        <v>2127</v>
      </c>
    </row>
    <row r="231" spans="1:8" ht="30.75" thickBot="1">
      <c r="A231" s="165" t="s">
        <v>721</v>
      </c>
      <c r="B231" s="501">
        <f>VLOOKUP(A231,'Tiempos borrador'!A232:O536,3,FALSE)</f>
        <v>0</v>
      </c>
      <c r="C231" s="501"/>
      <c r="D231" s="501"/>
      <c r="E231" s="148">
        <f>VLOOKUP(A231,'Tiempos borrador'!A232:O536,5,FALSE)</f>
        <v>0</v>
      </c>
      <c r="F231" s="148" t="str">
        <f>'Tiempos borrador'!O232</f>
        <v>sin terminar</v>
      </c>
      <c r="G231" s="178">
        <f>'Tiempos borrador'!L232+'Tiempos borrador'!K232</f>
        <v>0</v>
      </c>
      <c r="H231" s="148">
        <f>IF("terminado"=F231,(G231*'Tiempos borrador'!$D$4)+H230,H230)</f>
        <v>2127</v>
      </c>
    </row>
    <row r="232" spans="1:8" ht="30.75" thickBot="1">
      <c r="A232" s="162" t="s">
        <v>722</v>
      </c>
      <c r="B232" s="501">
        <f>VLOOKUP(A232,'Tiempos borrador'!A233:O537,3,FALSE)</f>
        <v>0</v>
      </c>
      <c r="C232" s="501"/>
      <c r="D232" s="501"/>
      <c r="E232" s="148">
        <f>VLOOKUP(A232,'Tiempos borrador'!A233:O537,5,FALSE)</f>
        <v>0</v>
      </c>
      <c r="F232" s="148" t="str">
        <f>'Tiempos borrador'!O233</f>
        <v>sin terminar</v>
      </c>
      <c r="G232" s="178">
        <f>'Tiempos borrador'!L233+'Tiempos borrador'!K233</f>
        <v>0</v>
      </c>
      <c r="H232" s="148">
        <f>IF("terminado"=F232,(G232*'Tiempos borrador'!$D$4)+H231,H231)</f>
        <v>2127</v>
      </c>
    </row>
    <row r="233" spans="1:8" ht="30.75" thickBot="1">
      <c r="A233" s="165" t="s">
        <v>723</v>
      </c>
      <c r="B233" s="501">
        <f>VLOOKUP(A233,'Tiempos borrador'!A234:O538,3,FALSE)</f>
        <v>0</v>
      </c>
      <c r="C233" s="501"/>
      <c r="D233" s="501"/>
      <c r="E233" s="148">
        <f>VLOOKUP(A233,'Tiempos borrador'!A234:O538,5,FALSE)</f>
        <v>0</v>
      </c>
      <c r="F233" s="148" t="str">
        <f>'Tiempos borrador'!O234</f>
        <v>sin terminar</v>
      </c>
      <c r="G233" s="178">
        <f>'Tiempos borrador'!L234+'Tiempos borrador'!K234</f>
        <v>0</v>
      </c>
      <c r="H233" s="148">
        <f>IF("terminado"=F233,(G233*'Tiempos borrador'!$D$4)+H232,H232)</f>
        <v>2127</v>
      </c>
    </row>
    <row r="234" spans="1:8" ht="30.75" thickBot="1">
      <c r="A234" s="162" t="s">
        <v>724</v>
      </c>
      <c r="B234" s="501">
        <f>VLOOKUP(A234,'Tiempos borrador'!A235:O539,3,FALSE)</f>
        <v>0</v>
      </c>
      <c r="C234" s="501"/>
      <c r="D234" s="501"/>
      <c r="E234" s="148">
        <f>VLOOKUP(A234,'Tiempos borrador'!A235:O539,5,FALSE)</f>
        <v>0</v>
      </c>
      <c r="F234" s="148" t="str">
        <f>'Tiempos borrador'!O235</f>
        <v>sin terminar</v>
      </c>
      <c r="G234" s="178">
        <f>'Tiempos borrador'!L235+'Tiempos borrador'!K235</f>
        <v>0</v>
      </c>
      <c r="H234" s="148">
        <f>IF("terminado"=F234,(G234*'Tiempos borrador'!$D$4)+H233,H233)</f>
        <v>2127</v>
      </c>
    </row>
    <row r="235" spans="1:8" ht="30.75" thickBot="1">
      <c r="A235" s="165" t="s">
        <v>725</v>
      </c>
      <c r="B235" s="501">
        <f>VLOOKUP(A235,'Tiempos borrador'!A236:O540,3,FALSE)</f>
        <v>0</v>
      </c>
      <c r="C235" s="501"/>
      <c r="D235" s="501"/>
      <c r="E235" s="148">
        <f>VLOOKUP(A235,'Tiempos borrador'!A236:O540,5,FALSE)</f>
        <v>0</v>
      </c>
      <c r="F235" s="148" t="str">
        <f>'Tiempos borrador'!O236</f>
        <v>sin terminar</v>
      </c>
      <c r="G235" s="178">
        <f>'Tiempos borrador'!L236+'Tiempos borrador'!K236</f>
        <v>0</v>
      </c>
      <c r="H235" s="148">
        <f>IF("terminado"=F235,(G235*'Tiempos borrador'!$D$4)+H234,H234)</f>
        <v>2127</v>
      </c>
    </row>
    <row r="236" spans="1:8" ht="30.75" thickBot="1">
      <c r="A236" s="162" t="s">
        <v>726</v>
      </c>
      <c r="B236" s="501">
        <f>VLOOKUP(A236,'Tiempos borrador'!A237:O541,3,FALSE)</f>
        <v>0</v>
      </c>
      <c r="C236" s="501"/>
      <c r="D236" s="501"/>
      <c r="E236" s="148">
        <f>VLOOKUP(A236,'Tiempos borrador'!A237:O541,5,FALSE)</f>
        <v>0</v>
      </c>
      <c r="F236" s="148" t="str">
        <f>'Tiempos borrador'!O237</f>
        <v>sin terminar</v>
      </c>
      <c r="G236" s="178">
        <f>'Tiempos borrador'!L237+'Tiempos borrador'!K237</f>
        <v>0</v>
      </c>
      <c r="H236" s="148">
        <f>IF("terminado"=F236,(G236*'Tiempos borrador'!$D$4)+H235,H235)</f>
        <v>2127</v>
      </c>
    </row>
    <row r="237" spans="1:8" ht="30.75" thickBot="1">
      <c r="A237" s="165" t="s">
        <v>727</v>
      </c>
      <c r="B237" s="501">
        <f>VLOOKUP(A237,'Tiempos borrador'!A238:O542,3,FALSE)</f>
        <v>0</v>
      </c>
      <c r="C237" s="501"/>
      <c r="D237" s="501"/>
      <c r="E237" s="148">
        <f>VLOOKUP(A237,'Tiempos borrador'!A238:O542,5,FALSE)</f>
        <v>0</v>
      </c>
      <c r="F237" s="148" t="str">
        <f>'Tiempos borrador'!O238</f>
        <v>sin terminar</v>
      </c>
      <c r="G237" s="178">
        <f>'Tiempos borrador'!L238+'Tiempos borrador'!K238</f>
        <v>0</v>
      </c>
      <c r="H237" s="148">
        <f>IF("terminado"=F237,(G237*'Tiempos borrador'!$D$4)+H236,H236)</f>
        <v>2127</v>
      </c>
    </row>
    <row r="238" spans="1:8" ht="30.75" thickBot="1">
      <c r="A238" s="162" t="s">
        <v>728</v>
      </c>
      <c r="B238" s="501">
        <f>VLOOKUP(A238,'Tiempos borrador'!A239:O543,3,FALSE)</f>
        <v>0</v>
      </c>
      <c r="C238" s="501"/>
      <c r="D238" s="501"/>
      <c r="E238" s="148">
        <f>VLOOKUP(A238,'Tiempos borrador'!A239:O543,5,FALSE)</f>
        <v>0</v>
      </c>
      <c r="F238" s="148" t="str">
        <f>'Tiempos borrador'!O239</f>
        <v>sin terminar</v>
      </c>
      <c r="G238" s="178">
        <f>'Tiempos borrador'!L239+'Tiempos borrador'!K239</f>
        <v>0</v>
      </c>
      <c r="H238" s="148">
        <f>IF("terminado"=F238,(G238*'Tiempos borrador'!$D$4)+H237,H237)</f>
        <v>2127</v>
      </c>
    </row>
    <row r="239" spans="1:8" ht="30.75" thickBot="1">
      <c r="A239" s="165" t="s">
        <v>729</v>
      </c>
      <c r="B239" s="501">
        <f>VLOOKUP(A239,'Tiempos borrador'!A240:O544,3,FALSE)</f>
        <v>0</v>
      </c>
      <c r="C239" s="501"/>
      <c r="D239" s="501"/>
      <c r="E239" s="148">
        <f>VLOOKUP(A239,'Tiempos borrador'!A240:O544,5,FALSE)</f>
        <v>0</v>
      </c>
      <c r="F239" s="148" t="str">
        <f>'Tiempos borrador'!O240</f>
        <v>sin terminar</v>
      </c>
      <c r="G239" s="178">
        <f>'Tiempos borrador'!L240+'Tiempos borrador'!K240</f>
        <v>0</v>
      </c>
      <c r="H239" s="148">
        <f>IF("terminado"=F239,(G239*'Tiempos borrador'!$D$4)+H238,H238)</f>
        <v>2127</v>
      </c>
    </row>
    <row r="240" spans="1:8" ht="30.75" thickBot="1">
      <c r="A240" s="162" t="s">
        <v>730</v>
      </c>
      <c r="B240" s="501">
        <f>VLOOKUP(A240,'Tiempos borrador'!A241:O545,3,FALSE)</f>
        <v>0</v>
      </c>
      <c r="C240" s="501"/>
      <c r="D240" s="501"/>
      <c r="E240" s="148">
        <f>VLOOKUP(A240,'Tiempos borrador'!A241:O545,5,FALSE)</f>
        <v>0</v>
      </c>
      <c r="F240" s="148" t="str">
        <f>'Tiempos borrador'!O241</f>
        <v>sin terminar</v>
      </c>
      <c r="G240" s="178">
        <f>'Tiempos borrador'!L241+'Tiempos borrador'!K241</f>
        <v>0</v>
      </c>
      <c r="H240" s="148">
        <f>IF("terminado"=F240,(G240*'Tiempos borrador'!$D$4)+H239,H239)</f>
        <v>2127</v>
      </c>
    </row>
    <row r="241" spans="1:8" ht="30.75" thickBot="1">
      <c r="A241" s="165" t="s">
        <v>731</v>
      </c>
      <c r="B241" s="501">
        <f>VLOOKUP(A241,'Tiempos borrador'!A242:O546,3,FALSE)</f>
        <v>0</v>
      </c>
      <c r="C241" s="501"/>
      <c r="D241" s="501"/>
      <c r="E241" s="148">
        <f>VLOOKUP(A241,'Tiempos borrador'!A242:O546,5,FALSE)</f>
        <v>0</v>
      </c>
      <c r="F241" s="148" t="str">
        <f>'Tiempos borrador'!O242</f>
        <v>sin terminar</v>
      </c>
      <c r="G241" s="178">
        <f>'Tiempos borrador'!L242+'Tiempos borrador'!K242</f>
        <v>0</v>
      </c>
      <c r="H241" s="148">
        <f>IF("terminado"=F241,(G241*'Tiempos borrador'!$D$4)+H240,H240)</f>
        <v>2127</v>
      </c>
    </row>
    <row r="242" spans="1:8" ht="30.75" thickBot="1">
      <c r="A242" s="162" t="s">
        <v>732</v>
      </c>
      <c r="B242" s="501">
        <f>VLOOKUP(A242,'Tiempos borrador'!A243:O547,3,FALSE)</f>
        <v>0</v>
      </c>
      <c r="C242" s="501"/>
      <c r="D242" s="501"/>
      <c r="E242" s="148">
        <f>VLOOKUP(A242,'Tiempos borrador'!A243:O547,5,FALSE)</f>
        <v>0</v>
      </c>
      <c r="F242" s="148" t="str">
        <f>'Tiempos borrador'!O243</f>
        <v>sin terminar</v>
      </c>
      <c r="G242" s="178">
        <f>'Tiempos borrador'!L243+'Tiempos borrador'!K243</f>
        <v>0</v>
      </c>
      <c r="H242" s="148">
        <f>IF("terminado"=F242,(G242*'Tiempos borrador'!$D$4)+H241,H241)</f>
        <v>2127</v>
      </c>
    </row>
    <row r="243" spans="1:8" ht="30.75" thickBot="1">
      <c r="A243" s="165" t="s">
        <v>733</v>
      </c>
      <c r="B243" s="501">
        <f>VLOOKUP(A243,'Tiempos borrador'!A244:O548,3,FALSE)</f>
        <v>0</v>
      </c>
      <c r="C243" s="501"/>
      <c r="D243" s="501"/>
      <c r="E243" s="148">
        <f>VLOOKUP(A243,'Tiempos borrador'!A244:O548,5,FALSE)</f>
        <v>0</v>
      </c>
      <c r="F243" s="148" t="str">
        <f>'Tiempos borrador'!O244</f>
        <v>sin terminar</v>
      </c>
      <c r="G243" s="178">
        <f>'Tiempos borrador'!L244+'Tiempos borrador'!K244</f>
        <v>0</v>
      </c>
      <c r="H243" s="148">
        <f>IF("terminado"=F243,(G243*'Tiempos borrador'!$D$4)+H242,H242)</f>
        <v>2127</v>
      </c>
    </row>
    <row r="244" spans="1:8" ht="30.75" thickBot="1">
      <c r="A244" s="162" t="s">
        <v>734</v>
      </c>
      <c r="B244" s="501">
        <f>VLOOKUP(A244,'Tiempos borrador'!A245:O549,3,FALSE)</f>
        <v>0</v>
      </c>
      <c r="C244" s="501"/>
      <c r="D244" s="501"/>
      <c r="E244" s="148">
        <f>VLOOKUP(A244,'Tiempos borrador'!A245:O549,5,FALSE)</f>
        <v>0</v>
      </c>
      <c r="F244" s="148" t="str">
        <f>'Tiempos borrador'!O245</f>
        <v>sin terminar</v>
      </c>
      <c r="G244" s="178">
        <f>'Tiempos borrador'!L245+'Tiempos borrador'!K245</f>
        <v>0</v>
      </c>
      <c r="H244" s="148">
        <f>IF("terminado"=F244,(G244*'Tiempos borrador'!$D$4)+H243,H243)</f>
        <v>2127</v>
      </c>
    </row>
    <row r="245" spans="1:8" ht="30.75" thickBot="1">
      <c r="A245" s="165" t="s">
        <v>735</v>
      </c>
      <c r="B245" s="501">
        <f>VLOOKUP(A245,'Tiempos borrador'!A246:O550,3,FALSE)</f>
        <v>0</v>
      </c>
      <c r="C245" s="501"/>
      <c r="D245" s="501"/>
      <c r="E245" s="148">
        <f>VLOOKUP(A245,'Tiempos borrador'!A246:O550,5,FALSE)</f>
        <v>0</v>
      </c>
      <c r="F245" s="148" t="str">
        <f>'Tiempos borrador'!O246</f>
        <v>sin terminar</v>
      </c>
      <c r="G245" s="178">
        <f>'Tiempos borrador'!L246+'Tiempos borrador'!K246</f>
        <v>0</v>
      </c>
      <c r="H245" s="148">
        <f>IF("terminado"=F245,(G245*'Tiempos borrador'!$D$4)+H244,H244)</f>
        <v>2127</v>
      </c>
    </row>
    <row r="246" spans="1:8" ht="30.75" thickBot="1">
      <c r="A246" s="162" t="s">
        <v>736</v>
      </c>
      <c r="B246" s="501">
        <f>VLOOKUP(A246,'Tiempos borrador'!A247:O551,3,FALSE)</f>
        <v>0</v>
      </c>
      <c r="C246" s="501"/>
      <c r="D246" s="501"/>
      <c r="E246" s="148">
        <f>VLOOKUP(A246,'Tiempos borrador'!A247:O551,5,FALSE)</f>
        <v>0</v>
      </c>
      <c r="F246" s="148" t="str">
        <f>'Tiempos borrador'!O247</f>
        <v>sin terminar</v>
      </c>
      <c r="G246" s="178">
        <f>'Tiempos borrador'!L247+'Tiempos borrador'!K247</f>
        <v>0</v>
      </c>
      <c r="H246" s="148">
        <f>IF("terminado"=F246,(G246*'Tiempos borrador'!$D$4)+H245,H245)</f>
        <v>2127</v>
      </c>
    </row>
    <row r="247" spans="1:8" ht="30.75" thickBot="1">
      <c r="A247" s="165" t="s">
        <v>737</v>
      </c>
      <c r="B247" s="501">
        <f>VLOOKUP(A247,'Tiempos borrador'!A248:O552,3,FALSE)</f>
        <v>0</v>
      </c>
      <c r="C247" s="501"/>
      <c r="D247" s="501"/>
      <c r="E247" s="148">
        <f>VLOOKUP(A247,'Tiempos borrador'!A248:O552,5,FALSE)</f>
        <v>0</v>
      </c>
      <c r="F247" s="148" t="str">
        <f>'Tiempos borrador'!O248</f>
        <v>sin terminar</v>
      </c>
      <c r="G247" s="178">
        <f>'Tiempos borrador'!L248+'Tiempos borrador'!K248</f>
        <v>0</v>
      </c>
      <c r="H247" s="148">
        <f>IF("terminado"=F247,(G247*'Tiempos borrador'!$D$4)+H246,H246)</f>
        <v>2127</v>
      </c>
    </row>
    <row r="248" spans="1:8" ht="30.75" thickBot="1">
      <c r="A248" s="162" t="s">
        <v>738</v>
      </c>
      <c r="B248" s="501">
        <f>VLOOKUP(A248,'Tiempos borrador'!A249:O553,3,FALSE)</f>
        <v>0</v>
      </c>
      <c r="C248" s="501"/>
      <c r="D248" s="501"/>
      <c r="E248" s="148">
        <f>VLOOKUP(A248,'Tiempos borrador'!A249:O553,5,FALSE)</f>
        <v>0</v>
      </c>
      <c r="F248" s="148" t="str">
        <f>'Tiempos borrador'!O249</f>
        <v>sin terminar</v>
      </c>
      <c r="G248" s="178">
        <f>'Tiempos borrador'!L249+'Tiempos borrador'!K249</f>
        <v>0</v>
      </c>
      <c r="H248" s="148">
        <f>IF("terminado"=F248,(G248*'Tiempos borrador'!$D$4)+H247,H247)</f>
        <v>2127</v>
      </c>
    </row>
    <row r="249" spans="1:8" ht="30.75" thickBot="1">
      <c r="A249" s="165" t="s">
        <v>739</v>
      </c>
      <c r="B249" s="501">
        <f>VLOOKUP(A249,'Tiempos borrador'!A250:O554,3,FALSE)</f>
        <v>0</v>
      </c>
      <c r="C249" s="501"/>
      <c r="D249" s="501"/>
      <c r="E249" s="148">
        <f>VLOOKUP(A249,'Tiempos borrador'!A250:O554,5,FALSE)</f>
        <v>0</v>
      </c>
      <c r="F249" s="148" t="str">
        <f>'Tiempos borrador'!O250</f>
        <v>sin terminar</v>
      </c>
      <c r="G249" s="178">
        <f>'Tiempos borrador'!L250+'Tiempos borrador'!K250</f>
        <v>0</v>
      </c>
      <c r="H249" s="148">
        <f>IF("terminado"=F249,(G249*'Tiempos borrador'!$D$4)+H248,H248)</f>
        <v>2127</v>
      </c>
    </row>
    <row r="250" spans="1:8" ht="30.75" thickBot="1">
      <c r="A250" s="162" t="s">
        <v>740</v>
      </c>
      <c r="B250" s="501">
        <f>VLOOKUP(A250,'Tiempos borrador'!A251:O555,3,FALSE)</f>
        <v>0</v>
      </c>
      <c r="C250" s="501"/>
      <c r="D250" s="501"/>
      <c r="E250" s="148">
        <f>VLOOKUP(A250,'Tiempos borrador'!A251:O555,5,FALSE)</f>
        <v>0</v>
      </c>
      <c r="F250" s="148" t="str">
        <f>'Tiempos borrador'!O251</f>
        <v>sin terminar</v>
      </c>
      <c r="G250" s="178">
        <f>'Tiempos borrador'!L251+'Tiempos borrador'!K251</f>
        <v>0</v>
      </c>
      <c r="H250" s="148">
        <f>IF("terminado"=F250,(G250*'Tiempos borrador'!$D$4)+H249,H249)</f>
        <v>2127</v>
      </c>
    </row>
    <row r="251" spans="1:8" ht="30.75" thickBot="1">
      <c r="A251" s="165" t="s">
        <v>741</v>
      </c>
      <c r="B251" s="501">
        <f>VLOOKUP(A251,'Tiempos borrador'!A252:O556,3,FALSE)</f>
        <v>0</v>
      </c>
      <c r="C251" s="501"/>
      <c r="D251" s="501"/>
      <c r="E251" s="148">
        <f>VLOOKUP(A251,'Tiempos borrador'!A252:O556,5,FALSE)</f>
        <v>0</v>
      </c>
      <c r="F251" s="148" t="str">
        <f>'Tiempos borrador'!O252</f>
        <v>sin terminar</v>
      </c>
      <c r="G251" s="178">
        <f>'Tiempos borrador'!L252+'Tiempos borrador'!K252</f>
        <v>0</v>
      </c>
      <c r="H251" s="148">
        <f>IF("terminado"=F251,(G251*'Tiempos borrador'!$D$4)+H250,H250)</f>
        <v>2127</v>
      </c>
    </row>
    <row r="252" spans="1:8" ht="30.75" thickBot="1">
      <c r="A252" s="162" t="s">
        <v>742</v>
      </c>
      <c r="B252" s="501">
        <f>VLOOKUP(A252,'Tiempos borrador'!A253:O557,3,FALSE)</f>
        <v>0</v>
      </c>
      <c r="C252" s="501"/>
      <c r="D252" s="501"/>
      <c r="E252" s="148">
        <f>VLOOKUP(A252,'Tiempos borrador'!A253:O557,5,FALSE)</f>
        <v>0</v>
      </c>
      <c r="F252" s="148" t="str">
        <f>'Tiempos borrador'!O253</f>
        <v>sin terminar</v>
      </c>
      <c r="G252" s="178">
        <f>'Tiempos borrador'!L253+'Tiempos borrador'!K253</f>
        <v>0</v>
      </c>
      <c r="H252" s="148">
        <f>IF("terminado"=F252,(G252*'Tiempos borrador'!$D$4)+H251,H251)</f>
        <v>2127</v>
      </c>
    </row>
    <row r="253" spans="1:8" ht="30.75" thickBot="1">
      <c r="A253" s="165" t="s">
        <v>743</v>
      </c>
      <c r="B253" s="501">
        <f>VLOOKUP(A253,'Tiempos borrador'!A254:O558,3,FALSE)</f>
        <v>0</v>
      </c>
      <c r="C253" s="501"/>
      <c r="D253" s="501"/>
      <c r="E253" s="148">
        <f>VLOOKUP(A253,'Tiempos borrador'!A254:O558,5,FALSE)</f>
        <v>0</v>
      </c>
      <c r="F253" s="148" t="str">
        <f>'Tiempos borrador'!O254</f>
        <v>sin terminar</v>
      </c>
      <c r="G253" s="178">
        <f>'Tiempos borrador'!L254+'Tiempos borrador'!K254</f>
        <v>0</v>
      </c>
      <c r="H253" s="148">
        <f>IF("terminado"=F253,(G253*'Tiempos borrador'!$D$4)+H252,H252)</f>
        <v>2127</v>
      </c>
    </row>
    <row r="254" spans="1:8" ht="30.75" thickBot="1">
      <c r="A254" s="162" t="s">
        <v>744</v>
      </c>
      <c r="B254" s="501">
        <f>VLOOKUP(A254,'Tiempos borrador'!A255:O559,3,FALSE)</f>
        <v>0</v>
      </c>
      <c r="C254" s="501"/>
      <c r="D254" s="501"/>
      <c r="E254" s="148">
        <f>VLOOKUP(A254,'Tiempos borrador'!A255:O559,5,FALSE)</f>
        <v>0</v>
      </c>
      <c r="F254" s="148" t="str">
        <f>'Tiempos borrador'!O255</f>
        <v>sin terminar</v>
      </c>
      <c r="G254" s="178">
        <f>'Tiempos borrador'!L255+'Tiempos borrador'!K255</f>
        <v>0</v>
      </c>
      <c r="H254" s="148">
        <f>IF("terminado"=F254,(G254*'Tiempos borrador'!$D$4)+H253,H253)</f>
        <v>2127</v>
      </c>
    </row>
    <row r="255" spans="1:8" ht="30.75" thickBot="1">
      <c r="A255" s="165" t="s">
        <v>745</v>
      </c>
      <c r="B255" s="501">
        <f>VLOOKUP(A255,'Tiempos borrador'!A256:O560,3,FALSE)</f>
        <v>0</v>
      </c>
      <c r="C255" s="501"/>
      <c r="D255" s="501"/>
      <c r="E255" s="148">
        <f>VLOOKUP(A255,'Tiempos borrador'!A256:O560,5,FALSE)</f>
        <v>0</v>
      </c>
      <c r="F255" s="148" t="str">
        <f>'Tiempos borrador'!O256</f>
        <v>sin terminar</v>
      </c>
      <c r="G255" s="178">
        <f>'Tiempos borrador'!L256+'Tiempos borrador'!K256</f>
        <v>0</v>
      </c>
      <c r="H255" s="148">
        <f>IF("terminado"=F255,(G255*'Tiempos borrador'!$D$4)+H254,H254)</f>
        <v>2127</v>
      </c>
    </row>
    <row r="256" spans="1:8" ht="30.75" thickBot="1">
      <c r="A256" s="162" t="s">
        <v>746</v>
      </c>
      <c r="B256" s="501">
        <f>VLOOKUP(A256,'Tiempos borrador'!A257:O561,3,FALSE)</f>
        <v>0</v>
      </c>
      <c r="C256" s="501"/>
      <c r="D256" s="501"/>
      <c r="E256" s="148">
        <f>VLOOKUP(A256,'Tiempos borrador'!A257:O561,5,FALSE)</f>
        <v>0</v>
      </c>
      <c r="F256" s="148" t="str">
        <f>'Tiempos borrador'!O257</f>
        <v>sin terminar</v>
      </c>
      <c r="G256" s="178">
        <f>'Tiempos borrador'!L257+'Tiempos borrador'!K257</f>
        <v>0</v>
      </c>
      <c r="H256" s="148">
        <f>IF("terminado"=F256,(G256*'Tiempos borrador'!$D$4)+H255,H255)</f>
        <v>2127</v>
      </c>
    </row>
    <row r="257" spans="1:8" ht="30.75" thickBot="1">
      <c r="A257" s="165" t="s">
        <v>747</v>
      </c>
      <c r="B257" s="501">
        <f>VLOOKUP(A257,'Tiempos borrador'!A258:O562,3,FALSE)</f>
        <v>0</v>
      </c>
      <c r="C257" s="501"/>
      <c r="D257" s="501"/>
      <c r="E257" s="148">
        <f>VLOOKUP(A257,'Tiempos borrador'!A258:O562,5,FALSE)</f>
        <v>0</v>
      </c>
      <c r="F257" s="148" t="str">
        <f>'Tiempos borrador'!O258</f>
        <v>sin terminar</v>
      </c>
      <c r="G257" s="178">
        <f>'Tiempos borrador'!L258+'Tiempos borrador'!K258</f>
        <v>0</v>
      </c>
      <c r="H257" s="148">
        <f>IF("terminado"=F257,(G257*'Tiempos borrador'!$D$4)+H256,H256)</f>
        <v>2127</v>
      </c>
    </row>
    <row r="258" spans="1:8" ht="30.75" thickBot="1">
      <c r="A258" s="162" t="s">
        <v>748</v>
      </c>
      <c r="B258" s="501">
        <f>VLOOKUP(A258,'Tiempos borrador'!A259:O563,3,FALSE)</f>
        <v>0</v>
      </c>
      <c r="C258" s="501"/>
      <c r="D258" s="501"/>
      <c r="E258" s="148">
        <f>VLOOKUP(A258,'Tiempos borrador'!A259:O563,5,FALSE)</f>
        <v>0</v>
      </c>
      <c r="F258" s="148" t="str">
        <f>'Tiempos borrador'!O259</f>
        <v>sin terminar</v>
      </c>
      <c r="G258" s="178">
        <f>'Tiempos borrador'!L259+'Tiempos borrador'!K259</f>
        <v>0</v>
      </c>
      <c r="H258" s="148">
        <f>IF("terminado"=F258,(G258*'Tiempos borrador'!$D$4)+H257,H257)</f>
        <v>2127</v>
      </c>
    </row>
    <row r="259" spans="1:8" ht="30.75" thickBot="1">
      <c r="A259" s="165" t="s">
        <v>749</v>
      </c>
      <c r="B259" s="501">
        <f>VLOOKUP(A259,'Tiempos borrador'!A260:O564,3,FALSE)</f>
        <v>0</v>
      </c>
      <c r="C259" s="501"/>
      <c r="D259" s="501"/>
      <c r="E259" s="148">
        <f>VLOOKUP(A259,'Tiempos borrador'!A260:O564,5,FALSE)</f>
        <v>0</v>
      </c>
      <c r="F259" s="148" t="str">
        <f>'Tiempos borrador'!O260</f>
        <v>sin terminar</v>
      </c>
      <c r="G259" s="178">
        <f>'Tiempos borrador'!L260+'Tiempos borrador'!K260</f>
        <v>0</v>
      </c>
      <c r="H259" s="148">
        <f>IF("terminado"=F259,(G259*'Tiempos borrador'!$D$4)+H258,H258)</f>
        <v>2127</v>
      </c>
    </row>
    <row r="260" spans="1:8" ht="30.75" thickBot="1">
      <c r="A260" s="162" t="s">
        <v>750</v>
      </c>
      <c r="B260" s="501">
        <f>VLOOKUP(A260,'Tiempos borrador'!A261:O565,3,FALSE)</f>
        <v>0</v>
      </c>
      <c r="C260" s="501"/>
      <c r="D260" s="501"/>
      <c r="E260" s="148">
        <f>VLOOKUP(A260,'Tiempos borrador'!A261:O565,5,FALSE)</f>
        <v>0</v>
      </c>
      <c r="F260" s="148" t="str">
        <f>'Tiempos borrador'!O261</f>
        <v>sin terminar</v>
      </c>
      <c r="G260" s="178">
        <f>'Tiempos borrador'!L261+'Tiempos borrador'!K261</f>
        <v>0</v>
      </c>
      <c r="H260" s="148">
        <f>IF("terminado"=F260,(G260*'Tiempos borrador'!$D$4)+H259,H259)</f>
        <v>2127</v>
      </c>
    </row>
    <row r="261" spans="1:8" ht="30.75" thickBot="1">
      <c r="A261" s="165" t="s">
        <v>751</v>
      </c>
      <c r="B261" s="501">
        <f>VLOOKUP(A261,'Tiempos borrador'!A262:O566,3,FALSE)</f>
        <v>0</v>
      </c>
      <c r="C261" s="501"/>
      <c r="D261" s="501"/>
      <c r="E261" s="148">
        <f>VLOOKUP(A261,'Tiempos borrador'!A262:O566,5,FALSE)</f>
        <v>0</v>
      </c>
      <c r="F261" s="148" t="str">
        <f>'Tiempos borrador'!O262</f>
        <v>sin terminar</v>
      </c>
      <c r="G261" s="178">
        <f>'Tiempos borrador'!L262+'Tiempos borrador'!K262</f>
        <v>0</v>
      </c>
      <c r="H261" s="148">
        <f>IF("terminado"=F261,(G261*'Tiempos borrador'!$D$4)+H260,H260)</f>
        <v>2127</v>
      </c>
    </row>
    <row r="262" spans="1:8" ht="30.75" thickBot="1">
      <c r="A262" s="162" t="s">
        <v>752</v>
      </c>
      <c r="B262" s="501">
        <f>VLOOKUP(A262,'Tiempos borrador'!A263:O567,3,FALSE)</f>
        <v>0</v>
      </c>
      <c r="C262" s="501"/>
      <c r="D262" s="501"/>
      <c r="E262" s="148">
        <f>VLOOKUP(A262,'Tiempos borrador'!A263:O567,5,FALSE)</f>
        <v>0</v>
      </c>
      <c r="F262" s="148" t="str">
        <f>'Tiempos borrador'!O263</f>
        <v>sin terminar</v>
      </c>
      <c r="G262" s="178">
        <f>'Tiempos borrador'!L263+'Tiempos borrador'!K263</f>
        <v>0</v>
      </c>
      <c r="H262" s="148">
        <f>IF("terminado"=F262,(G262*'Tiempos borrador'!$D$4)+H261,H261)</f>
        <v>2127</v>
      </c>
    </row>
    <row r="263" spans="1:8" ht="30.75" thickBot="1">
      <c r="A263" s="165" t="s">
        <v>753</v>
      </c>
      <c r="B263" s="501">
        <f>VLOOKUP(A263,'Tiempos borrador'!A264:O568,3,FALSE)</f>
        <v>0</v>
      </c>
      <c r="C263" s="501"/>
      <c r="D263" s="501"/>
      <c r="E263" s="148">
        <f>VLOOKUP(A263,'Tiempos borrador'!A264:O568,5,FALSE)</f>
        <v>0</v>
      </c>
      <c r="F263" s="148" t="str">
        <f>'Tiempos borrador'!O264</f>
        <v>sin terminar</v>
      </c>
      <c r="G263" s="178">
        <f>'Tiempos borrador'!L264+'Tiempos borrador'!K264</f>
        <v>0</v>
      </c>
      <c r="H263" s="148">
        <f>IF("terminado"=F263,(G263*'Tiempos borrador'!$D$4)+H262,H262)</f>
        <v>2127</v>
      </c>
    </row>
    <row r="264" spans="1:8" ht="30.75" thickBot="1">
      <c r="A264" s="162" t="s">
        <v>754</v>
      </c>
      <c r="B264" s="501">
        <f>VLOOKUP(A264,'Tiempos borrador'!A265:O569,3,FALSE)</f>
        <v>0</v>
      </c>
      <c r="C264" s="501"/>
      <c r="D264" s="501"/>
      <c r="E264" s="148">
        <f>VLOOKUP(A264,'Tiempos borrador'!A265:O569,5,FALSE)</f>
        <v>0</v>
      </c>
      <c r="F264" s="148" t="str">
        <f>'Tiempos borrador'!O265</f>
        <v>sin terminar</v>
      </c>
      <c r="G264" s="178">
        <f>'Tiempos borrador'!L265+'Tiempos borrador'!K265</f>
        <v>0</v>
      </c>
      <c r="H264" s="148">
        <f>IF("terminado"=F264,(G264*'Tiempos borrador'!$D$4)+H263,H263)</f>
        <v>2127</v>
      </c>
    </row>
    <row r="265" spans="1:8" ht="30.75" thickBot="1">
      <c r="A265" s="165" t="s">
        <v>755</v>
      </c>
      <c r="B265" s="501">
        <f>VLOOKUP(A265,'Tiempos borrador'!A266:O570,3,FALSE)</f>
        <v>0</v>
      </c>
      <c r="C265" s="501"/>
      <c r="D265" s="501"/>
      <c r="E265" s="148">
        <f>VLOOKUP(A265,'Tiempos borrador'!A266:O570,5,FALSE)</f>
        <v>0</v>
      </c>
      <c r="F265" s="148" t="str">
        <f>'Tiempos borrador'!O266</f>
        <v>sin terminar</v>
      </c>
      <c r="G265" s="178">
        <f>'Tiempos borrador'!L266+'Tiempos borrador'!K266</f>
        <v>0</v>
      </c>
      <c r="H265" s="148">
        <f>IF("terminado"=F265,(G265*'Tiempos borrador'!$D$4)+H264,H264)</f>
        <v>2127</v>
      </c>
    </row>
    <row r="266" spans="1:8" ht="30.75" thickBot="1">
      <c r="A266" s="162" t="s">
        <v>756</v>
      </c>
      <c r="B266" s="501">
        <f>VLOOKUP(A266,'Tiempos borrador'!A267:O571,3,FALSE)</f>
        <v>0</v>
      </c>
      <c r="C266" s="501"/>
      <c r="D266" s="501"/>
      <c r="E266" s="148">
        <f>VLOOKUP(A266,'Tiempos borrador'!A267:O571,5,FALSE)</f>
        <v>0</v>
      </c>
      <c r="F266" s="148" t="str">
        <f>'Tiempos borrador'!O267</f>
        <v>sin terminar</v>
      </c>
      <c r="G266" s="178">
        <f>'Tiempos borrador'!L267+'Tiempos borrador'!K267</f>
        <v>0</v>
      </c>
      <c r="H266" s="148">
        <f>IF("terminado"=F266,(G266*'Tiempos borrador'!$D$4)+H265,H265)</f>
        <v>2127</v>
      </c>
    </row>
    <row r="267" spans="1:8" ht="30.75" thickBot="1">
      <c r="A267" s="165" t="s">
        <v>757</v>
      </c>
      <c r="B267" s="501">
        <f>VLOOKUP(A267,'Tiempos borrador'!A268:O572,3,FALSE)</f>
        <v>0</v>
      </c>
      <c r="C267" s="501"/>
      <c r="D267" s="501"/>
      <c r="E267" s="148">
        <f>VLOOKUP(A267,'Tiempos borrador'!A268:O572,5,FALSE)</f>
        <v>0</v>
      </c>
      <c r="F267" s="148" t="str">
        <f>'Tiempos borrador'!O268</f>
        <v>sin terminar</v>
      </c>
      <c r="G267" s="178">
        <f>'Tiempos borrador'!L268+'Tiempos borrador'!K268</f>
        <v>0</v>
      </c>
      <c r="H267" s="148">
        <f>IF("terminado"=F267,(G267*'Tiempos borrador'!$D$4)+H266,H266)</f>
        <v>2127</v>
      </c>
    </row>
    <row r="268" spans="1:8" ht="30.75" thickBot="1">
      <c r="A268" s="162" t="s">
        <v>758</v>
      </c>
      <c r="B268" s="501">
        <f>VLOOKUP(A268,'Tiempos borrador'!A269:O573,3,FALSE)</f>
        <v>0</v>
      </c>
      <c r="C268" s="501"/>
      <c r="D268" s="501"/>
      <c r="E268" s="148">
        <f>VLOOKUP(A268,'Tiempos borrador'!A269:O573,5,FALSE)</f>
        <v>0</v>
      </c>
      <c r="F268" s="148" t="str">
        <f>'Tiempos borrador'!O269</f>
        <v>sin terminar</v>
      </c>
      <c r="G268" s="178">
        <f>'Tiempos borrador'!L269+'Tiempos borrador'!K269</f>
        <v>0</v>
      </c>
      <c r="H268" s="148">
        <f>IF("terminado"=F268,(G268*'Tiempos borrador'!$D$4)+H267,H267)</f>
        <v>2127</v>
      </c>
    </row>
    <row r="269" spans="1:8" ht="30.75" thickBot="1">
      <c r="A269" s="165" t="s">
        <v>759</v>
      </c>
      <c r="B269" s="501">
        <f>VLOOKUP(A269,'Tiempos borrador'!A270:O574,3,FALSE)</f>
        <v>0</v>
      </c>
      <c r="C269" s="501"/>
      <c r="D269" s="501"/>
      <c r="E269" s="148">
        <f>VLOOKUP(A269,'Tiempos borrador'!A270:O574,5,FALSE)</f>
        <v>0</v>
      </c>
      <c r="F269" s="148" t="str">
        <f>'Tiempos borrador'!O270</f>
        <v>sin terminar</v>
      </c>
      <c r="G269" s="148">
        <f>'Tiempos borrador'!L270</f>
        <v>0</v>
      </c>
      <c r="H269" s="148">
        <f>IF("terminado"=F269,(G269*'Tiempos borrador'!$D$4)+H268,H268)</f>
        <v>2127</v>
      </c>
    </row>
    <row r="270" spans="1:8" ht="30.75" thickBot="1">
      <c r="A270" s="162" t="s">
        <v>760</v>
      </c>
      <c r="B270" s="501">
        <f>VLOOKUP(A270,'Tiempos borrador'!A271:O575,3,FALSE)</f>
        <v>0</v>
      </c>
      <c r="C270" s="501"/>
      <c r="D270" s="501"/>
      <c r="E270" s="148">
        <f>VLOOKUP(A270,'Tiempos borrador'!A271:O575,5,FALSE)</f>
        <v>0</v>
      </c>
      <c r="F270" s="148" t="str">
        <f>'Tiempos borrador'!O271</f>
        <v>sin terminar</v>
      </c>
      <c r="G270" s="148">
        <f>'Tiempos borrador'!L271</f>
        <v>0</v>
      </c>
      <c r="H270" s="148">
        <f>IF("terminado"=F270,(G270*'Tiempos borrador'!$D$4)+H269,H269)</f>
        <v>2127</v>
      </c>
    </row>
    <row r="271" spans="1:8" ht="30.75" thickBot="1">
      <c r="A271" s="165" t="s">
        <v>761</v>
      </c>
      <c r="B271" s="501">
        <f>VLOOKUP(A271,'Tiempos borrador'!A272:O576,3,FALSE)</f>
        <v>0</v>
      </c>
      <c r="C271" s="501"/>
      <c r="D271" s="501"/>
      <c r="E271" s="148">
        <f>VLOOKUP(A271,'Tiempos borrador'!A272:O576,5,FALSE)</f>
        <v>0</v>
      </c>
      <c r="F271" s="148" t="str">
        <f>'Tiempos borrador'!O272</f>
        <v>sin terminar</v>
      </c>
      <c r="G271" s="148">
        <f>'Tiempos borrador'!L272</f>
        <v>0</v>
      </c>
      <c r="H271" s="148">
        <f>IF("terminado"=F271,(G271*'Tiempos borrador'!$D$4)+H270,H270)</f>
        <v>2127</v>
      </c>
    </row>
    <row r="272" spans="1:8" ht="30.75" thickBot="1">
      <c r="A272" s="162" t="s">
        <v>762</v>
      </c>
      <c r="B272" s="501">
        <f>VLOOKUP(A272,'Tiempos borrador'!A273:O577,3,FALSE)</f>
        <v>0</v>
      </c>
      <c r="C272" s="501"/>
      <c r="D272" s="501"/>
      <c r="E272" s="148">
        <f>VLOOKUP(A272,'Tiempos borrador'!A273:O577,5,FALSE)</f>
        <v>0</v>
      </c>
      <c r="F272" s="148" t="str">
        <f>'Tiempos borrador'!O273</f>
        <v>sin terminar</v>
      </c>
      <c r="G272" s="148">
        <f>'Tiempos borrador'!L273</f>
        <v>0</v>
      </c>
      <c r="H272" s="148">
        <f>IF("terminado"=F272,(G272*'Tiempos borrador'!$D$4)+H271,H271)</f>
        <v>2127</v>
      </c>
    </row>
    <row r="273" spans="1:8" ht="30.75" thickBot="1">
      <c r="A273" s="165" t="s">
        <v>763</v>
      </c>
      <c r="B273" s="501">
        <f>VLOOKUP(A273,'Tiempos borrador'!A274:O578,3,FALSE)</f>
        <v>0</v>
      </c>
      <c r="C273" s="501"/>
      <c r="D273" s="501"/>
      <c r="E273" s="148">
        <f>VLOOKUP(A273,'Tiempos borrador'!A274:O578,5,FALSE)</f>
        <v>0</v>
      </c>
      <c r="F273" s="148" t="str">
        <f>'Tiempos borrador'!O274</f>
        <v>sin terminar</v>
      </c>
      <c r="G273" s="148">
        <f>'Tiempos borrador'!L274</f>
        <v>0</v>
      </c>
      <c r="H273" s="148">
        <f>IF("terminado"=F273,(G273*'Tiempos borrador'!$D$4)+H272,H272)</f>
        <v>2127</v>
      </c>
    </row>
    <row r="274" spans="1:8" ht="30.75" thickBot="1">
      <c r="A274" s="162" t="s">
        <v>764</v>
      </c>
      <c r="B274" s="501">
        <f>VLOOKUP(A274,'Tiempos borrador'!A275:O579,3,FALSE)</f>
        <v>0</v>
      </c>
      <c r="C274" s="501"/>
      <c r="D274" s="501"/>
      <c r="E274" s="148">
        <f>VLOOKUP(A274,'Tiempos borrador'!A275:O579,5,FALSE)</f>
        <v>0</v>
      </c>
      <c r="F274" s="148" t="str">
        <f>'Tiempos borrador'!O275</f>
        <v>sin terminar</v>
      </c>
      <c r="G274" s="148">
        <f>'Tiempos borrador'!L275</f>
        <v>0</v>
      </c>
      <c r="H274" s="148">
        <f>IF("terminado"=F274,(G274*'Tiempos borrador'!$D$4)+H273,H273)</f>
        <v>2127</v>
      </c>
    </row>
    <row r="275" spans="1:8" ht="30.75" thickBot="1">
      <c r="A275" s="165" t="s">
        <v>765</v>
      </c>
      <c r="B275" s="501">
        <f>VLOOKUP(A275,'Tiempos borrador'!A276:O580,3,FALSE)</f>
        <v>0</v>
      </c>
      <c r="C275" s="501"/>
      <c r="D275" s="501"/>
      <c r="E275" s="148">
        <f>VLOOKUP(A275,'Tiempos borrador'!A276:O580,5,FALSE)</f>
        <v>0</v>
      </c>
      <c r="F275" s="148" t="str">
        <f>'Tiempos borrador'!O276</f>
        <v>sin terminar</v>
      </c>
      <c r="G275" s="148">
        <f>'Tiempos borrador'!L276</f>
        <v>0</v>
      </c>
      <c r="H275" s="148">
        <f>IF("terminado"=F275,(G275*'Tiempos borrador'!$D$4)+H274,H274)</f>
        <v>2127</v>
      </c>
    </row>
    <row r="276" spans="1:8" ht="30.75" thickBot="1">
      <c r="A276" s="162" t="s">
        <v>766</v>
      </c>
      <c r="B276" s="501">
        <f>VLOOKUP(A276,'Tiempos borrador'!A277:O581,3,FALSE)</f>
        <v>0</v>
      </c>
      <c r="C276" s="501"/>
      <c r="D276" s="501"/>
      <c r="E276" s="148">
        <f>VLOOKUP(A276,'Tiempos borrador'!A277:O581,5,FALSE)</f>
        <v>0</v>
      </c>
      <c r="F276" s="148" t="str">
        <f>'Tiempos borrador'!O277</f>
        <v>sin terminar</v>
      </c>
      <c r="G276" s="148">
        <f>'Tiempos borrador'!L277</f>
        <v>0</v>
      </c>
      <c r="H276" s="148">
        <f>IF("terminado"=F276,(G276*'Tiempos borrador'!$D$4)+H275,H275)</f>
        <v>2127</v>
      </c>
    </row>
    <row r="277" spans="1:8" ht="30.75" thickBot="1">
      <c r="A277" s="165" t="s">
        <v>767</v>
      </c>
      <c r="B277" s="501">
        <f>VLOOKUP(A277,'Tiempos borrador'!A278:O582,3,FALSE)</f>
        <v>0</v>
      </c>
      <c r="C277" s="501"/>
      <c r="D277" s="501"/>
      <c r="E277" s="148">
        <f>VLOOKUP(A277,'Tiempos borrador'!A278:O582,5,FALSE)</f>
        <v>0</v>
      </c>
      <c r="F277" s="148" t="str">
        <f>'Tiempos borrador'!O278</f>
        <v>sin terminar</v>
      </c>
      <c r="G277" s="148">
        <f>'Tiempos borrador'!L278</f>
        <v>0</v>
      </c>
      <c r="H277" s="148">
        <f>IF("terminado"=F277,(G277*'Tiempos borrador'!$D$4)+H276,H276)</f>
        <v>2127</v>
      </c>
    </row>
    <row r="278" spans="1:8" ht="30.75" thickBot="1">
      <c r="A278" s="162" t="s">
        <v>768</v>
      </c>
      <c r="B278" s="501">
        <f>VLOOKUP(A278,'Tiempos borrador'!A279:O583,3,FALSE)</f>
        <v>0</v>
      </c>
      <c r="C278" s="501"/>
      <c r="D278" s="501"/>
      <c r="E278" s="148">
        <f>VLOOKUP(A278,'Tiempos borrador'!A279:O583,5,FALSE)</f>
        <v>0</v>
      </c>
      <c r="F278" s="148" t="str">
        <f>'Tiempos borrador'!O279</f>
        <v>sin terminar</v>
      </c>
      <c r="G278" s="148">
        <f>'Tiempos borrador'!L279</f>
        <v>0</v>
      </c>
      <c r="H278" s="148">
        <f>IF("terminado"=F278,(G278*'Tiempos borrador'!$D$4)+H277,H277)</f>
        <v>2127</v>
      </c>
    </row>
    <row r="279" spans="1:8" ht="30.75" thickBot="1">
      <c r="A279" s="165" t="s">
        <v>769</v>
      </c>
      <c r="B279" s="501">
        <f>VLOOKUP(A279,'Tiempos borrador'!A280:O584,3,FALSE)</f>
        <v>0</v>
      </c>
      <c r="C279" s="501"/>
      <c r="D279" s="501"/>
      <c r="E279" s="148">
        <f>VLOOKUP(A279,'Tiempos borrador'!A280:O584,5,FALSE)</f>
        <v>0</v>
      </c>
      <c r="F279" s="148" t="str">
        <f>'Tiempos borrador'!O280</f>
        <v>sin terminar</v>
      </c>
      <c r="G279" s="148">
        <f>'Tiempos borrador'!L280</f>
        <v>0</v>
      </c>
      <c r="H279" s="148">
        <f>IF("terminado"=F279,(G279*'Tiempos borrador'!$D$4)+H278,H278)</f>
        <v>2127</v>
      </c>
    </row>
    <row r="280" spans="1:8" ht="30.75" thickBot="1">
      <c r="A280" s="162" t="s">
        <v>770</v>
      </c>
      <c r="B280" s="501">
        <f>VLOOKUP(A280,'Tiempos borrador'!A281:O585,3,FALSE)</f>
        <v>0</v>
      </c>
      <c r="C280" s="501"/>
      <c r="D280" s="501"/>
      <c r="E280" s="148">
        <f>VLOOKUP(A280,'Tiempos borrador'!A281:O585,5,FALSE)</f>
        <v>0</v>
      </c>
      <c r="F280" s="148" t="str">
        <f>'Tiempos borrador'!O281</f>
        <v>sin terminar</v>
      </c>
      <c r="G280" s="148">
        <f>'Tiempos borrador'!L281</f>
        <v>0</v>
      </c>
      <c r="H280" s="148">
        <f>IF("terminado"=F280,(G280*'Tiempos borrador'!$D$4)+H279,H279)</f>
        <v>2127</v>
      </c>
    </row>
    <row r="281" spans="1:8" ht="30.75" thickBot="1">
      <c r="A281" s="165" t="s">
        <v>771</v>
      </c>
      <c r="B281" s="501">
        <f>VLOOKUP(A281,'Tiempos borrador'!A282:O586,3,FALSE)</f>
        <v>0</v>
      </c>
      <c r="C281" s="501"/>
      <c r="D281" s="501"/>
      <c r="E281" s="148">
        <f>VLOOKUP(A281,'Tiempos borrador'!A282:O586,5,FALSE)</f>
        <v>0</v>
      </c>
      <c r="F281" s="148" t="str">
        <f>'Tiempos borrador'!O282</f>
        <v>sin terminar</v>
      </c>
      <c r="G281" s="148">
        <f>'Tiempos borrador'!L282</f>
        <v>0</v>
      </c>
      <c r="H281" s="148">
        <f>IF("terminado"=F281,(G281*'Tiempos borrador'!$D$4)+H280,H280)</f>
        <v>2127</v>
      </c>
    </row>
    <row r="282" spans="1:8" ht="30.75" thickBot="1">
      <c r="A282" s="162" t="s">
        <v>772</v>
      </c>
      <c r="B282" s="501">
        <f>VLOOKUP(A282,'Tiempos borrador'!A283:O587,3,FALSE)</f>
        <v>0</v>
      </c>
      <c r="C282" s="501"/>
      <c r="D282" s="501"/>
      <c r="E282" s="148">
        <f>VLOOKUP(A282,'Tiempos borrador'!A283:O587,5,FALSE)</f>
        <v>0</v>
      </c>
      <c r="F282" s="148" t="str">
        <f>'Tiempos borrador'!O283</f>
        <v>sin terminar</v>
      </c>
      <c r="G282" s="148">
        <f>'Tiempos borrador'!L283</f>
        <v>0</v>
      </c>
      <c r="H282" s="148">
        <f>IF("terminado"=F282,(G282*'Tiempos borrador'!$D$4)+H281,H281)</f>
        <v>2127</v>
      </c>
    </row>
    <row r="283" spans="1:8" ht="30.75" thickBot="1">
      <c r="A283" s="165" t="s">
        <v>773</v>
      </c>
      <c r="B283" s="501">
        <f>VLOOKUP(A283,'Tiempos borrador'!A284:O588,3,FALSE)</f>
        <v>0</v>
      </c>
      <c r="C283" s="501"/>
      <c r="D283" s="501"/>
      <c r="E283" s="148">
        <f>VLOOKUP(A283,'Tiempos borrador'!A284:O588,5,FALSE)</f>
        <v>0</v>
      </c>
      <c r="F283" s="148" t="str">
        <f>'Tiempos borrador'!O284</f>
        <v>sin terminar</v>
      </c>
      <c r="G283" s="148">
        <f>'Tiempos borrador'!L284</f>
        <v>0</v>
      </c>
      <c r="H283" s="148">
        <f>IF("terminado"=F283,(G283*'Tiempos borrador'!$D$4)+H282,H282)</f>
        <v>2127</v>
      </c>
    </row>
    <row r="284" spans="1:8" ht="30.75" thickBot="1">
      <c r="A284" s="162" t="s">
        <v>774</v>
      </c>
      <c r="B284" s="501">
        <f>VLOOKUP(A284,'Tiempos borrador'!A285:O589,3,FALSE)</f>
        <v>0</v>
      </c>
      <c r="C284" s="501"/>
      <c r="D284" s="501"/>
      <c r="E284" s="148">
        <f>VLOOKUP(A284,'Tiempos borrador'!A285:O589,5,FALSE)</f>
        <v>0</v>
      </c>
      <c r="F284" s="148" t="str">
        <f>'Tiempos borrador'!O285</f>
        <v>sin terminar</v>
      </c>
      <c r="G284" s="148">
        <f>'Tiempos borrador'!L285</f>
        <v>0</v>
      </c>
      <c r="H284" s="148">
        <f>IF("terminado"=F284,(G284*'Tiempos borrador'!$D$4)+H283,H283)</f>
        <v>2127</v>
      </c>
    </row>
    <row r="285" spans="1:8" ht="30.75" thickBot="1">
      <c r="A285" s="165" t="s">
        <v>775</v>
      </c>
      <c r="B285" s="501">
        <f>VLOOKUP(A285,'Tiempos borrador'!A286:O590,3,FALSE)</f>
        <v>0</v>
      </c>
      <c r="C285" s="501"/>
      <c r="D285" s="501"/>
      <c r="E285" s="148">
        <f>VLOOKUP(A285,'Tiempos borrador'!A286:O590,5,FALSE)</f>
        <v>0</v>
      </c>
      <c r="F285" s="148" t="str">
        <f>'Tiempos borrador'!O286</f>
        <v>sin terminar</v>
      </c>
      <c r="G285" s="148">
        <f>'Tiempos borrador'!L286</f>
        <v>0</v>
      </c>
      <c r="H285" s="148">
        <f>IF("terminado"=F285,(G285*'Tiempos borrador'!$D$4)+H284,H284)</f>
        <v>2127</v>
      </c>
    </row>
    <row r="286" spans="1:8" ht="30.75" thickBot="1">
      <c r="A286" s="162" t="s">
        <v>776</v>
      </c>
      <c r="B286" s="501">
        <f>VLOOKUP(A286,'Tiempos borrador'!A287:O591,3,FALSE)</f>
        <v>0</v>
      </c>
      <c r="C286" s="501"/>
      <c r="D286" s="501"/>
      <c r="E286" s="148">
        <f>VLOOKUP(A286,'Tiempos borrador'!A287:O591,5,FALSE)</f>
        <v>0</v>
      </c>
      <c r="F286" s="148" t="str">
        <f>'Tiempos borrador'!O287</f>
        <v>sin terminar</v>
      </c>
      <c r="G286" s="148">
        <f>'Tiempos borrador'!L287</f>
        <v>0</v>
      </c>
      <c r="H286" s="148">
        <f>IF("terminado"=F286,(G286*'Tiempos borrador'!$D$4)+H285,H285)</f>
        <v>2127</v>
      </c>
    </row>
    <row r="287" spans="1:8" ht="30.75" thickBot="1">
      <c r="A287" s="165" t="s">
        <v>777</v>
      </c>
      <c r="B287" s="501">
        <f>VLOOKUP(A287,'Tiempos borrador'!A288:O592,3,FALSE)</f>
        <v>0</v>
      </c>
      <c r="C287" s="501"/>
      <c r="D287" s="501"/>
      <c r="E287" s="148">
        <f>VLOOKUP(A287,'Tiempos borrador'!A288:O592,5,FALSE)</f>
        <v>0</v>
      </c>
      <c r="F287" s="148" t="str">
        <f>'Tiempos borrador'!O288</f>
        <v>sin terminar</v>
      </c>
      <c r="G287" s="148">
        <f>'Tiempos borrador'!L288</f>
        <v>0</v>
      </c>
      <c r="H287" s="148">
        <f>IF("terminado"=F287,(G287*'Tiempos borrador'!$D$4)+H286,H286)</f>
        <v>2127</v>
      </c>
    </row>
    <row r="288" spans="1:8" ht="30.75" thickBot="1">
      <c r="A288" s="162" t="s">
        <v>778</v>
      </c>
      <c r="B288" s="501">
        <f>VLOOKUP(A288,'Tiempos borrador'!A289:O593,3,FALSE)</f>
        <v>0</v>
      </c>
      <c r="C288" s="501"/>
      <c r="D288" s="501"/>
      <c r="E288" s="148">
        <f>VLOOKUP(A288,'Tiempos borrador'!A289:O593,5,FALSE)</f>
        <v>0</v>
      </c>
      <c r="F288" s="148" t="str">
        <f>'Tiempos borrador'!O289</f>
        <v>sin terminar</v>
      </c>
      <c r="G288" s="148">
        <f>'Tiempos borrador'!L289</f>
        <v>0</v>
      </c>
      <c r="H288" s="148">
        <f>IF("terminado"=F288,(G288*'Tiempos borrador'!$D$4)+H287,H287)</f>
        <v>2127</v>
      </c>
    </row>
    <row r="289" spans="1:8" ht="30.75" thickBot="1">
      <c r="A289" s="165" t="s">
        <v>779</v>
      </c>
      <c r="B289" s="501">
        <f>VLOOKUP(A289,'Tiempos borrador'!A290:O594,3,FALSE)</f>
        <v>0</v>
      </c>
      <c r="C289" s="501"/>
      <c r="D289" s="501"/>
      <c r="E289" s="148">
        <f>VLOOKUP(A289,'Tiempos borrador'!A290:O594,5,FALSE)</f>
        <v>0</v>
      </c>
      <c r="F289" s="148" t="str">
        <f>'Tiempos borrador'!O290</f>
        <v>sin terminar</v>
      </c>
      <c r="G289" s="148">
        <f>'Tiempos borrador'!L290</f>
        <v>0</v>
      </c>
      <c r="H289" s="148">
        <f>IF("terminado"=F289,(G289*'Tiempos borrador'!$D$4)+H288,H288)</f>
        <v>2127</v>
      </c>
    </row>
    <row r="290" spans="1:8" ht="30.75" thickBot="1">
      <c r="A290" s="162" t="s">
        <v>780</v>
      </c>
      <c r="B290" s="501">
        <f>VLOOKUP(A290,'Tiempos borrador'!A291:O595,3,FALSE)</f>
        <v>0</v>
      </c>
      <c r="C290" s="501"/>
      <c r="D290" s="501"/>
      <c r="E290" s="148">
        <f>VLOOKUP(A290,'Tiempos borrador'!A291:O595,5,FALSE)</f>
        <v>0</v>
      </c>
      <c r="F290" s="148" t="str">
        <f>'Tiempos borrador'!O291</f>
        <v>sin terminar</v>
      </c>
      <c r="G290" s="148">
        <f>'Tiempos borrador'!L291</f>
        <v>0</v>
      </c>
      <c r="H290" s="148">
        <f>IF("terminado"=F290,(G290*'Tiempos borrador'!$D$4)+H289,H289)</f>
        <v>2127</v>
      </c>
    </row>
    <row r="291" spans="1:8" ht="30.75" thickBot="1">
      <c r="A291" s="165" t="s">
        <v>781</v>
      </c>
      <c r="B291" s="501">
        <f>VLOOKUP(A291,'Tiempos borrador'!A292:O596,3,FALSE)</f>
        <v>0</v>
      </c>
      <c r="C291" s="501"/>
      <c r="D291" s="501"/>
      <c r="E291" s="148">
        <f>VLOOKUP(A291,'Tiempos borrador'!A292:O596,5,FALSE)</f>
        <v>0</v>
      </c>
      <c r="F291" s="148" t="str">
        <f>'Tiempos borrador'!O292</f>
        <v>sin terminar</v>
      </c>
      <c r="G291" s="148">
        <f>'Tiempos borrador'!L292</f>
        <v>0</v>
      </c>
      <c r="H291" s="148">
        <f>IF("terminado"=F291,(G291*'Tiempos borrador'!$D$4)+H290,H290)</f>
        <v>2127</v>
      </c>
    </row>
    <row r="292" spans="1:8" ht="30.75" thickBot="1">
      <c r="A292" s="162" t="s">
        <v>782</v>
      </c>
      <c r="B292" s="501">
        <f>VLOOKUP(A292,'Tiempos borrador'!A293:O597,3,FALSE)</f>
        <v>0</v>
      </c>
      <c r="C292" s="501"/>
      <c r="D292" s="501"/>
      <c r="E292" s="148">
        <f>VLOOKUP(A292,'Tiempos borrador'!A293:O597,5,FALSE)</f>
        <v>0</v>
      </c>
      <c r="F292" s="148" t="str">
        <f>'Tiempos borrador'!O293</f>
        <v>sin terminar</v>
      </c>
      <c r="G292" s="148">
        <f>'Tiempos borrador'!L293</f>
        <v>0</v>
      </c>
      <c r="H292" s="148">
        <f>IF("terminado"=F292,(G292*'Tiempos borrador'!$D$4)+H291,H291)</f>
        <v>2127</v>
      </c>
    </row>
    <row r="293" spans="1:8" ht="30.75" thickBot="1">
      <c r="A293" s="165" t="s">
        <v>783</v>
      </c>
      <c r="B293" s="501">
        <f>VLOOKUP(A293,'Tiempos borrador'!A294:O598,3,FALSE)</f>
        <v>0</v>
      </c>
      <c r="C293" s="501"/>
      <c r="D293" s="501"/>
      <c r="E293" s="148">
        <f>VLOOKUP(A293,'Tiempos borrador'!A294:O598,5,FALSE)</f>
        <v>0</v>
      </c>
      <c r="F293" s="148" t="str">
        <f>'Tiempos borrador'!O294</f>
        <v>sin terminar</v>
      </c>
      <c r="G293" s="148">
        <f>'Tiempos borrador'!L294</f>
        <v>0</v>
      </c>
      <c r="H293" s="148">
        <f>IF("terminado"=F293,(G293*'Tiempos borrador'!$D$4)+H292,H292)</f>
        <v>2127</v>
      </c>
    </row>
    <row r="294" spans="1:8" ht="30.75" thickBot="1">
      <c r="A294" s="162" t="s">
        <v>784</v>
      </c>
      <c r="B294" s="501">
        <f>VLOOKUP(A294,'Tiempos borrador'!A295:O599,3,FALSE)</f>
        <v>0</v>
      </c>
      <c r="C294" s="501"/>
      <c r="D294" s="501"/>
      <c r="E294" s="148">
        <f>VLOOKUP(A294,'Tiempos borrador'!A295:O599,5,FALSE)</f>
        <v>0</v>
      </c>
      <c r="F294" s="148" t="str">
        <f>'Tiempos borrador'!O295</f>
        <v>sin terminar</v>
      </c>
      <c r="G294" s="148">
        <f>'Tiempos borrador'!L295</f>
        <v>0</v>
      </c>
      <c r="H294" s="148">
        <f>IF("terminado"=F294,(G294*'Tiempos borrador'!$D$4)+H293,H293)</f>
        <v>2127</v>
      </c>
    </row>
    <row r="295" spans="1:8" ht="30.75" thickBot="1">
      <c r="A295" s="165" t="s">
        <v>785</v>
      </c>
      <c r="B295" s="501">
        <f>VLOOKUP(A295,'Tiempos borrador'!A296:O600,3,FALSE)</f>
        <v>0</v>
      </c>
      <c r="C295" s="501"/>
      <c r="D295" s="501"/>
      <c r="E295" s="148">
        <f>VLOOKUP(A295,'Tiempos borrador'!A296:O600,5,FALSE)</f>
        <v>0</v>
      </c>
      <c r="F295" s="148" t="str">
        <f>'Tiempos borrador'!O296</f>
        <v>sin terminar</v>
      </c>
      <c r="G295" s="148">
        <f>'Tiempos borrador'!L296</f>
        <v>0</v>
      </c>
      <c r="H295" s="148">
        <f>IF("terminado"=F295,(G295*'Tiempos borrador'!$D$4)+H294,H294)</f>
        <v>2127</v>
      </c>
    </row>
    <row r="296" spans="1:8" ht="30.75" thickBot="1">
      <c r="A296" s="162" t="s">
        <v>786</v>
      </c>
      <c r="B296" s="501">
        <f>VLOOKUP(A296,'Tiempos borrador'!A297:O601,3,FALSE)</f>
        <v>0</v>
      </c>
      <c r="C296" s="501"/>
      <c r="D296" s="501"/>
      <c r="E296" s="148">
        <f>VLOOKUP(A296,'Tiempos borrador'!A297:O601,5,FALSE)</f>
        <v>0</v>
      </c>
      <c r="F296" s="148" t="str">
        <f>'Tiempos borrador'!O297</f>
        <v>sin terminar</v>
      </c>
      <c r="G296" s="148">
        <f>'Tiempos borrador'!L297</f>
        <v>0</v>
      </c>
      <c r="H296" s="148">
        <f>IF("terminado"=F296,(G296*'Tiempos borrador'!$D$4)+H295,H295)</f>
        <v>2127</v>
      </c>
    </row>
    <row r="297" spans="1:8" ht="30.75" thickBot="1">
      <c r="A297" s="165" t="s">
        <v>787</v>
      </c>
      <c r="B297" s="501">
        <f>VLOOKUP(A297,'Tiempos borrador'!A298:O602,3,FALSE)</f>
        <v>0</v>
      </c>
      <c r="C297" s="501"/>
      <c r="D297" s="501"/>
      <c r="E297" s="148">
        <f>VLOOKUP(A297,'Tiempos borrador'!A298:O602,5,FALSE)</f>
        <v>0</v>
      </c>
      <c r="F297" s="148" t="str">
        <f>'Tiempos borrador'!O298</f>
        <v>sin terminar</v>
      </c>
      <c r="G297" s="148">
        <f>'Tiempos borrador'!L298</f>
        <v>0</v>
      </c>
      <c r="H297" s="148">
        <f>IF("terminado"=F297,(G297*'Tiempos borrador'!$D$4)+H296,H296)</f>
        <v>2127</v>
      </c>
    </row>
    <row r="298" spans="1:8" ht="30.75" thickBot="1">
      <c r="A298" s="162" t="s">
        <v>788</v>
      </c>
      <c r="B298" s="501">
        <f>VLOOKUP(A298,'Tiempos borrador'!A299:O603,3,FALSE)</f>
        <v>0</v>
      </c>
      <c r="C298" s="501"/>
      <c r="D298" s="501"/>
      <c r="E298" s="148">
        <f>VLOOKUP(A298,'Tiempos borrador'!A299:O603,5,FALSE)</f>
        <v>0</v>
      </c>
      <c r="F298" s="148" t="str">
        <f>'Tiempos borrador'!O299</f>
        <v>sin terminar</v>
      </c>
      <c r="G298" s="148">
        <f>'Tiempos borrador'!L299</f>
        <v>0</v>
      </c>
      <c r="H298" s="148">
        <f>IF("terminado"=F298,(G298*'Tiempos borrador'!$D$4)+H297,H297)</f>
        <v>2127</v>
      </c>
    </row>
    <row r="299" spans="1:8" ht="30.75" thickBot="1">
      <c r="A299" s="165" t="s">
        <v>789</v>
      </c>
      <c r="B299" s="501">
        <f>VLOOKUP(A299,'Tiempos borrador'!A300:O604,3,FALSE)</f>
        <v>0</v>
      </c>
      <c r="C299" s="501"/>
      <c r="D299" s="501"/>
      <c r="E299" s="148">
        <f>VLOOKUP(A299,'Tiempos borrador'!A300:O604,5,FALSE)</f>
        <v>0</v>
      </c>
      <c r="F299" s="148" t="str">
        <f>'Tiempos borrador'!O300</f>
        <v>sin terminar</v>
      </c>
      <c r="G299" s="148">
        <f>'Tiempos borrador'!L300</f>
        <v>0</v>
      </c>
      <c r="H299" s="148">
        <f>IF("terminado"=F299,(G299*'Tiempos borrador'!$D$4)+H298,H298)</f>
        <v>2127</v>
      </c>
    </row>
    <row r="300" spans="1:8" ht="30.75" thickBot="1">
      <c r="A300" s="162" t="s">
        <v>790</v>
      </c>
      <c r="B300" s="501">
        <f>VLOOKUP(A300,'Tiempos borrador'!A301:O605,3,FALSE)</f>
        <v>0</v>
      </c>
      <c r="C300" s="501"/>
      <c r="D300" s="501"/>
      <c r="E300" s="148">
        <f>VLOOKUP(A300,'Tiempos borrador'!A301:O605,5,FALSE)</f>
        <v>0</v>
      </c>
      <c r="F300" s="148" t="str">
        <f>'Tiempos borrador'!O301</f>
        <v>sin terminar</v>
      </c>
      <c r="G300" s="148">
        <f>'Tiempos borrador'!L301</f>
        <v>0</v>
      </c>
      <c r="H300" s="148">
        <f>IF("terminado"=F300,(G300*'Tiempos borrador'!$D$4)+H299,H299)</f>
        <v>2127</v>
      </c>
    </row>
    <row r="301" spans="1:8" ht="30.75" thickBot="1">
      <c r="A301" s="165" t="s">
        <v>791</v>
      </c>
      <c r="B301" s="501">
        <f>VLOOKUP(A301,'Tiempos borrador'!A302:O606,3,FALSE)</f>
        <v>0</v>
      </c>
      <c r="C301" s="501"/>
      <c r="D301" s="501"/>
      <c r="E301" s="148">
        <f>VLOOKUP(A301,'Tiempos borrador'!A302:O606,5,FALSE)</f>
        <v>0</v>
      </c>
      <c r="F301" s="148" t="str">
        <f>'Tiempos borrador'!O302</f>
        <v>sin terminar</v>
      </c>
      <c r="G301" s="148">
        <f>'Tiempos borrador'!L302</f>
        <v>0</v>
      </c>
      <c r="H301" s="148">
        <f>IF("terminado"=F301,(G301*'Tiempos borrador'!$D$4)+H300,H300)</f>
        <v>2127</v>
      </c>
    </row>
    <row r="302" spans="1:8" ht="30.75" thickBot="1">
      <c r="A302" s="162" t="s">
        <v>792</v>
      </c>
      <c r="B302" s="501">
        <f>VLOOKUP(A302,'Tiempos borrador'!A303:O607,3,FALSE)</f>
        <v>0</v>
      </c>
      <c r="C302" s="501"/>
      <c r="D302" s="501"/>
      <c r="E302" s="148">
        <f>VLOOKUP(A302,'Tiempos borrador'!A303:O607,5,FALSE)</f>
        <v>0</v>
      </c>
      <c r="F302" s="148" t="str">
        <f>'Tiempos borrador'!O303</f>
        <v>sin terminar</v>
      </c>
      <c r="G302" s="148">
        <f>'Tiempos borrador'!L303</f>
        <v>0</v>
      </c>
      <c r="H302" s="148">
        <f>IF("terminado"=F302,(G302*'Tiempos borrador'!$D$4)+H301,H301)</f>
        <v>2127</v>
      </c>
    </row>
    <row r="303" spans="1:8" ht="30.75" thickBot="1">
      <c r="A303" s="165" t="s">
        <v>793</v>
      </c>
      <c r="B303" s="501">
        <f>VLOOKUP(A303,'Tiempos borrador'!A304:O608,3,FALSE)</f>
        <v>0</v>
      </c>
      <c r="C303" s="501"/>
      <c r="D303" s="501"/>
      <c r="E303" s="148">
        <f>VLOOKUP(A303,'Tiempos borrador'!A304:O608,5,FALSE)</f>
        <v>0</v>
      </c>
      <c r="F303" s="148" t="str">
        <f>'Tiempos borrador'!O304</f>
        <v>sin terminar</v>
      </c>
      <c r="G303" s="148">
        <f>'Tiempos borrador'!L304</f>
        <v>0</v>
      </c>
      <c r="H303" s="148">
        <f>IF("terminado"=F303,(G303*'Tiempos borrador'!$D$4)+H302,H302)</f>
        <v>2127</v>
      </c>
    </row>
    <row r="304" spans="1:8" ht="30.75" thickBot="1">
      <c r="A304" s="162" t="s">
        <v>794</v>
      </c>
      <c r="B304" s="501">
        <f>VLOOKUP(A304,'Tiempos borrador'!A305:O609,3,FALSE)</f>
        <v>0</v>
      </c>
      <c r="C304" s="501"/>
      <c r="D304" s="501"/>
      <c r="E304" s="148">
        <f>VLOOKUP(A304,'Tiempos borrador'!A305:O609,5,FALSE)</f>
        <v>0</v>
      </c>
      <c r="F304" s="148" t="str">
        <f>'Tiempos borrador'!O305</f>
        <v>sin terminar</v>
      </c>
      <c r="G304" s="148">
        <f>'Tiempos borrador'!L305</f>
        <v>0</v>
      </c>
      <c r="H304" s="148">
        <f>IF("terminado"=F304,(G304*'Tiempos borrador'!$D$4)+H303,H303)</f>
        <v>2127</v>
      </c>
    </row>
    <row r="305" spans="1:8" ht="30.75" thickBot="1">
      <c r="A305" s="165" t="s">
        <v>795</v>
      </c>
      <c r="B305" s="501">
        <f>VLOOKUP(A305,'Tiempos borrador'!A306:O610,3,FALSE)</f>
        <v>0</v>
      </c>
      <c r="C305" s="501"/>
      <c r="D305" s="501"/>
      <c r="E305" s="148">
        <f>VLOOKUP(A305,'Tiempos borrador'!A306:O610,5,FALSE)</f>
        <v>0</v>
      </c>
      <c r="F305" s="148" t="str">
        <f>'Tiempos borrador'!O306</f>
        <v>sin terminar</v>
      </c>
      <c r="G305" s="148">
        <f>'Tiempos borrador'!L306</f>
        <v>0</v>
      </c>
      <c r="H305" s="148">
        <f>IF("terminado"=F305,(G305*'Tiempos borrador'!$D$4)+H304,H304)</f>
        <v>2127</v>
      </c>
    </row>
    <row r="306" spans="1:8" ht="30.75" thickBot="1">
      <c r="A306" s="162" t="s">
        <v>796</v>
      </c>
      <c r="B306" s="501">
        <f>VLOOKUP(A306,'Tiempos borrador'!A307:O611,3,FALSE)</f>
        <v>0</v>
      </c>
      <c r="C306" s="501"/>
      <c r="D306" s="501"/>
      <c r="E306" s="148">
        <f>VLOOKUP(A306,'Tiempos borrador'!A307:O611,5,FALSE)</f>
        <v>0</v>
      </c>
      <c r="F306" s="148" t="str">
        <f>'Tiempos borrador'!O307</f>
        <v>sin terminar</v>
      </c>
      <c r="G306" s="148">
        <f>'Tiempos borrador'!L307</f>
        <v>0</v>
      </c>
      <c r="H306" s="148">
        <f>IF("terminado"=F306,(G306*'Tiempos borrador'!$D$4)+H305,H305)</f>
        <v>2127</v>
      </c>
    </row>
    <row r="307" spans="1:8" ht="30.75" thickBot="1">
      <c r="A307" s="165" t="s">
        <v>797</v>
      </c>
      <c r="B307" s="501">
        <f>VLOOKUP(A307,'Tiempos borrador'!A308:O612,3,FALSE)</f>
        <v>0</v>
      </c>
      <c r="C307" s="501"/>
      <c r="D307" s="501"/>
      <c r="E307" s="148">
        <f>VLOOKUP(A307,'Tiempos borrador'!A308:O612,5,FALSE)</f>
        <v>0</v>
      </c>
      <c r="F307" s="148" t="str">
        <f>'Tiempos borrador'!O308</f>
        <v>sin terminar</v>
      </c>
      <c r="G307" s="148">
        <f>'Tiempos borrador'!L308</f>
        <v>0</v>
      </c>
      <c r="H307" s="148">
        <f>IF("terminado"=F307,(G307*'Tiempos borrador'!$D$4)+H306,H306)</f>
        <v>2127</v>
      </c>
    </row>
    <row r="308" spans="1:8" ht="30.75" thickBot="1">
      <c r="A308" s="162" t="s">
        <v>798</v>
      </c>
      <c r="B308" s="501">
        <f>VLOOKUP(A308,'Tiempos borrador'!A309:O613,3,FALSE)</f>
        <v>0</v>
      </c>
      <c r="C308" s="501"/>
      <c r="D308" s="501"/>
      <c r="E308" s="148">
        <f>VLOOKUP(A308,'Tiempos borrador'!A309:O613,5,FALSE)</f>
        <v>0</v>
      </c>
      <c r="F308" s="148" t="str">
        <f>'Tiempos borrador'!O309</f>
        <v>sin terminar</v>
      </c>
      <c r="G308" s="148">
        <f>'Tiempos borrador'!L309</f>
        <v>0</v>
      </c>
      <c r="H308" s="148">
        <f>IF("terminado"=F308,(G308*'Tiempos borrador'!$D$4)+H307,H307)</f>
        <v>2127</v>
      </c>
    </row>
    <row r="309" spans="1:8" ht="30.75" thickBot="1">
      <c r="A309" s="165" t="s">
        <v>799</v>
      </c>
      <c r="B309" s="501">
        <f>VLOOKUP(A309,'Tiempos borrador'!A310:O614,3,FALSE)</f>
        <v>0</v>
      </c>
      <c r="C309" s="501"/>
      <c r="D309" s="501"/>
      <c r="E309" s="148">
        <f>VLOOKUP(A309,'Tiempos borrador'!A310:O614,5,FALSE)</f>
        <v>0</v>
      </c>
      <c r="F309" s="148" t="str">
        <f>'Tiempos borrador'!O310</f>
        <v>sin terminar</v>
      </c>
      <c r="G309" s="148">
        <f>'Tiempos borrador'!L310</f>
        <v>0</v>
      </c>
      <c r="H309" s="148">
        <f>IF("terminado"=F309,(G309*'Tiempos borrador'!$D$4)+H308,H308)</f>
        <v>2127</v>
      </c>
    </row>
    <row r="310" spans="1:8" ht="30.75" thickBot="1">
      <c r="A310" s="162" t="s">
        <v>800</v>
      </c>
      <c r="B310" s="501">
        <f>VLOOKUP(A310,'Tiempos borrador'!A311:O615,3,FALSE)</f>
        <v>0</v>
      </c>
      <c r="C310" s="501"/>
      <c r="D310" s="501"/>
      <c r="E310" s="148">
        <f>VLOOKUP(A310,'Tiempos borrador'!A311:O615,5,FALSE)</f>
        <v>0</v>
      </c>
      <c r="F310" s="148" t="str">
        <f>'Tiempos borrador'!O311</f>
        <v>sin terminar</v>
      </c>
      <c r="G310" s="148">
        <f>'Tiempos borrador'!L311</f>
        <v>0</v>
      </c>
      <c r="H310" s="148">
        <f>IF("terminado"=F310,(G310*'Tiempos borrador'!$D$4)+H309,H309)</f>
        <v>2127</v>
      </c>
    </row>
    <row r="311" spans="1:8" ht="30.75" thickBot="1">
      <c r="A311" s="165" t="s">
        <v>801</v>
      </c>
      <c r="B311" s="501">
        <f>VLOOKUP(A311,'Tiempos borrador'!A312:O616,3,FALSE)</f>
        <v>0</v>
      </c>
      <c r="C311" s="501"/>
      <c r="D311" s="501"/>
      <c r="E311" s="148">
        <f>VLOOKUP(A311,'Tiempos borrador'!A312:O616,5,FALSE)</f>
        <v>0</v>
      </c>
      <c r="F311" s="148" t="str">
        <f>'Tiempos borrador'!O312</f>
        <v>sin terminar</v>
      </c>
      <c r="G311" s="148">
        <f>'Tiempos borrador'!L312</f>
        <v>0</v>
      </c>
      <c r="H311" s="148">
        <f>IF("terminado"=F311,(G311*'Tiempos borrador'!$D$4)+H310,H310)</f>
        <v>2127</v>
      </c>
    </row>
    <row r="312" spans="1:8" ht="30.75" thickBot="1">
      <c r="A312" s="162" t="s">
        <v>802</v>
      </c>
      <c r="B312" s="501">
        <f>VLOOKUP(A312,'Tiempos borrador'!A313:O617,3,FALSE)</f>
        <v>0</v>
      </c>
      <c r="C312" s="501"/>
      <c r="D312" s="501"/>
      <c r="E312" s="148">
        <f>VLOOKUP(A312,'Tiempos borrador'!A313:O617,5,FALSE)</f>
        <v>0</v>
      </c>
      <c r="F312" s="148" t="str">
        <f>'Tiempos borrador'!O313</f>
        <v>sin terminar</v>
      </c>
      <c r="G312" s="148">
        <f>'Tiempos borrador'!L313</f>
        <v>0</v>
      </c>
      <c r="H312" s="148">
        <f>IF("terminado"=F312,(G312*'Tiempos borrador'!$D$4)+H311,H311)</f>
        <v>2127</v>
      </c>
    </row>
    <row r="313" spans="1:8" ht="30.75" thickBot="1">
      <c r="A313" s="165" t="s">
        <v>803</v>
      </c>
      <c r="B313" s="501">
        <f>VLOOKUP(A313,'Tiempos borrador'!A314:O618,3,FALSE)</f>
        <v>0</v>
      </c>
      <c r="C313" s="501"/>
      <c r="D313" s="501"/>
      <c r="E313" s="148">
        <f>VLOOKUP(A313,'Tiempos borrador'!A314:O618,5,FALSE)</f>
        <v>0</v>
      </c>
      <c r="F313" s="148" t="str">
        <f>'Tiempos borrador'!O314</f>
        <v>sin terminar</v>
      </c>
      <c r="G313" s="148">
        <f>'Tiempos borrador'!L314</f>
        <v>0</v>
      </c>
      <c r="H313" s="148">
        <f>IF("terminado"=F313,(G313*'Tiempos borrador'!$D$4)+H312,H312)</f>
        <v>2127</v>
      </c>
    </row>
    <row r="314" spans="1:8" ht="30.75" thickBot="1">
      <c r="A314" s="162" t="s">
        <v>804</v>
      </c>
      <c r="B314" s="501">
        <f>VLOOKUP(A314,'Tiempos borrador'!A315:O619,3,FALSE)</f>
        <v>0</v>
      </c>
      <c r="C314" s="501"/>
      <c r="D314" s="501"/>
      <c r="E314" s="148">
        <f>VLOOKUP(A314,'Tiempos borrador'!A315:O619,5,FALSE)</f>
        <v>0</v>
      </c>
      <c r="F314" s="148" t="str">
        <f>'Tiempos borrador'!O315</f>
        <v>sin terminar</v>
      </c>
      <c r="G314" s="148">
        <f>'Tiempos borrador'!L315</f>
        <v>0</v>
      </c>
      <c r="H314" s="148">
        <f>IF("terminado"=F314,(G314*'Tiempos borrador'!$D$4)+H313,H313)</f>
        <v>2127</v>
      </c>
    </row>
    <row r="315" spans="1:8" ht="30.75" thickBot="1">
      <c r="A315" s="165" t="s">
        <v>805</v>
      </c>
      <c r="B315" s="501">
        <f>VLOOKUP(A315,'Tiempos borrador'!A316:O620,3,FALSE)</f>
        <v>0</v>
      </c>
      <c r="C315" s="501"/>
      <c r="D315" s="501"/>
      <c r="E315" s="148">
        <f>VLOOKUP(A315,'Tiempos borrador'!A316:O620,5,FALSE)</f>
        <v>0</v>
      </c>
      <c r="F315" s="148" t="str">
        <f>'Tiempos borrador'!O316</f>
        <v>sin terminar</v>
      </c>
      <c r="G315" s="148">
        <f>'Tiempos borrador'!L316</f>
        <v>0</v>
      </c>
      <c r="H315" s="148">
        <f>IF("terminado"=F315,(G315*'Tiempos borrador'!$D$4)+H314,H314)</f>
        <v>2127</v>
      </c>
    </row>
    <row r="316" spans="1:8" ht="30.75" thickBot="1">
      <c r="A316" s="162" t="s">
        <v>806</v>
      </c>
      <c r="B316" s="501">
        <f>VLOOKUP(A316,'Tiempos borrador'!A317:O621,3,FALSE)</f>
        <v>0</v>
      </c>
      <c r="C316" s="501"/>
      <c r="D316" s="501"/>
      <c r="E316" s="148">
        <f>VLOOKUP(A316,'Tiempos borrador'!A317:O621,5,FALSE)</f>
        <v>0</v>
      </c>
      <c r="F316" s="148" t="str">
        <f>'Tiempos borrador'!O317</f>
        <v>sin terminar</v>
      </c>
      <c r="G316" s="148">
        <f>'Tiempos borrador'!L317</f>
        <v>0</v>
      </c>
      <c r="H316" s="148">
        <f>IF("terminado"=F316,(G316*'Tiempos borrador'!$D$4)+H315,H315)</f>
        <v>2127</v>
      </c>
    </row>
    <row r="317" spans="1:8" ht="30.75" thickBot="1">
      <c r="A317" s="165" t="s">
        <v>807</v>
      </c>
      <c r="B317" s="501">
        <f>VLOOKUP(A317,'Tiempos borrador'!A318:O622,3,FALSE)</f>
        <v>0</v>
      </c>
      <c r="C317" s="501"/>
      <c r="D317" s="501"/>
      <c r="E317" s="148">
        <f>VLOOKUP(A317,'Tiempos borrador'!A318:O622,5,FALSE)</f>
        <v>0</v>
      </c>
      <c r="F317" s="148" t="str">
        <f>'Tiempos borrador'!O318</f>
        <v>sin terminar</v>
      </c>
      <c r="G317" s="148">
        <f>'Tiempos borrador'!L318</f>
        <v>0</v>
      </c>
      <c r="H317" s="148">
        <f>IF("terminado"=F317,(G317*'Tiempos borrador'!$D$4)+H316,H316)</f>
        <v>2127</v>
      </c>
    </row>
    <row r="318" spans="1:8" ht="30.75" thickBot="1">
      <c r="A318" s="162" t="s">
        <v>808</v>
      </c>
      <c r="B318" s="501">
        <f>VLOOKUP(A318,'Tiempos borrador'!A319:O623,3,FALSE)</f>
        <v>0</v>
      </c>
      <c r="C318" s="501"/>
      <c r="D318" s="501"/>
      <c r="E318" s="148">
        <f>VLOOKUP(A318,'Tiempos borrador'!A319:O623,5,FALSE)</f>
        <v>0</v>
      </c>
      <c r="F318" s="148" t="str">
        <f>'Tiempos borrador'!O319</f>
        <v>sin terminar</v>
      </c>
      <c r="G318" s="148">
        <f>'Tiempos borrador'!L319</f>
        <v>0</v>
      </c>
      <c r="H318" s="148">
        <f>IF("terminado"=F318,(G318*'Tiempos borrador'!$D$4)+H317,H317)</f>
        <v>2127</v>
      </c>
    </row>
    <row r="319" spans="1:8" ht="30.75" thickBot="1">
      <c r="A319" s="165" t="s">
        <v>809</v>
      </c>
      <c r="B319" s="501">
        <f>VLOOKUP(A319,'Tiempos borrador'!A320:O624,3,FALSE)</f>
        <v>0</v>
      </c>
      <c r="C319" s="501"/>
      <c r="D319" s="501"/>
      <c r="E319" s="148">
        <f>VLOOKUP(A319,'Tiempos borrador'!A320:O624,5,FALSE)</f>
        <v>0</v>
      </c>
      <c r="F319" s="148" t="str">
        <f>'Tiempos borrador'!O320</f>
        <v>sin terminar</v>
      </c>
      <c r="G319" s="148">
        <f>'Tiempos borrador'!L320</f>
        <v>0</v>
      </c>
      <c r="H319" s="148">
        <f>IF("terminado"=F319,(G319*'Tiempos borrador'!$D$4)+H318,H318)</f>
        <v>2127</v>
      </c>
    </row>
    <row r="320" spans="1:8" ht="15.75" thickBot="1">
      <c r="A320" s="162" t="s">
        <v>810</v>
      </c>
      <c r="B320" s="501">
        <f>VLOOKUP(A320,'Tiempos borrador'!A321:O625,3,FALSE)</f>
        <v>0</v>
      </c>
      <c r="C320" s="501"/>
      <c r="D320" s="501"/>
      <c r="E320" s="148">
        <f>VLOOKUP(A320,'Tiempos borrador'!A321:O625,5,FALSE)</f>
        <v>0</v>
      </c>
      <c r="F320" s="148">
        <f>'Tiempos borrador'!O321</f>
        <v>0</v>
      </c>
      <c r="G320" s="148">
        <f>'Tiempos borrador'!L321</f>
        <v>0</v>
      </c>
      <c r="H320" s="148">
        <f>IF("terminado"=F320,(G320*'Tiempos borrador'!$D$4)+H319,H319)</f>
        <v>2127</v>
      </c>
    </row>
    <row r="321" spans="3:8">
      <c r="C321" s="503" t="s">
        <v>839</v>
      </c>
      <c r="D321" s="503"/>
      <c r="E321" s="503"/>
      <c r="F321" s="503"/>
      <c r="G321" s="503"/>
      <c r="H321" s="129">
        <f>H320</f>
        <v>2127</v>
      </c>
    </row>
  </sheetData>
  <mergeCells count="311">
    <mergeCell ref="B72:D72"/>
    <mergeCell ref="B73:D73"/>
    <mergeCell ref="B74:D74"/>
    <mergeCell ref="B64:D64"/>
    <mergeCell ref="B65:D65"/>
    <mergeCell ref="B66:D66"/>
    <mergeCell ref="B67:D67"/>
    <mergeCell ref="B68:D68"/>
    <mergeCell ref="B69:D69"/>
    <mergeCell ref="C321:G321"/>
    <mergeCell ref="A1:N2"/>
    <mergeCell ref="B24:D24"/>
    <mergeCell ref="B25:D25"/>
    <mergeCell ref="B26:D26"/>
    <mergeCell ref="B27:D27"/>
    <mergeCell ref="B22:D22"/>
    <mergeCell ref="B23:D23"/>
    <mergeCell ref="B5:D5"/>
    <mergeCell ref="B8:D8"/>
    <mergeCell ref="B11:D11"/>
    <mergeCell ref="B48:D48"/>
    <mergeCell ref="B49:D49"/>
    <mergeCell ref="B50:D50"/>
    <mergeCell ref="B51:D51"/>
    <mergeCell ref="B46:D46"/>
    <mergeCell ref="B47:D47"/>
    <mergeCell ref="B36:D36"/>
    <mergeCell ref="B98:D98"/>
    <mergeCell ref="B99:D99"/>
    <mergeCell ref="B94:D94"/>
    <mergeCell ref="B95:D95"/>
    <mergeCell ref="B84:D84"/>
    <mergeCell ref="B85:D85"/>
    <mergeCell ref="B86:D86"/>
    <mergeCell ref="B87:D87"/>
    <mergeCell ref="B120:D120"/>
    <mergeCell ref="B89:D89"/>
    <mergeCell ref="B90:D90"/>
    <mergeCell ref="B91:D91"/>
    <mergeCell ref="B92:D92"/>
    <mergeCell ref="B93:D93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121:D121"/>
    <mergeCell ref="B122:D122"/>
    <mergeCell ref="B123:D123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68:D168"/>
    <mergeCell ref="B169:D169"/>
    <mergeCell ref="B170:D170"/>
    <mergeCell ref="B171:D171"/>
    <mergeCell ref="B166:D166"/>
    <mergeCell ref="B167:D167"/>
    <mergeCell ref="B156:D156"/>
    <mergeCell ref="B157:D157"/>
    <mergeCell ref="B158:D158"/>
    <mergeCell ref="B159:D159"/>
    <mergeCell ref="B161:D161"/>
    <mergeCell ref="B162:D162"/>
    <mergeCell ref="B163:D163"/>
    <mergeCell ref="B164:D164"/>
    <mergeCell ref="B165:D165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216:D216"/>
    <mergeCell ref="B217:D217"/>
    <mergeCell ref="B218:D218"/>
    <mergeCell ref="B219:D219"/>
    <mergeCell ref="B214:D214"/>
    <mergeCell ref="B215:D215"/>
    <mergeCell ref="B204:D204"/>
    <mergeCell ref="B205:D205"/>
    <mergeCell ref="B206:D206"/>
    <mergeCell ref="B207:D207"/>
    <mergeCell ref="B209:D209"/>
    <mergeCell ref="B210:D210"/>
    <mergeCell ref="B211:D211"/>
    <mergeCell ref="B212:D212"/>
    <mergeCell ref="B213:D213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64:D264"/>
    <mergeCell ref="B265:D265"/>
    <mergeCell ref="B266:D266"/>
    <mergeCell ref="B267:D267"/>
    <mergeCell ref="B262:D262"/>
    <mergeCell ref="B263:D263"/>
    <mergeCell ref="B252:D252"/>
    <mergeCell ref="B253:D253"/>
    <mergeCell ref="B254:D254"/>
    <mergeCell ref="B255:D255"/>
    <mergeCell ref="B257:D257"/>
    <mergeCell ref="B258:D258"/>
    <mergeCell ref="B259:D259"/>
    <mergeCell ref="B260:D260"/>
    <mergeCell ref="B261:D261"/>
    <mergeCell ref="B16:D16"/>
    <mergeCell ref="B17:D17"/>
    <mergeCell ref="B18:D18"/>
    <mergeCell ref="B19:D19"/>
    <mergeCell ref="B20:D20"/>
    <mergeCell ref="B21:D21"/>
    <mergeCell ref="B310:D310"/>
    <mergeCell ref="B311:D311"/>
    <mergeCell ref="B300:D300"/>
    <mergeCell ref="B301:D301"/>
    <mergeCell ref="B302:D302"/>
    <mergeCell ref="B303:D303"/>
    <mergeCell ref="B298:D298"/>
    <mergeCell ref="B299:D299"/>
    <mergeCell ref="B288:D288"/>
    <mergeCell ref="B289:D289"/>
    <mergeCell ref="B290:D290"/>
    <mergeCell ref="B291:D291"/>
    <mergeCell ref="B286:D286"/>
    <mergeCell ref="B287:D287"/>
    <mergeCell ref="B276:D276"/>
    <mergeCell ref="B277:D277"/>
    <mergeCell ref="B278:D278"/>
    <mergeCell ref="B279:D279"/>
    <mergeCell ref="B40:D40"/>
    <mergeCell ref="B41:D41"/>
    <mergeCell ref="B42:D42"/>
    <mergeCell ref="B43:D43"/>
    <mergeCell ref="B44:D44"/>
    <mergeCell ref="B45:D45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8:D38"/>
    <mergeCell ref="B39:D39"/>
    <mergeCell ref="B52:D52"/>
    <mergeCell ref="B53:D53"/>
    <mergeCell ref="B54:D54"/>
    <mergeCell ref="B55:D55"/>
    <mergeCell ref="B56:D56"/>
    <mergeCell ref="B57:D57"/>
    <mergeCell ref="B58:D58"/>
    <mergeCell ref="B59:D59"/>
    <mergeCell ref="B88:D88"/>
    <mergeCell ref="B76:D76"/>
    <mergeCell ref="B77:D77"/>
    <mergeCell ref="B78:D78"/>
    <mergeCell ref="B79:D79"/>
    <mergeCell ref="B80:D80"/>
    <mergeCell ref="B81:D81"/>
    <mergeCell ref="B82:D82"/>
    <mergeCell ref="B83:D83"/>
    <mergeCell ref="B75:D75"/>
    <mergeCell ref="B70:D70"/>
    <mergeCell ref="B71:D71"/>
    <mergeCell ref="B60:D60"/>
    <mergeCell ref="B61:D61"/>
    <mergeCell ref="B62:D62"/>
    <mergeCell ref="B63:D6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60:D160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2:D142"/>
    <mergeCell ref="B143:D143"/>
    <mergeCell ref="B132:D132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208:D208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0:D190"/>
    <mergeCell ref="B191:D191"/>
    <mergeCell ref="B180:D180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56:D256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38:D238"/>
    <mergeCell ref="B239:D239"/>
    <mergeCell ref="B228:D228"/>
    <mergeCell ref="B282:D282"/>
    <mergeCell ref="B283:D283"/>
    <mergeCell ref="B284:D284"/>
    <mergeCell ref="B285:D285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O7:P7"/>
    <mergeCell ref="B318:D318"/>
    <mergeCell ref="B319:D319"/>
    <mergeCell ref="B320:D320"/>
    <mergeCell ref="B312:D312"/>
    <mergeCell ref="B313:D313"/>
    <mergeCell ref="B314:D314"/>
    <mergeCell ref="B315:D315"/>
    <mergeCell ref="B316:D316"/>
    <mergeCell ref="B317:D317"/>
    <mergeCell ref="B304:D304"/>
    <mergeCell ref="B305:D305"/>
    <mergeCell ref="B306:D306"/>
    <mergeCell ref="B307:D307"/>
    <mergeCell ref="B308:D308"/>
    <mergeCell ref="B309:D309"/>
    <mergeCell ref="B292:D292"/>
    <mergeCell ref="B293:D293"/>
    <mergeCell ref="B294:D294"/>
    <mergeCell ref="B295:D295"/>
    <mergeCell ref="B296:D296"/>
    <mergeCell ref="B297:D297"/>
    <mergeCell ref="B280:D280"/>
    <mergeCell ref="B281:D281"/>
  </mergeCells>
  <conditionalFormatting sqref="F17">
    <cfRule type="containsText" dxfId="5" priority="6" operator="containsText" text="Terminado">
      <formula>NOT(ISERROR(SEARCH("Terminado",F17)))</formula>
    </cfRule>
    <cfRule type="containsText" dxfId="4" priority="5" operator="containsText" text="Sin terminar">
      <formula>NOT(ISERROR(SEARCH("Sin terminar",F17)))</formula>
    </cfRule>
    <cfRule type="containsText" dxfId="3" priority="4" operator="containsText" text="En proceso">
      <formula>NOT(ISERROR(SEARCH("En proceso",F17)))</formula>
    </cfRule>
  </conditionalFormatting>
  <conditionalFormatting sqref="F18:F319">
    <cfRule type="containsText" dxfId="2" priority="3" operator="containsText" text="Terminado">
      <formula>NOT(ISERROR(SEARCH("Terminado",F18)))</formula>
    </cfRule>
    <cfRule type="containsText" dxfId="1" priority="2" operator="containsText" text="En proceso">
      <formula>NOT(ISERROR(SEARCH("En proceso",F18)))</formula>
    </cfRule>
    <cfRule type="containsText" dxfId="0" priority="1" operator="containsText" text="Sin terminar">
      <formula>NOT(ISERROR(SEARCH("Sin terminar",F18)))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20</vt:i4>
      </vt:variant>
    </vt:vector>
  </HeadingPairs>
  <TitlesOfParts>
    <vt:vector size="29" baseType="lpstr">
      <vt:lpstr>Piezas</vt:lpstr>
      <vt:lpstr>Proceso</vt:lpstr>
      <vt:lpstr>Acero</vt:lpstr>
      <vt:lpstr>Tiempos borrador</vt:lpstr>
      <vt:lpstr>Planificacion diaria leandro</vt:lpstr>
      <vt:lpstr>Tiempos</vt:lpstr>
      <vt:lpstr>Planificacion diaria fernando</vt:lpstr>
      <vt:lpstr>Costos</vt:lpstr>
      <vt:lpstr>Estado de maquinas</vt:lpstr>
      <vt:lpstr>agujereado</vt:lpstr>
      <vt:lpstr>Agujero.rosca</vt:lpstr>
      <vt:lpstr>Alezado</vt:lpstr>
      <vt:lpstr>Corte</vt:lpstr>
      <vt:lpstr>Corte.Plasma</vt:lpstr>
      <vt:lpstr>Desbaste</vt:lpstr>
      <vt:lpstr>Herramienta</vt:lpstr>
      <vt:lpstr>Otros</vt:lpstr>
      <vt:lpstr>Pantografo</vt:lpstr>
      <vt:lpstr>Pasante</vt:lpstr>
      <vt:lpstr>Plegado</vt:lpstr>
      <vt:lpstr>Plegado.doblado</vt:lpstr>
      <vt:lpstr>Seleccion</vt:lpstr>
      <vt:lpstr>Seleccion1</vt:lpstr>
      <vt:lpstr>Seleccion2</vt:lpstr>
      <vt:lpstr>Soldadura</vt:lpstr>
      <vt:lpstr>'Tiempos borrador'!Títulos_a_imprimir</vt:lpstr>
      <vt:lpstr>Torneado</vt:lpstr>
      <vt:lpstr>Torno.manual</vt:lpstr>
      <vt:lpstr>TornoCNC</vt:lpstr>
    </vt:vector>
  </TitlesOfParts>
  <Company>www.intercambiosvirtuales.org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Emiliano</cp:lastModifiedBy>
  <cp:lastPrinted>2015-10-14T15:36:53Z</cp:lastPrinted>
  <dcterms:created xsi:type="dcterms:W3CDTF">2015-02-11T18:11:01Z</dcterms:created>
  <dcterms:modified xsi:type="dcterms:W3CDTF">2016-04-08T15:22:21Z</dcterms:modified>
</cp:coreProperties>
</file>