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bookViews>
    <workbookView xWindow="120" yWindow="75" windowWidth="17655" windowHeight="7935" activeTab="2"/>
  </bookViews>
  <sheets>
    <sheet name="Piezas" sheetId="1" r:id="rId1"/>
    <sheet name="Cargar procesos" sheetId="2" r:id="rId2"/>
    <sheet name="Control de tiempos" sheetId="3" r:id="rId3"/>
  </sheets>
  <definedNames>
    <definedName name="Agujereado">'Cargar procesos'!$R$5:$R$8</definedName>
    <definedName name="Agujero.roscado">'Cargar procesos'!$V$5:$V$10</definedName>
    <definedName name="Agujero.simple">'Cargar procesos'!$S$5:$S$6</definedName>
    <definedName name="Alezado">'Cargar procesos'!$U$5:$U$6</definedName>
    <definedName name="Corte">'Cargar procesos'!$AK$5:$AK$12</definedName>
    <definedName name="Corte.plasma">'Cargar procesos'!$Y$5:$Y$8</definedName>
    <definedName name="Desbaste">'Cargar procesos'!$AC$5:$AC$9</definedName>
    <definedName name="Otros">'Cargar procesos'!$AQ$5:$AQ$11</definedName>
    <definedName name="Pantografo">'Cargar procesos'!$AA$5:$AA$7</definedName>
    <definedName name="Plegado.doblado">'Cargar procesos'!$AM$5:$AM$10</definedName>
    <definedName name="proceso">'Cargar procesos'!$Q$5:$Q$12</definedName>
    <definedName name="seleccion">'Cargar procesos'!$Q$5:$Q$12</definedName>
    <definedName name="seleccion1">'Cargar procesos'!$Q$18</definedName>
    <definedName name="Soldadura">'Cargar procesos'!$AO$5:$AO$8</definedName>
    <definedName name="Torneado">'Cargar procesos'!$AI$5:$AI$6</definedName>
    <definedName name="Torno.manual">'Cargar procesos'!$AE$5:$AE$11</definedName>
    <definedName name="TornoCNC">'Cargar procesos'!$AG$5:$AG$9</definedName>
  </definedNames>
  <calcPr calcId="152511"/>
</workbook>
</file>

<file path=xl/calcChain.xml><?xml version="1.0" encoding="utf-8"?>
<calcChain xmlns="http://schemas.openxmlformats.org/spreadsheetml/2006/main">
  <c r="B13" i="3" l="1"/>
  <c r="E13" i="3"/>
  <c r="O13" i="3"/>
  <c r="M13" i="3"/>
  <c r="I13" i="3"/>
  <c r="G13" i="3"/>
  <c r="F19" i="2"/>
  <c r="F20" i="2"/>
  <c r="F26" i="2"/>
  <c r="F30" i="2"/>
  <c r="F34" i="2"/>
  <c r="F38" i="2"/>
  <c r="F42" i="2"/>
  <c r="F46" i="2"/>
  <c r="F50" i="2"/>
  <c r="F54" i="2"/>
  <c r="F18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19" i="2"/>
  <c r="H20" i="2"/>
  <c r="H21" i="2"/>
  <c r="H22" i="2"/>
  <c r="H23" i="2"/>
  <c r="H24" i="2"/>
  <c r="H25" i="2"/>
  <c r="H26" i="2"/>
  <c r="H18" i="2"/>
  <c r="L20" i="2"/>
  <c r="F23" i="2" s="1"/>
  <c r="L21" i="2"/>
  <c r="F24" i="2" s="1"/>
  <c r="L22" i="2"/>
  <c r="F25" i="2" s="1"/>
  <c r="L23" i="2"/>
  <c r="L24" i="2"/>
  <c r="F27" i="2" s="1"/>
  <c r="L25" i="2"/>
  <c r="F28" i="2" s="1"/>
  <c r="L26" i="2"/>
  <c r="F29" i="2" s="1"/>
  <c r="L27" i="2"/>
  <c r="L28" i="2"/>
  <c r="F31" i="2" s="1"/>
  <c r="L29" i="2"/>
  <c r="N32" i="2" s="1"/>
  <c r="L30" i="2"/>
  <c r="F33" i="2" s="1"/>
  <c r="L31" i="2"/>
  <c r="L32" i="2"/>
  <c r="N35" i="2" s="1"/>
  <c r="L33" i="2"/>
  <c r="F36" i="2" s="1"/>
  <c r="L34" i="2"/>
  <c r="F37" i="2" s="1"/>
  <c r="L35" i="2"/>
  <c r="L36" i="2"/>
  <c r="F39" i="2" s="1"/>
  <c r="L37" i="2"/>
  <c r="F40" i="2" s="1"/>
  <c r="L38" i="2"/>
  <c r="N41" i="2" s="1"/>
  <c r="L39" i="2"/>
  <c r="L40" i="2"/>
  <c r="F43" i="2" s="1"/>
  <c r="L41" i="2"/>
  <c r="F44" i="2" s="1"/>
  <c r="L42" i="2"/>
  <c r="F45" i="2" s="1"/>
  <c r="L43" i="2"/>
  <c r="L44" i="2"/>
  <c r="F47" i="2" s="1"/>
  <c r="L45" i="2"/>
  <c r="F48" i="2" s="1"/>
  <c r="L46" i="2"/>
  <c r="F49" i="2" s="1"/>
  <c r="L47" i="2"/>
  <c r="L48" i="2"/>
  <c r="F51" i="2" s="1"/>
  <c r="L49" i="2"/>
  <c r="F52" i="2" s="1"/>
  <c r="L50" i="2"/>
  <c r="F53" i="2" s="1"/>
  <c r="L51" i="2"/>
  <c r="L52" i="2"/>
  <c r="L53" i="2"/>
  <c r="L54" i="2"/>
  <c r="L18" i="2"/>
  <c r="N21" i="2" s="1"/>
  <c r="L19" i="2"/>
  <c r="F22" i="2" s="1"/>
  <c r="N2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AA18" i="2"/>
  <c r="AA19" i="2" s="1"/>
  <c r="AA20" i="2" s="1"/>
  <c r="Y18" i="2"/>
  <c r="Y19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18" i="2"/>
  <c r="N19" i="2"/>
  <c r="N20" i="2"/>
  <c r="N23" i="2"/>
  <c r="N26" i="2"/>
  <c r="N29" i="2"/>
  <c r="N38" i="2"/>
  <c r="N47" i="2"/>
  <c r="N50" i="2"/>
  <c r="N53" i="2"/>
  <c r="N18" i="2"/>
  <c r="D18" i="2"/>
  <c r="AA21" i="2" l="1"/>
  <c r="AB20" i="2"/>
  <c r="AB18" i="2"/>
  <c r="F41" i="2"/>
  <c r="F32" i="2"/>
  <c r="N44" i="2"/>
  <c r="AB19" i="2"/>
  <c r="F21" i="2"/>
  <c r="F35" i="2"/>
  <c r="Z18" i="2"/>
  <c r="Y20" i="2"/>
  <c r="Z19" i="2"/>
  <c r="AA22" i="2" l="1"/>
  <c r="AB21" i="2"/>
  <c r="N24" i="2"/>
  <c r="N25" i="2"/>
  <c r="Y21" i="2"/>
  <c r="Z20" i="2"/>
  <c r="AB22" i="2" l="1"/>
  <c r="AA23" i="2"/>
  <c r="N27" i="2"/>
  <c r="N28" i="2"/>
  <c r="Y22" i="2"/>
  <c r="Z21" i="2"/>
  <c r="AB23" i="2" l="1"/>
  <c r="AA24" i="2"/>
  <c r="N30" i="2"/>
  <c r="N31" i="2"/>
  <c r="Y23" i="2"/>
  <c r="Z22" i="2"/>
  <c r="AA25" i="2" l="1"/>
  <c r="AB24" i="2"/>
  <c r="N33" i="2"/>
  <c r="N34" i="2"/>
  <c r="Y24" i="2"/>
  <c r="Z23" i="2"/>
  <c r="AB25" i="2" l="1"/>
  <c r="AA26" i="2"/>
  <c r="N36" i="2"/>
  <c r="N37" i="2"/>
  <c r="Y25" i="2"/>
  <c r="Z24" i="2"/>
  <c r="AB26" i="2" l="1"/>
  <c r="AA27" i="2"/>
  <c r="N39" i="2"/>
  <c r="N40" i="2"/>
  <c r="Y26" i="2"/>
  <c r="Z25" i="2"/>
  <c r="AA28" i="2" l="1"/>
  <c r="N42" i="2"/>
  <c r="N43" i="2"/>
  <c r="Z26" i="2"/>
  <c r="AB27" i="2"/>
  <c r="Y27" i="2"/>
  <c r="AA29" i="2" l="1"/>
  <c r="N45" i="2"/>
  <c r="N46" i="2"/>
  <c r="Z27" i="2"/>
  <c r="AB28" i="2"/>
  <c r="Y28" i="2"/>
  <c r="L56" i="2"/>
  <c r="AA30" i="2" l="1"/>
  <c r="N48" i="2"/>
  <c r="N49" i="2"/>
  <c r="Z28" i="2"/>
  <c r="AB29" i="2"/>
  <c r="Y29" i="2"/>
  <c r="AA31" i="2" l="1"/>
  <c r="N51" i="2"/>
  <c r="N52" i="2"/>
  <c r="L55" i="2"/>
  <c r="Z29" i="2"/>
  <c r="AB30" i="2"/>
  <c r="Y30" i="2"/>
  <c r="AA32" i="2" l="1"/>
  <c r="AB31" i="2"/>
  <c r="N54" i="2"/>
  <c r="Y31" i="2"/>
  <c r="Z30" i="2"/>
  <c r="AB32" i="2" l="1"/>
  <c r="AA33" i="2"/>
  <c r="Y32" i="2"/>
  <c r="Z31" i="2"/>
  <c r="AB33" i="2" l="1"/>
  <c r="AA34" i="2"/>
  <c r="Y33" i="2"/>
  <c r="Z32" i="2"/>
  <c r="AA35" i="2" l="1"/>
  <c r="AB34" i="2"/>
  <c r="Y34" i="2"/>
  <c r="Z33" i="2"/>
  <c r="AB35" i="2" l="1"/>
  <c r="AA36" i="2"/>
  <c r="Y35" i="2"/>
  <c r="Z34" i="2"/>
  <c r="AB36" i="2" l="1"/>
  <c r="AA37" i="2"/>
  <c r="Y36" i="2"/>
  <c r="Z35" i="2"/>
  <c r="AB37" i="2" l="1"/>
  <c r="AA38" i="2"/>
  <c r="Y37" i="2"/>
  <c r="Z36" i="2"/>
  <c r="AA39" i="2" l="1"/>
  <c r="AB38" i="2"/>
  <c r="Y38" i="2"/>
  <c r="Z37" i="2"/>
  <c r="AB39" i="2" l="1"/>
  <c r="AA40" i="2"/>
  <c r="Y39" i="2"/>
  <c r="Z38" i="2"/>
  <c r="AB40" i="2" l="1"/>
  <c r="AA41" i="2"/>
  <c r="Y40" i="2"/>
  <c r="Z39" i="2"/>
  <c r="AB41" i="2" l="1"/>
  <c r="AA42" i="2"/>
  <c r="Y41" i="2"/>
  <c r="Z40" i="2"/>
  <c r="AB42" i="2" l="1"/>
  <c r="AA43" i="2"/>
  <c r="Y42" i="2"/>
  <c r="Z41" i="2"/>
  <c r="AA44" i="2" l="1"/>
  <c r="AB43" i="2"/>
  <c r="Y43" i="2"/>
  <c r="Z42" i="2"/>
  <c r="AB44" i="2" l="1"/>
  <c r="AA45" i="2"/>
  <c r="Y44" i="2"/>
  <c r="Z43" i="2"/>
  <c r="AA46" i="2" l="1"/>
  <c r="AB45" i="2"/>
  <c r="Y45" i="2"/>
  <c r="Z44" i="2"/>
  <c r="AB46" i="2" l="1"/>
  <c r="AA47" i="2"/>
  <c r="Y46" i="2"/>
  <c r="Z45" i="2"/>
  <c r="AB47" i="2" l="1"/>
  <c r="AA48" i="2"/>
  <c r="Y47" i="2"/>
  <c r="Z46" i="2"/>
  <c r="AB48" i="2" l="1"/>
  <c r="AA49" i="2"/>
  <c r="Y48" i="2"/>
  <c r="Z47" i="2"/>
  <c r="AA50" i="2" l="1"/>
  <c r="AB49" i="2"/>
  <c r="Y49" i="2"/>
  <c r="Z48" i="2"/>
  <c r="AB50" i="2" l="1"/>
  <c r="AA51" i="2"/>
  <c r="Y50" i="2"/>
  <c r="Z49" i="2"/>
  <c r="AB51" i="2" l="1"/>
  <c r="AA52" i="2"/>
  <c r="Y51" i="2"/>
  <c r="Z50" i="2"/>
  <c r="AB52" i="2" l="1"/>
  <c r="AA53" i="2"/>
  <c r="Y52" i="2"/>
  <c r="Z51" i="2"/>
  <c r="AB53" i="2" l="1"/>
  <c r="AA54" i="2"/>
  <c r="Y53" i="2"/>
  <c r="Z52" i="2"/>
  <c r="AA55" i="2" l="1"/>
  <c r="AD54" i="2"/>
  <c r="AB54" i="2"/>
  <c r="AB56" i="2" s="1"/>
  <c r="Y54" i="2"/>
  <c r="Z53" i="2"/>
  <c r="AD55" i="2" l="1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Z54" i="2"/>
  <c r="Z56" i="2" s="1"/>
  <c r="Y55" i="2"/>
  <c r="AE28" i="2" l="1"/>
  <c r="AE20" i="2"/>
  <c r="AE53" i="2"/>
  <c r="AE43" i="2"/>
  <c r="AE18" i="2"/>
  <c r="AE37" i="2"/>
  <c r="AE51" i="2"/>
  <c r="AE27" i="2"/>
  <c r="AE52" i="2"/>
  <c r="AE35" i="2"/>
  <c r="AE34" i="2"/>
  <c r="AE36" i="2"/>
  <c r="AE50" i="2"/>
  <c r="AE26" i="2"/>
  <c r="AE48" i="2"/>
  <c r="AC19" i="2"/>
  <c r="AE19" i="2" s="1"/>
  <c r="AC18" i="2"/>
  <c r="AC20" i="2"/>
  <c r="AC21" i="2"/>
  <c r="AE21" i="2" s="1"/>
  <c r="AC22" i="2"/>
  <c r="AE22" i="2" s="1"/>
  <c r="AC23" i="2"/>
  <c r="AC24" i="2"/>
  <c r="AE24" i="2" s="1"/>
  <c r="AC25" i="2"/>
  <c r="AE25" i="2" s="1"/>
  <c r="AC26" i="2"/>
  <c r="AC27" i="2"/>
  <c r="AC28" i="2"/>
  <c r="AC29" i="2"/>
  <c r="AE29" i="2" s="1"/>
  <c r="AC30" i="2"/>
  <c r="AE30" i="2" s="1"/>
  <c r="AC31" i="2"/>
  <c r="AC32" i="2"/>
  <c r="AE32" i="2" s="1"/>
  <c r="AC33" i="2"/>
  <c r="AE33" i="2" s="1"/>
  <c r="AC34" i="2"/>
  <c r="AC35" i="2"/>
  <c r="AC36" i="2"/>
  <c r="AC37" i="2"/>
  <c r="AC38" i="2"/>
  <c r="AE38" i="2" s="1"/>
  <c r="AC39" i="2"/>
  <c r="AC40" i="2"/>
  <c r="AE40" i="2" s="1"/>
  <c r="AC41" i="2"/>
  <c r="AE41" i="2" s="1"/>
  <c r="AC42" i="2"/>
  <c r="AE42" i="2" s="1"/>
  <c r="AC43" i="2"/>
  <c r="AC44" i="2"/>
  <c r="AE44" i="2" s="1"/>
  <c r="AC45" i="2"/>
  <c r="AE45" i="2" s="1"/>
  <c r="AC46" i="2"/>
  <c r="AE46" i="2" s="1"/>
  <c r="AC47" i="2"/>
  <c r="AE47" i="2" s="1"/>
  <c r="AC48" i="2"/>
  <c r="AC49" i="2"/>
  <c r="AE49" i="2" s="1"/>
  <c r="AC50" i="2"/>
  <c r="AC51" i="2"/>
  <c r="AC52" i="2"/>
  <c r="AC53" i="2"/>
  <c r="AE39" i="2"/>
  <c r="AE31" i="2"/>
  <c r="AE23" i="2"/>
  <c r="AC54" i="2"/>
  <c r="AE54" i="2" s="1"/>
</calcChain>
</file>

<file path=xl/comments1.xml><?xml version="1.0" encoding="utf-8"?>
<comments xmlns="http://schemas.openxmlformats.org/spreadsheetml/2006/main">
  <authors>
    <author>www.intercambiosvirtuales.org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Numero de pieza
</t>
        </r>
        <r>
          <rPr>
            <sz val="9"/>
            <color indexed="81"/>
            <rFont val="Tahoma"/>
            <family val="2"/>
          </rPr>
          <t xml:space="preserve">
Toma datos de la hola piezas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Tipo de material
es para seleccionar el material de forma rapida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 xml:space="preserve">De acuerdo al tipo de material habilita el campo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Las unidades son seleccionadas de acuerdo al tipo de material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 xml:space="preserve">Numero de proceso asignado 
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Eleccion de la herramienta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 xml:space="preserve">Cantidad que se debe fabricar
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Tiempo tomado de la hoja control de tiempos</t>
        </r>
      </text>
    </comment>
    <comment ref="Z56" authorId="0" shapeId="0">
      <text>
        <r>
          <rPr>
            <b/>
            <sz val="9"/>
            <color indexed="81"/>
            <rFont val="Tahoma"/>
            <family val="2"/>
          </rPr>
          <t>Tiempo total teorico</t>
        </r>
      </text>
    </comment>
    <comment ref="AB56" authorId="0" shapeId="0">
      <text>
        <r>
          <rPr>
            <b/>
            <sz val="9"/>
            <color indexed="81"/>
            <rFont val="Tahoma"/>
            <family val="2"/>
          </rPr>
          <t xml:space="preserve">Tiempo total 
real 
</t>
        </r>
      </text>
    </comment>
  </commentList>
</comments>
</file>

<file path=xl/comments2.xml><?xml version="1.0" encoding="utf-8"?>
<comments xmlns="http://schemas.openxmlformats.org/spreadsheetml/2006/main">
  <authors>
    <author>www.intercambiosvirtuales.org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Ingresar el numero de pieza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Numero de proceso asignado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Piezas fabricadas en cantidades distintas a las teoricas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Tiempo de preparacion real carga opcional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Tiempo de proceso promedio (Tiempo/cantidad)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3" authorId="0" shapeId="0">
      <text>
        <r>
          <rPr>
            <b/>
            <sz val="9"/>
            <color indexed="81"/>
            <rFont val="Tahoma"/>
            <family val="2"/>
          </rPr>
          <t>Pausa justificada
(Historial)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<sst xmlns="http://schemas.openxmlformats.org/spreadsheetml/2006/main" count="305" uniqueCount="197">
  <si>
    <t>Angulos</t>
  </si>
  <si>
    <t>A</t>
  </si>
  <si>
    <t>Planchuela</t>
  </si>
  <si>
    <t>P</t>
  </si>
  <si>
    <t>Hierro Redondo liso</t>
  </si>
  <si>
    <t>HRL</t>
  </si>
  <si>
    <t>Hierro  Cuadrado liso</t>
  </si>
  <si>
    <t>HCL</t>
  </si>
  <si>
    <t>Chapa negra</t>
  </si>
  <si>
    <t>CN</t>
  </si>
  <si>
    <t>CI</t>
  </si>
  <si>
    <t>Trefilados</t>
  </si>
  <si>
    <t>T</t>
  </si>
  <si>
    <t>Caños estructurales redondos</t>
  </si>
  <si>
    <t>CER</t>
  </si>
  <si>
    <t>Caños estructurales cuadrados  o rectangulares</t>
  </si>
  <si>
    <t>CEC</t>
  </si>
  <si>
    <t>Chapa de inoxidable</t>
  </si>
  <si>
    <t>Variable</t>
  </si>
  <si>
    <t>Pieza</t>
  </si>
  <si>
    <t>Descripcion</t>
  </si>
  <si>
    <t>A1</t>
  </si>
  <si>
    <t xml:space="preserve">Gabinete lateral derecho </t>
  </si>
  <si>
    <t>A2</t>
  </si>
  <si>
    <t xml:space="preserve">Gabinete lateral izquierdo  </t>
  </si>
  <si>
    <t>A3</t>
  </si>
  <si>
    <t>Bandeja superior</t>
  </si>
  <si>
    <t>A4</t>
  </si>
  <si>
    <t>Bandeja inferior</t>
  </si>
  <si>
    <t>A5</t>
  </si>
  <si>
    <t>Bandeja de motor</t>
  </si>
  <si>
    <t>A6</t>
  </si>
  <si>
    <t>Caja de aluminio rodamiento 6203</t>
  </si>
  <si>
    <t>A7</t>
  </si>
  <si>
    <t>Caja tensor de paño</t>
  </si>
  <si>
    <t>A8</t>
  </si>
  <si>
    <t>Leva de aluminio</t>
  </si>
  <si>
    <t>A9</t>
  </si>
  <si>
    <t>Rolo tensor de paño</t>
  </si>
  <si>
    <t>A10</t>
  </si>
  <si>
    <t>Rolo de Paño</t>
  </si>
  <si>
    <t>A11</t>
  </si>
  <si>
    <t>Rolo laminador</t>
  </si>
  <si>
    <t>A12</t>
  </si>
  <si>
    <t>Ele leva de aluminio</t>
  </si>
  <si>
    <t>A13</t>
  </si>
  <si>
    <t>Eje leva de acero</t>
  </si>
  <si>
    <t>A14</t>
  </si>
  <si>
    <t>Soporte de estructura</t>
  </si>
  <si>
    <t>A15</t>
  </si>
  <si>
    <t>Rasqueta</t>
  </si>
  <si>
    <t>A16</t>
  </si>
  <si>
    <t>Flejes</t>
  </si>
  <si>
    <t>A17</t>
  </si>
  <si>
    <t xml:space="preserve">Movimiento de manija </t>
  </si>
  <si>
    <t>A18</t>
  </si>
  <si>
    <t>Manija</t>
  </si>
  <si>
    <t>A19</t>
  </si>
  <si>
    <t>tensor cadena</t>
  </si>
  <si>
    <t>A20</t>
  </si>
  <si>
    <t>eje de volante</t>
  </si>
  <si>
    <t>A21</t>
  </si>
  <si>
    <t>Engranaje 9D</t>
  </si>
  <si>
    <t>A22</t>
  </si>
  <si>
    <t>Engranaje 10D</t>
  </si>
  <si>
    <t>A23</t>
  </si>
  <si>
    <t>Engranaje 19D</t>
  </si>
  <si>
    <t>A24</t>
  </si>
  <si>
    <t>Engranaje 28D</t>
  </si>
  <si>
    <t>A25</t>
  </si>
  <si>
    <t>Tapas laterales</t>
  </si>
  <si>
    <t>A26</t>
  </si>
  <si>
    <t>Tapa superior</t>
  </si>
  <si>
    <t>A27</t>
  </si>
  <si>
    <t xml:space="preserve">Mascara de regulacion </t>
  </si>
  <si>
    <t>A28</t>
  </si>
  <si>
    <t>leva de acero</t>
  </si>
  <si>
    <t>A29</t>
  </si>
  <si>
    <t>Paño</t>
  </si>
  <si>
    <t>A30</t>
  </si>
  <si>
    <t>Llave de encendido</t>
  </si>
  <si>
    <t>A31</t>
  </si>
  <si>
    <t>Motor</t>
  </si>
  <si>
    <t>A32</t>
  </si>
  <si>
    <t>Ficha</t>
  </si>
  <si>
    <t>Nº de pieza</t>
  </si>
  <si>
    <t>Nº de proceso asignado</t>
  </si>
  <si>
    <t>Tipo de material</t>
  </si>
  <si>
    <t>t</t>
  </si>
  <si>
    <t>Diametro</t>
  </si>
  <si>
    <t>Lado</t>
  </si>
  <si>
    <t>espesor</t>
  </si>
  <si>
    <t>Herramienta</t>
  </si>
  <si>
    <t>Proceso</t>
  </si>
  <si>
    <t xml:space="preserve">x </t>
  </si>
  <si>
    <t>lado</t>
  </si>
  <si>
    <t>Materiales</t>
  </si>
  <si>
    <t>Unid</t>
  </si>
  <si>
    <t>M1</t>
  </si>
  <si>
    <t>Agujereado</t>
  </si>
  <si>
    <t>Corte.plasma</t>
  </si>
  <si>
    <t>Pantografo</t>
  </si>
  <si>
    <t>Desbaste</t>
  </si>
  <si>
    <t>Torno.manual</t>
  </si>
  <si>
    <t>TornoCNC</t>
  </si>
  <si>
    <t>Torneado</t>
  </si>
  <si>
    <t>Corte</t>
  </si>
  <si>
    <t>Plegado/Doblado</t>
  </si>
  <si>
    <t>Soldadura</t>
  </si>
  <si>
    <t>Otros</t>
  </si>
  <si>
    <t>Agujero simple</t>
  </si>
  <si>
    <t>Alezado</t>
  </si>
  <si>
    <t>Agujero rosca</t>
  </si>
  <si>
    <t>Mechas</t>
  </si>
  <si>
    <t>Pasante</t>
  </si>
  <si>
    <t>Borde</t>
  </si>
  <si>
    <t>3/16W Mecha:</t>
  </si>
  <si>
    <t>Manual alzado</t>
  </si>
  <si>
    <t>Manual</t>
  </si>
  <si>
    <t>Limas</t>
  </si>
  <si>
    <t>Frenteado</t>
  </si>
  <si>
    <t xml:space="preserve">Torno.manual </t>
  </si>
  <si>
    <t>Sierra manual</t>
  </si>
  <si>
    <t>pestaña</t>
  </si>
  <si>
    <t>Electrica</t>
  </si>
  <si>
    <t>Rebarbado</t>
  </si>
  <si>
    <t xml:space="preserve">Corte </t>
  </si>
  <si>
    <t>No pasante</t>
  </si>
  <si>
    <t>Interior</t>
  </si>
  <si>
    <t>1/4W   Mecha:5,25</t>
  </si>
  <si>
    <t>Usar Matriz</t>
  </si>
  <si>
    <t>Programa</t>
  </si>
  <si>
    <t>Minitorno</t>
  </si>
  <si>
    <t>Punto centro</t>
  </si>
  <si>
    <t>Automatico</t>
  </si>
  <si>
    <t>Sensitiva</t>
  </si>
  <si>
    <t>lineal</t>
  </si>
  <si>
    <t>TIG</t>
  </si>
  <si>
    <t>limpieza</t>
  </si>
  <si>
    <t>Agujero.rosca</t>
  </si>
  <si>
    <t>5/16W Mecha:6,25</t>
  </si>
  <si>
    <t>Con regla</t>
  </si>
  <si>
    <t>Amoladora manual</t>
  </si>
  <si>
    <t>Desbaste cilindrico</t>
  </si>
  <si>
    <t>Amoladora</t>
  </si>
  <si>
    <t>Matriz fina</t>
  </si>
  <si>
    <t>MIG</t>
  </si>
  <si>
    <t>Control de medida</t>
  </si>
  <si>
    <t>Con torno</t>
  </si>
  <si>
    <t>3/8W   Mecha:8</t>
  </si>
  <si>
    <t>Compaz</t>
  </si>
  <si>
    <t>Piedra de banco</t>
  </si>
  <si>
    <t>Desbaste conico</t>
  </si>
  <si>
    <t xml:space="preserve">Frenteado </t>
  </si>
  <si>
    <t>Matriz ancha</t>
  </si>
  <si>
    <t>Punto</t>
  </si>
  <si>
    <t>Terminaciones</t>
  </si>
  <si>
    <t>7/16W Mecha:</t>
  </si>
  <si>
    <t xml:space="preserve">Pulido </t>
  </si>
  <si>
    <t>Seteado</t>
  </si>
  <si>
    <t>matriz</t>
  </si>
  <si>
    <t>Armado</t>
  </si>
  <si>
    <t xml:space="preserve">1/2W   Mecha: </t>
  </si>
  <si>
    <t xml:space="preserve">Terminacion </t>
  </si>
  <si>
    <t>manual</t>
  </si>
  <si>
    <t>Pintura</t>
  </si>
  <si>
    <t>Soplete</t>
  </si>
  <si>
    <t>Aloje rodamiento</t>
  </si>
  <si>
    <t>Cizalla</t>
  </si>
  <si>
    <t>Masillado Lijado</t>
  </si>
  <si>
    <t>Plegado.doblado</t>
  </si>
  <si>
    <t>Guillotina</t>
  </si>
  <si>
    <t>Serrucho</t>
  </si>
  <si>
    <t>Observaciones</t>
  </si>
  <si>
    <t>Tiempo teorico</t>
  </si>
  <si>
    <t>Preparacion de maquina</t>
  </si>
  <si>
    <t>Tiempo real</t>
  </si>
  <si>
    <t>Tiempo acumulado</t>
  </si>
  <si>
    <t>teorico</t>
  </si>
  <si>
    <t>Real</t>
  </si>
  <si>
    <t>Cantidad</t>
  </si>
  <si>
    <t>teorica</t>
  </si>
  <si>
    <t>cn</t>
  </si>
  <si>
    <t>Long</t>
  </si>
  <si>
    <t>Carga de piezas para proceso</t>
  </si>
  <si>
    <t>Fabricada</t>
  </si>
  <si>
    <t>Carga de datos durante el proceso</t>
  </si>
  <si>
    <t xml:space="preserve">Pausa </t>
  </si>
  <si>
    <t>Pausa</t>
  </si>
  <si>
    <t>n</t>
  </si>
  <si>
    <t>Tiempo totales:</t>
  </si>
  <si>
    <t>Tiepo porcentual sobre el total</t>
  </si>
  <si>
    <t>Teorico</t>
  </si>
  <si>
    <t>Discrepancia</t>
  </si>
  <si>
    <t>cer</t>
  </si>
  <si>
    <t xml:space="preserve">Las celdas de color verde son las que se usan para ingresar valores </t>
  </si>
  <si>
    <t>Las celdas azules contienen los datos que deberia ingresar el 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</si>
</sst>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11" xfId="0" applyFill="1" applyBorder="1"/>
    <xf numFmtId="0" fontId="2" fillId="0" borderId="1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6" fillId="0" borderId="0" xfId="0" applyFont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4" borderId="0" xfId="0" applyFont="1" applyFill="1"/>
    <xf numFmtId="0" fontId="0" fillId="4" borderId="0" xfId="0" applyFill="1"/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16" workbookViewId="0">
      <selection activeCell="C5" sqref="C5"/>
    </sheetView>
  </sheetViews>
  <sheetFormatPr baseColWidth="10" defaultRowHeight="15" x14ac:dyDescent="0.25"/>
  <sheetData>
    <row r="2" spans="1:9" x14ac:dyDescent="0.25">
      <c r="A2" s="88" t="s">
        <v>184</v>
      </c>
      <c r="B2" s="88"/>
      <c r="C2" s="88"/>
      <c r="D2" s="88"/>
      <c r="E2" s="88"/>
      <c r="F2" s="88"/>
      <c r="G2" s="88"/>
      <c r="H2" s="88"/>
      <c r="I2" s="88"/>
    </row>
    <row r="3" spans="1:9" x14ac:dyDescent="0.25">
      <c r="A3" s="88"/>
      <c r="B3" s="88"/>
      <c r="C3" s="88"/>
      <c r="D3" s="88"/>
      <c r="E3" s="88"/>
      <c r="F3" s="88"/>
      <c r="G3" s="88"/>
      <c r="H3" s="88"/>
      <c r="I3" s="88"/>
    </row>
    <row r="4" spans="1:9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x14ac:dyDescent="0.25">
      <c r="A5" s="3" t="s">
        <v>19</v>
      </c>
      <c r="B5" s="3" t="s">
        <v>20</v>
      </c>
    </row>
    <row r="6" spans="1:9" x14ac:dyDescent="0.25">
      <c r="A6" s="4" t="s">
        <v>21</v>
      </c>
      <c r="B6" t="s">
        <v>22</v>
      </c>
    </row>
    <row r="7" spans="1:9" x14ac:dyDescent="0.25">
      <c r="A7" s="4" t="s">
        <v>23</v>
      </c>
      <c r="B7" t="s">
        <v>24</v>
      </c>
    </row>
    <row r="8" spans="1:9" x14ac:dyDescent="0.25">
      <c r="A8" s="4" t="s">
        <v>25</v>
      </c>
      <c r="B8" t="s">
        <v>26</v>
      </c>
    </row>
    <row r="9" spans="1:9" x14ac:dyDescent="0.25">
      <c r="A9" s="4" t="s">
        <v>27</v>
      </c>
      <c r="B9" t="s">
        <v>28</v>
      </c>
    </row>
    <row r="10" spans="1:9" x14ac:dyDescent="0.25">
      <c r="A10" s="4" t="s">
        <v>29</v>
      </c>
      <c r="B10" t="s">
        <v>30</v>
      </c>
    </row>
    <row r="11" spans="1:9" x14ac:dyDescent="0.25">
      <c r="A11" s="4" t="s">
        <v>31</v>
      </c>
      <c r="B11" t="s">
        <v>32</v>
      </c>
    </row>
    <row r="12" spans="1:9" x14ac:dyDescent="0.25">
      <c r="A12" s="4" t="s">
        <v>33</v>
      </c>
      <c r="B12" t="s">
        <v>34</v>
      </c>
    </row>
    <row r="13" spans="1:9" x14ac:dyDescent="0.25">
      <c r="A13" s="4" t="s">
        <v>35</v>
      </c>
      <c r="B13" t="s">
        <v>36</v>
      </c>
    </row>
    <row r="14" spans="1:9" x14ac:dyDescent="0.25">
      <c r="A14" s="4" t="s">
        <v>37</v>
      </c>
      <c r="B14" t="s">
        <v>38</v>
      </c>
    </row>
    <row r="15" spans="1:9" x14ac:dyDescent="0.25">
      <c r="A15" s="4" t="s">
        <v>39</v>
      </c>
      <c r="B15" t="s">
        <v>40</v>
      </c>
    </row>
    <row r="16" spans="1:9" x14ac:dyDescent="0.25">
      <c r="A16" s="4" t="s">
        <v>41</v>
      </c>
      <c r="B16" t="s">
        <v>42</v>
      </c>
    </row>
    <row r="17" spans="1:2" x14ac:dyDescent="0.25">
      <c r="A17" s="4" t="s">
        <v>43</v>
      </c>
      <c r="B17" t="s">
        <v>44</v>
      </c>
    </row>
    <row r="18" spans="1:2" x14ac:dyDescent="0.25">
      <c r="A18" s="4" t="s">
        <v>45</v>
      </c>
      <c r="B18" t="s">
        <v>46</v>
      </c>
    </row>
    <row r="19" spans="1:2" x14ac:dyDescent="0.25">
      <c r="A19" s="4" t="s">
        <v>47</v>
      </c>
      <c r="B19" t="s">
        <v>48</v>
      </c>
    </row>
    <row r="20" spans="1:2" x14ac:dyDescent="0.25">
      <c r="A20" s="4" t="s">
        <v>49</v>
      </c>
      <c r="B20" t="s">
        <v>50</v>
      </c>
    </row>
    <row r="21" spans="1:2" x14ac:dyDescent="0.25">
      <c r="A21" s="4" t="s">
        <v>51</v>
      </c>
      <c r="B21" t="s">
        <v>52</v>
      </c>
    </row>
    <row r="22" spans="1:2" x14ac:dyDescent="0.25">
      <c r="A22" s="4" t="s">
        <v>53</v>
      </c>
      <c r="B22" t="s">
        <v>54</v>
      </c>
    </row>
    <row r="23" spans="1:2" x14ac:dyDescent="0.25">
      <c r="A23" s="4" t="s">
        <v>55</v>
      </c>
      <c r="B23" t="s">
        <v>56</v>
      </c>
    </row>
    <row r="24" spans="1:2" x14ac:dyDescent="0.25">
      <c r="A24" s="4" t="s">
        <v>57</v>
      </c>
      <c r="B24" t="s">
        <v>58</v>
      </c>
    </row>
    <row r="25" spans="1:2" x14ac:dyDescent="0.25">
      <c r="A25" s="4" t="s">
        <v>59</v>
      </c>
      <c r="B25" t="s">
        <v>60</v>
      </c>
    </row>
    <row r="26" spans="1:2" x14ac:dyDescent="0.25">
      <c r="A26" s="4" t="s">
        <v>61</v>
      </c>
      <c r="B26" t="s">
        <v>62</v>
      </c>
    </row>
    <row r="27" spans="1:2" x14ac:dyDescent="0.25">
      <c r="A27" s="4" t="s">
        <v>63</v>
      </c>
      <c r="B27" t="s">
        <v>64</v>
      </c>
    </row>
    <row r="28" spans="1:2" x14ac:dyDescent="0.25">
      <c r="A28" s="4" t="s">
        <v>65</v>
      </c>
      <c r="B28" t="s">
        <v>66</v>
      </c>
    </row>
    <row r="29" spans="1:2" x14ac:dyDescent="0.25">
      <c r="A29" s="4" t="s">
        <v>67</v>
      </c>
      <c r="B29" t="s">
        <v>68</v>
      </c>
    </row>
    <row r="30" spans="1:2" x14ac:dyDescent="0.25">
      <c r="A30" s="4" t="s">
        <v>69</v>
      </c>
      <c r="B30" t="s">
        <v>70</v>
      </c>
    </row>
    <row r="31" spans="1:2" x14ac:dyDescent="0.25">
      <c r="A31" s="4" t="s">
        <v>71</v>
      </c>
      <c r="B31" t="s">
        <v>72</v>
      </c>
    </row>
    <row r="32" spans="1:2" x14ac:dyDescent="0.25">
      <c r="A32" s="4" t="s">
        <v>73</v>
      </c>
      <c r="B32" t="s">
        <v>74</v>
      </c>
    </row>
    <row r="33" spans="1:2" x14ac:dyDescent="0.25">
      <c r="A33" s="4" t="s">
        <v>75</v>
      </c>
      <c r="B33" t="s">
        <v>76</v>
      </c>
    </row>
    <row r="34" spans="1:2" x14ac:dyDescent="0.25">
      <c r="A34" s="4" t="s">
        <v>77</v>
      </c>
      <c r="B34" t="s">
        <v>78</v>
      </c>
    </row>
    <row r="35" spans="1:2" x14ac:dyDescent="0.25">
      <c r="A35" s="4" t="s">
        <v>79</v>
      </c>
      <c r="B35" t="s">
        <v>80</v>
      </c>
    </row>
    <row r="36" spans="1:2" x14ac:dyDescent="0.25">
      <c r="A36" s="4" t="s">
        <v>81</v>
      </c>
      <c r="B36" t="s">
        <v>82</v>
      </c>
    </row>
    <row r="37" spans="1:2" x14ac:dyDescent="0.25">
      <c r="A37" s="4" t="s">
        <v>83</v>
      </c>
      <c r="B37" t="s">
        <v>84</v>
      </c>
    </row>
  </sheetData>
  <mergeCells count="1">
    <mergeCell ref="A2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56"/>
  <sheetViews>
    <sheetView topLeftCell="P46" workbookViewId="0">
      <selection activeCell="G11" sqref="G11"/>
    </sheetView>
  </sheetViews>
  <sheetFormatPr baseColWidth="10" defaultRowHeight="15" x14ac:dyDescent="0.25"/>
  <cols>
    <col min="1" max="1" width="6.7109375" style="1" customWidth="1"/>
    <col min="2" max="2" width="33.85546875" customWidth="1"/>
    <col min="3" max="3" width="9.140625" style="4" customWidth="1"/>
    <col min="4" max="4" width="31.140625" style="4" customWidth="1"/>
    <col min="5" max="5" width="10.140625" style="4" customWidth="1"/>
    <col min="6" max="7" width="6" style="4" customWidth="1"/>
    <col min="8" max="8" width="7.7109375" style="4" customWidth="1"/>
    <col min="9" max="9" width="7" style="4" customWidth="1"/>
    <col min="10" max="10" width="4.42578125" style="4" customWidth="1"/>
    <col min="11" max="11" width="6.140625" style="4" customWidth="1"/>
    <col min="12" max="12" width="5.5703125" style="4" customWidth="1"/>
    <col min="13" max="13" width="8.42578125" style="4" customWidth="1"/>
    <col min="14" max="14" width="5.5703125" style="4" customWidth="1"/>
    <col min="15" max="15" width="11.42578125" style="4"/>
    <col min="16" max="16" width="12.42578125" style="4" customWidth="1"/>
    <col min="17" max="17" width="13" customWidth="1"/>
    <col min="19" max="19" width="26.5703125" customWidth="1"/>
    <col min="20" max="20" width="9.28515625" style="4" customWidth="1"/>
    <col min="21" max="24" width="11.42578125" style="4"/>
    <col min="26" max="26" width="13.28515625" customWidth="1"/>
    <col min="27" max="27" width="11.42578125" style="4"/>
    <col min="29" max="30" width="11.42578125" style="4"/>
    <col min="31" max="31" width="12.28515625" style="4" customWidth="1"/>
  </cols>
  <sheetData>
    <row r="2" spans="1:45" x14ac:dyDescent="0.25">
      <c r="O2"/>
      <c r="P2"/>
    </row>
    <row r="3" spans="1:45" x14ac:dyDescent="0.25">
      <c r="C3" s="4" t="s">
        <v>18</v>
      </c>
      <c r="O3"/>
      <c r="P3"/>
      <c r="R3" s="94" t="s">
        <v>99</v>
      </c>
      <c r="S3" s="94"/>
      <c r="T3" s="94"/>
      <c r="U3" s="94"/>
      <c r="V3" s="94"/>
      <c r="W3" s="94"/>
      <c r="X3" s="94"/>
      <c r="Y3" s="10" t="s">
        <v>100</v>
      </c>
      <c r="Z3" s="10"/>
      <c r="AA3" s="4" t="s">
        <v>101</v>
      </c>
      <c r="AC3" s="85" t="s">
        <v>102</v>
      </c>
      <c r="AE3" s="85" t="s">
        <v>103</v>
      </c>
      <c r="AG3" s="10" t="s">
        <v>104</v>
      </c>
      <c r="AH3" s="10"/>
      <c r="AI3" s="10" t="s">
        <v>105</v>
      </c>
      <c r="AK3" s="10" t="s">
        <v>106</v>
      </c>
      <c r="AM3" t="s">
        <v>107</v>
      </c>
      <c r="AO3" t="s">
        <v>108</v>
      </c>
      <c r="AQ3" t="s">
        <v>109</v>
      </c>
    </row>
    <row r="4" spans="1:45" x14ac:dyDescent="0.25">
      <c r="O4"/>
      <c r="P4"/>
      <c r="Q4" s="11" t="s">
        <v>93</v>
      </c>
      <c r="R4" t="s">
        <v>99</v>
      </c>
      <c r="S4" t="s">
        <v>110</v>
      </c>
      <c r="U4" s="4" t="s">
        <v>111</v>
      </c>
      <c r="V4" s="4" t="s">
        <v>112</v>
      </c>
      <c r="W4" s="4" t="s">
        <v>113</v>
      </c>
      <c r="AC4" s="4" t="s">
        <v>102</v>
      </c>
    </row>
    <row r="5" spans="1:45" x14ac:dyDescent="0.25">
      <c r="B5" s="2"/>
      <c r="C5" s="8" t="s">
        <v>1</v>
      </c>
      <c r="D5" s="9" t="s">
        <v>0</v>
      </c>
      <c r="E5" s="9"/>
      <c r="F5" s="9"/>
      <c r="G5" s="9"/>
      <c r="H5" s="9"/>
      <c r="I5" s="9"/>
      <c r="J5" s="9"/>
      <c r="K5" s="8"/>
      <c r="L5" s="8"/>
      <c r="M5" s="8"/>
      <c r="N5" s="8"/>
      <c r="O5"/>
      <c r="P5"/>
      <c r="Q5" t="s">
        <v>99</v>
      </c>
      <c r="R5" t="s">
        <v>110</v>
      </c>
      <c r="S5" t="s">
        <v>114</v>
      </c>
      <c r="U5" s="4" t="s">
        <v>115</v>
      </c>
      <c r="V5" s="40" t="s">
        <v>116</v>
      </c>
      <c r="Y5" t="s">
        <v>117</v>
      </c>
      <c r="AA5" s="4" t="s">
        <v>118</v>
      </c>
      <c r="AC5" s="4" t="s">
        <v>119</v>
      </c>
      <c r="AE5" s="4" t="s">
        <v>120</v>
      </c>
      <c r="AG5" t="s">
        <v>118</v>
      </c>
      <c r="AI5" t="s">
        <v>121</v>
      </c>
      <c r="AK5" t="s">
        <v>122</v>
      </c>
      <c r="AM5" t="s">
        <v>123</v>
      </c>
      <c r="AO5" t="s">
        <v>124</v>
      </c>
      <c r="AQ5" t="s">
        <v>125</v>
      </c>
    </row>
    <row r="6" spans="1:45" x14ac:dyDescent="0.25">
      <c r="B6" s="2"/>
      <c r="C6" s="8" t="s">
        <v>3</v>
      </c>
      <c r="D6" s="9" t="s">
        <v>2</v>
      </c>
      <c r="E6" s="9"/>
      <c r="F6" s="9"/>
      <c r="G6" s="9"/>
      <c r="H6" s="9"/>
      <c r="I6" s="9"/>
      <c r="J6" s="9"/>
      <c r="K6" s="8"/>
      <c r="L6" s="8"/>
      <c r="M6" s="8"/>
      <c r="N6" s="8"/>
      <c r="O6"/>
      <c r="P6"/>
      <c r="Q6" t="s">
        <v>126</v>
      </c>
      <c r="R6" t="s">
        <v>111</v>
      </c>
      <c r="S6" t="s">
        <v>127</v>
      </c>
      <c r="U6" s="4" t="s">
        <v>128</v>
      </c>
      <c r="V6" s="40" t="s">
        <v>129</v>
      </c>
      <c r="W6" s="4">
        <v>5.25</v>
      </c>
      <c r="Y6" t="s">
        <v>130</v>
      </c>
      <c r="AA6" s="4" t="s">
        <v>131</v>
      </c>
      <c r="AC6" s="4" t="s">
        <v>132</v>
      </c>
      <c r="AE6" s="4" t="s">
        <v>133</v>
      </c>
      <c r="AG6" t="s">
        <v>134</v>
      </c>
      <c r="AI6" t="s">
        <v>104</v>
      </c>
      <c r="AK6" t="s">
        <v>135</v>
      </c>
      <c r="AM6" t="s">
        <v>136</v>
      </c>
      <c r="AO6" t="s">
        <v>137</v>
      </c>
      <c r="AQ6" t="s">
        <v>138</v>
      </c>
    </row>
    <row r="7" spans="1:45" x14ac:dyDescent="0.25">
      <c r="B7" s="2"/>
      <c r="C7" s="8" t="s">
        <v>5</v>
      </c>
      <c r="D7" s="9" t="s">
        <v>4</v>
      </c>
      <c r="E7" s="9"/>
      <c r="F7" s="9"/>
      <c r="G7" s="9"/>
      <c r="H7" s="9"/>
      <c r="I7" s="9"/>
      <c r="J7" s="9"/>
      <c r="K7" s="8"/>
      <c r="L7" s="8"/>
      <c r="M7" s="8"/>
      <c r="N7" s="8"/>
      <c r="O7"/>
      <c r="P7"/>
      <c r="Q7" t="s">
        <v>102</v>
      </c>
      <c r="R7" t="s">
        <v>139</v>
      </c>
      <c r="V7" s="40" t="s">
        <v>140</v>
      </c>
      <c r="W7" s="4">
        <v>6.5</v>
      </c>
      <c r="Y7" t="s">
        <v>141</v>
      </c>
      <c r="AC7" s="4" t="s">
        <v>142</v>
      </c>
      <c r="AE7" s="4" t="s">
        <v>143</v>
      </c>
      <c r="AG7" t="s">
        <v>133</v>
      </c>
      <c r="AK7" t="s">
        <v>144</v>
      </c>
      <c r="AM7" t="s">
        <v>145</v>
      </c>
      <c r="AO7" t="s">
        <v>146</v>
      </c>
      <c r="AQ7" t="s">
        <v>147</v>
      </c>
    </row>
    <row r="8" spans="1:45" x14ac:dyDescent="0.25">
      <c r="B8" s="2"/>
      <c r="C8" s="8" t="s">
        <v>7</v>
      </c>
      <c r="D8" s="9" t="s">
        <v>6</v>
      </c>
      <c r="E8" s="9"/>
      <c r="F8" s="9"/>
      <c r="G8" s="9"/>
      <c r="H8" s="9"/>
      <c r="I8" s="9"/>
      <c r="J8" s="9"/>
      <c r="K8" s="8"/>
      <c r="L8" s="8"/>
      <c r="M8" s="8"/>
      <c r="N8" s="8"/>
      <c r="O8"/>
      <c r="P8"/>
      <c r="Q8" t="s">
        <v>109</v>
      </c>
      <c r="R8" t="s">
        <v>148</v>
      </c>
      <c r="V8" s="40" t="s">
        <v>149</v>
      </c>
      <c r="W8" s="4">
        <v>8</v>
      </c>
      <c r="Y8" t="s">
        <v>150</v>
      </c>
      <c r="AC8" s="4" t="s">
        <v>151</v>
      </c>
      <c r="AE8" s="4" t="s">
        <v>152</v>
      </c>
      <c r="AG8" t="s">
        <v>153</v>
      </c>
      <c r="AK8" t="s">
        <v>172</v>
      </c>
      <c r="AM8" t="s">
        <v>154</v>
      </c>
      <c r="AO8" t="s">
        <v>155</v>
      </c>
      <c r="AQ8" t="s">
        <v>156</v>
      </c>
    </row>
    <row r="9" spans="1:45" x14ac:dyDescent="0.25">
      <c r="B9" s="2"/>
      <c r="C9" s="8" t="s">
        <v>9</v>
      </c>
      <c r="D9" s="9" t="s">
        <v>8</v>
      </c>
      <c r="E9" s="9"/>
      <c r="F9" s="9"/>
      <c r="G9" s="9"/>
      <c r="H9" s="9"/>
      <c r="I9" s="9"/>
      <c r="J9" s="9"/>
      <c r="K9" s="8"/>
      <c r="L9" s="8"/>
      <c r="M9" s="8"/>
      <c r="N9" s="8"/>
      <c r="O9"/>
      <c r="P9"/>
      <c r="Q9" t="s">
        <v>105</v>
      </c>
      <c r="V9" s="40" t="s">
        <v>157</v>
      </c>
      <c r="AC9" s="4" t="s">
        <v>135</v>
      </c>
      <c r="AE9" s="4" t="s">
        <v>158</v>
      </c>
      <c r="AG9" t="s">
        <v>159</v>
      </c>
      <c r="AK9" t="s">
        <v>101</v>
      </c>
      <c r="AM9" t="s">
        <v>160</v>
      </c>
      <c r="AQ9" t="s">
        <v>161</v>
      </c>
    </row>
    <row r="10" spans="1:45" x14ac:dyDescent="0.25">
      <c r="B10" s="2"/>
      <c r="C10" s="8" t="s">
        <v>10</v>
      </c>
      <c r="D10" s="9" t="s">
        <v>17</v>
      </c>
      <c r="E10" s="9"/>
      <c r="F10" s="9"/>
      <c r="G10" s="9"/>
      <c r="H10" s="9"/>
      <c r="I10" s="9"/>
      <c r="J10" s="9"/>
      <c r="K10" s="8"/>
      <c r="L10" s="8"/>
      <c r="M10" s="8"/>
      <c r="N10" s="8"/>
      <c r="O10"/>
      <c r="P10"/>
      <c r="Q10" s="12" t="s">
        <v>108</v>
      </c>
      <c r="V10" s="40" t="s">
        <v>162</v>
      </c>
      <c r="AE10" s="4" t="s">
        <v>163</v>
      </c>
      <c r="AK10" t="s">
        <v>100</v>
      </c>
      <c r="AM10" t="s">
        <v>164</v>
      </c>
      <c r="AQ10" t="s">
        <v>165</v>
      </c>
    </row>
    <row r="11" spans="1:45" x14ac:dyDescent="0.25">
      <c r="B11" s="2"/>
      <c r="C11" s="8" t="s">
        <v>12</v>
      </c>
      <c r="D11" s="9" t="s">
        <v>11</v>
      </c>
      <c r="E11" s="9"/>
      <c r="F11" s="9"/>
      <c r="G11" s="9"/>
      <c r="H11" s="9"/>
      <c r="I11" s="9"/>
      <c r="J11" s="9"/>
      <c r="K11" s="8"/>
      <c r="L11" s="8"/>
      <c r="M11" s="8"/>
      <c r="N11" s="8"/>
      <c r="O11"/>
      <c r="P11"/>
      <c r="Q11" t="s">
        <v>166</v>
      </c>
      <c r="V11" s="40"/>
      <c r="AE11" s="4" t="s">
        <v>167</v>
      </c>
      <c r="AK11" t="s">
        <v>168</v>
      </c>
      <c r="AQ11" t="s">
        <v>169</v>
      </c>
    </row>
    <row r="12" spans="1:45" x14ac:dyDescent="0.25">
      <c r="B12" s="2"/>
      <c r="C12" s="8" t="s">
        <v>14</v>
      </c>
      <c r="D12" s="9" t="s">
        <v>13</v>
      </c>
      <c r="E12" s="9"/>
      <c r="F12" s="9"/>
      <c r="G12" s="9"/>
      <c r="H12" s="9"/>
      <c r="I12" s="9"/>
      <c r="J12" s="9"/>
      <c r="K12" s="8"/>
      <c r="L12" s="8"/>
      <c r="M12" s="8"/>
      <c r="N12" s="8"/>
      <c r="O12"/>
      <c r="P12"/>
      <c r="Q12" t="s">
        <v>170</v>
      </c>
      <c r="AK12" t="s">
        <v>171</v>
      </c>
    </row>
    <row r="13" spans="1:45" x14ac:dyDescent="0.25">
      <c r="B13" s="2"/>
      <c r="C13" s="8" t="s">
        <v>16</v>
      </c>
      <c r="D13" s="9" t="s">
        <v>15</v>
      </c>
      <c r="E13" s="9"/>
      <c r="F13" s="9"/>
      <c r="G13" s="9"/>
      <c r="H13" s="9"/>
      <c r="I13" s="9"/>
      <c r="J13" s="9"/>
      <c r="K13" s="8"/>
      <c r="L13" s="8"/>
      <c r="M13" s="8"/>
      <c r="N13" s="8"/>
      <c r="O13" s="12"/>
      <c r="P13" s="12"/>
      <c r="Q13" s="12"/>
      <c r="R13" s="12"/>
      <c r="S13" s="12"/>
      <c r="T13" s="43"/>
      <c r="U13" s="38"/>
      <c r="V13" s="38"/>
      <c r="W13" s="38"/>
      <c r="X13" s="38"/>
      <c r="Y13" s="13"/>
      <c r="Z13" s="13"/>
      <c r="AA13" s="38"/>
      <c r="AB13" s="12"/>
      <c r="AC13" s="43"/>
      <c r="AD13" s="43"/>
      <c r="AE13" s="43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1:45" x14ac:dyDescent="0.25">
      <c r="B14" s="92" t="s">
        <v>195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</row>
    <row r="15" spans="1:45" ht="15.75" thickBot="1" x14ac:dyDescent="0.3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45" s="7" customFormat="1" ht="45" customHeight="1" thickBot="1" x14ac:dyDescent="0.3">
      <c r="A16" s="99" t="s">
        <v>85</v>
      </c>
      <c r="B16" s="101" t="s">
        <v>20</v>
      </c>
      <c r="C16" s="97" t="s">
        <v>87</v>
      </c>
      <c r="D16" s="99" t="s">
        <v>96</v>
      </c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04" t="s">
        <v>86</v>
      </c>
      <c r="P16" s="34" t="s">
        <v>92</v>
      </c>
      <c r="Q16" s="14" t="s">
        <v>93</v>
      </c>
      <c r="R16" s="32" t="s">
        <v>93</v>
      </c>
      <c r="S16" s="95" t="s">
        <v>173</v>
      </c>
      <c r="T16" s="41" t="s">
        <v>180</v>
      </c>
      <c r="U16" s="97" t="s">
        <v>174</v>
      </c>
      <c r="V16" s="97"/>
      <c r="W16" s="97" t="s">
        <v>176</v>
      </c>
      <c r="X16" s="98"/>
      <c r="Y16" s="99" t="s">
        <v>177</v>
      </c>
      <c r="Z16" s="97"/>
      <c r="AA16" s="98"/>
      <c r="AC16" s="91" t="s">
        <v>191</v>
      </c>
      <c r="AD16" s="91"/>
      <c r="AE16" s="91"/>
    </row>
    <row r="17" spans="1:31" ht="45.75" customHeight="1" thickBot="1" x14ac:dyDescent="0.3">
      <c r="A17" s="103"/>
      <c r="B17" s="102"/>
      <c r="C17" s="100"/>
      <c r="D17" s="20" t="s">
        <v>20</v>
      </c>
      <c r="E17" s="17" t="s">
        <v>89</v>
      </c>
      <c r="F17" s="17" t="s">
        <v>97</v>
      </c>
      <c r="G17" s="17" t="s">
        <v>183</v>
      </c>
      <c r="H17" s="17" t="s">
        <v>97</v>
      </c>
      <c r="I17" s="17" t="s">
        <v>90</v>
      </c>
      <c r="J17" s="17" t="s">
        <v>94</v>
      </c>
      <c r="K17" s="18" t="s">
        <v>95</v>
      </c>
      <c r="L17" s="17" t="s">
        <v>97</v>
      </c>
      <c r="M17" s="18" t="s">
        <v>91</v>
      </c>
      <c r="N17" s="19" t="s">
        <v>97</v>
      </c>
      <c r="O17" s="105"/>
      <c r="P17" s="35"/>
      <c r="Q17" s="16"/>
      <c r="R17" s="33"/>
      <c r="S17" s="96"/>
      <c r="T17" s="42" t="s">
        <v>181</v>
      </c>
      <c r="U17" s="15" t="s">
        <v>175</v>
      </c>
      <c r="V17" s="15" t="s">
        <v>93</v>
      </c>
      <c r="W17" s="15" t="s">
        <v>175</v>
      </c>
      <c r="X17" s="37" t="s">
        <v>93</v>
      </c>
      <c r="Y17" s="39" t="s">
        <v>178</v>
      </c>
      <c r="Z17" s="15"/>
      <c r="AA17" s="37" t="s">
        <v>179</v>
      </c>
      <c r="AC17" s="4" t="s">
        <v>192</v>
      </c>
      <c r="AD17" s="4" t="s">
        <v>179</v>
      </c>
      <c r="AE17" s="4" t="s">
        <v>193</v>
      </c>
    </row>
    <row r="18" spans="1:31" ht="18.75" x14ac:dyDescent="0.25">
      <c r="A18" s="26" t="s">
        <v>21</v>
      </c>
      <c r="B18" s="27" t="str">
        <f>VLOOKUP(A18,Piezas!A6:C38,2,FALSE)</f>
        <v xml:space="preserve">Gabinete lateral derecho </v>
      </c>
      <c r="C18" s="28" t="s">
        <v>88</v>
      </c>
      <c r="D18" s="29" t="str">
        <f>VLOOKUP(C18,C5:D13,2,FALSE)</f>
        <v>Trefilados</v>
      </c>
      <c r="E18" s="28">
        <v>28</v>
      </c>
      <c r="F18" s="29" t="str">
        <f>IF(C18="T","mm",IF(C18="H","mm",IF(L15="CA","mm",IF(L15="CN","----",IF(L15="CI","-----",IF(L15="P","mm",IF(L15="A","mm",IF(L15="HRL","mm",IF(L15="HCL","mm",IF(L15="A","mm",IF(L15="cer","mm",IF(L15="cec","mm","-----"))))))))))))</f>
        <v>mm</v>
      </c>
      <c r="G18" s="29"/>
      <c r="H18" s="23" t="str">
        <f>IF(C18="T","mm",IF(C18="H","mm",IF(C18="CA","mm",IF(C18="CN","----",IF(C18="CI","----",IF(C18="P","mm",IF(C18="A","mm",IF(C18="HRL","mm",IF(C18="HCL","mm",IF(C18="A","mm",IF(C18="cer","mm",IF(C18="cec","mm","-----"))))))))))))</f>
        <v>mm</v>
      </c>
      <c r="I18" s="28"/>
      <c r="J18" s="30" t="s">
        <v>94</v>
      </c>
      <c r="K18" s="28"/>
      <c r="L18" s="23" t="str">
        <f>IF(C18="T","mm",IF(C18="H","mm",IF(C18="CA","mm",IF(C18="CN","mm",IF(C18="CI","Planchas",IF(C18="P","mm",IF(C18="A","mm",IF(C18="HRL","mm",IF(C18="HCL","mm",IF(C18="A","mm",IF(C18="cer","mm",IF(C18="cec","mm","-----"))))))))))))</f>
        <v>mm</v>
      </c>
      <c r="M18" s="28"/>
      <c r="N18" s="29" t="str">
        <f>IF(C18="T","mm",IF(C18="H","mm",IF(L15="CA","mm",IF(L15="CN","Planchas",IF(L15="CI","Planchas",IF(L15="P","mm",IF(L15="A","mm",IF(L15="HRL","mm",IF(L15="HCL","mm",IF(L15="A","mm",IF(L15="cer","mm",IF(L15="cec","mm","-----"))))))))))))</f>
        <v>mm</v>
      </c>
      <c r="O18" s="29" t="s">
        <v>98</v>
      </c>
      <c r="P18" s="28"/>
      <c r="Q18" s="31"/>
      <c r="R18" s="31"/>
      <c r="S18" s="31"/>
      <c r="T18" s="28">
        <v>2</v>
      </c>
      <c r="U18" s="29">
        <v>10</v>
      </c>
      <c r="V18" s="29">
        <v>30</v>
      </c>
      <c r="W18" s="28">
        <v>10</v>
      </c>
      <c r="X18" s="28">
        <v>50</v>
      </c>
      <c r="Y18" s="29">
        <f>U18+V18</f>
        <v>40</v>
      </c>
      <c r="Z18" s="29" t="str">
        <f t="shared" ref="Z18:Z54" si="0">IF(LEN(INT((Y18)/60))=1,"0"&amp;INT((Y18)/60)+O7,INT((Y18)/60))&amp;":"&amp;IF(LEN(MOD((Y18),60))=1,"0"&amp;MOD((Y18),60),MOD((Y18),60))</f>
        <v>00:40</v>
      </c>
      <c r="AA18" s="29">
        <f>W18+X18</f>
        <v>60</v>
      </c>
      <c r="AB18" t="str">
        <f t="shared" ref="AB18:AB54" si="1">IF(LEN(INT((AA18)/60))=1,"0"&amp;INT((AA18)/60)+O7,INT((AA18)/60))&amp;":"&amp;IF(LEN(MOD((AA18),60))=1,"0"&amp;MOD((AA18),60),MOD((AA18),60))</f>
        <v>01:00</v>
      </c>
      <c r="AC18" s="86">
        <f>Y18/$Y$55</f>
        <v>0.30303030303030304</v>
      </c>
      <c r="AD18" s="86">
        <f>AA18/$AA$55</f>
        <v>0.40268456375838924</v>
      </c>
      <c r="AE18" s="87">
        <f>AD18-AC18</f>
        <v>9.9654260728086197E-2</v>
      </c>
    </row>
    <row r="19" spans="1:31" ht="18.75" x14ac:dyDescent="0.25">
      <c r="A19" s="21" t="s">
        <v>29</v>
      </c>
      <c r="B19" s="27" t="str">
        <f>VLOOKUP(A19,Piezas!A7:C39,2,FALSE)</f>
        <v>Bandeja de motor</v>
      </c>
      <c r="C19" s="22" t="s">
        <v>182</v>
      </c>
      <c r="D19" s="29" t="str">
        <f t="shared" ref="D19:D54" si="2">VLOOKUP(C19,C6:D14,2,FALSE)</f>
        <v>Chapa negra</v>
      </c>
      <c r="E19" s="22"/>
      <c r="F19" s="29" t="str">
        <f t="shared" ref="F19:F54" si="3">IF(C19="T","mm",IF(C19="H","mm",IF(L16="CA","mm",IF(L16="CN","----",IF(L16="CI","-----",IF(L16="P","mm",IF(L16="A","mm",IF(L16="HRL","mm",IF(L16="HCL","mm",IF(L16="A","mm",IF(L16="cer","mm",IF(L16="cec","mm","-----"))))))))))))</f>
        <v>-----</v>
      </c>
      <c r="G19" s="23"/>
      <c r="H19" s="23" t="str">
        <f t="shared" ref="H19:H46" si="4">IF(C19="T","mm",IF(C19="H","mm",IF(C19="CA","mm",IF(C19="CN","----",IF(C19="CI","----",IF(C19="P","mm",IF(C19="A","mm",IF(C19="HRL","mm",IF(C19="HCL","mm",IF(C19="A","mm",IF(C19="cer","mm",IF(C19="cec","mm","-----"))))))))))))</f>
        <v>----</v>
      </c>
      <c r="I19" s="22">
        <v>220</v>
      </c>
      <c r="J19" s="24" t="s">
        <v>94</v>
      </c>
      <c r="K19" s="22">
        <v>200</v>
      </c>
      <c r="L19" s="23" t="str">
        <f>IF(C19="T","mm",IF(C19="H","mm",IF(C19="CA","mm",IF(C19="CN","mm",IF(C19="CI","Planchas",IF(C19="P","mm",IF(C19="A","mm",IF(C19="HRL","mm",IF(C19="HCL","mm",IF(C19="A","mm",IF(C19="cer","mm",IF(C19="cec","mm","-----"))))))))))))</f>
        <v>mm</v>
      </c>
      <c r="M19" s="22">
        <v>1.2</v>
      </c>
      <c r="N19" s="23" t="str">
        <f t="shared" ref="N19:N54" si="5">IF(C19="T","mm",IF(C19="H","mm",IF(L16="CA","mm",IF(L16="CN","Planchas",IF(L16="CI","Planchas",IF(L16="P","mm",IF(L16="A","mm",IF(L16="HRL","mm",IF(L16="HCL","mm",IF(L16="A","mm",IF(L16="cer","mm",IF(L16="cec","mm","-----"))))))))))))</f>
        <v>-----</v>
      </c>
      <c r="O19" s="23"/>
      <c r="P19" s="28"/>
      <c r="Q19" s="31"/>
      <c r="R19" s="25"/>
      <c r="S19" s="25"/>
      <c r="T19" s="22">
        <v>10</v>
      </c>
      <c r="U19" s="23"/>
      <c r="V19" s="23"/>
      <c r="W19" s="22">
        <v>5</v>
      </c>
      <c r="X19" s="22">
        <v>15</v>
      </c>
      <c r="Y19" s="23">
        <f>Y18+U19+V19</f>
        <v>40</v>
      </c>
      <c r="Z19" s="29" t="str">
        <f t="shared" si="0"/>
        <v>00:40</v>
      </c>
      <c r="AA19" s="23">
        <f>AA18+W19+X19</f>
        <v>80</v>
      </c>
      <c r="AB19" t="str">
        <f t="shared" si="1"/>
        <v>01:20</v>
      </c>
      <c r="AC19" s="86">
        <f t="shared" ref="AC19:AC54" si="6">Y19/$Y$55</f>
        <v>0.30303030303030304</v>
      </c>
      <c r="AD19" s="86">
        <f t="shared" ref="AD19:AD55" si="7">AA19/$AA$55</f>
        <v>0.53691275167785235</v>
      </c>
      <c r="AE19" s="87">
        <f t="shared" ref="AE19:AE54" si="8">AD19-AC19</f>
        <v>0.23388244864754931</v>
      </c>
    </row>
    <row r="20" spans="1:31" ht="18.75" x14ac:dyDescent="0.25">
      <c r="A20" s="21" t="s">
        <v>39</v>
      </c>
      <c r="B20" s="27" t="str">
        <f>VLOOKUP(A20,Piezas!A8:C40,2,FALSE)</f>
        <v>Rolo de Paño</v>
      </c>
      <c r="C20" s="22" t="s">
        <v>194</v>
      </c>
      <c r="D20" s="29" t="str">
        <f t="shared" si="2"/>
        <v>Caños estructurales redondos</v>
      </c>
      <c r="E20" s="22">
        <v>101</v>
      </c>
      <c r="F20" s="29" t="str">
        <f t="shared" si="3"/>
        <v>-----</v>
      </c>
      <c r="G20" s="23"/>
      <c r="H20" s="23" t="str">
        <f t="shared" si="4"/>
        <v>mm</v>
      </c>
      <c r="I20" s="22"/>
      <c r="J20" s="24" t="s">
        <v>94</v>
      </c>
      <c r="K20" s="22"/>
      <c r="L20" s="23" t="str">
        <f t="shared" ref="L20:L54" si="9">IF(C20="T","mm",IF(C20="H","mm",IF(C20="CA","mm",IF(C20="CN","mm",IF(C20="CI","Planchas",IF(C20="P","mm",IF(C20="A","mm",IF(C20="HRL","mm",IF(C20="HCL","mm",IF(C20="A","mm",IF(C20="cer","mm",IF(C20="cec","mm","-----"))))))))))))</f>
        <v>mm</v>
      </c>
      <c r="M20" s="22">
        <v>2</v>
      </c>
      <c r="N20" s="23" t="str">
        <f t="shared" si="5"/>
        <v>-----</v>
      </c>
      <c r="O20" s="23"/>
      <c r="P20" s="28"/>
      <c r="Q20" s="31"/>
      <c r="R20" s="25"/>
      <c r="S20" s="25"/>
      <c r="T20" s="22">
        <v>2</v>
      </c>
      <c r="U20" s="23">
        <v>20</v>
      </c>
      <c r="V20" s="23">
        <v>50</v>
      </c>
      <c r="W20" s="22"/>
      <c r="X20" s="22"/>
      <c r="Y20" s="23">
        <f t="shared" ref="Y20:Y54" si="10">Y19+U20+V20</f>
        <v>110</v>
      </c>
      <c r="Z20" s="29" t="str">
        <f t="shared" si="0"/>
        <v>01:50</v>
      </c>
      <c r="AA20" s="23">
        <f t="shared" ref="AA20:AA55" si="11">AA19+W20+X20</f>
        <v>80</v>
      </c>
      <c r="AB20" t="str">
        <f t="shared" si="1"/>
        <v>01:20</v>
      </c>
      <c r="AC20" s="86">
        <f t="shared" si="6"/>
        <v>0.83333333333333337</v>
      </c>
      <c r="AD20" s="86">
        <f t="shared" si="7"/>
        <v>0.53691275167785235</v>
      </c>
      <c r="AE20" s="87">
        <f t="shared" si="8"/>
        <v>-0.29642058165548102</v>
      </c>
    </row>
    <row r="21" spans="1:31" ht="18.75" x14ac:dyDescent="0.25">
      <c r="A21" s="21" t="s">
        <v>39</v>
      </c>
      <c r="B21" s="27" t="str">
        <f>VLOOKUP(A21,Piezas!A9:C41,2,FALSE)</f>
        <v>Rolo de Paño</v>
      </c>
      <c r="C21" s="22"/>
      <c r="D21" s="29" t="e">
        <f t="shared" si="2"/>
        <v>#N/A</v>
      </c>
      <c r="E21" s="22"/>
      <c r="F21" s="29" t="str">
        <f t="shared" si="3"/>
        <v>-----</v>
      </c>
      <c r="G21" s="23"/>
      <c r="H21" s="23" t="str">
        <f t="shared" si="4"/>
        <v>-----</v>
      </c>
      <c r="I21" s="22"/>
      <c r="J21" s="24" t="s">
        <v>94</v>
      </c>
      <c r="K21" s="22"/>
      <c r="L21" s="23" t="str">
        <f t="shared" si="9"/>
        <v>-----</v>
      </c>
      <c r="M21" s="22"/>
      <c r="N21" s="23" t="str">
        <f t="shared" si="5"/>
        <v>-----</v>
      </c>
      <c r="O21" s="23"/>
      <c r="P21" s="28"/>
      <c r="Q21" s="31"/>
      <c r="R21" s="25"/>
      <c r="S21" s="25"/>
      <c r="T21" s="22">
        <v>2</v>
      </c>
      <c r="U21" s="23">
        <v>10</v>
      </c>
      <c r="V21" s="23">
        <v>12</v>
      </c>
      <c r="W21" s="22"/>
      <c r="X21" s="22"/>
      <c r="Y21" s="23">
        <f t="shared" si="10"/>
        <v>132</v>
      </c>
      <c r="Z21" s="29" t="str">
        <f t="shared" si="0"/>
        <v>02:12</v>
      </c>
      <c r="AA21" s="23">
        <f t="shared" si="11"/>
        <v>80</v>
      </c>
      <c r="AB21" t="str">
        <f t="shared" si="1"/>
        <v>01:20</v>
      </c>
      <c r="AC21" s="86">
        <f t="shared" si="6"/>
        <v>1</v>
      </c>
      <c r="AD21" s="86">
        <f t="shared" si="7"/>
        <v>0.53691275167785235</v>
      </c>
      <c r="AE21" s="87">
        <f t="shared" si="8"/>
        <v>-0.46308724832214765</v>
      </c>
    </row>
    <row r="22" spans="1:31" ht="18.75" x14ac:dyDescent="0.25">
      <c r="A22" s="21"/>
      <c r="B22" s="27" t="e">
        <f>VLOOKUP(A22,Piezas!A10:C42,2,FALSE)</f>
        <v>#N/A</v>
      </c>
      <c r="C22" s="22"/>
      <c r="D22" s="29" t="e">
        <f t="shared" si="2"/>
        <v>#N/A</v>
      </c>
      <c r="E22" s="22"/>
      <c r="F22" s="29" t="str">
        <f t="shared" si="3"/>
        <v>-----</v>
      </c>
      <c r="G22" s="23"/>
      <c r="H22" s="23" t="str">
        <f t="shared" si="4"/>
        <v>-----</v>
      </c>
      <c r="I22" s="22"/>
      <c r="J22" s="24" t="s">
        <v>94</v>
      </c>
      <c r="K22" s="22"/>
      <c r="L22" s="23" t="str">
        <f t="shared" si="9"/>
        <v>-----</v>
      </c>
      <c r="M22" s="22"/>
      <c r="N22" s="23" t="str">
        <f t="shared" si="5"/>
        <v>-----</v>
      </c>
      <c r="O22" s="23"/>
      <c r="P22" s="28"/>
      <c r="Q22" s="31"/>
      <c r="R22" s="25"/>
      <c r="S22" s="25"/>
      <c r="T22" s="22"/>
      <c r="U22" s="23"/>
      <c r="V22" s="23"/>
      <c r="W22" s="22"/>
      <c r="X22" s="22"/>
      <c r="Y22" s="23">
        <f t="shared" si="10"/>
        <v>132</v>
      </c>
      <c r="Z22" s="29" t="str">
        <f t="shared" si="0"/>
        <v>02:12</v>
      </c>
      <c r="AA22" s="23">
        <f t="shared" si="11"/>
        <v>80</v>
      </c>
      <c r="AB22" t="str">
        <f t="shared" si="1"/>
        <v>01:20</v>
      </c>
      <c r="AC22" s="86">
        <f t="shared" si="6"/>
        <v>1</v>
      </c>
      <c r="AD22" s="86">
        <f t="shared" si="7"/>
        <v>0.53691275167785235</v>
      </c>
      <c r="AE22" s="87">
        <f t="shared" si="8"/>
        <v>-0.46308724832214765</v>
      </c>
    </row>
    <row r="23" spans="1:31" ht="18.75" x14ac:dyDescent="0.25">
      <c r="A23" s="21"/>
      <c r="B23" s="27" t="e">
        <f>VLOOKUP(A23,Piezas!A11:C43,2,FALSE)</f>
        <v>#N/A</v>
      </c>
      <c r="C23" s="22"/>
      <c r="D23" s="29" t="e">
        <f t="shared" si="2"/>
        <v>#N/A</v>
      </c>
      <c r="E23" s="22"/>
      <c r="F23" s="29" t="str">
        <f t="shared" si="3"/>
        <v>-----</v>
      </c>
      <c r="G23" s="23"/>
      <c r="H23" s="23" t="str">
        <f t="shared" si="4"/>
        <v>-----</v>
      </c>
      <c r="I23" s="22"/>
      <c r="J23" s="24" t="s">
        <v>94</v>
      </c>
      <c r="K23" s="22"/>
      <c r="L23" s="23" t="str">
        <f t="shared" si="9"/>
        <v>-----</v>
      </c>
      <c r="M23" s="22"/>
      <c r="N23" s="23" t="str">
        <f t="shared" si="5"/>
        <v>-----</v>
      </c>
      <c r="O23" s="23"/>
      <c r="P23" s="28"/>
      <c r="Q23" s="31"/>
      <c r="R23" s="25"/>
      <c r="S23" s="25"/>
      <c r="T23" s="22"/>
      <c r="U23" s="23"/>
      <c r="V23" s="23"/>
      <c r="W23" s="22"/>
      <c r="X23" s="22"/>
      <c r="Y23" s="23">
        <f t="shared" si="10"/>
        <v>132</v>
      </c>
      <c r="Z23" s="29" t="str">
        <f t="shared" si="0"/>
        <v>02:12</v>
      </c>
      <c r="AA23" s="23">
        <f t="shared" si="11"/>
        <v>80</v>
      </c>
      <c r="AB23" t="str">
        <f t="shared" si="1"/>
        <v>01:20</v>
      </c>
      <c r="AC23" s="86">
        <f t="shared" si="6"/>
        <v>1</v>
      </c>
      <c r="AD23" s="86">
        <f t="shared" si="7"/>
        <v>0.53691275167785235</v>
      </c>
      <c r="AE23" s="87">
        <f t="shared" si="8"/>
        <v>-0.46308724832214765</v>
      </c>
    </row>
    <row r="24" spans="1:31" ht="18.75" x14ac:dyDescent="0.25">
      <c r="A24" s="21"/>
      <c r="B24" s="27" t="e">
        <f>VLOOKUP(A24,Piezas!A12:C44,2,FALSE)</f>
        <v>#N/A</v>
      </c>
      <c r="C24" s="22"/>
      <c r="D24" s="29" t="e">
        <f t="shared" si="2"/>
        <v>#N/A</v>
      </c>
      <c r="E24" s="22"/>
      <c r="F24" s="29" t="str">
        <f t="shared" si="3"/>
        <v>-----</v>
      </c>
      <c r="G24" s="23"/>
      <c r="H24" s="23" t="str">
        <f t="shared" si="4"/>
        <v>-----</v>
      </c>
      <c r="I24" s="22"/>
      <c r="J24" s="24" t="s">
        <v>94</v>
      </c>
      <c r="K24" s="22"/>
      <c r="L24" s="23" t="str">
        <f t="shared" si="9"/>
        <v>-----</v>
      </c>
      <c r="M24" s="22"/>
      <c r="N24" s="23" t="str">
        <f t="shared" si="5"/>
        <v>-----</v>
      </c>
      <c r="O24" s="23"/>
      <c r="P24" s="22"/>
      <c r="Q24" s="25"/>
      <c r="R24" s="25"/>
      <c r="S24" s="25"/>
      <c r="T24" s="22"/>
      <c r="U24" s="23"/>
      <c r="V24" s="23"/>
      <c r="W24" s="22"/>
      <c r="X24" s="22"/>
      <c r="Y24" s="23">
        <f t="shared" si="10"/>
        <v>132</v>
      </c>
      <c r="Z24" s="29" t="str">
        <f t="shared" si="0"/>
        <v>02:12</v>
      </c>
      <c r="AA24" s="23">
        <f t="shared" si="11"/>
        <v>80</v>
      </c>
      <c r="AB24" t="str">
        <f t="shared" si="1"/>
        <v>01:20</v>
      </c>
      <c r="AC24" s="86">
        <f t="shared" si="6"/>
        <v>1</v>
      </c>
      <c r="AD24" s="86">
        <f t="shared" si="7"/>
        <v>0.53691275167785235</v>
      </c>
      <c r="AE24" s="87">
        <f t="shared" si="8"/>
        <v>-0.46308724832214765</v>
      </c>
    </row>
    <row r="25" spans="1:31" ht="18.75" x14ac:dyDescent="0.25">
      <c r="A25" s="21"/>
      <c r="B25" s="27" t="e">
        <f>VLOOKUP(A25,Piezas!A13:C45,2,FALSE)</f>
        <v>#N/A</v>
      </c>
      <c r="C25" s="22"/>
      <c r="D25" s="29" t="e">
        <f t="shared" si="2"/>
        <v>#N/A</v>
      </c>
      <c r="E25" s="22"/>
      <c r="F25" s="29" t="str">
        <f t="shared" si="3"/>
        <v>-----</v>
      </c>
      <c r="G25" s="23"/>
      <c r="H25" s="23" t="str">
        <f t="shared" si="4"/>
        <v>-----</v>
      </c>
      <c r="I25" s="22"/>
      <c r="J25" s="24" t="s">
        <v>94</v>
      </c>
      <c r="K25" s="22"/>
      <c r="L25" s="23" t="str">
        <f t="shared" si="9"/>
        <v>-----</v>
      </c>
      <c r="M25" s="22"/>
      <c r="N25" s="23" t="str">
        <f t="shared" si="5"/>
        <v>-----</v>
      </c>
      <c r="O25" s="23"/>
      <c r="P25" s="22"/>
      <c r="Q25" s="25"/>
      <c r="R25" s="25"/>
      <c r="S25" s="25"/>
      <c r="T25" s="22"/>
      <c r="U25" s="23"/>
      <c r="V25" s="23"/>
      <c r="W25" s="22"/>
      <c r="X25" s="22"/>
      <c r="Y25" s="23">
        <f t="shared" si="10"/>
        <v>132</v>
      </c>
      <c r="Z25" s="29" t="str">
        <f t="shared" si="0"/>
        <v>02:12</v>
      </c>
      <c r="AA25" s="23">
        <f t="shared" si="11"/>
        <v>80</v>
      </c>
      <c r="AB25" t="str">
        <f t="shared" si="1"/>
        <v>01:20</v>
      </c>
      <c r="AC25" s="86">
        <f t="shared" si="6"/>
        <v>1</v>
      </c>
      <c r="AD25" s="86">
        <f t="shared" si="7"/>
        <v>0.53691275167785235</v>
      </c>
      <c r="AE25" s="87">
        <f t="shared" si="8"/>
        <v>-0.46308724832214765</v>
      </c>
    </row>
    <row r="26" spans="1:31" ht="18.75" x14ac:dyDescent="0.25">
      <c r="A26" s="21"/>
      <c r="B26" s="27" t="e">
        <f>VLOOKUP(A26,Piezas!A14:C46,2,FALSE)</f>
        <v>#N/A</v>
      </c>
      <c r="C26" s="22"/>
      <c r="D26" s="29" t="e">
        <f t="shared" si="2"/>
        <v>#N/A</v>
      </c>
      <c r="E26" s="22"/>
      <c r="F26" s="29" t="str">
        <f t="shared" si="3"/>
        <v>-----</v>
      </c>
      <c r="G26" s="23"/>
      <c r="H26" s="23" t="str">
        <f t="shared" si="4"/>
        <v>-----</v>
      </c>
      <c r="I26" s="22"/>
      <c r="J26" s="24" t="s">
        <v>94</v>
      </c>
      <c r="K26" s="22"/>
      <c r="L26" s="23" t="str">
        <f t="shared" si="9"/>
        <v>-----</v>
      </c>
      <c r="M26" s="22"/>
      <c r="N26" s="23" t="str">
        <f t="shared" si="5"/>
        <v>-----</v>
      </c>
      <c r="O26" s="23"/>
      <c r="P26" s="22"/>
      <c r="Q26" s="25"/>
      <c r="R26" s="25"/>
      <c r="S26" s="25"/>
      <c r="T26" s="22"/>
      <c r="U26" s="23"/>
      <c r="V26" s="23"/>
      <c r="W26" s="22">
        <v>11</v>
      </c>
      <c r="X26" s="22">
        <v>25</v>
      </c>
      <c r="Y26" s="23">
        <f t="shared" si="10"/>
        <v>132</v>
      </c>
      <c r="Z26" s="29" t="str">
        <f t="shared" si="0"/>
        <v>02:12</v>
      </c>
      <c r="AA26" s="23">
        <f t="shared" si="11"/>
        <v>116</v>
      </c>
      <c r="AB26" t="str">
        <f t="shared" si="1"/>
        <v>01:56</v>
      </c>
      <c r="AC26" s="86">
        <f t="shared" si="6"/>
        <v>1</v>
      </c>
      <c r="AD26" s="86">
        <f t="shared" si="7"/>
        <v>0.77852348993288589</v>
      </c>
      <c r="AE26" s="87">
        <f t="shared" si="8"/>
        <v>-0.22147651006711411</v>
      </c>
    </row>
    <row r="27" spans="1:31" ht="18.75" x14ac:dyDescent="0.25">
      <c r="A27" s="21"/>
      <c r="B27" s="27" t="e">
        <f>VLOOKUP(A27,Piezas!A15:C47,2,FALSE)</f>
        <v>#N/A</v>
      </c>
      <c r="C27" s="22"/>
      <c r="D27" s="29" t="e">
        <f t="shared" si="2"/>
        <v>#N/A</v>
      </c>
      <c r="E27" s="22"/>
      <c r="F27" s="29" t="str">
        <f t="shared" si="3"/>
        <v>-----</v>
      </c>
      <c r="G27" s="23"/>
      <c r="H27" s="23" t="str">
        <f t="shared" si="4"/>
        <v>-----</v>
      </c>
      <c r="I27" s="22"/>
      <c r="J27" s="24" t="s">
        <v>94</v>
      </c>
      <c r="K27" s="22"/>
      <c r="L27" s="23" t="str">
        <f t="shared" si="9"/>
        <v>-----</v>
      </c>
      <c r="M27" s="22"/>
      <c r="N27" s="23" t="str">
        <f t="shared" si="5"/>
        <v>-----</v>
      </c>
      <c r="O27" s="23"/>
      <c r="P27" s="22"/>
      <c r="Q27" s="25"/>
      <c r="R27" s="25"/>
      <c r="S27" s="25"/>
      <c r="T27" s="22"/>
      <c r="U27" s="23"/>
      <c r="V27" s="23"/>
      <c r="W27" s="22">
        <v>10</v>
      </c>
      <c r="X27" s="22">
        <v>20</v>
      </c>
      <c r="Y27" s="23">
        <f t="shared" si="10"/>
        <v>132</v>
      </c>
      <c r="Z27" s="29" t="e">
        <f t="shared" si="0"/>
        <v>#VALUE!</v>
      </c>
      <c r="AA27" s="23">
        <f t="shared" si="11"/>
        <v>146</v>
      </c>
      <c r="AB27" t="e">
        <f t="shared" si="1"/>
        <v>#VALUE!</v>
      </c>
      <c r="AC27" s="86">
        <f t="shared" si="6"/>
        <v>1</v>
      </c>
      <c r="AD27" s="86">
        <f t="shared" si="7"/>
        <v>0.97986577181208057</v>
      </c>
      <c r="AE27" s="87">
        <f t="shared" si="8"/>
        <v>-2.0134228187919434E-2</v>
      </c>
    </row>
    <row r="28" spans="1:31" ht="18.75" x14ac:dyDescent="0.25">
      <c r="A28" s="21"/>
      <c r="B28" s="27" t="e">
        <f>VLOOKUP(A28,Piezas!A16:C48,2,FALSE)</f>
        <v>#N/A</v>
      </c>
      <c r="C28" s="22"/>
      <c r="D28" s="29" t="e">
        <f t="shared" si="2"/>
        <v>#N/A</v>
      </c>
      <c r="E28" s="22"/>
      <c r="F28" s="29" t="str">
        <f t="shared" si="3"/>
        <v>-----</v>
      </c>
      <c r="G28" s="23"/>
      <c r="H28" s="23" t="str">
        <f t="shared" si="4"/>
        <v>-----</v>
      </c>
      <c r="I28" s="22"/>
      <c r="J28" s="24" t="s">
        <v>94</v>
      </c>
      <c r="K28" s="22"/>
      <c r="L28" s="23" t="str">
        <f t="shared" si="9"/>
        <v>-----</v>
      </c>
      <c r="M28" s="22"/>
      <c r="N28" s="23" t="str">
        <f t="shared" si="5"/>
        <v>-----</v>
      </c>
      <c r="O28" s="23"/>
      <c r="P28" s="22"/>
      <c r="Q28" s="25"/>
      <c r="R28" s="25"/>
      <c r="S28" s="25"/>
      <c r="T28" s="22"/>
      <c r="U28" s="23"/>
      <c r="V28" s="23"/>
      <c r="W28" s="22">
        <v>2</v>
      </c>
      <c r="X28" s="22">
        <v>1</v>
      </c>
      <c r="Y28" s="23">
        <f t="shared" si="10"/>
        <v>132</v>
      </c>
      <c r="Z28" s="29" t="str">
        <f t="shared" si="0"/>
        <v>02:12</v>
      </c>
      <c r="AA28" s="23">
        <f t="shared" si="11"/>
        <v>149</v>
      </c>
      <c r="AB28" t="str">
        <f t="shared" si="1"/>
        <v>02:29</v>
      </c>
      <c r="AC28" s="86">
        <f t="shared" si="6"/>
        <v>1</v>
      </c>
      <c r="AD28" s="86">
        <f t="shared" si="7"/>
        <v>1</v>
      </c>
      <c r="AE28" s="87">
        <f t="shared" si="8"/>
        <v>0</v>
      </c>
    </row>
    <row r="29" spans="1:31" ht="18.75" x14ac:dyDescent="0.25">
      <c r="A29" s="21"/>
      <c r="B29" s="27" t="e">
        <f>VLOOKUP(A29,Piezas!A17:C49,2,FALSE)</f>
        <v>#N/A</v>
      </c>
      <c r="C29" s="22"/>
      <c r="D29" s="29" t="e">
        <f t="shared" si="2"/>
        <v>#N/A</v>
      </c>
      <c r="E29" s="22"/>
      <c r="F29" s="29" t="str">
        <f t="shared" si="3"/>
        <v>-----</v>
      </c>
      <c r="G29" s="23"/>
      <c r="H29" s="23" t="str">
        <f t="shared" si="4"/>
        <v>-----</v>
      </c>
      <c r="I29" s="22"/>
      <c r="J29" s="24" t="s">
        <v>94</v>
      </c>
      <c r="K29" s="22"/>
      <c r="L29" s="23" t="str">
        <f t="shared" si="9"/>
        <v>-----</v>
      </c>
      <c r="M29" s="22"/>
      <c r="N29" s="23" t="str">
        <f t="shared" si="5"/>
        <v>-----</v>
      </c>
      <c r="O29" s="23"/>
      <c r="P29" s="22"/>
      <c r="Q29" s="25"/>
      <c r="R29" s="25"/>
      <c r="S29" s="25"/>
      <c r="T29" s="22"/>
      <c r="U29" s="23"/>
      <c r="V29" s="23"/>
      <c r="W29" s="22"/>
      <c r="X29" s="22"/>
      <c r="Y29" s="23">
        <f t="shared" si="10"/>
        <v>132</v>
      </c>
      <c r="Z29" s="29" t="e">
        <f t="shared" si="0"/>
        <v>#VALUE!</v>
      </c>
      <c r="AA29" s="23">
        <f t="shared" si="11"/>
        <v>149</v>
      </c>
      <c r="AB29" t="e">
        <f t="shared" si="1"/>
        <v>#VALUE!</v>
      </c>
      <c r="AC29" s="86">
        <f t="shared" si="6"/>
        <v>1</v>
      </c>
      <c r="AD29" s="86">
        <f t="shared" si="7"/>
        <v>1</v>
      </c>
      <c r="AE29" s="87">
        <f t="shared" si="8"/>
        <v>0</v>
      </c>
    </row>
    <row r="30" spans="1:31" ht="18.75" x14ac:dyDescent="0.25">
      <c r="A30" s="21"/>
      <c r="B30" s="27" t="e">
        <f>VLOOKUP(A30,Piezas!A18:C50,2,FALSE)</f>
        <v>#N/A</v>
      </c>
      <c r="C30" s="22"/>
      <c r="D30" s="29" t="e">
        <f t="shared" si="2"/>
        <v>#N/A</v>
      </c>
      <c r="E30" s="22"/>
      <c r="F30" s="29" t="str">
        <f t="shared" si="3"/>
        <v>-----</v>
      </c>
      <c r="G30" s="23"/>
      <c r="H30" s="23" t="str">
        <f t="shared" si="4"/>
        <v>-----</v>
      </c>
      <c r="I30" s="22"/>
      <c r="J30" s="24" t="s">
        <v>94</v>
      </c>
      <c r="K30" s="22"/>
      <c r="L30" s="23" t="str">
        <f t="shared" si="9"/>
        <v>-----</v>
      </c>
      <c r="M30" s="22"/>
      <c r="N30" s="23" t="str">
        <f t="shared" si="5"/>
        <v>-----</v>
      </c>
      <c r="O30" s="23"/>
      <c r="P30" s="22"/>
      <c r="Q30" s="25"/>
      <c r="R30" s="25"/>
      <c r="S30" s="25"/>
      <c r="T30" s="22"/>
      <c r="U30" s="23"/>
      <c r="V30" s="23"/>
      <c r="W30" s="22"/>
      <c r="X30" s="22"/>
      <c r="Y30" s="23">
        <f t="shared" si="10"/>
        <v>132</v>
      </c>
      <c r="Z30" s="29" t="str">
        <f t="shared" si="0"/>
        <v>02:12</v>
      </c>
      <c r="AA30" s="23">
        <f t="shared" si="11"/>
        <v>149</v>
      </c>
      <c r="AB30" t="str">
        <f t="shared" si="1"/>
        <v>02:29</v>
      </c>
      <c r="AC30" s="86">
        <f t="shared" si="6"/>
        <v>1</v>
      </c>
      <c r="AD30" s="86">
        <f t="shared" si="7"/>
        <v>1</v>
      </c>
      <c r="AE30" s="87">
        <f t="shared" si="8"/>
        <v>0</v>
      </c>
    </row>
    <row r="31" spans="1:31" ht="18.75" x14ac:dyDescent="0.25">
      <c r="A31" s="21"/>
      <c r="B31" s="27" t="e">
        <f>VLOOKUP(A31,Piezas!A19:C51,2,FALSE)</f>
        <v>#N/A</v>
      </c>
      <c r="C31" s="22"/>
      <c r="D31" s="29" t="e">
        <f t="shared" si="2"/>
        <v>#N/A</v>
      </c>
      <c r="E31" s="22"/>
      <c r="F31" s="29" t="str">
        <f t="shared" si="3"/>
        <v>-----</v>
      </c>
      <c r="G31" s="23"/>
      <c r="H31" s="23" t="str">
        <f t="shared" si="4"/>
        <v>-----</v>
      </c>
      <c r="I31" s="22"/>
      <c r="J31" s="24" t="s">
        <v>94</v>
      </c>
      <c r="K31" s="22"/>
      <c r="L31" s="23" t="str">
        <f t="shared" si="9"/>
        <v>-----</v>
      </c>
      <c r="M31" s="22"/>
      <c r="N31" s="23" t="str">
        <f t="shared" si="5"/>
        <v>-----</v>
      </c>
      <c r="O31" s="23"/>
      <c r="P31" s="22"/>
      <c r="Q31" s="25"/>
      <c r="R31" s="25"/>
      <c r="S31" s="25"/>
      <c r="T31" s="22"/>
      <c r="U31" s="23"/>
      <c r="V31" s="23"/>
      <c r="W31" s="22"/>
      <c r="X31" s="22"/>
      <c r="Y31" s="23">
        <f t="shared" si="10"/>
        <v>132</v>
      </c>
      <c r="Z31" s="29" t="str">
        <f t="shared" si="0"/>
        <v>02:12</v>
      </c>
      <c r="AA31" s="23">
        <f t="shared" si="11"/>
        <v>149</v>
      </c>
      <c r="AB31" t="str">
        <f t="shared" si="1"/>
        <v>02:29</v>
      </c>
      <c r="AC31" s="86">
        <f t="shared" si="6"/>
        <v>1</v>
      </c>
      <c r="AD31" s="86">
        <f t="shared" si="7"/>
        <v>1</v>
      </c>
      <c r="AE31" s="87">
        <f t="shared" si="8"/>
        <v>0</v>
      </c>
    </row>
    <row r="32" spans="1:31" ht="18.75" x14ac:dyDescent="0.25">
      <c r="A32" s="21"/>
      <c r="B32" s="27" t="e">
        <f>VLOOKUP(A32,Piezas!A20:C52,2,FALSE)</f>
        <v>#N/A</v>
      </c>
      <c r="C32" s="22"/>
      <c r="D32" s="29" t="e">
        <f t="shared" si="2"/>
        <v>#N/A</v>
      </c>
      <c r="E32" s="22"/>
      <c r="F32" s="29" t="str">
        <f t="shared" si="3"/>
        <v>-----</v>
      </c>
      <c r="G32" s="23"/>
      <c r="H32" s="23" t="str">
        <f t="shared" si="4"/>
        <v>-----</v>
      </c>
      <c r="I32" s="22"/>
      <c r="J32" s="24" t="s">
        <v>94</v>
      </c>
      <c r="K32" s="22"/>
      <c r="L32" s="23" t="str">
        <f t="shared" si="9"/>
        <v>-----</v>
      </c>
      <c r="M32" s="22"/>
      <c r="N32" s="23" t="str">
        <f t="shared" si="5"/>
        <v>-----</v>
      </c>
      <c r="O32" s="23"/>
      <c r="P32" s="22"/>
      <c r="Q32" s="25"/>
      <c r="R32" s="25"/>
      <c r="S32" s="25"/>
      <c r="T32" s="22"/>
      <c r="U32" s="23"/>
      <c r="V32" s="23"/>
      <c r="W32" s="22"/>
      <c r="X32" s="22"/>
      <c r="Y32" s="23">
        <f t="shared" si="10"/>
        <v>132</v>
      </c>
      <c r="Z32" s="29" t="str">
        <f t="shared" si="0"/>
        <v>02:12</v>
      </c>
      <c r="AA32" s="23">
        <f t="shared" si="11"/>
        <v>149</v>
      </c>
      <c r="AB32" t="str">
        <f t="shared" si="1"/>
        <v>02:29</v>
      </c>
      <c r="AC32" s="86">
        <f t="shared" si="6"/>
        <v>1</v>
      </c>
      <c r="AD32" s="86">
        <f t="shared" si="7"/>
        <v>1</v>
      </c>
      <c r="AE32" s="87">
        <f t="shared" si="8"/>
        <v>0</v>
      </c>
    </row>
    <row r="33" spans="1:31" ht="18.75" x14ac:dyDescent="0.25">
      <c r="A33" s="21"/>
      <c r="B33" s="27" t="e">
        <f>VLOOKUP(A33,Piezas!A21:C53,2,FALSE)</f>
        <v>#N/A</v>
      </c>
      <c r="C33" s="22"/>
      <c r="D33" s="29" t="e">
        <f t="shared" si="2"/>
        <v>#N/A</v>
      </c>
      <c r="E33" s="22"/>
      <c r="F33" s="29" t="str">
        <f t="shared" si="3"/>
        <v>-----</v>
      </c>
      <c r="G33" s="23"/>
      <c r="H33" s="23" t="str">
        <f t="shared" si="4"/>
        <v>-----</v>
      </c>
      <c r="I33" s="22"/>
      <c r="J33" s="24" t="s">
        <v>94</v>
      </c>
      <c r="K33" s="22"/>
      <c r="L33" s="23" t="str">
        <f t="shared" si="9"/>
        <v>-----</v>
      </c>
      <c r="M33" s="22"/>
      <c r="N33" s="23" t="str">
        <f t="shared" si="5"/>
        <v>-----</v>
      </c>
      <c r="O33" s="23"/>
      <c r="P33" s="22"/>
      <c r="Q33" s="25"/>
      <c r="R33" s="25"/>
      <c r="S33" s="25"/>
      <c r="T33" s="22"/>
      <c r="U33" s="23"/>
      <c r="V33" s="23"/>
      <c r="W33" s="22"/>
      <c r="X33" s="22"/>
      <c r="Y33" s="23">
        <f t="shared" si="10"/>
        <v>132</v>
      </c>
      <c r="Z33" s="29" t="str">
        <f t="shared" si="0"/>
        <v>02:12</v>
      </c>
      <c r="AA33" s="23">
        <f t="shared" si="11"/>
        <v>149</v>
      </c>
      <c r="AB33" t="str">
        <f t="shared" si="1"/>
        <v>02:29</v>
      </c>
      <c r="AC33" s="86">
        <f t="shared" si="6"/>
        <v>1</v>
      </c>
      <c r="AD33" s="86">
        <f t="shared" si="7"/>
        <v>1</v>
      </c>
      <c r="AE33" s="87">
        <f t="shared" si="8"/>
        <v>0</v>
      </c>
    </row>
    <row r="34" spans="1:31" ht="18.75" x14ac:dyDescent="0.25">
      <c r="A34" s="21"/>
      <c r="B34" s="27" t="e">
        <f>VLOOKUP(A34,Piezas!A22:C54,2,FALSE)</f>
        <v>#N/A</v>
      </c>
      <c r="C34" s="22"/>
      <c r="D34" s="29" t="e">
        <f t="shared" si="2"/>
        <v>#N/A</v>
      </c>
      <c r="E34" s="22"/>
      <c r="F34" s="29" t="str">
        <f t="shared" si="3"/>
        <v>-----</v>
      </c>
      <c r="G34" s="23"/>
      <c r="H34" s="23" t="str">
        <f t="shared" si="4"/>
        <v>-----</v>
      </c>
      <c r="I34" s="22"/>
      <c r="J34" s="24" t="s">
        <v>94</v>
      </c>
      <c r="K34" s="22"/>
      <c r="L34" s="23" t="str">
        <f t="shared" si="9"/>
        <v>-----</v>
      </c>
      <c r="M34" s="22"/>
      <c r="N34" s="23" t="str">
        <f t="shared" si="5"/>
        <v>-----</v>
      </c>
      <c r="O34" s="23"/>
      <c r="P34" s="22"/>
      <c r="Q34" s="25"/>
      <c r="R34" s="25"/>
      <c r="S34" s="25"/>
      <c r="T34" s="22"/>
      <c r="U34" s="23"/>
      <c r="V34" s="23"/>
      <c r="W34" s="22"/>
      <c r="X34" s="22"/>
      <c r="Y34" s="23">
        <f t="shared" si="10"/>
        <v>132</v>
      </c>
      <c r="Z34" s="29" t="str">
        <f t="shared" si="0"/>
        <v>02:12</v>
      </c>
      <c r="AA34" s="23">
        <f t="shared" si="11"/>
        <v>149</v>
      </c>
      <c r="AB34" t="str">
        <f t="shared" si="1"/>
        <v>02:29</v>
      </c>
      <c r="AC34" s="86">
        <f t="shared" si="6"/>
        <v>1</v>
      </c>
      <c r="AD34" s="86">
        <f t="shared" si="7"/>
        <v>1</v>
      </c>
      <c r="AE34" s="87">
        <f t="shared" si="8"/>
        <v>0</v>
      </c>
    </row>
    <row r="35" spans="1:31" ht="18.75" x14ac:dyDescent="0.25">
      <c r="A35" s="21"/>
      <c r="B35" s="27" t="e">
        <f>VLOOKUP(A35,Piezas!A23:C55,2,FALSE)</f>
        <v>#N/A</v>
      </c>
      <c r="C35" s="22"/>
      <c r="D35" s="29" t="e">
        <f t="shared" si="2"/>
        <v>#N/A</v>
      </c>
      <c r="E35" s="22"/>
      <c r="F35" s="29" t="str">
        <f t="shared" si="3"/>
        <v>-----</v>
      </c>
      <c r="G35" s="23"/>
      <c r="H35" s="23" t="str">
        <f t="shared" si="4"/>
        <v>-----</v>
      </c>
      <c r="I35" s="22"/>
      <c r="J35" s="24" t="s">
        <v>94</v>
      </c>
      <c r="K35" s="22"/>
      <c r="L35" s="23" t="str">
        <f t="shared" si="9"/>
        <v>-----</v>
      </c>
      <c r="M35" s="22"/>
      <c r="N35" s="23" t="str">
        <f t="shared" si="5"/>
        <v>-----</v>
      </c>
      <c r="O35" s="23"/>
      <c r="P35" s="22"/>
      <c r="Q35" s="25"/>
      <c r="R35" s="25"/>
      <c r="S35" s="25"/>
      <c r="T35" s="22"/>
      <c r="U35" s="23"/>
      <c r="V35" s="23"/>
      <c r="W35" s="22"/>
      <c r="X35" s="22"/>
      <c r="Y35" s="23">
        <f t="shared" si="10"/>
        <v>132</v>
      </c>
      <c r="Z35" s="29" t="str">
        <f t="shared" si="0"/>
        <v>02:12</v>
      </c>
      <c r="AA35" s="23">
        <f t="shared" si="11"/>
        <v>149</v>
      </c>
      <c r="AB35" t="str">
        <f t="shared" si="1"/>
        <v>02:29</v>
      </c>
      <c r="AC35" s="86">
        <f t="shared" si="6"/>
        <v>1</v>
      </c>
      <c r="AD35" s="86">
        <f t="shared" si="7"/>
        <v>1</v>
      </c>
      <c r="AE35" s="87">
        <f t="shared" si="8"/>
        <v>0</v>
      </c>
    </row>
    <row r="36" spans="1:31" ht="18.75" x14ac:dyDescent="0.25">
      <c r="A36" s="21"/>
      <c r="B36" s="27" t="e">
        <f>VLOOKUP(A36,Piezas!A24:C56,2,FALSE)</f>
        <v>#N/A</v>
      </c>
      <c r="C36" s="22"/>
      <c r="D36" s="29" t="e">
        <f t="shared" si="2"/>
        <v>#N/A</v>
      </c>
      <c r="E36" s="22"/>
      <c r="F36" s="29" t="str">
        <f t="shared" si="3"/>
        <v>-----</v>
      </c>
      <c r="G36" s="23"/>
      <c r="H36" s="23" t="str">
        <f t="shared" si="4"/>
        <v>-----</v>
      </c>
      <c r="I36" s="22"/>
      <c r="J36" s="24" t="s">
        <v>94</v>
      </c>
      <c r="K36" s="22"/>
      <c r="L36" s="23" t="str">
        <f t="shared" si="9"/>
        <v>-----</v>
      </c>
      <c r="M36" s="22"/>
      <c r="N36" s="23" t="str">
        <f t="shared" si="5"/>
        <v>-----</v>
      </c>
      <c r="O36" s="23"/>
      <c r="P36" s="22"/>
      <c r="Q36" s="25"/>
      <c r="R36" s="25"/>
      <c r="S36" s="25"/>
      <c r="T36" s="22"/>
      <c r="U36" s="23"/>
      <c r="V36" s="23"/>
      <c r="W36" s="22"/>
      <c r="X36" s="22"/>
      <c r="Y36" s="23">
        <f t="shared" si="10"/>
        <v>132</v>
      </c>
      <c r="Z36" s="29" t="str">
        <f t="shared" si="0"/>
        <v>02:12</v>
      </c>
      <c r="AA36" s="23">
        <f t="shared" si="11"/>
        <v>149</v>
      </c>
      <c r="AB36" t="str">
        <f t="shared" si="1"/>
        <v>02:29</v>
      </c>
      <c r="AC36" s="86">
        <f t="shared" si="6"/>
        <v>1</v>
      </c>
      <c r="AD36" s="86">
        <f t="shared" si="7"/>
        <v>1</v>
      </c>
      <c r="AE36" s="87">
        <f t="shared" si="8"/>
        <v>0</v>
      </c>
    </row>
    <row r="37" spans="1:31" ht="18.75" x14ac:dyDescent="0.25">
      <c r="A37" s="21"/>
      <c r="B37" s="27" t="e">
        <f>VLOOKUP(A37,Piezas!A25:C57,2,FALSE)</f>
        <v>#N/A</v>
      </c>
      <c r="C37" s="22"/>
      <c r="D37" s="29" t="e">
        <f t="shared" si="2"/>
        <v>#N/A</v>
      </c>
      <c r="E37" s="22"/>
      <c r="F37" s="29" t="str">
        <f t="shared" si="3"/>
        <v>-----</v>
      </c>
      <c r="G37" s="23"/>
      <c r="H37" s="23" t="str">
        <f t="shared" si="4"/>
        <v>-----</v>
      </c>
      <c r="I37" s="22"/>
      <c r="J37" s="24" t="s">
        <v>94</v>
      </c>
      <c r="K37" s="22"/>
      <c r="L37" s="23" t="str">
        <f t="shared" si="9"/>
        <v>-----</v>
      </c>
      <c r="M37" s="22"/>
      <c r="N37" s="23" t="str">
        <f t="shared" si="5"/>
        <v>-----</v>
      </c>
      <c r="O37" s="23"/>
      <c r="P37" s="22"/>
      <c r="Q37" s="25"/>
      <c r="R37" s="25"/>
      <c r="S37" s="25"/>
      <c r="T37" s="22"/>
      <c r="U37" s="23"/>
      <c r="V37" s="23"/>
      <c r="W37" s="22"/>
      <c r="X37" s="22"/>
      <c r="Y37" s="23">
        <f t="shared" si="10"/>
        <v>132</v>
      </c>
      <c r="Z37" s="29" t="str">
        <f t="shared" si="0"/>
        <v>02:12</v>
      </c>
      <c r="AA37" s="23">
        <f t="shared" si="11"/>
        <v>149</v>
      </c>
      <c r="AB37" t="str">
        <f t="shared" si="1"/>
        <v>02:29</v>
      </c>
      <c r="AC37" s="86">
        <f t="shared" si="6"/>
        <v>1</v>
      </c>
      <c r="AD37" s="86">
        <f t="shared" si="7"/>
        <v>1</v>
      </c>
      <c r="AE37" s="87">
        <f t="shared" si="8"/>
        <v>0</v>
      </c>
    </row>
    <row r="38" spans="1:31" ht="18.75" x14ac:dyDescent="0.25">
      <c r="A38" s="21"/>
      <c r="B38" s="27" t="e">
        <f>VLOOKUP(A38,Piezas!A26:C58,2,FALSE)</f>
        <v>#N/A</v>
      </c>
      <c r="C38" s="22"/>
      <c r="D38" s="29" t="e">
        <f t="shared" si="2"/>
        <v>#N/A</v>
      </c>
      <c r="E38" s="22"/>
      <c r="F38" s="29" t="str">
        <f t="shared" si="3"/>
        <v>-----</v>
      </c>
      <c r="G38" s="23"/>
      <c r="H38" s="23" t="str">
        <f t="shared" si="4"/>
        <v>-----</v>
      </c>
      <c r="I38" s="22"/>
      <c r="J38" s="24" t="s">
        <v>94</v>
      </c>
      <c r="K38" s="22"/>
      <c r="L38" s="23" t="str">
        <f t="shared" si="9"/>
        <v>-----</v>
      </c>
      <c r="M38" s="22"/>
      <c r="N38" s="23" t="str">
        <f t="shared" si="5"/>
        <v>-----</v>
      </c>
      <c r="O38" s="23"/>
      <c r="P38" s="22"/>
      <c r="Q38" s="25"/>
      <c r="R38" s="25"/>
      <c r="S38" s="25"/>
      <c r="T38" s="22"/>
      <c r="U38" s="23"/>
      <c r="V38" s="23"/>
      <c r="W38" s="22"/>
      <c r="X38" s="22"/>
      <c r="Y38" s="23">
        <f t="shared" si="10"/>
        <v>132</v>
      </c>
      <c r="Z38" s="29" t="str">
        <f t="shared" si="0"/>
        <v>02:12</v>
      </c>
      <c r="AA38" s="23">
        <f t="shared" si="11"/>
        <v>149</v>
      </c>
      <c r="AB38" t="str">
        <f t="shared" si="1"/>
        <v>02:29</v>
      </c>
      <c r="AC38" s="86">
        <f t="shared" si="6"/>
        <v>1</v>
      </c>
      <c r="AD38" s="86">
        <f t="shared" si="7"/>
        <v>1</v>
      </c>
      <c r="AE38" s="87">
        <f t="shared" si="8"/>
        <v>0</v>
      </c>
    </row>
    <row r="39" spans="1:31" ht="18.75" x14ac:dyDescent="0.25">
      <c r="A39" s="21"/>
      <c r="B39" s="27" t="e">
        <f>VLOOKUP(A39,Piezas!A27:C59,2,FALSE)</f>
        <v>#N/A</v>
      </c>
      <c r="C39" s="22"/>
      <c r="D39" s="29" t="e">
        <f t="shared" si="2"/>
        <v>#N/A</v>
      </c>
      <c r="E39" s="22"/>
      <c r="F39" s="29" t="str">
        <f t="shared" si="3"/>
        <v>-----</v>
      </c>
      <c r="G39" s="23"/>
      <c r="H39" s="23" t="str">
        <f t="shared" si="4"/>
        <v>-----</v>
      </c>
      <c r="I39" s="22"/>
      <c r="J39" s="24" t="s">
        <v>94</v>
      </c>
      <c r="K39" s="22"/>
      <c r="L39" s="23" t="str">
        <f t="shared" si="9"/>
        <v>-----</v>
      </c>
      <c r="M39" s="22"/>
      <c r="N39" s="23" t="str">
        <f t="shared" si="5"/>
        <v>-----</v>
      </c>
      <c r="O39" s="23"/>
      <c r="P39" s="22"/>
      <c r="Q39" s="25"/>
      <c r="R39" s="25"/>
      <c r="S39" s="25"/>
      <c r="T39" s="22"/>
      <c r="U39" s="23"/>
      <c r="V39" s="23"/>
      <c r="W39" s="22"/>
      <c r="X39" s="22"/>
      <c r="Y39" s="23">
        <f t="shared" si="10"/>
        <v>132</v>
      </c>
      <c r="Z39" s="29" t="str">
        <f t="shared" si="0"/>
        <v>02:12</v>
      </c>
      <c r="AA39" s="23">
        <f t="shared" si="11"/>
        <v>149</v>
      </c>
      <c r="AB39" t="str">
        <f t="shared" si="1"/>
        <v>02:29</v>
      </c>
      <c r="AC39" s="86">
        <f t="shared" si="6"/>
        <v>1</v>
      </c>
      <c r="AD39" s="86">
        <f t="shared" si="7"/>
        <v>1</v>
      </c>
      <c r="AE39" s="87">
        <f t="shared" si="8"/>
        <v>0</v>
      </c>
    </row>
    <row r="40" spans="1:31" ht="18.75" x14ac:dyDescent="0.25">
      <c r="A40" s="21"/>
      <c r="B40" s="27" t="e">
        <f>VLOOKUP(A40,Piezas!A28:C60,2,FALSE)</f>
        <v>#N/A</v>
      </c>
      <c r="C40" s="22"/>
      <c r="D40" s="29" t="e">
        <f t="shared" si="2"/>
        <v>#N/A</v>
      </c>
      <c r="E40" s="22"/>
      <c r="F40" s="29" t="str">
        <f t="shared" si="3"/>
        <v>-----</v>
      </c>
      <c r="G40" s="23"/>
      <c r="H40" s="23" t="str">
        <f t="shared" si="4"/>
        <v>-----</v>
      </c>
      <c r="I40" s="22"/>
      <c r="J40" s="24" t="s">
        <v>94</v>
      </c>
      <c r="K40" s="22"/>
      <c r="L40" s="23" t="str">
        <f t="shared" si="9"/>
        <v>-----</v>
      </c>
      <c r="M40" s="22"/>
      <c r="N40" s="23" t="str">
        <f t="shared" si="5"/>
        <v>-----</v>
      </c>
      <c r="O40" s="23"/>
      <c r="P40" s="22"/>
      <c r="Q40" s="25"/>
      <c r="R40" s="25"/>
      <c r="S40" s="25"/>
      <c r="T40" s="22"/>
      <c r="U40" s="23"/>
      <c r="V40" s="23"/>
      <c r="W40" s="22"/>
      <c r="X40" s="22"/>
      <c r="Y40" s="23">
        <f t="shared" si="10"/>
        <v>132</v>
      </c>
      <c r="Z40" s="29" t="str">
        <f t="shared" si="0"/>
        <v>02:12</v>
      </c>
      <c r="AA40" s="23">
        <f t="shared" si="11"/>
        <v>149</v>
      </c>
      <c r="AB40" t="str">
        <f t="shared" si="1"/>
        <v>02:29</v>
      </c>
      <c r="AC40" s="86">
        <f t="shared" si="6"/>
        <v>1</v>
      </c>
      <c r="AD40" s="86">
        <f t="shared" si="7"/>
        <v>1</v>
      </c>
      <c r="AE40" s="87">
        <f t="shared" si="8"/>
        <v>0</v>
      </c>
    </row>
    <row r="41" spans="1:31" ht="18.75" x14ac:dyDescent="0.25">
      <c r="A41" s="21"/>
      <c r="B41" s="27" t="e">
        <f>VLOOKUP(A41,Piezas!A29:C61,2,FALSE)</f>
        <v>#N/A</v>
      </c>
      <c r="C41" s="22"/>
      <c r="D41" s="29" t="e">
        <f t="shared" si="2"/>
        <v>#N/A</v>
      </c>
      <c r="E41" s="22"/>
      <c r="F41" s="29" t="str">
        <f t="shared" si="3"/>
        <v>-----</v>
      </c>
      <c r="G41" s="23"/>
      <c r="H41" s="23" t="str">
        <f t="shared" si="4"/>
        <v>-----</v>
      </c>
      <c r="I41" s="22"/>
      <c r="J41" s="24" t="s">
        <v>94</v>
      </c>
      <c r="K41" s="22"/>
      <c r="L41" s="23" t="str">
        <f t="shared" si="9"/>
        <v>-----</v>
      </c>
      <c r="M41" s="22"/>
      <c r="N41" s="23" t="str">
        <f t="shared" si="5"/>
        <v>-----</v>
      </c>
      <c r="O41" s="23"/>
      <c r="P41" s="22"/>
      <c r="Q41" s="25"/>
      <c r="R41" s="25"/>
      <c r="S41" s="25"/>
      <c r="T41" s="22"/>
      <c r="U41" s="23"/>
      <c r="V41" s="23"/>
      <c r="W41" s="22"/>
      <c r="X41" s="22"/>
      <c r="Y41" s="23">
        <f t="shared" si="10"/>
        <v>132</v>
      </c>
      <c r="Z41" s="29" t="str">
        <f t="shared" si="0"/>
        <v>02:12</v>
      </c>
      <c r="AA41" s="23">
        <f t="shared" si="11"/>
        <v>149</v>
      </c>
      <c r="AB41" t="str">
        <f t="shared" si="1"/>
        <v>02:29</v>
      </c>
      <c r="AC41" s="86">
        <f t="shared" si="6"/>
        <v>1</v>
      </c>
      <c r="AD41" s="86">
        <f t="shared" si="7"/>
        <v>1</v>
      </c>
      <c r="AE41" s="87">
        <f t="shared" si="8"/>
        <v>0</v>
      </c>
    </row>
    <row r="42" spans="1:31" ht="18.75" x14ac:dyDescent="0.25">
      <c r="A42" s="21"/>
      <c r="B42" s="27" t="e">
        <f>VLOOKUP(A42,Piezas!A30:C62,2,FALSE)</f>
        <v>#N/A</v>
      </c>
      <c r="C42" s="22"/>
      <c r="D42" s="29" t="e">
        <f t="shared" si="2"/>
        <v>#N/A</v>
      </c>
      <c r="E42" s="22"/>
      <c r="F42" s="29" t="str">
        <f t="shared" si="3"/>
        <v>-----</v>
      </c>
      <c r="G42" s="23"/>
      <c r="H42" s="23" t="str">
        <f t="shared" si="4"/>
        <v>-----</v>
      </c>
      <c r="I42" s="22"/>
      <c r="J42" s="24" t="s">
        <v>94</v>
      </c>
      <c r="K42" s="22"/>
      <c r="L42" s="23" t="str">
        <f t="shared" si="9"/>
        <v>-----</v>
      </c>
      <c r="M42" s="22"/>
      <c r="N42" s="23" t="str">
        <f t="shared" si="5"/>
        <v>-----</v>
      </c>
      <c r="O42" s="23"/>
      <c r="P42" s="22"/>
      <c r="Q42" s="25"/>
      <c r="R42" s="25"/>
      <c r="S42" s="25"/>
      <c r="T42" s="22"/>
      <c r="U42" s="23"/>
      <c r="V42" s="23"/>
      <c r="W42" s="22"/>
      <c r="X42" s="22"/>
      <c r="Y42" s="23">
        <f t="shared" si="10"/>
        <v>132</v>
      </c>
      <c r="Z42" s="29" t="str">
        <f t="shared" si="0"/>
        <v>02:12</v>
      </c>
      <c r="AA42" s="23">
        <f t="shared" si="11"/>
        <v>149</v>
      </c>
      <c r="AB42" t="str">
        <f t="shared" si="1"/>
        <v>02:29</v>
      </c>
      <c r="AC42" s="86">
        <f t="shared" si="6"/>
        <v>1</v>
      </c>
      <c r="AD42" s="86">
        <f t="shared" si="7"/>
        <v>1</v>
      </c>
      <c r="AE42" s="87">
        <f t="shared" si="8"/>
        <v>0</v>
      </c>
    </row>
    <row r="43" spans="1:31" ht="18.75" x14ac:dyDescent="0.25">
      <c r="A43" s="21"/>
      <c r="B43" s="27" t="e">
        <f>VLOOKUP(A43,Piezas!A31:C63,2,FALSE)</f>
        <v>#N/A</v>
      </c>
      <c r="C43" s="22"/>
      <c r="D43" s="29" t="e">
        <f t="shared" si="2"/>
        <v>#N/A</v>
      </c>
      <c r="E43" s="22"/>
      <c r="F43" s="29" t="str">
        <f t="shared" si="3"/>
        <v>-----</v>
      </c>
      <c r="G43" s="23"/>
      <c r="H43" s="23" t="str">
        <f t="shared" si="4"/>
        <v>-----</v>
      </c>
      <c r="I43" s="22"/>
      <c r="J43" s="24" t="s">
        <v>94</v>
      </c>
      <c r="K43" s="22"/>
      <c r="L43" s="23" t="str">
        <f t="shared" si="9"/>
        <v>-----</v>
      </c>
      <c r="M43" s="22"/>
      <c r="N43" s="23" t="str">
        <f t="shared" si="5"/>
        <v>-----</v>
      </c>
      <c r="O43" s="23"/>
      <c r="P43" s="22"/>
      <c r="Q43" s="25"/>
      <c r="R43" s="25"/>
      <c r="S43" s="25"/>
      <c r="T43" s="22"/>
      <c r="U43" s="23"/>
      <c r="V43" s="23"/>
      <c r="W43" s="22"/>
      <c r="X43" s="22"/>
      <c r="Y43" s="23">
        <f t="shared" si="10"/>
        <v>132</v>
      </c>
      <c r="Z43" s="29" t="str">
        <f t="shared" si="0"/>
        <v>02:12</v>
      </c>
      <c r="AA43" s="23">
        <f t="shared" si="11"/>
        <v>149</v>
      </c>
      <c r="AB43" t="str">
        <f t="shared" si="1"/>
        <v>02:29</v>
      </c>
      <c r="AC43" s="86">
        <f t="shared" si="6"/>
        <v>1</v>
      </c>
      <c r="AD43" s="86">
        <f t="shared" si="7"/>
        <v>1</v>
      </c>
      <c r="AE43" s="87">
        <f t="shared" si="8"/>
        <v>0</v>
      </c>
    </row>
    <row r="44" spans="1:31" ht="18.75" x14ac:dyDescent="0.25">
      <c r="A44" s="21"/>
      <c r="B44" s="27" t="e">
        <f>VLOOKUP(A44,Piezas!A32:C64,2,FALSE)</f>
        <v>#N/A</v>
      </c>
      <c r="C44" s="22"/>
      <c r="D44" s="29" t="e">
        <f t="shared" si="2"/>
        <v>#N/A</v>
      </c>
      <c r="E44" s="22"/>
      <c r="F44" s="29" t="str">
        <f t="shared" si="3"/>
        <v>-----</v>
      </c>
      <c r="G44" s="23"/>
      <c r="H44" s="23" t="str">
        <f t="shared" si="4"/>
        <v>-----</v>
      </c>
      <c r="I44" s="22"/>
      <c r="J44" s="24" t="s">
        <v>94</v>
      </c>
      <c r="K44" s="22"/>
      <c r="L44" s="23" t="str">
        <f t="shared" si="9"/>
        <v>-----</v>
      </c>
      <c r="M44" s="22"/>
      <c r="N44" s="23" t="str">
        <f t="shared" si="5"/>
        <v>-----</v>
      </c>
      <c r="O44" s="23"/>
      <c r="P44" s="22"/>
      <c r="Q44" s="25"/>
      <c r="R44" s="25"/>
      <c r="S44" s="25"/>
      <c r="T44" s="22"/>
      <c r="U44" s="23"/>
      <c r="V44" s="23"/>
      <c r="W44" s="22"/>
      <c r="X44" s="22"/>
      <c r="Y44" s="23">
        <f t="shared" si="10"/>
        <v>132</v>
      </c>
      <c r="Z44" s="29" t="str">
        <f t="shared" si="0"/>
        <v>02:12</v>
      </c>
      <c r="AA44" s="23">
        <f t="shared" si="11"/>
        <v>149</v>
      </c>
      <c r="AB44" t="str">
        <f t="shared" si="1"/>
        <v>02:29</v>
      </c>
      <c r="AC44" s="86">
        <f t="shared" si="6"/>
        <v>1</v>
      </c>
      <c r="AD44" s="86">
        <f t="shared" si="7"/>
        <v>1</v>
      </c>
      <c r="AE44" s="87">
        <f t="shared" si="8"/>
        <v>0</v>
      </c>
    </row>
    <row r="45" spans="1:31" ht="18.75" x14ac:dyDescent="0.25">
      <c r="A45" s="21"/>
      <c r="B45" s="27" t="e">
        <f>VLOOKUP(A45,Piezas!A33:C65,2,FALSE)</f>
        <v>#N/A</v>
      </c>
      <c r="C45" s="22"/>
      <c r="D45" s="29" t="e">
        <f t="shared" si="2"/>
        <v>#N/A</v>
      </c>
      <c r="E45" s="22"/>
      <c r="F45" s="29" t="str">
        <f t="shared" si="3"/>
        <v>-----</v>
      </c>
      <c r="G45" s="23"/>
      <c r="H45" s="23" t="str">
        <f t="shared" si="4"/>
        <v>-----</v>
      </c>
      <c r="I45" s="22"/>
      <c r="J45" s="24" t="s">
        <v>94</v>
      </c>
      <c r="K45" s="22"/>
      <c r="L45" s="23" t="str">
        <f t="shared" si="9"/>
        <v>-----</v>
      </c>
      <c r="M45" s="22"/>
      <c r="N45" s="23" t="str">
        <f t="shared" si="5"/>
        <v>-----</v>
      </c>
      <c r="O45" s="23"/>
      <c r="P45" s="22"/>
      <c r="Q45" s="25"/>
      <c r="R45" s="25"/>
      <c r="S45" s="25"/>
      <c r="T45" s="22"/>
      <c r="U45" s="23"/>
      <c r="V45" s="23"/>
      <c r="W45" s="22"/>
      <c r="X45" s="22"/>
      <c r="Y45" s="23">
        <f t="shared" si="10"/>
        <v>132</v>
      </c>
      <c r="Z45" s="29" t="str">
        <f t="shared" si="0"/>
        <v>02:12</v>
      </c>
      <c r="AA45" s="23">
        <f t="shared" si="11"/>
        <v>149</v>
      </c>
      <c r="AB45" t="str">
        <f t="shared" si="1"/>
        <v>02:29</v>
      </c>
      <c r="AC45" s="86">
        <f t="shared" si="6"/>
        <v>1</v>
      </c>
      <c r="AD45" s="86">
        <f t="shared" si="7"/>
        <v>1</v>
      </c>
      <c r="AE45" s="87">
        <f t="shared" si="8"/>
        <v>0</v>
      </c>
    </row>
    <row r="46" spans="1:31" ht="18.75" x14ac:dyDescent="0.25">
      <c r="A46" s="21"/>
      <c r="B46" s="27" t="e">
        <f>VLOOKUP(A46,Piezas!A34:C66,2,FALSE)</f>
        <v>#N/A</v>
      </c>
      <c r="C46" s="22"/>
      <c r="D46" s="29" t="e">
        <f t="shared" si="2"/>
        <v>#N/A</v>
      </c>
      <c r="E46" s="22"/>
      <c r="F46" s="29" t="str">
        <f t="shared" si="3"/>
        <v>-----</v>
      </c>
      <c r="G46" s="23"/>
      <c r="H46" s="23" t="str">
        <f t="shared" si="4"/>
        <v>-----</v>
      </c>
      <c r="I46" s="22"/>
      <c r="J46" s="24" t="s">
        <v>94</v>
      </c>
      <c r="K46" s="22"/>
      <c r="L46" s="23" t="str">
        <f t="shared" si="9"/>
        <v>-----</v>
      </c>
      <c r="M46" s="22"/>
      <c r="N46" s="23" t="str">
        <f t="shared" si="5"/>
        <v>-----</v>
      </c>
      <c r="O46" s="23"/>
      <c r="P46" s="22"/>
      <c r="Q46" s="25"/>
      <c r="R46" s="25"/>
      <c r="S46" s="25"/>
      <c r="T46" s="22"/>
      <c r="U46" s="23"/>
      <c r="V46" s="23"/>
      <c r="W46" s="22"/>
      <c r="X46" s="22"/>
      <c r="Y46" s="23">
        <f t="shared" si="10"/>
        <v>132</v>
      </c>
      <c r="Z46" s="29" t="str">
        <f t="shared" si="0"/>
        <v>02:12</v>
      </c>
      <c r="AA46" s="23">
        <f t="shared" si="11"/>
        <v>149</v>
      </c>
      <c r="AB46" t="str">
        <f t="shared" si="1"/>
        <v>02:29</v>
      </c>
      <c r="AC46" s="86">
        <f t="shared" si="6"/>
        <v>1</v>
      </c>
      <c r="AD46" s="86">
        <f t="shared" si="7"/>
        <v>1</v>
      </c>
      <c r="AE46" s="87">
        <f t="shared" si="8"/>
        <v>0</v>
      </c>
    </row>
    <row r="47" spans="1:31" ht="18.75" x14ac:dyDescent="0.25">
      <c r="A47" s="21"/>
      <c r="B47" s="27" t="e">
        <f>VLOOKUP(A47,Piezas!A35:C67,2,FALSE)</f>
        <v>#N/A</v>
      </c>
      <c r="C47" s="22"/>
      <c r="D47" s="29" t="e">
        <f t="shared" si="2"/>
        <v>#N/A</v>
      </c>
      <c r="E47" s="22"/>
      <c r="F47" s="29" t="str">
        <f t="shared" si="3"/>
        <v>-----</v>
      </c>
      <c r="G47" s="23"/>
      <c r="H47" s="23"/>
      <c r="I47" s="22"/>
      <c r="J47" s="24" t="s">
        <v>94</v>
      </c>
      <c r="K47" s="22"/>
      <c r="L47" s="23" t="str">
        <f t="shared" si="9"/>
        <v>-----</v>
      </c>
      <c r="M47" s="22"/>
      <c r="N47" s="23" t="str">
        <f t="shared" si="5"/>
        <v>-----</v>
      </c>
      <c r="O47" s="23"/>
      <c r="P47" s="22"/>
      <c r="Q47" s="25"/>
      <c r="R47" s="25"/>
      <c r="S47" s="25"/>
      <c r="T47" s="22"/>
      <c r="U47" s="23"/>
      <c r="V47" s="23"/>
      <c r="W47" s="22"/>
      <c r="X47" s="22"/>
      <c r="Y47" s="23">
        <f t="shared" si="10"/>
        <v>132</v>
      </c>
      <c r="Z47" s="29" t="str">
        <f t="shared" si="0"/>
        <v>02:12</v>
      </c>
      <c r="AA47" s="23">
        <f t="shared" si="11"/>
        <v>149</v>
      </c>
      <c r="AB47" t="str">
        <f t="shared" si="1"/>
        <v>02:29</v>
      </c>
      <c r="AC47" s="86">
        <f t="shared" si="6"/>
        <v>1</v>
      </c>
      <c r="AD47" s="86">
        <f t="shared" si="7"/>
        <v>1</v>
      </c>
      <c r="AE47" s="87">
        <f t="shared" si="8"/>
        <v>0</v>
      </c>
    </row>
    <row r="48" spans="1:31" ht="18.75" x14ac:dyDescent="0.25">
      <c r="A48" s="21"/>
      <c r="B48" s="27" t="e">
        <f>VLOOKUP(A48,Piezas!A36:C68,2,FALSE)</f>
        <v>#N/A</v>
      </c>
      <c r="C48" s="22"/>
      <c r="D48" s="29" t="e">
        <f t="shared" si="2"/>
        <v>#N/A</v>
      </c>
      <c r="E48" s="22"/>
      <c r="F48" s="29" t="str">
        <f t="shared" si="3"/>
        <v>-----</v>
      </c>
      <c r="G48" s="23"/>
      <c r="H48" s="23"/>
      <c r="I48" s="22"/>
      <c r="J48" s="24" t="s">
        <v>94</v>
      </c>
      <c r="K48" s="22"/>
      <c r="L48" s="23" t="str">
        <f t="shared" si="9"/>
        <v>-----</v>
      </c>
      <c r="M48" s="22"/>
      <c r="N48" s="23" t="str">
        <f t="shared" si="5"/>
        <v>-----</v>
      </c>
      <c r="O48" s="23"/>
      <c r="P48" s="22"/>
      <c r="Q48" s="25"/>
      <c r="R48" s="25"/>
      <c r="S48" s="25"/>
      <c r="T48" s="22"/>
      <c r="U48" s="23"/>
      <c r="V48" s="23"/>
      <c r="W48" s="22"/>
      <c r="X48" s="22"/>
      <c r="Y48" s="23">
        <f t="shared" si="10"/>
        <v>132</v>
      </c>
      <c r="Z48" s="29" t="str">
        <f t="shared" si="0"/>
        <v>02:12</v>
      </c>
      <c r="AA48" s="23">
        <f t="shared" si="11"/>
        <v>149</v>
      </c>
      <c r="AB48" t="str">
        <f t="shared" si="1"/>
        <v>02:29</v>
      </c>
      <c r="AC48" s="86">
        <f t="shared" si="6"/>
        <v>1</v>
      </c>
      <c r="AD48" s="86">
        <f t="shared" si="7"/>
        <v>1</v>
      </c>
      <c r="AE48" s="87">
        <f t="shared" si="8"/>
        <v>0</v>
      </c>
    </row>
    <row r="49" spans="1:31" ht="18.75" x14ac:dyDescent="0.25">
      <c r="A49" s="21"/>
      <c r="B49" s="27" t="e">
        <f>VLOOKUP(A49,Piezas!A37:C69,2,FALSE)</f>
        <v>#N/A</v>
      </c>
      <c r="C49" s="22"/>
      <c r="D49" s="29" t="e">
        <f t="shared" si="2"/>
        <v>#N/A</v>
      </c>
      <c r="E49" s="22"/>
      <c r="F49" s="29" t="str">
        <f t="shared" si="3"/>
        <v>-----</v>
      </c>
      <c r="G49" s="23"/>
      <c r="H49" s="23"/>
      <c r="I49" s="22"/>
      <c r="J49" s="24" t="s">
        <v>94</v>
      </c>
      <c r="K49" s="22"/>
      <c r="L49" s="23" t="str">
        <f t="shared" si="9"/>
        <v>-----</v>
      </c>
      <c r="M49" s="22"/>
      <c r="N49" s="23" t="str">
        <f t="shared" si="5"/>
        <v>-----</v>
      </c>
      <c r="O49" s="23"/>
      <c r="P49" s="22"/>
      <c r="Q49" s="25"/>
      <c r="R49" s="25"/>
      <c r="S49" s="25"/>
      <c r="T49" s="22"/>
      <c r="U49" s="23"/>
      <c r="V49" s="23"/>
      <c r="W49" s="22"/>
      <c r="X49" s="22"/>
      <c r="Y49" s="23">
        <f t="shared" si="10"/>
        <v>132</v>
      </c>
      <c r="Z49" s="29" t="str">
        <f t="shared" si="0"/>
        <v>02:12</v>
      </c>
      <c r="AA49" s="23">
        <f t="shared" si="11"/>
        <v>149</v>
      </c>
      <c r="AB49" t="str">
        <f t="shared" si="1"/>
        <v>02:29</v>
      </c>
      <c r="AC49" s="86">
        <f t="shared" si="6"/>
        <v>1</v>
      </c>
      <c r="AD49" s="86">
        <f t="shared" si="7"/>
        <v>1</v>
      </c>
      <c r="AE49" s="87">
        <f t="shared" si="8"/>
        <v>0</v>
      </c>
    </row>
    <row r="50" spans="1:31" ht="18.75" x14ac:dyDescent="0.25">
      <c r="A50" s="21"/>
      <c r="B50" s="27" t="e">
        <f>VLOOKUP(A50,Piezas!A38:C70,2,FALSE)</f>
        <v>#N/A</v>
      </c>
      <c r="C50" s="22"/>
      <c r="D50" s="29" t="e">
        <f t="shared" si="2"/>
        <v>#N/A</v>
      </c>
      <c r="E50" s="22"/>
      <c r="F50" s="29" t="str">
        <f t="shared" si="3"/>
        <v>-----</v>
      </c>
      <c r="G50" s="23"/>
      <c r="H50" s="23"/>
      <c r="I50" s="22"/>
      <c r="J50" s="24" t="s">
        <v>94</v>
      </c>
      <c r="K50" s="22"/>
      <c r="L50" s="23" t="str">
        <f t="shared" si="9"/>
        <v>-----</v>
      </c>
      <c r="M50" s="22"/>
      <c r="N50" s="23" t="str">
        <f t="shared" si="5"/>
        <v>-----</v>
      </c>
      <c r="O50" s="23"/>
      <c r="P50" s="22"/>
      <c r="Q50" s="25"/>
      <c r="R50" s="25"/>
      <c r="S50" s="25"/>
      <c r="T50" s="22"/>
      <c r="U50" s="23"/>
      <c r="V50" s="23"/>
      <c r="W50" s="22"/>
      <c r="X50" s="22"/>
      <c r="Y50" s="23">
        <f t="shared" si="10"/>
        <v>132</v>
      </c>
      <c r="Z50" s="29" t="str">
        <f t="shared" si="0"/>
        <v>02:12</v>
      </c>
      <c r="AA50" s="23">
        <f t="shared" si="11"/>
        <v>149</v>
      </c>
      <c r="AB50" t="str">
        <f t="shared" si="1"/>
        <v>02:29</v>
      </c>
      <c r="AC50" s="86">
        <f t="shared" si="6"/>
        <v>1</v>
      </c>
      <c r="AD50" s="86">
        <f t="shared" si="7"/>
        <v>1</v>
      </c>
      <c r="AE50" s="87">
        <f t="shared" si="8"/>
        <v>0</v>
      </c>
    </row>
    <row r="51" spans="1:31" ht="18.75" x14ac:dyDescent="0.25">
      <c r="A51" s="21"/>
      <c r="B51" s="27" t="e">
        <f>VLOOKUP(A51,Piezas!A39:C71,2,FALSE)</f>
        <v>#N/A</v>
      </c>
      <c r="C51" s="22"/>
      <c r="D51" s="29" t="e">
        <f t="shared" si="2"/>
        <v>#N/A</v>
      </c>
      <c r="E51" s="22"/>
      <c r="F51" s="29" t="str">
        <f t="shared" si="3"/>
        <v>-----</v>
      </c>
      <c r="G51" s="23"/>
      <c r="H51" s="23"/>
      <c r="I51" s="22"/>
      <c r="J51" s="24" t="s">
        <v>94</v>
      </c>
      <c r="K51" s="22"/>
      <c r="L51" s="23" t="str">
        <f t="shared" si="9"/>
        <v>-----</v>
      </c>
      <c r="M51" s="22"/>
      <c r="N51" s="23" t="str">
        <f t="shared" si="5"/>
        <v>-----</v>
      </c>
      <c r="O51" s="23"/>
      <c r="P51" s="22"/>
      <c r="Q51" s="25"/>
      <c r="R51" s="25"/>
      <c r="S51" s="25"/>
      <c r="T51" s="22"/>
      <c r="U51" s="23"/>
      <c r="V51" s="23"/>
      <c r="W51" s="22"/>
      <c r="X51" s="22"/>
      <c r="Y51" s="23">
        <f t="shared" si="10"/>
        <v>132</v>
      </c>
      <c r="Z51" s="29" t="str">
        <f t="shared" si="0"/>
        <v>02:12</v>
      </c>
      <c r="AA51" s="23">
        <f t="shared" si="11"/>
        <v>149</v>
      </c>
      <c r="AB51" t="str">
        <f t="shared" si="1"/>
        <v>02:29</v>
      </c>
      <c r="AC51" s="86">
        <f t="shared" si="6"/>
        <v>1</v>
      </c>
      <c r="AD51" s="86">
        <f t="shared" si="7"/>
        <v>1</v>
      </c>
      <c r="AE51" s="87">
        <f t="shared" si="8"/>
        <v>0</v>
      </c>
    </row>
    <row r="52" spans="1:31" ht="18.75" x14ac:dyDescent="0.25">
      <c r="A52" s="21"/>
      <c r="B52" s="27" t="e">
        <f>VLOOKUP(A52,Piezas!A40:C72,2,FALSE)</f>
        <v>#N/A</v>
      </c>
      <c r="C52" s="22"/>
      <c r="D52" s="29" t="e">
        <f t="shared" si="2"/>
        <v>#N/A</v>
      </c>
      <c r="E52" s="22"/>
      <c r="F52" s="29" t="str">
        <f t="shared" si="3"/>
        <v>-----</v>
      </c>
      <c r="G52" s="23"/>
      <c r="H52" s="23"/>
      <c r="I52" s="22"/>
      <c r="J52" s="24" t="s">
        <v>94</v>
      </c>
      <c r="K52" s="22"/>
      <c r="L52" s="23" t="str">
        <f t="shared" si="9"/>
        <v>-----</v>
      </c>
      <c r="M52" s="22"/>
      <c r="N52" s="23" t="str">
        <f t="shared" si="5"/>
        <v>-----</v>
      </c>
      <c r="O52" s="23"/>
      <c r="P52" s="22"/>
      <c r="Q52" s="25"/>
      <c r="R52" s="25"/>
      <c r="S52" s="25"/>
      <c r="T52" s="22"/>
      <c r="U52" s="23"/>
      <c r="V52" s="23"/>
      <c r="W52" s="22"/>
      <c r="X52" s="22"/>
      <c r="Y52" s="23">
        <f t="shared" si="10"/>
        <v>132</v>
      </c>
      <c r="Z52" s="29" t="str">
        <f t="shared" si="0"/>
        <v>02:12</v>
      </c>
      <c r="AA52" s="23">
        <f t="shared" si="11"/>
        <v>149</v>
      </c>
      <c r="AB52" t="str">
        <f t="shared" si="1"/>
        <v>02:29</v>
      </c>
      <c r="AC52" s="86">
        <f t="shared" si="6"/>
        <v>1</v>
      </c>
      <c r="AD52" s="86">
        <f t="shared" si="7"/>
        <v>1</v>
      </c>
      <c r="AE52" s="87">
        <f t="shared" si="8"/>
        <v>0</v>
      </c>
    </row>
    <row r="53" spans="1:31" ht="18.75" x14ac:dyDescent="0.25">
      <c r="A53" s="21"/>
      <c r="B53" s="27" t="e">
        <f>VLOOKUP(A53,Piezas!A41:C73,2,FALSE)</f>
        <v>#N/A</v>
      </c>
      <c r="C53" s="22"/>
      <c r="D53" s="29" t="e">
        <f t="shared" si="2"/>
        <v>#N/A</v>
      </c>
      <c r="E53" s="22"/>
      <c r="F53" s="29" t="str">
        <f t="shared" si="3"/>
        <v>-----</v>
      </c>
      <c r="G53" s="23"/>
      <c r="H53" s="23"/>
      <c r="I53" s="22"/>
      <c r="J53" s="24" t="s">
        <v>94</v>
      </c>
      <c r="K53" s="22"/>
      <c r="L53" s="23" t="str">
        <f t="shared" si="9"/>
        <v>-----</v>
      </c>
      <c r="M53" s="22"/>
      <c r="N53" s="23" t="str">
        <f t="shared" si="5"/>
        <v>-----</v>
      </c>
      <c r="O53" s="23"/>
      <c r="P53" s="22"/>
      <c r="Q53" s="25"/>
      <c r="R53" s="25"/>
      <c r="S53" s="25"/>
      <c r="T53" s="22"/>
      <c r="U53" s="23"/>
      <c r="V53" s="23"/>
      <c r="W53" s="22"/>
      <c r="X53" s="22"/>
      <c r="Y53" s="23">
        <f t="shared" si="10"/>
        <v>132</v>
      </c>
      <c r="Z53" s="29" t="str">
        <f t="shared" si="0"/>
        <v>02:12</v>
      </c>
      <c r="AA53" s="23">
        <f t="shared" si="11"/>
        <v>149</v>
      </c>
      <c r="AB53" t="str">
        <f t="shared" si="1"/>
        <v>02:29</v>
      </c>
      <c r="AC53" s="86">
        <f t="shared" si="6"/>
        <v>1</v>
      </c>
      <c r="AD53" s="86">
        <f t="shared" si="7"/>
        <v>1</v>
      </c>
      <c r="AE53" s="87">
        <f t="shared" si="8"/>
        <v>0</v>
      </c>
    </row>
    <row r="54" spans="1:31" ht="18.75" x14ac:dyDescent="0.25">
      <c r="A54" s="21"/>
      <c r="B54" s="27" t="e">
        <f>VLOOKUP(A54,Piezas!A42:C74,2,FALSE)</f>
        <v>#N/A</v>
      </c>
      <c r="C54" s="22"/>
      <c r="D54" s="29" t="e">
        <f t="shared" si="2"/>
        <v>#N/A</v>
      </c>
      <c r="E54" s="22"/>
      <c r="F54" s="29" t="str">
        <f t="shared" si="3"/>
        <v>-----</v>
      </c>
      <c r="G54" s="23"/>
      <c r="H54" s="23"/>
      <c r="I54" s="22"/>
      <c r="J54" s="24" t="s">
        <v>94</v>
      </c>
      <c r="K54" s="22"/>
      <c r="L54" s="23" t="str">
        <f t="shared" si="9"/>
        <v>-----</v>
      </c>
      <c r="M54" s="22"/>
      <c r="N54" s="23" t="str">
        <f t="shared" si="5"/>
        <v>-----</v>
      </c>
      <c r="O54" s="23"/>
      <c r="P54" s="22"/>
      <c r="Q54" s="25"/>
      <c r="R54" s="25"/>
      <c r="S54" s="25"/>
      <c r="T54" s="22"/>
      <c r="U54" s="23"/>
      <c r="V54" s="23"/>
      <c r="W54" s="22"/>
      <c r="X54" s="22"/>
      <c r="Y54" s="23">
        <f t="shared" si="10"/>
        <v>132</v>
      </c>
      <c r="Z54" s="29" t="str">
        <f t="shared" si="0"/>
        <v>02:12</v>
      </c>
      <c r="AA54" s="23">
        <f t="shared" si="11"/>
        <v>149</v>
      </c>
      <c r="AB54" t="str">
        <f t="shared" si="1"/>
        <v>02:29</v>
      </c>
      <c r="AC54" s="86">
        <f t="shared" si="6"/>
        <v>1</v>
      </c>
      <c r="AD54" s="86">
        <f t="shared" si="7"/>
        <v>1</v>
      </c>
      <c r="AE54" s="87">
        <f t="shared" si="8"/>
        <v>0</v>
      </c>
    </row>
    <row r="55" spans="1:31" ht="15.75" thickBot="1" x14ac:dyDescent="0.3">
      <c r="L55" s="4" t="str">
        <f>IF(C55="T","mm",IF(C55="H","mm",IF(L52="CA","mm",IF(L52="CN","Planchas",IF(L52="CI","Planchas",IF(L52="P","mm",IF(L52="A","mm",IF(L52="HRL","mm",IF(L52="HCL","mm",IF(L52="A","mm",IF(L52="cer","mm",IF(L52="cec","mm","-----"))))))))))))</f>
        <v>-----</v>
      </c>
      <c r="Y55" s="84">
        <f>Y54</f>
        <v>132</v>
      </c>
      <c r="Z55" s="44"/>
      <c r="AA55" s="23">
        <f t="shared" si="11"/>
        <v>149</v>
      </c>
      <c r="AD55" s="86">
        <f t="shared" si="7"/>
        <v>1</v>
      </c>
    </row>
    <row r="56" spans="1:31" ht="15.75" thickBot="1" x14ac:dyDescent="0.3">
      <c r="L56" s="4" t="str">
        <f>IF(C56="T","mm",IF(C56="H","mm",IF(L53="CA","mm",IF(L53="CN","Planchas",IF(L53="CI","Planchas",IF(L53="P","mm",IF(L53="A","mm",IF(L53="HRL","mm",IF(L53="HCL","mm",IF(L53="A","mm",IF(L53="cer","mm",IF(L53="cec","mm","-----"))))))))))))</f>
        <v>-----</v>
      </c>
      <c r="W56" s="89" t="s">
        <v>190</v>
      </c>
      <c r="X56" s="90"/>
      <c r="Y56" s="80"/>
      <c r="Z56" s="81" t="str">
        <f>Z54</f>
        <v>02:12</v>
      </c>
      <c r="AA56" s="82"/>
      <c r="AB56" s="83" t="str">
        <f>AB54</f>
        <v>02:29</v>
      </c>
    </row>
  </sheetData>
  <sheetProtection formatCells="0" formatColumns="0"/>
  <mergeCells count="13">
    <mergeCell ref="A16:A17"/>
    <mergeCell ref="D16:N16"/>
    <mergeCell ref="O16:O17"/>
    <mergeCell ref="W56:X56"/>
    <mergeCell ref="AC16:AE16"/>
    <mergeCell ref="B14:M15"/>
    <mergeCell ref="R3:X3"/>
    <mergeCell ref="S16:S17"/>
    <mergeCell ref="U16:V16"/>
    <mergeCell ref="W16:X16"/>
    <mergeCell ref="Y16:AA16"/>
    <mergeCell ref="C16:C17"/>
    <mergeCell ref="B16:B17"/>
  </mergeCells>
  <dataValidations count="4">
    <dataValidation type="list" allowBlank="1" showInputMessage="1" showErrorMessage="1" sqref="P19:P55">
      <formula1>proceso</formula1>
    </dataValidation>
    <dataValidation type="list" allowBlank="1" showInputMessage="1" showErrorMessage="1" sqref="R18:R55">
      <formula1>INDIRECT(seleccion1)</formula1>
    </dataValidation>
    <dataValidation type="list" allowBlank="1" showInputMessage="1" showErrorMessage="1" sqref="Q18:Q55">
      <formula1>INDIRECT(seleccion)</formula1>
    </dataValidation>
    <dataValidation type="list" allowBlank="1" showInputMessage="1" showErrorMessage="1" sqref="P18">
      <formula1>$P$18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G52"/>
  <sheetViews>
    <sheetView tabSelected="1" workbookViewId="0">
      <selection activeCell="E16" sqref="E16"/>
    </sheetView>
  </sheetViews>
  <sheetFormatPr baseColWidth="10" defaultRowHeight="15" x14ac:dyDescent="0.25"/>
  <cols>
    <col min="1" max="1" width="3.7109375" customWidth="1"/>
    <col min="2" max="3" width="23.28515625" customWidth="1"/>
    <col min="4" max="4" width="7.140625" customWidth="1"/>
    <col min="5" max="5" width="20.28515625" customWidth="1"/>
    <col min="8" max="8" width="8.28515625" customWidth="1"/>
    <col min="9" max="10" width="8.42578125" customWidth="1"/>
    <col min="11" max="11" width="4.42578125" customWidth="1"/>
    <col min="12" max="12" width="6.5703125" customWidth="1"/>
    <col min="14" max="14" width="6.5703125" customWidth="1"/>
    <col min="16" max="16" width="14.5703125" customWidth="1"/>
    <col min="19" max="19" width="22.85546875" customWidth="1"/>
  </cols>
  <sheetData>
    <row r="6" spans="1:33" x14ac:dyDescent="0.25">
      <c r="C6" s="88" t="s">
        <v>186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33" x14ac:dyDescent="0.25"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33" x14ac:dyDescent="0.25"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33" x14ac:dyDescent="0.25">
      <c r="B9" s="113" t="s">
        <v>196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</row>
    <row r="10" spans="1:33" ht="15.75" thickBot="1" x14ac:dyDescent="0.3"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</row>
    <row r="11" spans="1:33" ht="15.75" customHeight="1" thickBot="1" x14ac:dyDescent="0.3">
      <c r="A11" s="106" t="s">
        <v>85</v>
      </c>
      <c r="B11" s="116" t="s">
        <v>20</v>
      </c>
      <c r="C11" s="111" t="s">
        <v>86</v>
      </c>
      <c r="D11" s="110" t="s">
        <v>87</v>
      </c>
      <c r="E11" s="106" t="s">
        <v>96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07"/>
      <c r="P11" s="47" t="s">
        <v>92</v>
      </c>
      <c r="Q11" s="48" t="s">
        <v>93</v>
      </c>
      <c r="R11" s="49" t="s">
        <v>93</v>
      </c>
      <c r="S11" s="119" t="s">
        <v>173</v>
      </c>
      <c r="T11" s="108" t="s">
        <v>180</v>
      </c>
      <c r="U11" s="109"/>
      <c r="V11" s="106" t="s">
        <v>174</v>
      </c>
      <c r="W11" s="107"/>
      <c r="X11" s="110" t="s">
        <v>176</v>
      </c>
      <c r="Y11" s="107"/>
      <c r="Z11" s="75" t="s">
        <v>187</v>
      </c>
      <c r="AA11" s="76" t="s">
        <v>188</v>
      </c>
      <c r="AB11" s="76" t="s">
        <v>188</v>
      </c>
      <c r="AC11" s="76" t="s">
        <v>188</v>
      </c>
      <c r="AD11" s="76" t="s">
        <v>188</v>
      </c>
      <c r="AE11" s="76" t="s">
        <v>188</v>
      </c>
      <c r="AF11" s="76" t="s">
        <v>188</v>
      </c>
      <c r="AG11" s="77" t="s">
        <v>188</v>
      </c>
    </row>
    <row r="12" spans="1:33" ht="24.75" thickBot="1" x14ac:dyDescent="0.3">
      <c r="A12" s="115"/>
      <c r="B12" s="117"/>
      <c r="C12" s="112"/>
      <c r="D12" s="118"/>
      <c r="E12" s="51" t="s">
        <v>20</v>
      </c>
      <c r="F12" s="52" t="s">
        <v>89</v>
      </c>
      <c r="G12" s="52" t="s">
        <v>97</v>
      </c>
      <c r="H12" s="52" t="s">
        <v>183</v>
      </c>
      <c r="I12" s="52" t="s">
        <v>97</v>
      </c>
      <c r="J12" s="52" t="s">
        <v>90</v>
      </c>
      <c r="K12" s="52" t="s">
        <v>94</v>
      </c>
      <c r="L12" s="53" t="s">
        <v>95</v>
      </c>
      <c r="M12" s="52" t="s">
        <v>97</v>
      </c>
      <c r="N12" s="53" t="s">
        <v>91</v>
      </c>
      <c r="O12" s="54" t="s">
        <v>97</v>
      </c>
      <c r="P12" s="55"/>
      <c r="Q12" s="56"/>
      <c r="R12" s="57"/>
      <c r="S12" s="120"/>
      <c r="T12" s="58" t="s">
        <v>181</v>
      </c>
      <c r="U12" s="64" t="s">
        <v>185</v>
      </c>
      <c r="V12" s="65" t="s">
        <v>175</v>
      </c>
      <c r="W12" s="66" t="s">
        <v>93</v>
      </c>
      <c r="X12" s="59" t="s">
        <v>175</v>
      </c>
      <c r="Y12" s="67" t="s">
        <v>93</v>
      </c>
      <c r="Z12" s="78">
        <v>1</v>
      </c>
      <c r="AA12" s="79">
        <v>2</v>
      </c>
      <c r="AB12" s="79">
        <v>3</v>
      </c>
      <c r="AC12" s="79">
        <v>4</v>
      </c>
      <c r="AD12" s="79">
        <v>5</v>
      </c>
      <c r="AE12" s="79">
        <v>6</v>
      </c>
      <c r="AF12" s="79">
        <v>7</v>
      </c>
      <c r="AG12" s="36" t="s">
        <v>189</v>
      </c>
    </row>
    <row r="13" spans="1:33" x14ac:dyDescent="0.25">
      <c r="A13" s="71" t="s">
        <v>21</v>
      </c>
      <c r="B13" s="68" t="str">
        <f>VLOOKUP(A13,Piezas!A1:C33,2,FALSE)</f>
        <v xml:space="preserve">Gabinete lateral derecho </v>
      </c>
      <c r="C13" s="69" t="s">
        <v>98</v>
      </c>
      <c r="D13" s="69" t="s">
        <v>88</v>
      </c>
      <c r="E13" s="69" t="str">
        <f>VLOOKUP(A13,Piezas!A6:C37,2,FALSE)</f>
        <v xml:space="preserve">Gabinete lateral derecho </v>
      </c>
      <c r="F13" s="69">
        <v>28</v>
      </c>
      <c r="G13" s="69" t="str">
        <f>IF(D13="T","mm",IF(D13="H","mm",IF(M10="CA","mm",IF(M10="CN","----",IF(M10="CI","-----",IF(M10="P","mm",IF(M10="A","mm",IF(M10="HRL","mm",IF(M10="HCL","mm",IF(M10="A","mm",IF(M10="cer","mm",IF(M10="cec","mm","-----"))))))))))))</f>
        <v>mm</v>
      </c>
      <c r="H13" s="69"/>
      <c r="I13" s="70" t="str">
        <f>IF(D13="T","mm",IF(D13="H","mm",IF(D13="CA","mm",IF(D13="CN","----",IF(D13="CI","----",IF(D13="P","mm",IF(D13="A","mm",IF(D13="HRL","mm",IF(D13="HCL","mm",IF(D13="A","mm",IF(D13="cer","mm",IF(D13="cec","mm","-----"))))))))))))</f>
        <v>mm</v>
      </c>
      <c r="J13" s="69"/>
      <c r="K13" s="69" t="s">
        <v>94</v>
      </c>
      <c r="L13" s="69"/>
      <c r="M13" s="70" t="str">
        <f>IF(D13="T","mm",IF(D13="H","mm",IF(D13="CA","mm",IF(D13="CN","mm",IF(D13="CI","Planchas",IF(D13="P","mm",IF(D13="A","mm",IF(D13="HRL","mm",IF(D13="HCL","mm",IF(D13="A","mm",IF(D13="cer","mm",IF(D13="cec","mm","-----"))))))))))))</f>
        <v>mm</v>
      </c>
      <c r="N13" s="69"/>
      <c r="O13" s="69" t="str">
        <f>IF(D13="T","mm",IF(D13="H","mm",IF(M10="CA","mm",IF(M10="CN","Planchas",IF(M10="CI","Planchas",IF(M10="P","mm",IF(M10="A","mm",IF(M10="HRL","mm",IF(M10="HCL","mm",IF(M10="A","mm",IF(M10="cer","mm",IF(M10="cec","mm","-----"))))))))))))</f>
        <v>mm</v>
      </c>
      <c r="P13" s="69" t="s">
        <v>105</v>
      </c>
      <c r="Q13" s="68" t="s">
        <v>121</v>
      </c>
      <c r="R13" s="68" t="s">
        <v>120</v>
      </c>
      <c r="S13" s="68"/>
      <c r="T13" s="69">
        <v>2</v>
      </c>
      <c r="U13" s="72"/>
      <c r="V13" s="60">
        <v>10</v>
      </c>
      <c r="W13" s="60">
        <v>30</v>
      </c>
      <c r="X13" s="73"/>
      <c r="Y13" s="73"/>
      <c r="Z13" s="73"/>
      <c r="AA13" s="74"/>
      <c r="AB13" s="74"/>
      <c r="AC13" s="74"/>
      <c r="AD13" s="74"/>
      <c r="AE13" s="74"/>
      <c r="AF13" s="74"/>
      <c r="AG13" s="74"/>
    </row>
    <row r="14" spans="1:33" x14ac:dyDescent="0.25">
      <c r="A14" s="61"/>
      <c r="B14" s="62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2"/>
      <c r="R14" s="62"/>
      <c r="S14" s="62"/>
      <c r="T14" s="63"/>
      <c r="U14" s="63"/>
      <c r="V14" s="63"/>
      <c r="W14" s="63"/>
      <c r="X14" s="50"/>
      <c r="Y14" s="50"/>
      <c r="Z14" s="50"/>
    </row>
    <row r="15" spans="1:33" ht="18.75" x14ac:dyDescent="0.25">
      <c r="A15" s="5"/>
      <c r="B15" s="45"/>
      <c r="C15" s="45"/>
      <c r="D15" s="6"/>
      <c r="E15" s="6"/>
      <c r="F15" s="6"/>
      <c r="G15" s="6"/>
      <c r="H15" s="6"/>
      <c r="I15" s="6"/>
      <c r="J15" s="6"/>
      <c r="K15" s="46"/>
      <c r="L15" s="6"/>
      <c r="M15" s="6"/>
      <c r="N15" s="6"/>
      <c r="O15" s="6"/>
      <c r="P15" s="6"/>
      <c r="Q15" s="45"/>
      <c r="R15" s="45"/>
      <c r="S15" s="45"/>
      <c r="T15" s="6"/>
      <c r="U15" s="6"/>
      <c r="V15" s="6"/>
      <c r="W15" s="6"/>
    </row>
    <row r="16" spans="1:33" ht="18.75" x14ac:dyDescent="0.25">
      <c r="A16" s="5"/>
      <c r="B16" s="45"/>
      <c r="C16" s="45"/>
      <c r="D16" s="6"/>
      <c r="E16" s="6"/>
      <c r="F16" s="6"/>
      <c r="G16" s="6"/>
      <c r="H16" s="6"/>
      <c r="I16" s="6"/>
      <c r="J16" s="6"/>
      <c r="K16" s="46"/>
      <c r="L16" s="6"/>
      <c r="M16" s="6"/>
      <c r="N16" s="6"/>
      <c r="O16" s="6"/>
      <c r="P16" s="6"/>
      <c r="Q16" s="45"/>
      <c r="R16" s="45"/>
      <c r="S16" s="45"/>
      <c r="T16" s="6"/>
      <c r="U16" s="6"/>
      <c r="V16" s="6"/>
      <c r="W16" s="6"/>
    </row>
    <row r="17" spans="1:23" ht="18.75" x14ac:dyDescent="0.25">
      <c r="A17" s="5"/>
      <c r="B17" s="45"/>
      <c r="C17" s="45"/>
      <c r="D17" s="6"/>
      <c r="E17" s="6"/>
      <c r="F17" s="6"/>
      <c r="G17" s="6"/>
      <c r="H17" s="6"/>
      <c r="I17" s="6"/>
      <c r="J17" s="6"/>
      <c r="K17" s="46"/>
      <c r="L17" s="6"/>
      <c r="M17" s="6"/>
      <c r="N17" s="6"/>
      <c r="O17" s="6"/>
      <c r="P17" s="6"/>
      <c r="Q17" s="45"/>
      <c r="R17" s="45"/>
      <c r="S17" s="45"/>
      <c r="T17" s="6"/>
      <c r="U17" s="6"/>
      <c r="V17" s="6"/>
      <c r="W17" s="6"/>
    </row>
    <row r="18" spans="1:23" ht="18.75" x14ac:dyDescent="0.25">
      <c r="A18" s="5"/>
      <c r="B18" s="45"/>
      <c r="C18" s="45"/>
      <c r="D18" s="6"/>
      <c r="E18" s="6"/>
      <c r="F18" s="6"/>
      <c r="G18" s="6"/>
      <c r="H18" s="6"/>
      <c r="I18" s="6"/>
      <c r="J18" s="6"/>
      <c r="K18" s="46"/>
      <c r="L18" s="6"/>
      <c r="M18" s="6"/>
      <c r="N18" s="6"/>
      <c r="O18" s="6"/>
      <c r="P18" s="6"/>
      <c r="Q18" s="45"/>
      <c r="R18" s="45"/>
      <c r="S18" s="45"/>
      <c r="T18" s="6"/>
      <c r="U18" s="6"/>
      <c r="V18" s="6"/>
      <c r="W18" s="6"/>
    </row>
    <row r="19" spans="1:23" ht="18.75" x14ac:dyDescent="0.25">
      <c r="A19" s="5"/>
      <c r="B19" s="45"/>
      <c r="C19" s="45"/>
      <c r="D19" s="6"/>
      <c r="E19" s="6"/>
      <c r="F19" s="6"/>
      <c r="G19" s="6"/>
      <c r="H19" s="6"/>
      <c r="I19" s="6"/>
      <c r="J19" s="6"/>
      <c r="K19" s="46"/>
      <c r="L19" s="6"/>
      <c r="M19" s="6"/>
      <c r="N19" s="6"/>
      <c r="O19" s="6"/>
      <c r="P19" s="6"/>
      <c r="Q19" s="45"/>
      <c r="R19" s="45"/>
      <c r="S19" s="45"/>
      <c r="T19" s="6"/>
      <c r="U19" s="6"/>
      <c r="V19" s="6"/>
      <c r="W19" s="6"/>
    </row>
    <row r="20" spans="1:23" ht="18.75" x14ac:dyDescent="0.25">
      <c r="A20" s="5"/>
      <c r="B20" s="45"/>
      <c r="C20" s="45"/>
      <c r="D20" s="6"/>
      <c r="E20" s="6"/>
      <c r="F20" s="6"/>
      <c r="G20" s="6"/>
      <c r="H20" s="6"/>
      <c r="I20" s="6"/>
      <c r="J20" s="6"/>
      <c r="K20" s="46"/>
      <c r="L20" s="6"/>
      <c r="M20" s="6"/>
      <c r="N20" s="6"/>
      <c r="O20" s="6"/>
      <c r="P20" s="6"/>
      <c r="Q20" s="45"/>
      <c r="R20" s="45"/>
      <c r="S20" s="45"/>
      <c r="T20" s="6"/>
      <c r="U20" s="6"/>
      <c r="V20" s="6"/>
      <c r="W20" s="6"/>
    </row>
    <row r="21" spans="1:23" ht="18.75" x14ac:dyDescent="0.25">
      <c r="A21" s="5"/>
      <c r="B21" s="45"/>
      <c r="C21" s="45"/>
      <c r="D21" s="6"/>
      <c r="E21" s="6"/>
      <c r="F21" s="6"/>
      <c r="G21" s="6"/>
      <c r="H21" s="6"/>
      <c r="I21" s="6"/>
      <c r="J21" s="6"/>
      <c r="K21" s="46"/>
      <c r="L21" s="6"/>
      <c r="M21" s="6"/>
      <c r="N21" s="6"/>
      <c r="O21" s="6"/>
      <c r="P21" s="6"/>
      <c r="Q21" s="45"/>
      <c r="R21" s="45"/>
      <c r="S21" s="45"/>
      <c r="T21" s="6"/>
      <c r="U21" s="6"/>
      <c r="V21" s="6"/>
      <c r="W21" s="6"/>
    </row>
    <row r="22" spans="1:23" ht="18.75" x14ac:dyDescent="0.25">
      <c r="A22" s="5"/>
      <c r="B22" s="45"/>
      <c r="C22" s="45"/>
      <c r="D22" s="6"/>
      <c r="E22" s="6"/>
      <c r="F22" s="6"/>
      <c r="G22" s="6"/>
      <c r="H22" s="6"/>
      <c r="I22" s="6"/>
      <c r="J22" s="6"/>
      <c r="K22" s="46"/>
      <c r="L22" s="6"/>
      <c r="M22" s="6"/>
      <c r="N22" s="6"/>
      <c r="O22" s="6"/>
      <c r="P22" s="6"/>
      <c r="Q22" s="45"/>
      <c r="R22" s="45"/>
      <c r="S22" s="45"/>
      <c r="T22" s="6"/>
      <c r="U22" s="6"/>
      <c r="V22" s="6"/>
      <c r="W22" s="6"/>
    </row>
    <row r="23" spans="1:23" ht="18.75" x14ac:dyDescent="0.25">
      <c r="A23" s="5"/>
      <c r="B23" s="45"/>
      <c r="C23" s="45"/>
      <c r="D23" s="6"/>
      <c r="E23" s="6"/>
      <c r="F23" s="6"/>
      <c r="G23" s="6"/>
      <c r="H23" s="6"/>
      <c r="I23" s="6"/>
      <c r="J23" s="6"/>
      <c r="K23" s="46"/>
      <c r="L23" s="6"/>
      <c r="M23" s="6"/>
      <c r="N23" s="6"/>
      <c r="O23" s="6"/>
      <c r="P23" s="6"/>
      <c r="Q23" s="45"/>
      <c r="R23" s="45"/>
      <c r="S23" s="45"/>
      <c r="T23" s="6"/>
      <c r="U23" s="6"/>
      <c r="V23" s="6"/>
      <c r="W23" s="6"/>
    </row>
    <row r="24" spans="1:23" ht="18.75" x14ac:dyDescent="0.25">
      <c r="A24" s="5"/>
      <c r="B24" s="45"/>
      <c r="C24" s="45"/>
      <c r="D24" s="6"/>
      <c r="E24" s="6"/>
      <c r="F24" s="6"/>
      <c r="G24" s="6"/>
      <c r="H24" s="6"/>
      <c r="I24" s="6"/>
      <c r="J24" s="6"/>
      <c r="K24" s="46"/>
      <c r="L24" s="6"/>
      <c r="M24" s="6"/>
      <c r="N24" s="6"/>
      <c r="O24" s="6"/>
      <c r="P24" s="6"/>
      <c r="Q24" s="45"/>
      <c r="R24" s="45"/>
      <c r="S24" s="45"/>
      <c r="T24" s="6"/>
      <c r="U24" s="6"/>
      <c r="V24" s="6"/>
      <c r="W24" s="6"/>
    </row>
    <row r="25" spans="1:23" ht="18.75" x14ac:dyDescent="0.25">
      <c r="A25" s="5"/>
      <c r="B25" s="45"/>
      <c r="C25" s="45"/>
      <c r="D25" s="6"/>
      <c r="E25" s="6"/>
      <c r="F25" s="6"/>
      <c r="G25" s="6"/>
      <c r="H25" s="6"/>
      <c r="I25" s="6"/>
      <c r="J25" s="6"/>
      <c r="K25" s="46"/>
      <c r="L25" s="6"/>
      <c r="M25" s="6"/>
      <c r="N25" s="6"/>
      <c r="O25" s="6"/>
      <c r="P25" s="6"/>
      <c r="Q25" s="45"/>
      <c r="R25" s="45"/>
      <c r="S25" s="45"/>
      <c r="T25" s="6"/>
      <c r="U25" s="6"/>
      <c r="V25" s="6"/>
      <c r="W25" s="6"/>
    </row>
    <row r="26" spans="1:23" ht="18.75" x14ac:dyDescent="0.25">
      <c r="A26" s="5"/>
      <c r="B26" s="45"/>
      <c r="C26" s="45"/>
      <c r="D26" s="6"/>
      <c r="E26" s="6"/>
      <c r="F26" s="6"/>
      <c r="G26" s="6"/>
      <c r="H26" s="6"/>
      <c r="I26" s="6"/>
      <c r="J26" s="6"/>
      <c r="K26" s="46"/>
      <c r="L26" s="6"/>
      <c r="M26" s="6"/>
      <c r="N26" s="6"/>
      <c r="O26" s="6"/>
      <c r="P26" s="6"/>
      <c r="Q26" s="45"/>
      <c r="R26" s="45"/>
      <c r="S26" s="45"/>
      <c r="T26" s="6"/>
      <c r="U26" s="6"/>
      <c r="V26" s="6"/>
      <c r="W26" s="6"/>
    </row>
    <row r="27" spans="1:23" ht="18.75" x14ac:dyDescent="0.25">
      <c r="A27" s="5"/>
      <c r="B27" s="45"/>
      <c r="C27" s="45"/>
      <c r="D27" s="6"/>
      <c r="E27" s="6"/>
      <c r="F27" s="6"/>
      <c r="G27" s="6"/>
      <c r="H27" s="6"/>
      <c r="I27" s="6"/>
      <c r="J27" s="6"/>
      <c r="K27" s="46"/>
      <c r="L27" s="6"/>
      <c r="M27" s="6"/>
      <c r="N27" s="6"/>
      <c r="O27" s="6"/>
      <c r="P27" s="6"/>
      <c r="Q27" s="45"/>
      <c r="R27" s="45"/>
      <c r="S27" s="45"/>
      <c r="T27" s="6"/>
      <c r="U27" s="6"/>
      <c r="V27" s="6"/>
      <c r="W27" s="6"/>
    </row>
    <row r="28" spans="1:23" ht="18.75" x14ac:dyDescent="0.25">
      <c r="A28" s="5"/>
      <c r="B28" s="45"/>
      <c r="C28" s="45"/>
      <c r="D28" s="6"/>
      <c r="E28" s="6"/>
      <c r="F28" s="6"/>
      <c r="G28" s="6"/>
      <c r="H28" s="6"/>
      <c r="I28" s="6"/>
      <c r="J28" s="6"/>
      <c r="K28" s="46"/>
      <c r="L28" s="6"/>
      <c r="M28" s="6"/>
      <c r="N28" s="6"/>
      <c r="O28" s="6"/>
      <c r="P28" s="6"/>
      <c r="Q28" s="45"/>
      <c r="R28" s="45"/>
      <c r="S28" s="45"/>
      <c r="T28" s="6"/>
      <c r="U28" s="6"/>
      <c r="V28" s="6"/>
      <c r="W28" s="6"/>
    </row>
    <row r="29" spans="1:23" ht="18.75" x14ac:dyDescent="0.25">
      <c r="A29" s="5"/>
      <c r="B29" s="45"/>
      <c r="C29" s="45"/>
      <c r="D29" s="6"/>
      <c r="E29" s="6"/>
      <c r="F29" s="6"/>
      <c r="G29" s="6"/>
      <c r="H29" s="6"/>
      <c r="I29" s="6"/>
      <c r="J29" s="6"/>
      <c r="K29" s="46"/>
      <c r="L29" s="6"/>
      <c r="M29" s="6"/>
      <c r="N29" s="6"/>
      <c r="O29" s="6"/>
      <c r="P29" s="6"/>
      <c r="Q29" s="45"/>
      <c r="R29" s="45"/>
      <c r="S29" s="45"/>
      <c r="T29" s="6"/>
      <c r="U29" s="6"/>
      <c r="V29" s="6"/>
      <c r="W29" s="6"/>
    </row>
    <row r="30" spans="1:23" ht="18.75" x14ac:dyDescent="0.25">
      <c r="A30" s="5"/>
      <c r="B30" s="45"/>
      <c r="C30" s="45"/>
      <c r="D30" s="6"/>
      <c r="E30" s="6"/>
      <c r="F30" s="6"/>
      <c r="G30" s="6"/>
      <c r="H30" s="6"/>
      <c r="I30" s="6"/>
      <c r="J30" s="6"/>
      <c r="K30" s="46"/>
      <c r="L30" s="6"/>
      <c r="M30" s="6"/>
      <c r="N30" s="6"/>
      <c r="O30" s="6"/>
      <c r="P30" s="6"/>
      <c r="Q30" s="45"/>
      <c r="R30" s="45"/>
      <c r="S30" s="45"/>
      <c r="T30" s="6"/>
      <c r="U30" s="6"/>
      <c r="V30" s="6"/>
      <c r="W30" s="6"/>
    </row>
    <row r="31" spans="1:23" ht="18.75" x14ac:dyDescent="0.25">
      <c r="A31" s="5"/>
      <c r="B31" s="45"/>
      <c r="C31" s="45"/>
      <c r="D31" s="6"/>
      <c r="E31" s="6"/>
      <c r="F31" s="6"/>
      <c r="G31" s="6"/>
      <c r="H31" s="6"/>
      <c r="I31" s="6"/>
      <c r="J31" s="6"/>
      <c r="K31" s="46"/>
      <c r="L31" s="6"/>
      <c r="M31" s="6"/>
      <c r="N31" s="6"/>
      <c r="O31" s="6"/>
      <c r="P31" s="6"/>
      <c r="Q31" s="45"/>
      <c r="R31" s="45"/>
      <c r="S31" s="45"/>
      <c r="T31" s="6"/>
      <c r="U31" s="6"/>
      <c r="V31" s="6"/>
      <c r="W31" s="6"/>
    </row>
    <row r="32" spans="1:23" ht="18.75" x14ac:dyDescent="0.25">
      <c r="A32" s="5"/>
      <c r="B32" s="45"/>
      <c r="C32" s="45"/>
      <c r="D32" s="6"/>
      <c r="E32" s="6"/>
      <c r="F32" s="6"/>
      <c r="G32" s="6"/>
      <c r="H32" s="6"/>
      <c r="I32" s="6"/>
      <c r="J32" s="6"/>
      <c r="K32" s="46"/>
      <c r="L32" s="6"/>
      <c r="M32" s="6"/>
      <c r="N32" s="6"/>
      <c r="O32" s="6"/>
      <c r="P32" s="6"/>
      <c r="Q32" s="45"/>
      <c r="R32" s="45"/>
      <c r="S32" s="45"/>
      <c r="T32" s="6"/>
      <c r="U32" s="6"/>
      <c r="V32" s="6"/>
      <c r="W32" s="6"/>
    </row>
    <row r="33" spans="1:23" ht="18.75" x14ac:dyDescent="0.25">
      <c r="A33" s="5"/>
      <c r="B33" s="45"/>
      <c r="C33" s="45"/>
      <c r="D33" s="6"/>
      <c r="E33" s="6"/>
      <c r="F33" s="6"/>
      <c r="G33" s="6"/>
      <c r="H33" s="6"/>
      <c r="I33" s="6"/>
      <c r="J33" s="6"/>
      <c r="K33" s="46"/>
      <c r="L33" s="6"/>
      <c r="M33" s="6"/>
      <c r="N33" s="6"/>
      <c r="O33" s="6"/>
      <c r="P33" s="6"/>
      <c r="Q33" s="45"/>
      <c r="R33" s="45"/>
      <c r="S33" s="45"/>
      <c r="T33" s="6"/>
      <c r="U33" s="6"/>
      <c r="V33" s="6"/>
      <c r="W33" s="6"/>
    </row>
    <row r="34" spans="1:23" ht="18.75" x14ac:dyDescent="0.25">
      <c r="A34" s="5"/>
      <c r="B34" s="45"/>
      <c r="C34" s="45"/>
      <c r="D34" s="6"/>
      <c r="E34" s="6"/>
      <c r="F34" s="6"/>
      <c r="G34" s="6"/>
      <c r="H34" s="6"/>
      <c r="I34" s="6"/>
      <c r="J34" s="6"/>
      <c r="K34" s="46"/>
      <c r="L34" s="6"/>
      <c r="M34" s="6"/>
      <c r="N34" s="6"/>
      <c r="O34" s="6"/>
      <c r="P34" s="6"/>
      <c r="Q34" s="45"/>
      <c r="R34" s="45"/>
      <c r="S34" s="45"/>
      <c r="T34" s="6"/>
      <c r="U34" s="6"/>
      <c r="V34" s="6"/>
      <c r="W34" s="6"/>
    </row>
    <row r="35" spans="1:23" ht="18.75" x14ac:dyDescent="0.25">
      <c r="A35" s="5"/>
      <c r="B35" s="45"/>
      <c r="C35" s="45"/>
      <c r="D35" s="6"/>
      <c r="E35" s="6"/>
      <c r="F35" s="6"/>
      <c r="G35" s="6"/>
      <c r="H35" s="6"/>
      <c r="I35" s="6"/>
      <c r="J35" s="6"/>
      <c r="K35" s="46"/>
      <c r="L35" s="6"/>
      <c r="M35" s="6"/>
      <c r="N35" s="6"/>
      <c r="O35" s="6"/>
      <c r="P35" s="6"/>
      <c r="Q35" s="45"/>
      <c r="R35" s="45"/>
      <c r="S35" s="45"/>
      <c r="T35" s="6"/>
      <c r="U35" s="6"/>
      <c r="V35" s="6"/>
      <c r="W35" s="6"/>
    </row>
    <row r="36" spans="1:23" ht="18.75" x14ac:dyDescent="0.25">
      <c r="A36" s="5"/>
      <c r="B36" s="45"/>
      <c r="C36" s="45"/>
      <c r="D36" s="6"/>
      <c r="E36" s="6"/>
      <c r="F36" s="6"/>
      <c r="G36" s="6"/>
      <c r="H36" s="6"/>
      <c r="I36" s="6"/>
      <c r="J36" s="6"/>
      <c r="K36" s="46"/>
      <c r="L36" s="6"/>
      <c r="M36" s="6"/>
      <c r="N36" s="6"/>
      <c r="O36" s="6"/>
      <c r="P36" s="6"/>
      <c r="Q36" s="45"/>
      <c r="R36" s="45"/>
      <c r="S36" s="45"/>
      <c r="T36" s="6"/>
      <c r="U36" s="6"/>
      <c r="V36" s="6"/>
      <c r="W36" s="6"/>
    </row>
    <row r="37" spans="1:23" ht="18.75" x14ac:dyDescent="0.25">
      <c r="A37" s="5"/>
      <c r="B37" s="45"/>
      <c r="C37" s="45"/>
      <c r="D37" s="6"/>
      <c r="E37" s="6"/>
      <c r="F37" s="6"/>
      <c r="G37" s="6"/>
      <c r="H37" s="6"/>
      <c r="I37" s="6"/>
      <c r="J37" s="6"/>
      <c r="K37" s="46"/>
      <c r="L37" s="6"/>
      <c r="M37" s="6"/>
      <c r="N37" s="6"/>
      <c r="O37" s="6"/>
      <c r="P37" s="6"/>
      <c r="Q37" s="45"/>
      <c r="R37" s="45"/>
      <c r="S37" s="45"/>
      <c r="T37" s="6"/>
      <c r="U37" s="6"/>
      <c r="V37" s="6"/>
      <c r="W37" s="6"/>
    </row>
    <row r="38" spans="1:23" ht="18.75" x14ac:dyDescent="0.25">
      <c r="A38" s="5"/>
      <c r="B38" s="45"/>
      <c r="C38" s="45"/>
      <c r="D38" s="6"/>
      <c r="E38" s="6"/>
      <c r="F38" s="6"/>
      <c r="G38" s="6"/>
      <c r="H38" s="6"/>
      <c r="I38" s="6"/>
      <c r="J38" s="6"/>
      <c r="K38" s="46"/>
      <c r="L38" s="6"/>
      <c r="M38" s="6"/>
      <c r="N38" s="6"/>
      <c r="O38" s="6"/>
      <c r="P38" s="6"/>
      <c r="Q38" s="45"/>
      <c r="R38" s="45"/>
      <c r="S38" s="45"/>
      <c r="T38" s="6"/>
      <c r="U38" s="6"/>
      <c r="V38" s="6"/>
      <c r="W38" s="6"/>
    </row>
    <row r="39" spans="1:23" ht="18.75" x14ac:dyDescent="0.25">
      <c r="A39" s="5"/>
      <c r="B39" s="45"/>
      <c r="C39" s="45"/>
      <c r="D39" s="6"/>
      <c r="E39" s="6"/>
      <c r="F39" s="6"/>
      <c r="G39" s="6"/>
      <c r="H39" s="6"/>
      <c r="I39" s="6"/>
      <c r="J39" s="6"/>
      <c r="K39" s="46"/>
      <c r="L39" s="6"/>
      <c r="M39" s="6"/>
      <c r="N39" s="6"/>
      <c r="O39" s="6"/>
      <c r="P39" s="6"/>
      <c r="Q39" s="45"/>
      <c r="R39" s="45"/>
      <c r="S39" s="45"/>
      <c r="T39" s="6"/>
      <c r="U39" s="6"/>
      <c r="V39" s="6"/>
      <c r="W39" s="6"/>
    </row>
    <row r="40" spans="1:23" ht="18.75" x14ac:dyDescent="0.25">
      <c r="A40" s="5"/>
      <c r="B40" s="45"/>
      <c r="C40" s="45"/>
      <c r="D40" s="6"/>
      <c r="E40" s="6"/>
      <c r="F40" s="6"/>
      <c r="G40" s="6"/>
      <c r="H40" s="6"/>
      <c r="I40" s="6"/>
      <c r="J40" s="6"/>
      <c r="K40" s="46"/>
      <c r="L40" s="6"/>
      <c r="M40" s="6"/>
      <c r="N40" s="6"/>
      <c r="O40" s="6"/>
      <c r="P40" s="6"/>
      <c r="Q40" s="45"/>
      <c r="R40" s="45"/>
      <c r="S40" s="45"/>
      <c r="T40" s="6"/>
      <c r="U40" s="6"/>
      <c r="V40" s="6"/>
      <c r="W40" s="6"/>
    </row>
    <row r="41" spans="1:23" ht="18.75" x14ac:dyDescent="0.25">
      <c r="A41" s="5"/>
      <c r="B41" s="45"/>
      <c r="C41" s="45"/>
      <c r="D41" s="6"/>
      <c r="E41" s="6"/>
      <c r="F41" s="6"/>
      <c r="G41" s="6"/>
      <c r="H41" s="6"/>
      <c r="I41" s="6"/>
      <c r="J41" s="6"/>
      <c r="K41" s="46"/>
      <c r="L41" s="6"/>
      <c r="M41" s="6"/>
      <c r="N41" s="6"/>
      <c r="O41" s="6"/>
      <c r="P41" s="6"/>
      <c r="Q41" s="45"/>
      <c r="R41" s="45"/>
      <c r="S41" s="45"/>
      <c r="T41" s="6"/>
      <c r="U41" s="6"/>
      <c r="V41" s="6"/>
      <c r="W41" s="6"/>
    </row>
    <row r="42" spans="1:23" ht="18.75" x14ac:dyDescent="0.25">
      <c r="A42" s="5"/>
      <c r="B42" s="45"/>
      <c r="C42" s="45"/>
      <c r="D42" s="6"/>
      <c r="E42" s="6"/>
      <c r="F42" s="6"/>
      <c r="G42" s="6"/>
      <c r="H42" s="6"/>
      <c r="I42" s="6"/>
      <c r="J42" s="6"/>
      <c r="K42" s="46"/>
      <c r="L42" s="6"/>
      <c r="M42" s="6"/>
      <c r="N42" s="6"/>
      <c r="O42" s="6"/>
      <c r="P42" s="6"/>
      <c r="Q42" s="45"/>
      <c r="R42" s="45"/>
      <c r="S42" s="45"/>
      <c r="T42" s="6"/>
      <c r="U42" s="6"/>
      <c r="V42" s="6"/>
      <c r="W42" s="6"/>
    </row>
    <row r="43" spans="1:23" ht="18.75" x14ac:dyDescent="0.25">
      <c r="A43" s="5"/>
      <c r="B43" s="45"/>
      <c r="C43" s="45"/>
      <c r="D43" s="6"/>
      <c r="E43" s="6"/>
      <c r="F43" s="6"/>
      <c r="G43" s="6"/>
      <c r="H43" s="6"/>
      <c r="I43" s="6"/>
      <c r="J43" s="6"/>
      <c r="K43" s="46"/>
      <c r="L43" s="6"/>
      <c r="M43" s="6"/>
      <c r="N43" s="6"/>
      <c r="O43" s="6"/>
      <c r="P43" s="6"/>
      <c r="Q43" s="45"/>
      <c r="R43" s="45"/>
      <c r="S43" s="45"/>
      <c r="T43" s="6"/>
      <c r="U43" s="6"/>
      <c r="V43" s="6"/>
      <c r="W43" s="6"/>
    </row>
    <row r="44" spans="1:23" ht="18.75" x14ac:dyDescent="0.25">
      <c r="A44" s="5"/>
      <c r="B44" s="45"/>
      <c r="C44" s="45"/>
      <c r="D44" s="6"/>
      <c r="E44" s="6"/>
      <c r="F44" s="6"/>
      <c r="G44" s="6"/>
      <c r="H44" s="6"/>
      <c r="I44" s="6"/>
      <c r="J44" s="6"/>
      <c r="K44" s="46"/>
      <c r="L44" s="6"/>
      <c r="M44" s="6"/>
      <c r="N44" s="6"/>
      <c r="O44" s="6"/>
      <c r="P44" s="6"/>
      <c r="Q44" s="45"/>
      <c r="R44" s="45"/>
      <c r="S44" s="45"/>
      <c r="T44" s="6"/>
      <c r="U44" s="6"/>
      <c r="V44" s="6"/>
      <c r="W44" s="6"/>
    </row>
    <row r="45" spans="1:23" ht="18.75" x14ac:dyDescent="0.25">
      <c r="A45" s="5"/>
      <c r="B45" s="45"/>
      <c r="C45" s="45"/>
      <c r="D45" s="6"/>
      <c r="E45" s="6"/>
      <c r="F45" s="6"/>
      <c r="G45" s="6"/>
      <c r="H45" s="6"/>
      <c r="I45" s="6"/>
      <c r="J45" s="6"/>
      <c r="K45" s="46"/>
      <c r="L45" s="6"/>
      <c r="M45" s="6"/>
      <c r="N45" s="6"/>
      <c r="O45" s="6"/>
      <c r="P45" s="6"/>
      <c r="Q45" s="45"/>
      <c r="R45" s="45"/>
      <c r="S45" s="45"/>
      <c r="T45" s="6"/>
      <c r="U45" s="6"/>
      <c r="V45" s="6"/>
      <c r="W45" s="6"/>
    </row>
    <row r="46" spans="1:23" ht="18.75" x14ac:dyDescent="0.25">
      <c r="A46" s="5"/>
      <c r="B46" s="45"/>
      <c r="C46" s="45"/>
      <c r="D46" s="6"/>
      <c r="E46" s="6"/>
      <c r="F46" s="6"/>
      <c r="G46" s="6"/>
      <c r="H46" s="6"/>
      <c r="I46" s="6"/>
      <c r="J46" s="6"/>
      <c r="K46" s="46"/>
      <c r="L46" s="6"/>
      <c r="M46" s="6"/>
      <c r="N46" s="6"/>
      <c r="O46" s="6"/>
      <c r="P46" s="6"/>
      <c r="Q46" s="45"/>
      <c r="R46" s="45"/>
      <c r="S46" s="45"/>
      <c r="T46" s="6"/>
      <c r="U46" s="6"/>
      <c r="V46" s="6"/>
      <c r="W46" s="6"/>
    </row>
    <row r="47" spans="1:23" ht="18.75" x14ac:dyDescent="0.25">
      <c r="A47" s="5"/>
      <c r="B47" s="45"/>
      <c r="C47" s="45"/>
      <c r="D47" s="6"/>
      <c r="E47" s="6"/>
      <c r="F47" s="6"/>
      <c r="G47" s="6"/>
      <c r="H47" s="6"/>
      <c r="I47" s="6"/>
      <c r="J47" s="6"/>
      <c r="K47" s="46"/>
      <c r="L47" s="6"/>
      <c r="M47" s="6"/>
      <c r="N47" s="6"/>
      <c r="O47" s="6"/>
      <c r="P47" s="6"/>
      <c r="Q47" s="45"/>
      <c r="R47" s="45"/>
      <c r="S47" s="45"/>
      <c r="T47" s="6"/>
      <c r="U47" s="6"/>
      <c r="V47" s="6"/>
      <c r="W47" s="6"/>
    </row>
    <row r="48" spans="1:23" ht="18.75" x14ac:dyDescent="0.25">
      <c r="A48" s="5"/>
      <c r="B48" s="45"/>
      <c r="C48" s="45"/>
      <c r="D48" s="6"/>
      <c r="E48" s="6"/>
      <c r="F48" s="6"/>
      <c r="G48" s="6"/>
      <c r="H48" s="6"/>
      <c r="I48" s="6"/>
      <c r="J48" s="6"/>
      <c r="K48" s="46"/>
      <c r="L48" s="6"/>
      <c r="M48" s="6"/>
      <c r="N48" s="6"/>
      <c r="O48" s="6"/>
      <c r="P48" s="6"/>
      <c r="Q48" s="45"/>
      <c r="R48" s="45"/>
      <c r="S48" s="45"/>
      <c r="T48" s="6"/>
      <c r="U48" s="6"/>
      <c r="V48" s="6"/>
      <c r="W48" s="6"/>
    </row>
    <row r="49" spans="1:23" ht="18.75" x14ac:dyDescent="0.25">
      <c r="A49" s="5"/>
      <c r="B49" s="45"/>
      <c r="C49" s="45"/>
      <c r="D49" s="6"/>
      <c r="E49" s="6"/>
      <c r="F49" s="6"/>
      <c r="G49" s="6"/>
      <c r="H49" s="6"/>
      <c r="I49" s="6"/>
      <c r="J49" s="6"/>
      <c r="K49" s="46"/>
      <c r="L49" s="6"/>
      <c r="M49" s="6"/>
      <c r="N49" s="6"/>
      <c r="O49" s="6"/>
      <c r="P49" s="6"/>
      <c r="Q49" s="45"/>
      <c r="R49" s="45"/>
      <c r="S49" s="45"/>
      <c r="T49" s="6"/>
      <c r="U49" s="6"/>
      <c r="V49" s="6"/>
      <c r="W49" s="6"/>
    </row>
    <row r="50" spans="1:23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</sheetData>
  <mergeCells count="11">
    <mergeCell ref="A11:A12"/>
    <mergeCell ref="B11:B12"/>
    <mergeCell ref="D11:D12"/>
    <mergeCell ref="E11:O11"/>
    <mergeCell ref="S11:S12"/>
    <mergeCell ref="V11:W11"/>
    <mergeCell ref="T11:U11"/>
    <mergeCell ref="X11:Y11"/>
    <mergeCell ref="C11:C12"/>
    <mergeCell ref="C6:N8"/>
    <mergeCell ref="B9:O10"/>
  </mergeCells>
  <dataValidations disablePrompts="1" count="3">
    <dataValidation type="list" allowBlank="1" showInputMessage="1" showErrorMessage="1" sqref="Q13:Q49">
      <formula1>INDIRECT(seleccion)</formula1>
    </dataValidation>
    <dataValidation type="list" allowBlank="1" showInputMessage="1" showErrorMessage="1" sqref="R13:R49">
      <formula1>INDIRECT(seleccion1)</formula1>
    </dataValidation>
    <dataValidation type="list" allowBlank="1" showInputMessage="1" showErrorMessage="1" sqref="P13:P49">
      <formula1>proceso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Piezas</vt:lpstr>
      <vt:lpstr>Cargar procesos</vt:lpstr>
      <vt:lpstr>Control de tiempos</vt:lpstr>
      <vt:lpstr>Agujereado</vt:lpstr>
      <vt:lpstr>Agujero.roscado</vt:lpstr>
      <vt:lpstr>Agujero.simple</vt:lpstr>
      <vt:lpstr>Alezado</vt:lpstr>
      <vt:lpstr>Corte</vt:lpstr>
      <vt:lpstr>Corte.plasma</vt:lpstr>
      <vt:lpstr>Desbaste</vt:lpstr>
      <vt:lpstr>Otros</vt:lpstr>
      <vt:lpstr>Pantografo</vt:lpstr>
      <vt:lpstr>Plegado.doblado</vt:lpstr>
      <vt:lpstr>proceso</vt:lpstr>
      <vt:lpstr>seleccion</vt:lpstr>
      <vt:lpstr>seleccion1</vt:lpstr>
      <vt:lpstr>Soldadura</vt:lpstr>
      <vt:lpstr>Torneado</vt:lpstr>
      <vt:lpstr>Torno.manual</vt:lpstr>
      <vt:lpstr>TornoCNC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Emiliano</cp:lastModifiedBy>
  <dcterms:created xsi:type="dcterms:W3CDTF">2016-04-05T13:00:14Z</dcterms:created>
  <dcterms:modified xsi:type="dcterms:W3CDTF">2016-04-08T15:22:38Z</dcterms:modified>
</cp:coreProperties>
</file>