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" yWindow="-12" windowWidth="11520" windowHeight="11316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B187" i="1" l="1"/>
  <c r="B186" i="1"/>
  <c r="J183" i="1" l="1"/>
  <c r="J180" i="1"/>
  <c r="J177" i="1"/>
  <c r="J174" i="1"/>
  <c r="J171" i="1"/>
  <c r="J168" i="1"/>
  <c r="J165" i="1"/>
  <c r="J162" i="1"/>
  <c r="J159" i="1"/>
  <c r="J156" i="1"/>
  <c r="J153" i="1"/>
  <c r="J150" i="1"/>
  <c r="J147" i="1"/>
  <c r="J144" i="1"/>
  <c r="J141" i="1"/>
  <c r="J138" i="1"/>
  <c r="J135" i="1"/>
  <c r="J129" i="1"/>
  <c r="J126" i="1"/>
  <c r="J123" i="1"/>
  <c r="J120" i="1"/>
  <c r="J117" i="1"/>
  <c r="J114" i="1"/>
  <c r="J111" i="1"/>
  <c r="J108" i="1"/>
  <c r="J105" i="1"/>
  <c r="J102" i="1"/>
  <c r="J99" i="1"/>
  <c r="J96" i="1"/>
  <c r="J93" i="1"/>
  <c r="J90" i="1"/>
  <c r="J87" i="1"/>
  <c r="J84" i="1"/>
  <c r="J81" i="1"/>
  <c r="J78" i="1"/>
  <c r="J75" i="1"/>
  <c r="J72" i="1"/>
  <c r="J69" i="1"/>
  <c r="J66" i="1"/>
  <c r="J63" i="1"/>
  <c r="J60" i="1"/>
  <c r="J57" i="1"/>
  <c r="J54" i="1"/>
  <c r="J51" i="1"/>
  <c r="J48" i="1"/>
  <c r="J45" i="1"/>
  <c r="J42" i="1"/>
  <c r="J39" i="1"/>
  <c r="J36" i="1"/>
  <c r="J33" i="1"/>
  <c r="J30" i="1"/>
  <c r="J27" i="1"/>
  <c r="J24" i="1"/>
  <c r="J21" i="1"/>
  <c r="J18" i="1"/>
  <c r="J15" i="1"/>
  <c r="J12" i="1"/>
  <c r="J9" i="1"/>
  <c r="J6" i="1"/>
  <c r="C183" i="1"/>
  <c r="E183" i="1" s="1"/>
  <c r="C180" i="1"/>
  <c r="E180" i="1" s="1"/>
  <c r="C177" i="1"/>
  <c r="E177" i="1" s="1"/>
  <c r="C174" i="1"/>
  <c r="E174" i="1" s="1"/>
  <c r="C171" i="1"/>
  <c r="E171" i="1" s="1"/>
  <c r="C168" i="1"/>
  <c r="E168" i="1" s="1"/>
  <c r="C165" i="1"/>
  <c r="E165" i="1" s="1"/>
  <c r="C162" i="1"/>
  <c r="E162" i="1" s="1"/>
  <c r="C159" i="1"/>
  <c r="E159" i="1" s="1"/>
  <c r="C156" i="1"/>
  <c r="E156" i="1" s="1"/>
  <c r="C153" i="1"/>
  <c r="E153" i="1" s="1"/>
  <c r="C150" i="1"/>
  <c r="E150" i="1" s="1"/>
  <c r="C147" i="1"/>
  <c r="E147" i="1" s="1"/>
  <c r="C144" i="1"/>
  <c r="E144" i="1" s="1"/>
  <c r="C141" i="1"/>
  <c r="E141" i="1" s="1"/>
  <c r="C138" i="1"/>
  <c r="E138" i="1" s="1"/>
  <c r="C135" i="1"/>
  <c r="E135" i="1" s="1"/>
  <c r="C132" i="1"/>
  <c r="E132" i="1" s="1"/>
  <c r="C129" i="1"/>
  <c r="E129" i="1" s="1"/>
  <c r="C126" i="1"/>
  <c r="E126" i="1" s="1"/>
  <c r="C123" i="1"/>
  <c r="E123" i="1" s="1"/>
  <c r="C120" i="1"/>
  <c r="E120" i="1" s="1"/>
  <c r="C117" i="1"/>
  <c r="E117" i="1" s="1"/>
  <c r="C114" i="1"/>
  <c r="E114" i="1" s="1"/>
  <c r="C111" i="1"/>
  <c r="E111" i="1" s="1"/>
  <c r="C108" i="1"/>
  <c r="E108" i="1" s="1"/>
  <c r="C105" i="1"/>
  <c r="E105" i="1" s="1"/>
  <c r="C102" i="1"/>
  <c r="E102" i="1" s="1"/>
  <c r="C99" i="1"/>
  <c r="E99" i="1" s="1"/>
  <c r="C96" i="1"/>
  <c r="E96" i="1" s="1"/>
  <c r="C93" i="1"/>
  <c r="E93" i="1" s="1"/>
  <c r="C90" i="1"/>
  <c r="E90" i="1" s="1"/>
  <c r="C87" i="1"/>
  <c r="E87" i="1" s="1"/>
  <c r="C84" i="1"/>
  <c r="E84" i="1" s="1"/>
  <c r="C81" i="1"/>
  <c r="E81" i="1" s="1"/>
  <c r="C78" i="1"/>
  <c r="E78" i="1" s="1"/>
  <c r="C75" i="1"/>
  <c r="E75" i="1" s="1"/>
  <c r="C72" i="1"/>
  <c r="E72" i="1" s="1"/>
  <c r="C69" i="1"/>
  <c r="E69" i="1" s="1"/>
  <c r="C66" i="1"/>
  <c r="E66" i="1" s="1"/>
  <c r="C63" i="1"/>
  <c r="E63" i="1" s="1"/>
  <c r="C60" i="1"/>
  <c r="E60" i="1" s="1"/>
  <c r="C57" i="1"/>
  <c r="E57" i="1" s="1"/>
  <c r="C54" i="1"/>
  <c r="E54" i="1" s="1"/>
  <c r="C51" i="1"/>
  <c r="E51" i="1" s="1"/>
  <c r="C48" i="1"/>
  <c r="E48" i="1" s="1"/>
  <c r="C45" i="1"/>
  <c r="E45" i="1" s="1"/>
  <c r="C42" i="1"/>
  <c r="E42" i="1" s="1"/>
  <c r="C39" i="1"/>
  <c r="E39" i="1" s="1"/>
  <c r="C36" i="1"/>
  <c r="E36" i="1" s="1"/>
  <c r="C33" i="1"/>
  <c r="E33" i="1" s="1"/>
  <c r="C30" i="1"/>
  <c r="E30" i="1" s="1"/>
  <c r="C27" i="1"/>
  <c r="E27" i="1" s="1"/>
  <c r="C24" i="1"/>
  <c r="E24" i="1" s="1"/>
  <c r="C21" i="1"/>
  <c r="E21" i="1" s="1"/>
  <c r="C18" i="1"/>
  <c r="E18" i="1" s="1"/>
  <c r="C15" i="1"/>
  <c r="E15" i="1" s="1"/>
  <c r="C12" i="1"/>
  <c r="E12" i="1" s="1"/>
  <c r="C9" i="1"/>
  <c r="E9" i="1" s="1"/>
  <c r="C6" i="1"/>
  <c r="I187" i="1"/>
  <c r="I186" i="1"/>
  <c r="F33" i="1" l="1"/>
  <c r="G33" i="1"/>
  <c r="H33" i="1"/>
  <c r="F105" i="1"/>
  <c r="G105" i="1"/>
  <c r="H105" i="1"/>
  <c r="F129" i="1"/>
  <c r="H129" i="1"/>
  <c r="G129" i="1"/>
  <c r="F153" i="1"/>
  <c r="H153" i="1"/>
  <c r="G153" i="1"/>
  <c r="H177" i="1"/>
  <c r="F177" i="1"/>
  <c r="G177" i="1"/>
  <c r="G12" i="1"/>
  <c r="F12" i="1"/>
  <c r="H12" i="1"/>
  <c r="G36" i="1"/>
  <c r="F36" i="1"/>
  <c r="H36" i="1"/>
  <c r="G60" i="1"/>
  <c r="F60" i="1"/>
  <c r="H60" i="1"/>
  <c r="G84" i="1"/>
  <c r="F84" i="1"/>
  <c r="H84" i="1"/>
  <c r="G108" i="1"/>
  <c r="F108" i="1"/>
  <c r="H108" i="1"/>
  <c r="G132" i="1"/>
  <c r="F132" i="1"/>
  <c r="H132" i="1"/>
  <c r="G156" i="1"/>
  <c r="F156" i="1"/>
  <c r="H156" i="1"/>
  <c r="G180" i="1"/>
  <c r="F180" i="1"/>
  <c r="H180" i="1"/>
  <c r="F9" i="1"/>
  <c r="G9" i="1"/>
  <c r="H9" i="1"/>
  <c r="H15" i="1"/>
  <c r="G15" i="1"/>
  <c r="F15" i="1"/>
  <c r="G135" i="1"/>
  <c r="F135" i="1"/>
  <c r="H135" i="1"/>
  <c r="G42" i="1"/>
  <c r="F42" i="1"/>
  <c r="H42" i="1"/>
  <c r="G162" i="1"/>
  <c r="F162" i="1"/>
  <c r="H162" i="1"/>
  <c r="F21" i="1"/>
  <c r="G21" i="1"/>
  <c r="H21" i="1"/>
  <c r="F45" i="1"/>
  <c r="G45" i="1"/>
  <c r="H45" i="1"/>
  <c r="F69" i="1"/>
  <c r="G69" i="1"/>
  <c r="H69" i="1"/>
  <c r="F93" i="1"/>
  <c r="G93" i="1"/>
  <c r="H93" i="1"/>
  <c r="F117" i="1"/>
  <c r="G117" i="1"/>
  <c r="H117" i="1"/>
  <c r="F141" i="1"/>
  <c r="G141" i="1"/>
  <c r="H141" i="1"/>
  <c r="F165" i="1"/>
  <c r="G165" i="1"/>
  <c r="H165" i="1"/>
  <c r="F81" i="1"/>
  <c r="G81" i="1"/>
  <c r="H81" i="1"/>
  <c r="G63" i="1"/>
  <c r="H63" i="1"/>
  <c r="F63" i="1"/>
  <c r="G183" i="1"/>
  <c r="H183" i="1"/>
  <c r="F183" i="1"/>
  <c r="G90" i="1"/>
  <c r="F90" i="1"/>
  <c r="H90" i="1"/>
  <c r="G24" i="1"/>
  <c r="F24" i="1"/>
  <c r="H24" i="1"/>
  <c r="G48" i="1"/>
  <c r="F48" i="1"/>
  <c r="H48" i="1"/>
  <c r="G72" i="1"/>
  <c r="F72" i="1"/>
  <c r="H72" i="1"/>
  <c r="G96" i="1"/>
  <c r="F96" i="1"/>
  <c r="H96" i="1"/>
  <c r="G120" i="1"/>
  <c r="F120" i="1"/>
  <c r="H120" i="1"/>
  <c r="G144" i="1"/>
  <c r="F144" i="1"/>
  <c r="H144" i="1"/>
  <c r="G168" i="1"/>
  <c r="F168" i="1"/>
  <c r="H168" i="1"/>
  <c r="H39" i="1"/>
  <c r="F39" i="1"/>
  <c r="G39" i="1"/>
  <c r="H111" i="1"/>
  <c r="F111" i="1"/>
  <c r="G111" i="1"/>
  <c r="G18" i="1"/>
  <c r="F18" i="1"/>
  <c r="H18" i="1"/>
  <c r="G114" i="1"/>
  <c r="F114" i="1"/>
  <c r="H114" i="1"/>
  <c r="G51" i="1"/>
  <c r="H51" i="1"/>
  <c r="F51" i="1"/>
  <c r="G75" i="1"/>
  <c r="H75" i="1"/>
  <c r="F75" i="1"/>
  <c r="G99" i="1"/>
  <c r="H99" i="1"/>
  <c r="F99" i="1"/>
  <c r="G123" i="1"/>
  <c r="F123" i="1"/>
  <c r="H123" i="1"/>
  <c r="G147" i="1"/>
  <c r="H147" i="1"/>
  <c r="F147" i="1"/>
  <c r="G171" i="1"/>
  <c r="F171" i="1"/>
  <c r="H171" i="1"/>
  <c r="F57" i="1"/>
  <c r="G57" i="1"/>
  <c r="H57" i="1"/>
  <c r="G87" i="1"/>
  <c r="H87" i="1"/>
  <c r="F87" i="1"/>
  <c r="H159" i="1"/>
  <c r="G159" i="1"/>
  <c r="F159" i="1"/>
  <c r="G66" i="1"/>
  <c r="F66" i="1"/>
  <c r="H66" i="1"/>
  <c r="G138" i="1"/>
  <c r="F138" i="1"/>
  <c r="H138" i="1"/>
  <c r="G27" i="1"/>
  <c r="H27" i="1"/>
  <c r="F27" i="1"/>
  <c r="G30" i="1"/>
  <c r="F30" i="1"/>
  <c r="H30" i="1"/>
  <c r="G54" i="1"/>
  <c r="F54" i="1"/>
  <c r="H54" i="1"/>
  <c r="G78" i="1"/>
  <c r="F78" i="1"/>
  <c r="H78" i="1"/>
  <c r="G102" i="1"/>
  <c r="F102" i="1"/>
  <c r="H102" i="1"/>
  <c r="G126" i="1"/>
  <c r="F126" i="1"/>
  <c r="H126" i="1"/>
  <c r="G150" i="1"/>
  <c r="F150" i="1"/>
  <c r="H150" i="1"/>
  <c r="G174" i="1"/>
  <c r="F174" i="1"/>
  <c r="H174" i="1"/>
  <c r="I189" i="1"/>
  <c r="E6" i="1" l="1"/>
  <c r="F6" i="1" s="1"/>
  <c r="G6" i="1" l="1"/>
  <c r="H6" i="1"/>
  <c r="G186" i="1" l="1"/>
  <c r="H186" i="1"/>
  <c r="F186" i="1"/>
  <c r="H192" i="1" s="1"/>
  <c r="H193" i="1" s="1"/>
  <c r="H189" i="1" l="1"/>
  <c r="I190" i="1" s="1"/>
  <c r="H195" i="1"/>
  <c r="H196" i="1" s="1"/>
</calcChain>
</file>

<file path=xl/sharedStrings.xml><?xml version="1.0" encoding="utf-8"?>
<sst xmlns="http://schemas.openxmlformats.org/spreadsheetml/2006/main" count="201" uniqueCount="82">
  <si>
    <t>Price Variance</t>
  </si>
  <si>
    <t>Volume Variance</t>
  </si>
  <si>
    <t>Mix Variance</t>
  </si>
  <si>
    <t>TOTAL</t>
  </si>
  <si>
    <t>DEPT. 301 - INTENSIVE CARE UNIT</t>
  </si>
  <si>
    <t>TOTAL REVENUE</t>
  </si>
  <si>
    <t>TOTAL UNITS</t>
  </si>
  <si>
    <t>DEPT. 311 - UNIT #1-MED SURG</t>
  </si>
  <si>
    <t>DEPT. 312 - UNIT #2-MED SURG</t>
  </si>
  <si>
    <t>DEPT. 313 - UNIT #3-MED SURG</t>
  </si>
  <si>
    <t>DEPT. 314 - UNIT #4-MED SURG HAMS</t>
  </si>
  <si>
    <t>DEPT. 316 - OBSTETRICAL UNIT</t>
  </si>
  <si>
    <t>DEPT. 317 - NURSERY</t>
  </si>
  <si>
    <t>DEPT. 400 - RECOVERY ROOM</t>
  </si>
  <si>
    <t>DEPT. 401 - LABOR AND DELIVERY</t>
  </si>
  <si>
    <t>DEPT. 402 - OPERATING ROOM</t>
  </si>
  <si>
    <t>DEPT. 403 - CENTRAL STERILE</t>
  </si>
  <si>
    <t>DEPT. 404 - ANESTHESIOLOGY</t>
  </si>
  <si>
    <t>DEPT. 405 - CENTRAL SUPPLY</t>
  </si>
  <si>
    <t>DEPT. 406 - LAB-CLINICAL</t>
  </si>
  <si>
    <t>DEPT. 407 - LAB-PATHOLOGY</t>
  </si>
  <si>
    <t>DEPT. 409 - AMBULATORY SERVICES</t>
  </si>
  <si>
    <t>DEPT. 410 - BLOOD</t>
  </si>
  <si>
    <t>DEPT. 411 - ELECTROCARDIOLOGY</t>
  </si>
  <si>
    <t>DEPT. 413 - EEG</t>
  </si>
  <si>
    <t>DEPT. 414 - OH RADIOLOGY</t>
  </si>
  <si>
    <t>DEPT. 415 - PULMONARY FUNCTION</t>
  </si>
  <si>
    <t>DEPT. 416 - OH NUCLEAR MEDICINE</t>
  </si>
  <si>
    <t>DEPT. 418 - RESPIRATORY THERAPY</t>
  </si>
  <si>
    <t>DEPT. 419 - PHARMACY RX/SOLUTIONS</t>
  </si>
  <si>
    <t>DEPT. 420 - IP PHYSICAL THERAPY</t>
  </si>
  <si>
    <t>DEPT. 421 - IP OCCUPATIONAL THERAPY</t>
  </si>
  <si>
    <t>DEPT. 422 - IP SPEECH THERAPY</t>
  </si>
  <si>
    <t>DEPT. 423 - EMERGENCY ROOM/PHYS</t>
  </si>
  <si>
    <t>DEPT. 427 - CARDIAC REHAB</t>
  </si>
  <si>
    <t>DEPT. 429 - HOME HEALTH</t>
  </si>
  <si>
    <t>DEPT. 431 - VWI-MAMMOGRAPHY</t>
  </si>
  <si>
    <t>DEPT. 432 - OH ULTRASOUND</t>
  </si>
  <si>
    <t>DEPT. 433 - OH BONE DENSITY</t>
  </si>
  <si>
    <t>DEPT. 435 - VMI-XRAY</t>
  </si>
  <si>
    <t>DEPT. 437 - VMI-MRI</t>
  </si>
  <si>
    <t>DEPT. 438 - VMI-CAT SCANNER</t>
  </si>
  <si>
    <t>DEPT. 439 - VMI-ULTRASOUND</t>
  </si>
  <si>
    <t>DEPT. 440 - OH PET C.T. SCANNER</t>
  </si>
  <si>
    <t>DEPT. 441 - SHORT STAY PROGRAM</t>
  </si>
  <si>
    <t>DEPT. 442 - OH CAT SCANNER</t>
  </si>
  <si>
    <t>DEPT. 446 - VWI-ULTRASOUND</t>
  </si>
  <si>
    <t>DEPT. 447 - RENAL DIALYSIS</t>
  </si>
  <si>
    <t>DEPT. 450 - OP PHYSICAL THERAPY</t>
  </si>
  <si>
    <t>DEPT. 451 - OP OCCUPATIONAL THERAPY</t>
  </si>
  <si>
    <t>DEPT. 452 - OP SPEECH THERAPY</t>
  </si>
  <si>
    <t>DEPT. 463 - VASCULAR SERVICES</t>
  </si>
  <si>
    <t>DEPT. 464 - RADIATION ONCOLOGY</t>
  </si>
  <si>
    <t>DEPT. 475 - OB GYN - DR. JOHANNSON</t>
  </si>
  <si>
    <t>DEPT. 482 - TELEMEDICINE</t>
  </si>
  <si>
    <t>DEPT. 484 - AESTHETICS-DR. KOHLI</t>
  </si>
  <si>
    <t>DEPT. 488 - SLEEP LAB</t>
  </si>
  <si>
    <t>DEPT. 494 - CANCER CENTER</t>
  </si>
  <si>
    <t>TOTAL REVENUE CHANGE</t>
  </si>
  <si>
    <t>ESTIMATE OF DOLLAR CHANGE IN GROSS REVENUE DUE TO PRICE CHANGES</t>
  </si>
  <si>
    <t>ESTIMATE OF PERCENTAGE CHANGE IN GROSS REVENUE DUE TO PRICE CHANGES</t>
  </si>
  <si>
    <t>ESTIMATE OF DOLLAR CHANGE IN GROSS REVENUE DUE TO VOLUME/MIX CHANGES</t>
  </si>
  <si>
    <t>ESTIMATE OF PERCENTAGE CHANGE IN GROSS REVENUE DUE TO VOL/MIX CHANGES</t>
  </si>
  <si>
    <t>Facility # 106040937</t>
  </si>
  <si>
    <t>DEPT 492 - XRAY PRO FEES</t>
  </si>
  <si>
    <t>Rounding Variances</t>
  </si>
  <si>
    <t>Avg Chg w/Rate Change</t>
  </si>
  <si>
    <t>REVENUE</t>
  </si>
  <si>
    <t>UNITS</t>
  </si>
  <si>
    <t>DEPT. 443-OH RF FLUOROSCOPY X-RAY</t>
  </si>
  <si>
    <t>DEPT. 444-OH XA ARTERIOVENOUS STDYS</t>
  </si>
  <si>
    <t>DEPT. 445-OH IV INTERVENTIONAL XRAY</t>
  </si>
  <si>
    <t>DEPT. 495-VALLEY EYE-JJOHNSSON MD</t>
  </si>
  <si>
    <t>DEPT. 496-OPTICAL SERVICES-VLY EYE</t>
  </si>
  <si>
    <t>DEPT. 497-PODIATRY</t>
  </si>
  <si>
    <t>DEPT. 453 - VNELSON PHYSICAL THERAPY</t>
  </si>
  <si>
    <t>Actual YTD Revenue                  5-31-17</t>
  </si>
  <si>
    <t>Actual Avg Chg           5-31-17</t>
  </si>
  <si>
    <t>Rate Change 12-01-17</t>
  </si>
  <si>
    <t>Actual YTD Revenue                  5-31-18</t>
  </si>
  <si>
    <t>Actual Avg Chg           5-31-18</t>
  </si>
  <si>
    <t>OROVILLE HOSPITAL CALCULATION OF CHANGES IN GROSS REVENUE 6/1/17 - 6/1/18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</si>
</sst>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0.0%"/>
    <numFmt numFmtId="166" formatCode="_(* #,##0_);_(* \(#,##0\);_(* &quot;-&quot;??_);_(@_)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12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8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35">
    <xf numFmtId="0" fontId="0" fillId="0" borderId="0" xfId="0"/>
    <xf numFmtId="0" fontId="3" fillId="0" borderId="0" xfId="3" applyFont="1"/>
    <xf numFmtId="44" fontId="2" fillId="0" borderId="0" xfId="4" applyFont="1"/>
    <xf numFmtId="9" fontId="2" fillId="0" borderId="0" xfId="5" applyFont="1"/>
    <xf numFmtId="0" fontId="2" fillId="0" borderId="0" xfId="3"/>
    <xf numFmtId="43" fontId="4" fillId="0" borderId="0" xfId="6" applyFont="1"/>
    <xf numFmtId="0" fontId="4" fillId="0" borderId="0" xfId="3" applyFont="1" applyAlignment="1">
      <alignment horizontal="center" wrapText="1"/>
    </xf>
    <xf numFmtId="44" fontId="4" fillId="0" borderId="0" xfId="4" applyFont="1" applyAlignment="1">
      <alignment horizontal="center" wrapText="1"/>
    </xf>
    <xf numFmtId="43" fontId="4" fillId="0" borderId="0" xfId="6" applyFont="1" applyAlignment="1">
      <alignment horizontal="center" wrapText="1"/>
    </xf>
    <xf numFmtId="44" fontId="0" fillId="0" borderId="0" xfId="1" applyFont="1"/>
    <xf numFmtId="164" fontId="1" fillId="0" borderId="0" xfId="1" applyNumberFormat="1" applyFont="1"/>
    <xf numFmtId="0" fontId="0" fillId="0" borderId="0" xfId="0" applyFont="1"/>
    <xf numFmtId="10" fontId="0" fillId="0" borderId="0" xfId="2" applyNumberFormat="1" applyFont="1"/>
    <xf numFmtId="0" fontId="0" fillId="0" borderId="1" xfId="0" applyBorder="1"/>
    <xf numFmtId="3" fontId="5" fillId="0" borderId="0" xfId="3" applyNumberFormat="1" applyFont="1" applyFill="1"/>
    <xf numFmtId="0" fontId="4" fillId="2" borderId="0" xfId="3" applyFont="1" applyFill="1"/>
    <xf numFmtId="0" fontId="0" fillId="2" borderId="0" xfId="0" applyFill="1"/>
    <xf numFmtId="44" fontId="0" fillId="2" borderId="0" xfId="0" applyNumberFormat="1" applyFill="1"/>
    <xf numFmtId="10" fontId="6" fillId="2" borderId="0" xfId="2" applyNumberFormat="1" applyFont="1" applyFill="1"/>
    <xf numFmtId="0" fontId="2" fillId="2" borderId="0" xfId="3" applyFill="1"/>
    <xf numFmtId="165" fontId="6" fillId="2" borderId="0" xfId="2" applyNumberFormat="1" applyFont="1" applyFill="1"/>
    <xf numFmtId="10" fontId="2" fillId="0" borderId="0" xfId="2" applyNumberFormat="1" applyFont="1"/>
    <xf numFmtId="10" fontId="4" fillId="0" borderId="0" xfId="2" applyNumberFormat="1" applyFont="1" applyAlignment="1">
      <alignment horizontal="center" wrapText="1"/>
    </xf>
    <xf numFmtId="10" fontId="0" fillId="0" borderId="1" xfId="2" applyNumberFormat="1" applyFont="1" applyBorder="1"/>
    <xf numFmtId="44" fontId="0" fillId="3" borderId="0" xfId="0" applyNumberFormat="1" applyFont="1" applyFill="1"/>
    <xf numFmtId="44" fontId="0" fillId="3" borderId="0" xfId="1" applyFont="1" applyFill="1"/>
    <xf numFmtId="44" fontId="0" fillId="4" borderId="0" xfId="0" applyNumberFormat="1" applyFont="1" applyFill="1"/>
    <xf numFmtId="0" fontId="0" fillId="0" borderId="1" xfId="0" applyFont="1" applyBorder="1"/>
    <xf numFmtId="0" fontId="7" fillId="0" borderId="0" xfId="0" applyFont="1"/>
    <xf numFmtId="44" fontId="0" fillId="0" borderId="0" xfId="0" applyNumberFormat="1"/>
    <xf numFmtId="166" fontId="8" fillId="0" borderId="0" xfId="7" applyNumberFormat="1" applyFont="1"/>
    <xf numFmtId="0" fontId="9" fillId="0" borderId="0" xfId="0" applyFont="1"/>
    <xf numFmtId="166" fontId="0" fillId="0" borderId="0" xfId="7" applyNumberFormat="1" applyFont="1"/>
    <xf numFmtId="44" fontId="0" fillId="5" borderId="0" xfId="1" applyFont="1" applyFill="1"/>
    <xf numFmtId="166" fontId="0" fillId="5" borderId="0" xfId="7" applyNumberFormat="1" applyFont="1" applyFill="1"/>
  </cellXfs>
  <cellStyles count="8">
    <cellStyle name="Comma" xfId="7" builtinId="3"/>
    <cellStyle name="Comma 2" xfId="6"/>
    <cellStyle name="Currency" xfId="1" builtinId="4"/>
    <cellStyle name="Currency 2" xfId="4"/>
    <cellStyle name="Normal" xfId="0" builtinId="0"/>
    <cellStyle name="Normal 2" xfId="3"/>
    <cellStyle name="Percent" xfId="2" builtinId="5"/>
    <cellStyle name="Percent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6"/>
  <sheetViews>
    <sheetView tabSelected="1"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.6" x14ac:dyDescent="0.3"/>
  <cols>
    <col min="1" max="1" width="35.19921875" bestFit="1" customWidth="1"/>
    <col min="2" max="2" width="16.296875" customWidth="1"/>
    <col min="3" max="3" width="9.8984375" customWidth="1"/>
    <col min="4" max="4" width="8.796875" style="12"/>
    <col min="5" max="5" width="9.8984375" customWidth="1"/>
    <col min="6" max="8" width="14.69921875" customWidth="1"/>
    <col min="9" max="9" width="15.69921875" bestFit="1" customWidth="1"/>
    <col min="10" max="10" width="13.59765625" bestFit="1" customWidth="1"/>
    <col min="11" max="11" width="9.8984375" bestFit="1" customWidth="1"/>
  </cols>
  <sheetData>
    <row r="1" spans="1:10" ht="17.399999999999999" x14ac:dyDescent="0.3">
      <c r="A1" s="1" t="s">
        <v>81</v>
      </c>
      <c r="B1" s="2"/>
      <c r="C1" s="3"/>
      <c r="D1" s="21"/>
      <c r="E1" s="4"/>
      <c r="F1" s="2"/>
      <c r="G1" s="2"/>
      <c r="H1" s="5"/>
      <c r="I1" s="4"/>
      <c r="J1" s="4"/>
    </row>
    <row r="2" spans="1:10" ht="40.200000000000003" x14ac:dyDescent="0.3">
      <c r="A2" s="1" t="s">
        <v>63</v>
      </c>
      <c r="B2" s="6" t="s">
        <v>76</v>
      </c>
      <c r="C2" s="7" t="s">
        <v>77</v>
      </c>
      <c r="D2" s="22" t="s">
        <v>78</v>
      </c>
      <c r="E2" s="7" t="s">
        <v>66</v>
      </c>
      <c r="F2" s="7" t="s">
        <v>0</v>
      </c>
      <c r="G2" s="8" t="s">
        <v>1</v>
      </c>
      <c r="H2" s="7" t="s">
        <v>2</v>
      </c>
      <c r="I2" s="6" t="s">
        <v>79</v>
      </c>
      <c r="J2" s="7" t="s">
        <v>80</v>
      </c>
    </row>
    <row r="4" spans="1:10" x14ac:dyDescent="0.3">
      <c r="B4" t="s">
        <v>3</v>
      </c>
      <c r="I4" t="s">
        <v>3</v>
      </c>
    </row>
    <row r="5" spans="1:10" x14ac:dyDescent="0.3">
      <c r="A5" s="31" t="s">
        <v>4</v>
      </c>
    </row>
    <row r="6" spans="1:10" x14ac:dyDescent="0.3">
      <c r="A6" t="s">
        <v>5</v>
      </c>
      <c r="B6" s="9">
        <v>6130000</v>
      </c>
      <c r="C6" s="9">
        <f>ROUND(+B6/B7,2)</f>
        <v>3492.88</v>
      </c>
      <c r="E6" s="9">
        <f>ROUND(C6+(C6*D6),2)</f>
        <v>3492.88</v>
      </c>
      <c r="F6" s="10">
        <f>ROUND(+(E6-C6)*B7,0)</f>
        <v>0</v>
      </c>
      <c r="G6" s="10">
        <f>ROUND(E6*(I7-B7),0)</f>
        <v>87322</v>
      </c>
      <c r="H6" s="10">
        <f>ROUND((J6-E6)*I7,0)</f>
        <v>184675</v>
      </c>
      <c r="I6" s="9">
        <v>6402000</v>
      </c>
      <c r="J6" s="9">
        <f>ROUND(+I6/I7,2)</f>
        <v>3596.63</v>
      </c>
    </row>
    <row r="7" spans="1:10" x14ac:dyDescent="0.3">
      <c r="A7" t="s">
        <v>6</v>
      </c>
      <c r="B7" s="32">
        <v>1755</v>
      </c>
      <c r="I7" s="32">
        <v>1780</v>
      </c>
    </row>
    <row r="8" spans="1:10" x14ac:dyDescent="0.3">
      <c r="A8" s="31" t="s">
        <v>7</v>
      </c>
    </row>
    <row r="9" spans="1:10" x14ac:dyDescent="0.3">
      <c r="A9" t="s">
        <v>5</v>
      </c>
      <c r="B9" s="9">
        <v>19733855</v>
      </c>
      <c r="C9" s="9">
        <f>ROUND(+B9/B10,2)</f>
        <v>2800.72</v>
      </c>
      <c r="E9" s="9">
        <f t="shared" ref="E9" si="0">ROUND(C9+(C9*D9),2)</f>
        <v>2800.72</v>
      </c>
      <c r="F9" s="10">
        <f t="shared" ref="F9" si="1">ROUND(+(E9-C9)*B10,0)</f>
        <v>0</v>
      </c>
      <c r="G9" s="10">
        <f t="shared" ref="G9" si="2">ROUND(E9*(I10-B10),0)</f>
        <v>1932497</v>
      </c>
      <c r="H9" s="10">
        <f t="shared" ref="H9" si="3">ROUND((J9-E9)*I10,0)</f>
        <v>464</v>
      </c>
      <c r="I9" s="9">
        <v>21666800</v>
      </c>
      <c r="J9" s="9">
        <f>ROUND(+I9/I10,2)</f>
        <v>2800.78</v>
      </c>
    </row>
    <row r="10" spans="1:10" x14ac:dyDescent="0.3">
      <c r="A10" t="s">
        <v>6</v>
      </c>
      <c r="B10" s="32">
        <v>7046</v>
      </c>
      <c r="I10" s="32">
        <v>7736</v>
      </c>
    </row>
    <row r="11" spans="1:10" x14ac:dyDescent="0.3">
      <c r="A11" s="31" t="s">
        <v>8</v>
      </c>
    </row>
    <row r="12" spans="1:10" x14ac:dyDescent="0.3">
      <c r="A12" t="s">
        <v>5</v>
      </c>
      <c r="B12" s="9">
        <v>14103600</v>
      </c>
      <c r="C12" s="9">
        <f>ROUND(+B12/B13,2)</f>
        <v>2800</v>
      </c>
      <c r="E12" s="9">
        <f t="shared" ref="E12" si="4">ROUND(C12+(C12*D12),2)</f>
        <v>2800</v>
      </c>
      <c r="F12" s="10">
        <f t="shared" ref="F12" si="5">ROUND(+(E12-C12)*B13,0)</f>
        <v>0</v>
      </c>
      <c r="G12" s="10">
        <f t="shared" ref="G12" si="6">ROUND(E12*(I13-B13),0)</f>
        <v>-938000</v>
      </c>
      <c r="H12" s="10">
        <f t="shared" ref="H12" si="7">ROUND((J12-E12)*I13,0)</f>
        <v>0</v>
      </c>
      <c r="I12" s="9">
        <v>13165600</v>
      </c>
      <c r="J12" s="9">
        <f>ROUND(+I12/I13,2)</f>
        <v>2800</v>
      </c>
    </row>
    <row r="13" spans="1:10" x14ac:dyDescent="0.3">
      <c r="A13" t="s">
        <v>6</v>
      </c>
      <c r="B13" s="32">
        <v>5037</v>
      </c>
      <c r="I13" s="32">
        <v>4702</v>
      </c>
    </row>
    <row r="14" spans="1:10" x14ac:dyDescent="0.3">
      <c r="A14" s="31" t="s">
        <v>9</v>
      </c>
    </row>
    <row r="15" spans="1:10" x14ac:dyDescent="0.3">
      <c r="A15" t="s">
        <v>5</v>
      </c>
      <c r="B15" s="9">
        <v>16928800</v>
      </c>
      <c r="C15" s="9">
        <f>ROUND(+B15/B16,2)</f>
        <v>2800</v>
      </c>
      <c r="E15" s="9">
        <f t="shared" ref="E15" si="8">ROUND(C15+(C15*D15),2)</f>
        <v>2800</v>
      </c>
      <c r="F15" s="10">
        <f t="shared" ref="F15" si="9">ROUND(+(E15-C15)*B16,0)</f>
        <v>0</v>
      </c>
      <c r="G15" s="10">
        <f t="shared" ref="G15" si="10">ROUND(E15*(I16-B16),0)</f>
        <v>971600</v>
      </c>
      <c r="H15" s="10">
        <f t="shared" ref="H15" si="11">ROUND((J15-E15)*I16,0)</f>
        <v>0</v>
      </c>
      <c r="I15" s="9">
        <v>17900400</v>
      </c>
      <c r="J15" s="9">
        <f>ROUND(+I15/I16,2)</f>
        <v>2800</v>
      </c>
    </row>
    <row r="16" spans="1:10" x14ac:dyDescent="0.3">
      <c r="A16" t="s">
        <v>6</v>
      </c>
      <c r="B16" s="32">
        <v>6046</v>
      </c>
      <c r="I16" s="32">
        <v>6393</v>
      </c>
    </row>
    <row r="17" spans="1:10" x14ac:dyDescent="0.3">
      <c r="A17" s="31" t="s">
        <v>10</v>
      </c>
    </row>
    <row r="18" spans="1:10" x14ac:dyDescent="0.3">
      <c r="A18" t="s">
        <v>5</v>
      </c>
      <c r="B18" s="9">
        <v>2984800</v>
      </c>
      <c r="C18" s="9">
        <f>ROUND(+B18/B19,2)</f>
        <v>2800</v>
      </c>
      <c r="E18" s="9">
        <f t="shared" ref="E18" si="12">ROUND(C18+(C18*D18),2)</f>
        <v>2800</v>
      </c>
      <c r="F18" s="10">
        <f t="shared" ref="F18" si="13">ROUND(+(E18-C18)*B19,0)</f>
        <v>0</v>
      </c>
      <c r="G18" s="10">
        <f t="shared" ref="G18" si="14">ROUND(E18*(I19-B19),0)</f>
        <v>1232000</v>
      </c>
      <c r="H18" s="10">
        <f t="shared" ref="H18" si="15">ROUND((J18-E18)*I19,0)</f>
        <v>0</v>
      </c>
      <c r="I18" s="9">
        <v>4216800</v>
      </c>
      <c r="J18" s="9">
        <f>ROUND(+I18/I19,2)</f>
        <v>2800</v>
      </c>
    </row>
    <row r="19" spans="1:10" x14ac:dyDescent="0.3">
      <c r="A19" t="s">
        <v>6</v>
      </c>
      <c r="B19" s="32">
        <v>1066</v>
      </c>
      <c r="I19" s="32">
        <v>1506</v>
      </c>
    </row>
    <row r="20" spans="1:10" x14ac:dyDescent="0.3">
      <c r="A20" s="31" t="s">
        <v>11</v>
      </c>
    </row>
    <row r="21" spans="1:10" x14ac:dyDescent="0.3">
      <c r="A21" t="s">
        <v>5</v>
      </c>
      <c r="B21" s="9">
        <v>1570800</v>
      </c>
      <c r="C21" s="9">
        <f>ROUND(+B21/B22,2)</f>
        <v>2800</v>
      </c>
      <c r="E21" s="9">
        <f t="shared" ref="E21" si="16">ROUND(C21+(C21*D21),2)</f>
        <v>2800</v>
      </c>
      <c r="F21" s="10">
        <f t="shared" ref="F21" si="17">ROUND(+(E21-C21)*B22,0)</f>
        <v>0</v>
      </c>
      <c r="G21" s="10">
        <f t="shared" ref="G21" si="18">ROUND(E21*(I22-B22),0)</f>
        <v>327600</v>
      </c>
      <c r="H21" s="10">
        <f t="shared" ref="H21" si="19">ROUND((J21-E21)*I22,0)</f>
        <v>0</v>
      </c>
      <c r="I21" s="9">
        <v>1898400</v>
      </c>
      <c r="J21" s="9">
        <f>ROUND(+I21/I22,2)</f>
        <v>2800</v>
      </c>
    </row>
    <row r="22" spans="1:10" x14ac:dyDescent="0.3">
      <c r="A22" t="s">
        <v>6</v>
      </c>
      <c r="B22" s="32">
        <v>561</v>
      </c>
      <c r="I22" s="32">
        <v>678</v>
      </c>
    </row>
    <row r="23" spans="1:10" x14ac:dyDescent="0.3">
      <c r="A23" s="31" t="s">
        <v>12</v>
      </c>
    </row>
    <row r="24" spans="1:10" x14ac:dyDescent="0.3">
      <c r="A24" t="s">
        <v>5</v>
      </c>
      <c r="B24" s="9">
        <v>817700</v>
      </c>
      <c r="C24" s="9">
        <f>ROUND(+B24/B25,2)</f>
        <v>1700</v>
      </c>
      <c r="E24" s="9">
        <f t="shared" ref="E24" si="20">ROUND(C24+(C24*D24),2)</f>
        <v>1700</v>
      </c>
      <c r="F24" s="10">
        <f t="shared" ref="F24" si="21">ROUND(+(E24-C24)*B25,0)</f>
        <v>0</v>
      </c>
      <c r="G24" s="10">
        <f t="shared" ref="G24" si="22">ROUND(E24*(I25-B25),0)</f>
        <v>190400</v>
      </c>
      <c r="H24" s="10">
        <f t="shared" ref="H24" si="23">ROUND((J24-E24)*I25,0)</f>
        <v>0</v>
      </c>
      <c r="I24" s="9">
        <v>1008100</v>
      </c>
      <c r="J24" s="9">
        <f>ROUND(+I24/I25,2)</f>
        <v>1700</v>
      </c>
    </row>
    <row r="25" spans="1:10" x14ac:dyDescent="0.3">
      <c r="A25" t="s">
        <v>6</v>
      </c>
      <c r="B25" s="32">
        <v>481</v>
      </c>
      <c r="I25" s="32">
        <v>593</v>
      </c>
    </row>
    <row r="26" spans="1:10" x14ac:dyDescent="0.3">
      <c r="A26" s="31" t="s">
        <v>13</v>
      </c>
    </row>
    <row r="27" spans="1:10" x14ac:dyDescent="0.3">
      <c r="A27" t="s">
        <v>5</v>
      </c>
      <c r="B27" s="9">
        <v>3630995</v>
      </c>
      <c r="C27" s="9">
        <f>ROUND(+B27/B28,2)</f>
        <v>1220.5</v>
      </c>
      <c r="D27" s="12">
        <v>0.02</v>
      </c>
      <c r="E27" s="9">
        <f t="shared" ref="E27" si="24">ROUND(C27+(C27*D27),2)</f>
        <v>1244.9100000000001</v>
      </c>
      <c r="F27" s="10">
        <f t="shared" ref="F27" si="25">ROUND(+(E27-C27)*B28,0)</f>
        <v>72620</v>
      </c>
      <c r="G27" s="10">
        <f t="shared" ref="G27" si="26">ROUND(E27*(I28-B28),0)</f>
        <v>606271</v>
      </c>
      <c r="H27" s="10">
        <f t="shared" ref="H27" si="27">ROUND((J27-E27)*I28,0)</f>
        <v>39190</v>
      </c>
      <c r="I27" s="9">
        <v>4349060</v>
      </c>
      <c r="J27" s="9">
        <f>ROUND(+I27/I28,2)</f>
        <v>1256.23</v>
      </c>
    </row>
    <row r="28" spans="1:10" x14ac:dyDescent="0.3">
      <c r="A28" t="s">
        <v>6</v>
      </c>
      <c r="B28" s="32">
        <v>2975</v>
      </c>
      <c r="I28" s="32">
        <v>3462</v>
      </c>
    </row>
    <row r="29" spans="1:10" x14ac:dyDescent="0.3">
      <c r="A29" s="31" t="s">
        <v>14</v>
      </c>
    </row>
    <row r="30" spans="1:10" x14ac:dyDescent="0.3">
      <c r="A30" t="s">
        <v>5</v>
      </c>
      <c r="B30" s="9">
        <v>743426</v>
      </c>
      <c r="C30" s="9">
        <f>ROUND(+B30/B31,2)</f>
        <v>425.3</v>
      </c>
      <c r="D30" s="12">
        <v>5.6099999999999997E-2</v>
      </c>
      <c r="E30" s="9">
        <f t="shared" ref="E30" si="28">ROUND(C30+(C30*D30),2)</f>
        <v>449.16</v>
      </c>
      <c r="F30" s="10">
        <f t="shared" ref="F30" si="29">ROUND(+(E30-C30)*B31,0)</f>
        <v>41707</v>
      </c>
      <c r="G30" s="10">
        <f t="shared" ref="G30" si="30">ROUND(E30*(I31-B31),0)</f>
        <v>129358</v>
      </c>
      <c r="H30" s="10">
        <f t="shared" ref="H30" si="31">ROUND((J30-E30)*I31,0)</f>
        <v>34958</v>
      </c>
      <c r="I30" s="9">
        <v>949445</v>
      </c>
      <c r="J30" s="9">
        <f>ROUND(+I30/I31,2)</f>
        <v>466.33</v>
      </c>
    </row>
    <row r="31" spans="1:10" x14ac:dyDescent="0.3">
      <c r="A31" t="s">
        <v>6</v>
      </c>
      <c r="B31" s="32">
        <v>1748</v>
      </c>
      <c r="I31" s="32">
        <v>2036</v>
      </c>
    </row>
    <row r="32" spans="1:10" x14ac:dyDescent="0.3">
      <c r="A32" s="31" t="s">
        <v>15</v>
      </c>
    </row>
    <row r="33" spans="1:10" x14ac:dyDescent="0.3">
      <c r="A33" t="s">
        <v>5</v>
      </c>
      <c r="B33" s="9">
        <v>17850583.699999999</v>
      </c>
      <c r="C33" s="9">
        <f>ROUND(+B33/B34,2)</f>
        <v>3322.28</v>
      </c>
      <c r="D33" s="12">
        <v>6.4799999999999996E-2</v>
      </c>
      <c r="E33" s="9">
        <f t="shared" ref="E33" si="32">ROUND(C33+(C33*D33),2)</f>
        <v>3537.56</v>
      </c>
      <c r="F33" s="10">
        <f t="shared" ref="F33" si="33">ROUND(+(E33-C33)*B34,0)</f>
        <v>1156699</v>
      </c>
      <c r="G33" s="10">
        <f t="shared" ref="G33" si="34">ROUND(E33*(I34-B34),0)</f>
        <v>3148428</v>
      </c>
      <c r="H33" s="10">
        <f t="shared" ref="H33" si="35">ROUND((J33-E33)*I34,0)</f>
        <v>1074543</v>
      </c>
      <c r="I33" s="9">
        <v>23230295.699999999</v>
      </c>
      <c r="J33" s="9">
        <f>ROUND(+I33/I34,2)</f>
        <v>3709.13</v>
      </c>
    </row>
    <row r="34" spans="1:10" x14ac:dyDescent="0.3">
      <c r="A34" t="s">
        <v>6</v>
      </c>
      <c r="B34" s="32">
        <v>5373</v>
      </c>
      <c r="I34" s="32">
        <v>6263</v>
      </c>
    </row>
    <row r="35" spans="1:10" x14ac:dyDescent="0.3">
      <c r="A35" s="31" t="s">
        <v>16</v>
      </c>
    </row>
    <row r="36" spans="1:10" x14ac:dyDescent="0.3">
      <c r="A36" t="s">
        <v>5</v>
      </c>
      <c r="B36" s="9">
        <v>5325009.54</v>
      </c>
      <c r="C36" s="9">
        <f>ROUND(+B36/B37,2)</f>
        <v>319.67</v>
      </c>
      <c r="E36" s="9">
        <f t="shared" ref="E36" si="36">ROUND(C36+(C36*D36),2)</f>
        <v>319.67</v>
      </c>
      <c r="F36" s="10">
        <f t="shared" ref="F36" si="37">ROUND(+(E36-C36)*B37,0)</f>
        <v>0</v>
      </c>
      <c r="G36" s="10">
        <f t="shared" ref="G36" si="38">ROUND(E36*(I37-B37),0)</f>
        <v>1026141</v>
      </c>
      <c r="H36" s="10">
        <f t="shared" ref="H36" si="39">ROUND((J36-E36)*I37,0)</f>
        <v>-830085</v>
      </c>
      <c r="I36" s="9">
        <v>5521043.7800000003</v>
      </c>
      <c r="J36" s="9">
        <f>ROUND(+I36/I37,2)</f>
        <v>277.89</v>
      </c>
    </row>
    <row r="37" spans="1:10" x14ac:dyDescent="0.3">
      <c r="A37" t="s">
        <v>6</v>
      </c>
      <c r="B37" s="32">
        <v>16658</v>
      </c>
      <c r="I37" s="32">
        <v>19868</v>
      </c>
    </row>
    <row r="38" spans="1:10" x14ac:dyDescent="0.3">
      <c r="A38" s="31" t="s">
        <v>17</v>
      </c>
    </row>
    <row r="39" spans="1:10" x14ac:dyDescent="0.3">
      <c r="A39" t="s">
        <v>5</v>
      </c>
      <c r="B39" s="9">
        <v>3336208</v>
      </c>
      <c r="C39" s="9">
        <f>ROUND(+B39/B40,2)</f>
        <v>659.72</v>
      </c>
      <c r="E39" s="9">
        <f t="shared" ref="E39" si="40">ROUND(C39+(C39*D39),2)</f>
        <v>659.72</v>
      </c>
      <c r="F39" s="10">
        <f t="shared" ref="F39" si="41">ROUND(+(E39-C39)*B40,0)</f>
        <v>0</v>
      </c>
      <c r="G39" s="10">
        <f t="shared" ref="G39" si="42">ROUND(E39*(I40-B40),0)</f>
        <v>625415</v>
      </c>
      <c r="H39" s="10">
        <f t="shared" ref="H39" si="43">ROUND((J39-E39)*I40,0)</f>
        <v>-41074</v>
      </c>
      <c r="I39" s="9">
        <v>3920547</v>
      </c>
      <c r="J39" s="9">
        <f>ROUND(+I39/I40,2)</f>
        <v>652.88</v>
      </c>
    </row>
    <row r="40" spans="1:10" x14ac:dyDescent="0.3">
      <c r="A40" t="s">
        <v>6</v>
      </c>
      <c r="B40" s="32">
        <v>5057</v>
      </c>
      <c r="I40" s="32">
        <v>6005</v>
      </c>
    </row>
    <row r="41" spans="1:10" x14ac:dyDescent="0.3">
      <c r="A41" s="31" t="s">
        <v>18</v>
      </c>
    </row>
    <row r="42" spans="1:10" x14ac:dyDescent="0.3">
      <c r="A42" t="s">
        <v>5</v>
      </c>
      <c r="B42" s="9">
        <v>3623294.87</v>
      </c>
      <c r="C42" s="9">
        <f>ROUND(+B42/B43,2)</f>
        <v>206.57</v>
      </c>
      <c r="D42" s="12">
        <v>0.13</v>
      </c>
      <c r="E42" s="9">
        <f t="shared" ref="E42" si="44">ROUND(C42+(C42*D42),2)</f>
        <v>233.42</v>
      </c>
      <c r="F42" s="10">
        <f t="shared" ref="F42" si="45">ROUND(+(E42-C42)*B43,0)</f>
        <v>470949</v>
      </c>
      <c r="G42" s="10">
        <f t="shared" ref="G42" si="46">ROUND(E42*(I43-B43),0)</f>
        <v>2934089</v>
      </c>
      <c r="H42" s="10">
        <f t="shared" ref="H42" si="47">ROUND((J42-E42)*I43,0)</f>
        <v>-2063137</v>
      </c>
      <c r="I42" s="9">
        <v>4965079.49</v>
      </c>
      <c r="J42" s="9">
        <f>ROUND(+I42/I43,2)</f>
        <v>164.9</v>
      </c>
    </row>
    <row r="43" spans="1:10" x14ac:dyDescent="0.3">
      <c r="A43" t="s">
        <v>6</v>
      </c>
      <c r="B43" s="32">
        <v>17540</v>
      </c>
      <c r="I43" s="32">
        <v>30110</v>
      </c>
    </row>
    <row r="44" spans="1:10" x14ac:dyDescent="0.3">
      <c r="A44" s="31" t="s">
        <v>19</v>
      </c>
    </row>
    <row r="45" spans="1:10" x14ac:dyDescent="0.3">
      <c r="A45" t="s">
        <v>5</v>
      </c>
      <c r="B45" s="9">
        <v>94953409.540000007</v>
      </c>
      <c r="C45" s="9">
        <f>ROUND(+B45/B46,2)</f>
        <v>83.52</v>
      </c>
      <c r="D45" s="12">
        <v>4.5199999999999997E-2</v>
      </c>
      <c r="E45" s="9">
        <f t="shared" ref="E45" si="48">ROUND(C45+(C45*D45),2)</f>
        <v>87.3</v>
      </c>
      <c r="F45" s="10">
        <f t="shared" ref="F45" si="49">ROUND(+(E45-C45)*B46,0)</f>
        <v>4297633</v>
      </c>
      <c r="G45" s="10">
        <f t="shared" ref="G45" si="50">ROUND(E45*(I46-B46),0)</f>
        <v>13541365</v>
      </c>
      <c r="H45" s="10">
        <f t="shared" ref="H45" si="51">ROUND((J45-E45)*I46,0)</f>
        <v>439298</v>
      </c>
      <c r="I45" s="9">
        <v>113229506.92</v>
      </c>
      <c r="J45" s="9">
        <f>ROUND(+I45/I46,2)</f>
        <v>87.64</v>
      </c>
    </row>
    <row r="46" spans="1:10" x14ac:dyDescent="0.3">
      <c r="A46" t="s">
        <v>6</v>
      </c>
      <c r="B46" s="32">
        <v>1136940</v>
      </c>
      <c r="I46" s="32">
        <v>1292053</v>
      </c>
    </row>
    <row r="47" spans="1:10" x14ac:dyDescent="0.3">
      <c r="A47" s="31" t="s">
        <v>20</v>
      </c>
    </row>
    <row r="48" spans="1:10" x14ac:dyDescent="0.3">
      <c r="A48" t="s">
        <v>5</v>
      </c>
      <c r="B48" s="9">
        <v>3502000.65</v>
      </c>
      <c r="C48" s="9">
        <f>ROUND(+B48/B49,2)</f>
        <v>306.12</v>
      </c>
      <c r="E48" s="9">
        <f t="shared" ref="E48" si="52">ROUND(C48+(C48*D48),2)</f>
        <v>306.12</v>
      </c>
      <c r="F48" s="10">
        <f t="shared" ref="F48" si="53">ROUND(+(E48-C48)*B49,0)</f>
        <v>0</v>
      </c>
      <c r="G48" s="10">
        <f t="shared" ref="G48" si="54">ROUND(E48*(I49-B49),0)</f>
        <v>-37653</v>
      </c>
      <c r="H48" s="10">
        <f t="shared" ref="H48" si="55">ROUND((J48-E48)*I49,0)</f>
        <v>-174961</v>
      </c>
      <c r="I48" s="9">
        <v>3289364.79</v>
      </c>
      <c r="J48" s="9">
        <f>ROUND(+I48/I49,2)</f>
        <v>290.66000000000003</v>
      </c>
    </row>
    <row r="49" spans="1:10" x14ac:dyDescent="0.3">
      <c r="A49" t="s">
        <v>6</v>
      </c>
      <c r="B49" s="32">
        <v>11440</v>
      </c>
      <c r="I49" s="32">
        <v>11317</v>
      </c>
    </row>
    <row r="50" spans="1:10" x14ac:dyDescent="0.3">
      <c r="A50" s="31" t="s">
        <v>21</v>
      </c>
    </row>
    <row r="51" spans="1:10" x14ac:dyDescent="0.3">
      <c r="A51" t="s">
        <v>5</v>
      </c>
      <c r="B51" s="9">
        <v>13141748.5</v>
      </c>
      <c r="C51" s="9">
        <f>ROUND(+B51/B52,2)</f>
        <v>3531.78</v>
      </c>
      <c r="D51" s="12">
        <v>7.3099999999999998E-2</v>
      </c>
      <c r="E51" s="9">
        <f t="shared" ref="E51" si="56">ROUND(C51+(C51*D51),2)</f>
        <v>3789.95</v>
      </c>
      <c r="F51" s="10">
        <f t="shared" ref="F51" si="57">ROUND(+(E51-C51)*B52,0)</f>
        <v>960651</v>
      </c>
      <c r="G51" s="10">
        <f t="shared" ref="G51" si="58">ROUND(E51*(I52-B52),0)</f>
        <v>568493</v>
      </c>
      <c r="H51" s="10">
        <f t="shared" ref="H51" si="59">ROUND((J51-E51)*I52,0)</f>
        <v>-71420</v>
      </c>
      <c r="I51" s="9">
        <v>14599487</v>
      </c>
      <c r="J51" s="9">
        <f>ROUND(+I51/I52,2)</f>
        <v>3771.5</v>
      </c>
    </row>
    <row r="52" spans="1:10" x14ac:dyDescent="0.3">
      <c r="A52" t="s">
        <v>6</v>
      </c>
      <c r="B52" s="32">
        <v>3721</v>
      </c>
      <c r="I52" s="32">
        <v>3871</v>
      </c>
    </row>
    <row r="53" spans="1:10" x14ac:dyDescent="0.3">
      <c r="A53" s="31" t="s">
        <v>22</v>
      </c>
    </row>
    <row r="54" spans="1:10" x14ac:dyDescent="0.3">
      <c r="A54" t="s">
        <v>5</v>
      </c>
      <c r="B54" s="9">
        <v>897190</v>
      </c>
      <c r="C54" s="9">
        <f>ROUND(+B54/B55,2)</f>
        <v>455.43</v>
      </c>
      <c r="E54" s="9">
        <f t="shared" ref="E54" si="60">ROUND(C54+(C54*D54),2)</f>
        <v>455.43</v>
      </c>
      <c r="F54" s="10">
        <f t="shared" ref="F54" si="61">ROUND(+(E54-C54)*B55,0)</f>
        <v>0</v>
      </c>
      <c r="G54" s="10">
        <f t="shared" ref="G54" si="62">ROUND(E54*(I55-B55),0)</f>
        <v>164866</v>
      </c>
      <c r="H54" s="10">
        <f t="shared" ref="H54" si="63">ROUND((J54-E54)*I55,0)</f>
        <v>-18120</v>
      </c>
      <c r="I54" s="9">
        <v>1043932</v>
      </c>
      <c r="J54" s="9">
        <f>ROUND(+I54/I55,2)</f>
        <v>447.66</v>
      </c>
    </row>
    <row r="55" spans="1:10" x14ac:dyDescent="0.3">
      <c r="A55" t="s">
        <v>6</v>
      </c>
      <c r="B55" s="32">
        <v>1970</v>
      </c>
      <c r="I55" s="32">
        <v>2332</v>
      </c>
    </row>
    <row r="56" spans="1:10" x14ac:dyDescent="0.3">
      <c r="A56" s="31" t="s">
        <v>23</v>
      </c>
    </row>
    <row r="57" spans="1:10" x14ac:dyDescent="0.3">
      <c r="A57" t="s">
        <v>5</v>
      </c>
      <c r="B57" s="9">
        <v>8828031.25</v>
      </c>
      <c r="C57" s="9">
        <f>ROUND(+B57/B58,2)</f>
        <v>643.11</v>
      </c>
      <c r="D57" s="12">
        <v>7.9100000000000004E-2</v>
      </c>
      <c r="E57" s="9">
        <f t="shared" ref="E57" si="64">ROUND(C57+(C57*D57),2)</f>
        <v>693.98</v>
      </c>
      <c r="F57" s="10">
        <f t="shared" ref="F57" si="65">ROUND(+(E57-C57)*B58,0)</f>
        <v>698292</v>
      </c>
      <c r="G57" s="10">
        <f t="shared" ref="G57" si="66">ROUND(E57*(I58-B58),0)</f>
        <v>-142266</v>
      </c>
      <c r="H57" s="10">
        <f t="shared" ref="H57" si="67">ROUND((J57-E57)*I58,0)</f>
        <v>421075</v>
      </c>
      <c r="I57" s="9">
        <v>9805022.25</v>
      </c>
      <c r="J57" s="9">
        <f>ROUND(+I57/I58,2)</f>
        <v>725.12</v>
      </c>
    </row>
    <row r="58" spans="1:10" x14ac:dyDescent="0.3">
      <c r="A58" t="s">
        <v>6</v>
      </c>
      <c r="B58" s="32">
        <v>13727</v>
      </c>
      <c r="I58" s="32">
        <v>13522</v>
      </c>
    </row>
    <row r="59" spans="1:10" x14ac:dyDescent="0.3">
      <c r="A59" s="31" t="s">
        <v>24</v>
      </c>
    </row>
    <row r="60" spans="1:10" x14ac:dyDescent="0.3">
      <c r="A60" t="s">
        <v>5</v>
      </c>
      <c r="B60" s="9">
        <v>231075</v>
      </c>
      <c r="C60" s="9">
        <f>ROUND(+B60/B61,2)</f>
        <v>1178.95</v>
      </c>
      <c r="E60" s="9">
        <f t="shared" ref="E60" si="68">ROUND(C60+(C60*D60),2)</f>
        <v>1178.95</v>
      </c>
      <c r="F60" s="10">
        <f t="shared" ref="F60" si="69">ROUND(+(E60-C60)*B61,0)</f>
        <v>0</v>
      </c>
      <c r="G60" s="10">
        <f t="shared" ref="G60" si="70">ROUND(E60*(I61-B61),0)</f>
        <v>10611</v>
      </c>
      <c r="H60" s="10">
        <f t="shared" ref="H60" si="71">ROUND((J60-E60)*I61,0)</f>
        <v>-1630</v>
      </c>
      <c r="I60" s="9">
        <v>240055</v>
      </c>
      <c r="J60" s="9">
        <f>ROUND(+I60/I61,2)</f>
        <v>1171</v>
      </c>
    </row>
    <row r="61" spans="1:10" x14ac:dyDescent="0.3">
      <c r="A61" t="s">
        <v>6</v>
      </c>
      <c r="B61" s="32">
        <v>196</v>
      </c>
      <c r="I61" s="32">
        <v>205</v>
      </c>
    </row>
    <row r="62" spans="1:10" x14ac:dyDescent="0.3">
      <c r="A62" s="31" t="s">
        <v>25</v>
      </c>
    </row>
    <row r="63" spans="1:10" x14ac:dyDescent="0.3">
      <c r="A63" t="s">
        <v>5</v>
      </c>
      <c r="B63" s="9">
        <v>7705100.1200000001</v>
      </c>
      <c r="C63" s="9">
        <f>ROUND(+B63/B64,2)</f>
        <v>444</v>
      </c>
      <c r="D63" s="12">
        <v>4.7300000000000002E-2</v>
      </c>
      <c r="E63" s="9">
        <f t="shared" ref="E63" si="72">ROUND(C63+(C63*D63),2)</f>
        <v>465</v>
      </c>
      <c r="F63" s="10">
        <f t="shared" ref="F63" si="73">ROUND(+(E63-C63)*B64,0)</f>
        <v>364434</v>
      </c>
      <c r="G63" s="10">
        <f t="shared" ref="G63" si="74">ROUND(E63*(I64-B64),0)</f>
        <v>171585</v>
      </c>
      <c r="H63" s="10">
        <f t="shared" ref="H63" si="75">ROUND((J63-E63)*I64,0)</f>
        <v>-366512</v>
      </c>
      <c r="I63" s="9">
        <v>7874623</v>
      </c>
      <c r="J63" s="9">
        <f>ROUND(+I63/I64,2)</f>
        <v>444.32</v>
      </c>
    </row>
    <row r="64" spans="1:10" x14ac:dyDescent="0.3">
      <c r="A64" t="s">
        <v>6</v>
      </c>
      <c r="B64" s="32">
        <v>17354</v>
      </c>
      <c r="I64" s="32">
        <v>17723</v>
      </c>
    </row>
    <row r="65" spans="1:10" x14ac:dyDescent="0.3">
      <c r="A65" s="31" t="s">
        <v>26</v>
      </c>
    </row>
    <row r="66" spans="1:10" x14ac:dyDescent="0.3">
      <c r="A66" t="s">
        <v>5</v>
      </c>
      <c r="B66" s="9">
        <v>1327638</v>
      </c>
      <c r="C66" s="9">
        <f>ROUND(+B66/B67,2)</f>
        <v>443.14</v>
      </c>
      <c r="D66" s="12">
        <v>7.3700000000000002E-2</v>
      </c>
      <c r="E66" s="9">
        <f t="shared" ref="E66" si="76">ROUND(C66+(C66*D66),2)</f>
        <v>475.8</v>
      </c>
      <c r="F66" s="10">
        <f t="shared" ref="F66" si="77">ROUND(+(E66-C66)*B67,0)</f>
        <v>97849</v>
      </c>
      <c r="G66" s="10">
        <f t="shared" ref="G66" si="78">ROUND(E66*(I67-B67),0)</f>
        <v>192699</v>
      </c>
      <c r="H66" s="10">
        <f t="shared" ref="H66" si="79">ROUND((J66-E66)*I67,0)</f>
        <v>-24521</v>
      </c>
      <c r="I66" s="9">
        <v>1593667</v>
      </c>
      <c r="J66" s="9">
        <f>ROUND(+I66/I67,2)</f>
        <v>468.59</v>
      </c>
    </row>
    <row r="67" spans="1:10" x14ac:dyDescent="0.3">
      <c r="A67" t="s">
        <v>6</v>
      </c>
      <c r="B67" s="32">
        <v>2996</v>
      </c>
      <c r="I67" s="32">
        <v>3401</v>
      </c>
    </row>
    <row r="68" spans="1:10" x14ac:dyDescent="0.3">
      <c r="A68" s="31" t="s">
        <v>27</v>
      </c>
    </row>
    <row r="69" spans="1:10" x14ac:dyDescent="0.3">
      <c r="A69" t="s">
        <v>5</v>
      </c>
      <c r="B69" s="9">
        <v>3943709</v>
      </c>
      <c r="C69" s="9">
        <f>ROUND(+B69/B70,2)</f>
        <v>1723.65</v>
      </c>
      <c r="D69" s="12">
        <v>4.5199999999999997E-2</v>
      </c>
      <c r="E69" s="9">
        <f t="shared" ref="E69" si="80">ROUND(C69+(C69*D69),2)</f>
        <v>1801.56</v>
      </c>
      <c r="F69" s="10">
        <f t="shared" ref="F69" si="81">ROUND(+(E69-C69)*B70,0)</f>
        <v>178258</v>
      </c>
      <c r="G69" s="10">
        <f t="shared" ref="G69" si="82">ROUND(E69*(I70-B70),0)</f>
        <v>-374724</v>
      </c>
      <c r="H69" s="10">
        <f t="shared" ref="H69" si="83">ROUND((J69-E69)*I70,0)</f>
        <v>262642</v>
      </c>
      <c r="I69" s="9">
        <v>4009892</v>
      </c>
      <c r="J69" s="9">
        <f>ROUND(+I69/I70,2)</f>
        <v>1927.83</v>
      </c>
    </row>
    <row r="70" spans="1:10" x14ac:dyDescent="0.3">
      <c r="A70" t="s">
        <v>6</v>
      </c>
      <c r="B70" s="32">
        <v>2288</v>
      </c>
      <c r="I70" s="32">
        <v>2080</v>
      </c>
    </row>
    <row r="71" spans="1:10" x14ac:dyDescent="0.3">
      <c r="A71" s="31" t="s">
        <v>28</v>
      </c>
    </row>
    <row r="72" spans="1:10" x14ac:dyDescent="0.3">
      <c r="A72" t="s">
        <v>5</v>
      </c>
      <c r="B72" s="9">
        <v>8325376.0099999998</v>
      </c>
      <c r="C72" s="9">
        <f>ROUND(+B72/B73,2)</f>
        <v>24.21</v>
      </c>
      <c r="E72" s="9">
        <f t="shared" ref="E72" si="84">ROUND(C72+(C72*D72),2)</f>
        <v>24.21</v>
      </c>
      <c r="F72" s="10">
        <f t="shared" ref="F72" si="85">ROUND(+(E72-C72)*B73,0)</f>
        <v>0</v>
      </c>
      <c r="G72" s="10">
        <f t="shared" ref="G72" si="86">ROUND(E72*(I73-B73),0)</f>
        <v>12129</v>
      </c>
      <c r="H72" s="10">
        <f t="shared" ref="H72" si="87">ROUND((J72-E72)*I73,0)</f>
        <v>533884</v>
      </c>
      <c r="I72" s="9">
        <v>8873285.1099999994</v>
      </c>
      <c r="J72" s="9">
        <f>ROUND(+I72/I73,2)</f>
        <v>25.76</v>
      </c>
    </row>
    <row r="73" spans="1:10" x14ac:dyDescent="0.3">
      <c r="A73" t="s">
        <v>6</v>
      </c>
      <c r="B73" s="32">
        <v>343940</v>
      </c>
      <c r="I73" s="32">
        <v>344441</v>
      </c>
    </row>
    <row r="74" spans="1:10" x14ac:dyDescent="0.3">
      <c r="A74" s="31" t="s">
        <v>29</v>
      </c>
    </row>
    <row r="75" spans="1:10" x14ac:dyDescent="0.3">
      <c r="A75" t="s">
        <v>5</v>
      </c>
      <c r="B75" s="9">
        <v>37600136.020000003</v>
      </c>
      <c r="C75" s="9">
        <f>ROUND(+B75/B76,2)</f>
        <v>52.69</v>
      </c>
      <c r="E75" s="9">
        <f t="shared" ref="E75" si="88">ROUND(C75+(C75*D75),2)</f>
        <v>52.69</v>
      </c>
      <c r="F75" s="10">
        <f t="shared" ref="F75" si="89">ROUND(+(E75-C75)*B76,0)</f>
        <v>0</v>
      </c>
      <c r="G75" s="10">
        <f t="shared" ref="G75" si="90">ROUND(E75*(I76-B76),0)</f>
        <v>-1802103</v>
      </c>
      <c r="H75" s="10">
        <f t="shared" ref="H75" si="91">ROUND((J75-E75)*I76,0)</f>
        <v>-788183</v>
      </c>
      <c r="I75" s="9">
        <v>35010979.140000001</v>
      </c>
      <c r="J75" s="9">
        <f>ROUND(+I75/I76,2)</f>
        <v>51.53</v>
      </c>
    </row>
    <row r="76" spans="1:10" x14ac:dyDescent="0.3">
      <c r="A76" t="s">
        <v>6</v>
      </c>
      <c r="B76" s="32">
        <v>713670</v>
      </c>
      <c r="I76" s="32">
        <v>679468</v>
      </c>
    </row>
    <row r="77" spans="1:10" x14ac:dyDescent="0.3">
      <c r="A77" s="31" t="s">
        <v>30</v>
      </c>
    </row>
    <row r="78" spans="1:10" x14ac:dyDescent="0.3">
      <c r="A78" t="s">
        <v>5</v>
      </c>
      <c r="B78" s="9">
        <v>1193131</v>
      </c>
      <c r="C78" s="9">
        <f>ROUND(+B78/B79,2)</f>
        <v>112.44</v>
      </c>
      <c r="E78" s="9">
        <f t="shared" ref="E78" si="92">ROUND(C78+(C78*D78),2)</f>
        <v>112.44</v>
      </c>
      <c r="F78" s="10">
        <f t="shared" ref="F78" si="93">ROUND(+(E78-C78)*B79,0)</f>
        <v>0</v>
      </c>
      <c r="G78" s="10">
        <f t="shared" ref="G78" si="94">ROUND(E78*(I79-B79),0)</f>
        <v>-30246</v>
      </c>
      <c r="H78" s="10">
        <f t="shared" ref="H78" si="95">ROUND((J78-E78)*I79,0)</f>
        <v>14686</v>
      </c>
      <c r="I78" s="9">
        <v>1177574</v>
      </c>
      <c r="J78" s="9">
        <f>ROUND(+I78/I79,2)</f>
        <v>113.86</v>
      </c>
    </row>
    <row r="79" spans="1:10" x14ac:dyDescent="0.3">
      <c r="A79" t="s">
        <v>6</v>
      </c>
      <c r="B79" s="32">
        <v>10611</v>
      </c>
      <c r="I79" s="32">
        <v>10342</v>
      </c>
    </row>
    <row r="80" spans="1:10" x14ac:dyDescent="0.3">
      <c r="A80" s="31" t="s">
        <v>31</v>
      </c>
    </row>
    <row r="81" spans="1:10" x14ac:dyDescent="0.3">
      <c r="A81" t="s">
        <v>5</v>
      </c>
      <c r="B81" s="9">
        <v>741833</v>
      </c>
      <c r="C81" s="9">
        <f>ROUND(+B81/B82,2)</f>
        <v>117.47</v>
      </c>
      <c r="E81" s="9">
        <f t="shared" ref="E81" si="96">ROUND(C81+(C81*D81),2)</f>
        <v>117.47</v>
      </c>
      <c r="F81" s="10">
        <f t="shared" ref="F81" si="97">ROUND(+(E81-C81)*B82,0)</f>
        <v>0</v>
      </c>
      <c r="G81" s="10">
        <f t="shared" ref="G81" si="98">ROUND(E81*(I82-B82),0)</f>
        <v>-139907</v>
      </c>
      <c r="H81" s="10">
        <f t="shared" ref="H81" si="99">ROUND((J81-E81)*I82,0)</f>
        <v>34177</v>
      </c>
      <c r="I81" s="9">
        <v>636087</v>
      </c>
      <c r="J81" s="9">
        <f>ROUND(+I81/I82,2)</f>
        <v>124.14</v>
      </c>
    </row>
    <row r="82" spans="1:10" x14ac:dyDescent="0.3">
      <c r="A82" t="s">
        <v>6</v>
      </c>
      <c r="B82" s="32">
        <v>6315</v>
      </c>
      <c r="I82" s="32">
        <v>5124</v>
      </c>
    </row>
    <row r="83" spans="1:10" x14ac:dyDescent="0.3">
      <c r="A83" s="31" t="s">
        <v>32</v>
      </c>
    </row>
    <row r="84" spans="1:10" x14ac:dyDescent="0.3">
      <c r="A84" t="s">
        <v>5</v>
      </c>
      <c r="B84" s="9">
        <v>795322</v>
      </c>
      <c r="C84" s="9">
        <f>ROUND(+B84/B85,2)</f>
        <v>405.98</v>
      </c>
      <c r="E84" s="9">
        <f t="shared" ref="E84" si="100">ROUND(C84+(C84*D84),2)</f>
        <v>405.98</v>
      </c>
      <c r="F84" s="10">
        <f t="shared" ref="F84" si="101">ROUND(+(E84-C84)*B85,0)</f>
        <v>0</v>
      </c>
      <c r="G84" s="10">
        <f t="shared" ref="G84" si="102">ROUND(E84*(I85-B85),0)</f>
        <v>217605</v>
      </c>
      <c r="H84" s="10">
        <f t="shared" ref="H84" si="103">ROUND((J84-E84)*I85,0)</f>
        <v>16966</v>
      </c>
      <c r="I84" s="9">
        <v>1029893</v>
      </c>
      <c r="J84" s="9">
        <f>ROUND(+I84/I85,2)</f>
        <v>412.78</v>
      </c>
    </row>
    <row r="85" spans="1:10" x14ac:dyDescent="0.3">
      <c r="A85" t="s">
        <v>6</v>
      </c>
      <c r="B85" s="32">
        <v>1959</v>
      </c>
      <c r="I85" s="32">
        <v>2495</v>
      </c>
    </row>
    <row r="86" spans="1:10" x14ac:dyDescent="0.3">
      <c r="A86" s="31" t="s">
        <v>33</v>
      </c>
    </row>
    <row r="87" spans="1:10" x14ac:dyDescent="0.3">
      <c r="A87" t="s">
        <v>5</v>
      </c>
      <c r="B87" s="9">
        <v>25883355</v>
      </c>
      <c r="C87" s="9">
        <f>ROUND(+B87/B88,2)</f>
        <v>671.41</v>
      </c>
      <c r="D87" s="12">
        <v>4.9599999999999998E-2</v>
      </c>
      <c r="E87" s="9">
        <f t="shared" ref="E87" si="104">ROUND(C87+(C87*D87),2)</f>
        <v>704.71</v>
      </c>
      <c r="F87" s="10">
        <f t="shared" ref="F87" si="105">ROUND(+(E87-C87)*B88,0)</f>
        <v>1283748</v>
      </c>
      <c r="G87" s="10">
        <f t="shared" ref="G87" si="106">ROUND(E87*(I88-B88),0)</f>
        <v>-3271969</v>
      </c>
      <c r="H87" s="10">
        <f t="shared" ref="H87" si="107">ROUND((J87-E87)*I88,0)</f>
        <v>-10172</v>
      </c>
      <c r="I87" s="9">
        <v>23885206</v>
      </c>
      <c r="J87" s="9">
        <f>ROUND(+I87/I88,2)</f>
        <v>704.41</v>
      </c>
    </row>
    <row r="88" spans="1:10" x14ac:dyDescent="0.3">
      <c r="A88" t="s">
        <v>6</v>
      </c>
      <c r="B88" s="32">
        <v>38551</v>
      </c>
      <c r="I88" s="32">
        <v>33908</v>
      </c>
    </row>
    <row r="89" spans="1:10" x14ac:dyDescent="0.3">
      <c r="A89" s="31" t="s">
        <v>34</v>
      </c>
    </row>
    <row r="90" spans="1:10" x14ac:dyDescent="0.3">
      <c r="A90" t="s">
        <v>5</v>
      </c>
      <c r="B90" s="9">
        <v>266247</v>
      </c>
      <c r="C90" s="9">
        <f>ROUND(+B90/B91,2)</f>
        <v>513</v>
      </c>
      <c r="E90" s="9">
        <f t="shared" ref="E90" si="108">ROUND(C90+(C90*D90),2)</f>
        <v>513</v>
      </c>
      <c r="F90" s="10">
        <f t="shared" ref="F90" si="109">ROUND(+(E90-C90)*B91,0)</f>
        <v>0</v>
      </c>
      <c r="G90" s="10">
        <f t="shared" ref="G90" si="110">ROUND(E90*(I91-B91),0)</f>
        <v>-98496</v>
      </c>
      <c r="H90" s="10">
        <f t="shared" ref="H90" si="111">ROUND((J90-E90)*I91,0)</f>
        <v>0</v>
      </c>
      <c r="I90" s="9">
        <v>167751</v>
      </c>
      <c r="J90" s="9">
        <f>ROUND(+I90/I91,2)</f>
        <v>513</v>
      </c>
    </row>
    <row r="91" spans="1:10" x14ac:dyDescent="0.3">
      <c r="A91" t="s">
        <v>6</v>
      </c>
      <c r="B91" s="32">
        <v>519</v>
      </c>
      <c r="I91" s="32">
        <v>327</v>
      </c>
    </row>
    <row r="92" spans="1:10" x14ac:dyDescent="0.3">
      <c r="A92" s="31" t="s">
        <v>35</v>
      </c>
    </row>
    <row r="93" spans="1:10" x14ac:dyDescent="0.3">
      <c r="A93" t="s">
        <v>5</v>
      </c>
      <c r="B93" s="9">
        <v>1564284.91</v>
      </c>
      <c r="C93" s="9">
        <f>ROUND(+B93/B94,2)</f>
        <v>85.03</v>
      </c>
      <c r="D93" s="12">
        <v>0.08</v>
      </c>
      <c r="E93" s="9">
        <f t="shared" ref="E93" si="112">ROUND(C93+(C93*D93),2)</f>
        <v>91.83</v>
      </c>
      <c r="F93" s="10">
        <f t="shared" ref="F93" si="113">ROUND(+(E93-C93)*B94,0)</f>
        <v>125093</v>
      </c>
      <c r="G93" s="10">
        <f t="shared" ref="G93" si="114">ROUND(E93*(I94-B94),0)</f>
        <v>99176</v>
      </c>
      <c r="H93" s="10">
        <f t="shared" ref="H93" si="115">ROUND((J93-E93)*I94,0)</f>
        <v>-209172</v>
      </c>
      <c r="I93" s="9">
        <v>1579365.42</v>
      </c>
      <c r="J93" s="9">
        <f>ROUND(+I93/I94,2)</f>
        <v>81.09</v>
      </c>
    </row>
    <row r="94" spans="1:10" x14ac:dyDescent="0.3">
      <c r="A94" t="s">
        <v>6</v>
      </c>
      <c r="B94" s="32">
        <v>18396</v>
      </c>
      <c r="I94" s="32">
        <v>19476</v>
      </c>
    </row>
    <row r="95" spans="1:10" x14ac:dyDescent="0.3">
      <c r="A95" s="31" t="s">
        <v>36</v>
      </c>
    </row>
    <row r="96" spans="1:10" x14ac:dyDescent="0.3">
      <c r="A96" t="s">
        <v>5</v>
      </c>
      <c r="B96" s="9">
        <v>1604611</v>
      </c>
      <c r="C96" s="9">
        <f>ROUND(+B96/B97,2)</f>
        <v>387.77</v>
      </c>
      <c r="D96" s="12">
        <v>-5.6899999999999999E-2</v>
      </c>
      <c r="E96" s="9">
        <f t="shared" ref="E96" si="116">ROUND(C96+(C96*D96),2)</f>
        <v>365.71</v>
      </c>
      <c r="F96" s="10">
        <f t="shared" ref="F96" si="117">ROUND(+(E96-C96)*B97,0)</f>
        <v>-91284</v>
      </c>
      <c r="G96" s="10">
        <f t="shared" ref="G96" si="118">ROUND(E96*(I97-B97),0)</f>
        <v>77531</v>
      </c>
      <c r="H96" s="10">
        <f t="shared" ref="H96" si="119">ROUND((J96-E96)*I97,0)</f>
        <v>118625</v>
      </c>
      <c r="I96" s="9">
        <v>1709473</v>
      </c>
      <c r="J96" s="9">
        <f>ROUND(+I96/I97,2)</f>
        <v>392.98</v>
      </c>
    </row>
    <row r="97" spans="1:10" x14ac:dyDescent="0.3">
      <c r="A97" t="s">
        <v>6</v>
      </c>
      <c r="B97" s="32">
        <v>4138</v>
      </c>
      <c r="I97" s="32">
        <v>4350</v>
      </c>
    </row>
    <row r="98" spans="1:10" x14ac:dyDescent="0.3">
      <c r="A98" s="31" t="s">
        <v>37</v>
      </c>
    </row>
    <row r="99" spans="1:10" x14ac:dyDescent="0.3">
      <c r="A99" t="s">
        <v>5</v>
      </c>
      <c r="B99" s="9">
        <v>2890122</v>
      </c>
      <c r="C99" s="9">
        <f>ROUND(+B99/B100,2)</f>
        <v>1333.7</v>
      </c>
      <c r="D99" s="12">
        <v>5.7099999999999998E-2</v>
      </c>
      <c r="E99" s="9">
        <f t="shared" ref="E99" si="120">ROUND(C99+(C99*D99),2)</f>
        <v>1409.85</v>
      </c>
      <c r="F99" s="10">
        <f t="shared" ref="F99" si="121">ROUND(+(E99-C99)*B100,0)</f>
        <v>165017</v>
      </c>
      <c r="G99" s="10">
        <f t="shared" ref="G99" si="122">ROUND(E99*(I100-B100),0)</f>
        <v>573809</v>
      </c>
      <c r="H99" s="10">
        <f t="shared" ref="H99" si="123">ROUND((J99-E99)*I100,0)</f>
        <v>-107336</v>
      </c>
      <c r="I99" s="9">
        <v>3521621</v>
      </c>
      <c r="J99" s="9">
        <f>ROUND(+I99/I100,2)</f>
        <v>1368.15</v>
      </c>
    </row>
    <row r="100" spans="1:10" x14ac:dyDescent="0.3">
      <c r="A100" t="s">
        <v>6</v>
      </c>
      <c r="B100" s="32">
        <v>2167</v>
      </c>
      <c r="I100" s="32">
        <v>2574</v>
      </c>
    </row>
    <row r="101" spans="1:10" x14ac:dyDescent="0.3">
      <c r="A101" s="31" t="s">
        <v>38</v>
      </c>
    </row>
    <row r="102" spans="1:10" x14ac:dyDescent="0.3">
      <c r="A102" t="s">
        <v>5</v>
      </c>
      <c r="B102" s="9">
        <v>285012</v>
      </c>
      <c r="C102" s="9">
        <f>ROUND(+B102/B103,2)</f>
        <v>783</v>
      </c>
      <c r="E102" s="9">
        <f t="shared" ref="E102" si="124">ROUND(C102+(C102*D102),2)</f>
        <v>783</v>
      </c>
      <c r="F102" s="10">
        <f t="shared" ref="F102" si="125">ROUND(+(E102-C102)*B103,0)</f>
        <v>0</v>
      </c>
      <c r="G102" s="10">
        <f t="shared" ref="G102" si="126">ROUND(E102*(I103-B103),0)</f>
        <v>68121</v>
      </c>
      <c r="H102" s="10">
        <f t="shared" ref="H102" si="127">ROUND((J102-E102)*I103,0)</f>
        <v>-39422</v>
      </c>
      <c r="I102" s="9">
        <v>313713</v>
      </c>
      <c r="J102" s="9">
        <f>ROUND(+I102/I103,2)</f>
        <v>695.59</v>
      </c>
    </row>
    <row r="103" spans="1:10" x14ac:dyDescent="0.3">
      <c r="A103" t="s">
        <v>6</v>
      </c>
      <c r="B103" s="32">
        <v>364</v>
      </c>
      <c r="I103" s="32">
        <v>451</v>
      </c>
    </row>
    <row r="104" spans="1:10" x14ac:dyDescent="0.3">
      <c r="A104" s="31" t="s">
        <v>39</v>
      </c>
    </row>
    <row r="105" spans="1:10" x14ac:dyDescent="0.3">
      <c r="A105" t="s">
        <v>5</v>
      </c>
      <c r="B105" s="9">
        <v>3107217</v>
      </c>
      <c r="C105" s="9">
        <f>ROUND(+B105/B106,2)</f>
        <v>426.99</v>
      </c>
      <c r="D105" s="12">
        <v>0.1071</v>
      </c>
      <c r="E105" s="9">
        <f t="shared" ref="E105" si="128">ROUND(C105+(C105*D105),2)</f>
        <v>472.72</v>
      </c>
      <c r="F105" s="10">
        <f t="shared" ref="F105" si="129">ROUND(+(E105-C105)*B106,0)</f>
        <v>332777</v>
      </c>
      <c r="G105" s="10">
        <f t="shared" ref="G105" si="130">ROUND(E105*(I106-B106),0)</f>
        <v>716171</v>
      </c>
      <c r="H105" s="10">
        <f t="shared" ref="H105" si="131">ROUND((J105-E105)*I106,0)</f>
        <v>-791</v>
      </c>
      <c r="I105" s="9">
        <v>4155329</v>
      </c>
      <c r="J105" s="9">
        <f>ROUND(+I105/I106,2)</f>
        <v>472.63</v>
      </c>
    </row>
    <row r="106" spans="1:10" x14ac:dyDescent="0.3">
      <c r="A106" t="s">
        <v>6</v>
      </c>
      <c r="B106" s="32">
        <v>7277</v>
      </c>
      <c r="I106" s="32">
        <v>8792</v>
      </c>
    </row>
    <row r="107" spans="1:10" x14ac:dyDescent="0.3">
      <c r="A107" s="31" t="s">
        <v>40</v>
      </c>
    </row>
    <row r="108" spans="1:10" x14ac:dyDescent="0.3">
      <c r="A108" t="s">
        <v>5</v>
      </c>
      <c r="B108" s="9">
        <v>4749975</v>
      </c>
      <c r="C108" s="9">
        <f>ROUND(+B108/B109,2)</f>
        <v>3364</v>
      </c>
      <c r="D108" s="12">
        <v>7.0000000000000001E-3</v>
      </c>
      <c r="E108" s="9">
        <f t="shared" ref="E108" si="132">ROUND(C108+(C108*D108),2)</f>
        <v>3387.55</v>
      </c>
      <c r="F108" s="10">
        <f t="shared" ref="F108" si="133">ROUND(+(E108-C108)*B109,0)</f>
        <v>33253</v>
      </c>
      <c r="G108" s="10">
        <f t="shared" ref="G108" si="134">ROUND(E108*(I109-B109),0)</f>
        <v>989165</v>
      </c>
      <c r="H108" s="10">
        <f t="shared" ref="H108" si="135">ROUND((J108-E108)*I109,0)</f>
        <v>110538</v>
      </c>
      <c r="I108" s="9">
        <v>5882927</v>
      </c>
      <c r="J108" s="9">
        <f>ROUND(+I108/I109,2)</f>
        <v>3452.42</v>
      </c>
    </row>
    <row r="109" spans="1:10" x14ac:dyDescent="0.3">
      <c r="A109" t="s">
        <v>6</v>
      </c>
      <c r="B109" s="32">
        <v>1412</v>
      </c>
      <c r="I109" s="32">
        <v>1704</v>
      </c>
    </row>
    <row r="110" spans="1:10" x14ac:dyDescent="0.3">
      <c r="A110" s="31" t="s">
        <v>41</v>
      </c>
    </row>
    <row r="111" spans="1:10" x14ac:dyDescent="0.3">
      <c r="A111" t="s">
        <v>5</v>
      </c>
      <c r="B111" s="9">
        <v>3386561</v>
      </c>
      <c r="C111" s="9">
        <f>ROUND(+B111/B112,2)</f>
        <v>2704.92</v>
      </c>
      <c r="D111" s="12">
        <v>6.1000000000000004E-3</v>
      </c>
      <c r="E111" s="9">
        <f t="shared" ref="E111" si="136">ROUND(C111+(C111*D111),2)</f>
        <v>2721.42</v>
      </c>
      <c r="F111" s="10">
        <f t="shared" ref="F111" si="137">ROUND(+(E111-C111)*B112,0)</f>
        <v>20658</v>
      </c>
      <c r="G111" s="10">
        <f t="shared" ref="G111" si="138">ROUND(E111*(I112-B112),0)</f>
        <v>770162</v>
      </c>
      <c r="H111" s="10">
        <f t="shared" ref="H111" si="139">ROUND((J111-E111)*I112,0)</f>
        <v>-171644</v>
      </c>
      <c r="I111" s="9">
        <v>4005731</v>
      </c>
      <c r="J111" s="9">
        <f>ROUND(+I111/I112,2)</f>
        <v>2609.6</v>
      </c>
    </row>
    <row r="112" spans="1:10" x14ac:dyDescent="0.3">
      <c r="A112" t="s">
        <v>6</v>
      </c>
      <c r="B112" s="32">
        <v>1252</v>
      </c>
      <c r="I112" s="32">
        <v>1535</v>
      </c>
    </row>
    <row r="113" spans="1:10" x14ac:dyDescent="0.3">
      <c r="A113" s="31" t="s">
        <v>42</v>
      </c>
    </row>
    <row r="114" spans="1:10" x14ac:dyDescent="0.3">
      <c r="A114" t="s">
        <v>5</v>
      </c>
      <c r="B114" s="9">
        <v>2862501</v>
      </c>
      <c r="C114" s="9">
        <f>ROUND(+B114/B115,2)</f>
        <v>1252.74</v>
      </c>
      <c r="D114" s="12">
        <v>1.6000000000000001E-3</v>
      </c>
      <c r="E114" s="9">
        <f t="shared" ref="E114" si="140">ROUND(C114+(C114*D114),2)</f>
        <v>1254.74</v>
      </c>
      <c r="F114" s="10">
        <f t="shared" ref="F114" si="141">ROUND(+(E114-C114)*B115,0)</f>
        <v>4570</v>
      </c>
      <c r="G114" s="10">
        <f t="shared" ref="G114" si="142">ROUND(E114*(I115-B115),0)</f>
        <v>225853</v>
      </c>
      <c r="H114" s="10">
        <f t="shared" ref="H114" si="143">ROUND((J114-E114)*I115,0)</f>
        <v>-23023</v>
      </c>
      <c r="I114" s="9">
        <v>3069901</v>
      </c>
      <c r="J114" s="9">
        <f>ROUND(+I114/I115,2)</f>
        <v>1245.4000000000001</v>
      </c>
    </row>
    <row r="115" spans="1:10" x14ac:dyDescent="0.3">
      <c r="A115" t="s">
        <v>6</v>
      </c>
      <c r="B115" s="32">
        <v>2285</v>
      </c>
      <c r="I115" s="32">
        <v>2465</v>
      </c>
    </row>
    <row r="116" spans="1:10" x14ac:dyDescent="0.3">
      <c r="A116" s="31" t="s">
        <v>43</v>
      </c>
    </row>
    <row r="117" spans="1:10" x14ac:dyDescent="0.3">
      <c r="A117" t="s">
        <v>5</v>
      </c>
      <c r="B117" s="9">
        <v>688256</v>
      </c>
      <c r="C117" s="9">
        <f>ROUND(+B117/B118,2)</f>
        <v>4528</v>
      </c>
      <c r="E117" s="9">
        <f t="shared" ref="E117" si="144">ROUND(C117+(C117*D117),2)</f>
        <v>4528</v>
      </c>
      <c r="F117" s="10">
        <f t="shared" ref="F117" si="145">ROUND(+(E117-C117)*B118,0)</f>
        <v>0</v>
      </c>
      <c r="G117" s="10">
        <f t="shared" ref="G117" si="146">ROUND(E117*(I118-B118),0)</f>
        <v>439216</v>
      </c>
      <c r="H117" s="10">
        <f t="shared" ref="H117" si="147">ROUND((J117-E117)*I118,0)</f>
        <v>-3737</v>
      </c>
      <c r="I117" s="9">
        <v>1123735</v>
      </c>
      <c r="J117" s="9">
        <f>ROUND(+I117/I118,2)</f>
        <v>4512.99</v>
      </c>
    </row>
    <row r="118" spans="1:10" x14ac:dyDescent="0.3">
      <c r="A118" t="s">
        <v>6</v>
      </c>
      <c r="B118" s="32">
        <v>152</v>
      </c>
      <c r="I118" s="32">
        <v>249</v>
      </c>
    </row>
    <row r="119" spans="1:10" x14ac:dyDescent="0.3">
      <c r="A119" s="31" t="s">
        <v>44</v>
      </c>
    </row>
    <row r="120" spans="1:10" x14ac:dyDescent="0.3">
      <c r="A120" t="s">
        <v>5</v>
      </c>
      <c r="B120" s="9">
        <v>74765</v>
      </c>
      <c r="C120" s="9">
        <f>ROUND(+B120/B121,2)</f>
        <v>137.94</v>
      </c>
      <c r="E120" s="9">
        <f t="shared" ref="E120" si="148">ROUND(C120+(C120*D120),2)</f>
        <v>137.94</v>
      </c>
      <c r="F120" s="10">
        <f t="shared" ref="F120" si="149">ROUND(+(E120-C120)*B121,0)</f>
        <v>0</v>
      </c>
      <c r="G120" s="10">
        <f t="shared" ref="G120" si="150">ROUND(E120*(I121-B121),0)</f>
        <v>-16829</v>
      </c>
      <c r="H120" s="10">
        <f t="shared" ref="H120" si="151">ROUND((J120-E120)*I121,0)</f>
        <v>-9005</v>
      </c>
      <c r="I120" s="9">
        <v>48928</v>
      </c>
      <c r="J120" s="9">
        <f>ROUND(+I120/I121,2)</f>
        <v>116.5</v>
      </c>
    </row>
    <row r="121" spans="1:10" x14ac:dyDescent="0.3">
      <c r="A121" t="s">
        <v>6</v>
      </c>
      <c r="B121" s="32">
        <v>542</v>
      </c>
      <c r="I121" s="32">
        <v>420</v>
      </c>
    </row>
    <row r="122" spans="1:10" x14ac:dyDescent="0.3">
      <c r="A122" s="31" t="s">
        <v>45</v>
      </c>
    </row>
    <row r="123" spans="1:10" x14ac:dyDescent="0.3">
      <c r="A123" t="s">
        <v>5</v>
      </c>
      <c r="B123" s="9">
        <v>15635887</v>
      </c>
      <c r="C123" s="9">
        <f>ROUND(+B123/B124,2)</f>
        <v>2623.91</v>
      </c>
      <c r="D123" s="12">
        <v>5.5999999999999999E-3</v>
      </c>
      <c r="E123" s="9">
        <f t="shared" ref="E123" si="152">ROUND(C123+(C123*D123),2)</f>
        <v>2638.6</v>
      </c>
      <c r="F123" s="10">
        <f t="shared" ref="F123" si="153">ROUND(+(E123-C123)*B124,0)</f>
        <v>87538</v>
      </c>
      <c r="G123" s="10">
        <f t="shared" ref="G123" si="154">ROUND(E123*(I124-B124),0)</f>
        <v>2789000</v>
      </c>
      <c r="H123" s="10">
        <f t="shared" ref="H123" si="155">ROUND((J123-E123)*I124,0)</f>
        <v>321473</v>
      </c>
      <c r="I123" s="9">
        <v>18833882</v>
      </c>
      <c r="J123" s="9">
        <f>ROUND(+I123/I124,2)</f>
        <v>2684.42</v>
      </c>
    </row>
    <row r="124" spans="1:10" x14ac:dyDescent="0.3">
      <c r="A124" t="s">
        <v>6</v>
      </c>
      <c r="B124" s="32">
        <v>5959</v>
      </c>
      <c r="I124" s="32">
        <v>7016</v>
      </c>
    </row>
    <row r="125" spans="1:10" x14ac:dyDescent="0.3">
      <c r="A125" s="31" t="s">
        <v>69</v>
      </c>
    </row>
    <row r="126" spans="1:10" x14ac:dyDescent="0.3">
      <c r="A126" t="s">
        <v>67</v>
      </c>
      <c r="B126" s="9">
        <v>2393430</v>
      </c>
      <c r="C126" s="9">
        <f>ROUND(+B126/B127,2)</f>
        <v>2929.53</v>
      </c>
      <c r="D126" s="12">
        <v>9.1499999999999998E-2</v>
      </c>
      <c r="E126" s="9">
        <f t="shared" ref="E126" si="156">ROUND(C126+(C126*D126),2)</f>
        <v>3197.58</v>
      </c>
      <c r="F126" s="10">
        <f t="shared" ref="F126" si="157">ROUND(+(E126-C126)*B127,0)</f>
        <v>218997</v>
      </c>
      <c r="G126" s="10">
        <f t="shared" ref="G126" si="158">ROUND(E126*(I127-B127),0)</f>
        <v>-1288625</v>
      </c>
      <c r="H126" s="10">
        <f t="shared" ref="H126" si="159">ROUND((J126-E126)*I127,0)</f>
        <v>-11998</v>
      </c>
      <c r="I126" s="9">
        <v>1311802.18</v>
      </c>
      <c r="J126" s="9">
        <f>ROUND(+I126/I127,2)</f>
        <v>3168.6</v>
      </c>
    </row>
    <row r="127" spans="1:10" x14ac:dyDescent="0.3">
      <c r="A127" t="s">
        <v>68</v>
      </c>
      <c r="B127" s="32">
        <v>817</v>
      </c>
      <c r="I127" s="32">
        <v>414</v>
      </c>
    </row>
    <row r="128" spans="1:10" x14ac:dyDescent="0.3">
      <c r="A128" s="31" t="s">
        <v>70</v>
      </c>
    </row>
    <row r="129" spans="1:10" x14ac:dyDescent="0.3">
      <c r="A129" t="s">
        <v>67</v>
      </c>
      <c r="B129" s="9">
        <v>1205948</v>
      </c>
      <c r="C129" s="9">
        <f>ROUND(+B129/B130,2)</f>
        <v>7398.45</v>
      </c>
      <c r="D129" s="12">
        <v>0.1115</v>
      </c>
      <c r="E129" s="9">
        <f t="shared" ref="E129" si="160">ROUND(C129+(C129*D129),2)</f>
        <v>8223.3799999999992</v>
      </c>
      <c r="F129" s="10">
        <f t="shared" ref="F129" si="161">ROUND(+(E129-C129)*B130,0)</f>
        <v>134464</v>
      </c>
      <c r="G129" s="10">
        <f t="shared" ref="G129" si="162">ROUND(E129*(I130-B130),0)</f>
        <v>1258177</v>
      </c>
      <c r="H129" s="10">
        <f t="shared" ref="H129" si="163">ROUND((J129-E129)*I130,0)</f>
        <v>-197096</v>
      </c>
      <c r="I129" s="9">
        <v>2401494</v>
      </c>
      <c r="J129" s="9">
        <f>ROUND(+I129/I130,2)</f>
        <v>7599.66</v>
      </c>
    </row>
    <row r="130" spans="1:10" x14ac:dyDescent="0.3">
      <c r="A130" t="s">
        <v>68</v>
      </c>
      <c r="B130" s="32">
        <v>163</v>
      </c>
      <c r="I130" s="32">
        <v>316</v>
      </c>
    </row>
    <row r="131" spans="1:10" x14ac:dyDescent="0.3">
      <c r="A131" s="31" t="s">
        <v>71</v>
      </c>
    </row>
    <row r="132" spans="1:10" x14ac:dyDescent="0.3">
      <c r="A132" t="s">
        <v>67</v>
      </c>
      <c r="B132" s="9">
        <v>180</v>
      </c>
      <c r="C132" s="9">
        <f>ROUND(+B132/B133,2)</f>
        <v>20</v>
      </c>
      <c r="E132" s="9">
        <f t="shared" ref="E132" si="164">ROUND(C132+(C132*D132),2)</f>
        <v>20</v>
      </c>
      <c r="F132" s="10">
        <f t="shared" ref="F132" si="165">ROUND(+(E132-C132)*B133,0)</f>
        <v>0</v>
      </c>
      <c r="G132" s="10">
        <f t="shared" ref="G132" si="166">ROUND(E132*(I133-B133),0)</f>
        <v>-180</v>
      </c>
      <c r="H132" s="10">
        <f t="shared" ref="H132" si="167">ROUND((J132-E132)*I133,0)</f>
        <v>0</v>
      </c>
      <c r="I132" s="33">
        <v>0</v>
      </c>
      <c r="J132" s="33">
        <v>0</v>
      </c>
    </row>
    <row r="133" spans="1:10" x14ac:dyDescent="0.3">
      <c r="A133" t="s">
        <v>68</v>
      </c>
      <c r="B133" s="32">
        <v>9</v>
      </c>
      <c r="I133" s="34">
        <v>0</v>
      </c>
      <c r="J133" s="34">
        <v>0</v>
      </c>
    </row>
    <row r="134" spans="1:10" x14ac:dyDescent="0.3">
      <c r="A134" s="31" t="s">
        <v>46</v>
      </c>
    </row>
    <row r="135" spans="1:10" x14ac:dyDescent="0.3">
      <c r="A135" t="s">
        <v>5</v>
      </c>
      <c r="B135" s="9">
        <v>411672</v>
      </c>
      <c r="C135" s="9">
        <f>ROUND(+B135/B136,2)</f>
        <v>1169.52</v>
      </c>
      <c r="D135" s="12">
        <v>2.7000000000000001E-3</v>
      </c>
      <c r="E135" s="9">
        <f t="shared" ref="E135" si="168">ROUND(C135+(C135*D135),2)</f>
        <v>1172.68</v>
      </c>
      <c r="F135" s="10">
        <f t="shared" ref="F135" si="169">ROUND(+(E135-C135)*B136,0)</f>
        <v>1112</v>
      </c>
      <c r="G135" s="10">
        <f t="shared" ref="G135" si="170">ROUND(E135*(I136-B136),0)</f>
        <v>180593</v>
      </c>
      <c r="H135" s="10">
        <f t="shared" ref="H135" si="171">ROUND((J135-E135)*I136,0)</f>
        <v>72935</v>
      </c>
      <c r="I135" s="9">
        <v>666312</v>
      </c>
      <c r="J135" s="9">
        <f>ROUND(+I135/I136,2)</f>
        <v>1316.82</v>
      </c>
    </row>
    <row r="136" spans="1:10" x14ac:dyDescent="0.3">
      <c r="A136" t="s">
        <v>6</v>
      </c>
      <c r="B136" s="32">
        <v>352</v>
      </c>
      <c r="I136" s="32">
        <v>506</v>
      </c>
    </row>
    <row r="137" spans="1:10" x14ac:dyDescent="0.3">
      <c r="A137" s="31" t="s">
        <v>47</v>
      </c>
    </row>
    <row r="138" spans="1:10" x14ac:dyDescent="0.3">
      <c r="A138" t="s">
        <v>5</v>
      </c>
      <c r="B138" s="9">
        <v>327341</v>
      </c>
      <c r="C138" s="9">
        <f>ROUND(+B138/B139,2)</f>
        <v>707</v>
      </c>
      <c r="E138" s="9">
        <f t="shared" ref="E138" si="172">ROUND(C138+(C138*D138),2)</f>
        <v>707</v>
      </c>
      <c r="F138" s="10">
        <f t="shared" ref="F138" si="173">ROUND(+(E138-C138)*B139,0)</f>
        <v>0</v>
      </c>
      <c r="G138" s="10">
        <f t="shared" ref="G138" si="174">ROUND(E138*(I139-B139),0)</f>
        <v>-9191</v>
      </c>
      <c r="H138" s="10">
        <f t="shared" ref="H138" si="175">ROUND((J138-E138)*I139,0)</f>
        <v>0</v>
      </c>
      <c r="I138" s="9">
        <v>318150</v>
      </c>
      <c r="J138" s="9">
        <f>ROUND(+I138/I139,2)</f>
        <v>707</v>
      </c>
    </row>
    <row r="139" spans="1:10" x14ac:dyDescent="0.3">
      <c r="A139" t="s">
        <v>6</v>
      </c>
      <c r="B139" s="32">
        <v>463</v>
      </c>
      <c r="I139" s="32">
        <v>450</v>
      </c>
    </row>
    <row r="140" spans="1:10" x14ac:dyDescent="0.3">
      <c r="A140" s="31" t="s">
        <v>48</v>
      </c>
    </row>
    <row r="141" spans="1:10" x14ac:dyDescent="0.3">
      <c r="A141" t="s">
        <v>5</v>
      </c>
      <c r="B141" s="9">
        <v>1108959.3799999999</v>
      </c>
      <c r="C141" s="9">
        <f>ROUND(+B141/B142,2)</f>
        <v>92.94</v>
      </c>
      <c r="E141" s="9">
        <f t="shared" ref="E141" si="176">ROUND(C141+(C141*D141),2)</f>
        <v>92.94</v>
      </c>
      <c r="F141" s="10">
        <f t="shared" ref="F141" si="177">ROUND(+(E141-C141)*B142,0)</f>
        <v>0</v>
      </c>
      <c r="G141" s="10">
        <f t="shared" ref="G141" si="178">ROUND(E141*(I142-B142),0)</f>
        <v>-43775</v>
      </c>
      <c r="H141" s="10">
        <f t="shared" ref="H141" si="179">ROUND((J141-E141)*I142,0)</f>
        <v>-2521</v>
      </c>
      <c r="I141" s="9">
        <v>1062616.6399999999</v>
      </c>
      <c r="J141" s="9">
        <f>ROUND(+I141/I142,2)</f>
        <v>92.72</v>
      </c>
    </row>
    <row r="142" spans="1:10" x14ac:dyDescent="0.3">
      <c r="A142" t="s">
        <v>6</v>
      </c>
      <c r="B142" s="32">
        <v>11932</v>
      </c>
      <c r="I142" s="32">
        <v>11461</v>
      </c>
    </row>
    <row r="143" spans="1:10" x14ac:dyDescent="0.3">
      <c r="A143" s="31" t="s">
        <v>49</v>
      </c>
    </row>
    <row r="144" spans="1:10" x14ac:dyDescent="0.3">
      <c r="A144" t="s">
        <v>5</v>
      </c>
      <c r="B144" s="9">
        <v>383982.93</v>
      </c>
      <c r="C144" s="9">
        <f>ROUND(+B144/B145,2)</f>
        <v>85.94</v>
      </c>
      <c r="E144" s="9">
        <f t="shared" ref="E144" si="180">ROUND(C144+(C144*D144),2)</f>
        <v>85.94</v>
      </c>
      <c r="F144" s="10">
        <f t="shared" ref="F144" si="181">ROUND(+(E144-C144)*B145,0)</f>
        <v>0</v>
      </c>
      <c r="G144" s="10">
        <f t="shared" ref="G144" si="182">ROUND(E144*(I145-B145),0)</f>
        <v>88862</v>
      </c>
      <c r="H144" s="10">
        <f t="shared" ref="H144" si="183">ROUND((J144-E144)*I145,0)</f>
        <v>-825</v>
      </c>
      <c r="I144" s="9">
        <v>472041.04</v>
      </c>
      <c r="J144" s="9">
        <f>ROUND(+I144/I145,2)</f>
        <v>85.79</v>
      </c>
    </row>
    <row r="145" spans="1:10" x14ac:dyDescent="0.3">
      <c r="A145" t="s">
        <v>6</v>
      </c>
      <c r="B145" s="32">
        <v>4468</v>
      </c>
      <c r="I145" s="32">
        <v>5502</v>
      </c>
    </row>
    <row r="146" spans="1:10" x14ac:dyDescent="0.3">
      <c r="A146" s="31" t="s">
        <v>50</v>
      </c>
    </row>
    <row r="147" spans="1:10" x14ac:dyDescent="0.3">
      <c r="A147" t="s">
        <v>5</v>
      </c>
      <c r="B147" s="9">
        <v>204446.86</v>
      </c>
      <c r="C147" s="9">
        <f>ROUND(+B147/B148,2)</f>
        <v>128.1</v>
      </c>
      <c r="E147" s="9">
        <f t="shared" ref="E147" si="184">ROUND(C147+(C147*D147),2)</f>
        <v>128.1</v>
      </c>
      <c r="F147" s="10">
        <f t="shared" ref="F147" si="185">ROUND(+(E147-C147)*B148,0)</f>
        <v>0</v>
      </c>
      <c r="G147" s="10">
        <f t="shared" ref="G147" si="186">ROUND(E147*(I148-B148),0)</f>
        <v>-30872</v>
      </c>
      <c r="H147" s="10">
        <f t="shared" ref="H147" si="187">ROUND((J147-E147)*I148,0)</f>
        <v>17317</v>
      </c>
      <c r="I147" s="9">
        <v>190891.88</v>
      </c>
      <c r="J147" s="9">
        <f>ROUND(+I147/I148,2)</f>
        <v>140.88</v>
      </c>
    </row>
    <row r="148" spans="1:10" x14ac:dyDescent="0.3">
      <c r="A148" t="s">
        <v>6</v>
      </c>
      <c r="B148" s="32">
        <v>1596</v>
      </c>
      <c r="I148" s="32">
        <v>1355</v>
      </c>
    </row>
    <row r="149" spans="1:10" x14ac:dyDescent="0.3">
      <c r="A149" s="31" t="s">
        <v>75</v>
      </c>
    </row>
    <row r="150" spans="1:10" x14ac:dyDescent="0.3">
      <c r="A150" t="s">
        <v>5</v>
      </c>
      <c r="B150" s="9">
        <v>1138334.23</v>
      </c>
      <c r="C150" s="9">
        <f>ROUND(+B150/B151,2)</f>
        <v>89.09</v>
      </c>
      <c r="D150" s="12">
        <v>7.2900000000000006E-2</v>
      </c>
      <c r="E150" s="9">
        <f t="shared" ref="E150" si="188">ROUND(C150+(C150*D150),2)</f>
        <v>95.58</v>
      </c>
      <c r="F150" s="10">
        <f t="shared" ref="F150" si="189">ROUND(+(E150-C150)*B151,0)</f>
        <v>82923</v>
      </c>
      <c r="G150" s="10">
        <f t="shared" ref="G150" si="190">ROUND(E150*(I151-B151),0)</f>
        <v>53907</v>
      </c>
      <c r="H150" s="10">
        <f t="shared" ref="H150" si="191">ROUND((J150-E150)*I151,0)</f>
        <v>667</v>
      </c>
      <c r="I150" s="9">
        <v>1275836.58</v>
      </c>
      <c r="J150" s="9">
        <f>ROUND(+I150/I151,2)</f>
        <v>95.63</v>
      </c>
    </row>
    <row r="151" spans="1:10" x14ac:dyDescent="0.3">
      <c r="A151" t="s">
        <v>6</v>
      </c>
      <c r="B151" s="32">
        <v>12777</v>
      </c>
      <c r="I151" s="32">
        <v>13341</v>
      </c>
    </row>
    <row r="152" spans="1:10" x14ac:dyDescent="0.3">
      <c r="A152" s="31" t="s">
        <v>51</v>
      </c>
    </row>
    <row r="153" spans="1:10" x14ac:dyDescent="0.3">
      <c r="A153" t="s">
        <v>5</v>
      </c>
      <c r="B153" s="9">
        <v>1457142</v>
      </c>
      <c r="C153" s="9">
        <f>ROUND(+B153/B154,2)</f>
        <v>1250.77</v>
      </c>
      <c r="D153" s="12">
        <v>2.46E-2</v>
      </c>
      <c r="E153" s="9">
        <f t="shared" ref="E153" si="192">ROUND(C153+(C153*D153),2)</f>
        <v>1281.54</v>
      </c>
      <c r="F153" s="10">
        <f t="shared" ref="F153" si="193">ROUND(+(E153-C153)*B154,0)</f>
        <v>35847</v>
      </c>
      <c r="G153" s="10">
        <f t="shared" ref="G153" si="194">ROUND(E153*(I154-B154),0)</f>
        <v>-1282</v>
      </c>
      <c r="H153" s="10">
        <f t="shared" ref="H153" si="195">ROUND((J153-E153)*I154,0)</f>
        <v>-10779</v>
      </c>
      <c r="I153" s="9">
        <v>1480929</v>
      </c>
      <c r="J153" s="9">
        <f>ROUND(+I153/I154,2)</f>
        <v>1272.28</v>
      </c>
    </row>
    <row r="154" spans="1:10" x14ac:dyDescent="0.3">
      <c r="A154" t="s">
        <v>6</v>
      </c>
      <c r="B154" s="32">
        <v>1165</v>
      </c>
      <c r="I154" s="32">
        <v>1164</v>
      </c>
    </row>
    <row r="155" spans="1:10" x14ac:dyDescent="0.3">
      <c r="A155" s="31" t="s">
        <v>52</v>
      </c>
    </row>
    <row r="156" spans="1:10" x14ac:dyDescent="0.3">
      <c r="A156" t="s">
        <v>5</v>
      </c>
      <c r="B156" s="9">
        <v>4107730</v>
      </c>
      <c r="C156" s="9">
        <f>ROUND(+B156/B157,2)</f>
        <v>1201.79</v>
      </c>
      <c r="D156" s="12">
        <v>4.4900000000000002E-2</v>
      </c>
      <c r="E156" s="9">
        <f t="shared" ref="E156" si="196">ROUND(C156+(C156*D156),2)</f>
        <v>1255.75</v>
      </c>
      <c r="F156" s="10">
        <f t="shared" ref="F156" si="197">ROUND(+(E156-C156)*B157,0)</f>
        <v>184435</v>
      </c>
      <c r="G156" s="10">
        <f t="shared" ref="G156" si="198">ROUND(E156*(I157-B157),0)</f>
        <v>788611</v>
      </c>
      <c r="H156" s="10">
        <f t="shared" ref="H156" si="199">ROUND((J156-E156)*I157,0)</f>
        <v>345973</v>
      </c>
      <c r="I156" s="9">
        <v>5426747</v>
      </c>
      <c r="J156" s="9">
        <f>ROUND(+I156/I157,2)</f>
        <v>1341.26</v>
      </c>
    </row>
    <row r="157" spans="1:10" x14ac:dyDescent="0.3">
      <c r="A157" t="s">
        <v>6</v>
      </c>
      <c r="B157" s="32">
        <v>3418</v>
      </c>
      <c r="I157" s="32">
        <v>4046</v>
      </c>
    </row>
    <row r="158" spans="1:10" x14ac:dyDescent="0.3">
      <c r="A158" s="31" t="s">
        <v>53</v>
      </c>
    </row>
    <row r="159" spans="1:10" x14ac:dyDescent="0.3">
      <c r="A159" t="s">
        <v>5</v>
      </c>
      <c r="B159" s="9">
        <v>10311</v>
      </c>
      <c r="C159" s="9">
        <f>ROUND(+B159/B160,2)</f>
        <v>121.31</v>
      </c>
      <c r="E159" s="9">
        <f t="shared" ref="E159" si="200">ROUND(C159+(C159*D159),2)</f>
        <v>121.31</v>
      </c>
      <c r="F159" s="10">
        <f t="shared" ref="F159" si="201">ROUND(+(E159-C159)*B160,0)</f>
        <v>0</v>
      </c>
      <c r="G159" s="10">
        <f t="shared" ref="G159" si="202">ROUND(E159*(I160-B160),0)</f>
        <v>1820</v>
      </c>
      <c r="H159" s="10">
        <f t="shared" ref="H159" si="203">ROUND((J159-E159)*I160,0)</f>
        <v>-3415</v>
      </c>
      <c r="I159" s="9">
        <v>8716</v>
      </c>
      <c r="J159" s="9">
        <f>ROUND(+I159/I160,2)</f>
        <v>87.16</v>
      </c>
    </row>
    <row r="160" spans="1:10" x14ac:dyDescent="0.3">
      <c r="A160" t="s">
        <v>6</v>
      </c>
      <c r="B160" s="32">
        <v>85</v>
      </c>
      <c r="I160" s="32">
        <v>100</v>
      </c>
    </row>
    <row r="161" spans="1:10" x14ac:dyDescent="0.3">
      <c r="A161" s="31" t="s">
        <v>54</v>
      </c>
    </row>
    <row r="162" spans="1:10" x14ac:dyDescent="0.3">
      <c r="A162" t="s">
        <v>5</v>
      </c>
      <c r="B162" s="9">
        <v>212.8</v>
      </c>
      <c r="C162" s="9">
        <f>ROUND(+B162/B163,2)</f>
        <v>1.48</v>
      </c>
      <c r="E162" s="9">
        <f t="shared" ref="E162" si="204">ROUND(C162+(C162*D162),2)</f>
        <v>1.48</v>
      </c>
      <c r="F162" s="10">
        <f t="shared" ref="F162" si="205">ROUND(+(E162-C162)*B163,0)</f>
        <v>0</v>
      </c>
      <c r="G162" s="10">
        <f t="shared" ref="G162" si="206">ROUND(E162*(I163-B163),0)</f>
        <v>-175</v>
      </c>
      <c r="H162" s="10">
        <f t="shared" ref="H162" si="207">ROUND((J162-E162)*I163,0)</f>
        <v>11</v>
      </c>
      <c r="I162" s="9">
        <v>50</v>
      </c>
      <c r="J162" s="9">
        <f>ROUND(+I162/I163,2)</f>
        <v>1.92</v>
      </c>
    </row>
    <row r="163" spans="1:10" x14ac:dyDescent="0.3">
      <c r="A163" t="s">
        <v>6</v>
      </c>
      <c r="B163" s="32">
        <v>144</v>
      </c>
      <c r="I163" s="32">
        <v>26</v>
      </c>
    </row>
    <row r="164" spans="1:10" x14ac:dyDescent="0.3">
      <c r="A164" s="31" t="s">
        <v>55</v>
      </c>
    </row>
    <row r="165" spans="1:10" x14ac:dyDescent="0.3">
      <c r="A165" t="s">
        <v>5</v>
      </c>
      <c r="B165" s="9">
        <v>15697</v>
      </c>
      <c r="C165" s="9">
        <f>ROUND(+B165/B166,2)</f>
        <v>245.27</v>
      </c>
      <c r="E165" s="9">
        <f t="shared" ref="E165" si="208">ROUND(C165+(C165*D165),2)</f>
        <v>245.27</v>
      </c>
      <c r="F165" s="10">
        <f t="shared" ref="F165" si="209">ROUND(+(E165-C165)*B166,0)</f>
        <v>0</v>
      </c>
      <c r="G165" s="10">
        <f t="shared" ref="G165" si="210">ROUND(E165*(I166-B166),0)</f>
        <v>178802</v>
      </c>
      <c r="H165" s="10">
        <f t="shared" ref="H165" si="211">ROUND((J165-E165)*I166,0)</f>
        <v>-86120</v>
      </c>
      <c r="I165" s="9">
        <v>108375.87</v>
      </c>
      <c r="J165" s="9">
        <f>ROUND(+I165/I166,2)</f>
        <v>136.66999999999999</v>
      </c>
    </row>
    <row r="166" spans="1:10" x14ac:dyDescent="0.3">
      <c r="A166" t="s">
        <v>6</v>
      </c>
      <c r="B166" s="32">
        <v>64</v>
      </c>
      <c r="I166" s="32">
        <v>793</v>
      </c>
    </row>
    <row r="167" spans="1:10" x14ac:dyDescent="0.3">
      <c r="A167" s="31" t="s">
        <v>56</v>
      </c>
    </row>
    <row r="168" spans="1:10" x14ac:dyDescent="0.3">
      <c r="A168" t="s">
        <v>5</v>
      </c>
      <c r="B168" s="9">
        <v>1213685</v>
      </c>
      <c r="C168" s="9">
        <f>ROUND(+B168/B169,2)</f>
        <v>3992.38</v>
      </c>
      <c r="E168" s="9">
        <f t="shared" ref="E168" si="212">ROUND(C168+(C168*D168),2)</f>
        <v>3992.38</v>
      </c>
      <c r="F168" s="10">
        <f t="shared" ref="F168" si="213">ROUND(+(E168-C168)*B169,0)</f>
        <v>0</v>
      </c>
      <c r="G168" s="10">
        <f t="shared" ref="G168" si="214">ROUND(E168*(I169-B169),0)</f>
        <v>79848</v>
      </c>
      <c r="H168" s="10">
        <f t="shared" ref="H168" si="215">ROUND((J168-E168)*I169,0)</f>
        <v>1053</v>
      </c>
      <c r="I168" s="9">
        <v>1294585</v>
      </c>
      <c r="J168" s="9">
        <f>ROUND(+I168/I169,2)</f>
        <v>3995.63</v>
      </c>
    </row>
    <row r="169" spans="1:10" x14ac:dyDescent="0.3">
      <c r="A169" t="s">
        <v>6</v>
      </c>
      <c r="B169" s="32">
        <v>304</v>
      </c>
      <c r="I169" s="32">
        <v>324</v>
      </c>
    </row>
    <row r="170" spans="1:10" x14ac:dyDescent="0.3">
      <c r="A170" s="31" t="s">
        <v>64</v>
      </c>
    </row>
    <row r="171" spans="1:10" x14ac:dyDescent="0.3">
      <c r="A171" t="s">
        <v>5</v>
      </c>
      <c r="B171" s="9">
        <v>4089463</v>
      </c>
      <c r="C171" s="9">
        <f>ROUND(+B171/B172,2)</f>
        <v>99.3</v>
      </c>
      <c r="E171" s="9">
        <f t="shared" ref="E171" si="216">ROUND(C171+(C171*D171),2)</f>
        <v>99.3</v>
      </c>
      <c r="F171" s="10">
        <f t="shared" ref="F171" si="217">ROUND(+(E171-C171)*B172,0)</f>
        <v>0</v>
      </c>
      <c r="G171" s="10">
        <f t="shared" ref="G171" si="218">ROUND(E171*(I172-B172),0)</f>
        <v>441587</v>
      </c>
      <c r="H171" s="10">
        <f t="shared" ref="H171" si="219">ROUND((J171-E171)*I172,0)</f>
        <v>174755</v>
      </c>
      <c r="I171" s="9">
        <v>4705727</v>
      </c>
      <c r="J171" s="9">
        <f>ROUND(+I171/I172,2)</f>
        <v>103.13</v>
      </c>
    </row>
    <row r="172" spans="1:10" x14ac:dyDescent="0.3">
      <c r="A172" t="s">
        <v>6</v>
      </c>
      <c r="B172" s="32">
        <v>41181</v>
      </c>
      <c r="I172" s="32">
        <v>45628</v>
      </c>
    </row>
    <row r="173" spans="1:10" x14ac:dyDescent="0.3">
      <c r="A173" s="31" t="s">
        <v>57</v>
      </c>
    </row>
    <row r="174" spans="1:10" x14ac:dyDescent="0.3">
      <c r="A174" t="s">
        <v>5</v>
      </c>
      <c r="B174" s="9">
        <v>1429080</v>
      </c>
      <c r="C174" s="9">
        <f>ROUND(+B174/B175,2)</f>
        <v>432.01</v>
      </c>
      <c r="D174" s="12">
        <v>-1.11E-2</v>
      </c>
      <c r="E174" s="9">
        <f t="shared" ref="E174" si="220">ROUND(C174+(C174*D174),2)</f>
        <v>427.21</v>
      </c>
      <c r="F174" s="10">
        <f t="shared" ref="F174" si="221">ROUND(+(E174-C174)*B175,0)</f>
        <v>-15878</v>
      </c>
      <c r="G174" s="10">
        <f t="shared" ref="G174" si="222">ROUND(E174*(I175-B175),0)</f>
        <v>258462</v>
      </c>
      <c r="H174" s="10">
        <f t="shared" ref="H174" si="223">ROUND((J174-E174)*I175,0)</f>
        <v>166772</v>
      </c>
      <c r="I174" s="9">
        <v>1838449</v>
      </c>
      <c r="J174" s="9">
        <f>ROUND(+I174/I175,2)</f>
        <v>469.83</v>
      </c>
    </row>
    <row r="175" spans="1:10" x14ac:dyDescent="0.3">
      <c r="A175" t="s">
        <v>6</v>
      </c>
      <c r="B175" s="32">
        <v>3308</v>
      </c>
      <c r="I175" s="32">
        <v>3913</v>
      </c>
    </row>
    <row r="176" spans="1:10" x14ac:dyDescent="0.3">
      <c r="A176" s="31" t="s">
        <v>72</v>
      </c>
    </row>
    <row r="177" spans="1:10" x14ac:dyDescent="0.3">
      <c r="A177" t="s">
        <v>67</v>
      </c>
      <c r="B177" s="9">
        <v>246851.24</v>
      </c>
      <c r="C177" s="9">
        <f>ROUND(+B177/B178,2)</f>
        <v>134.09</v>
      </c>
      <c r="E177" s="9">
        <f t="shared" ref="E177" si="224">ROUND(C177+(C177*D177),2)</f>
        <v>134.09</v>
      </c>
      <c r="F177" s="10">
        <f t="shared" ref="F177" si="225">ROUND(+(E177-C177)*B178,0)</f>
        <v>0</v>
      </c>
      <c r="G177" s="10">
        <f t="shared" ref="G177" si="226">ROUND(E177*(I178-B178),0)</f>
        <v>-2414</v>
      </c>
      <c r="H177" s="10">
        <f t="shared" ref="H177" si="227">ROUND((J177-E177)*I178,0)</f>
        <v>11941</v>
      </c>
      <c r="I177" s="9">
        <v>256390.22</v>
      </c>
      <c r="J177" s="9">
        <f>ROUND(+I177/I178,2)</f>
        <v>140.63999999999999</v>
      </c>
    </row>
    <row r="178" spans="1:10" x14ac:dyDescent="0.3">
      <c r="A178" t="s">
        <v>68</v>
      </c>
      <c r="B178" s="32">
        <v>1841</v>
      </c>
      <c r="I178" s="32">
        <v>1823</v>
      </c>
    </row>
    <row r="179" spans="1:10" x14ac:dyDescent="0.3">
      <c r="A179" s="31" t="s">
        <v>73</v>
      </c>
    </row>
    <row r="180" spans="1:10" x14ac:dyDescent="0.3">
      <c r="A180" t="s">
        <v>67</v>
      </c>
      <c r="B180" s="9">
        <v>51621.95</v>
      </c>
      <c r="C180" s="9">
        <f>ROUND(+B180/B181,2)</f>
        <v>48.11</v>
      </c>
      <c r="E180" s="9">
        <f t="shared" ref="E180" si="228">ROUND(C180+(C180*D180),2)</f>
        <v>48.11</v>
      </c>
      <c r="F180" s="10">
        <f t="shared" ref="F180" si="229">ROUND(+(E180-C180)*B181,0)</f>
        <v>0</v>
      </c>
      <c r="G180" s="10">
        <f t="shared" ref="G180" si="230">ROUND(E180*(I181-B181),0)</f>
        <v>44839</v>
      </c>
      <c r="H180" s="10">
        <f t="shared" ref="H180" si="231">ROUND((J180-E180)*I181,0)</f>
        <v>9865</v>
      </c>
      <c r="I180" s="9">
        <v>106334.2</v>
      </c>
      <c r="J180" s="9">
        <f>ROUND(+I180/I181,2)</f>
        <v>53.03</v>
      </c>
    </row>
    <row r="181" spans="1:10" x14ac:dyDescent="0.3">
      <c r="A181" t="s">
        <v>68</v>
      </c>
      <c r="B181" s="32">
        <v>1073</v>
      </c>
      <c r="I181" s="32">
        <v>2005</v>
      </c>
    </row>
    <row r="182" spans="1:10" x14ac:dyDescent="0.3">
      <c r="A182" s="31" t="s">
        <v>74</v>
      </c>
    </row>
    <row r="183" spans="1:10" x14ac:dyDescent="0.3">
      <c r="A183" t="s">
        <v>67</v>
      </c>
      <c r="B183" s="9">
        <v>45186.559999999998</v>
      </c>
      <c r="C183" s="9">
        <f>ROUND(+B183/B184,2)</f>
        <v>80.400000000000006</v>
      </c>
      <c r="E183" s="9">
        <f t="shared" ref="E183" si="232">ROUND(C183+(C183*D183),2)</f>
        <v>80.400000000000006</v>
      </c>
      <c r="F183" s="10">
        <f t="shared" ref="F183" si="233">ROUND(+(E183-C183)*B184,0)</f>
        <v>0</v>
      </c>
      <c r="G183" s="10">
        <f t="shared" ref="G183" si="234">ROUND(E183*(I184-B184),0)</f>
        <v>25808</v>
      </c>
      <c r="H183" s="10">
        <f t="shared" ref="H183" si="235">ROUND((J183-E183)*I184,0)</f>
        <v>-1166</v>
      </c>
      <c r="I183" s="9">
        <v>69830.66</v>
      </c>
      <c r="J183" s="9">
        <f>ROUND(+I183/I184,2)</f>
        <v>79.08</v>
      </c>
    </row>
    <row r="184" spans="1:10" x14ac:dyDescent="0.3">
      <c r="A184" t="s">
        <v>68</v>
      </c>
      <c r="B184" s="32">
        <v>562</v>
      </c>
      <c r="I184" s="32">
        <v>883</v>
      </c>
    </row>
    <row r="185" spans="1:10" x14ac:dyDescent="0.3">
      <c r="B185" s="13"/>
      <c r="D185" s="23"/>
      <c r="E185" s="13"/>
      <c r="F185" s="13"/>
      <c r="G185" s="13"/>
      <c r="H185" s="13"/>
      <c r="I185" s="13"/>
      <c r="J185" s="13"/>
    </row>
    <row r="186" spans="1:10" x14ac:dyDescent="0.3">
      <c r="A186" t="s">
        <v>5</v>
      </c>
      <c r="B186" s="26">
        <f>+B6+B9+B12+B15+B18+B21+B24+B27+B30+B33+B36+B39+B42+B45+B48+B51+B54+B57+B60+B63+B66+B69+B72+B75+B78+B81+B84+B87+B90+B93+B96+B99+B102+B105+B108+B111+B114+B117+B120+B123+B126+B129+B132+B135+B138+B141+B144+B147+B150+B153+B156+B159+B162+B165+B168+B171+B174+B177+B180+B183</f>
        <v>362804841.06000012</v>
      </c>
      <c r="F186" s="25">
        <f>SUM(F3:F185)</f>
        <v>10942362</v>
      </c>
      <c r="G186" s="25">
        <f>SUM(G3:G185)</f>
        <v>30011287</v>
      </c>
      <c r="H186" s="25">
        <f>SUM(H3:H185)</f>
        <v>-859382</v>
      </c>
      <c r="I186" s="26">
        <f>+I6+I9+I12+I15+I18+I21+I24+I27+I30+I33+I36+I39+I42+I45+I48+I51+I54+I57+I60+I63+I66+I69+I72+I75+I78+I81+I84+I87+I90+I93+I96+I99+I102+I105+I108+I111+I114+I117+I120+I123+I126+I129+I132+I135+I138+I141+I144+I147+I150+I153+I156+I159+I162+I165+I168+I171+I174+I177+I180+I183</f>
        <v>402899779.87</v>
      </c>
    </row>
    <row r="187" spans="1:10" x14ac:dyDescent="0.3">
      <c r="A187" t="s">
        <v>6</v>
      </c>
      <c r="B187" s="14">
        <f>+B7+B10+B13+B16+B19+B22+B25+B28+B31+B34+B37+B40+B43+B46+B49+B52+B55+B58+B61+B64+B67+B70+B73+B76+B79+B82+B85+B88+B91+B94+B97+B100+B103+B106+B109+B112+B115+B118+B121+B124+B127+B130+B133+B136+B139+B142+B145+B148+B151+B154+B157+B160+B163+B166+B169+B172+B175+B178+B181+B184</f>
        <v>2507206</v>
      </c>
      <c r="I187" s="14">
        <f>+I7+I10+I13+I16+I19+I22+I25+I28+I31+I34+I37+I40+I43+I46+I49+I52+I55+I58+I61+I64+I67+I70+I73+I76+I79+I82+I85+I88+I91+I94+I97+I100+I103+I106+I109+I112+I115+I118+I121+I124+I127+I130+I133+I136+I139+I142+I145+I148+I151+I154+I157+I160+I163+I166+I169+I172+I175+I178+I181+I184</f>
        <v>2656823</v>
      </c>
    </row>
    <row r="188" spans="1:10" x14ac:dyDescent="0.3">
      <c r="A188" s="11"/>
      <c r="B188" s="14"/>
      <c r="C188" s="11"/>
      <c r="E188" s="11"/>
      <c r="F188" s="11"/>
      <c r="G188" s="11"/>
      <c r="H188" s="27"/>
    </row>
    <row r="189" spans="1:10" x14ac:dyDescent="0.3">
      <c r="A189" s="11" t="s">
        <v>58</v>
      </c>
      <c r="B189" s="14"/>
      <c r="C189" s="11"/>
      <c r="E189" s="11"/>
      <c r="F189" s="11"/>
      <c r="G189" s="11"/>
      <c r="H189" s="24">
        <f>+H186+G186+F186</f>
        <v>40094267</v>
      </c>
      <c r="I189" s="29">
        <f>+I186-B186</f>
        <v>40094938.809999883</v>
      </c>
    </row>
    <row r="190" spans="1:10" x14ac:dyDescent="0.3">
      <c r="H190" s="28" t="s">
        <v>65</v>
      </c>
      <c r="I190" s="30">
        <f>+H189-I189</f>
        <v>-671.8099998831749</v>
      </c>
    </row>
    <row r="192" spans="1:10" x14ac:dyDescent="0.3">
      <c r="A192" s="15" t="s">
        <v>59</v>
      </c>
      <c r="B192" s="16"/>
      <c r="C192" s="16"/>
      <c r="D192" s="18"/>
      <c r="E192" s="16"/>
      <c r="F192" s="16"/>
      <c r="G192" s="16"/>
      <c r="H192" s="17">
        <f>+F186</f>
        <v>10942362</v>
      </c>
    </row>
    <row r="193" spans="1:8" x14ac:dyDescent="0.3">
      <c r="A193" s="15" t="s">
        <v>60</v>
      </c>
      <c r="B193" s="16"/>
      <c r="C193" s="16"/>
      <c r="D193" s="18"/>
      <c r="E193" s="16"/>
      <c r="F193" s="16"/>
      <c r="G193" s="16"/>
      <c r="H193" s="18">
        <f>+H192/B186</f>
        <v>3.0160463041314183E-2</v>
      </c>
    </row>
    <row r="194" spans="1:8" x14ac:dyDescent="0.3">
      <c r="A194" s="19"/>
      <c r="B194" s="16"/>
      <c r="C194" s="16"/>
      <c r="D194" s="18"/>
      <c r="E194" s="16"/>
      <c r="F194" s="16"/>
      <c r="G194" s="16"/>
      <c r="H194" s="16"/>
    </row>
    <row r="195" spans="1:8" x14ac:dyDescent="0.3">
      <c r="A195" s="15" t="s">
        <v>61</v>
      </c>
      <c r="B195" s="16"/>
      <c r="C195" s="16"/>
      <c r="D195" s="18"/>
      <c r="E195" s="16"/>
      <c r="F195" s="16"/>
      <c r="G195" s="16"/>
      <c r="H195" s="17">
        <f>+G186+H186</f>
        <v>29151905</v>
      </c>
    </row>
    <row r="196" spans="1:8" x14ac:dyDescent="0.3">
      <c r="A196" s="15" t="s">
        <v>62</v>
      </c>
      <c r="B196" s="16"/>
      <c r="C196" s="16"/>
      <c r="D196" s="18"/>
      <c r="E196" s="16"/>
      <c r="F196" s="16"/>
      <c r="G196" s="16"/>
      <c r="H196" s="20">
        <f>+H195/B186</f>
        <v>8.0351477435712887E-2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 Dilbeck</dc:creator>
  <cp:lastModifiedBy>Jo Dilbeck</cp:lastModifiedBy>
  <dcterms:created xsi:type="dcterms:W3CDTF">2014-06-20T20:55:50Z</dcterms:created>
  <dcterms:modified xsi:type="dcterms:W3CDTF">2018-06-12T23:47:21Z</dcterms:modified>
</cp:coreProperties>
</file>