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bookViews>
    <workbookView xWindow="0" yWindow="0" windowWidth="23970" windowHeight="9765" firstSheet="22" activeTab="25"/>
  </bookViews>
  <sheets>
    <sheet name="Ejercicio 1" sheetId="1" r:id="rId1"/>
    <sheet name="Ejercicio 2" sheetId="2" r:id="rId2"/>
    <sheet name="Ejercicio 4" sheetId="3" r:id="rId3"/>
    <sheet name="Ejercicio 5" sheetId="4" r:id="rId4"/>
    <sheet name="Ejercicio 6" sheetId="5" r:id="rId5"/>
    <sheet name="Ejercicio 7" sheetId="6" r:id="rId6"/>
    <sheet name="Ejercicio 8" sheetId="7" r:id="rId7"/>
    <sheet name="Ejercicio 9" sheetId="8" r:id="rId8"/>
    <sheet name="Ejercicio 10" sheetId="9" r:id="rId9"/>
    <sheet name="Ejercicio 11" sheetId="10" r:id="rId10"/>
    <sheet name="Ejercicio 12" sheetId="11" r:id="rId11"/>
    <sheet name="Ejercicio 13" sheetId="12" r:id="rId12"/>
    <sheet name="Ejercicio 14" sheetId="13" r:id="rId13"/>
    <sheet name="Ejercicio 15" sheetId="14" r:id="rId14"/>
    <sheet name="Ejercicio 16" sheetId="15" r:id="rId15"/>
    <sheet name="Ejercicio 17" sheetId="16" r:id="rId16"/>
    <sheet name="Ejercicio 18" sheetId="17" r:id="rId17"/>
    <sheet name="Ejercicio 19" sheetId="18" r:id="rId18"/>
    <sheet name="Ejercicio 20" sheetId="19" r:id="rId19"/>
    <sheet name="Ejercicio 22" sheetId="21" r:id="rId20"/>
    <sheet name="Ejercicio 21" sheetId="20" r:id="rId21"/>
    <sheet name="Ejercicio 23" sheetId="22" r:id="rId22"/>
    <sheet name="Ejercicio 24" sheetId="23" r:id="rId23"/>
    <sheet name="CONTAR 1" sheetId="24" r:id="rId24"/>
    <sheet name="CONTAR 2" sheetId="25" r:id="rId25"/>
    <sheet name="Ejercicio 27" sheetId="26" r:id="rId26"/>
    <sheet name="Hoja5" sheetId="27" state="hidden" r:id="rId2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J12" i="25" l="1"/>
  <c r="E14" i="22"/>
  <c r="C3" i="22"/>
  <c r="D3" i="22"/>
  <c r="E3" i="22"/>
  <c r="F3" i="22"/>
  <c r="H3" i="22"/>
  <c r="C4" i="22"/>
  <c r="D4" i="22"/>
  <c r="E4" i="22"/>
  <c r="F4" i="22"/>
  <c r="H4" i="22"/>
  <c r="C5" i="22"/>
  <c r="D5" i="22"/>
  <c r="E5" i="22"/>
  <c r="F5" i="22"/>
  <c r="H5" i="22"/>
  <c r="C6" i="22"/>
  <c r="D6" i="22"/>
  <c r="E6" i="22"/>
  <c r="F6" i="22"/>
  <c r="H6" i="22"/>
  <c r="C7" i="22"/>
  <c r="D7" i="22"/>
  <c r="E7" i="22"/>
  <c r="F7" i="22"/>
  <c r="H7" i="22"/>
  <c r="C8" i="22"/>
  <c r="D8" i="22"/>
  <c r="E8" i="22"/>
  <c r="F8" i="22"/>
  <c r="H8" i="22"/>
  <c r="C9" i="22"/>
  <c r="D9" i="22"/>
  <c r="E9" i="22"/>
  <c r="F9" i="22"/>
  <c r="H9" i="22"/>
  <c r="C10" i="22"/>
  <c r="D10" i="22"/>
  <c r="E10" i="22"/>
  <c r="F10" i="22"/>
  <c r="H10" i="22"/>
  <c r="C11" i="22"/>
  <c r="D11" i="22"/>
  <c r="E11" i="22"/>
  <c r="F11" i="22"/>
  <c r="H11" i="22"/>
  <c r="C12" i="22"/>
  <c r="D12" i="22"/>
  <c r="E12" i="22"/>
  <c r="F12" i="22"/>
  <c r="H12" i="22"/>
  <c r="C13" i="22"/>
  <c r="D13" i="22"/>
  <c r="E13" i="22"/>
  <c r="F13" i="22"/>
  <c r="H13" i="22"/>
  <c r="H14" i="22"/>
  <c r="B18" i="22"/>
  <c r="G3" i="22"/>
  <c r="G4" i="22"/>
  <c r="G5" i="22"/>
  <c r="G6" i="22"/>
  <c r="G7" i="22"/>
  <c r="G8" i="22"/>
  <c r="G9" i="22"/>
  <c r="G10" i="22"/>
  <c r="G11" i="22"/>
  <c r="G12" i="22"/>
  <c r="G13" i="22"/>
  <c r="G14" i="22"/>
  <c r="B17" i="22"/>
  <c r="B16" i="22"/>
  <c r="F5" i="26"/>
  <c r="F6" i="26"/>
  <c r="F7" i="26"/>
  <c r="F8" i="26"/>
  <c r="F9" i="26"/>
  <c r="F10" i="26"/>
  <c r="F11" i="26"/>
  <c r="F12" i="26"/>
  <c r="F14" i="26"/>
  <c r="C19" i="26"/>
  <c r="C18" i="26"/>
  <c r="C17" i="26"/>
  <c r="C16" i="26"/>
  <c r="J13" i="25"/>
  <c r="J11" i="25"/>
  <c r="J9" i="25"/>
  <c r="J8" i="25"/>
  <c r="J7" i="25"/>
  <c r="J5" i="25"/>
  <c r="J4" i="25"/>
  <c r="D26" i="24"/>
  <c r="D24" i="24"/>
  <c r="D20" i="24"/>
  <c r="D18" i="24"/>
  <c r="D16" i="24"/>
  <c r="E11" i="23"/>
  <c r="F11" i="23"/>
  <c r="E12" i="23"/>
  <c r="F12" i="23"/>
  <c r="D22" i="23"/>
  <c r="E8" i="23"/>
  <c r="F8" i="23"/>
  <c r="E9" i="23"/>
  <c r="F9" i="23"/>
  <c r="E10" i="23"/>
  <c r="F10" i="23"/>
  <c r="D21" i="23"/>
  <c r="E6" i="23"/>
  <c r="F6" i="23"/>
  <c r="E7" i="23"/>
  <c r="F7" i="23"/>
  <c r="D20" i="23"/>
  <c r="B22" i="23"/>
  <c r="B21" i="23"/>
  <c r="C17" i="23"/>
  <c r="D17" i="23"/>
  <c r="B17" i="23"/>
  <c r="C16" i="23"/>
  <c r="D16" i="23"/>
  <c r="B16" i="23"/>
  <c r="C15" i="23"/>
  <c r="D15" i="23"/>
  <c r="B15" i="23"/>
  <c r="C14" i="23"/>
  <c r="D14" i="23"/>
  <c r="B14" i="23"/>
  <c r="C14" i="22"/>
  <c r="D14" i="22"/>
  <c r="F14" i="22"/>
  <c r="B14" i="22"/>
  <c r="D8" i="21"/>
  <c r="D9" i="21"/>
  <c r="D10" i="21"/>
  <c r="D11" i="21"/>
  <c r="D12" i="21"/>
  <c r="B15" i="21"/>
  <c r="B14" i="21"/>
  <c r="C3" i="21"/>
  <c r="F4" i="20"/>
  <c r="F3" i="20"/>
  <c r="F2" i="20"/>
  <c r="F4" i="19"/>
  <c r="F3" i="19"/>
  <c r="F2" i="19"/>
  <c r="F3" i="18"/>
  <c r="F4" i="18"/>
  <c r="F2" i="18"/>
  <c r="E10" i="14"/>
  <c r="F9" i="14"/>
  <c r="F8" i="14"/>
  <c r="F7" i="14"/>
  <c r="F6" i="14"/>
  <c r="F5" i="14"/>
  <c r="F4" i="14"/>
  <c r="F3" i="14"/>
  <c r="C10" i="14"/>
  <c r="D10" i="14"/>
  <c r="B10" i="14"/>
  <c r="D8" i="13"/>
  <c r="F8" i="13"/>
  <c r="D9" i="13"/>
  <c r="F9" i="13"/>
  <c r="D10" i="13"/>
  <c r="F10" i="13"/>
  <c r="D11" i="13"/>
  <c r="F11" i="13"/>
  <c r="D12" i="13"/>
  <c r="F12" i="13"/>
  <c r="D13" i="13"/>
  <c r="F13" i="13"/>
  <c r="D7" i="13"/>
  <c r="F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7" i="13"/>
  <c r="E7" i="13"/>
  <c r="F6" i="12"/>
  <c r="H6" i="12"/>
  <c r="F5" i="12"/>
  <c r="H5" i="12"/>
  <c r="F4" i="12"/>
  <c r="H4" i="12"/>
  <c r="G6" i="12"/>
  <c r="G5" i="12"/>
  <c r="G4" i="12"/>
  <c r="D16" i="11"/>
  <c r="D15" i="11"/>
  <c r="D14" i="11"/>
  <c r="B16" i="11"/>
  <c r="B15" i="11"/>
  <c r="B14" i="11"/>
  <c r="D10" i="11"/>
  <c r="D9" i="11"/>
  <c r="D8" i="11"/>
  <c r="C10" i="11"/>
  <c r="C9" i="11"/>
  <c r="C8" i="11"/>
  <c r="C17" i="10"/>
  <c r="D5" i="10"/>
  <c r="D3" i="9"/>
  <c r="D4" i="9"/>
  <c r="D5" i="9"/>
  <c r="D6" i="9"/>
  <c r="D7" i="9"/>
  <c r="D8" i="9"/>
  <c r="D9" i="9"/>
  <c r="B11" i="9"/>
  <c r="H9" i="8"/>
  <c r="I9" i="8"/>
  <c r="J9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8" i="8"/>
  <c r="I8" i="8"/>
  <c r="J8" i="8"/>
  <c r="I10" i="8"/>
  <c r="H10" i="8"/>
  <c r="J10" i="8"/>
  <c r="C23" i="8"/>
  <c r="D23" i="8"/>
  <c r="E23" i="8"/>
  <c r="F23" i="8"/>
  <c r="G23" i="8"/>
  <c r="B23" i="8"/>
  <c r="E5" i="7"/>
  <c r="E6" i="7"/>
  <c r="E7" i="7"/>
  <c r="E4" i="7"/>
  <c r="F10" i="14"/>
  <c r="F4" i="7"/>
  <c r="G4" i="7"/>
  <c r="F7" i="7"/>
  <c r="G7" i="7"/>
  <c r="F6" i="7"/>
  <c r="G6" i="7"/>
  <c r="F5" i="7"/>
  <c r="G5" i="7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6" i="6"/>
  <c r="D5" i="5"/>
  <c r="D6" i="5"/>
  <c r="D7" i="5"/>
  <c r="D4" i="5"/>
  <c r="C10" i="4"/>
  <c r="D10" i="4"/>
  <c r="E10" i="4"/>
  <c r="F10" i="4"/>
  <c r="G10" i="4"/>
  <c r="B10" i="4"/>
  <c r="E23" i="3"/>
  <c r="E21" i="3"/>
  <c r="F17" i="3"/>
  <c r="C17" i="3"/>
  <c r="F11" i="3"/>
  <c r="C11" i="3"/>
  <c r="F4" i="3"/>
  <c r="C5" i="3"/>
  <c r="G10" i="14"/>
  <c r="G9" i="14"/>
  <c r="G8" i="14"/>
  <c r="G7" i="14"/>
  <c r="G6" i="14"/>
  <c r="G5" i="14"/>
  <c r="G4" i="14"/>
  <c r="G3" i="14"/>
</calcChain>
</file>

<file path=xl/sharedStrings.xml><?xml version="1.0" encoding="utf-8"?>
<sst xmlns="http://schemas.openxmlformats.org/spreadsheetml/2006/main" count="420" uniqueCount="312">
  <si>
    <t>EXCEL</t>
  </si>
  <si>
    <t>EXCEL 2007</t>
  </si>
  <si>
    <t>EXCEL 2008</t>
  </si>
  <si>
    <t>EXCEL 2009</t>
  </si>
  <si>
    <t>EXCEL 2010</t>
  </si>
  <si>
    <t>EXCEL 2011</t>
  </si>
  <si>
    <t>SUMA DE CELDAS</t>
  </si>
  <si>
    <t>+</t>
  </si>
  <si>
    <t>RESTA DE CELDAS</t>
  </si>
  <si>
    <t>-</t>
  </si>
  <si>
    <t>MULTIPLICACION DE CELDAS</t>
  </si>
  <si>
    <t>*</t>
  </si>
  <si>
    <t>DIVISION DE CELDAS</t>
  </si>
  <si>
    <t>/</t>
  </si>
  <si>
    <t>=</t>
  </si>
  <si>
    <t>Completa la tabla que sigue hallando el crecimiento natural de la siguiente referencia</t>
  </si>
  <si>
    <t>CRECIMIENTO NATURAL= TASA DE NATALIDAD-TASA DE MORTALIDAD</t>
  </si>
  <si>
    <t>CRECIMIENTO NATURAL DE LA ARGENTINA</t>
  </si>
  <si>
    <t>TASAS</t>
  </si>
  <si>
    <t>AÑO 1915</t>
  </si>
  <si>
    <t>AÑO 1950</t>
  </si>
  <si>
    <t>AÑO 1960</t>
  </si>
  <si>
    <t>AÑO 1970</t>
  </si>
  <si>
    <t>AÑO 1980</t>
  </si>
  <si>
    <t>AÑO 1990</t>
  </si>
  <si>
    <t>NATALIDAD</t>
  </si>
  <si>
    <t>MORTALIDAD</t>
  </si>
  <si>
    <t>CRECIMIENTO NATURAL</t>
  </si>
  <si>
    <r>
      <rPr>
        <sz val="11"/>
        <color rgb="FF000000"/>
        <rFont val="Calibri"/>
        <family val="2"/>
      </rPr>
      <t xml:space="preserve">Completar la columna PRECIO TOTAL </t>
    </r>
    <r>
      <rPr>
        <b/>
        <sz val="11"/>
        <color rgb="FF000000"/>
        <rFont val="Calibri"/>
        <family val="2"/>
      </rPr>
      <t>multiplicando</t>
    </r>
    <r>
      <rPr>
        <sz val="11"/>
        <color rgb="FF000000"/>
        <rFont val="Calibri"/>
        <family val="2"/>
      </rPr>
      <t xml:space="preserve"> la cantidad vendida por el PRECIO UNITARIO de cada articulo</t>
    </r>
  </si>
  <si>
    <t>CANTIDAD</t>
  </si>
  <si>
    <t>PRODUCTO</t>
  </si>
  <si>
    <t>PRECIO UNITARIO</t>
  </si>
  <si>
    <t>PRECIO TOTAL</t>
  </si>
  <si>
    <t>LAPICERAS</t>
  </si>
  <si>
    <t>CARPETAS</t>
  </si>
  <si>
    <t>RESMAS</t>
  </si>
  <si>
    <t>MARCADOR</t>
  </si>
  <si>
    <t>HALLAR LAS DENSIDADES DE POBLACION DE LA CAPITAL FEDERAL Y DE LAS SIGUIENTES PROVINCIAS</t>
  </si>
  <si>
    <t>Densidad= Total de habitantes/ Superficie</t>
  </si>
  <si>
    <t>PROVINCIA</t>
  </si>
  <si>
    <t>HABITANTES</t>
  </si>
  <si>
    <r>
      <t>SUPERFICIE km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</si>
  <si>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DENSIDAD hab./km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</si>
  <si>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Capital federal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</si>
  <si>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</si>
  <si>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</si>
  <si>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</si>
  <si>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</si>
  <si>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</si>
  <si>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</si>
  <si>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</si>
  <si>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</si>
  <si>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</si>
  <si>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</si>
  <si>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</si>
  <si>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</si>
  <si>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</si>
  <si>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LIBRERÍA ¨EL ESTUDIANTE¨</t>
  </si>
  <si>
    <t>Articulos</t>
  </si>
  <si>
    <t xml:space="preserve">Descripcion </t>
  </si>
  <si>
    <t>Cantidad vendida</t>
  </si>
  <si>
    <t>Precio unitario</t>
  </si>
  <si>
    <t>Subtotal</t>
  </si>
  <si>
    <t>IVA</t>
  </si>
  <si>
    <t>TOTAL</t>
  </si>
  <si>
    <t>AR1</t>
  </si>
  <si>
    <t>Goma</t>
  </si>
  <si>
    <t>AR2</t>
  </si>
  <si>
    <t>Lapiz</t>
  </si>
  <si>
    <t>AR3</t>
  </si>
  <si>
    <t>Birome</t>
  </si>
  <si>
    <t>AR4</t>
  </si>
  <si>
    <t>Cuaderno</t>
  </si>
  <si>
    <t xml:space="preserve">SUPERMECADO: VENTAS DIARIAS </t>
  </si>
  <si>
    <t>VENTAS DEL DIA</t>
  </si>
  <si>
    <t>TOTALES</t>
  </si>
  <si>
    <t>COMESTIBLES</t>
  </si>
  <si>
    <t>PERFUMERIA</t>
  </si>
  <si>
    <t>PANADERIA</t>
  </si>
  <si>
    <t xml:space="preserve">DIAS </t>
  </si>
  <si>
    <t>CONTADO</t>
  </si>
  <si>
    <t>TARJETA</t>
  </si>
  <si>
    <t>TOTAL por DIA</t>
  </si>
  <si>
    <t>INFORME DEL PRIMER SEMESTRE</t>
  </si>
  <si>
    <t>Periodo</t>
  </si>
  <si>
    <t>Ingresos</t>
  </si>
  <si>
    <t>Egresos</t>
  </si>
  <si>
    <t>SALDO</t>
  </si>
  <si>
    <t>ENERO</t>
  </si>
  <si>
    <t>FEBRERO</t>
  </si>
  <si>
    <t>MARZO</t>
  </si>
  <si>
    <t>ABRIL</t>
  </si>
  <si>
    <t>MAYO</t>
  </si>
  <si>
    <t>JUNIO</t>
  </si>
  <si>
    <t>TOTAL DEL PRIMER SEMESTRE</t>
  </si>
  <si>
    <t>Comisión:</t>
  </si>
  <si>
    <t>RESOLVER LAS SIGUIENTES SITUACIONES APLICANDO CALCULOS COMBINADOS</t>
  </si>
  <si>
    <t>1)</t>
  </si>
  <si>
    <t>NOTAS DE UN  ALUMNO</t>
  </si>
  <si>
    <t>Promedio</t>
  </si>
  <si>
    <t>2)</t>
  </si>
  <si>
    <t>Una persona tiene por dia los siguientes gastos:</t>
  </si>
  <si>
    <t>Viaticos</t>
  </si>
  <si>
    <t>Kiasko</t>
  </si>
  <si>
    <t>Alimentos</t>
  </si>
  <si>
    <t>Fotocopias</t>
  </si>
  <si>
    <t>Plantear en una sola formula el gasto semanal (todos los dias gasta lo mismo</t>
  </si>
  <si>
    <t>Gasto semanal:</t>
  </si>
  <si>
    <t>COTIZACIONES</t>
  </si>
  <si>
    <t>Dolar</t>
  </si>
  <si>
    <t>Euro</t>
  </si>
  <si>
    <t>Convertir a moneda extranjera los siguientes valores:</t>
  </si>
  <si>
    <t>$Argentina</t>
  </si>
  <si>
    <t>DIVISION</t>
  </si>
  <si>
    <t>Convertir a $Argentinos los siguientes valores:</t>
  </si>
  <si>
    <t xml:space="preserve">Dolares </t>
  </si>
  <si>
    <t xml:space="preserve">Euros </t>
  </si>
  <si>
    <t>MULTIPLICACION</t>
  </si>
  <si>
    <t>VIAJES EGRESADOS A BARILOCHE</t>
  </si>
  <si>
    <t>AGENCIA</t>
  </si>
  <si>
    <t>HOTEL X DIA</t>
  </si>
  <si>
    <t>EQUIPOS DE SKY</t>
  </si>
  <si>
    <t>BOLICHES X DIA</t>
  </si>
  <si>
    <t>EXCURSIONES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</si>
  <si>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</si>
  <si>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</si>
  <si>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</si>
  <si>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</si>
  <si>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</si>
  <si>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</si>
  <si>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BUS:</t>
  </si>
  <si>
    <t>AVION:</t>
  </si>
  <si>
    <t>LISTA DE PRECIOS</t>
  </si>
  <si>
    <t>Recargo tarjeta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</si>
  <si>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</si>
  <si>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</si>
  <si>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</si>
  <si>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</si>
  <si>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</si>
  <si>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</si>
  <si>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</si>
  <si>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Art1</t>
  </si>
  <si>
    <t>Art2</t>
  </si>
  <si>
    <t>Art3</t>
  </si>
  <si>
    <t>Art4</t>
  </si>
  <si>
    <t>Art5</t>
  </si>
  <si>
    <t>Art6</t>
  </si>
  <si>
    <t>Art7</t>
  </si>
  <si>
    <t>Vendedores</t>
  </si>
  <si>
    <t>Ene-Mar</t>
  </si>
  <si>
    <t>Abr-Jun</t>
  </si>
  <si>
    <t>Jul-Sep</t>
  </si>
  <si>
    <t>Oct-Dic</t>
  </si>
  <si>
    <t>Anual</t>
  </si>
  <si>
    <t>Porcentaje</t>
  </si>
  <si>
    <t>Teresa Trejo</t>
  </si>
  <si>
    <t>Norma Castillo</t>
  </si>
  <si>
    <t>Beatriz Rodriguez</t>
  </si>
  <si>
    <t>Santiago Contreras</t>
  </si>
  <si>
    <t>Ana Amoros</t>
  </si>
  <si>
    <t>Adriana Martinez</t>
  </si>
  <si>
    <t>Carlos Flores</t>
  </si>
  <si>
    <t>Totales</t>
  </si>
  <si>
    <t>Nº de vend.</t>
  </si>
  <si>
    <t>Apellido y nombre</t>
  </si>
  <si>
    <t>Ventas de enero</t>
  </si>
  <si>
    <t>Ventas de febrero</t>
  </si>
  <si>
    <t>Ventas de marzo</t>
  </si>
  <si>
    <t>Garcia Manuel</t>
  </si>
  <si>
    <t>Hernandez Miguel</t>
  </si>
  <si>
    <t>Duran Ricardo</t>
  </si>
  <si>
    <t>Nº DE LEGAJO</t>
  </si>
  <si>
    <t>APELLIDO Y NOMBRE</t>
  </si>
  <si>
    <t>NOTA 1</t>
  </si>
  <si>
    <t>NOTA 2</t>
  </si>
  <si>
    <t>NOTA 3</t>
  </si>
  <si>
    <t>PROMEDIO</t>
  </si>
  <si>
    <t>ARANA, Facundo</t>
  </si>
  <si>
    <t>DUPLAA, Nancy</t>
  </si>
  <si>
    <t>ECHARRI, Pablo</t>
  </si>
  <si>
    <t>FRANCHESE, Belen</t>
  </si>
  <si>
    <t>GIMENEZ, Susana</t>
  </si>
  <si>
    <t>LEGRAND, Mirta</t>
  </si>
  <si>
    <t>MORAN, Mercedes</t>
  </si>
  <si>
    <t>PERGOLINI, Mario</t>
  </si>
  <si>
    <t>PIETRA, Andrea</t>
  </si>
  <si>
    <t>Total de ventas del trimestre</t>
  </si>
  <si>
    <t>NUDO, Nestor</t>
  </si>
  <si>
    <t>LANESA, Noemi</t>
  </si>
  <si>
    <t>HORIA, Susana</t>
  </si>
  <si>
    <t>PLANILLA DE NOTAS DE ALUMNOS</t>
  </si>
  <si>
    <t>NOTAS DE INFOMATICA</t>
  </si>
  <si>
    <t>ALUMNOS</t>
  </si>
  <si>
    <t>TRABAJOS PRACTICOS</t>
  </si>
  <si>
    <t>EVALUACION</t>
  </si>
  <si>
    <t>ABASOLO, Elena</t>
  </si>
  <si>
    <t>ALETTO, Emiliano</t>
  </si>
  <si>
    <t>MARTINEZ, Fernando</t>
  </si>
  <si>
    <t>VARANGOT, Juan</t>
  </si>
  <si>
    <t>VIDELA, Fernanda</t>
  </si>
  <si>
    <t>Mayor promedio:</t>
  </si>
  <si>
    <t>Menos promedio:</t>
  </si>
  <si>
    <t>AUTOMOVILES</t>
  </si>
  <si>
    <t>MARCA</t>
  </si>
  <si>
    <t>PRECIO</t>
  </si>
  <si>
    <t>IVA 21%</t>
  </si>
  <si>
    <t>PRECIO CONTADO</t>
  </si>
  <si>
    <t>INTERES 10%</t>
  </si>
  <si>
    <t>PRECIO CON INTERES</t>
  </si>
  <si>
    <t>VALOR EN 24 CUOTAS</t>
  </si>
  <si>
    <t>VALOR EN 36 CUOTAS</t>
  </si>
  <si>
    <t>Chevrolet Corsa City</t>
  </si>
  <si>
    <t>Citroen C4</t>
  </si>
  <si>
    <t>Fiat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</si>
  <si>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</si>
  <si>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</si>
  <si>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</si>
  <si>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</si>
  <si>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</si>
  <si>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</si>
  <si>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</si>
  <si>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</si>
  <si>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Turismo en vacaciones  2009</t>
  </si>
  <si>
    <t xml:space="preserve">Ciudades </t>
  </si>
  <si>
    <t xml:space="preserve">Mes de Enero </t>
  </si>
  <si>
    <t>Mes de Febrero</t>
  </si>
  <si>
    <t>Mes de Marzo</t>
  </si>
  <si>
    <t>Tota por Ciudad</t>
  </si>
  <si>
    <t>Promedio por Ciudad</t>
  </si>
  <si>
    <t xml:space="preserve">total mensual </t>
  </si>
  <si>
    <t>promedio</t>
  </si>
  <si>
    <t>maximo</t>
  </si>
  <si>
    <t>minimo</t>
  </si>
  <si>
    <t>total de turistas en argentina</t>
  </si>
  <si>
    <t>total de turistas en uruguay</t>
  </si>
  <si>
    <t>total de turistas en Brasil</t>
  </si>
  <si>
    <t>promedio en argentina</t>
  </si>
  <si>
    <t>promedio en uruguay</t>
  </si>
  <si>
    <t>promedio en brasil</t>
  </si>
  <si>
    <t>Mar del Plata  A</t>
  </si>
  <si>
    <t>Pinamar  A</t>
  </si>
  <si>
    <t>Miramar  U</t>
  </si>
  <si>
    <t>Punta del este  U</t>
  </si>
  <si>
    <t>Colonia U</t>
  </si>
  <si>
    <t>Camboriu  B</t>
  </si>
  <si>
    <t>Buzios  B</t>
  </si>
  <si>
    <t>Legajo de Personal</t>
  </si>
  <si>
    <t xml:space="preserve">Nº  de legajo </t>
  </si>
  <si>
    <t>SECTOR</t>
  </si>
  <si>
    <t>CARGO</t>
  </si>
  <si>
    <t>SUELDO</t>
  </si>
  <si>
    <t>DUARTE, ALBERTO</t>
  </si>
  <si>
    <t>LOPEZ, LILIANA</t>
  </si>
  <si>
    <t>MARTINEZ, SEBASTIAN</t>
  </si>
  <si>
    <t>NUNEZ, CECILIA</t>
  </si>
  <si>
    <t>PEREZ, DANIEL</t>
  </si>
  <si>
    <t>RAMIREZ, LAURA</t>
  </si>
  <si>
    <t>SUAREZ, CARLOS</t>
  </si>
  <si>
    <t>MKT</t>
  </si>
  <si>
    <t>ADM</t>
  </si>
  <si>
    <t>RRHH</t>
  </si>
  <si>
    <t>gerente</t>
  </si>
  <si>
    <t>secretaria</t>
  </si>
  <si>
    <t>disenador</t>
  </si>
  <si>
    <t>auxiliar</t>
  </si>
  <si>
    <t xml:space="preserve">auxiliar </t>
  </si>
  <si>
    <t>Cantidad de empleados sin hijos</t>
  </si>
  <si>
    <t>Cantidad de empleados con hijos</t>
  </si>
  <si>
    <t>Cantidad de empleados del sector Marketing</t>
  </si>
  <si>
    <t>Cantidad de empleados con sueldo superior a $1000</t>
  </si>
  <si>
    <t>Cantidad total de empleados</t>
  </si>
  <si>
    <t>Total de sueldos</t>
  </si>
  <si>
    <t>HIJOS</t>
  </si>
  <si>
    <t>ESTADO</t>
  </si>
  <si>
    <t>casado</t>
  </si>
  <si>
    <t>casada</t>
  </si>
  <si>
    <t>soltero</t>
  </si>
  <si>
    <t>soltera</t>
  </si>
  <si>
    <t>CAMPAMENTO</t>
  </si>
  <si>
    <t>EDAD</t>
  </si>
  <si>
    <t>ACTIVIDAD DESEADA</t>
  </si>
  <si>
    <t>Equitacion</t>
  </si>
  <si>
    <t>Natacion</t>
  </si>
  <si>
    <t>Tenis</t>
  </si>
  <si>
    <t>cant.niños de 8 años:</t>
  </si>
  <si>
    <t>cant. Niños menores de 8 años</t>
  </si>
  <si>
    <t>cant. Niños que practicaran natacion</t>
  </si>
  <si>
    <t>cant. Niños que practicaran equitacion:</t>
  </si>
  <si>
    <t>cant. Niños que practicaran tenis:</t>
  </si>
  <si>
    <t>promedio de edades:</t>
  </si>
  <si>
    <t>menor edad registrada:</t>
  </si>
  <si>
    <t>mayor edad registrada:</t>
  </si>
  <si>
    <t>cantidad de inscritos:</t>
  </si>
  <si>
    <t>CALIFICACIONES DE UN CURSO</t>
  </si>
  <si>
    <t>ALUMNO</t>
  </si>
  <si>
    <t>ARANA, facundo</t>
  </si>
  <si>
    <t>ECHARRI, pablo</t>
  </si>
  <si>
    <t>FRANCHELA, guillermo</t>
  </si>
  <si>
    <t>FURRIEL, joaquin</t>
  </si>
  <si>
    <t>KRUM, paola</t>
  </si>
  <si>
    <t>LOPILATO, dario</t>
  </si>
  <si>
    <t>LOPILATO, luisana</t>
  </si>
  <si>
    <t>OREIRO, natalia</t>
  </si>
  <si>
    <t>PENA, florencia</t>
  </si>
  <si>
    <t>SACCONE, viviana</t>
  </si>
  <si>
    <t>CANTIDAD DE ALUMNOS</t>
  </si>
  <si>
    <t>CANT. ALUMNOS SIN NOTAS</t>
  </si>
  <si>
    <t>CANT. ALUMNOS APROBADOS</t>
  </si>
  <si>
    <t>CANT. ALUMNOS DESAPROBADOS</t>
  </si>
  <si>
    <t>Mayor precio con interés</t>
  </si>
  <si>
    <t>Promedio valor en 36 cuotas</t>
  </si>
  <si>
    <t>Promedio valor en 24 cuotas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</si>
</sst>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&quot;$&quot;#,##0.00"/>
    <numFmt numFmtId="167" formatCode="0.00_ ;[Red]\-0.00\ "/>
    <numFmt numFmtId="168" formatCode="&quot;$&quot;#,##0"/>
    <numFmt numFmtId="169" formatCode="[$-80A]dddd\,\ dd&quot; de &quot;mmmm&quot; de &quot;yyyy;@"/>
  </numFmts>
  <fonts count="3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omic Sans MS"/>
      <family val="4"/>
    </font>
    <font>
      <sz val="14"/>
      <color rgb="FF660033"/>
      <name val="Calibri"/>
      <family val="2"/>
      <scheme val="minor"/>
    </font>
    <font>
      <sz val="16"/>
      <color rgb="FF66003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4" tint="-0.499984740745262"/>
      <name val="Arial"/>
      <family val="2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EABA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A5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rgb="FFD6896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3AAA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B050"/>
      </left>
      <right style="dashed">
        <color rgb="FF00B050"/>
      </right>
      <top style="double">
        <color rgb="FF00B050"/>
      </top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double">
        <color rgb="FF00B050"/>
      </top>
      <bottom style="dashed">
        <color rgb="FF00B050"/>
      </bottom>
      <diagonal/>
    </border>
    <border>
      <left style="dashed">
        <color rgb="FF00B050"/>
      </left>
      <right style="double">
        <color rgb="FF00B050"/>
      </right>
      <top style="double">
        <color rgb="FF00B050"/>
      </top>
      <bottom style="dashed">
        <color rgb="FF00B050"/>
      </bottom>
      <diagonal/>
    </border>
    <border>
      <left style="double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double">
        <color rgb="FF00B050"/>
      </right>
      <top style="dashed">
        <color rgb="FF00B050"/>
      </top>
      <bottom style="dashed">
        <color rgb="FF00B050"/>
      </bottom>
      <diagonal/>
    </border>
    <border>
      <left style="double">
        <color rgb="FF00B050"/>
      </left>
      <right style="dashed">
        <color rgb="FF00B050"/>
      </right>
      <top style="dashed">
        <color rgb="FF00B050"/>
      </top>
      <bottom style="double">
        <color rgb="FF00B050"/>
      </bottom>
      <diagonal/>
    </border>
    <border>
      <left style="dashed">
        <color rgb="FF00B050"/>
      </left>
      <right style="dashed">
        <color rgb="FF00B050"/>
      </right>
      <top style="dashed">
        <color rgb="FF00B050"/>
      </top>
      <bottom style="double">
        <color rgb="FF00B050"/>
      </bottom>
      <diagonal/>
    </border>
    <border>
      <left style="dashed">
        <color rgb="FF00B050"/>
      </left>
      <right style="double">
        <color rgb="FF00B050"/>
      </right>
      <top style="dashed">
        <color rgb="FF00B050"/>
      </top>
      <bottom style="double">
        <color rgb="FF00B05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20" fillId="12" borderId="0" applyNumberFormat="0" applyBorder="0" applyAlignment="0" applyProtection="0"/>
    <xf numFmtId="165" fontId="35" fillId="0" borderId="0" applyFont="0" applyFill="0" applyBorder="0" applyAlignment="0" applyProtection="0"/>
    <xf numFmtId="0" fontId="37" fillId="25" borderId="27" applyNumberFormat="0" applyAlignment="0" applyProtection="0"/>
  </cellStyleXfs>
  <cellXfs count="15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7" fillId="3" borderId="1" xfId="0" applyFont="1" applyFill="1" applyBorder="1"/>
    <xf numFmtId="11" fontId="7" fillId="3" borderId="1" xfId="0" applyNumberFormat="1" applyFont="1" applyFill="1" applyBorder="1"/>
    <xf numFmtId="0" fontId="0" fillId="0" borderId="3" xfId="0" applyBorder="1"/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66" fontId="0" fillId="0" borderId="3" xfId="0" applyNumberFormat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4" fontId="0" fillId="0" borderId="1" xfId="0" applyNumberFormat="1" applyBorder="1"/>
    <xf numFmtId="0" fontId="0" fillId="7" borderId="5" xfId="0" applyFill="1" applyBorder="1"/>
    <xf numFmtId="44" fontId="0" fillId="0" borderId="5" xfId="0" applyNumberFormat="1" applyBorder="1" applyAlignment="1">
      <alignment horizontal="right"/>
    </xf>
    <xf numFmtId="44" fontId="0" fillId="0" borderId="5" xfId="0" applyNumberFormat="1" applyBorder="1"/>
    <xf numFmtId="44" fontId="0" fillId="8" borderId="5" xfId="0" applyNumberFormat="1" applyFill="1" applyBorder="1"/>
    <xf numFmtId="44" fontId="0" fillId="2" borderId="4" xfId="0" applyNumberFormat="1" applyFill="1" applyBorder="1"/>
    <xf numFmtId="44" fontId="0" fillId="8" borderId="4" xfId="0" applyNumberFormat="1" applyFill="1" applyBorder="1"/>
    <xf numFmtId="44" fontId="0" fillId="10" borderId="0" xfId="0" applyNumberFormat="1" applyFill="1"/>
    <xf numFmtId="0" fontId="7" fillId="10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0" fontId="15" fillId="0" borderId="0" xfId="0" applyFont="1" applyAlignment="1">
      <alignment horizontal="right" vertical="center"/>
    </xf>
    <xf numFmtId="0" fontId="0" fillId="13" borderId="0" xfId="0" applyFill="1"/>
    <xf numFmtId="166" fontId="0" fillId="0" borderId="0" xfId="0" applyNumberFormat="1"/>
    <xf numFmtId="0" fontId="0" fillId="0" borderId="0" xfId="0" applyAlignment="1">
      <alignment wrapText="1"/>
    </xf>
    <xf numFmtId="166" fontId="0" fillId="2" borderId="0" xfId="0" applyNumberFormat="1" applyFill="1"/>
    <xf numFmtId="0" fontId="0" fillId="0" borderId="1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14" borderId="1" xfId="0" applyFill="1" applyBorder="1" applyAlignment="1">
      <alignment horizontal="center"/>
    </xf>
    <xf numFmtId="0" fontId="7" fillId="0" borderId="1" xfId="0" applyFont="1" applyBorder="1"/>
    <xf numFmtId="2" fontId="0" fillId="2" borderId="0" xfId="0" applyNumberFormat="1" applyFill="1"/>
    <xf numFmtId="0" fontId="22" fillId="0" borderId="1" xfId="0" applyFont="1" applyBorder="1"/>
    <xf numFmtId="0" fontId="7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7" fillId="15" borderId="1" xfId="0" applyFont="1" applyFill="1" applyBorder="1"/>
    <xf numFmtId="0" fontId="7" fillId="15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44" fontId="25" fillId="0" borderId="1" xfId="0" applyNumberFormat="1" applyFont="1" applyBorder="1"/>
    <xf numFmtId="44" fontId="7" fillId="15" borderId="1" xfId="0" applyNumberFormat="1" applyFont="1" applyFill="1" applyBorder="1"/>
    <xf numFmtId="44" fontId="0" fillId="0" borderId="1" xfId="0" applyNumberFormat="1" applyBorder="1" applyAlignment="1">
      <alignment wrapText="1"/>
    </xf>
    <xf numFmtId="9" fontId="7" fillId="0" borderId="1" xfId="0" applyNumberFormat="1" applyFont="1" applyBorder="1"/>
    <xf numFmtId="0" fontId="7" fillId="16" borderId="1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15" fillId="0" borderId="16" xfId="0" applyFont="1" applyBorder="1" applyAlignment="1">
      <alignment horizontal="left"/>
    </xf>
    <xf numFmtId="10" fontId="0" fillId="0" borderId="12" xfId="0" applyNumberFormat="1" applyBorder="1"/>
    <xf numFmtId="10" fontId="0" fillId="0" borderId="15" xfId="0" applyNumberFormat="1" applyBorder="1"/>
    <xf numFmtId="10" fontId="0" fillId="0" borderId="18" xfId="0" applyNumberFormat="1" applyBorder="1"/>
    <xf numFmtId="166" fontId="0" fillId="0" borderId="11" xfId="0" applyNumberFormat="1" applyBorder="1"/>
    <xf numFmtId="166" fontId="0" fillId="0" borderId="14" xfId="0" applyNumberFormat="1" applyBorder="1"/>
    <xf numFmtId="166" fontId="0" fillId="0" borderId="17" xfId="0" applyNumberFormat="1" applyBorder="1"/>
    <xf numFmtId="0" fontId="0" fillId="0" borderId="0" xfId="0" applyAlignment="1">
      <alignment horizontal="center" vertical="center" wrapText="1"/>
    </xf>
    <xf numFmtId="0" fontId="27" fillId="17" borderId="19" xfId="0" applyFont="1" applyFill="1" applyBorder="1" applyAlignment="1">
      <alignment horizontal="center" vertical="center"/>
    </xf>
    <xf numFmtId="0" fontId="27" fillId="17" borderId="20" xfId="0" applyFont="1" applyFill="1" applyBorder="1" applyAlignment="1">
      <alignment horizontal="center" vertical="center"/>
    </xf>
    <xf numFmtId="0" fontId="27" fillId="17" borderId="21" xfId="0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0" xfId="0" applyFill="1" applyBorder="1"/>
    <xf numFmtId="166" fontId="0" fillId="18" borderId="20" xfId="0" applyNumberFormat="1" applyFill="1" applyBorder="1"/>
    <xf numFmtId="166" fontId="0" fillId="18" borderId="21" xfId="0" applyNumberFormat="1" applyFill="1" applyBorder="1"/>
    <xf numFmtId="0" fontId="0" fillId="0" borderId="19" xfId="0" applyBorder="1"/>
    <xf numFmtId="0" fontId="0" fillId="0" borderId="20" xfId="0" applyBorder="1"/>
    <xf numFmtId="166" fontId="0" fillId="0" borderId="20" xfId="0" applyNumberFormat="1" applyBorder="1"/>
    <xf numFmtId="166" fontId="0" fillId="0" borderId="21" xfId="0" applyNumberFormat="1" applyBorder="1"/>
    <xf numFmtId="0" fontId="0" fillId="18" borderId="22" xfId="0" applyFill="1" applyBorder="1"/>
    <xf numFmtId="0" fontId="0" fillId="18" borderId="23" xfId="0" applyFill="1" applyBorder="1"/>
    <xf numFmtId="166" fontId="0" fillId="18" borderId="23" xfId="0" applyNumberFormat="1" applyFill="1" applyBorder="1"/>
    <xf numFmtId="166" fontId="0" fillId="18" borderId="24" xfId="0" applyNumberFormat="1" applyFill="1" applyBorder="1"/>
    <xf numFmtId="0" fontId="19" fillId="12" borderId="0" xfId="2" applyFont="1" applyAlignment="1">
      <alignment horizontal="center" vertical="center" wrapText="1"/>
    </xf>
    <xf numFmtId="0" fontId="18" fillId="11" borderId="0" xfId="1"/>
    <xf numFmtId="0" fontId="28" fillId="19" borderId="25" xfId="0" applyFont="1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0" fillId="0" borderId="25" xfId="0" applyBorder="1" applyAlignment="1">
      <alignment horizontal="right" wrapText="1"/>
    </xf>
    <xf numFmtId="0" fontId="0" fillId="0" borderId="25" xfId="0" applyBorder="1" applyAlignment="1">
      <alignment horizontal="left" wrapText="1"/>
    </xf>
    <xf numFmtId="167" fontId="29" fillId="0" borderId="25" xfId="0" applyNumberFormat="1" applyFont="1" applyBorder="1" applyAlignment="1">
      <alignment horizontal="right" wrapText="1"/>
    </xf>
    <xf numFmtId="167" fontId="23" fillId="0" borderId="25" xfId="0" applyNumberFormat="1" applyFont="1" applyBorder="1" applyAlignment="1">
      <alignment horizontal="right" wrapText="1"/>
    </xf>
    <xf numFmtId="44" fontId="30" fillId="0" borderId="0" xfId="0" applyNumberFormat="1" applyFont="1"/>
    <xf numFmtId="44" fontId="31" fillId="0" borderId="0" xfId="0" applyNumberFormat="1" applyFont="1"/>
    <xf numFmtId="0" fontId="7" fillId="20" borderId="0" xfId="0" applyFont="1" applyFill="1" applyAlignment="1">
      <alignment horizontal="center" vertical="center" wrapText="1"/>
    </xf>
    <xf numFmtId="44" fontId="7" fillId="0" borderId="0" xfId="0" applyNumberFormat="1" applyFont="1"/>
    <xf numFmtId="14" fontId="0" fillId="2" borderId="0" xfId="0" applyNumberFormat="1" applyFill="1"/>
    <xf numFmtId="0" fontId="29" fillId="21" borderId="25" xfId="0" applyFont="1" applyFill="1" applyBorder="1" applyAlignment="1">
      <alignment horizontal="center" vertical="center" wrapText="1"/>
    </xf>
    <xf numFmtId="0" fontId="7" fillId="21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22" borderId="25" xfId="0" applyFill="1" applyBorder="1" applyAlignment="1">
      <alignment wrapText="1"/>
    </xf>
    <xf numFmtId="0" fontId="7" fillId="0" borderId="0" xfId="0" applyFont="1"/>
    <xf numFmtId="0" fontId="7" fillId="23" borderId="3" xfId="0" applyFont="1" applyFill="1" applyBorder="1" applyAlignment="1">
      <alignment horizontal="center" vertical="center" wrapText="1"/>
    </xf>
    <xf numFmtId="164" fontId="0" fillId="0" borderId="3" xfId="3" applyNumberFormat="1" applyFont="1" applyBorder="1"/>
    <xf numFmtId="0" fontId="0" fillId="0" borderId="3" xfId="0" applyBorder="1" applyAlignment="1">
      <alignment horizontal="right"/>
    </xf>
    <xf numFmtId="164" fontId="0" fillId="0" borderId="3" xfId="0" applyNumberFormat="1" applyBorder="1"/>
    <xf numFmtId="164" fontId="0" fillId="0" borderId="26" xfId="0" applyNumberFormat="1" applyBorder="1"/>
    <xf numFmtId="0" fontId="0" fillId="0" borderId="3" xfId="0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0" borderId="0" xfId="0" applyAlignment="1"/>
    <xf numFmtId="0" fontId="0" fillId="24" borderId="3" xfId="0" applyFill="1" applyBorder="1"/>
    <xf numFmtId="0" fontId="0" fillId="16" borderId="3" xfId="0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37" fillId="25" borderId="27" xfId="4"/>
    <xf numFmtId="0" fontId="37" fillId="25" borderId="27" xfId="4" applyAlignment="1"/>
    <xf numFmtId="0" fontId="37" fillId="25" borderId="27" xfId="4" applyAlignment="1">
      <alignment horizontal="center" vertical="center"/>
    </xf>
    <xf numFmtId="164" fontId="37" fillId="22" borderId="27" xfId="4" applyNumberFormat="1" applyFill="1"/>
    <xf numFmtId="164" fontId="0" fillId="0" borderId="28" xfId="0" applyNumberFormat="1" applyBorder="1"/>
    <xf numFmtId="164" fontId="0" fillId="0" borderId="29" xfId="0" applyNumberFormat="1" applyBorder="1"/>
    <xf numFmtId="0" fontId="0" fillId="0" borderId="29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7" borderId="1" xfId="0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24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3" borderId="0" xfId="0" applyFont="1" applyFill="1" applyAlignment="1">
      <alignment horizontal="center"/>
    </xf>
    <xf numFmtId="0" fontId="34" fillId="2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/>
    </xf>
    <xf numFmtId="169" fontId="0" fillId="26" borderId="3" xfId="0" applyNumberFormat="1" applyFill="1" applyBorder="1" applyAlignment="1">
      <alignment horizontal="center" vertical="center"/>
    </xf>
    <xf numFmtId="0" fontId="0" fillId="27" borderId="3" xfId="0" applyFill="1" applyBorder="1"/>
    <xf numFmtId="0" fontId="0" fillId="27" borderId="3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/>
    </xf>
    <xf numFmtId="168" fontId="0" fillId="27" borderId="3" xfId="0" applyNumberFormat="1" applyFill="1" applyBorder="1" applyAlignment="1">
      <alignment horizontal="center"/>
    </xf>
  </cellXfs>
  <cellStyles count="5">
    <cellStyle name="Énfasis6" xfId="2" builtinId="49"/>
    <cellStyle name="Moneda" xfId="3" builtinId="4"/>
    <cellStyle name="Neutral" xfId="1" builtinId="28"/>
    <cellStyle name="Normal" xfId="0" builtinId="0"/>
    <cellStyle name="Salida" xfId="4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3AAAA"/>
      <color rgb="FF004C82"/>
      <color rgb="FFFFFFFF"/>
      <color rgb="FFD6896D"/>
      <color rgb="FF9E563C"/>
      <color rgb="FFFCFA56"/>
      <color rgb="FFCC99FF"/>
      <color rgb="FF660033"/>
      <color rgb="FF5EAB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8" sqref="F8"/>
    </sheetView>
  </sheetViews>
  <sheetFormatPr baseColWidth="10" defaultColWidth="9.140625" defaultRowHeight="15" x14ac:dyDescent="0.25"/>
  <cols>
    <col min="4" max="4" width="10.28515625" customWidth="1"/>
    <col min="5" max="5" width="10.85546875" customWidth="1"/>
    <col min="6" max="7" width="11.42578125" bestFit="1" customWidth="1"/>
  </cols>
  <sheetData>
    <row r="1" spans="1:7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1</v>
      </c>
      <c r="F1" s="2">
        <v>45343</v>
      </c>
      <c r="G1" s="2">
        <v>45343</v>
      </c>
    </row>
    <row r="2" spans="1:7" x14ac:dyDescent="0.25">
      <c r="A2" s="1">
        <v>1</v>
      </c>
      <c r="B2" s="1">
        <v>2</v>
      </c>
      <c r="C2" s="1" t="s">
        <v>0</v>
      </c>
      <c r="D2" s="1" t="s">
        <v>2</v>
      </c>
      <c r="E2" s="1" t="s">
        <v>1</v>
      </c>
      <c r="F2" s="2">
        <v>45344</v>
      </c>
      <c r="G2" s="2">
        <v>45343</v>
      </c>
    </row>
    <row r="3" spans="1:7" x14ac:dyDescent="0.25">
      <c r="A3" s="1">
        <v>1</v>
      </c>
      <c r="B3" s="1">
        <v>3</v>
      </c>
      <c r="C3" s="1" t="s">
        <v>0</v>
      </c>
      <c r="D3" s="1" t="s">
        <v>3</v>
      </c>
      <c r="E3" s="1" t="s">
        <v>1</v>
      </c>
      <c r="F3" s="2">
        <v>45345</v>
      </c>
      <c r="G3" s="2">
        <v>45343</v>
      </c>
    </row>
    <row r="4" spans="1:7" x14ac:dyDescent="0.25">
      <c r="A4" s="1">
        <v>1</v>
      </c>
      <c r="B4" s="1">
        <v>4</v>
      </c>
      <c r="C4" s="1" t="s">
        <v>0</v>
      </c>
      <c r="D4" s="1" t="s">
        <v>4</v>
      </c>
      <c r="E4" s="1" t="s">
        <v>1</v>
      </c>
      <c r="F4" s="2">
        <v>45346</v>
      </c>
      <c r="G4" s="2">
        <v>45343</v>
      </c>
    </row>
    <row r="5" spans="1:7" x14ac:dyDescent="0.25">
      <c r="A5" s="1">
        <v>1</v>
      </c>
      <c r="B5" s="1">
        <v>5</v>
      </c>
      <c r="C5" s="1" t="s">
        <v>0</v>
      </c>
      <c r="D5" s="1" t="s">
        <v>5</v>
      </c>
      <c r="E5" s="1" t="s">
        <v>1</v>
      </c>
      <c r="F5" s="2">
        <v>45347</v>
      </c>
      <c r="G5" s="2">
        <v>45343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7" workbookViewId="0">
      <selection activeCell="C17" sqref="C17"/>
    </sheetView>
  </sheetViews>
  <sheetFormatPr baseColWidth="10" defaultColWidth="9.140625" defaultRowHeight="15" x14ac:dyDescent="0.25"/>
  <sheetData>
    <row r="1" spans="1:11" x14ac:dyDescent="0.25">
      <c r="A1" s="138" t="s">
        <v>96</v>
      </c>
      <c r="B1" s="138"/>
      <c r="C1" s="138"/>
      <c r="D1" s="138"/>
      <c r="E1" s="138"/>
      <c r="F1" s="138"/>
      <c r="G1" s="138"/>
      <c r="H1" s="138"/>
      <c r="I1" s="138"/>
      <c r="J1" s="138"/>
    </row>
    <row r="3" spans="1:11" x14ac:dyDescent="0.25">
      <c r="A3" t="s">
        <v>97</v>
      </c>
    </row>
    <row r="4" spans="1:11" ht="15.75" x14ac:dyDescent="0.25">
      <c r="A4" s="139" t="s">
        <v>98</v>
      </c>
      <c r="B4" s="139"/>
      <c r="C4" s="139"/>
      <c r="D4" t="s">
        <v>99</v>
      </c>
    </row>
    <row r="5" spans="1:11" x14ac:dyDescent="0.25">
      <c r="A5">
        <v>7</v>
      </c>
      <c r="B5">
        <v>4.5</v>
      </c>
      <c r="C5">
        <v>8</v>
      </c>
      <c r="D5" s="6">
        <f>(A5+B5+C5)/3</f>
        <v>6.5</v>
      </c>
    </row>
    <row r="7" spans="1:1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x14ac:dyDescent="0.25">
      <c r="A8" t="s">
        <v>100</v>
      </c>
    </row>
    <row r="9" spans="1:11" x14ac:dyDescent="0.25">
      <c r="A9" s="122" t="s">
        <v>101</v>
      </c>
      <c r="B9" s="122"/>
      <c r="C9" s="122"/>
      <c r="D9" s="122"/>
      <c r="E9" s="122"/>
    </row>
    <row r="10" spans="1:11" x14ac:dyDescent="0.25">
      <c r="A10" t="s">
        <v>102</v>
      </c>
      <c r="B10" s="34">
        <v>2.5</v>
      </c>
    </row>
    <row r="11" spans="1:11" x14ac:dyDescent="0.25">
      <c r="A11" t="s">
        <v>103</v>
      </c>
      <c r="B11" s="34">
        <v>4.5</v>
      </c>
    </row>
    <row r="12" spans="1:11" x14ac:dyDescent="0.25">
      <c r="A12" t="s">
        <v>104</v>
      </c>
      <c r="B12" s="34">
        <v>15</v>
      </c>
    </row>
    <row r="13" spans="1:11" x14ac:dyDescent="0.25">
      <c r="A13" t="s">
        <v>105</v>
      </c>
      <c r="B13" s="34">
        <v>0.5</v>
      </c>
    </row>
    <row r="15" spans="1:11" x14ac:dyDescent="0.25">
      <c r="A15" t="s">
        <v>106</v>
      </c>
    </row>
    <row r="17" spans="2:3" ht="30" x14ac:dyDescent="0.25">
      <c r="B17" s="35" t="s">
        <v>107</v>
      </c>
      <c r="C17" s="36">
        <f>(B10+B11+B12+B13)*7</f>
        <v>157.5</v>
      </c>
    </row>
  </sheetData>
  <mergeCells count="3">
    <mergeCell ref="A1:J1"/>
    <mergeCell ref="A4:C4"/>
    <mergeCell ref="A9:E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18" sqref="B18"/>
    </sheetView>
  </sheetViews>
  <sheetFormatPr baseColWidth="10" defaultColWidth="9.140625" defaultRowHeight="15" x14ac:dyDescent="0.25"/>
  <cols>
    <col min="2" max="2" width="10.7109375" customWidth="1"/>
    <col min="4" max="4" width="11.28515625" customWidth="1"/>
  </cols>
  <sheetData>
    <row r="1" spans="1:5" ht="18.75" x14ac:dyDescent="0.3">
      <c r="A1" s="140" t="s">
        <v>108</v>
      </c>
      <c r="B1" s="140"/>
    </row>
    <row r="3" spans="1:5" x14ac:dyDescent="0.25">
      <c r="A3" s="1" t="s">
        <v>109</v>
      </c>
      <c r="B3" s="41">
        <v>3.86</v>
      </c>
    </row>
    <row r="4" spans="1:5" x14ac:dyDescent="0.25">
      <c r="A4" s="1" t="s">
        <v>110</v>
      </c>
      <c r="B4" s="41">
        <v>5.58</v>
      </c>
    </row>
    <row r="6" spans="1:5" x14ac:dyDescent="0.25">
      <c r="A6" s="122" t="s">
        <v>111</v>
      </c>
      <c r="B6" s="122"/>
      <c r="C6" s="122"/>
      <c r="D6" s="122"/>
      <c r="E6" s="122"/>
    </row>
    <row r="7" spans="1:5" x14ac:dyDescent="0.25">
      <c r="B7" s="40" t="s">
        <v>112</v>
      </c>
      <c r="C7" s="40" t="s">
        <v>109</v>
      </c>
      <c r="D7" s="40" t="s">
        <v>110</v>
      </c>
    </row>
    <row r="8" spans="1:5" x14ac:dyDescent="0.25">
      <c r="B8" s="1">
        <v>3000</v>
      </c>
      <c r="C8" s="39">
        <f>B8/B3</f>
        <v>777.20207253886008</v>
      </c>
      <c r="D8" s="39">
        <f>B8/B4</f>
        <v>537.63440860215053</v>
      </c>
    </row>
    <row r="9" spans="1:5" x14ac:dyDescent="0.25">
      <c r="B9" s="1">
        <v>1000</v>
      </c>
      <c r="C9" s="39">
        <f>B9/B3</f>
        <v>259.06735751295338</v>
      </c>
      <c r="D9" s="39">
        <f>B9/B4</f>
        <v>179.21146953405017</v>
      </c>
    </row>
    <row r="10" spans="1:5" x14ac:dyDescent="0.25">
      <c r="B10" s="1">
        <v>5700</v>
      </c>
      <c r="C10" s="39">
        <f>B10/B3</f>
        <v>1476.6839378238342</v>
      </c>
      <c r="D10" s="39">
        <f>B10/B4</f>
        <v>1021.505376344086</v>
      </c>
    </row>
    <row r="11" spans="1:5" x14ac:dyDescent="0.25">
      <c r="C11" t="s">
        <v>113</v>
      </c>
    </row>
    <row r="12" spans="1:5" x14ac:dyDescent="0.25">
      <c r="A12" s="122" t="s">
        <v>114</v>
      </c>
      <c r="B12" s="122"/>
      <c r="C12" s="122"/>
      <c r="D12" s="122"/>
      <c r="E12" s="122"/>
    </row>
    <row r="13" spans="1:5" x14ac:dyDescent="0.25">
      <c r="A13" s="38" t="s">
        <v>115</v>
      </c>
      <c r="B13" s="38" t="s">
        <v>112</v>
      </c>
      <c r="C13" s="38" t="s">
        <v>116</v>
      </c>
      <c r="D13" s="38" t="s">
        <v>112</v>
      </c>
    </row>
    <row r="14" spans="1:5" x14ac:dyDescent="0.25">
      <c r="A14" s="37">
        <v>1700</v>
      </c>
      <c r="B14" s="37">
        <f>A14*B3</f>
        <v>6562</v>
      </c>
      <c r="C14" s="37">
        <v>5000</v>
      </c>
      <c r="D14" s="37">
        <f>C14*B4</f>
        <v>27900</v>
      </c>
    </row>
    <row r="15" spans="1:5" x14ac:dyDescent="0.25">
      <c r="A15" s="37">
        <v>1000</v>
      </c>
      <c r="B15" s="37">
        <f>A15*B3</f>
        <v>3860</v>
      </c>
      <c r="C15" s="37">
        <v>1700</v>
      </c>
      <c r="D15" s="37">
        <f>C15*B4</f>
        <v>9486</v>
      </c>
    </row>
    <row r="16" spans="1:5" x14ac:dyDescent="0.25">
      <c r="A16" s="37">
        <v>3200</v>
      </c>
      <c r="B16" s="37">
        <f>A16*B3</f>
        <v>12352</v>
      </c>
      <c r="C16" s="37">
        <v>4500</v>
      </c>
      <c r="D16" s="37">
        <f>C16*B4</f>
        <v>25110</v>
      </c>
    </row>
    <row r="17" spans="2:3" x14ac:dyDescent="0.25">
      <c r="B17" s="141" t="s">
        <v>117</v>
      </c>
      <c r="C17" s="141"/>
    </row>
  </sheetData>
  <mergeCells count="4">
    <mergeCell ref="A1:B1"/>
    <mergeCell ref="A6:E6"/>
    <mergeCell ref="A12:E12"/>
    <mergeCell ref="B17:C1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7" sqref="H7"/>
    </sheetView>
  </sheetViews>
  <sheetFormatPr baseColWidth="10" defaultColWidth="9.140625" defaultRowHeight="15" x14ac:dyDescent="0.25"/>
  <cols>
    <col min="1" max="1" width="11.28515625" customWidth="1"/>
    <col min="2" max="2" width="11.7109375" customWidth="1"/>
    <col min="3" max="3" width="15.28515625" customWidth="1"/>
    <col min="5" max="5" width="12.5703125" customWidth="1"/>
    <col min="6" max="6" width="14.7109375" customWidth="1"/>
    <col min="7" max="7" width="12.85546875" style="35" customWidth="1"/>
    <col min="8" max="8" width="12.28515625" customWidth="1"/>
  </cols>
  <sheetData>
    <row r="1" spans="1:8" ht="18.75" x14ac:dyDescent="0.3">
      <c r="A1" s="142" t="s">
        <v>118</v>
      </c>
      <c r="B1" s="142"/>
      <c r="C1" s="142"/>
    </row>
    <row r="3" spans="1:8" ht="45" x14ac:dyDescent="0.25">
      <c r="A3" s="47" t="s">
        <v>119</v>
      </c>
      <c r="B3" s="48" t="s">
        <v>120</v>
      </c>
      <c r="C3" s="48" t="s">
        <v>121</v>
      </c>
      <c r="D3" s="49" t="s">
        <v>122</v>
      </c>
      <c r="E3" s="50" t="s">
        <v>123</v>
      </c>
      <c r="F3" s="50" t="s">
        <v>124</v>
      </c>
      <c r="G3" s="50" t="s">
        <v>125</v>
      </c>
      <c r="H3" s="49" t="s">
        <v>126</v>
      </c>
    </row>
    <row r="4" spans="1:8" x14ac:dyDescent="0.25">
      <c r="A4" s="43" t="s">
        <v>127</v>
      </c>
      <c r="B4" s="51">
        <v>120</v>
      </c>
      <c r="C4" s="51">
        <v>250</v>
      </c>
      <c r="D4" s="51">
        <v>80</v>
      </c>
      <c r="E4" s="51">
        <v>130</v>
      </c>
      <c r="F4" s="22">
        <f>(B4+C4+D4+E4)*7</f>
        <v>4060</v>
      </c>
      <c r="G4" s="53">
        <f>F4+B9</f>
        <v>4620</v>
      </c>
      <c r="H4" s="22">
        <f>F4+B10</f>
        <v>4730</v>
      </c>
    </row>
    <row r="5" spans="1:8" x14ac:dyDescent="0.25">
      <c r="A5" s="41" t="s">
        <v>128</v>
      </c>
      <c r="B5" s="51">
        <v>150</v>
      </c>
      <c r="C5" s="51">
        <v>200</v>
      </c>
      <c r="D5" s="51">
        <v>70</v>
      </c>
      <c r="E5" s="51">
        <v>150</v>
      </c>
      <c r="F5" s="22">
        <f t="shared" ref="F5:F6" si="0">(B5+C5+D5+E5)*7</f>
        <v>3990</v>
      </c>
      <c r="G5" s="53">
        <f>F5+B9</f>
        <v>4550</v>
      </c>
      <c r="H5" s="22">
        <f>F5+B10</f>
        <v>4660</v>
      </c>
    </row>
    <row r="6" spans="1:8" x14ac:dyDescent="0.25">
      <c r="A6" s="41" t="s">
        <v>129</v>
      </c>
      <c r="B6" s="51">
        <v>110</v>
      </c>
      <c r="C6" s="51">
        <v>230</v>
      </c>
      <c r="D6" s="51">
        <v>100</v>
      </c>
      <c r="E6" s="51">
        <v>120</v>
      </c>
      <c r="F6" s="22">
        <f t="shared" si="0"/>
        <v>3920</v>
      </c>
      <c r="G6" s="53">
        <f>F6+B9</f>
        <v>4480</v>
      </c>
      <c r="H6" s="22">
        <f>F6+B10</f>
        <v>4590</v>
      </c>
    </row>
    <row r="9" spans="1:8" x14ac:dyDescent="0.25">
      <c r="A9" s="46" t="s">
        <v>130</v>
      </c>
      <c r="B9" s="52">
        <v>560</v>
      </c>
    </row>
    <row r="10" spans="1:8" x14ac:dyDescent="0.25">
      <c r="A10" s="46" t="s">
        <v>131</v>
      </c>
      <c r="B10" s="52">
        <v>670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baseColWidth="10" defaultColWidth="9.140625" defaultRowHeight="15" x14ac:dyDescent="0.25"/>
  <cols>
    <col min="1" max="1" width="12.85546875" customWidth="1"/>
    <col min="2" max="2" width="9.85546875" bestFit="1" customWidth="1"/>
    <col min="3" max="3" width="10.85546875" customWidth="1"/>
    <col min="4" max="4" width="11.5703125" customWidth="1"/>
    <col min="5" max="5" width="11.42578125" customWidth="1"/>
    <col min="6" max="6" width="10.28515625" customWidth="1"/>
  </cols>
  <sheetData>
    <row r="1" spans="1:6" ht="18.75" x14ac:dyDescent="0.3">
      <c r="A1" s="142" t="s">
        <v>132</v>
      </c>
      <c r="B1" s="142"/>
    </row>
    <row r="3" spans="1:6" ht="30" x14ac:dyDescent="0.25">
      <c r="A3" s="45" t="s">
        <v>133</v>
      </c>
      <c r="B3" s="54">
        <v>0.1</v>
      </c>
    </row>
    <row r="4" spans="1:6" ht="30" x14ac:dyDescent="0.25">
      <c r="A4" s="44" t="s">
        <v>134</v>
      </c>
      <c r="B4" s="54">
        <v>0.05</v>
      </c>
    </row>
    <row r="6" spans="1:6" ht="45" x14ac:dyDescent="0.25">
      <c r="A6" s="55" t="s">
        <v>135</v>
      </c>
      <c r="B6" s="55" t="s">
        <v>136</v>
      </c>
      <c r="C6" s="55" t="s">
        <v>137</v>
      </c>
      <c r="D6" s="55" t="s">
        <v>138</v>
      </c>
      <c r="E6" s="55" t="s">
        <v>139</v>
      </c>
      <c r="F6" s="55" t="s">
        <v>140</v>
      </c>
    </row>
    <row r="7" spans="1:6" x14ac:dyDescent="0.25">
      <c r="A7" s="1" t="s">
        <v>141</v>
      </c>
      <c r="B7" s="51">
        <v>120</v>
      </c>
      <c r="C7" s="51">
        <f>B7*B3</f>
        <v>12</v>
      </c>
      <c r="D7" s="51">
        <f>B7*B4</f>
        <v>6</v>
      </c>
      <c r="E7" s="51">
        <f>B7+C7</f>
        <v>132</v>
      </c>
      <c r="F7" s="51">
        <f>B7-D7</f>
        <v>114</v>
      </c>
    </row>
    <row r="8" spans="1:6" x14ac:dyDescent="0.25">
      <c r="A8" s="1" t="s">
        <v>142</v>
      </c>
      <c r="B8" s="51">
        <v>50</v>
      </c>
      <c r="C8" s="51">
        <f>B8*B3</f>
        <v>5</v>
      </c>
      <c r="D8" s="51">
        <f>B8*B4</f>
        <v>2.5</v>
      </c>
      <c r="E8" s="51">
        <f t="shared" ref="E8:E13" si="0">B8+C8</f>
        <v>55</v>
      </c>
      <c r="F8" s="51">
        <f t="shared" ref="F8:F13" si="1">B8-D8</f>
        <v>47.5</v>
      </c>
    </row>
    <row r="9" spans="1:6" x14ac:dyDescent="0.25">
      <c r="A9" s="1" t="s">
        <v>143</v>
      </c>
      <c r="B9" s="51">
        <v>75</v>
      </c>
      <c r="C9" s="51">
        <f>B9*B3</f>
        <v>7.5</v>
      </c>
      <c r="D9" s="51">
        <f>B9*B4</f>
        <v>3.75</v>
      </c>
      <c r="E9" s="51">
        <f t="shared" si="0"/>
        <v>82.5</v>
      </c>
      <c r="F9" s="51">
        <f t="shared" si="1"/>
        <v>71.25</v>
      </c>
    </row>
    <row r="10" spans="1:6" x14ac:dyDescent="0.25">
      <c r="A10" s="1" t="s">
        <v>144</v>
      </c>
      <c r="B10" s="51">
        <v>240</v>
      </c>
      <c r="C10" s="51">
        <f>B10*B3</f>
        <v>24</v>
      </c>
      <c r="D10" s="51">
        <f>B10*B4</f>
        <v>12</v>
      </c>
      <c r="E10" s="51">
        <f t="shared" si="0"/>
        <v>264</v>
      </c>
      <c r="F10" s="51">
        <f t="shared" si="1"/>
        <v>228</v>
      </c>
    </row>
    <row r="11" spans="1:6" x14ac:dyDescent="0.25">
      <c r="A11" s="1" t="s">
        <v>145</v>
      </c>
      <c r="B11" s="51">
        <v>310</v>
      </c>
      <c r="C11" s="51">
        <f>B11*B3</f>
        <v>31</v>
      </c>
      <c r="D11" s="51">
        <f>B11*B4</f>
        <v>15.5</v>
      </c>
      <c r="E11" s="51">
        <f t="shared" si="0"/>
        <v>341</v>
      </c>
      <c r="F11" s="51">
        <f t="shared" si="1"/>
        <v>294.5</v>
      </c>
    </row>
    <row r="12" spans="1:6" x14ac:dyDescent="0.25">
      <c r="A12" s="1" t="s">
        <v>146</v>
      </c>
      <c r="B12" s="51">
        <v>25</v>
      </c>
      <c r="C12" s="51">
        <f>B12*B3</f>
        <v>2.5</v>
      </c>
      <c r="D12" s="51">
        <f>B12*B4</f>
        <v>1.25</v>
      </c>
      <c r="E12" s="51">
        <f t="shared" si="0"/>
        <v>27.5</v>
      </c>
      <c r="F12" s="51">
        <f t="shared" si="1"/>
        <v>23.75</v>
      </c>
    </row>
    <row r="13" spans="1:6" x14ac:dyDescent="0.25">
      <c r="A13" s="1" t="s">
        <v>147</v>
      </c>
      <c r="B13" s="51">
        <v>130</v>
      </c>
      <c r="C13" s="51">
        <f>B13*B3</f>
        <v>13</v>
      </c>
      <c r="D13" s="51">
        <f>B13*B4</f>
        <v>6.5</v>
      </c>
      <c r="E13" s="51">
        <f t="shared" si="0"/>
        <v>143</v>
      </c>
      <c r="F13" s="51">
        <f t="shared" si="1"/>
        <v>123.5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16.85546875" customWidth="1"/>
    <col min="2" max="5" width="10.85546875" bestFit="1" customWidth="1"/>
    <col min="6" max="6" width="12" bestFit="1" customWidth="1"/>
    <col min="7" max="7" width="11.140625" customWidth="1"/>
  </cols>
  <sheetData>
    <row r="1" spans="1:7" ht="18.75" x14ac:dyDescent="0.3">
      <c r="B1" s="143" t="s">
        <v>84</v>
      </c>
      <c r="C1" s="144"/>
      <c r="D1" s="144"/>
      <c r="E1" s="145"/>
    </row>
    <row r="2" spans="1:7" x14ac:dyDescent="0.25">
      <c r="A2" s="56" t="s">
        <v>148</v>
      </c>
      <c r="B2" s="56" t="s">
        <v>149</v>
      </c>
      <c r="C2" s="56" t="s">
        <v>150</v>
      </c>
      <c r="D2" s="56" t="s">
        <v>151</v>
      </c>
      <c r="E2" s="56" t="s">
        <v>152</v>
      </c>
      <c r="F2" s="56" t="s">
        <v>153</v>
      </c>
      <c r="G2" s="56" t="s">
        <v>154</v>
      </c>
    </row>
    <row r="3" spans="1:7" x14ac:dyDescent="0.25">
      <c r="A3" s="57" t="s">
        <v>155</v>
      </c>
      <c r="B3" s="63">
        <v>1500</v>
      </c>
      <c r="C3" s="63">
        <v>2400</v>
      </c>
      <c r="D3" s="63">
        <v>3300</v>
      </c>
      <c r="E3" s="63">
        <v>4200</v>
      </c>
      <c r="F3" s="63">
        <f t="shared" ref="F3:F9" si="0">SUM(B3:E3)</f>
        <v>11400</v>
      </c>
      <c r="G3" s="60">
        <f t="shared" ref="G3:G10" si="1">F3/$F$10</f>
        <v>6.2274664044575552E-2</v>
      </c>
    </row>
    <row r="4" spans="1:7" x14ac:dyDescent="0.25">
      <c r="A4" s="58" t="s">
        <v>156</v>
      </c>
      <c r="B4" s="64">
        <v>3500</v>
      </c>
      <c r="C4" s="64">
        <v>1480</v>
      </c>
      <c r="D4" s="64">
        <v>540</v>
      </c>
      <c r="E4" s="64">
        <v>2560</v>
      </c>
      <c r="F4" s="64">
        <f t="shared" si="0"/>
        <v>8080</v>
      </c>
      <c r="G4" s="61">
        <f t="shared" si="1"/>
        <v>4.4138533814050036E-2</v>
      </c>
    </row>
    <row r="5" spans="1:7" x14ac:dyDescent="0.25">
      <c r="A5" s="58" t="s">
        <v>157</v>
      </c>
      <c r="B5" s="64">
        <v>5500</v>
      </c>
      <c r="C5" s="64">
        <v>560</v>
      </c>
      <c r="D5" s="64">
        <v>2200</v>
      </c>
      <c r="E5" s="64">
        <v>3880</v>
      </c>
      <c r="F5" s="64">
        <f t="shared" si="0"/>
        <v>12140</v>
      </c>
      <c r="G5" s="61">
        <f t="shared" si="1"/>
        <v>6.6317054517644483E-2</v>
      </c>
    </row>
    <row r="6" spans="1:7" x14ac:dyDescent="0.25">
      <c r="A6" s="58" t="s">
        <v>158</v>
      </c>
      <c r="B6" s="64">
        <v>7500</v>
      </c>
      <c r="C6" s="64">
        <v>360</v>
      </c>
      <c r="D6" s="64">
        <v>4980</v>
      </c>
      <c r="E6" s="64">
        <v>9600</v>
      </c>
      <c r="F6" s="64">
        <f t="shared" si="0"/>
        <v>22440</v>
      </c>
      <c r="G6" s="61">
        <f t="shared" si="1"/>
        <v>0.12258275975090134</v>
      </c>
    </row>
    <row r="7" spans="1:7" x14ac:dyDescent="0.25">
      <c r="A7" s="58" t="s">
        <v>159</v>
      </c>
      <c r="B7" s="64">
        <v>9500</v>
      </c>
      <c r="C7" s="64">
        <v>1280</v>
      </c>
      <c r="D7" s="64">
        <v>7740</v>
      </c>
      <c r="E7" s="64">
        <v>14200</v>
      </c>
      <c r="F7" s="64">
        <f t="shared" si="0"/>
        <v>32720</v>
      </c>
      <c r="G7" s="61">
        <f t="shared" si="1"/>
        <v>0.17873921118758876</v>
      </c>
    </row>
    <row r="8" spans="1:7" x14ac:dyDescent="0.25">
      <c r="A8" s="58" t="s">
        <v>160</v>
      </c>
      <c r="B8" s="64">
        <v>11500</v>
      </c>
      <c r="C8" s="64">
        <v>2200</v>
      </c>
      <c r="D8" s="64">
        <v>10500</v>
      </c>
      <c r="E8" s="64">
        <v>18800</v>
      </c>
      <c r="F8" s="64">
        <f t="shared" si="0"/>
        <v>43000</v>
      </c>
      <c r="G8" s="61">
        <f t="shared" si="1"/>
        <v>0.23489566262427619</v>
      </c>
    </row>
    <row r="9" spans="1:7" x14ac:dyDescent="0.25">
      <c r="A9" s="58" t="s">
        <v>161</v>
      </c>
      <c r="B9" s="64">
        <v>13500</v>
      </c>
      <c r="C9" s="64">
        <v>3100</v>
      </c>
      <c r="D9" s="64">
        <v>13260</v>
      </c>
      <c r="E9" s="64">
        <v>23420</v>
      </c>
      <c r="F9" s="64">
        <f t="shared" si="0"/>
        <v>53280</v>
      </c>
      <c r="G9" s="61">
        <f t="shared" si="1"/>
        <v>0.2910521140609636</v>
      </c>
    </row>
    <row r="10" spans="1:7" x14ac:dyDescent="0.25">
      <c r="A10" s="59" t="s">
        <v>162</v>
      </c>
      <c r="B10" s="65">
        <f>SUM(B3:B9)</f>
        <v>52500</v>
      </c>
      <c r="C10" s="65">
        <f t="shared" ref="C10:D10" si="2">SUM(C3:C9)</f>
        <v>11380</v>
      </c>
      <c r="D10" s="65">
        <f t="shared" si="2"/>
        <v>42520</v>
      </c>
      <c r="E10" s="65">
        <f>SUM(E3:E9)</f>
        <v>76660</v>
      </c>
      <c r="F10" s="65">
        <f>SUM(F3:F9)</f>
        <v>183060</v>
      </c>
      <c r="G10" s="62">
        <f t="shared" si="1"/>
        <v>1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13.85546875" customWidth="1"/>
    <col min="2" max="2" width="20.140625" customWidth="1"/>
    <col min="3" max="3" width="18.140625" bestFit="1" customWidth="1"/>
    <col min="4" max="4" width="19.7109375" bestFit="1" customWidth="1"/>
    <col min="5" max="5" width="18.42578125" bestFit="1" customWidth="1"/>
  </cols>
  <sheetData>
    <row r="1" spans="1:5" s="8" customFormat="1" ht="45" customHeight="1" x14ac:dyDescent="0.25">
      <c r="A1" s="67" t="s">
        <v>163</v>
      </c>
      <c r="B1" s="68" t="s">
        <v>164</v>
      </c>
      <c r="C1" s="68" t="s">
        <v>165</v>
      </c>
      <c r="D1" s="68" t="s">
        <v>166</v>
      </c>
      <c r="E1" s="69" t="s">
        <v>167</v>
      </c>
    </row>
    <row r="2" spans="1:5" x14ac:dyDescent="0.25">
      <c r="A2" s="70">
        <v>1</v>
      </c>
      <c r="B2" s="71" t="s">
        <v>168</v>
      </c>
      <c r="C2" s="72">
        <v>5000</v>
      </c>
      <c r="D2" s="72">
        <v>3500</v>
      </c>
      <c r="E2" s="73">
        <v>5400</v>
      </c>
    </row>
    <row r="3" spans="1:5" x14ac:dyDescent="0.25">
      <c r="A3" s="74">
        <v>2</v>
      </c>
      <c r="B3" s="75" t="s">
        <v>169</v>
      </c>
      <c r="C3" s="76">
        <v>2500</v>
      </c>
      <c r="D3" s="76">
        <v>4200</v>
      </c>
      <c r="E3" s="77">
        <v>1800</v>
      </c>
    </row>
    <row r="4" spans="1:5" x14ac:dyDescent="0.25">
      <c r="A4" s="78">
        <v>3</v>
      </c>
      <c r="B4" s="79" t="s">
        <v>170</v>
      </c>
      <c r="C4" s="80">
        <v>4500</v>
      </c>
      <c r="D4" s="80">
        <v>3800</v>
      </c>
      <c r="E4" s="81">
        <v>4500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9.140625" defaultRowHeight="15" x14ac:dyDescent="0.25"/>
  <cols>
    <col min="2" max="2" width="17" customWidth="1"/>
  </cols>
  <sheetData>
    <row r="1" spans="1:5" s="66" customFormat="1" ht="45" x14ac:dyDescent="0.25">
      <c r="A1" s="82" t="s">
        <v>163</v>
      </c>
      <c r="B1" s="82" t="s">
        <v>164</v>
      </c>
      <c r="C1" s="82" t="s">
        <v>165</v>
      </c>
      <c r="D1" s="82" t="s">
        <v>166</v>
      </c>
      <c r="E1" s="82" t="s">
        <v>167</v>
      </c>
    </row>
    <row r="2" spans="1:5" x14ac:dyDescent="0.25">
      <c r="A2" s="83">
        <v>1</v>
      </c>
      <c r="B2" s="83" t="s">
        <v>168</v>
      </c>
      <c r="C2" s="83">
        <v>5000</v>
      </c>
      <c r="D2" s="83">
        <v>3500</v>
      </c>
      <c r="E2" s="83">
        <v>5400</v>
      </c>
    </row>
    <row r="3" spans="1:5" x14ac:dyDescent="0.25">
      <c r="A3" s="83">
        <v>2</v>
      </c>
      <c r="B3" s="83" t="s">
        <v>169</v>
      </c>
      <c r="C3" s="83">
        <v>2500</v>
      </c>
      <c r="D3" s="83">
        <v>4200</v>
      </c>
      <c r="E3" s="83">
        <v>1800</v>
      </c>
    </row>
    <row r="4" spans="1:5" x14ac:dyDescent="0.25">
      <c r="A4" s="83">
        <v>3</v>
      </c>
      <c r="B4" s="83" t="s">
        <v>170</v>
      </c>
      <c r="C4" s="83">
        <v>4500</v>
      </c>
      <c r="D4" s="83">
        <v>3800</v>
      </c>
      <c r="E4" s="83">
        <v>4500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baseColWidth="10" defaultColWidth="9.140625" defaultRowHeight="15" x14ac:dyDescent="0.25"/>
  <cols>
    <col min="2" max="2" width="17.7109375" customWidth="1"/>
    <col min="6" max="6" width="10.7109375" customWidth="1"/>
  </cols>
  <sheetData>
    <row r="1" spans="1:6" ht="30" x14ac:dyDescent="0.25">
      <c r="A1" s="84" t="s">
        <v>171</v>
      </c>
      <c r="B1" s="85" t="s">
        <v>172</v>
      </c>
      <c r="C1" s="85" t="s">
        <v>173</v>
      </c>
      <c r="D1" s="85" t="s">
        <v>174</v>
      </c>
      <c r="E1" s="85" t="s">
        <v>175</v>
      </c>
      <c r="F1" s="85" t="s">
        <v>176</v>
      </c>
    </row>
    <row r="2" spans="1:6" x14ac:dyDescent="0.25">
      <c r="A2" s="86">
        <v>12</v>
      </c>
      <c r="B2" s="87" t="s">
        <v>177</v>
      </c>
      <c r="C2" s="86">
        <v>9</v>
      </c>
      <c r="D2" s="86">
        <v>8</v>
      </c>
      <c r="E2" s="86">
        <v>9</v>
      </c>
      <c r="F2" s="88">
        <v>8.67</v>
      </c>
    </row>
    <row r="3" spans="1:6" x14ac:dyDescent="0.25">
      <c r="A3" s="86">
        <v>13</v>
      </c>
      <c r="B3" s="87" t="s">
        <v>178</v>
      </c>
      <c r="C3" s="86">
        <v>7</v>
      </c>
      <c r="D3" s="86">
        <v>6</v>
      </c>
      <c r="E3" s="86">
        <v>8</v>
      </c>
      <c r="F3" s="88">
        <v>7</v>
      </c>
    </row>
    <row r="4" spans="1:6" x14ac:dyDescent="0.25">
      <c r="A4" s="86">
        <v>14</v>
      </c>
      <c r="B4" s="87" t="s">
        <v>179</v>
      </c>
      <c r="C4" s="86">
        <v>4</v>
      </c>
      <c r="D4" s="86">
        <v>5</v>
      </c>
      <c r="E4" s="86">
        <v>4</v>
      </c>
      <c r="F4" s="88">
        <v>4.33</v>
      </c>
    </row>
    <row r="5" spans="1:6" x14ac:dyDescent="0.25">
      <c r="A5" s="86">
        <v>15</v>
      </c>
      <c r="B5" s="87" t="s">
        <v>180</v>
      </c>
      <c r="C5" s="86">
        <v>2</v>
      </c>
      <c r="D5" s="86">
        <v>1</v>
      </c>
      <c r="E5" s="86">
        <v>3</v>
      </c>
      <c r="F5" s="89">
        <v>2</v>
      </c>
    </row>
    <row r="6" spans="1:6" x14ac:dyDescent="0.25">
      <c r="A6" s="86">
        <v>16</v>
      </c>
      <c r="B6" s="87" t="s">
        <v>181</v>
      </c>
      <c r="C6" s="86">
        <v>4</v>
      </c>
      <c r="D6" s="86">
        <v>6</v>
      </c>
      <c r="E6" s="86">
        <v>3</v>
      </c>
      <c r="F6" s="88">
        <v>4.33</v>
      </c>
    </row>
    <row r="7" spans="1:6" x14ac:dyDescent="0.25">
      <c r="A7" s="86">
        <v>17</v>
      </c>
      <c r="B7" s="87" t="s">
        <v>182</v>
      </c>
      <c r="C7" s="86">
        <v>5</v>
      </c>
      <c r="D7" s="86">
        <v>3</v>
      </c>
      <c r="E7" s="86">
        <v>5</v>
      </c>
      <c r="F7" s="88">
        <v>4.33</v>
      </c>
    </row>
    <row r="8" spans="1:6" ht="30" x14ac:dyDescent="0.25">
      <c r="A8" s="86">
        <v>18</v>
      </c>
      <c r="B8" s="87" t="s">
        <v>183</v>
      </c>
      <c r="C8" s="86">
        <v>8</v>
      </c>
      <c r="D8" s="86">
        <v>7.5</v>
      </c>
      <c r="E8" s="86">
        <v>9</v>
      </c>
      <c r="F8" s="88">
        <v>8.17</v>
      </c>
    </row>
    <row r="9" spans="1:6" x14ac:dyDescent="0.25">
      <c r="A9" s="86">
        <v>19</v>
      </c>
      <c r="B9" s="87" t="s">
        <v>184</v>
      </c>
      <c r="C9" s="86">
        <v>10</v>
      </c>
      <c r="D9" s="86">
        <v>9</v>
      </c>
      <c r="E9" s="86">
        <v>8</v>
      </c>
      <c r="F9" s="88">
        <v>9</v>
      </c>
    </row>
    <row r="10" spans="1:6" x14ac:dyDescent="0.25">
      <c r="A10" s="86">
        <v>20</v>
      </c>
      <c r="B10" s="87" t="s">
        <v>185</v>
      </c>
      <c r="C10" s="86">
        <v>2</v>
      </c>
      <c r="D10" s="86">
        <v>3</v>
      </c>
      <c r="E10" s="86">
        <v>1</v>
      </c>
      <c r="F10" s="89">
        <v>2</v>
      </c>
    </row>
  </sheetData>
  <conditionalFormatting sqref="F2:F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14.85546875" customWidth="1"/>
    <col min="2" max="2" width="16.85546875" customWidth="1"/>
    <col min="3" max="5" width="10.85546875" bestFit="1" customWidth="1"/>
    <col min="6" max="6" width="14.140625" customWidth="1"/>
  </cols>
  <sheetData>
    <row r="1" spans="1:6" s="66" customFormat="1" ht="45" x14ac:dyDescent="0.25">
      <c r="A1" s="92" t="s">
        <v>163</v>
      </c>
      <c r="B1" s="92" t="s">
        <v>164</v>
      </c>
      <c r="C1" s="92" t="s">
        <v>165</v>
      </c>
      <c r="D1" s="92" t="s">
        <v>166</v>
      </c>
      <c r="E1" s="92" t="s">
        <v>167</v>
      </c>
      <c r="F1" s="92" t="s">
        <v>186</v>
      </c>
    </row>
    <row r="2" spans="1:6" ht="15.75" x14ac:dyDescent="0.25">
      <c r="A2">
        <v>1</v>
      </c>
      <c r="B2" t="s">
        <v>187</v>
      </c>
      <c r="C2" s="90">
        <v>5000</v>
      </c>
      <c r="D2" s="90">
        <v>3500</v>
      </c>
      <c r="E2" s="90">
        <v>5400</v>
      </c>
      <c r="F2" s="91">
        <f>C2+D2+E2</f>
        <v>13900</v>
      </c>
    </row>
    <row r="3" spans="1:6" ht="15.75" x14ac:dyDescent="0.25">
      <c r="A3">
        <v>2</v>
      </c>
      <c r="B3" t="s">
        <v>188</v>
      </c>
      <c r="C3" s="90">
        <v>2500</v>
      </c>
      <c r="D3" s="90">
        <v>4200</v>
      </c>
      <c r="E3" s="90">
        <v>1800</v>
      </c>
      <c r="F3" s="91">
        <f t="shared" ref="F3:F4" si="0">C3+D3+E3</f>
        <v>8500</v>
      </c>
    </row>
    <row r="4" spans="1:6" ht="15.75" x14ac:dyDescent="0.25">
      <c r="A4">
        <v>3</v>
      </c>
      <c r="B4" t="s">
        <v>189</v>
      </c>
      <c r="C4" s="90">
        <v>4500</v>
      </c>
      <c r="D4" s="90">
        <v>3800</v>
      </c>
      <c r="E4" s="90">
        <v>4500</v>
      </c>
      <c r="F4" s="91">
        <f t="shared" si="0"/>
        <v>12800</v>
      </c>
    </row>
  </sheetData>
  <conditionalFormatting sqref="F2:F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{626C723D-7847-4446-9800-85F41787EE28}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{98D1AF0B-A25E-49F3-8D1C-12C394FC5972}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C723D-7847-4446-9800-85F41787EE2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98D1AF0B-A25E-49F3-8D1C-12C394FC5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14.85546875" customWidth="1"/>
    <col min="2" max="2" width="16.85546875" customWidth="1"/>
    <col min="3" max="5" width="10.85546875" bestFit="1" customWidth="1"/>
    <col min="6" max="6" width="14.140625" customWidth="1"/>
  </cols>
  <sheetData>
    <row r="1" spans="1:6" s="66" customFormat="1" ht="45" x14ac:dyDescent="0.25">
      <c r="A1" s="92" t="s">
        <v>163</v>
      </c>
      <c r="B1" s="92" t="s">
        <v>164</v>
      </c>
      <c r="C1" s="92" t="s">
        <v>165</v>
      </c>
      <c r="D1" s="92" t="s">
        <v>166</v>
      </c>
      <c r="E1" s="92" t="s">
        <v>167</v>
      </c>
      <c r="F1" s="92" t="s">
        <v>186</v>
      </c>
    </row>
    <row r="2" spans="1:6" x14ac:dyDescent="0.25">
      <c r="A2">
        <v>1</v>
      </c>
      <c r="B2" t="s">
        <v>187</v>
      </c>
      <c r="C2" s="90">
        <v>5000</v>
      </c>
      <c r="D2" s="90">
        <v>3500</v>
      </c>
      <c r="E2" s="90">
        <v>5400</v>
      </c>
      <c r="F2" s="93">
        <f>C2+D2+E2</f>
        <v>13900</v>
      </c>
    </row>
    <row r="3" spans="1:6" x14ac:dyDescent="0.25">
      <c r="A3">
        <v>2</v>
      </c>
      <c r="B3" t="s">
        <v>188</v>
      </c>
      <c r="C3" s="90">
        <v>2500</v>
      </c>
      <c r="D3" s="90">
        <v>4200</v>
      </c>
      <c r="E3" s="90">
        <v>1800</v>
      </c>
      <c r="F3" s="93">
        <f t="shared" ref="F3:F4" si="0">C3+D3+E3</f>
        <v>8500</v>
      </c>
    </row>
    <row r="4" spans="1:6" x14ac:dyDescent="0.25">
      <c r="A4">
        <v>3</v>
      </c>
      <c r="B4" t="s">
        <v>189</v>
      </c>
      <c r="C4" s="90">
        <v>4500</v>
      </c>
      <c r="D4" s="90">
        <v>3800</v>
      </c>
      <c r="E4" s="90">
        <v>4500</v>
      </c>
      <c r="F4" s="93">
        <f t="shared" si="0"/>
        <v>12800</v>
      </c>
    </row>
  </sheetData>
  <conditionalFormatting sqref="F2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37" sqref="E37"/>
    </sheetView>
  </sheetViews>
  <sheetFormatPr baseColWidth="10" defaultColWidth="9.140625" defaultRowHeight="15" x14ac:dyDescent="0.25"/>
  <cols>
    <col min="1" max="1" width="10.28515625" customWidth="1"/>
    <col min="2" max="2" width="11" customWidth="1"/>
  </cols>
  <sheetData>
    <row r="1" spans="1:2" x14ac:dyDescent="0.25">
      <c r="A1" s="1" t="s">
        <v>1</v>
      </c>
      <c r="B1" s="1" t="s">
        <v>1</v>
      </c>
    </row>
    <row r="2" spans="1:2" x14ac:dyDescent="0.25">
      <c r="A2" s="1" t="s">
        <v>1</v>
      </c>
      <c r="B2" s="1" t="s">
        <v>1</v>
      </c>
    </row>
    <row r="3" spans="1:2" x14ac:dyDescent="0.25">
      <c r="A3" s="1" t="s">
        <v>1</v>
      </c>
      <c r="B3" s="1" t="s">
        <v>1</v>
      </c>
    </row>
    <row r="4" spans="1:2" x14ac:dyDescent="0.25">
      <c r="A4" s="1" t="s">
        <v>1</v>
      </c>
      <c r="B4" s="1" t="s">
        <v>1</v>
      </c>
    </row>
    <row r="5" spans="1:2" x14ac:dyDescent="0.25">
      <c r="A5" s="1" t="s">
        <v>1</v>
      </c>
      <c r="B5" s="1" t="s">
        <v>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workbookViewId="0">
      <selection activeCell="D15" sqref="D15"/>
    </sheetView>
  </sheetViews>
  <sheetFormatPr baseColWidth="10" defaultColWidth="9.140625" defaultRowHeight="15" x14ac:dyDescent="0.25"/>
  <cols>
    <col min="1" max="1" width="19.28515625" customWidth="1"/>
    <col min="2" max="2" width="11.42578125" customWidth="1"/>
    <col min="3" max="3" width="13.140625" customWidth="1"/>
    <col min="4" max="4" width="11.85546875" customWidth="1"/>
  </cols>
  <sheetData>
    <row r="1" spans="1:5" x14ac:dyDescent="0.25">
      <c r="A1" s="146" t="s">
        <v>190</v>
      </c>
      <c r="B1" s="146"/>
      <c r="C1" s="146"/>
      <c r="D1" s="146"/>
      <c r="E1" s="146"/>
    </row>
    <row r="3" spans="1:5" x14ac:dyDescent="0.25">
      <c r="C3" s="94">
        <f ca="1">TODAY()</f>
        <v>45721</v>
      </c>
    </row>
    <row r="6" spans="1:5" x14ac:dyDescent="0.25">
      <c r="A6" s="147" t="s">
        <v>191</v>
      </c>
      <c r="B6" s="147"/>
      <c r="C6" s="147"/>
      <c r="D6" s="147"/>
    </row>
    <row r="7" spans="1:5" s="8" customFormat="1" ht="30" x14ac:dyDescent="0.25">
      <c r="A7" s="95" t="s">
        <v>192</v>
      </c>
      <c r="B7" s="96" t="s">
        <v>193</v>
      </c>
      <c r="C7" s="96" t="s">
        <v>194</v>
      </c>
      <c r="D7" s="96" t="s">
        <v>176</v>
      </c>
    </row>
    <row r="8" spans="1:5" x14ac:dyDescent="0.25">
      <c r="A8" s="97" t="s">
        <v>195</v>
      </c>
      <c r="B8" s="97">
        <v>7</v>
      </c>
      <c r="C8" s="97">
        <v>7</v>
      </c>
      <c r="D8" s="98">
        <f>AVERAGE(B8:C8)</f>
        <v>7</v>
      </c>
    </row>
    <row r="9" spans="1:5" x14ac:dyDescent="0.25">
      <c r="A9" s="97" t="s">
        <v>196</v>
      </c>
      <c r="B9" s="97">
        <v>8</v>
      </c>
      <c r="C9" s="97">
        <v>7</v>
      </c>
      <c r="D9" s="98">
        <f t="shared" ref="D9:D12" si="0">AVERAGE(B9:C9)</f>
        <v>7.5</v>
      </c>
    </row>
    <row r="10" spans="1:5" ht="30" x14ac:dyDescent="0.25">
      <c r="A10" s="97" t="s">
        <v>197</v>
      </c>
      <c r="B10" s="97">
        <v>8</v>
      </c>
      <c r="C10" s="97">
        <v>4</v>
      </c>
      <c r="D10" s="98">
        <f t="shared" si="0"/>
        <v>6</v>
      </c>
    </row>
    <row r="11" spans="1:5" x14ac:dyDescent="0.25">
      <c r="A11" s="97" t="s">
        <v>198</v>
      </c>
      <c r="B11" s="97">
        <v>6</v>
      </c>
      <c r="C11" s="97">
        <v>4</v>
      </c>
      <c r="D11" s="98">
        <f t="shared" si="0"/>
        <v>5</v>
      </c>
    </row>
    <row r="12" spans="1:5" x14ac:dyDescent="0.25">
      <c r="A12" s="97" t="s">
        <v>199</v>
      </c>
      <c r="B12" s="97">
        <v>9</v>
      </c>
      <c r="C12" s="97">
        <v>8</v>
      </c>
      <c r="D12" s="98">
        <f t="shared" si="0"/>
        <v>8.5</v>
      </c>
    </row>
    <row r="14" spans="1:5" x14ac:dyDescent="0.25">
      <c r="A14" s="41" t="s">
        <v>200</v>
      </c>
      <c r="B14" s="1">
        <f>MAX(D8:D12)</f>
        <v>8.5</v>
      </c>
    </row>
    <row r="15" spans="1:5" x14ac:dyDescent="0.25">
      <c r="A15" s="41" t="s">
        <v>201</v>
      </c>
      <c r="B15" s="1">
        <f>MIN(D8:D12)</f>
        <v>5</v>
      </c>
    </row>
  </sheetData>
  <mergeCells count="2">
    <mergeCell ref="A1:E1"/>
    <mergeCell ref="A6:D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3" sqref="G3"/>
    </sheetView>
  </sheetViews>
  <sheetFormatPr baseColWidth="10" defaultColWidth="9.140625" defaultRowHeight="15" x14ac:dyDescent="0.25"/>
  <cols>
    <col min="1" max="1" width="14.85546875" customWidth="1"/>
    <col min="2" max="2" width="16.85546875" customWidth="1"/>
    <col min="3" max="5" width="10.85546875" bestFit="1" customWidth="1"/>
    <col min="6" max="6" width="14.140625" customWidth="1"/>
  </cols>
  <sheetData>
    <row r="1" spans="1:6" s="66" customFormat="1" ht="45" x14ac:dyDescent="0.25">
      <c r="A1" s="92" t="s">
        <v>163</v>
      </c>
      <c r="B1" s="92" t="s">
        <v>164</v>
      </c>
      <c r="C1" s="92" t="s">
        <v>165</v>
      </c>
      <c r="D1" s="92" t="s">
        <v>166</v>
      </c>
      <c r="E1" s="92" t="s">
        <v>167</v>
      </c>
      <c r="F1" s="92" t="s">
        <v>186</v>
      </c>
    </row>
    <row r="2" spans="1:6" x14ac:dyDescent="0.25">
      <c r="A2">
        <v>1</v>
      </c>
      <c r="B2" t="s">
        <v>187</v>
      </c>
      <c r="C2" s="90">
        <v>5000</v>
      </c>
      <c r="D2" s="90">
        <v>3500</v>
      </c>
      <c r="E2" s="90">
        <v>5400</v>
      </c>
      <c r="F2" s="93">
        <f>C2+D2+E2</f>
        <v>13900</v>
      </c>
    </row>
    <row r="3" spans="1:6" x14ac:dyDescent="0.25">
      <c r="A3">
        <v>2</v>
      </c>
      <c r="B3" t="s">
        <v>188</v>
      </c>
      <c r="C3" s="90">
        <v>2500</v>
      </c>
      <c r="D3" s="90">
        <v>4200</v>
      </c>
      <c r="E3" s="90">
        <v>1800</v>
      </c>
      <c r="F3" s="93">
        <f t="shared" ref="F3:F4" si="0">C3+D3+E3</f>
        <v>8500</v>
      </c>
    </row>
    <row r="4" spans="1:6" x14ac:dyDescent="0.25">
      <c r="A4">
        <v>3</v>
      </c>
      <c r="B4" t="s">
        <v>189</v>
      </c>
      <c r="C4" s="90">
        <v>4500</v>
      </c>
      <c r="D4" s="90">
        <v>3800</v>
      </c>
      <c r="E4" s="90">
        <v>4500</v>
      </c>
      <c r="F4" s="93">
        <f t="shared" si="0"/>
        <v>12800</v>
      </c>
    </row>
  </sheetData>
  <conditionalFormatting sqref="F2:F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32" sqref="H32"/>
    </sheetView>
  </sheetViews>
  <sheetFormatPr baseColWidth="10" defaultColWidth="9.140625" defaultRowHeight="15" x14ac:dyDescent="0.25"/>
  <cols>
    <col min="1" max="1" width="23.5703125" customWidth="1"/>
    <col min="2" max="2" width="18" customWidth="1"/>
    <col min="3" max="3" width="13.28515625" customWidth="1"/>
    <col min="4" max="4" width="17.140625" customWidth="1"/>
    <col min="5" max="5" width="14" customWidth="1"/>
    <col min="6" max="6" width="15.7109375" customWidth="1"/>
    <col min="7" max="7" width="15.5703125" customWidth="1"/>
    <col min="8" max="8" width="16.42578125" customWidth="1"/>
    <col min="9" max="9" width="17.42578125" customWidth="1"/>
  </cols>
  <sheetData>
    <row r="1" spans="1:9" ht="21" x14ac:dyDescent="0.25">
      <c r="A1" s="148" t="s">
        <v>202</v>
      </c>
      <c r="B1" s="148"/>
      <c r="C1" s="148"/>
      <c r="D1" s="148"/>
      <c r="E1" s="148"/>
      <c r="F1" s="148"/>
      <c r="G1" s="148"/>
      <c r="H1" s="148"/>
    </row>
    <row r="2" spans="1:9" ht="30" x14ac:dyDescent="0.25">
      <c r="A2" s="100" t="s">
        <v>203</v>
      </c>
      <c r="B2" s="100" t="s">
        <v>204</v>
      </c>
      <c r="C2" s="100" t="s">
        <v>205</v>
      </c>
      <c r="D2" s="100" t="s">
        <v>206</v>
      </c>
      <c r="E2" s="100" t="s">
        <v>207</v>
      </c>
      <c r="F2" s="100" t="s">
        <v>208</v>
      </c>
      <c r="G2" s="100" t="s">
        <v>209</v>
      </c>
      <c r="H2" s="100" t="s">
        <v>210</v>
      </c>
      <c r="I2" s="99"/>
    </row>
    <row r="3" spans="1:9" x14ac:dyDescent="0.25">
      <c r="A3" s="15" t="s">
        <v>211</v>
      </c>
      <c r="B3" s="101">
        <v>3945000</v>
      </c>
      <c r="C3" s="103">
        <f>B3*21%</f>
        <v>828450</v>
      </c>
      <c r="D3" s="103">
        <f>B3+C3</f>
        <v>4773450</v>
      </c>
      <c r="E3" s="103">
        <f>D3*10%</f>
        <v>477345</v>
      </c>
      <c r="F3" s="103">
        <f>D3+E3</f>
        <v>5250795</v>
      </c>
      <c r="G3" s="103">
        <f>F3/24</f>
        <v>218783.125</v>
      </c>
      <c r="H3" s="103">
        <f>F3/36</f>
        <v>145855.41666666666</v>
      </c>
    </row>
    <row r="4" spans="1:9" x14ac:dyDescent="0.25">
      <c r="A4" s="15" t="s">
        <v>212</v>
      </c>
      <c r="B4" s="101">
        <v>6300000</v>
      </c>
      <c r="C4" s="103">
        <f t="shared" ref="C4:C13" si="0">B4*21%</f>
        <v>1323000</v>
      </c>
      <c r="D4" s="103">
        <f t="shared" ref="D4:D13" si="1">B4+C4</f>
        <v>7623000</v>
      </c>
      <c r="E4" s="103">
        <f t="shared" ref="E4:E13" si="2">D4*10%</f>
        <v>762300</v>
      </c>
      <c r="F4" s="103">
        <f t="shared" ref="F4:F13" si="3">D4+E4</f>
        <v>8385300</v>
      </c>
      <c r="G4" s="103">
        <f t="shared" ref="G4:G13" si="4">F4/24</f>
        <v>349387.5</v>
      </c>
      <c r="H4" s="103">
        <f t="shared" ref="H4:H13" si="5">F4/36</f>
        <v>232925</v>
      </c>
    </row>
    <row r="5" spans="1:9" x14ac:dyDescent="0.25">
      <c r="A5" s="15" t="s">
        <v>213</v>
      </c>
      <c r="B5" s="101">
        <v>5440000</v>
      </c>
      <c r="C5" s="103">
        <f t="shared" si="0"/>
        <v>1142400</v>
      </c>
      <c r="D5" s="103">
        <f t="shared" si="1"/>
        <v>6582400</v>
      </c>
      <c r="E5" s="103">
        <f t="shared" si="2"/>
        <v>658240</v>
      </c>
      <c r="F5" s="103">
        <f t="shared" si="3"/>
        <v>7240640</v>
      </c>
      <c r="G5" s="103">
        <f t="shared" si="4"/>
        <v>301693.33333333331</v>
      </c>
      <c r="H5" s="103">
        <f t="shared" si="5"/>
        <v>201128.88888888888</v>
      </c>
    </row>
    <row r="6" spans="1:9" x14ac:dyDescent="0.25">
      <c r="A6" s="15" t="s">
        <v>214</v>
      </c>
      <c r="B6" s="101">
        <v>3720000</v>
      </c>
      <c r="C6" s="103">
        <f t="shared" si="0"/>
        <v>781200</v>
      </c>
      <c r="D6" s="103">
        <f t="shared" si="1"/>
        <v>4501200</v>
      </c>
      <c r="E6" s="103">
        <f t="shared" si="2"/>
        <v>450120</v>
      </c>
      <c r="F6" s="103">
        <f t="shared" si="3"/>
        <v>4951320</v>
      </c>
      <c r="G6" s="103">
        <f t="shared" si="4"/>
        <v>206305</v>
      </c>
      <c r="H6" s="103">
        <f t="shared" si="5"/>
        <v>137536.66666666666</v>
      </c>
    </row>
    <row r="7" spans="1:9" x14ac:dyDescent="0.25">
      <c r="A7" s="15" t="s">
        <v>215</v>
      </c>
      <c r="B7" s="101">
        <v>4290000</v>
      </c>
      <c r="C7" s="103">
        <f t="shared" si="0"/>
        <v>900900</v>
      </c>
      <c r="D7" s="103">
        <f t="shared" si="1"/>
        <v>5190900</v>
      </c>
      <c r="E7" s="103">
        <f t="shared" si="2"/>
        <v>519090</v>
      </c>
      <c r="F7" s="103">
        <f t="shared" si="3"/>
        <v>5709990</v>
      </c>
      <c r="G7" s="103">
        <f t="shared" si="4"/>
        <v>237916.25</v>
      </c>
      <c r="H7" s="103">
        <f t="shared" si="5"/>
        <v>158610.83333333334</v>
      </c>
    </row>
    <row r="8" spans="1:9" x14ac:dyDescent="0.25">
      <c r="A8" s="15" t="s">
        <v>216</v>
      </c>
      <c r="B8" s="101">
        <v>6660000</v>
      </c>
      <c r="C8" s="103">
        <f t="shared" si="0"/>
        <v>1398600</v>
      </c>
      <c r="D8" s="103">
        <f t="shared" si="1"/>
        <v>8058600</v>
      </c>
      <c r="E8" s="103">
        <f t="shared" si="2"/>
        <v>805860</v>
      </c>
      <c r="F8" s="103">
        <f t="shared" si="3"/>
        <v>8864460</v>
      </c>
      <c r="G8" s="103">
        <f t="shared" si="4"/>
        <v>369352.5</v>
      </c>
      <c r="H8" s="103">
        <f t="shared" si="5"/>
        <v>246235</v>
      </c>
    </row>
    <row r="9" spans="1:9" x14ac:dyDescent="0.25">
      <c r="A9" s="15" t="s">
        <v>217</v>
      </c>
      <c r="B9" s="101">
        <v>2500000</v>
      </c>
      <c r="C9" s="103">
        <f t="shared" si="0"/>
        <v>525000</v>
      </c>
      <c r="D9" s="103">
        <f t="shared" si="1"/>
        <v>3025000</v>
      </c>
      <c r="E9" s="103">
        <f t="shared" si="2"/>
        <v>302500</v>
      </c>
      <c r="F9" s="103">
        <f t="shared" si="3"/>
        <v>3327500</v>
      </c>
      <c r="G9" s="103">
        <f t="shared" si="4"/>
        <v>138645.83333333334</v>
      </c>
      <c r="H9" s="103">
        <f t="shared" si="5"/>
        <v>92430.555555555562</v>
      </c>
    </row>
    <row r="10" spans="1:9" x14ac:dyDescent="0.25">
      <c r="A10" s="15" t="s">
        <v>218</v>
      </c>
      <c r="B10" s="101">
        <v>2950000</v>
      </c>
      <c r="C10" s="103">
        <f t="shared" si="0"/>
        <v>619500</v>
      </c>
      <c r="D10" s="103">
        <f t="shared" si="1"/>
        <v>3569500</v>
      </c>
      <c r="E10" s="103">
        <f t="shared" si="2"/>
        <v>356950</v>
      </c>
      <c r="F10" s="103">
        <f t="shared" si="3"/>
        <v>3926450</v>
      </c>
      <c r="G10" s="103">
        <f t="shared" si="4"/>
        <v>163602.08333333334</v>
      </c>
      <c r="H10" s="103">
        <f t="shared" si="5"/>
        <v>109068.05555555556</v>
      </c>
    </row>
    <row r="11" spans="1:9" x14ac:dyDescent="0.25">
      <c r="A11" s="15" t="s">
        <v>219</v>
      </c>
      <c r="B11" s="101">
        <v>3259000</v>
      </c>
      <c r="C11" s="103">
        <f t="shared" si="0"/>
        <v>684390</v>
      </c>
      <c r="D11" s="103">
        <f t="shared" si="1"/>
        <v>3943390</v>
      </c>
      <c r="E11" s="103">
        <f t="shared" si="2"/>
        <v>394339</v>
      </c>
      <c r="F11" s="103">
        <f t="shared" si="3"/>
        <v>4337729</v>
      </c>
      <c r="G11" s="103">
        <f t="shared" si="4"/>
        <v>180738.70833333334</v>
      </c>
      <c r="H11" s="103">
        <f t="shared" si="5"/>
        <v>120492.47222222222</v>
      </c>
    </row>
    <row r="12" spans="1:9" x14ac:dyDescent="0.25">
      <c r="A12" s="15" t="s">
        <v>220</v>
      </c>
      <c r="B12" s="101">
        <v>3980000</v>
      </c>
      <c r="C12" s="103">
        <f t="shared" si="0"/>
        <v>835800</v>
      </c>
      <c r="D12" s="103">
        <f t="shared" si="1"/>
        <v>4815800</v>
      </c>
      <c r="E12" s="103">
        <f t="shared" si="2"/>
        <v>481580</v>
      </c>
      <c r="F12" s="103">
        <f t="shared" si="3"/>
        <v>5297380</v>
      </c>
      <c r="G12" s="103">
        <f t="shared" si="4"/>
        <v>220724.16666666666</v>
      </c>
      <c r="H12" s="103">
        <f t="shared" si="5"/>
        <v>147149.44444444444</v>
      </c>
    </row>
    <row r="13" spans="1:9" x14ac:dyDescent="0.25">
      <c r="A13" s="15" t="s">
        <v>221</v>
      </c>
      <c r="B13" s="101">
        <v>1332000</v>
      </c>
      <c r="C13" s="103">
        <f t="shared" si="0"/>
        <v>279720</v>
      </c>
      <c r="D13" s="103">
        <f t="shared" si="1"/>
        <v>1611720</v>
      </c>
      <c r="E13" s="104">
        <f t="shared" si="2"/>
        <v>161172</v>
      </c>
      <c r="F13" s="104">
        <f t="shared" si="3"/>
        <v>1772892</v>
      </c>
      <c r="G13" s="104">
        <f t="shared" si="4"/>
        <v>73870.5</v>
      </c>
      <c r="H13" s="104">
        <f t="shared" si="5"/>
        <v>49247</v>
      </c>
    </row>
    <row r="14" spans="1:9" x14ac:dyDescent="0.25">
      <c r="A14" s="102" t="s">
        <v>75</v>
      </c>
      <c r="B14" s="103">
        <f>B3+B4+B6+B5+B7+B8+B9+B10+B11+B12+B13</f>
        <v>44376000</v>
      </c>
      <c r="C14" s="103">
        <f t="shared" ref="C14:D14" si="6">C3+C4+C6+C5+C7+C8+C9+C10+C11+C12+C13</f>
        <v>9318960</v>
      </c>
      <c r="D14" s="116">
        <f t="shared" si="6"/>
        <v>53694960</v>
      </c>
      <c r="E14" s="117">
        <f>E3+E4+E6+E5+E7+E8+E9+E10+E11+E12+E13</f>
        <v>5369496</v>
      </c>
      <c r="F14" s="118">
        <f>F3+F4+F6+F5+F7+F8+F9+F10+F11+F12+F13</f>
        <v>59064456</v>
      </c>
      <c r="G14" s="118">
        <f>G3+G4+G6+G5+G7+G8+G9+G10+G11+G12+G13</f>
        <v>2461018.9999999995</v>
      </c>
      <c r="H14" s="118">
        <f>H3+H4+H6+H5+H7+H8+H9+H10+H11+H12+H13</f>
        <v>1640679.3333333333</v>
      </c>
    </row>
    <row r="15" spans="1:9" x14ac:dyDescent="0.25">
      <c r="A15" s="110"/>
      <c r="B15" s="111"/>
      <c r="C15" s="111"/>
      <c r="D15" s="111"/>
      <c r="E15" s="111"/>
      <c r="F15" s="111"/>
    </row>
    <row r="16" spans="1:9" x14ac:dyDescent="0.25">
      <c r="A16" s="112" t="s">
        <v>309</v>
      </c>
      <c r="B16" s="115">
        <f>MAX(E3:E14)</f>
        <v>5369496</v>
      </c>
    </row>
    <row r="17" spans="1:2" x14ac:dyDescent="0.25">
      <c r="A17" s="113" t="s">
        <v>311</v>
      </c>
      <c r="B17" s="115">
        <f>AVERAGE(G3:G14)</f>
        <v>410169.83333333326</v>
      </c>
    </row>
    <row r="18" spans="1:2" x14ac:dyDescent="0.25">
      <c r="A18" s="114" t="s">
        <v>310</v>
      </c>
      <c r="B18" s="115">
        <f>AVERAGE(H3:H14)</f>
        <v>273446.55555555556</v>
      </c>
    </row>
  </sheetData>
  <mergeCells count="1">
    <mergeCell ref="A1:H1"/>
  </mergeCells>
  <phoneticPr fontId="36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topLeftCell="A4" workbookViewId="0">
      <selection activeCell="D20" sqref="D20:D22"/>
    </sheetView>
  </sheetViews>
  <sheetFormatPr baseColWidth="10" defaultColWidth="10.7109375" defaultRowHeight="15" x14ac:dyDescent="0.25"/>
  <cols>
    <col min="1" max="1" width="30.140625" customWidth="1"/>
    <col min="2" max="2" width="19.5703125" customWidth="1"/>
    <col min="3" max="3" width="20.85546875" customWidth="1"/>
    <col min="4" max="4" width="19.5703125" customWidth="1"/>
    <col min="5" max="5" width="19.140625" customWidth="1"/>
    <col min="6" max="6" width="21" customWidth="1"/>
    <col min="11" max="11" width="13.5703125" customWidth="1"/>
    <col min="12" max="12" width="15.5703125" customWidth="1"/>
  </cols>
  <sheetData>
    <row r="3" spans="1:12" x14ac:dyDescent="0.25">
      <c r="A3" s="127" t="s">
        <v>222</v>
      </c>
      <c r="B3" s="127"/>
      <c r="C3" s="127"/>
      <c r="D3" s="127"/>
      <c r="E3" s="127"/>
      <c r="F3" s="127"/>
      <c r="I3" s="149"/>
      <c r="J3" s="149"/>
      <c r="K3" s="153"/>
      <c r="L3" s="153"/>
    </row>
    <row r="4" spans="1:12" x14ac:dyDescent="0.25">
      <c r="I4" s="149"/>
      <c r="J4" s="149"/>
      <c r="K4" s="153"/>
      <c r="L4" s="153"/>
    </row>
    <row r="5" spans="1:12" x14ac:dyDescent="0.25">
      <c r="A5" s="106" t="s">
        <v>223</v>
      </c>
      <c r="B5" s="106" t="s">
        <v>224</v>
      </c>
      <c r="C5" s="106" t="s">
        <v>225</v>
      </c>
      <c r="D5" s="106" t="s">
        <v>226</v>
      </c>
      <c r="E5" s="106" t="s">
        <v>227</v>
      </c>
      <c r="F5" s="106" t="s">
        <v>228</v>
      </c>
    </row>
    <row r="6" spans="1:12" x14ac:dyDescent="0.25">
      <c r="A6" s="15" t="s">
        <v>239</v>
      </c>
      <c r="B6" s="15">
        <v>1370500</v>
      </c>
      <c r="C6" s="15">
        <v>1100600</v>
      </c>
      <c r="D6" s="15">
        <v>800670</v>
      </c>
      <c r="E6" s="15">
        <f>D6+C6+B6</f>
        <v>3271770</v>
      </c>
      <c r="F6" s="15">
        <f>E6/3</f>
        <v>1090590</v>
      </c>
    </row>
    <row r="7" spans="1:12" x14ac:dyDescent="0.25">
      <c r="A7" s="15" t="s">
        <v>240</v>
      </c>
      <c r="B7" s="15">
        <v>650460</v>
      </c>
      <c r="C7" s="15">
        <v>5500340</v>
      </c>
      <c r="D7" s="15">
        <v>300420</v>
      </c>
      <c r="E7" s="15">
        <f t="shared" ref="E7:E12" si="0">D7+C7+B7</f>
        <v>6451220</v>
      </c>
      <c r="F7" s="15">
        <f t="shared" ref="F7:F12" si="1">E7/3</f>
        <v>2150406.6666666665</v>
      </c>
    </row>
    <row r="8" spans="1:12" x14ac:dyDescent="0.25">
      <c r="A8" s="15" t="s">
        <v>241</v>
      </c>
      <c r="B8" s="15">
        <v>200320</v>
      </c>
      <c r="C8" s="15">
        <v>50600</v>
      </c>
      <c r="D8" s="15">
        <v>50600</v>
      </c>
      <c r="E8" s="15">
        <f t="shared" si="0"/>
        <v>301520</v>
      </c>
      <c r="F8" s="15">
        <f t="shared" si="1"/>
        <v>100506.66666666667</v>
      </c>
    </row>
    <row r="9" spans="1:12" x14ac:dyDescent="0.25">
      <c r="A9" s="15" t="s">
        <v>242</v>
      </c>
      <c r="B9" s="15">
        <v>1100530</v>
      </c>
      <c r="C9" s="15">
        <v>500880</v>
      </c>
      <c r="D9" s="15">
        <v>500880</v>
      </c>
      <c r="E9" s="15">
        <f t="shared" si="0"/>
        <v>2102290</v>
      </c>
      <c r="F9" s="15">
        <f t="shared" si="1"/>
        <v>700763.33333333337</v>
      </c>
    </row>
    <row r="10" spans="1:12" x14ac:dyDescent="0.25">
      <c r="A10" s="15" t="s">
        <v>243</v>
      </c>
      <c r="B10" s="15">
        <v>650880</v>
      </c>
      <c r="C10" s="15">
        <v>100950</v>
      </c>
      <c r="D10" s="15">
        <v>100950</v>
      </c>
      <c r="E10" s="15">
        <f t="shared" si="0"/>
        <v>852780</v>
      </c>
      <c r="F10" s="15">
        <f t="shared" si="1"/>
        <v>284260</v>
      </c>
    </row>
    <row r="11" spans="1:12" x14ac:dyDescent="0.25">
      <c r="A11" s="15" t="s">
        <v>244</v>
      </c>
      <c r="B11" s="15">
        <v>1210300</v>
      </c>
      <c r="C11" s="15">
        <v>1090850</v>
      </c>
      <c r="D11" s="15">
        <v>1090850</v>
      </c>
      <c r="E11" s="15">
        <f t="shared" si="0"/>
        <v>3392000</v>
      </c>
      <c r="F11" s="15">
        <f>E11/3</f>
        <v>1130666.6666666667</v>
      </c>
    </row>
    <row r="12" spans="1:12" x14ac:dyDescent="0.25">
      <c r="A12" s="15" t="s">
        <v>245</v>
      </c>
      <c r="B12" s="15">
        <v>1120890</v>
      </c>
      <c r="C12" s="15">
        <v>600980</v>
      </c>
      <c r="D12" s="15">
        <v>600980</v>
      </c>
      <c r="E12" s="15">
        <f t="shared" si="0"/>
        <v>2322850</v>
      </c>
      <c r="F12" s="15">
        <f t="shared" si="1"/>
        <v>774283.33333333337</v>
      </c>
    </row>
    <row r="14" spans="1:12" x14ac:dyDescent="0.25">
      <c r="A14" s="15" t="s">
        <v>229</v>
      </c>
      <c r="B14" s="154">
        <f>B6+B7+B8+B9+B10+B11+B12</f>
        <v>6303880</v>
      </c>
      <c r="C14" s="154">
        <f t="shared" ref="C14:D14" si="2">C6+C7+C8+C9+C10+C11+C12</f>
        <v>8945200</v>
      </c>
      <c r="D14" s="154">
        <f t="shared" si="2"/>
        <v>3445350</v>
      </c>
    </row>
    <row r="15" spans="1:12" x14ac:dyDescent="0.25">
      <c r="A15" s="15" t="s">
        <v>230</v>
      </c>
      <c r="B15" s="154">
        <f>B6+B7+B9+B8+B11+B10+B12/7</f>
        <v>5343117.1428571427</v>
      </c>
      <c r="C15" s="154">
        <f t="shared" ref="C15:D15" si="3">C6+C7+C9+C8+C11+C10+C12/7</f>
        <v>8430074.2857142854</v>
      </c>
      <c r="D15" s="154">
        <f t="shared" si="3"/>
        <v>2930224.2857142859</v>
      </c>
    </row>
    <row r="16" spans="1:12" x14ac:dyDescent="0.25">
      <c r="A16" s="15" t="s">
        <v>231</v>
      </c>
      <c r="B16" s="154">
        <f>MAX(B6:B12)</f>
        <v>1370500</v>
      </c>
      <c r="C16" s="154">
        <f t="shared" ref="C16:D16" si="4">MAX(C6:C12)</f>
        <v>5500340</v>
      </c>
      <c r="D16" s="154">
        <f t="shared" si="4"/>
        <v>1090850</v>
      </c>
    </row>
    <row r="17" spans="1:4" x14ac:dyDescent="0.25">
      <c r="A17" s="15" t="s">
        <v>232</v>
      </c>
      <c r="B17" s="154">
        <f>MIN(B6:B12)</f>
        <v>200320</v>
      </c>
      <c r="C17" s="154">
        <f t="shared" ref="C17:D17" si="5">MIN(C6:C12)</f>
        <v>50600</v>
      </c>
      <c r="D17" s="154">
        <f t="shared" si="5"/>
        <v>50600</v>
      </c>
    </row>
    <row r="20" spans="1:4" ht="44.25" customHeight="1" x14ac:dyDescent="0.25">
      <c r="A20" s="105" t="s">
        <v>233</v>
      </c>
      <c r="B20" s="155">
        <f>E6+E7</f>
        <v>9722990</v>
      </c>
      <c r="C20" s="105" t="s">
        <v>236</v>
      </c>
      <c r="D20" s="155">
        <f>F6+F7/2</f>
        <v>2165793.333333333</v>
      </c>
    </row>
    <row r="21" spans="1:4" ht="44.25" customHeight="1" x14ac:dyDescent="0.25">
      <c r="A21" s="105" t="s">
        <v>234</v>
      </c>
      <c r="B21" s="155">
        <f>E8+E9+E10</f>
        <v>3256590</v>
      </c>
      <c r="C21" s="105" t="s">
        <v>237</v>
      </c>
      <c r="D21" s="155">
        <f>F8+F9+F10/3</f>
        <v>896023.33333333337</v>
      </c>
    </row>
    <row r="22" spans="1:4" ht="39.75" customHeight="1" x14ac:dyDescent="0.25">
      <c r="A22" s="105" t="s">
        <v>235</v>
      </c>
      <c r="B22" s="155">
        <f>E11+E12</f>
        <v>5714850</v>
      </c>
      <c r="C22" s="105" t="s">
        <v>238</v>
      </c>
      <c r="D22" s="155">
        <f>F11+F12/2</f>
        <v>1517808.3333333335</v>
      </c>
    </row>
  </sheetData>
  <mergeCells count="3">
    <mergeCell ref="A3:F3"/>
    <mergeCell ref="I3:J4"/>
    <mergeCell ref="K3:L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opLeftCell="C1" workbookViewId="0">
      <selection activeCell="D16" sqref="D16:E26"/>
    </sheetView>
  </sheetViews>
  <sheetFormatPr baseColWidth="10" defaultColWidth="10.7109375" defaultRowHeight="15" x14ac:dyDescent="0.25"/>
  <cols>
    <col min="1" max="1" width="9.42578125" customWidth="1"/>
    <col min="3" max="3" width="37.85546875" customWidth="1"/>
    <col min="11" max="11" width="14.5703125" customWidth="1"/>
  </cols>
  <sheetData>
    <row r="4" spans="1:13" x14ac:dyDescent="0.25">
      <c r="D4" s="127" t="s">
        <v>246</v>
      </c>
      <c r="E4" s="127"/>
    </row>
    <row r="5" spans="1:13" x14ac:dyDescent="0.25">
      <c r="A5" s="127" t="s">
        <v>247</v>
      </c>
      <c r="B5" s="127"/>
      <c r="C5" s="127" t="s">
        <v>172</v>
      </c>
      <c r="D5" s="127"/>
      <c r="E5" s="127" t="s">
        <v>248</v>
      </c>
      <c r="F5" s="127"/>
      <c r="G5" s="127" t="s">
        <v>249</v>
      </c>
      <c r="H5" s="127"/>
      <c r="I5" s="127" t="s">
        <v>250</v>
      </c>
      <c r="J5" s="127"/>
      <c r="K5" s="3" t="s">
        <v>273</v>
      </c>
      <c r="L5" s="3" t="s">
        <v>272</v>
      </c>
      <c r="M5" s="107"/>
    </row>
    <row r="6" spans="1:13" x14ac:dyDescent="0.25">
      <c r="A6" s="127">
        <v>25</v>
      </c>
      <c r="B6" s="127"/>
      <c r="C6" s="127" t="s">
        <v>251</v>
      </c>
      <c r="D6" s="127"/>
      <c r="E6" s="127" t="s">
        <v>258</v>
      </c>
      <c r="F6" s="127"/>
      <c r="G6" s="127" t="s">
        <v>261</v>
      </c>
      <c r="H6" s="127"/>
      <c r="I6" s="150">
        <v>4500</v>
      </c>
      <c r="J6" s="150"/>
      <c r="K6" s="3" t="s">
        <v>274</v>
      </c>
      <c r="L6" s="107">
        <v>3</v>
      </c>
      <c r="M6" s="107"/>
    </row>
    <row r="7" spans="1:13" x14ac:dyDescent="0.25">
      <c r="A7" s="127">
        <v>26</v>
      </c>
      <c r="B7" s="127"/>
      <c r="C7" s="127" t="s">
        <v>252</v>
      </c>
      <c r="D7" s="127"/>
      <c r="E7" s="127" t="s">
        <v>259</v>
      </c>
      <c r="F7" s="127"/>
      <c r="G7" s="127" t="s">
        <v>262</v>
      </c>
      <c r="H7" s="127"/>
      <c r="I7" s="150">
        <v>1800</v>
      </c>
      <c r="J7" s="150"/>
      <c r="K7" s="3" t="s">
        <v>275</v>
      </c>
      <c r="L7" s="107">
        <v>2</v>
      </c>
      <c r="M7" s="107"/>
    </row>
    <row r="8" spans="1:13" x14ac:dyDescent="0.25">
      <c r="A8" s="127">
        <v>27</v>
      </c>
      <c r="B8" s="127"/>
      <c r="C8" s="127" t="s">
        <v>253</v>
      </c>
      <c r="D8" s="127"/>
      <c r="E8" s="127" t="s">
        <v>258</v>
      </c>
      <c r="F8" s="127"/>
      <c r="G8" s="127" t="s">
        <v>263</v>
      </c>
      <c r="H8" s="127"/>
      <c r="I8" s="150">
        <v>1750</v>
      </c>
      <c r="J8" s="150"/>
      <c r="K8" s="3" t="s">
        <v>276</v>
      </c>
      <c r="L8" s="107"/>
      <c r="M8" s="107"/>
    </row>
    <row r="9" spans="1:13" x14ac:dyDescent="0.25">
      <c r="A9" s="127">
        <v>28</v>
      </c>
      <c r="B9" s="127"/>
      <c r="C9" s="127" t="s">
        <v>254</v>
      </c>
      <c r="D9" s="127"/>
      <c r="E9" s="127" t="s">
        <v>260</v>
      </c>
      <c r="F9" s="127"/>
      <c r="G9" s="127" t="s">
        <v>261</v>
      </c>
      <c r="H9" s="127"/>
      <c r="I9" s="150">
        <v>4000</v>
      </c>
      <c r="J9" s="150"/>
      <c r="K9" s="3" t="s">
        <v>277</v>
      </c>
      <c r="L9" s="107"/>
      <c r="M9" s="107"/>
    </row>
    <row r="10" spans="1:13" x14ac:dyDescent="0.25">
      <c r="A10" s="127">
        <v>29</v>
      </c>
      <c r="B10" s="127"/>
      <c r="C10" s="127" t="s">
        <v>255</v>
      </c>
      <c r="D10" s="127"/>
      <c r="E10" s="127" t="s">
        <v>259</v>
      </c>
      <c r="F10" s="127"/>
      <c r="G10" s="127" t="s">
        <v>264</v>
      </c>
      <c r="H10" s="127"/>
      <c r="I10" s="150">
        <v>890</v>
      </c>
      <c r="J10" s="150"/>
      <c r="K10" s="3" t="s">
        <v>274</v>
      </c>
      <c r="L10" s="107">
        <v>1</v>
      </c>
      <c r="M10" s="107"/>
    </row>
    <row r="11" spans="1:13" x14ac:dyDescent="0.25">
      <c r="A11" s="127">
        <v>30</v>
      </c>
      <c r="B11" s="127"/>
      <c r="C11" s="127" t="s">
        <v>256</v>
      </c>
      <c r="D11" s="127"/>
      <c r="E11" s="127" t="s">
        <v>258</v>
      </c>
      <c r="F11" s="127"/>
      <c r="G11" s="127" t="s">
        <v>262</v>
      </c>
      <c r="H11" s="127"/>
      <c r="I11" s="150">
        <v>1700</v>
      </c>
      <c r="J11" s="150"/>
      <c r="K11" s="3" t="s">
        <v>277</v>
      </c>
      <c r="L11" s="107"/>
      <c r="M11" s="107"/>
    </row>
    <row r="12" spans="1:13" x14ac:dyDescent="0.25">
      <c r="A12" s="127">
        <v>31</v>
      </c>
      <c r="B12" s="127"/>
      <c r="C12" s="127" t="s">
        <v>257</v>
      </c>
      <c r="D12" s="127"/>
      <c r="E12" s="127" t="s">
        <v>260</v>
      </c>
      <c r="F12" s="127"/>
      <c r="G12" s="127" t="s">
        <v>265</v>
      </c>
      <c r="H12" s="127"/>
      <c r="I12" s="150">
        <v>780</v>
      </c>
      <c r="J12" s="150"/>
      <c r="K12" s="3" t="s">
        <v>274</v>
      </c>
      <c r="L12" s="107">
        <v>4</v>
      </c>
      <c r="M12" s="107"/>
    </row>
    <row r="16" spans="1:13" x14ac:dyDescent="0.25">
      <c r="B16" s="149" t="s">
        <v>266</v>
      </c>
      <c r="C16" s="149"/>
      <c r="D16" s="156">
        <f>COUNTBLANK(L6:L12)</f>
        <v>3</v>
      </c>
      <c r="E16" s="156"/>
    </row>
    <row r="17" spans="2:5" x14ac:dyDescent="0.25">
      <c r="B17" s="149"/>
      <c r="C17" s="149"/>
      <c r="D17" s="156"/>
      <c r="E17" s="156"/>
    </row>
    <row r="18" spans="2:5" x14ac:dyDescent="0.25">
      <c r="B18" s="149" t="s">
        <v>267</v>
      </c>
      <c r="C18" s="149"/>
      <c r="D18" s="156">
        <f>COUNTA(L6:L12)</f>
        <v>4</v>
      </c>
      <c r="E18" s="156"/>
    </row>
    <row r="19" spans="2:5" x14ac:dyDescent="0.25">
      <c r="B19" s="149"/>
      <c r="C19" s="149"/>
      <c r="D19" s="156"/>
      <c r="E19" s="156"/>
    </row>
    <row r="20" spans="2:5" x14ac:dyDescent="0.25">
      <c r="B20" s="149" t="s">
        <v>268</v>
      </c>
      <c r="C20" s="149"/>
      <c r="D20" s="156">
        <f>COUNTIF(E6:F12,E11)</f>
        <v>3</v>
      </c>
      <c r="E20" s="156"/>
    </row>
    <row r="21" spans="2:5" x14ac:dyDescent="0.25">
      <c r="B21" s="149"/>
      <c r="C21" s="149"/>
      <c r="D21" s="156"/>
      <c r="E21" s="156"/>
    </row>
    <row r="22" spans="2:5" x14ac:dyDescent="0.25">
      <c r="B22" s="149" t="s">
        <v>269</v>
      </c>
      <c r="C22" s="149"/>
      <c r="D22" s="156">
        <v>5</v>
      </c>
      <c r="E22" s="156"/>
    </row>
    <row r="23" spans="2:5" x14ac:dyDescent="0.25">
      <c r="B23" s="149"/>
      <c r="C23" s="149"/>
      <c r="D23" s="156"/>
      <c r="E23" s="156"/>
    </row>
    <row r="24" spans="2:5" x14ac:dyDescent="0.25">
      <c r="B24" s="149" t="s">
        <v>270</v>
      </c>
      <c r="C24" s="149"/>
      <c r="D24" s="156">
        <f>COUNTA(C6:D12)</f>
        <v>7</v>
      </c>
      <c r="E24" s="156"/>
    </row>
    <row r="25" spans="2:5" x14ac:dyDescent="0.25">
      <c r="B25" s="149"/>
      <c r="C25" s="149"/>
      <c r="D25" s="156"/>
      <c r="E25" s="156"/>
    </row>
    <row r="26" spans="2:5" x14ac:dyDescent="0.25">
      <c r="B26" s="149" t="s">
        <v>271</v>
      </c>
      <c r="C26" s="149"/>
      <c r="D26" s="157">
        <f>I6+I7+I8+I9+I10+I11+I12</f>
        <v>15420</v>
      </c>
      <c r="E26" s="156"/>
    </row>
  </sheetData>
  <mergeCells count="53">
    <mergeCell ref="B22:C23"/>
    <mergeCell ref="B24:C25"/>
    <mergeCell ref="B26:C26"/>
    <mergeCell ref="D26:E26"/>
    <mergeCell ref="D24:E25"/>
    <mergeCell ref="D22:E23"/>
    <mergeCell ref="B20:C21"/>
    <mergeCell ref="B16:C17"/>
    <mergeCell ref="B18:C19"/>
    <mergeCell ref="C9:D9"/>
    <mergeCell ref="D20:E21"/>
    <mergeCell ref="D18:E19"/>
    <mergeCell ref="D16:E17"/>
    <mergeCell ref="C10:D10"/>
    <mergeCell ref="C11:D11"/>
    <mergeCell ref="C12:D12"/>
    <mergeCell ref="A9:B9"/>
    <mergeCell ref="A10:B10"/>
    <mergeCell ref="A11:B11"/>
    <mergeCell ref="A12:B12"/>
    <mergeCell ref="I7:J7"/>
    <mergeCell ref="I8:J8"/>
    <mergeCell ref="G6:H6"/>
    <mergeCell ref="G7:H7"/>
    <mergeCell ref="G8:H8"/>
    <mergeCell ref="I12:J12"/>
    <mergeCell ref="E9:F9"/>
    <mergeCell ref="E10:F10"/>
    <mergeCell ref="E11:F11"/>
    <mergeCell ref="E12:F12"/>
    <mergeCell ref="G9:H9"/>
    <mergeCell ref="I9:J9"/>
    <mergeCell ref="I10:J10"/>
    <mergeCell ref="I11:J11"/>
    <mergeCell ref="G12:H12"/>
    <mergeCell ref="G11:H11"/>
    <mergeCell ref="G10:H10"/>
    <mergeCell ref="G5:H5"/>
    <mergeCell ref="I5:J5"/>
    <mergeCell ref="E8:F8"/>
    <mergeCell ref="D4:E4"/>
    <mergeCell ref="A5:B5"/>
    <mergeCell ref="C5:D5"/>
    <mergeCell ref="E5:F5"/>
    <mergeCell ref="C6:D6"/>
    <mergeCell ref="C7:D7"/>
    <mergeCell ref="A6:B6"/>
    <mergeCell ref="A7:B7"/>
    <mergeCell ref="A8:B8"/>
    <mergeCell ref="C8:D8"/>
    <mergeCell ref="E7:F7"/>
    <mergeCell ref="E6:F6"/>
    <mergeCell ref="I6:J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G1" workbookViewId="0">
      <selection activeCell="J4" sqref="J4:J13"/>
    </sheetView>
  </sheetViews>
  <sheetFormatPr baseColWidth="10" defaultColWidth="10.7109375" defaultRowHeight="15" x14ac:dyDescent="0.25"/>
  <cols>
    <col min="3" max="3" width="20.28515625" customWidth="1"/>
  </cols>
  <sheetData>
    <row r="2" spans="2:10" x14ac:dyDescent="0.25">
      <c r="B2" s="152" t="s">
        <v>278</v>
      </c>
      <c r="C2" s="152"/>
    </row>
    <row r="3" spans="2:10" x14ac:dyDescent="0.25">
      <c r="B3" s="108" t="s">
        <v>279</v>
      </c>
      <c r="C3" s="108" t="s">
        <v>280</v>
      </c>
      <c r="E3" s="127"/>
      <c r="F3" s="127"/>
      <c r="G3" s="127"/>
      <c r="H3" s="127"/>
    </row>
    <row r="4" spans="2:10" x14ac:dyDescent="0.25">
      <c r="B4" s="106">
        <v>8</v>
      </c>
      <c r="C4" s="109" t="s">
        <v>281</v>
      </c>
      <c r="E4" s="151" t="s">
        <v>292</v>
      </c>
      <c r="F4" s="151"/>
      <c r="G4" s="151"/>
      <c r="H4" s="151"/>
      <c r="I4" s="151"/>
      <c r="J4" s="155">
        <f>COUNTA(C4:C31)</f>
        <v>28</v>
      </c>
    </row>
    <row r="5" spans="2:10" x14ac:dyDescent="0.25">
      <c r="B5" s="106">
        <v>12</v>
      </c>
      <c r="C5" s="109" t="s">
        <v>282</v>
      </c>
      <c r="E5" s="151" t="s">
        <v>284</v>
      </c>
      <c r="F5" s="151"/>
      <c r="G5" s="151"/>
      <c r="H5" s="151"/>
      <c r="I5" s="151"/>
      <c r="J5" s="155">
        <f>COUNTIF(B4:B31,B4)</f>
        <v>3</v>
      </c>
    </row>
    <row r="6" spans="2:10" x14ac:dyDescent="0.25">
      <c r="B6" s="106">
        <v>9</v>
      </c>
      <c r="C6" s="109" t="s">
        <v>283</v>
      </c>
      <c r="E6" s="151" t="s">
        <v>285</v>
      </c>
      <c r="F6" s="151"/>
      <c r="G6" s="151"/>
      <c r="H6" s="151"/>
      <c r="I6" s="151"/>
      <c r="J6" s="155">
        <v>7</v>
      </c>
    </row>
    <row r="7" spans="2:10" x14ac:dyDescent="0.25">
      <c r="B7" s="106">
        <v>11</v>
      </c>
      <c r="C7" s="109" t="s">
        <v>283</v>
      </c>
      <c r="E7" s="151" t="s">
        <v>286</v>
      </c>
      <c r="F7" s="151"/>
      <c r="G7" s="151"/>
      <c r="H7" s="151"/>
      <c r="I7" s="151"/>
      <c r="J7" s="155">
        <f>COUNTIF(C4:C31,C5)</f>
        <v>5</v>
      </c>
    </row>
    <row r="8" spans="2:10" x14ac:dyDescent="0.25">
      <c r="B8" s="106">
        <v>7</v>
      </c>
      <c r="C8" s="109" t="s">
        <v>281</v>
      </c>
      <c r="E8" s="151" t="s">
        <v>288</v>
      </c>
      <c r="F8" s="151"/>
      <c r="G8" s="151"/>
      <c r="H8" s="151"/>
      <c r="I8" s="151"/>
      <c r="J8" s="155">
        <f>COUNTIF(C4:C31,C6)</f>
        <v>13</v>
      </c>
    </row>
    <row r="9" spans="2:10" x14ac:dyDescent="0.25">
      <c r="B9" s="106">
        <v>12</v>
      </c>
      <c r="C9" s="109" t="s">
        <v>283</v>
      </c>
      <c r="E9" s="151" t="s">
        <v>287</v>
      </c>
      <c r="F9" s="151"/>
      <c r="G9" s="151"/>
      <c r="H9" s="151"/>
      <c r="I9" s="151"/>
      <c r="J9" s="155">
        <f>COUNTIF(C4:C31,C4)</f>
        <v>10</v>
      </c>
    </row>
    <row r="10" spans="2:10" x14ac:dyDescent="0.25">
      <c r="B10" s="106">
        <v>11</v>
      </c>
      <c r="C10" s="109" t="s">
        <v>283</v>
      </c>
      <c r="E10" s="151"/>
      <c r="F10" s="151"/>
      <c r="G10" s="151"/>
      <c r="H10" s="151"/>
      <c r="I10" s="151"/>
      <c r="J10" s="155"/>
    </row>
    <row r="11" spans="2:10" x14ac:dyDescent="0.25">
      <c r="B11" s="106">
        <v>9</v>
      </c>
      <c r="C11" s="109" t="s">
        <v>283</v>
      </c>
      <c r="E11" s="151" t="s">
        <v>291</v>
      </c>
      <c r="F11" s="151"/>
      <c r="G11" s="151"/>
      <c r="H11" s="151"/>
      <c r="I11" s="151"/>
      <c r="J11" s="155">
        <f>MAX(B4:B31)</f>
        <v>12</v>
      </c>
    </row>
    <row r="12" spans="2:10" x14ac:dyDescent="0.25">
      <c r="B12" s="106">
        <v>5</v>
      </c>
      <c r="C12" s="109" t="s">
        <v>281</v>
      </c>
      <c r="E12" s="151" t="s">
        <v>290</v>
      </c>
      <c r="F12" s="151"/>
      <c r="G12" s="151"/>
      <c r="H12" s="151"/>
      <c r="I12" s="151"/>
      <c r="J12" s="155">
        <f>MIN(B4:B31)</f>
        <v>5</v>
      </c>
    </row>
    <row r="13" spans="2:10" x14ac:dyDescent="0.25">
      <c r="B13" s="106">
        <v>12</v>
      </c>
      <c r="C13" s="109" t="s">
        <v>283</v>
      </c>
      <c r="E13" s="151" t="s">
        <v>289</v>
      </c>
      <c r="F13" s="151"/>
      <c r="G13" s="151"/>
      <c r="H13" s="151"/>
      <c r="I13" s="151"/>
      <c r="J13" s="155">
        <f>SUM(B4:B31)/28</f>
        <v>9.4642857142857135</v>
      </c>
    </row>
    <row r="14" spans="2:10" x14ac:dyDescent="0.25">
      <c r="B14" s="106">
        <v>12</v>
      </c>
      <c r="C14" s="109" t="s">
        <v>282</v>
      </c>
    </row>
    <row r="15" spans="2:10" x14ac:dyDescent="0.25">
      <c r="B15" s="106">
        <v>10</v>
      </c>
      <c r="C15" s="109" t="s">
        <v>281</v>
      </c>
    </row>
    <row r="16" spans="2:10" x14ac:dyDescent="0.25">
      <c r="B16" s="106">
        <v>8</v>
      </c>
      <c r="C16" s="109" t="s">
        <v>283</v>
      </c>
    </row>
    <row r="17" spans="2:3" x14ac:dyDescent="0.25">
      <c r="B17" s="106">
        <v>12</v>
      </c>
      <c r="C17" s="109" t="s">
        <v>281</v>
      </c>
    </row>
    <row r="18" spans="2:3" x14ac:dyDescent="0.25">
      <c r="B18" s="106">
        <v>8</v>
      </c>
      <c r="C18" s="109" t="s">
        <v>281</v>
      </c>
    </row>
    <row r="19" spans="2:3" x14ac:dyDescent="0.25">
      <c r="B19" s="106">
        <v>10</v>
      </c>
      <c r="C19" s="109" t="s">
        <v>283</v>
      </c>
    </row>
    <row r="20" spans="2:3" x14ac:dyDescent="0.25">
      <c r="B20" s="106">
        <v>7</v>
      </c>
      <c r="C20" s="109" t="s">
        <v>282</v>
      </c>
    </row>
    <row r="21" spans="2:3" x14ac:dyDescent="0.25">
      <c r="B21" s="106">
        <v>12</v>
      </c>
      <c r="C21" s="109" t="s">
        <v>282</v>
      </c>
    </row>
    <row r="22" spans="2:3" x14ac:dyDescent="0.25">
      <c r="B22" s="106">
        <v>12</v>
      </c>
      <c r="C22" s="109" t="s">
        <v>282</v>
      </c>
    </row>
    <row r="23" spans="2:3" x14ac:dyDescent="0.25">
      <c r="B23" s="106">
        <v>6</v>
      </c>
      <c r="C23" s="109" t="s">
        <v>283</v>
      </c>
    </row>
    <row r="24" spans="2:3" x14ac:dyDescent="0.25">
      <c r="B24" s="106">
        <v>5</v>
      </c>
      <c r="C24" s="109" t="s">
        <v>281</v>
      </c>
    </row>
    <row r="25" spans="2:3" x14ac:dyDescent="0.25">
      <c r="B25" s="106">
        <v>10</v>
      </c>
      <c r="C25" s="109" t="s">
        <v>283</v>
      </c>
    </row>
    <row r="26" spans="2:3" x14ac:dyDescent="0.25">
      <c r="B26" s="106">
        <v>5</v>
      </c>
      <c r="C26" s="109" t="s">
        <v>283</v>
      </c>
    </row>
    <row r="27" spans="2:3" x14ac:dyDescent="0.25">
      <c r="B27" s="106">
        <v>12</v>
      </c>
      <c r="C27" s="109" t="s">
        <v>281</v>
      </c>
    </row>
    <row r="28" spans="2:3" x14ac:dyDescent="0.25">
      <c r="B28" s="106">
        <v>11</v>
      </c>
      <c r="C28" s="109" t="s">
        <v>283</v>
      </c>
    </row>
    <row r="29" spans="2:3" x14ac:dyDescent="0.25">
      <c r="B29" s="106">
        <v>12</v>
      </c>
      <c r="C29" s="109" t="s">
        <v>281</v>
      </c>
    </row>
    <row r="30" spans="2:3" x14ac:dyDescent="0.25">
      <c r="B30" s="106">
        <v>12</v>
      </c>
      <c r="C30" s="109" t="s">
        <v>281</v>
      </c>
    </row>
    <row r="31" spans="2:3" x14ac:dyDescent="0.25">
      <c r="B31" s="106">
        <v>5</v>
      </c>
      <c r="C31" s="109" t="s">
        <v>283</v>
      </c>
    </row>
  </sheetData>
  <mergeCells count="12">
    <mergeCell ref="E12:I12"/>
    <mergeCell ref="E13:I13"/>
    <mergeCell ref="B2:C2"/>
    <mergeCell ref="E3:H3"/>
    <mergeCell ref="E5:I5"/>
    <mergeCell ref="E6:I6"/>
    <mergeCell ref="E7:I7"/>
    <mergeCell ref="E4:I4"/>
    <mergeCell ref="E8:I8"/>
    <mergeCell ref="E9:I9"/>
    <mergeCell ref="E10:I10"/>
    <mergeCell ref="E11:I1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tabSelected="1" topLeftCell="A2" workbookViewId="0">
      <selection activeCell="C16" sqref="C16:D19"/>
    </sheetView>
  </sheetViews>
  <sheetFormatPr baseColWidth="10" defaultColWidth="10.7109375" defaultRowHeight="15" x14ac:dyDescent="0.25"/>
  <cols>
    <col min="1" max="1" width="8.28515625" customWidth="1"/>
    <col min="2" max="2" width="31.140625" customWidth="1"/>
    <col min="6" max="6" width="16.85546875" customWidth="1"/>
  </cols>
  <sheetData>
    <row r="3" spans="2:6" x14ac:dyDescent="0.25">
      <c r="B3" s="127" t="s">
        <v>293</v>
      </c>
      <c r="C3" s="127"/>
      <c r="D3" s="127"/>
      <c r="E3" s="127"/>
    </row>
    <row r="4" spans="2:6" x14ac:dyDescent="0.25">
      <c r="B4" t="s">
        <v>294</v>
      </c>
      <c r="C4" t="s">
        <v>173</v>
      </c>
      <c r="D4" t="s">
        <v>174</v>
      </c>
      <c r="E4" t="s">
        <v>175</v>
      </c>
      <c r="F4" t="s">
        <v>176</v>
      </c>
    </row>
    <row r="5" spans="2:6" x14ac:dyDescent="0.25">
      <c r="B5" t="s">
        <v>295</v>
      </c>
      <c r="C5" s="8">
        <v>7</v>
      </c>
      <c r="D5" s="8">
        <v>8</v>
      </c>
      <c r="E5" s="8">
        <v>9</v>
      </c>
      <c r="F5" s="8">
        <f>AVERAGE(C5:E5)</f>
        <v>8</v>
      </c>
    </row>
    <row r="6" spans="2:6" x14ac:dyDescent="0.25">
      <c r="B6" t="s">
        <v>296</v>
      </c>
      <c r="C6" s="8">
        <v>7</v>
      </c>
      <c r="D6" s="8">
        <v>6</v>
      </c>
      <c r="E6" s="8">
        <v>5</v>
      </c>
      <c r="F6" s="8">
        <f t="shared" ref="F6:F14" si="0">AVERAGE(C6:E6)</f>
        <v>6</v>
      </c>
    </row>
    <row r="7" spans="2:6" x14ac:dyDescent="0.25">
      <c r="B7" t="s">
        <v>297</v>
      </c>
      <c r="C7" s="8">
        <v>5</v>
      </c>
      <c r="D7" s="8">
        <v>6</v>
      </c>
      <c r="E7" s="8">
        <v>7</v>
      </c>
      <c r="F7" s="8">
        <f t="shared" si="0"/>
        <v>6</v>
      </c>
    </row>
    <row r="8" spans="2:6" x14ac:dyDescent="0.25">
      <c r="B8" t="s">
        <v>298</v>
      </c>
      <c r="C8" s="8">
        <v>9</v>
      </c>
      <c r="D8" s="8">
        <v>8</v>
      </c>
      <c r="E8" s="8">
        <v>5</v>
      </c>
      <c r="F8" s="8">
        <f t="shared" si="0"/>
        <v>7.333333333333333</v>
      </c>
    </row>
    <row r="9" spans="2:6" x14ac:dyDescent="0.25">
      <c r="B9" t="s">
        <v>299</v>
      </c>
      <c r="C9" s="8">
        <v>10</v>
      </c>
      <c r="D9" s="8">
        <v>9</v>
      </c>
      <c r="E9" s="8">
        <v>8</v>
      </c>
      <c r="F9" s="8">
        <f t="shared" si="0"/>
        <v>9</v>
      </c>
    </row>
    <row r="10" spans="2:6" ht="15.75" customHeight="1" x14ac:dyDescent="0.25">
      <c r="B10" t="s">
        <v>300</v>
      </c>
      <c r="C10" s="8">
        <v>7</v>
      </c>
      <c r="D10" s="8">
        <v>7</v>
      </c>
      <c r="E10" s="8">
        <v>7</v>
      </c>
      <c r="F10" s="8">
        <f t="shared" si="0"/>
        <v>7</v>
      </c>
    </row>
    <row r="11" spans="2:6" x14ac:dyDescent="0.25">
      <c r="B11" t="s">
        <v>301</v>
      </c>
      <c r="C11" s="8">
        <v>4</v>
      </c>
      <c r="D11" s="8">
        <v>5</v>
      </c>
      <c r="E11" s="8">
        <v>3</v>
      </c>
      <c r="F11" s="8">
        <f t="shared" si="0"/>
        <v>4</v>
      </c>
    </row>
    <row r="12" spans="2:6" x14ac:dyDescent="0.25">
      <c r="B12" t="s">
        <v>302</v>
      </c>
      <c r="C12" s="8">
        <v>7</v>
      </c>
      <c r="D12" s="8">
        <v>8</v>
      </c>
      <c r="E12" s="8">
        <v>6</v>
      </c>
      <c r="F12" s="8">
        <f t="shared" si="0"/>
        <v>7</v>
      </c>
    </row>
    <row r="13" spans="2:6" x14ac:dyDescent="0.25">
      <c r="B13" t="s">
        <v>303</v>
      </c>
      <c r="C13" s="8"/>
      <c r="D13" s="8"/>
      <c r="E13" s="8"/>
      <c r="F13" s="8"/>
    </row>
    <row r="14" spans="2:6" x14ac:dyDescent="0.25">
      <c r="B14" t="s">
        <v>304</v>
      </c>
      <c r="C14" s="8">
        <v>10</v>
      </c>
      <c r="D14" s="8">
        <v>9</v>
      </c>
      <c r="E14" s="8">
        <v>9.5</v>
      </c>
      <c r="F14" s="8">
        <f t="shared" si="0"/>
        <v>9.5</v>
      </c>
    </row>
    <row r="16" spans="2:6" x14ac:dyDescent="0.25">
      <c r="B16" s="15" t="s">
        <v>305</v>
      </c>
      <c r="C16" s="156">
        <f>COUNTA(B5:B14)</f>
        <v>10</v>
      </c>
      <c r="D16" s="156"/>
    </row>
    <row r="17" spans="2:4" x14ac:dyDescent="0.25">
      <c r="B17" s="15" t="s">
        <v>306</v>
      </c>
      <c r="C17" s="156">
        <f>COUNTBLANK(C5:C14)</f>
        <v>1</v>
      </c>
      <c r="D17" s="156"/>
    </row>
    <row r="18" spans="2:4" x14ac:dyDescent="0.25">
      <c r="B18" s="15" t="s">
        <v>307</v>
      </c>
      <c r="C18" s="156">
        <f>COUNTIF(F5:F14,"&gt;7")</f>
        <v>4</v>
      </c>
      <c r="D18" s="156"/>
    </row>
    <row r="19" spans="2:4" x14ac:dyDescent="0.25">
      <c r="B19" s="15" t="s">
        <v>308</v>
      </c>
      <c r="C19" s="156">
        <f>COUNTIF(F5:F14,"&lt;7")</f>
        <v>3</v>
      </c>
      <c r="D19" s="156"/>
    </row>
    <row r="20" spans="2:4" x14ac:dyDescent="0.25">
      <c r="C20" s="127"/>
      <c r="D20" s="127"/>
    </row>
    <row r="21" spans="2:4" x14ac:dyDescent="0.25">
      <c r="C21" s="127"/>
      <c r="D21" s="127"/>
    </row>
    <row r="22" spans="2:4" x14ac:dyDescent="0.25">
      <c r="C22" s="127"/>
      <c r="D22" s="127"/>
    </row>
    <row r="23" spans="2:4" x14ac:dyDescent="0.25">
      <c r="C23" s="127"/>
      <c r="D23" s="127"/>
    </row>
  </sheetData>
  <mergeCells count="9">
    <mergeCell ref="C21:D21"/>
    <mergeCell ref="C22:D22"/>
    <mergeCell ref="C23:D23"/>
    <mergeCell ref="B3:E3"/>
    <mergeCell ref="C16:D16"/>
    <mergeCell ref="C17:D17"/>
    <mergeCell ref="C18:D18"/>
    <mergeCell ref="C19:D19"/>
    <mergeCell ref="C20:D2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G22" sqref="G22"/>
    </sheetView>
  </sheetViews>
  <sheetFormatPr baseColWidth="10" defaultColWidth="9.140625" defaultRowHeight="15" x14ac:dyDescent="0.25"/>
  <cols>
    <col min="2" max="2" width="4.28515625" customWidth="1"/>
  </cols>
  <sheetData>
    <row r="1" spans="1:6" x14ac:dyDescent="0.25">
      <c r="A1" s="121" t="s">
        <v>6</v>
      </c>
      <c r="B1" s="121"/>
      <c r="C1" s="121"/>
      <c r="D1" s="121"/>
    </row>
    <row r="2" spans="1:6" x14ac:dyDescent="0.25">
      <c r="C2">
        <v>2350</v>
      </c>
      <c r="F2">
        <v>963</v>
      </c>
    </row>
    <row r="3" spans="1:6" x14ac:dyDescent="0.25">
      <c r="B3" s="5" t="s">
        <v>7</v>
      </c>
      <c r="C3">
        <v>143</v>
      </c>
      <c r="E3" s="5" t="s">
        <v>7</v>
      </c>
      <c r="F3" s="4">
        <v>789</v>
      </c>
    </row>
    <row r="4" spans="1:6" x14ac:dyDescent="0.25">
      <c r="C4" s="4">
        <v>89</v>
      </c>
      <c r="F4" s="6">
        <f>F2+F3</f>
        <v>1752</v>
      </c>
    </row>
    <row r="5" spans="1:6" x14ac:dyDescent="0.25">
      <c r="C5" s="6">
        <f>C2+C3+C4</f>
        <v>2582</v>
      </c>
    </row>
    <row r="7" spans="1:6" x14ac:dyDescent="0.25">
      <c r="A7" s="120" t="s">
        <v>8</v>
      </c>
      <c r="B7" s="120"/>
      <c r="C7" s="120"/>
      <c r="D7" s="120"/>
    </row>
    <row r="9" spans="1:6" x14ac:dyDescent="0.25">
      <c r="C9">
        <v>937</v>
      </c>
      <c r="F9">
        <v>7856</v>
      </c>
    </row>
    <row r="10" spans="1:6" x14ac:dyDescent="0.25">
      <c r="B10" s="5" t="s">
        <v>9</v>
      </c>
      <c r="C10" s="4">
        <v>76</v>
      </c>
      <c r="E10" s="5" t="s">
        <v>9</v>
      </c>
      <c r="F10" s="4">
        <v>4569</v>
      </c>
    </row>
    <row r="11" spans="1:6" x14ac:dyDescent="0.25">
      <c r="C11" s="6">
        <f>C9-C10</f>
        <v>861</v>
      </c>
      <c r="F11" s="6">
        <f>F9-F10</f>
        <v>3287</v>
      </c>
    </row>
    <row r="13" spans="1:6" x14ac:dyDescent="0.25">
      <c r="A13" s="120" t="s">
        <v>10</v>
      </c>
      <c r="B13" s="122"/>
      <c r="C13" s="122"/>
      <c r="D13" s="122"/>
    </row>
    <row r="15" spans="1:6" x14ac:dyDescent="0.25">
      <c r="C15">
        <v>23</v>
      </c>
      <c r="F15">
        <v>125</v>
      </c>
    </row>
    <row r="16" spans="1:6" x14ac:dyDescent="0.25">
      <c r="B16" s="5" t="s">
        <v>11</v>
      </c>
      <c r="C16" s="4">
        <v>9</v>
      </c>
      <c r="E16" s="5" t="s">
        <v>11</v>
      </c>
      <c r="F16" s="7">
        <v>96</v>
      </c>
    </row>
    <row r="17" spans="1:6" x14ac:dyDescent="0.25">
      <c r="C17" s="6">
        <f>C15*C16</f>
        <v>207</v>
      </c>
      <c r="F17" s="6">
        <f>F15*F16</f>
        <v>12000</v>
      </c>
    </row>
    <row r="19" spans="1:6" x14ac:dyDescent="0.25">
      <c r="A19" s="119" t="s">
        <v>12</v>
      </c>
      <c r="B19" s="119"/>
      <c r="C19" s="119"/>
      <c r="D19" s="119"/>
    </row>
    <row r="21" spans="1:6" x14ac:dyDescent="0.25">
      <c r="A21">
        <v>46</v>
      </c>
      <c r="B21" s="8" t="s">
        <v>13</v>
      </c>
      <c r="C21">
        <v>9</v>
      </c>
      <c r="D21" t="s">
        <v>14</v>
      </c>
      <c r="E21" s="42">
        <f>A21/C21</f>
        <v>5.1111111111111107</v>
      </c>
    </row>
    <row r="23" spans="1:6" x14ac:dyDescent="0.25">
      <c r="A23">
        <v>58</v>
      </c>
      <c r="B23" s="3" t="s">
        <v>13</v>
      </c>
      <c r="C23">
        <v>6</v>
      </c>
      <c r="D23" t="s">
        <v>14</v>
      </c>
      <c r="E23" s="42">
        <f>A23/C23</f>
        <v>9.6666666666666661</v>
      </c>
    </row>
  </sheetData>
  <mergeCells count="4">
    <mergeCell ref="A19:D19"/>
    <mergeCell ref="A7:D7"/>
    <mergeCell ref="A1:D1"/>
    <mergeCell ref="A13:D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10" sqref="B10"/>
    </sheetView>
  </sheetViews>
  <sheetFormatPr baseColWidth="10" defaultColWidth="9.140625" defaultRowHeight="15" x14ac:dyDescent="0.25"/>
  <cols>
    <col min="1" max="8" width="15.7109375" customWidth="1"/>
  </cols>
  <sheetData>
    <row r="1" spans="1:8" x14ac:dyDescent="0.25">
      <c r="A1" s="123" t="s">
        <v>15</v>
      </c>
      <c r="B1" s="123"/>
      <c r="C1" s="123"/>
      <c r="D1" s="123"/>
      <c r="E1" s="123"/>
      <c r="F1" s="123"/>
      <c r="G1" s="123"/>
      <c r="H1" s="123"/>
    </row>
    <row r="3" spans="1:8" x14ac:dyDescent="0.25">
      <c r="A3" s="124" t="s">
        <v>16</v>
      </c>
      <c r="B3" s="124"/>
      <c r="C3" s="124"/>
      <c r="D3" s="124"/>
      <c r="E3" s="124"/>
      <c r="F3" s="124"/>
    </row>
    <row r="6" spans="1:8" x14ac:dyDescent="0.25">
      <c r="A6" s="125" t="s">
        <v>17</v>
      </c>
      <c r="B6" s="125"/>
      <c r="C6" s="125"/>
      <c r="D6" s="125"/>
      <c r="E6" s="125"/>
      <c r="F6" s="125"/>
      <c r="G6" s="125"/>
    </row>
    <row r="7" spans="1:8" x14ac:dyDescent="0.2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</row>
    <row r="8" spans="1:8" x14ac:dyDescent="0.25">
      <c r="A8" s="9" t="s">
        <v>25</v>
      </c>
      <c r="B8" s="1">
        <v>35.1</v>
      </c>
      <c r="C8" s="1">
        <v>25.5</v>
      </c>
      <c r="D8" s="1">
        <v>22.7</v>
      </c>
      <c r="E8" s="1">
        <v>20.9</v>
      </c>
      <c r="F8" s="1">
        <v>25.5</v>
      </c>
      <c r="G8" s="1">
        <v>21.4</v>
      </c>
    </row>
    <row r="9" spans="1:8" x14ac:dyDescent="0.25">
      <c r="A9" s="9" t="s">
        <v>26</v>
      </c>
      <c r="B9" s="1">
        <v>15.5</v>
      </c>
      <c r="C9" s="1">
        <v>9</v>
      </c>
      <c r="D9" s="1">
        <v>8.6</v>
      </c>
      <c r="E9" s="1">
        <v>8.4</v>
      </c>
      <c r="F9" s="1">
        <v>8</v>
      </c>
      <c r="G9" s="1">
        <v>8.6</v>
      </c>
    </row>
    <row r="10" spans="1:8" ht="30" x14ac:dyDescent="0.25">
      <c r="A10" s="10" t="s">
        <v>27</v>
      </c>
      <c r="B10" s="11">
        <f>B8-B9</f>
        <v>19.600000000000001</v>
      </c>
      <c r="C10" s="11">
        <f t="shared" ref="C10:G10" si="0">C8-C9</f>
        <v>16.5</v>
      </c>
      <c r="D10" s="11">
        <f t="shared" si="0"/>
        <v>14.1</v>
      </c>
      <c r="E10" s="11">
        <f t="shared" si="0"/>
        <v>12.499999999999998</v>
      </c>
      <c r="F10" s="11">
        <f t="shared" si="0"/>
        <v>17.5</v>
      </c>
      <c r="G10" s="11">
        <f t="shared" si="0"/>
        <v>12.799999999999999</v>
      </c>
    </row>
  </sheetData>
  <mergeCells count="3">
    <mergeCell ref="A1:H1"/>
    <mergeCell ref="A3:F3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7" sqref="E37"/>
    </sheetView>
  </sheetViews>
  <sheetFormatPr baseColWidth="10" defaultColWidth="9.140625" defaultRowHeight="15" x14ac:dyDescent="0.25"/>
  <cols>
    <col min="1" max="1" width="10.140625" customWidth="1"/>
    <col min="2" max="2" width="11.140625" customWidth="1"/>
    <col min="3" max="3" width="15.85546875" customWidth="1"/>
    <col min="4" max="4" width="12.85546875" customWidth="1"/>
  </cols>
  <sheetData>
    <row r="1" spans="1:9" x14ac:dyDescent="0.25">
      <c r="A1" s="126" t="s">
        <v>28</v>
      </c>
      <c r="B1" s="127"/>
      <c r="C1" s="127"/>
      <c r="D1" s="127"/>
      <c r="E1" s="127"/>
      <c r="F1" s="127"/>
      <c r="G1" s="127"/>
      <c r="H1" s="127"/>
      <c r="I1" s="127"/>
    </row>
    <row r="3" spans="1:9" x14ac:dyDescent="0.25">
      <c r="A3" s="11" t="s">
        <v>29</v>
      </c>
      <c r="B3" s="11" t="s">
        <v>30</v>
      </c>
      <c r="C3" s="11" t="s">
        <v>31</v>
      </c>
      <c r="D3" s="11" t="s">
        <v>32</v>
      </c>
    </row>
    <row r="4" spans="1:9" x14ac:dyDescent="0.25">
      <c r="A4" s="1">
        <v>2</v>
      </c>
      <c r="B4" s="1" t="s">
        <v>33</v>
      </c>
      <c r="C4" s="1">
        <v>5</v>
      </c>
      <c r="D4" s="11">
        <f>A4*C4</f>
        <v>10</v>
      </c>
    </row>
    <row r="5" spans="1:9" x14ac:dyDescent="0.25">
      <c r="A5" s="1">
        <v>7</v>
      </c>
      <c r="B5" s="1" t="s">
        <v>34</v>
      </c>
      <c r="C5" s="1">
        <v>12</v>
      </c>
      <c r="D5" s="11">
        <f t="shared" ref="D5:D7" si="0">A5*C5</f>
        <v>84</v>
      </c>
    </row>
    <row r="6" spans="1:9" x14ac:dyDescent="0.25">
      <c r="A6" s="1">
        <v>9</v>
      </c>
      <c r="B6" s="1" t="s">
        <v>35</v>
      </c>
      <c r="C6" s="1">
        <v>10</v>
      </c>
      <c r="D6" s="11">
        <f t="shared" si="0"/>
        <v>90</v>
      </c>
    </row>
    <row r="7" spans="1:9" x14ac:dyDescent="0.25">
      <c r="A7" s="1">
        <v>5</v>
      </c>
      <c r="B7" s="1" t="s">
        <v>36</v>
      </c>
      <c r="C7" s="1">
        <v>8</v>
      </c>
      <c r="D7" s="11">
        <f t="shared" si="0"/>
        <v>40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3.28515625" customWidth="1"/>
    <col min="2" max="2" width="11.7109375" customWidth="1"/>
    <col min="3" max="3" width="15.85546875" customWidth="1"/>
    <col min="4" max="4" width="19.85546875" customWidth="1"/>
  </cols>
  <sheetData>
    <row r="1" spans="1:8" x14ac:dyDescent="0.25">
      <c r="A1" s="121" t="s">
        <v>37</v>
      </c>
      <c r="B1" s="121"/>
      <c r="C1" s="121"/>
      <c r="D1" s="121"/>
      <c r="E1" s="121"/>
      <c r="F1" s="121"/>
      <c r="G1" s="121"/>
      <c r="H1" s="121"/>
    </row>
    <row r="3" spans="1:8" x14ac:dyDescent="0.25">
      <c r="A3" s="128" t="s">
        <v>38</v>
      </c>
      <c r="B3" s="128"/>
      <c r="C3" s="128"/>
      <c r="D3" s="128"/>
      <c r="E3" s="128"/>
    </row>
    <row r="5" spans="1:8" ht="17.25" x14ac:dyDescent="0.25">
      <c r="A5" s="13" t="s">
        <v>39</v>
      </c>
      <c r="B5" s="13" t="s">
        <v>40</v>
      </c>
      <c r="C5" s="14" t="s">
        <v>41</v>
      </c>
      <c r="D5" s="13" t="s">
        <v>42</v>
      </c>
    </row>
    <row r="6" spans="1:8" x14ac:dyDescent="0.25">
      <c r="A6" s="9" t="s">
        <v>43</v>
      </c>
      <c r="B6" s="1">
        <v>2960976</v>
      </c>
      <c r="C6" s="1">
        <v>200</v>
      </c>
      <c r="D6" s="11">
        <f>B6/C6</f>
        <v>14804.88</v>
      </c>
    </row>
    <row r="7" spans="1:8" x14ac:dyDescent="0.25">
      <c r="A7" s="9" t="s">
        <v>44</v>
      </c>
      <c r="B7" s="1">
        <v>12582321</v>
      </c>
      <c r="C7" s="1">
        <v>307571</v>
      </c>
      <c r="D7" s="11">
        <f t="shared" ref="D7:D19" si="0">B7/C7</f>
        <v>40.908671493736406</v>
      </c>
    </row>
    <row r="8" spans="1:8" x14ac:dyDescent="0.25">
      <c r="A8" s="9" t="s">
        <v>45</v>
      </c>
      <c r="B8" s="1">
        <v>265571</v>
      </c>
      <c r="C8" s="1">
        <v>100967</v>
      </c>
      <c r="D8" s="11">
        <f t="shared" si="0"/>
        <v>2.630275238444244</v>
      </c>
    </row>
    <row r="9" spans="1:8" x14ac:dyDescent="0.25">
      <c r="A9" s="9" t="s">
        <v>46</v>
      </c>
      <c r="B9" s="1">
        <v>2764176</v>
      </c>
      <c r="C9" s="1">
        <v>168766</v>
      </c>
      <c r="D9" s="11">
        <f t="shared" si="0"/>
        <v>16.378749274142898</v>
      </c>
    </row>
    <row r="10" spans="1:8" x14ac:dyDescent="0.25">
      <c r="A10" s="9" t="s">
        <v>47</v>
      </c>
      <c r="B10" s="1">
        <v>795021</v>
      </c>
      <c r="C10" s="1">
        <v>88199</v>
      </c>
      <c r="D10" s="11">
        <f t="shared" si="0"/>
        <v>9.0139457363462174</v>
      </c>
    </row>
    <row r="11" spans="1:8" x14ac:dyDescent="0.25">
      <c r="A11" s="9" t="s">
        <v>48</v>
      </c>
      <c r="B11" s="1">
        <v>838303</v>
      </c>
      <c r="C11" s="1">
        <v>99633</v>
      </c>
      <c r="D11" s="11">
        <f t="shared" si="0"/>
        <v>8.4139090461995529</v>
      </c>
    </row>
    <row r="12" spans="1:8" x14ac:dyDescent="0.25">
      <c r="A12" s="9" t="s">
        <v>49</v>
      </c>
      <c r="B12" s="1">
        <v>356587</v>
      </c>
      <c r="C12" s="1">
        <v>224686</v>
      </c>
      <c r="D12" s="11">
        <f t="shared" si="0"/>
        <v>1.5870459218642907</v>
      </c>
    </row>
    <row r="13" spans="1:8" x14ac:dyDescent="0.25">
      <c r="A13" s="9" t="s">
        <v>50</v>
      </c>
      <c r="B13" s="1">
        <v>1022865</v>
      </c>
      <c r="C13" s="1">
        <v>78781</v>
      </c>
      <c r="D13" s="11">
        <f t="shared" si="0"/>
        <v>12.983650880288394</v>
      </c>
    </row>
    <row r="14" spans="1:8" x14ac:dyDescent="0.25">
      <c r="A14" s="9" t="s">
        <v>51</v>
      </c>
      <c r="B14" s="1">
        <v>404367</v>
      </c>
      <c r="C14" s="1">
        <v>72066</v>
      </c>
      <c r="D14" s="11">
        <f t="shared" si="0"/>
        <v>5.6110648572142203</v>
      </c>
    </row>
    <row r="15" spans="1:8" x14ac:dyDescent="0.25">
      <c r="A15" s="9" t="s">
        <v>52</v>
      </c>
      <c r="B15" s="1">
        <v>513992</v>
      </c>
      <c r="C15" s="1">
        <v>53219</v>
      </c>
      <c r="D15" s="11">
        <f t="shared" si="0"/>
        <v>9.6580544542362698</v>
      </c>
    </row>
    <row r="16" spans="1:8" x14ac:dyDescent="0.25">
      <c r="A16" s="9" t="s">
        <v>53</v>
      </c>
      <c r="B16" s="1">
        <v>260034</v>
      </c>
      <c r="C16" s="1">
        <v>143440</v>
      </c>
      <c r="D16" s="11">
        <f t="shared" si="0"/>
        <v>1.8128416062465142</v>
      </c>
    </row>
    <row r="17" spans="1:4" x14ac:dyDescent="0.25">
      <c r="A17" s="9" t="s">
        <v>54</v>
      </c>
      <c r="B17" s="1">
        <v>220729</v>
      </c>
      <c r="C17" s="1">
        <v>89680</v>
      </c>
      <c r="D17" s="11">
        <f t="shared" si="0"/>
        <v>2.4612957181088313</v>
      </c>
    </row>
    <row r="18" spans="1:4" x14ac:dyDescent="0.25">
      <c r="A18" s="9" t="s">
        <v>55</v>
      </c>
      <c r="B18" s="1">
        <v>1414058</v>
      </c>
      <c r="C18" s="1">
        <v>148827</v>
      </c>
      <c r="D18" s="11">
        <f t="shared" si="0"/>
        <v>9.501353920995518</v>
      </c>
    </row>
    <row r="19" spans="1:4" x14ac:dyDescent="0.25">
      <c r="A19" s="9" t="s">
        <v>56</v>
      </c>
      <c r="B19" s="1">
        <v>789677</v>
      </c>
      <c r="C19" s="1">
        <v>29801</v>
      </c>
      <c r="D19" s="11">
        <f t="shared" si="0"/>
        <v>26.49833898191336</v>
      </c>
    </row>
  </sheetData>
  <mergeCells count="2">
    <mergeCell ref="A1:H1"/>
    <mergeCell ref="A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1" sqref="F21"/>
    </sheetView>
  </sheetViews>
  <sheetFormatPr baseColWidth="10" defaultColWidth="11.42578125" defaultRowHeight="15" x14ac:dyDescent="0.25"/>
  <sheetData>
    <row r="1" spans="1:7" ht="18.75" x14ac:dyDescent="0.25">
      <c r="A1" s="129" t="s">
        <v>57</v>
      </c>
      <c r="B1" s="129"/>
      <c r="C1" s="129"/>
      <c r="D1" s="129"/>
    </row>
    <row r="3" spans="1:7" ht="30" x14ac:dyDescent="0.25">
      <c r="A3" s="17" t="s">
        <v>58</v>
      </c>
      <c r="B3" s="17" t="s">
        <v>59</v>
      </c>
      <c r="C3" s="16" t="s">
        <v>60</v>
      </c>
      <c r="D3" s="16" t="s">
        <v>61</v>
      </c>
      <c r="E3" s="17" t="s">
        <v>62</v>
      </c>
      <c r="F3" s="17" t="s">
        <v>63</v>
      </c>
      <c r="G3" s="17" t="s">
        <v>64</v>
      </c>
    </row>
    <row r="4" spans="1:7" x14ac:dyDescent="0.25">
      <c r="A4" s="15" t="s">
        <v>65</v>
      </c>
      <c r="B4" s="15" t="s">
        <v>66</v>
      </c>
      <c r="C4" s="15">
        <v>10</v>
      </c>
      <c r="D4" s="18">
        <v>1.5</v>
      </c>
      <c r="E4" s="18">
        <f>C4*D4</f>
        <v>15</v>
      </c>
      <c r="F4" s="18">
        <f>E4*21%</f>
        <v>3.15</v>
      </c>
      <c r="G4" s="18">
        <f>E4+F4</f>
        <v>18.149999999999999</v>
      </c>
    </row>
    <row r="5" spans="1:7" x14ac:dyDescent="0.25">
      <c r="A5" s="15" t="s">
        <v>67</v>
      </c>
      <c r="B5" s="15" t="s">
        <v>68</v>
      </c>
      <c r="C5" s="15">
        <v>20</v>
      </c>
      <c r="D5" s="18">
        <v>2.25</v>
      </c>
      <c r="E5" s="18">
        <f t="shared" ref="E5:E7" si="0">C5*D5</f>
        <v>45</v>
      </c>
      <c r="F5" s="18">
        <f t="shared" ref="F5:F7" si="1">E5*21%</f>
        <v>9.4499999999999993</v>
      </c>
      <c r="G5" s="18">
        <f t="shared" ref="G5:G7" si="2">E5+F5</f>
        <v>54.45</v>
      </c>
    </row>
    <row r="6" spans="1:7" x14ac:dyDescent="0.25">
      <c r="A6" s="15" t="s">
        <v>69</v>
      </c>
      <c r="B6" s="15" t="s">
        <v>70</v>
      </c>
      <c r="C6" s="15">
        <v>145</v>
      </c>
      <c r="D6" s="18">
        <v>3.4</v>
      </c>
      <c r="E6" s="18">
        <f t="shared" si="0"/>
        <v>493</v>
      </c>
      <c r="F6" s="18">
        <f t="shared" si="1"/>
        <v>103.53</v>
      </c>
      <c r="G6" s="18">
        <f t="shared" si="2"/>
        <v>596.53</v>
      </c>
    </row>
    <row r="7" spans="1:7" x14ac:dyDescent="0.25">
      <c r="A7" s="15" t="s">
        <v>71</v>
      </c>
      <c r="B7" s="15" t="s">
        <v>72</v>
      </c>
      <c r="C7" s="15">
        <v>15</v>
      </c>
      <c r="D7" s="18">
        <v>10.5</v>
      </c>
      <c r="E7" s="18">
        <f t="shared" si="0"/>
        <v>157.5</v>
      </c>
      <c r="F7" s="18">
        <f t="shared" si="1"/>
        <v>33.074999999999996</v>
      </c>
      <c r="G7" s="18">
        <f t="shared" si="2"/>
        <v>190.57499999999999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2" sqref="J22"/>
    </sheetView>
  </sheetViews>
  <sheetFormatPr baseColWidth="10" defaultColWidth="11.42578125" defaultRowHeight="15" x14ac:dyDescent="0.25"/>
  <cols>
    <col min="10" max="10" width="13" customWidth="1"/>
  </cols>
  <sheetData>
    <row r="1" spans="1:10" ht="21" x14ac:dyDescent="0.4">
      <c r="A1" s="133" t="s">
        <v>73</v>
      </c>
      <c r="B1" s="133"/>
      <c r="C1" s="133"/>
      <c r="D1" s="133"/>
      <c r="E1" s="133"/>
    </row>
    <row r="5" spans="1:10" ht="18.75" x14ac:dyDescent="0.3">
      <c r="A5" s="132" t="s">
        <v>74</v>
      </c>
      <c r="B5" s="132"/>
      <c r="C5" s="132"/>
      <c r="D5" s="132"/>
      <c r="E5" s="132"/>
      <c r="F5" s="132"/>
      <c r="G5" s="132"/>
      <c r="H5" s="130" t="s">
        <v>75</v>
      </c>
      <c r="I5" s="131"/>
      <c r="J5" s="131"/>
    </row>
    <row r="6" spans="1:10" x14ac:dyDescent="0.25">
      <c r="A6" s="19"/>
      <c r="B6" s="134" t="s">
        <v>76</v>
      </c>
      <c r="C6" s="134"/>
      <c r="D6" s="134" t="s">
        <v>77</v>
      </c>
      <c r="E6" s="134"/>
      <c r="F6" s="134" t="s">
        <v>78</v>
      </c>
      <c r="G6" s="134"/>
      <c r="H6" s="131"/>
      <c r="I6" s="131"/>
      <c r="J6" s="131"/>
    </row>
    <row r="7" spans="1:10" x14ac:dyDescent="0.25">
      <c r="A7" s="20" t="s">
        <v>79</v>
      </c>
      <c r="B7" s="20" t="s">
        <v>80</v>
      </c>
      <c r="C7" s="20" t="s">
        <v>81</v>
      </c>
      <c r="D7" s="20" t="s">
        <v>80</v>
      </c>
      <c r="E7" s="20" t="s">
        <v>81</v>
      </c>
      <c r="F7" s="20" t="s">
        <v>80</v>
      </c>
      <c r="G7" s="20" t="s">
        <v>81</v>
      </c>
      <c r="H7" s="21" t="s">
        <v>80</v>
      </c>
      <c r="I7" s="21" t="s">
        <v>81</v>
      </c>
      <c r="J7" s="21" t="s">
        <v>82</v>
      </c>
    </row>
    <row r="8" spans="1:10" x14ac:dyDescent="0.25">
      <c r="A8" s="23">
        <v>1</v>
      </c>
      <c r="B8" s="24">
        <v>300</v>
      </c>
      <c r="C8" s="25">
        <v>500</v>
      </c>
      <c r="D8" s="25">
        <v>250</v>
      </c>
      <c r="E8" s="25">
        <v>450.89</v>
      </c>
      <c r="F8" s="25">
        <v>355</v>
      </c>
      <c r="G8" s="25">
        <v>300</v>
      </c>
      <c r="H8" s="26">
        <f>B8+D8+F8</f>
        <v>905</v>
      </c>
      <c r="I8" s="26">
        <f>C8+E8+G8</f>
        <v>1250.8899999999999</v>
      </c>
      <c r="J8" s="26">
        <f>H8+I8</f>
        <v>2155.89</v>
      </c>
    </row>
    <row r="9" spans="1:10" x14ac:dyDescent="0.25">
      <c r="A9" s="23">
        <v>2</v>
      </c>
      <c r="B9" s="24">
        <v>846.27</v>
      </c>
      <c r="C9" s="25">
        <v>287.97000000000003</v>
      </c>
      <c r="D9" s="25">
        <v>375.28</v>
      </c>
      <c r="E9" s="25">
        <v>816.37</v>
      </c>
      <c r="F9" s="25">
        <v>480</v>
      </c>
      <c r="G9" s="25">
        <v>656.62</v>
      </c>
      <c r="H9" s="26">
        <f t="shared" ref="H9:H22" si="0">B9+D9+F9</f>
        <v>1701.55</v>
      </c>
      <c r="I9" s="26">
        <f t="shared" ref="I9:I22" si="1">C9+E9+G9</f>
        <v>1760.96</v>
      </c>
      <c r="J9" s="26">
        <f t="shared" ref="J9:J22" si="2">H9+I9</f>
        <v>3462.51</v>
      </c>
    </row>
    <row r="10" spans="1:10" x14ac:dyDescent="0.25">
      <c r="A10" s="23">
        <v>3</v>
      </c>
      <c r="B10" s="24">
        <v>648.71</v>
      </c>
      <c r="C10" s="25">
        <v>189.67</v>
      </c>
      <c r="D10" s="25">
        <v>0.51</v>
      </c>
      <c r="E10" s="25">
        <v>268.49</v>
      </c>
      <c r="F10" s="25">
        <v>89.47</v>
      </c>
      <c r="G10" s="25">
        <v>854.77</v>
      </c>
      <c r="H10" s="26">
        <f t="shared" si="0"/>
        <v>738.69</v>
      </c>
      <c r="I10" s="26">
        <f t="shared" si="1"/>
        <v>1312.9299999999998</v>
      </c>
      <c r="J10" s="26">
        <f t="shared" si="2"/>
        <v>2051.62</v>
      </c>
    </row>
    <row r="11" spans="1:10" x14ac:dyDescent="0.25">
      <c r="A11" s="23">
        <v>4</v>
      </c>
      <c r="B11" s="24">
        <v>918.93</v>
      </c>
      <c r="C11" s="25">
        <v>996.41</v>
      </c>
      <c r="D11" s="25">
        <v>994.46</v>
      </c>
      <c r="E11" s="25">
        <v>782.35</v>
      </c>
      <c r="F11" s="25">
        <v>589.36</v>
      </c>
      <c r="G11" s="25">
        <v>570.25</v>
      </c>
      <c r="H11" s="26">
        <f t="shared" si="0"/>
        <v>2502.75</v>
      </c>
      <c r="I11" s="26">
        <f t="shared" si="1"/>
        <v>2349.0100000000002</v>
      </c>
      <c r="J11" s="26">
        <f t="shared" si="2"/>
        <v>4851.76</v>
      </c>
    </row>
    <row r="12" spans="1:10" x14ac:dyDescent="0.25">
      <c r="A12" s="23">
        <v>5</v>
      </c>
      <c r="B12" s="24">
        <v>334.51</v>
      </c>
      <c r="C12" s="25">
        <v>444.46</v>
      </c>
      <c r="D12" s="25">
        <v>214.22</v>
      </c>
      <c r="E12" s="25">
        <v>16.940000000000001</v>
      </c>
      <c r="F12" s="25">
        <v>569.32000000000005</v>
      </c>
      <c r="G12" s="25">
        <v>440.41</v>
      </c>
      <c r="H12" s="26">
        <f t="shared" si="0"/>
        <v>1118.0500000000002</v>
      </c>
      <c r="I12" s="26">
        <f t="shared" si="1"/>
        <v>901.81</v>
      </c>
      <c r="J12" s="26">
        <f t="shared" si="2"/>
        <v>2019.8600000000001</v>
      </c>
    </row>
    <row r="13" spans="1:10" x14ac:dyDescent="0.25">
      <c r="A13" s="23">
        <v>6</v>
      </c>
      <c r="B13" s="24">
        <v>485.34</v>
      </c>
      <c r="C13" s="25">
        <v>698.55</v>
      </c>
      <c r="D13" s="25">
        <v>635.69000000000005</v>
      </c>
      <c r="E13" s="25">
        <v>288.19</v>
      </c>
      <c r="F13" s="25">
        <v>549.48</v>
      </c>
      <c r="G13" s="25">
        <v>617.45000000000005</v>
      </c>
      <c r="H13" s="26">
        <f t="shared" si="0"/>
        <v>1670.51</v>
      </c>
      <c r="I13" s="26">
        <f t="shared" si="1"/>
        <v>1604.19</v>
      </c>
      <c r="J13" s="26">
        <f t="shared" si="2"/>
        <v>3274.7</v>
      </c>
    </row>
    <row r="14" spans="1:10" x14ac:dyDescent="0.25">
      <c r="A14" s="23">
        <v>7</v>
      </c>
      <c r="B14" s="24">
        <v>182.47</v>
      </c>
      <c r="C14" s="25">
        <v>244.44</v>
      </c>
      <c r="D14" s="25">
        <v>831.95</v>
      </c>
      <c r="E14" s="25">
        <v>820.93</v>
      </c>
      <c r="F14" s="25">
        <v>547.62</v>
      </c>
      <c r="G14" s="25">
        <v>428.31</v>
      </c>
      <c r="H14" s="26">
        <f t="shared" si="0"/>
        <v>1562.04</v>
      </c>
      <c r="I14" s="26">
        <f t="shared" si="1"/>
        <v>1493.6799999999998</v>
      </c>
      <c r="J14" s="26">
        <f t="shared" si="2"/>
        <v>3055.72</v>
      </c>
    </row>
    <row r="15" spans="1:10" x14ac:dyDescent="0.25">
      <c r="A15" s="23">
        <v>8</v>
      </c>
      <c r="B15" s="24">
        <v>629.37</v>
      </c>
      <c r="C15" s="25">
        <v>253.62</v>
      </c>
      <c r="D15" s="25">
        <v>14.07</v>
      </c>
      <c r="E15" s="25">
        <v>382.79</v>
      </c>
      <c r="F15" s="25">
        <v>545.03</v>
      </c>
      <c r="G15" s="25">
        <v>226.36</v>
      </c>
      <c r="H15" s="26">
        <f t="shared" si="0"/>
        <v>1188.47</v>
      </c>
      <c r="I15" s="26">
        <f t="shared" si="1"/>
        <v>862.7700000000001</v>
      </c>
      <c r="J15" s="26">
        <f t="shared" si="2"/>
        <v>2051.2400000000002</v>
      </c>
    </row>
    <row r="16" spans="1:10" x14ac:dyDescent="0.25">
      <c r="A16" s="23">
        <v>9</v>
      </c>
      <c r="B16" s="24">
        <v>517.97</v>
      </c>
      <c r="C16" s="25">
        <v>204.17</v>
      </c>
      <c r="D16" s="25">
        <v>319.77999999999997</v>
      </c>
      <c r="E16" s="25">
        <v>725.52</v>
      </c>
      <c r="F16" s="25">
        <v>583.39</v>
      </c>
      <c r="G16" s="25">
        <v>683.9</v>
      </c>
      <c r="H16" s="26">
        <f t="shared" si="0"/>
        <v>1421.1399999999999</v>
      </c>
      <c r="I16" s="26">
        <f t="shared" si="1"/>
        <v>1613.59</v>
      </c>
      <c r="J16" s="26">
        <f t="shared" si="2"/>
        <v>3034.7299999999996</v>
      </c>
    </row>
    <row r="17" spans="1:10" x14ac:dyDescent="0.25">
      <c r="A17" s="23">
        <v>10</v>
      </c>
      <c r="B17" s="24">
        <v>790.08</v>
      </c>
      <c r="C17" s="25">
        <v>559.1</v>
      </c>
      <c r="D17" s="25">
        <v>141.32</v>
      </c>
      <c r="E17" s="25">
        <v>128.57</v>
      </c>
      <c r="F17" s="25">
        <v>258.33</v>
      </c>
      <c r="G17" s="25">
        <v>322.75</v>
      </c>
      <c r="H17" s="26">
        <f t="shared" si="0"/>
        <v>1189.73</v>
      </c>
      <c r="I17" s="26">
        <f t="shared" si="1"/>
        <v>1010.4200000000001</v>
      </c>
      <c r="J17" s="26">
        <f t="shared" si="2"/>
        <v>2200.15</v>
      </c>
    </row>
    <row r="18" spans="1:10" x14ac:dyDescent="0.25">
      <c r="A18" s="23">
        <v>11</v>
      </c>
      <c r="B18" s="24">
        <v>910.08</v>
      </c>
      <c r="C18" s="25">
        <v>731.37</v>
      </c>
      <c r="D18" s="25">
        <v>28.63</v>
      </c>
      <c r="E18" s="25">
        <v>350.79</v>
      </c>
      <c r="F18" s="25">
        <v>294.3</v>
      </c>
      <c r="G18" s="25">
        <v>539.15</v>
      </c>
      <c r="H18" s="26">
        <f t="shared" si="0"/>
        <v>1233.01</v>
      </c>
      <c r="I18" s="26">
        <f t="shared" si="1"/>
        <v>1621.31</v>
      </c>
      <c r="J18" s="26">
        <f t="shared" si="2"/>
        <v>2854.3199999999997</v>
      </c>
    </row>
    <row r="19" spans="1:10" x14ac:dyDescent="0.25">
      <c r="A19" s="23">
        <v>12</v>
      </c>
      <c r="B19" s="24">
        <v>233.99</v>
      </c>
      <c r="C19" s="25">
        <v>242.97</v>
      </c>
      <c r="D19" s="25">
        <v>463.43</v>
      </c>
      <c r="E19" s="25">
        <v>559.66</v>
      </c>
      <c r="F19" s="25">
        <v>626.58000000000004</v>
      </c>
      <c r="G19" s="25">
        <v>812.06</v>
      </c>
      <c r="H19" s="26">
        <f t="shared" si="0"/>
        <v>1324</v>
      </c>
      <c r="I19" s="26">
        <f t="shared" si="1"/>
        <v>1614.69</v>
      </c>
      <c r="J19" s="26">
        <f t="shared" si="2"/>
        <v>2938.69</v>
      </c>
    </row>
    <row r="20" spans="1:10" x14ac:dyDescent="0.25">
      <c r="A20" s="23">
        <v>13</v>
      </c>
      <c r="B20" s="24">
        <v>404.92</v>
      </c>
      <c r="C20" s="25">
        <v>947.56</v>
      </c>
      <c r="D20" s="25">
        <v>231.8</v>
      </c>
      <c r="E20" s="25">
        <v>723.36</v>
      </c>
      <c r="F20" s="25">
        <v>334.39</v>
      </c>
      <c r="G20" s="25">
        <v>253.84</v>
      </c>
      <c r="H20" s="26">
        <f t="shared" si="0"/>
        <v>971.11</v>
      </c>
      <c r="I20" s="26">
        <f t="shared" si="1"/>
        <v>1924.76</v>
      </c>
      <c r="J20" s="26">
        <f t="shared" si="2"/>
        <v>2895.87</v>
      </c>
    </row>
    <row r="21" spans="1:10" x14ac:dyDescent="0.25">
      <c r="A21" s="23">
        <v>14</v>
      </c>
      <c r="B21" s="24">
        <v>159.82</v>
      </c>
      <c r="C21" s="25">
        <v>852.32</v>
      </c>
      <c r="D21" s="25">
        <v>845.68</v>
      </c>
      <c r="E21" s="25">
        <v>632.54999999999995</v>
      </c>
      <c r="F21" s="25">
        <v>444.01</v>
      </c>
      <c r="G21" s="25">
        <v>853.35</v>
      </c>
      <c r="H21" s="26">
        <f t="shared" si="0"/>
        <v>1449.51</v>
      </c>
      <c r="I21" s="26">
        <f t="shared" si="1"/>
        <v>2338.2199999999998</v>
      </c>
      <c r="J21" s="26">
        <f t="shared" si="2"/>
        <v>3787.7299999999996</v>
      </c>
    </row>
    <row r="22" spans="1:10" x14ac:dyDescent="0.25">
      <c r="A22" s="23">
        <v>15</v>
      </c>
      <c r="B22" s="24">
        <v>828.22</v>
      </c>
      <c r="C22" s="25">
        <v>247.59</v>
      </c>
      <c r="D22" s="25">
        <v>799.53</v>
      </c>
      <c r="E22" s="25">
        <v>404.09</v>
      </c>
      <c r="F22" s="25">
        <v>797.85</v>
      </c>
      <c r="G22" s="25">
        <v>852.27</v>
      </c>
      <c r="H22" s="28">
        <f t="shared" si="0"/>
        <v>2425.6</v>
      </c>
      <c r="I22" s="28">
        <f t="shared" si="1"/>
        <v>1503.9499999999998</v>
      </c>
      <c r="J22" s="28">
        <f t="shared" si="2"/>
        <v>3929.5499999999997</v>
      </c>
    </row>
    <row r="23" spans="1:10" x14ac:dyDescent="0.25">
      <c r="A23" s="1" t="s">
        <v>75</v>
      </c>
      <c r="B23" s="27">
        <f>SUM(B8:B22)</f>
        <v>8190.68</v>
      </c>
      <c r="C23" s="27">
        <f t="shared" ref="C23:G23" si="3">SUM(C8:C22)</f>
        <v>7400.1999999999989</v>
      </c>
      <c r="D23" s="27">
        <f t="shared" si="3"/>
        <v>6146.35</v>
      </c>
      <c r="E23" s="27">
        <f t="shared" si="3"/>
        <v>7351.4899999999989</v>
      </c>
      <c r="F23" s="27">
        <f t="shared" si="3"/>
        <v>7064.130000000001</v>
      </c>
      <c r="G23" s="27">
        <f t="shared" si="3"/>
        <v>8411.49</v>
      </c>
    </row>
  </sheetData>
  <mergeCells count="6">
    <mergeCell ref="H5:J6"/>
    <mergeCell ref="A5:G5"/>
    <mergeCell ref="A1:E1"/>
    <mergeCell ref="B6:C6"/>
    <mergeCell ref="D6:E6"/>
    <mergeCell ref="F6:G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baseColWidth="10" defaultColWidth="9.140625" defaultRowHeight="15" x14ac:dyDescent="0.25"/>
  <cols>
    <col min="2" max="3" width="12" bestFit="1" customWidth="1"/>
    <col min="4" max="4" width="13" bestFit="1" customWidth="1"/>
  </cols>
  <sheetData>
    <row r="1" spans="1:4" x14ac:dyDescent="0.25">
      <c r="A1" s="135" t="s">
        <v>83</v>
      </c>
      <c r="B1" s="135"/>
      <c r="C1" s="135"/>
      <c r="D1" s="135"/>
    </row>
    <row r="2" spans="1:4" x14ac:dyDescent="0.25">
      <c r="A2" s="30" t="s">
        <v>84</v>
      </c>
      <c r="B2" s="30" t="s">
        <v>85</v>
      </c>
      <c r="C2" s="30" t="s">
        <v>86</v>
      </c>
      <c r="D2" s="30" t="s">
        <v>87</v>
      </c>
    </row>
    <row r="3" spans="1:4" x14ac:dyDescent="0.25">
      <c r="A3" s="1" t="s">
        <v>88</v>
      </c>
      <c r="B3" s="31">
        <v>450230</v>
      </c>
      <c r="C3" s="31">
        <v>125600</v>
      </c>
      <c r="D3" s="22">
        <f>B3-C3</f>
        <v>324630</v>
      </c>
    </row>
    <row r="4" spans="1:4" x14ac:dyDescent="0.25">
      <c r="A4" s="1" t="s">
        <v>89</v>
      </c>
      <c r="B4" s="31">
        <v>325987</v>
      </c>
      <c r="C4" s="31">
        <v>122350</v>
      </c>
      <c r="D4" s="22">
        <f t="shared" ref="D4:D8" si="0">B4-C4</f>
        <v>203637</v>
      </c>
    </row>
    <row r="5" spans="1:4" x14ac:dyDescent="0.25">
      <c r="A5" s="1" t="s">
        <v>90</v>
      </c>
      <c r="B5" s="31">
        <v>125687</v>
      </c>
      <c r="C5" s="31">
        <v>97500</v>
      </c>
      <c r="D5" s="22">
        <f t="shared" si="0"/>
        <v>28187</v>
      </c>
    </row>
    <row r="6" spans="1:4" x14ac:dyDescent="0.25">
      <c r="A6" s="1" t="s">
        <v>91</v>
      </c>
      <c r="B6" s="31">
        <v>98700</v>
      </c>
      <c r="C6" s="31">
        <v>84900</v>
      </c>
      <c r="D6" s="22">
        <f t="shared" si="0"/>
        <v>13800</v>
      </c>
    </row>
    <row r="7" spans="1:4" x14ac:dyDescent="0.25">
      <c r="A7" s="1" t="s">
        <v>92</v>
      </c>
      <c r="B7" s="31">
        <v>85230</v>
      </c>
      <c r="C7" s="31">
        <v>42300</v>
      </c>
      <c r="D7" s="22">
        <f t="shared" si="0"/>
        <v>42930</v>
      </c>
    </row>
    <row r="8" spans="1:4" x14ac:dyDescent="0.25">
      <c r="A8" s="1" t="s">
        <v>93</v>
      </c>
      <c r="B8" s="31">
        <v>45890</v>
      </c>
      <c r="C8" s="31">
        <v>35400</v>
      </c>
      <c r="D8" s="22">
        <f t="shared" si="0"/>
        <v>10490</v>
      </c>
    </row>
    <row r="9" spans="1:4" x14ac:dyDescent="0.25">
      <c r="A9" s="136" t="s">
        <v>94</v>
      </c>
      <c r="B9" s="137"/>
      <c r="C9" s="137"/>
      <c r="D9" s="29">
        <f>SUM(D3:D8)</f>
        <v>623674</v>
      </c>
    </row>
    <row r="11" spans="1:4" x14ac:dyDescent="0.25">
      <c r="A11" s="32" t="s">
        <v>95</v>
      </c>
      <c r="B11" s="29">
        <f>D9*6%</f>
        <v>37420.439999999995</v>
      </c>
    </row>
  </sheetData>
  <mergeCells count="2">
    <mergeCell ref="A1:D1"/>
    <mergeCell ref="A9:C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f2fe45-b66e-4fe8-a616-a41c74ca958c" xsi:nil="true"/>
    <lcf76f155ced4ddcb4097134ff3c332f xmlns="9a130093-e2e3-4125-9fc9-3cf8b750d94b">
      <Terms xmlns="http://schemas.microsoft.com/office/infopath/2007/PartnerControls"/>
    </lcf76f155ced4ddcb4097134ff3c332f>
    <ReferenceId xmlns="9a130093-e2e3-4125-9fc9-3cf8b750d9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4006AE3CBDB45B71A831705A88CD1" ma:contentTypeVersion="13" ma:contentTypeDescription="Create a new document." ma:contentTypeScope="" ma:versionID="e0afe03fbce67bea1473099b759a0fc0">
  <xsd:schema xmlns:xsd="http://www.w3.org/2001/XMLSchema" xmlns:xs="http://www.w3.org/2001/XMLSchema" xmlns:p="http://schemas.microsoft.com/office/2006/metadata/properties" xmlns:ns2="9a130093-e2e3-4125-9fc9-3cf8b750d94b" xmlns:ns3="f7f2fe45-b66e-4fe8-a616-a41c74ca958c" targetNamespace="http://schemas.microsoft.com/office/2006/metadata/properties" ma:root="true" ma:fieldsID="e41757e8de509475559e404af4c918ba" ns2:_="" ns3:_="">
    <xsd:import namespace="9a130093-e2e3-4125-9fc9-3cf8b750d94b"/>
    <xsd:import namespace="f7f2fe45-b66e-4fe8-a616-a41c74ca958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130093-e2e3-4125-9fc9-3cf8b750d9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7d4134d-8704-4b7d-a432-8cbcb47766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f2fe45-b66e-4fe8-a616-a41c74ca958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f015d8-4a7f-439b-b1b3-f1346895bd61}" ma:internalName="TaxCatchAll" ma:showField="CatchAllData" ma:web="f7f2fe45-b66e-4fe8-a616-a41c74ca9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DA25A-0D85-49B3-BF8F-1B5B1CE3D6A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f7f2fe45-b66e-4fe8-a616-a41c74ca958c"/>
    <ds:schemaRef ds:uri="9a130093-e2e3-4125-9fc9-3cf8b750d94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858755E-C263-4055-97E7-C25EEB9C9C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AB87FD-D43F-4471-9583-24880E5EA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130093-e2e3-4125-9fc9-3cf8b750d94b"/>
    <ds:schemaRef ds:uri="f7f2fe45-b66e-4fe8-a616-a41c74ca9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Ejercicio 1</vt:lpstr>
      <vt:lpstr>Ejercicio 2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  <vt:lpstr>Ejercicio 13</vt:lpstr>
      <vt:lpstr>Ejercicio 14</vt:lpstr>
      <vt:lpstr>Ejercicio 15</vt:lpstr>
      <vt:lpstr>Ejercicio 16</vt:lpstr>
      <vt:lpstr>Ejercicio 17</vt:lpstr>
      <vt:lpstr>Ejercicio 18</vt:lpstr>
      <vt:lpstr>Ejercicio 19</vt:lpstr>
      <vt:lpstr>Ejercicio 20</vt:lpstr>
      <vt:lpstr>Ejercicio 22</vt:lpstr>
      <vt:lpstr>Ejercicio 21</vt:lpstr>
      <vt:lpstr>Ejercicio 23</vt:lpstr>
      <vt:lpstr>Ejercicio 24</vt:lpstr>
      <vt:lpstr>CONTAR 1</vt:lpstr>
      <vt:lpstr>CONTAR 2</vt:lpstr>
      <vt:lpstr>Ejercicio 27</vt:lpstr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 Gabriel Diaz Ortega</dc:creator>
  <cp:keywords/>
  <dc:description/>
  <cp:lastModifiedBy>Alumnos</cp:lastModifiedBy>
  <cp:revision/>
  <cp:lastPrinted>2024-03-01T08:06:19Z</cp:lastPrinted>
  <dcterms:created xsi:type="dcterms:W3CDTF">2024-02-22T01:31:21Z</dcterms:created>
  <dcterms:modified xsi:type="dcterms:W3CDTF">2025-03-05T19:18:55Z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0x0101004614006AE3CBDB45B71A831705A88CD1</vt:lpwstr>
  </property>
</Properties>
</file>