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</sheets>
  <externalReferences>
    <externalReference r:id="rId3"/>
  </externalReferences>
  <definedNames>
    <definedName name="_xlnm.Print_Area" localSheetId="0">Feuil1!$A$1:$K$18</definedName>
  </definedNames>
  <calcPr calcId="145621" iterateDelta="9.9999999999999995E-8"/>
</workbook>
</file>

<file path=xl/calcChain.xml><?xml version="1.0" encoding="utf-8"?>
<calcChain xmlns="http://schemas.openxmlformats.org/spreadsheetml/2006/main">
  <c r="I16" i="1" l="1"/>
  <c r="K18" i="1" l="1"/>
  <c r="K11" i="1"/>
  <c r="K3" i="1"/>
  <c r="J3" i="1"/>
  <c r="H17" i="1"/>
  <c r="K8" i="1"/>
  <c r="K10" i="1"/>
  <c r="K6" i="1"/>
  <c r="I15" i="1" l="1"/>
  <c r="I14" i="1"/>
  <c r="H7" i="1"/>
  <c r="H5" i="1"/>
  <c r="I9" i="2"/>
  <c r="I8" i="2"/>
  <c r="G9" i="2"/>
  <c r="G8" i="2"/>
  <c r="C11" i="1"/>
  <c r="C10" i="1"/>
  <c r="B10" i="1"/>
  <c r="C9" i="1"/>
  <c r="C8" i="1"/>
  <c r="B8" i="1"/>
  <c r="C7" i="1"/>
  <c r="C6" i="1"/>
  <c r="B6" i="1"/>
  <c r="C5" i="1"/>
  <c r="C4" i="1"/>
  <c r="B4" i="1"/>
  <c r="I7" i="1" l="1"/>
  <c r="I5" i="1"/>
  <c r="I9" i="1"/>
  <c r="I4" i="1"/>
  <c r="F6" i="1"/>
  <c r="F8" i="1"/>
  <c r="F10" i="1"/>
  <c r="J9" i="1" s="1"/>
  <c r="K9" i="1" s="1"/>
  <c r="F4" i="1"/>
  <c r="J7" i="1" l="1"/>
  <c r="K7" i="1" s="1"/>
  <c r="J5" i="1"/>
  <c r="K5" i="1" s="1"/>
  <c r="J4" i="1"/>
  <c r="K4" i="1" s="1"/>
  <c r="F12" i="1"/>
</calcChain>
</file>

<file path=xl/sharedStrings.xml><?xml version="1.0" encoding="utf-8"?>
<sst xmlns="http://schemas.openxmlformats.org/spreadsheetml/2006/main" count="69" uniqueCount="52">
  <si>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</si>
  <si>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</si>
  <si>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</si>
  <si>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</si>
  <si>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</si>
  <si>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</si>
  <si>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</si>
  <si>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</si>
  <si>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</si>
  <si>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</si>
  <si>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</si>
  <si>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</si>
  <si>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</si>
  <si>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</si>
  <si>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</si>
  <si>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</si>
  <si>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</si>
  <si>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</si>
  <si>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</si>
  <si>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</si>
  <si>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</si>
  <si>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</si>
  <si>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</si>
  <si>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</si>
  <si>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</si>
  <si>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</si>
  <si>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</si>
  <si>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</si>
  <si>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</si>
  <si>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</si>
  <si>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</si>
  <si>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</si>
  <si>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</si>
  <si>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</si>
  <si>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</si>
  <si>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</si>
  <si>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</si>
  <si>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</si>
  <si>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</si>
  <si>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</si>
  <si>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</si>
  <si>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</si>
  <si>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 xml:space="preserve">Calcul inertie </t>
  </si>
  <si>
    <t>Centre de gravité à distance 120mm de l'axe</t>
  </si>
  <si>
    <t>Centre de gravité à distance 140mm de l'axe</t>
  </si>
  <si>
    <t>Centre de gravité à distance 41mm de l'axe</t>
  </si>
  <si>
    <t>Kred</t>
  </si>
  <si>
    <t>Masse en transalation</t>
  </si>
  <si>
    <t>Rayon enroulement 160mm de l'axe</t>
  </si>
  <si>
    <t>Axe moteur</t>
  </si>
  <si>
    <t>Inertie (en g.mm²)</t>
  </si>
  <si>
    <t>Jeq à la cheville (en g.mm²)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</si>
</sst>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0" borderId="3" xfId="1" applyNumberFormat="1" applyFont="1" applyBorder="1"/>
    <xf numFmtId="0" fontId="0" fillId="0" borderId="18" xfId="0" applyBorder="1"/>
    <xf numFmtId="11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D12">
            <v>0.4</v>
          </cell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D16">
            <v>0.7</v>
          </cell>
          <cell r="F16">
            <v>10</v>
          </cell>
          <cell r="G16">
            <v>58</v>
          </cell>
        </row>
        <row r="24">
          <cell r="D24">
            <v>0.3</v>
          </cell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workbookViewId="0">
      <selection activeCell="L21" sqref="L21"/>
    </sheetView>
  </sheetViews>
  <sheetFormatPr baseColWidth="10" defaultRowHeight="15" x14ac:dyDescent="0.25"/>
  <cols>
    <col min="1" max="1" width="21" customWidth="1"/>
  </cols>
  <sheetData>
    <row r="1" spans="1:11" x14ac:dyDescent="0.25">
      <c r="A1" t="s">
        <v>37</v>
      </c>
      <c r="B1" s="1"/>
      <c r="C1" s="2"/>
      <c r="D1" s="1"/>
      <c r="E1" s="1"/>
    </row>
    <row r="2" spans="1:11" ht="45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36</v>
      </c>
      <c r="H2" s="4" t="s">
        <v>50</v>
      </c>
      <c r="I2" s="4" t="s">
        <v>42</v>
      </c>
      <c r="J2" s="4" t="s">
        <v>46</v>
      </c>
      <c r="K2" s="4" t="s">
        <v>51</v>
      </c>
    </row>
    <row r="3" spans="1:11" x14ac:dyDescent="0.25">
      <c r="A3" s="38" t="s">
        <v>49</v>
      </c>
      <c r="B3" s="38"/>
      <c r="C3" s="39"/>
      <c r="D3" s="39"/>
      <c r="E3" s="38"/>
      <c r="F3" s="38"/>
      <c r="G3" s="39"/>
      <c r="H3" s="40">
        <v>480</v>
      </c>
      <c r="I3" s="38"/>
      <c r="J3" s="39">
        <f>J4</f>
        <v>130.84799999999998</v>
      </c>
      <c r="K3" s="40">
        <f>H3*J3^2</f>
        <v>8218175.5699199978</v>
      </c>
    </row>
    <row r="4" spans="1:11" x14ac:dyDescent="0.25">
      <c r="A4" s="5" t="s">
        <v>6</v>
      </c>
      <c r="B4" s="41">
        <f>[1]Récapitulatif!$D$24</f>
        <v>0.3</v>
      </c>
      <c r="C4" s="6">
        <f>[1]Récapitulatif!$F$24</f>
        <v>20</v>
      </c>
      <c r="D4" s="6">
        <v>0</v>
      </c>
      <c r="E4" s="43">
        <v>15</v>
      </c>
      <c r="F4" s="44">
        <f>C5/C4</f>
        <v>4</v>
      </c>
      <c r="G4" s="38">
        <v>0.7</v>
      </c>
      <c r="H4" s="38">
        <v>4.7</v>
      </c>
      <c r="I4" s="39">
        <f>(B4*C4/2)^2*G4/2</f>
        <v>3.15</v>
      </c>
      <c r="J4" s="39">
        <f>F4*F6*F8*F10</f>
        <v>130.84799999999998</v>
      </c>
      <c r="K4" s="40">
        <f>H4*J4^2</f>
        <v>80469.635788799977</v>
      </c>
    </row>
    <row r="5" spans="1:11" ht="30" customHeight="1" x14ac:dyDescent="0.25">
      <c r="A5" s="7" t="s">
        <v>7</v>
      </c>
      <c r="B5" s="42"/>
      <c r="C5" s="6">
        <f>[1]Récapitulatif!$G$11</f>
        <v>80</v>
      </c>
      <c r="D5" s="6">
        <v>0</v>
      </c>
      <c r="E5" s="43"/>
      <c r="F5" s="45"/>
      <c r="G5" s="46">
        <v>1.4</v>
      </c>
      <c r="H5" s="46">
        <f>68.7*(1.4/1.21)</f>
        <v>79.487603305785129</v>
      </c>
      <c r="I5" s="46">
        <f>((B4*C5/2)^2+(B6*C6/2)^2)*G5/2</f>
        <v>118.3</v>
      </c>
      <c r="J5" s="46">
        <f>F6*F8*F10</f>
        <v>32.711999999999996</v>
      </c>
      <c r="K5" s="40">
        <f t="shared" ref="K5:K10" si="0">H5*J5^2</f>
        <v>85057.692656132218</v>
      </c>
    </row>
    <row r="6" spans="1:11" ht="30" customHeight="1" x14ac:dyDescent="0.25">
      <c r="A6" s="7" t="s">
        <v>8</v>
      </c>
      <c r="B6" s="41">
        <f>[1]Récapitulatif!$D$11</f>
        <v>0.4</v>
      </c>
      <c r="C6" s="6">
        <f>[1]Récapitulatif!$F$11</f>
        <v>25</v>
      </c>
      <c r="D6" s="6">
        <v>0.214</v>
      </c>
      <c r="E6" s="43">
        <v>14.5</v>
      </c>
      <c r="F6" s="48">
        <f>C7/C6</f>
        <v>1.88</v>
      </c>
      <c r="G6" s="42"/>
      <c r="H6" s="42"/>
      <c r="I6" s="42"/>
      <c r="J6" s="42"/>
      <c r="K6" s="40">
        <f t="shared" si="0"/>
        <v>0</v>
      </c>
    </row>
    <row r="7" spans="1:11" x14ac:dyDescent="0.25">
      <c r="A7" s="7" t="s">
        <v>9</v>
      </c>
      <c r="B7" s="42"/>
      <c r="C7" s="6">
        <f>[1]Récapitulatif!$G$12</f>
        <v>47</v>
      </c>
      <c r="D7" s="6">
        <v>4.2000000000000003E-2</v>
      </c>
      <c r="E7" s="43"/>
      <c r="F7" s="49"/>
      <c r="G7" s="46">
        <v>0.79</v>
      </c>
      <c r="H7" s="46">
        <f>24.57*0.79/0.65</f>
        <v>29.861999999999998</v>
      </c>
      <c r="I7" s="46">
        <f>((B6*C7/2)^2+(B8*C8/2)^2)*G7/2</f>
        <v>37.177400000000006</v>
      </c>
      <c r="J7" s="46">
        <f>F8*F10</f>
        <v>17.399999999999999</v>
      </c>
      <c r="K7" s="40">
        <f t="shared" si="0"/>
        <v>9041.0191199999972</v>
      </c>
    </row>
    <row r="8" spans="1:11" ht="30" customHeight="1" x14ac:dyDescent="0.25">
      <c r="A8" s="7" t="s">
        <v>10</v>
      </c>
      <c r="B8" s="41">
        <f>[1]Récapitulatif!$D$12</f>
        <v>0.4</v>
      </c>
      <c r="C8" s="6">
        <f>[1]Récapitulatif!$F$12</f>
        <v>12</v>
      </c>
      <c r="D8" s="6">
        <v>0.56399999999999995</v>
      </c>
      <c r="E8" s="43">
        <v>14.5</v>
      </c>
      <c r="F8" s="48">
        <f>C9/C8</f>
        <v>4.833333333333333</v>
      </c>
      <c r="G8" s="42"/>
      <c r="H8" s="42"/>
      <c r="I8" s="42"/>
      <c r="J8" s="42"/>
      <c r="K8" s="40">
        <f t="shared" si="0"/>
        <v>0</v>
      </c>
    </row>
    <row r="9" spans="1:11" x14ac:dyDescent="0.25">
      <c r="A9" s="7" t="s">
        <v>11</v>
      </c>
      <c r="B9" s="42"/>
      <c r="C9" s="6">
        <f>[1]Récapitulatif!$G$16</f>
        <v>58</v>
      </c>
      <c r="D9" s="6">
        <v>0.83599999999999997</v>
      </c>
      <c r="E9" s="43"/>
      <c r="F9" s="49"/>
      <c r="G9" s="46">
        <v>11.85</v>
      </c>
      <c r="H9" s="46">
        <v>1095</v>
      </c>
      <c r="I9" s="46">
        <f>((B8*C9/2)^2+(B10*C10/2)^2)*G9/2</f>
        <v>869.84925000000021</v>
      </c>
      <c r="J9" s="46">
        <f>F10</f>
        <v>3.6</v>
      </c>
      <c r="K9" s="40">
        <f t="shared" si="0"/>
        <v>14191.2</v>
      </c>
    </row>
    <row r="10" spans="1:11" ht="30" customHeight="1" x14ac:dyDescent="0.25">
      <c r="A10" s="7" t="s">
        <v>12</v>
      </c>
      <c r="B10" s="41">
        <f>[1]Récapitulatif!$D$16</f>
        <v>0.7</v>
      </c>
      <c r="C10" s="6">
        <f>[1]Récapitulatif!$F$16</f>
        <v>10</v>
      </c>
      <c r="D10" s="6">
        <v>0.54100000000000004</v>
      </c>
      <c r="E10" s="43">
        <v>16.8</v>
      </c>
      <c r="F10" s="44">
        <f>C11/C10</f>
        <v>3.6</v>
      </c>
      <c r="G10" s="42"/>
      <c r="H10" s="42"/>
      <c r="I10" s="42"/>
      <c r="J10" s="42"/>
      <c r="K10" s="40">
        <f t="shared" si="0"/>
        <v>0</v>
      </c>
    </row>
    <row r="11" spans="1:11" x14ac:dyDescent="0.25">
      <c r="A11" s="7" t="s">
        <v>13</v>
      </c>
      <c r="B11" s="42"/>
      <c r="C11" s="6">
        <f>[1]Récapitulatif!$G$14</f>
        <v>36</v>
      </c>
      <c r="D11" s="6">
        <v>0.60299999999999998</v>
      </c>
      <c r="E11" s="43"/>
      <c r="F11" s="45"/>
      <c r="G11" s="30"/>
      <c r="H11" s="30"/>
      <c r="K11" s="31">
        <f>SUM(K3:K10)</f>
        <v>8406935.117484929</v>
      </c>
    </row>
    <row r="12" spans="1:11" ht="30" x14ac:dyDescent="0.25">
      <c r="E12" s="34" t="s">
        <v>41</v>
      </c>
      <c r="F12" s="35">
        <f>F4*F6*F8*F10</f>
        <v>130.84799999999998</v>
      </c>
    </row>
    <row r="13" spans="1:11" x14ac:dyDescent="0.25">
      <c r="E13" s="34"/>
      <c r="F13" s="35"/>
    </row>
    <row r="14" spans="1:11" x14ac:dyDescent="0.25">
      <c r="A14" s="30" t="s">
        <v>38</v>
      </c>
      <c r="B14" s="47" t="s">
        <v>45</v>
      </c>
      <c r="C14" s="47"/>
      <c r="D14" s="47"/>
      <c r="E14" s="47"/>
      <c r="F14" s="47"/>
      <c r="G14" s="30">
        <v>87</v>
      </c>
      <c r="H14" s="31">
        <v>300000</v>
      </c>
      <c r="I14" s="36">
        <f>G14*41^2</f>
        <v>146247</v>
      </c>
    </row>
    <row r="15" spans="1:11" x14ac:dyDescent="0.25">
      <c r="A15" s="30" t="s">
        <v>39</v>
      </c>
      <c r="B15" s="47" t="s">
        <v>43</v>
      </c>
      <c r="C15" s="47"/>
      <c r="D15" s="47"/>
      <c r="E15" s="47"/>
      <c r="F15" s="47"/>
      <c r="G15" s="30">
        <v>163</v>
      </c>
      <c r="H15" s="31">
        <v>2300000</v>
      </c>
      <c r="I15" s="36">
        <f>G15*120^2</f>
        <v>2347200</v>
      </c>
    </row>
    <row r="16" spans="1:11" x14ac:dyDescent="0.25">
      <c r="A16" s="30" t="s">
        <v>40</v>
      </c>
      <c r="B16" s="47" t="s">
        <v>44</v>
      </c>
      <c r="C16" s="47"/>
      <c r="D16" s="47"/>
      <c r="E16" s="47"/>
      <c r="F16" s="47"/>
      <c r="G16" s="30">
        <v>61</v>
      </c>
      <c r="H16" s="31">
        <v>1560000</v>
      </c>
      <c r="I16" s="36">
        <f>G16*140^2</f>
        <v>1195600</v>
      </c>
    </row>
    <row r="17" spans="1:12" x14ac:dyDescent="0.25">
      <c r="A17" s="33" t="s">
        <v>47</v>
      </c>
      <c r="B17" s="47" t="s">
        <v>48</v>
      </c>
      <c r="C17" s="47"/>
      <c r="D17" s="47"/>
      <c r="E17" s="47"/>
      <c r="F17" s="47"/>
      <c r="G17" s="33">
        <v>300</v>
      </c>
      <c r="H17" s="31">
        <f>G17*160^2</f>
        <v>7680000</v>
      </c>
      <c r="I17" s="32"/>
    </row>
    <row r="18" spans="1:12" x14ac:dyDescent="0.25">
      <c r="H18" s="37"/>
      <c r="K18" s="37">
        <f>K11+H14+H15+H16+H17</f>
        <v>20246935.117484927</v>
      </c>
      <c r="L18" s="37"/>
    </row>
  </sheetData>
  <mergeCells count="28">
    <mergeCell ref="B17:F17"/>
    <mergeCell ref="J5:J6"/>
    <mergeCell ref="J7:J8"/>
    <mergeCell ref="J9:J10"/>
    <mergeCell ref="E6:E7"/>
    <mergeCell ref="F6:F7"/>
    <mergeCell ref="F8:F9"/>
    <mergeCell ref="B10:B11"/>
    <mergeCell ref="E10:E11"/>
    <mergeCell ref="F10:F11"/>
    <mergeCell ref="B8:B9"/>
    <mergeCell ref="E8:E9"/>
    <mergeCell ref="B15:F15"/>
    <mergeCell ref="B16:F16"/>
    <mergeCell ref="B14:F14"/>
    <mergeCell ref="I5:I6"/>
    <mergeCell ref="I9:I10"/>
    <mergeCell ref="G5:G6"/>
    <mergeCell ref="G7:G8"/>
    <mergeCell ref="G9:G10"/>
    <mergeCell ref="H5:H6"/>
    <mergeCell ref="H7:H8"/>
    <mergeCell ref="H9:H10"/>
    <mergeCell ref="B4:B5"/>
    <mergeCell ref="E4:E5"/>
    <mergeCell ref="F4:F5"/>
    <mergeCell ref="B6:B7"/>
    <mergeCell ref="I7:I8"/>
  </mergeCells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5"/>
  <cols>
    <col min="1" max="1" width="14.7109375" bestFit="1" customWidth="1"/>
    <col min="2" max="2" width="30.140625" bestFit="1" customWidth="1"/>
    <col min="13" max="13" width="13.85546875" bestFit="1" customWidth="1"/>
  </cols>
  <sheetData>
    <row r="1" spans="1:13" ht="18" customHeight="1" x14ac:dyDescent="0.25">
      <c r="A1" s="54" t="s">
        <v>23</v>
      </c>
      <c r="B1" s="54" t="s">
        <v>24</v>
      </c>
      <c r="C1" s="50" t="s">
        <v>1</v>
      </c>
      <c r="D1" s="51"/>
      <c r="E1" s="50" t="s">
        <v>25</v>
      </c>
      <c r="F1" s="51"/>
      <c r="G1" s="50" t="s">
        <v>26</v>
      </c>
      <c r="H1" s="51"/>
      <c r="I1" s="50" t="s">
        <v>27</v>
      </c>
      <c r="J1" s="51"/>
      <c r="K1" s="52" t="s">
        <v>28</v>
      </c>
      <c r="L1" s="53"/>
      <c r="M1" s="47" t="s">
        <v>35</v>
      </c>
    </row>
    <row r="2" spans="1:13" ht="18" customHeight="1" thickBot="1" x14ac:dyDescent="0.3">
      <c r="A2" s="55"/>
      <c r="B2" s="55"/>
      <c r="C2" s="26" t="s">
        <v>29</v>
      </c>
      <c r="D2" s="27" t="s">
        <v>30</v>
      </c>
      <c r="E2" s="26" t="s">
        <v>29</v>
      </c>
      <c r="F2" s="27" t="s">
        <v>30</v>
      </c>
      <c r="G2" s="26" t="s">
        <v>29</v>
      </c>
      <c r="H2" s="27" t="s">
        <v>30</v>
      </c>
      <c r="I2" s="26" t="s">
        <v>29</v>
      </c>
      <c r="J2" s="27" t="s">
        <v>30</v>
      </c>
      <c r="K2" s="26" t="s">
        <v>29</v>
      </c>
      <c r="L2" s="28" t="s">
        <v>30</v>
      </c>
      <c r="M2" s="47"/>
    </row>
    <row r="3" spans="1:13" ht="18" customHeight="1" x14ac:dyDescent="0.25">
      <c r="A3" s="8" t="s">
        <v>15</v>
      </c>
      <c r="B3" s="9" t="s">
        <v>16</v>
      </c>
      <c r="C3" s="10">
        <v>0.4</v>
      </c>
      <c r="D3" s="11">
        <v>0.3</v>
      </c>
      <c r="E3" s="12">
        <v>25</v>
      </c>
      <c r="F3" s="13">
        <v>80</v>
      </c>
      <c r="G3" s="12">
        <v>10</v>
      </c>
      <c r="H3" s="13">
        <v>24</v>
      </c>
      <c r="I3" s="12">
        <v>10.97</v>
      </c>
      <c r="J3" s="13">
        <v>24.6</v>
      </c>
      <c r="K3" s="12">
        <v>4.5</v>
      </c>
      <c r="L3" s="14">
        <v>2</v>
      </c>
      <c r="M3" s="29" t="s">
        <v>31</v>
      </c>
    </row>
    <row r="4" spans="1:13" ht="18" customHeight="1" x14ac:dyDescent="0.25">
      <c r="A4" s="8" t="s">
        <v>17</v>
      </c>
      <c r="B4" s="9" t="s">
        <v>16</v>
      </c>
      <c r="C4" s="10">
        <v>0.4</v>
      </c>
      <c r="D4" s="15">
        <v>0.4</v>
      </c>
      <c r="E4" s="12">
        <v>12</v>
      </c>
      <c r="F4" s="13">
        <v>47</v>
      </c>
      <c r="G4" s="12">
        <v>4.8</v>
      </c>
      <c r="H4" s="13">
        <v>18.8</v>
      </c>
      <c r="I4" s="12">
        <v>5.93</v>
      </c>
      <c r="J4" s="13">
        <v>19.63</v>
      </c>
      <c r="K4" s="12">
        <v>6</v>
      </c>
      <c r="L4" s="14">
        <v>2</v>
      </c>
      <c r="M4" s="29" t="s">
        <v>32</v>
      </c>
    </row>
    <row r="5" spans="1:13" ht="18" customHeight="1" x14ac:dyDescent="0.25">
      <c r="A5" s="8" t="s">
        <v>18</v>
      </c>
      <c r="B5" s="9" t="s">
        <v>19</v>
      </c>
      <c r="C5" s="16">
        <v>0.7</v>
      </c>
      <c r="D5" s="15">
        <v>0.4</v>
      </c>
      <c r="E5" s="12">
        <v>10</v>
      </c>
      <c r="F5" s="13">
        <v>58</v>
      </c>
      <c r="G5" s="12">
        <v>7</v>
      </c>
      <c r="H5" s="13">
        <v>23.2</v>
      </c>
      <c r="I5" s="12">
        <v>8.9600000000000009</v>
      </c>
      <c r="J5" s="13">
        <v>24.55</v>
      </c>
      <c r="K5" s="12">
        <v>6.5</v>
      </c>
      <c r="L5" s="14">
        <v>5.5</v>
      </c>
      <c r="M5" s="29" t="s">
        <v>34</v>
      </c>
    </row>
    <row r="6" spans="1:13" ht="18" customHeight="1" x14ac:dyDescent="0.25">
      <c r="A6" s="8" t="s">
        <v>13</v>
      </c>
      <c r="B6" s="9" t="s">
        <v>20</v>
      </c>
      <c r="C6" s="17"/>
      <c r="D6" s="18">
        <v>0.7</v>
      </c>
      <c r="E6" s="19"/>
      <c r="F6" s="13">
        <v>36</v>
      </c>
      <c r="G6" s="19"/>
      <c r="H6" s="13">
        <v>25.2</v>
      </c>
      <c r="I6" s="19"/>
      <c r="J6" s="13">
        <v>27.24</v>
      </c>
      <c r="K6" s="19"/>
      <c r="L6" s="14">
        <v>5.7</v>
      </c>
      <c r="M6" s="29" t="s">
        <v>32</v>
      </c>
    </row>
    <row r="7" spans="1:13" ht="18" customHeight="1" x14ac:dyDescent="0.25">
      <c r="A7" s="8" t="s">
        <v>21</v>
      </c>
      <c r="B7" s="9" t="s">
        <v>19</v>
      </c>
      <c r="C7" s="17"/>
      <c r="D7" s="18">
        <v>0.7</v>
      </c>
      <c r="E7" s="19"/>
      <c r="F7" s="13">
        <v>36</v>
      </c>
      <c r="G7" s="19"/>
      <c r="H7" s="13">
        <v>25.2</v>
      </c>
      <c r="I7" s="19"/>
      <c r="J7" s="13">
        <v>27.24</v>
      </c>
      <c r="K7" s="19"/>
      <c r="L7" s="14">
        <v>6</v>
      </c>
      <c r="M7" s="29" t="s">
        <v>32</v>
      </c>
    </row>
    <row r="8" spans="1:13" x14ac:dyDescent="0.25">
      <c r="A8" s="20" t="s">
        <v>14</v>
      </c>
      <c r="B8" s="21" t="s">
        <v>22</v>
      </c>
      <c r="C8" s="11">
        <v>0.3</v>
      </c>
      <c r="D8" s="17"/>
      <c r="E8" s="22">
        <v>13</v>
      </c>
      <c r="F8" s="23"/>
      <c r="G8" s="24">
        <f>C8*E8</f>
        <v>3.9</v>
      </c>
      <c r="H8" s="23"/>
      <c r="I8" s="24">
        <f>C8*E8+2*C8</f>
        <v>4.5</v>
      </c>
      <c r="J8" s="23"/>
      <c r="K8" s="22">
        <v>3</v>
      </c>
      <c r="L8" s="25"/>
      <c r="M8" s="29" t="s">
        <v>33</v>
      </c>
    </row>
    <row r="9" spans="1:13" x14ac:dyDescent="0.25">
      <c r="A9" s="20" t="s">
        <v>6</v>
      </c>
      <c r="B9" s="21" t="s">
        <v>20</v>
      </c>
      <c r="C9" s="11">
        <v>0.3</v>
      </c>
      <c r="D9" s="17"/>
      <c r="E9" s="22">
        <v>20</v>
      </c>
      <c r="F9" s="23"/>
      <c r="G9" s="22">
        <f>C9*E9</f>
        <v>6</v>
      </c>
      <c r="H9" s="23"/>
      <c r="I9" s="24">
        <f>C9*E9+2*C9</f>
        <v>6.6</v>
      </c>
      <c r="J9" s="23"/>
      <c r="K9" s="22">
        <v>3</v>
      </c>
      <c r="L9" s="25"/>
      <c r="M9" s="29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2016-05-10T12:04:41Z</dcterms:modified>
</cp:coreProperties>
</file>