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electromotive-voltage\EV analysis\"/>
    </mc:Choice>
  </mc:AlternateContent>
  <bookViews>
    <workbookView xWindow="-120" yWindow="-120" windowWidth="29040" windowHeight="16440" firstSheet="1" activeTab="4"/>
  </bookViews>
  <sheets>
    <sheet name="distancias" sheetId="3" r:id="rId1"/>
    <sheet name="noise" sheetId="1" r:id="rId2"/>
    <sheet name="OLD precisión del modelo" sheetId="6" r:id="rId3"/>
    <sheet name="B__0 y p-values sin formato" sheetId="5" r:id="rId4"/>
    <sheet name="imanes" sheetId="2" r:id="rId5"/>
    <sheet name="comparación final" sheetId="7" r:id="rId6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47" i="2"/>
  <c r="B14" i="7"/>
  <c r="B6" i="7"/>
  <c r="E26" i="2" l="1"/>
  <c r="E25" i="2"/>
  <c r="E17" i="6"/>
  <c r="E24" i="6"/>
  <c r="E25" i="6"/>
  <c r="E26" i="6"/>
  <c r="E27" i="6"/>
  <c r="E23" i="6"/>
  <c r="E14" i="6"/>
  <c r="E18" i="6"/>
  <c r="E15" i="6"/>
  <c r="E16" i="6"/>
  <c r="G4" i="6"/>
  <c r="G5" i="6"/>
  <c r="G6" i="6"/>
  <c r="G7" i="6"/>
  <c r="G8" i="6"/>
  <c r="F5" i="6"/>
  <c r="F6" i="6"/>
  <c r="F7" i="6"/>
  <c r="F8" i="6"/>
  <c r="F4" i="6"/>
  <c r="D4" i="6"/>
  <c r="D5" i="6"/>
  <c r="D6" i="6"/>
  <c r="D7" i="6"/>
  <c r="D8" i="6"/>
  <c r="C5" i="6"/>
  <c r="C6" i="6"/>
  <c r="C7" i="6"/>
  <c r="C8" i="6"/>
  <c r="C4" i="6"/>
  <c r="C63" i="2"/>
  <c r="C18" i="3" l="1"/>
  <c r="B18" i="3"/>
  <c r="C17" i="3" l="1"/>
  <c r="B17" i="3"/>
  <c r="D17" i="2"/>
  <c r="D18" i="2" l="1"/>
  <c r="D22" i="7" s="1"/>
  <c r="C17" i="2"/>
  <c r="C18" i="2" s="1"/>
  <c r="C16" i="2"/>
  <c r="D21" i="7" l="1"/>
</calcChain>
</file>

<file path=xl/sharedStrings.xml><?xml version="1.0" encoding="utf-8"?>
<sst xmlns="http://schemas.openxmlformats.org/spreadsheetml/2006/main" count="253" uniqueCount="114">
  <si>
    <t>Sin rectificar</t>
  </si>
  <si>
    <t>Rectificado</t>
  </si>
  <si>
    <t>Capacitado</t>
  </si>
  <si>
    <t>Circuito</t>
  </si>
  <si>
    <t>Ruido (V)</t>
  </si>
  <si>
    <t>Grande</t>
  </si>
  <si>
    <t>Pequeño</t>
  </si>
  <si>
    <t>Medición</t>
  </si>
  <si>
    <t>Promedio</t>
  </si>
  <si>
    <t>Valor promedio</t>
  </si>
  <si>
    <t>Desviación estándar</t>
  </si>
  <si>
    <t>$3400\pm200$</t>
  </si>
  <si>
    <t>$2100\pm300$</t>
  </si>
  <si>
    <t>Desviación del promedio</t>
  </si>
  <si>
    <t>Distancia (cm$\pm$0.05)</t>
  </si>
  <si>
    <t>$z_1$</t>
  </si>
  <si>
    <t>$l$</t>
  </si>
  <si>
    <t>Valor Promedio</t>
  </si>
  <si>
    <t>SE</t>
  </si>
  <si>
    <t>$4.02\pm0.02$</t>
  </si>
  <si>
    <t>$5.43\pm0.02$</t>
  </si>
  <si>
    <t>Promedio (cm)</t>
  </si>
  <si>
    <t>Intensidad del campo magnético medida con el Gaussmetro para cada imán.</t>
  </si>
  <si>
    <t>Intensidad del campo magnético determinada por el segundo modelo para cada imán.</t>
  </si>
  <si>
    <t>$3300\pm400$</t>
  </si>
  <si>
    <t>$3400\pm500$</t>
  </si>
  <si>
    <t>$3600\pm200$</t>
  </si>
  <si>
    <t>$3400\pm400$</t>
  </si>
  <si>
    <t>$1000\pm60$</t>
  </si>
  <si>
    <t>$940\pm80$</t>
  </si>
  <si>
    <t>$960\pm60$</t>
  </si>
  <si>
    <t>$970\pm70$</t>
  </si>
  <si>
    <t>$3500\pm100$</t>
  </si>
  <si>
    <t>New</t>
  </si>
  <si>
    <t>4.86145x10-37</t>
  </si>
  <si>
    <t>p-value</t>
  </si>
  <si>
    <t>$990\pm30$</t>
  </si>
  <si>
    <t>5.86935x10^-49$</t>
  </si>
  <si>
    <t>Old</t>
  </si>
  <si>
    <t>$260\pm60$</t>
  </si>
  <si>
    <t>$1200\pm200$</t>
  </si>
  <si>
    <t>3.17366x10^-8</t>
  </si>
  <si>
    <t>Segundo ($n = 5$)</t>
  </si>
  <si>
    <t>Segundo ($n = 10$)</t>
  </si>
  <si>
    <t>Segundo ($n = 100$)</t>
  </si>
  <si>
    <t>Segundo ($n = 1000$)</t>
  </si>
  <si>
    <t>3.17366*10^-8</t>
  </si>
  <si>
    <t>B_0</t>
  </si>
  <si>
    <t>4.86145*10^-37</t>
  </si>
  <si>
    <t>1.79295*10^-21</t>
  </si>
  <si>
    <t>8.10727*10^-12</t>
  </si>
  <si>
    <t>1.01984*10^-38</t>
  </si>
  <si>
    <t>2.79634*10^-48</t>
  </si>
  <si>
    <t>5.86935*10^-49</t>
  </si>
  <si>
    <t>4.60041*10^-35</t>
  </si>
  <si>
    <t>6.56496*10^-20</t>
  </si>
  <si>
    <t>1.81777*10^-40</t>
  </si>
  <si>
    <t>$3700\pm200$</t>
  </si>
  <si>
    <t>Int. Campo[$B_0$] (G)</t>
  </si>
  <si>
    <t>Int. Campo [$B_0_{Gaussmetro}$] (G)</t>
  </si>
  <si>
    <t>Imán</t>
  </si>
  <si>
    <t>Modelo</t>
  </si>
  <si>
    <t>Primero</t>
  </si>
  <si>
    <t>Datos</t>
  </si>
  <si>
    <t>Prueba imán grande</t>
  </si>
  <si>
    <t>Imán grande</t>
  </si>
  <si>
    <t>Intensidad del campo magnético determinada por el segundo modelo ($n=100$) para cada imán.</t>
  </si>
  <si>
    <t>$4.9 \times 10^{-37}$</t>
  </si>
  <si>
    <t>$5.9 \times 10^{-49}$</t>
  </si>
  <si>
    <t>Comparación entre el valor de $B_0$ obtenido por el osciloscopio para 10 espiras contra el valor obtenido con Arduino para 397 espiras, ambos con el primer modelo.</t>
  </si>
  <si>
    <t>(n = 100)</t>
  </si>
  <si>
    <t>Comparación entre el valor de $B_0$ obtenido por el osciloscopio para 10 espiras con el primer modelo contra el valor obtenido con Arduino para 397 espiras con el segundo modelo (número de divisiones = 100).</t>
  </si>
  <si>
    <t>Comparación entre la intensidad de campo magnético obtenida por el Gaussmetro ($B_{0_{Gaussmetro}}$) y por el segundo modelo ($B_0$) (para número div. = 100) para cada imán.</t>
  </si>
  <si>
    <t>Int. Campo (G)</t>
  </si>
  <si>
    <t>$B_{0_{Gaussmetro}}$</t>
  </si>
  <si>
    <t>$B_0$</t>
  </si>
  <si>
    <t>$p-value_{regresión}$</t>
  </si>
  <si>
    <t>$p-value_{regresion}$</t>
  </si>
  <si>
    <t>$990\pm20$</t>
  </si>
  <si>
    <t>$3000\pm400$</t>
  </si>
  <si>
    <t>$980\pm80$</t>
  </si>
  <si>
    <t>$1010\pm40$</t>
  </si>
  <si>
    <t>$980\pm20$</t>
  </si>
  <si>
    <t>$3200\pm200$</t>
  </si>
  <si>
    <t>$3.2 \times 10^{-8}$</t>
  </si>
  <si>
    <t>$8.1 \times 10^{-12}$</t>
  </si>
  <si>
    <t>$1.8 \times 10^{-21}$</t>
  </si>
  <si>
    <t>$1.0 \times 10^{-38}$</t>
  </si>
  <si>
    <t>$5.2 \times 10^{-5}$</t>
  </si>
  <si>
    <t>$6.6 \times 10^{-20}$</t>
  </si>
  <si>
    <t>$5.9 \times 10^{-35}$</t>
  </si>
  <si>
    <t>$2.8 \times 10^{-48}$</t>
  </si>
  <si>
    <t>Esperado</t>
  </si>
  <si>
    <t>\label{tab:2m-100}</t>
  </si>
  <si>
    <t>\label{tab:1m-vs-1m}</t>
  </si>
  <si>
    <t>\label{tab:1m-vs-2m}</t>
  </si>
  <si>
    <t>\label{tab:2m-vs-gauss}</t>
  </si>
  <si>
    <t>\label{tab:precision-grande}</t>
  </si>
  <si>
    <t>\label{tab:precision-pequeño}</t>
  </si>
  <si>
    <t>N_{e_{Arduino}} = 397</t>
  </si>
  <si>
    <t>N_{e_{osciloscopio}} = 10</t>
  </si>
  <si>
    <t>$p-value_{B_0}$</t>
  </si>
  <si>
    <t>$t-value_{B_0}$ (13)</t>
  </si>
  <si>
    <t>t-value_{B_0} (13)</t>
  </si>
  <si>
    <t>$t-value_{B_0}$ (5)</t>
  </si>
  <si>
    <t>Valores obtenidos para el modelo inicial y variaciones del segundo modelo, donde aumentamos el número de divisiones ($n$). Imán grande.</t>
  </si>
  <si>
    <t>Valores obtenidos para el modelo inicial y variaciones del segundo modelo, donde aumentamos el número de divisiones ($n$). Imán pequeño.</t>
  </si>
  <si>
    <t>Primero (para $N_{e_{Arduino}} = 397$</t>
  </si>
  <si>
    <t>$1.8 \times 10^{-40}$</t>
  </si>
  <si>
    <t>Comparación entre el valor de $B_0$ obtenido por el osciloscopio para 10 espiras con el primer modelo contra el valor obtenido con Arduino para 397 espiras con el segundo modelo.</t>
  </si>
  <si>
    <t>$6.7 \times 10^{-39}$</t>
  </si>
  <si>
    <t>$980\pm30$</t>
  </si>
  <si>
    <t>$3.5 \times 10^{-48}$</t>
  </si>
  <si>
    <t>$2100\pm100$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</si>
</sst>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color theme="2" tint="-0.249977111117893"/>
      <name val="Calibri"/>
      <family val="2"/>
      <charset val="128"/>
      <scheme val="minor"/>
    </font>
    <font>
      <i/>
      <sz val="11"/>
      <color theme="2" tint="-0.249977111117893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/>
    <xf numFmtId="0" fontId="4" fillId="0" borderId="0" xfId="0" applyFont="1"/>
    <xf numFmtId="0" fontId="1" fillId="0" borderId="0" xfId="0" applyFont="1"/>
    <xf numFmtId="0" fontId="3" fillId="0" borderId="2" xfId="0" applyFont="1" applyBorder="1" applyAlignment="1"/>
    <xf numFmtId="0" fontId="0" fillId="0" borderId="0" xfId="0" applyFill="1" applyBorder="1"/>
    <xf numFmtId="164" fontId="0" fillId="0" borderId="0" xfId="0" applyNumberFormat="1"/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0" fillId="0" borderId="3" xfId="0" applyFont="1" applyBorder="1"/>
    <xf numFmtId="164" fontId="0" fillId="0" borderId="3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/>
    <xf numFmtId="0" fontId="4" fillId="0" borderId="3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A2" sqref="A2:C14"/>
    </sheetView>
  </sheetViews>
  <sheetFormatPr baseColWidth="10" defaultRowHeight="15"/>
  <cols>
    <col min="1" max="1" width="14.85546875" bestFit="1" customWidth="1"/>
    <col min="2" max="3" width="13.85546875" bestFit="1" customWidth="1"/>
  </cols>
  <sheetData>
    <row r="2" spans="1:11">
      <c r="A2" s="48" t="s">
        <v>7</v>
      </c>
      <c r="B2" s="50" t="s">
        <v>14</v>
      </c>
      <c r="C2" s="50"/>
    </row>
    <row r="3" spans="1:11">
      <c r="A3" s="49"/>
      <c r="B3" s="5" t="s">
        <v>15</v>
      </c>
      <c r="C3" s="5" t="s">
        <v>16</v>
      </c>
    </row>
    <row r="4" spans="1:11">
      <c r="A4" s="6">
        <v>1</v>
      </c>
      <c r="B4" s="15">
        <v>4.0999999999999996</v>
      </c>
      <c r="C4" s="15">
        <v>5.5</v>
      </c>
    </row>
    <row r="5" spans="1:11">
      <c r="A5" s="24">
        <v>2</v>
      </c>
      <c r="B5" s="25">
        <v>4.0999999999999996</v>
      </c>
      <c r="C5" s="25">
        <v>5.4</v>
      </c>
    </row>
    <row r="6" spans="1:11">
      <c r="A6" s="24">
        <v>3</v>
      </c>
      <c r="B6" s="25">
        <v>3.9</v>
      </c>
      <c r="C6" s="25">
        <v>5.5</v>
      </c>
    </row>
    <row r="7" spans="1:11">
      <c r="A7" s="24">
        <v>4</v>
      </c>
      <c r="B7" s="25">
        <v>3.9</v>
      </c>
      <c r="C7" s="25">
        <v>5.5</v>
      </c>
    </row>
    <row r="8" spans="1:11">
      <c r="A8" s="24">
        <v>5</v>
      </c>
      <c r="B8" s="25">
        <v>4</v>
      </c>
      <c r="C8" s="25">
        <v>5.4</v>
      </c>
    </row>
    <row r="9" spans="1:11">
      <c r="A9" s="24">
        <v>6</v>
      </c>
      <c r="B9" s="25">
        <v>4</v>
      </c>
      <c r="C9" s="25">
        <v>5.4</v>
      </c>
    </row>
    <row r="10" spans="1:11">
      <c r="A10" s="24">
        <v>7</v>
      </c>
      <c r="B10" s="25">
        <v>4.0999999999999996</v>
      </c>
      <c r="C10" s="25">
        <v>5.4</v>
      </c>
    </row>
    <row r="11" spans="1:11">
      <c r="A11" s="24">
        <v>8</v>
      </c>
      <c r="B11" s="25">
        <v>4</v>
      </c>
      <c r="C11" s="25">
        <v>5.3</v>
      </c>
    </row>
    <row r="12" spans="1:11">
      <c r="A12" s="24">
        <v>9</v>
      </c>
      <c r="B12" s="25">
        <v>4.0999999999999996</v>
      </c>
      <c r="C12" s="25">
        <v>5.4</v>
      </c>
    </row>
    <row r="13" spans="1:11">
      <c r="A13" s="14">
        <v>10</v>
      </c>
      <c r="B13" s="26">
        <v>4</v>
      </c>
      <c r="C13" s="26">
        <v>5.5</v>
      </c>
      <c r="K13" s="4"/>
    </row>
    <row r="14" spans="1:11">
      <c r="A14" s="5" t="s">
        <v>21</v>
      </c>
      <c r="B14" s="5" t="s">
        <v>19</v>
      </c>
      <c r="C14" s="5" t="s">
        <v>20</v>
      </c>
    </row>
    <row r="17" spans="1:3">
      <c r="A17" t="s">
        <v>17</v>
      </c>
      <c r="B17">
        <f>AVERAGE(B4:B13)</f>
        <v>4.0200000000000005</v>
      </c>
      <c r="C17">
        <f>AVERAGE(C4:C13)</f>
        <v>5.4299999999999988</v>
      </c>
    </row>
    <row r="18" spans="1:3">
      <c r="A18" t="s">
        <v>18</v>
      </c>
      <c r="B18">
        <f>_xlfn.STDEV.P(B4:B13)/SQRT(10)</f>
        <v>2.3664319132398425E-2</v>
      </c>
      <c r="C18">
        <f>_xlfn.STDEV.P(C4:C13)/SQRT(10)</f>
        <v>2.0248456731316571E-2</v>
      </c>
    </row>
  </sheetData>
  <mergeCells count="2">
    <mergeCell ref="A2:A3"/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zoomScale="145" zoomScaleNormal="145" workbookViewId="0">
      <selection activeCell="B28" sqref="B28"/>
    </sheetView>
  </sheetViews>
  <sheetFormatPr baseColWidth="10" defaultColWidth="9.140625" defaultRowHeight="15"/>
  <cols>
    <col min="2" max="2" width="12" bestFit="1" customWidth="1"/>
  </cols>
  <sheetData>
    <row r="4" spans="2:3">
      <c r="B4" t="s">
        <v>3</v>
      </c>
      <c r="C4" t="s">
        <v>4</v>
      </c>
    </row>
    <row r="5" spans="2:3">
      <c r="B5" t="s">
        <v>0</v>
      </c>
      <c r="C5">
        <v>7.1038300000000002E-3</v>
      </c>
    </row>
    <row r="6" spans="2:3">
      <c r="B6" t="s">
        <v>1</v>
      </c>
      <c r="C6">
        <v>1.34731E-3</v>
      </c>
    </row>
    <row r="7" spans="2:3">
      <c r="B7" t="s">
        <v>2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A4" workbookViewId="0">
      <selection activeCell="D16" sqref="D16"/>
    </sheetView>
  </sheetViews>
  <sheetFormatPr baseColWidth="10" defaultRowHeight="15"/>
  <cols>
    <col min="2" max="2" width="35.5703125" bestFit="1" customWidth="1"/>
    <col min="3" max="3" width="13.7109375" bestFit="1" customWidth="1"/>
    <col min="4" max="4" width="19.5703125" bestFit="1" customWidth="1"/>
    <col min="5" max="5" width="26.7109375" bestFit="1" customWidth="1"/>
    <col min="6" max="6" width="20.85546875" bestFit="1" customWidth="1"/>
    <col min="7" max="7" width="19.5703125" bestFit="1" customWidth="1"/>
    <col min="8" max="8" width="26.7109375" bestFit="1" customWidth="1"/>
  </cols>
  <sheetData>
    <row r="2" spans="2:8">
      <c r="B2" s="54" t="s">
        <v>61</v>
      </c>
      <c r="C2" s="66" t="s">
        <v>5</v>
      </c>
      <c r="D2" s="66"/>
      <c r="E2" s="66"/>
      <c r="F2" s="66" t="s">
        <v>6</v>
      </c>
      <c r="G2" s="66"/>
      <c r="H2" s="66"/>
    </row>
    <row r="3" spans="2:8">
      <c r="B3" s="54"/>
      <c r="C3" t="s">
        <v>47</v>
      </c>
      <c r="D3" t="s">
        <v>18</v>
      </c>
      <c r="E3" t="s">
        <v>35</v>
      </c>
      <c r="F3" t="s">
        <v>47</v>
      </c>
      <c r="G3" t="s">
        <v>18</v>
      </c>
      <c r="H3" t="s">
        <v>35</v>
      </c>
    </row>
    <row r="4" spans="2:8">
      <c r="B4" t="s">
        <v>62</v>
      </c>
      <c r="C4">
        <f>'B__0 y p-values sin formato'!C4*10000</f>
        <v>1214.48</v>
      </c>
      <c r="D4">
        <f>'B__0 y p-values sin formato'!D4*10000</f>
        <v>196.50399999999999</v>
      </c>
      <c r="E4" t="s">
        <v>46</v>
      </c>
      <c r="F4">
        <f>'B__0 y p-values sin formato'!F4*10000</f>
        <v>259.286</v>
      </c>
      <c r="G4">
        <f>'B__0 y p-values sin formato'!G4*10000</f>
        <v>60.143999999999998</v>
      </c>
      <c r="H4">
        <v>5.2156400000000001E-5</v>
      </c>
    </row>
    <row r="5" spans="2:8">
      <c r="B5" t="s">
        <v>42</v>
      </c>
      <c r="C5">
        <f>'B__0 y p-values sin formato'!C5*10000</f>
        <v>3036.89</v>
      </c>
      <c r="D5">
        <f>'B__0 y p-values sin formato'!D5*10000</f>
        <v>374.57299999999998</v>
      </c>
      <c r="E5" t="s">
        <v>50</v>
      </c>
      <c r="F5">
        <f>'B__0 y p-values sin formato'!F5*10000</f>
        <v>983.428</v>
      </c>
      <c r="G5">
        <f>'B__0 y p-values sin formato'!G5*10000</f>
        <v>77.1845</v>
      </c>
      <c r="H5" t="s">
        <v>55</v>
      </c>
    </row>
    <row r="6" spans="2:8">
      <c r="B6" t="s">
        <v>43</v>
      </c>
      <c r="C6">
        <f>'B__0 y p-values sin formato'!C6*10000</f>
        <v>3241.29</v>
      </c>
      <c r="D6">
        <f>'B__0 y p-values sin formato'!D6*10000</f>
        <v>241.935</v>
      </c>
      <c r="E6" t="s">
        <v>49</v>
      </c>
      <c r="F6">
        <f>'B__0 y p-values sin formato'!F6*10000</f>
        <v>1010.08</v>
      </c>
      <c r="G6">
        <f>'B__0 y p-values sin formato'!G6*10000</f>
        <v>42.7761</v>
      </c>
      <c r="H6" t="s">
        <v>54</v>
      </c>
    </row>
    <row r="7" spans="2:8">
      <c r="B7" t="s">
        <v>44</v>
      </c>
      <c r="C7">
        <f>'B__0 y p-values sin formato'!C7*10000</f>
        <v>3474.3</v>
      </c>
      <c r="D7">
        <f>'B__0 y p-values sin formato'!D7*10000</f>
        <v>142.80799999999999</v>
      </c>
      <c r="E7" t="s">
        <v>48</v>
      </c>
      <c r="F7">
        <f>'B__0 y p-values sin formato'!F7*10000</f>
        <v>990.81100000000004</v>
      </c>
      <c r="G7">
        <f>'B__0 y p-values sin formato'!G7*10000</f>
        <v>25.634799999999998</v>
      </c>
      <c r="H7" t="s">
        <v>53</v>
      </c>
    </row>
    <row r="8" spans="2:8">
      <c r="B8" t="s">
        <v>45</v>
      </c>
      <c r="C8">
        <f>'B__0 y p-values sin formato'!C8*10000</f>
        <v>3470.7</v>
      </c>
      <c r="D8">
        <f>'B__0 y p-values sin formato'!D8*10000</f>
        <v>134.58199999999999</v>
      </c>
      <c r="E8" t="s">
        <v>51</v>
      </c>
      <c r="F8">
        <f>'B__0 y p-values sin formato'!F8*10000</f>
        <v>981.04800000000012</v>
      </c>
      <c r="G8">
        <f>'B__0 y p-values sin formato'!G8*10000</f>
        <v>25.982000000000003</v>
      </c>
      <c r="H8" t="s">
        <v>52</v>
      </c>
    </row>
    <row r="9" spans="2:8">
      <c r="B9" t="s">
        <v>92</v>
      </c>
      <c r="C9">
        <v>3400</v>
      </c>
      <c r="D9">
        <v>200</v>
      </c>
      <c r="F9">
        <v>2100</v>
      </c>
      <c r="G9">
        <v>300</v>
      </c>
    </row>
    <row r="10" spans="2:8">
      <c r="D10" t="s">
        <v>97</v>
      </c>
      <c r="G10" s="4"/>
    </row>
    <row r="11" spans="2:8" ht="15" customHeight="1">
      <c r="B11" s="58" t="s">
        <v>105</v>
      </c>
      <c r="C11" s="58"/>
      <c r="D11" s="58"/>
      <c r="E11" s="58"/>
      <c r="F11" s="58"/>
      <c r="G11" s="17"/>
      <c r="H11" s="17"/>
    </row>
    <row r="12" spans="2:8">
      <c r="B12" s="58"/>
      <c r="C12" s="58"/>
      <c r="D12" s="58"/>
      <c r="E12" s="58"/>
      <c r="F12" s="58"/>
      <c r="G12" s="17"/>
      <c r="H12" s="17"/>
    </row>
    <row r="13" spans="2:8">
      <c r="B13" s="38" t="s">
        <v>61</v>
      </c>
      <c r="C13" s="23" t="s">
        <v>73</v>
      </c>
      <c r="D13" s="23" t="s">
        <v>77</v>
      </c>
      <c r="E13" s="23" t="s">
        <v>103</v>
      </c>
      <c r="F13" s="23" t="s">
        <v>101</v>
      </c>
      <c r="G13" s="16"/>
      <c r="H13" s="16"/>
    </row>
    <row r="14" spans="2:8">
      <c r="B14" s="19" t="s">
        <v>107</v>
      </c>
      <c r="C14" s="19" t="s">
        <v>40</v>
      </c>
      <c r="D14" s="19" t="s">
        <v>84</v>
      </c>
      <c r="E14" s="22">
        <f>ABS(C4-3400)/(SQRT(200^2+D4^2))</f>
        <v>7.7948063370867331</v>
      </c>
      <c r="F14" s="19">
        <v>1E-4</v>
      </c>
    </row>
    <row r="15" spans="2:8">
      <c r="B15" s="24" t="s">
        <v>42</v>
      </c>
      <c r="C15" s="24" t="s">
        <v>79</v>
      </c>
      <c r="D15" s="24" t="s">
        <v>85</v>
      </c>
      <c r="E15" s="39">
        <f>ABS(C5-3400)/(SQRT(200^2+D5^2))</f>
        <v>0.85513445605771454</v>
      </c>
      <c r="F15" s="39">
        <v>0.40539999999999998</v>
      </c>
    </row>
    <row r="16" spans="2:8">
      <c r="B16" s="24" t="s">
        <v>43</v>
      </c>
      <c r="C16" s="24" t="s">
        <v>83</v>
      </c>
      <c r="D16" s="24" t="s">
        <v>86</v>
      </c>
      <c r="E16" s="39">
        <f>ABS(C6-3400)/(SQRT(200^2+D6^2))</f>
        <v>0.50560858933818975</v>
      </c>
      <c r="F16" s="39">
        <v>0.61860000000000004</v>
      </c>
    </row>
    <row r="17" spans="2:6">
      <c r="B17" s="24" t="s">
        <v>44</v>
      </c>
      <c r="C17" s="24" t="s">
        <v>32</v>
      </c>
      <c r="D17" s="24" t="s">
        <v>67</v>
      </c>
      <c r="E17" s="39">
        <f>ABS(C7-3400)/(SQRT(200^2+D7^2))</f>
        <v>0.30233711702684057</v>
      </c>
      <c r="F17" s="39">
        <v>0.76890000000000003</v>
      </c>
    </row>
    <row r="18" spans="2:6">
      <c r="B18" s="20" t="s">
        <v>45</v>
      </c>
      <c r="C18" s="20" t="s">
        <v>32</v>
      </c>
      <c r="D18" s="20" t="s">
        <v>87</v>
      </c>
      <c r="E18" s="21">
        <f>ABS(C8-3400)/(SQRT(200^2+D8^2))</f>
        <v>0.29328194413353553</v>
      </c>
      <c r="F18" s="21">
        <v>0.77639999999999998</v>
      </c>
    </row>
    <row r="19" spans="2:6">
      <c r="D19" s="12" t="s">
        <v>98</v>
      </c>
    </row>
    <row r="20" spans="2:6">
      <c r="B20" s="58" t="s">
        <v>106</v>
      </c>
      <c r="C20" s="58"/>
      <c r="D20" s="58"/>
      <c r="E20" s="58"/>
      <c r="F20" s="58"/>
    </row>
    <row r="21" spans="2:6">
      <c r="B21" s="58"/>
      <c r="C21" s="58"/>
      <c r="D21" s="58"/>
      <c r="E21" s="58"/>
      <c r="F21" s="58"/>
    </row>
    <row r="22" spans="2:6">
      <c r="B22" s="40" t="s">
        <v>61</v>
      </c>
      <c r="C22" s="41" t="s">
        <v>73</v>
      </c>
      <c r="D22" s="41" t="s">
        <v>77</v>
      </c>
      <c r="E22" s="41" t="s">
        <v>102</v>
      </c>
      <c r="F22" s="41" t="s">
        <v>101</v>
      </c>
    </row>
    <row r="23" spans="2:6">
      <c r="B23" s="42" t="s">
        <v>62</v>
      </c>
      <c r="C23" s="42" t="s">
        <v>39</v>
      </c>
      <c r="D23" s="42" t="s">
        <v>88</v>
      </c>
      <c r="E23" s="43">
        <f>ABS(F4-2100)/(SQRT(300^2+G4^2))</f>
        <v>6.016005961919678</v>
      </c>
      <c r="F23" s="42">
        <v>1E-4</v>
      </c>
    </row>
    <row r="24" spans="2:6">
      <c r="B24" s="44" t="s">
        <v>42</v>
      </c>
      <c r="C24" s="44" t="s">
        <v>80</v>
      </c>
      <c r="D24" s="44" t="s">
        <v>89</v>
      </c>
      <c r="E24" s="45">
        <f t="shared" ref="E24:E27" si="0">ABS(F5-2100)/(SQRT(300^2+G5^2))</f>
        <v>3.6045195922534954</v>
      </c>
      <c r="F24" s="44">
        <v>3.2000000000000002E-3</v>
      </c>
    </row>
    <row r="25" spans="2:6">
      <c r="B25" s="44" t="s">
        <v>43</v>
      </c>
      <c r="C25" s="44" t="s">
        <v>81</v>
      </c>
      <c r="D25" s="44" t="s">
        <v>90</v>
      </c>
      <c r="E25" s="45">
        <f t="shared" si="0"/>
        <v>3.596688407813716</v>
      </c>
      <c r="F25" s="44">
        <v>3.2000000000000002E-3</v>
      </c>
    </row>
    <row r="26" spans="2:6">
      <c r="B26" s="44" t="s">
        <v>44</v>
      </c>
      <c r="C26" s="44" t="s">
        <v>78</v>
      </c>
      <c r="D26" s="44" t="s">
        <v>68</v>
      </c>
      <c r="E26" s="45">
        <f t="shared" si="0"/>
        <v>3.683872068233021</v>
      </c>
      <c r="F26" s="44">
        <v>2.7000000000000001E-3</v>
      </c>
    </row>
    <row r="27" spans="2:6">
      <c r="B27" s="46" t="s">
        <v>45</v>
      </c>
      <c r="C27" s="46" t="s">
        <v>82</v>
      </c>
      <c r="D27" s="46" t="s">
        <v>91</v>
      </c>
      <c r="E27" s="47">
        <f t="shared" si="0"/>
        <v>3.7159299697680583</v>
      </c>
      <c r="F27" s="46">
        <v>2.7000000000000001E-3</v>
      </c>
    </row>
  </sheetData>
  <mergeCells count="5">
    <mergeCell ref="B20:F21"/>
    <mergeCell ref="B2:B3"/>
    <mergeCell ref="C2:E2"/>
    <mergeCell ref="F2:H2"/>
    <mergeCell ref="B11:F12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H25" sqref="H25"/>
    </sheetView>
  </sheetViews>
  <sheetFormatPr baseColWidth="10" defaultRowHeight="15"/>
  <cols>
    <col min="2" max="2" width="19.7109375" bestFit="1" customWidth="1"/>
  </cols>
  <sheetData>
    <row r="1" spans="2:8">
      <c r="B1" s="54" t="s">
        <v>61</v>
      </c>
      <c r="C1" s="67" t="s">
        <v>60</v>
      </c>
      <c r="D1" s="67"/>
      <c r="E1" s="67"/>
      <c r="F1" s="67"/>
      <c r="G1" s="67"/>
      <c r="H1" s="67"/>
    </row>
    <row r="2" spans="2:8">
      <c r="B2" s="54"/>
      <c r="C2" s="66" t="s">
        <v>5</v>
      </c>
      <c r="D2" s="66"/>
      <c r="E2" s="66"/>
      <c r="F2" s="66" t="s">
        <v>6</v>
      </c>
      <c r="G2" s="66"/>
      <c r="H2" s="66"/>
    </row>
    <row r="3" spans="2:8">
      <c r="B3" s="54"/>
      <c r="C3" t="s">
        <v>47</v>
      </c>
      <c r="D3" t="s">
        <v>18</v>
      </c>
      <c r="E3" t="s">
        <v>35</v>
      </c>
      <c r="F3" t="s">
        <v>47</v>
      </c>
      <c r="G3" t="s">
        <v>18</v>
      </c>
      <c r="H3" t="s">
        <v>35</v>
      </c>
    </row>
    <row r="4" spans="2:8">
      <c r="B4" t="s">
        <v>62</v>
      </c>
      <c r="C4">
        <v>0.121448</v>
      </c>
      <c r="D4">
        <v>1.9650399999999998E-2</v>
      </c>
      <c r="E4" t="s">
        <v>46</v>
      </c>
      <c r="F4">
        <v>2.59286E-2</v>
      </c>
      <c r="G4">
        <v>6.0143999999999996E-3</v>
      </c>
      <c r="H4">
        <v>5.2156400000000001E-5</v>
      </c>
    </row>
    <row r="5" spans="2:8">
      <c r="B5" t="s">
        <v>42</v>
      </c>
      <c r="C5">
        <v>0.30368899999999999</v>
      </c>
      <c r="D5">
        <v>3.7457299999999999E-2</v>
      </c>
      <c r="E5" t="s">
        <v>50</v>
      </c>
      <c r="F5">
        <v>9.8342799999999994E-2</v>
      </c>
      <c r="G5">
        <v>7.71845E-3</v>
      </c>
      <c r="H5" t="s">
        <v>55</v>
      </c>
    </row>
    <row r="6" spans="2:8">
      <c r="B6" t="s">
        <v>43</v>
      </c>
      <c r="C6">
        <v>0.324129</v>
      </c>
      <c r="D6">
        <v>2.41935E-2</v>
      </c>
      <c r="E6" t="s">
        <v>49</v>
      </c>
      <c r="F6">
        <v>0.101008</v>
      </c>
      <c r="G6">
        <v>4.2776100000000003E-3</v>
      </c>
      <c r="H6" t="s">
        <v>54</v>
      </c>
    </row>
    <row r="7" spans="2:8">
      <c r="B7" t="s">
        <v>44</v>
      </c>
      <c r="C7">
        <v>0.34743000000000002</v>
      </c>
      <c r="D7">
        <v>1.42808E-2</v>
      </c>
      <c r="E7" t="s">
        <v>48</v>
      </c>
      <c r="F7">
        <v>9.9081100000000005E-2</v>
      </c>
      <c r="G7">
        <v>2.5634799999999999E-3</v>
      </c>
      <c r="H7" t="s">
        <v>53</v>
      </c>
    </row>
    <row r="8" spans="2:8">
      <c r="B8" t="s">
        <v>45</v>
      </c>
      <c r="C8">
        <v>0.34706999999999999</v>
      </c>
      <c r="D8">
        <v>1.34582E-2</v>
      </c>
      <c r="E8" t="s">
        <v>51</v>
      </c>
      <c r="F8">
        <v>9.8104800000000006E-2</v>
      </c>
      <c r="G8">
        <v>2.5982000000000002E-3</v>
      </c>
      <c r="H8" t="s">
        <v>52</v>
      </c>
    </row>
    <row r="10" spans="2:8">
      <c r="B10" t="s">
        <v>63</v>
      </c>
      <c r="C10" t="s">
        <v>47</v>
      </c>
      <c r="D10" t="s">
        <v>18</v>
      </c>
      <c r="E10" t="s">
        <v>35</v>
      </c>
    </row>
    <row r="11" spans="2:8">
      <c r="B11" t="s">
        <v>64</v>
      </c>
      <c r="C11">
        <v>0.37098399999999998</v>
      </c>
      <c r="D11">
        <v>1.6695499999999999E-2</v>
      </c>
      <c r="E11" t="s">
        <v>56</v>
      </c>
    </row>
    <row r="12" spans="2:8">
      <c r="B12" t="s">
        <v>65</v>
      </c>
      <c r="C12">
        <v>0.121448</v>
      </c>
      <c r="D12">
        <v>1.9650399999999998E-2</v>
      </c>
      <c r="E12" t="s">
        <v>46</v>
      </c>
    </row>
    <row r="15" spans="2:8">
      <c r="B15" t="s">
        <v>70</v>
      </c>
      <c r="C15" t="s">
        <v>5</v>
      </c>
      <c r="D15" t="s">
        <v>35</v>
      </c>
      <c r="E15" t="s">
        <v>6</v>
      </c>
      <c r="F15" t="s">
        <v>35</v>
      </c>
    </row>
    <row r="16" spans="2:8">
      <c r="B16" t="s">
        <v>33</v>
      </c>
      <c r="C16" t="s">
        <v>32</v>
      </c>
      <c r="D16" t="s">
        <v>34</v>
      </c>
      <c r="E16" t="s">
        <v>36</v>
      </c>
      <c r="F16" t="s">
        <v>37</v>
      </c>
    </row>
    <row r="17" spans="2:6">
      <c r="B17" t="s">
        <v>38</v>
      </c>
      <c r="C17" t="s">
        <v>40</v>
      </c>
      <c r="D17" t="s">
        <v>41</v>
      </c>
      <c r="E17" t="s">
        <v>39</v>
      </c>
      <c r="F17">
        <v>5.2156400000000001E-5</v>
      </c>
    </row>
  </sheetData>
  <mergeCells count="4">
    <mergeCell ref="F2:H2"/>
    <mergeCell ref="C2:E2"/>
    <mergeCell ref="C1:H1"/>
    <mergeCell ref="B1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tabSelected="1" topLeftCell="A41" zoomScale="130" zoomScaleNormal="130" workbookViewId="0">
      <selection activeCell="C49" sqref="C49"/>
    </sheetView>
  </sheetViews>
  <sheetFormatPr baseColWidth="10" defaultColWidth="9.140625" defaultRowHeight="15"/>
  <cols>
    <col min="2" max="2" width="15" bestFit="1" customWidth="1"/>
    <col min="3" max="4" width="18" customWidth="1"/>
    <col min="5" max="5" width="18.85546875" bestFit="1" customWidth="1"/>
    <col min="6" max="6" width="15.28515625" bestFit="1" customWidth="1"/>
    <col min="7" max="7" width="14.42578125" bestFit="1" customWidth="1"/>
    <col min="10" max="10" width="12.85546875" bestFit="1" customWidth="1"/>
    <col min="11" max="11" width="20.42578125" bestFit="1" customWidth="1"/>
    <col min="12" max="12" width="18.140625" customWidth="1"/>
  </cols>
  <sheetData>
    <row r="2" spans="2:16">
      <c r="B2" s="58" t="s">
        <v>22</v>
      </c>
      <c r="C2" s="58"/>
      <c r="D2" s="58"/>
    </row>
    <row r="3" spans="2:16">
      <c r="B3" s="49"/>
      <c r="C3" s="49"/>
      <c r="D3" s="49"/>
    </row>
    <row r="4" spans="2:16">
      <c r="B4" s="50" t="s">
        <v>7</v>
      </c>
      <c r="C4" s="60" t="s">
        <v>59</v>
      </c>
      <c r="D4" s="60"/>
    </row>
    <row r="5" spans="2:16">
      <c r="B5" s="51"/>
      <c r="C5" s="27" t="s">
        <v>5</v>
      </c>
      <c r="D5" s="27" t="s">
        <v>6</v>
      </c>
      <c r="P5" s="13"/>
    </row>
    <row r="6" spans="2:16">
      <c r="B6" s="7">
        <v>1</v>
      </c>
      <c r="C6" s="7">
        <v>4022</v>
      </c>
      <c r="D6" s="7">
        <v>2979</v>
      </c>
    </row>
    <row r="7" spans="2:16">
      <c r="B7" s="7">
        <v>2</v>
      </c>
      <c r="C7" s="7">
        <v>4118</v>
      </c>
      <c r="D7" s="7">
        <v>2992</v>
      </c>
    </row>
    <row r="8" spans="2:16">
      <c r="B8" s="7">
        <v>3</v>
      </c>
      <c r="C8" s="7">
        <v>4075</v>
      </c>
      <c r="D8" s="7">
        <v>2852</v>
      </c>
    </row>
    <row r="9" spans="2:16">
      <c r="B9" s="7">
        <v>4</v>
      </c>
      <c r="C9" s="7">
        <v>3984</v>
      </c>
      <c r="D9" s="7">
        <v>2959</v>
      </c>
    </row>
    <row r="10" spans="2:16">
      <c r="B10" s="28">
        <v>5</v>
      </c>
      <c r="C10" s="28">
        <v>3918</v>
      </c>
      <c r="D10" s="28">
        <v>2965</v>
      </c>
    </row>
    <row r="11" spans="2:16">
      <c r="B11" s="24">
        <v>6</v>
      </c>
      <c r="C11" s="24">
        <v>2787</v>
      </c>
      <c r="D11" s="24">
        <v>984</v>
      </c>
    </row>
    <row r="12" spans="2:16">
      <c r="B12" s="24">
        <v>7</v>
      </c>
      <c r="C12" s="24">
        <v>3043</v>
      </c>
      <c r="D12" s="24">
        <v>1230</v>
      </c>
    </row>
    <row r="13" spans="2:16">
      <c r="B13" s="24">
        <v>8</v>
      </c>
      <c r="C13" s="24">
        <v>2661</v>
      </c>
      <c r="D13" s="24">
        <v>1170</v>
      </c>
    </row>
    <row r="14" spans="2:16">
      <c r="B14" s="24">
        <v>9</v>
      </c>
      <c r="C14" s="24">
        <v>2634</v>
      </c>
      <c r="D14" s="24">
        <v>1145</v>
      </c>
    </row>
    <row r="15" spans="2:16" ht="15" customHeight="1">
      <c r="B15" s="14">
        <v>10</v>
      </c>
      <c r="C15" s="14">
        <v>2422</v>
      </c>
      <c r="D15" s="14">
        <v>1856</v>
      </c>
    </row>
    <row r="16" spans="2:16">
      <c r="B16" s="7" t="s">
        <v>9</v>
      </c>
      <c r="C16" s="7">
        <f>AVERAGE(C6:C15)</f>
        <v>3366.4</v>
      </c>
      <c r="D16" s="7">
        <f>AVERAGE(D6:D15)</f>
        <v>2113.1999999999998</v>
      </c>
    </row>
    <row r="17" spans="2:6">
      <c r="B17" s="7" t="s">
        <v>10</v>
      </c>
      <c r="C17" s="7">
        <f>STDEV(C6:C15)</f>
        <v>710.92290564995756</v>
      </c>
      <c r="D17" s="7">
        <f>STDEV(D11:D15)</f>
        <v>336.21867883863916</v>
      </c>
    </row>
    <row r="18" spans="2:6">
      <c r="B18" s="7" t="s">
        <v>13</v>
      </c>
      <c r="C18" s="7">
        <f>SQRT(C17^2/10)</f>
        <v>224.8135622638853</v>
      </c>
      <c r="D18" s="7">
        <f>SQRT(D17^2/10)</f>
        <v>106.32168170227557</v>
      </c>
    </row>
    <row r="19" spans="2:6">
      <c r="B19" s="5" t="s">
        <v>8</v>
      </c>
      <c r="C19" s="29" t="s">
        <v>11</v>
      </c>
      <c r="D19" s="5" t="s">
        <v>113</v>
      </c>
    </row>
    <row r="20" spans="2:6">
      <c r="B20" s="9"/>
      <c r="C20" s="9" t="s">
        <v>96</v>
      </c>
      <c r="D20" s="9"/>
      <c r="E20" s="9"/>
      <c r="F20" s="9"/>
    </row>
    <row r="21" spans="2:6" ht="15" customHeight="1">
      <c r="B21" s="69" t="s">
        <v>72</v>
      </c>
      <c r="C21" s="69"/>
      <c r="D21" s="69"/>
      <c r="E21" s="69"/>
      <c r="F21" s="69"/>
    </row>
    <row r="22" spans="2:6">
      <c r="B22" s="70"/>
      <c r="C22" s="70"/>
      <c r="D22" s="70"/>
      <c r="E22" s="70"/>
      <c r="F22" s="70"/>
    </row>
    <row r="23" spans="2:6">
      <c r="B23" s="63" t="s">
        <v>60</v>
      </c>
      <c r="C23" s="76" t="s">
        <v>73</v>
      </c>
      <c r="D23" s="76"/>
      <c r="E23" s="63" t="s">
        <v>102</v>
      </c>
      <c r="F23" s="63" t="s">
        <v>101</v>
      </c>
    </row>
    <row r="24" spans="2:6">
      <c r="B24" s="64"/>
      <c r="C24" s="77" t="s">
        <v>74</v>
      </c>
      <c r="D24" s="77" t="s">
        <v>75</v>
      </c>
      <c r="E24" s="64"/>
      <c r="F24" s="64"/>
    </row>
    <row r="25" spans="2:6">
      <c r="B25" s="78" t="s">
        <v>5</v>
      </c>
      <c r="C25" s="71" t="s">
        <v>11</v>
      </c>
      <c r="D25" s="71" t="s">
        <v>32</v>
      </c>
      <c r="E25" s="79">
        <f>'OLD precisión del modelo'!E17</f>
        <v>0.30233711702684057</v>
      </c>
      <c r="F25" s="79">
        <v>0.76890000000000003</v>
      </c>
    </row>
    <row r="26" spans="2:6">
      <c r="B26" s="80" t="s">
        <v>6</v>
      </c>
      <c r="C26" s="77" t="s">
        <v>12</v>
      </c>
      <c r="D26" s="77" t="s">
        <v>36</v>
      </c>
      <c r="E26" s="81">
        <f>'OLD precisión del modelo'!E26</f>
        <v>3.683872068233021</v>
      </c>
      <c r="F26" s="77">
        <v>2.7000000000000001E-3</v>
      </c>
    </row>
    <row r="30" spans="2:6">
      <c r="B30" s="61" t="s">
        <v>23</v>
      </c>
      <c r="C30" s="61"/>
      <c r="D30" s="61"/>
    </row>
    <row r="31" spans="2:6">
      <c r="B31" s="62"/>
      <c r="C31" s="62"/>
      <c r="D31" s="62"/>
    </row>
    <row r="32" spans="2:6">
      <c r="B32" s="63" t="s">
        <v>7</v>
      </c>
      <c r="C32" s="65" t="s">
        <v>58</v>
      </c>
      <c r="D32" s="65"/>
    </row>
    <row r="33" spans="2:4">
      <c r="B33" s="64"/>
      <c r="C33" s="8" t="s">
        <v>5</v>
      </c>
      <c r="D33" s="8" t="s">
        <v>6</v>
      </c>
    </row>
    <row r="34" spans="2:4">
      <c r="B34" s="9">
        <v>1</v>
      </c>
      <c r="C34" s="9" t="s">
        <v>25</v>
      </c>
      <c r="D34" s="9" t="s">
        <v>31</v>
      </c>
    </row>
    <row r="35" spans="2:4">
      <c r="B35" s="9">
        <v>2</v>
      </c>
      <c r="C35" s="9" t="s">
        <v>24</v>
      </c>
      <c r="D35" s="9" t="s">
        <v>30</v>
      </c>
    </row>
    <row r="36" spans="2:4">
      <c r="B36" s="9">
        <v>3</v>
      </c>
      <c r="C36" s="9" t="s">
        <v>26</v>
      </c>
      <c r="D36" s="9" t="s">
        <v>28</v>
      </c>
    </row>
    <row r="37" spans="2:4">
      <c r="B37" s="9">
        <v>4</v>
      </c>
      <c r="C37" s="9" t="s">
        <v>27</v>
      </c>
      <c r="D37" s="9" t="s">
        <v>28</v>
      </c>
    </row>
    <row r="38" spans="2:4">
      <c r="B38" s="9">
        <v>5</v>
      </c>
      <c r="C38" s="9" t="s">
        <v>26</v>
      </c>
      <c r="D38" s="9" t="s">
        <v>29</v>
      </c>
    </row>
    <row r="41" spans="2:4" ht="30">
      <c r="B41" s="9"/>
      <c r="C41" s="68" t="s">
        <v>95</v>
      </c>
      <c r="D41" s="68"/>
    </row>
    <row r="42" spans="2:4">
      <c r="B42" s="69" t="s">
        <v>71</v>
      </c>
      <c r="C42" s="69"/>
      <c r="D42" s="69"/>
    </row>
    <row r="43" spans="2:4">
      <c r="B43" s="70"/>
      <c r="C43" s="70"/>
      <c r="D43" s="70"/>
    </row>
    <row r="44" spans="2:4">
      <c r="B44" s="33" t="s">
        <v>63</v>
      </c>
      <c r="C44" s="33" t="s">
        <v>58</v>
      </c>
      <c r="D44" s="33" t="s">
        <v>76</v>
      </c>
    </row>
    <row r="45" spans="2:4">
      <c r="B45" s="71" t="s">
        <v>100</v>
      </c>
      <c r="C45" s="71" t="s">
        <v>57</v>
      </c>
      <c r="D45" s="71" t="s">
        <v>108</v>
      </c>
    </row>
    <row r="46" spans="2:4">
      <c r="B46" s="72" t="s">
        <v>99</v>
      </c>
      <c r="C46" s="72" t="s">
        <v>32</v>
      </c>
      <c r="D46" s="72" t="s">
        <v>67</v>
      </c>
    </row>
    <row r="47" spans="2:4">
      <c r="B47" s="71" t="s">
        <v>104</v>
      </c>
      <c r="C47" s="73">
        <f>(3709.84 - 3469.95) / SQRT(133.714^2+166.95^2)</f>
        <v>1.1215234385400159</v>
      </c>
      <c r="D47" s="73"/>
    </row>
    <row r="48" spans="2:4">
      <c r="B48" s="74" t="s">
        <v>101</v>
      </c>
      <c r="C48" s="75">
        <v>0.31</v>
      </c>
      <c r="D48" s="75"/>
    </row>
    <row r="49" spans="2:4">
      <c r="C49" s="4"/>
    </row>
    <row r="51" spans="2:4">
      <c r="B51" s="9"/>
      <c r="C51" s="9" t="s">
        <v>93</v>
      </c>
      <c r="D51" s="9"/>
    </row>
    <row r="52" spans="2:4">
      <c r="B52" s="61" t="s">
        <v>66</v>
      </c>
      <c r="C52" s="61"/>
      <c r="D52" s="61"/>
    </row>
    <row r="53" spans="2:4">
      <c r="B53" s="61"/>
      <c r="C53" s="61"/>
      <c r="D53" s="61"/>
    </row>
    <row r="54" spans="2:4">
      <c r="B54" s="82" t="s">
        <v>60</v>
      </c>
      <c r="C54" s="83" t="s">
        <v>58</v>
      </c>
      <c r="D54" s="83" t="s">
        <v>77</v>
      </c>
    </row>
    <row r="55" spans="2:4">
      <c r="B55" s="84" t="s">
        <v>5</v>
      </c>
      <c r="C55" s="9" t="s">
        <v>32</v>
      </c>
      <c r="D55" s="9" t="s">
        <v>67</v>
      </c>
    </row>
    <row r="56" spans="2:4">
      <c r="B56" s="8" t="s">
        <v>6</v>
      </c>
      <c r="C56" s="85" t="s">
        <v>78</v>
      </c>
      <c r="D56" s="85" t="s">
        <v>68</v>
      </c>
    </row>
    <row r="57" spans="2:4">
      <c r="B57" s="9"/>
      <c r="C57" s="9" t="s">
        <v>94</v>
      </c>
      <c r="D57" s="9"/>
    </row>
    <row r="58" spans="2:4">
      <c r="B58" s="69" t="s">
        <v>69</v>
      </c>
      <c r="C58" s="69"/>
      <c r="D58" s="69"/>
    </row>
    <row r="59" spans="2:4">
      <c r="B59" s="69"/>
      <c r="C59" s="69"/>
      <c r="D59" s="69"/>
    </row>
    <row r="60" spans="2:4">
      <c r="B60" s="33" t="s">
        <v>63</v>
      </c>
      <c r="C60" s="33" t="s">
        <v>58</v>
      </c>
      <c r="D60" s="33" t="s">
        <v>77</v>
      </c>
    </row>
    <row r="61" spans="2:4">
      <c r="B61" s="71" t="s">
        <v>100</v>
      </c>
      <c r="C61" s="71" t="s">
        <v>57</v>
      </c>
      <c r="D61" s="71" t="s">
        <v>108</v>
      </c>
    </row>
    <row r="62" spans="2:4">
      <c r="B62" s="72" t="s">
        <v>99</v>
      </c>
      <c r="C62" s="72" t="s">
        <v>40</v>
      </c>
      <c r="D62" s="72" t="s">
        <v>84</v>
      </c>
    </row>
    <row r="63" spans="2:4">
      <c r="B63" s="71" t="s">
        <v>104</v>
      </c>
      <c r="C63" s="86">
        <f>(3700 - 1200) / SQRT(200^2+200^2)</f>
        <v>8.8388347648318444</v>
      </c>
      <c r="D63" s="86"/>
    </row>
    <row r="64" spans="2:4">
      <c r="B64" s="74" t="s">
        <v>101</v>
      </c>
      <c r="C64" s="87">
        <v>2.9999999999999997E-4</v>
      </c>
      <c r="D64" s="87"/>
    </row>
  </sheetData>
  <mergeCells count="18">
    <mergeCell ref="B52:D53"/>
    <mergeCell ref="B58:D59"/>
    <mergeCell ref="C63:D63"/>
    <mergeCell ref="C4:D4"/>
    <mergeCell ref="B4:B5"/>
    <mergeCell ref="B2:D3"/>
    <mergeCell ref="B30:D31"/>
    <mergeCell ref="B32:B33"/>
    <mergeCell ref="C32:D32"/>
    <mergeCell ref="B21:F22"/>
    <mergeCell ref="C64:D64"/>
    <mergeCell ref="E23:E24"/>
    <mergeCell ref="F23:F24"/>
    <mergeCell ref="C23:D23"/>
    <mergeCell ref="B23:B24"/>
    <mergeCell ref="C47:D47"/>
    <mergeCell ref="C48:D48"/>
    <mergeCell ref="B42:D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3" sqref="D23"/>
    </sheetView>
  </sheetViews>
  <sheetFormatPr baseColWidth="10" defaultRowHeight="15"/>
  <cols>
    <col min="1" max="3" width="25.7109375" customWidth="1"/>
    <col min="4" max="4" width="18.85546875" bestFit="1" customWidth="1"/>
    <col min="5" max="5" width="15.28515625" bestFit="1" customWidth="1"/>
    <col min="6" max="6" width="20.42578125" bestFit="1" customWidth="1"/>
    <col min="7" max="7" width="20.7109375" bestFit="1" customWidth="1"/>
  </cols>
  <sheetData>
    <row r="1" spans="1:7">
      <c r="A1" s="54" t="s">
        <v>69</v>
      </c>
      <c r="B1" s="54"/>
      <c r="C1" s="54"/>
      <c r="F1" s="18" t="s">
        <v>93</v>
      </c>
    </row>
    <row r="2" spans="1:7">
      <c r="A2" s="54"/>
      <c r="B2" s="54"/>
      <c r="C2" s="54"/>
      <c r="E2" s="58" t="s">
        <v>66</v>
      </c>
      <c r="F2" s="58"/>
      <c r="G2" s="58"/>
    </row>
    <row r="3" spans="1:7">
      <c r="A3" s="31" t="s">
        <v>63</v>
      </c>
      <c r="B3" s="31" t="s">
        <v>58</v>
      </c>
      <c r="C3" s="31" t="s">
        <v>77</v>
      </c>
      <c r="E3" s="58"/>
      <c r="F3" s="58"/>
      <c r="G3" s="58"/>
    </row>
    <row r="4" spans="1:7">
      <c r="A4" s="30" t="s">
        <v>100</v>
      </c>
      <c r="B4" s="30" t="s">
        <v>57</v>
      </c>
      <c r="C4" s="30" t="s">
        <v>108</v>
      </c>
      <c r="E4" s="1" t="s">
        <v>60</v>
      </c>
      <c r="F4" s="11" t="s">
        <v>58</v>
      </c>
      <c r="G4" s="11" t="s">
        <v>77</v>
      </c>
    </row>
    <row r="5" spans="1:7">
      <c r="A5" s="24" t="s">
        <v>99</v>
      </c>
      <c r="B5" s="24" t="s">
        <v>40</v>
      </c>
      <c r="C5" s="24" t="s">
        <v>84</v>
      </c>
      <c r="E5" s="10" t="s">
        <v>5</v>
      </c>
      <c r="F5" t="s">
        <v>32</v>
      </c>
      <c r="G5" s="24" t="s">
        <v>110</v>
      </c>
    </row>
    <row r="6" spans="1:7">
      <c r="A6" s="30" t="s">
        <v>104</v>
      </c>
      <c r="B6" s="59">
        <f>(3700 - 1200) / SQRT(200^2+200^2)</f>
        <v>8.8388347648318444</v>
      </c>
      <c r="C6" s="59"/>
      <c r="E6" s="2" t="s">
        <v>6</v>
      </c>
      <c r="F6" s="3" t="s">
        <v>111</v>
      </c>
      <c r="G6" s="3" t="s">
        <v>112</v>
      </c>
    </row>
    <row r="7" spans="1:7">
      <c r="A7" s="35" t="s">
        <v>101</v>
      </c>
      <c r="B7" s="51">
        <v>2.9999999999999997E-4</v>
      </c>
      <c r="C7" s="51"/>
    </row>
    <row r="9" spans="1:7">
      <c r="A9" s="54" t="s">
        <v>109</v>
      </c>
      <c r="B9" s="54"/>
      <c r="C9" s="54"/>
    </row>
    <row r="10" spans="1:7">
      <c r="A10" s="57"/>
      <c r="B10" s="57"/>
      <c r="C10" s="57"/>
    </row>
    <row r="11" spans="1:7">
      <c r="A11" s="31" t="s">
        <v>63</v>
      </c>
      <c r="B11" s="31" t="s">
        <v>58</v>
      </c>
      <c r="C11" s="31" t="s">
        <v>76</v>
      </c>
    </row>
    <row r="12" spans="1:7">
      <c r="A12" s="30" t="s">
        <v>100</v>
      </c>
      <c r="B12" s="30" t="s">
        <v>57</v>
      </c>
      <c r="C12" s="30" t="s">
        <v>108</v>
      </c>
    </row>
    <row r="13" spans="1:7">
      <c r="A13" s="24" t="s">
        <v>99</v>
      </c>
      <c r="B13" s="24" t="s">
        <v>32</v>
      </c>
      <c r="C13" s="24" t="s">
        <v>110</v>
      </c>
    </row>
    <row r="14" spans="1:7">
      <c r="A14" s="30" t="s">
        <v>104</v>
      </c>
      <c r="B14" s="55">
        <f>ABS(3366.4 - 3469) / SQRT(133^2+200^2)</f>
        <v>0.42717010880909373</v>
      </c>
      <c r="C14" s="55"/>
    </row>
    <row r="15" spans="1:7">
      <c r="A15" s="35" t="s">
        <v>101</v>
      </c>
      <c r="B15" s="56">
        <v>0.41</v>
      </c>
      <c r="C15" s="56"/>
    </row>
    <row r="17" spans="1:5" ht="15" customHeight="1">
      <c r="A17" s="54" t="s">
        <v>72</v>
      </c>
      <c r="B17" s="54"/>
      <c r="C17" s="54"/>
      <c r="D17" s="54"/>
      <c r="E17" s="54"/>
    </row>
    <row r="18" spans="1:5">
      <c r="A18" s="57"/>
      <c r="B18" s="57"/>
      <c r="C18" s="57"/>
      <c r="D18" s="57"/>
      <c r="E18" s="57"/>
    </row>
    <row r="19" spans="1:5">
      <c r="A19" s="52" t="s">
        <v>60</v>
      </c>
      <c r="B19" s="50" t="s">
        <v>73</v>
      </c>
      <c r="C19" s="50"/>
      <c r="D19" s="52" t="s">
        <v>102</v>
      </c>
      <c r="E19" s="52" t="s">
        <v>101</v>
      </c>
    </row>
    <row r="20" spans="1:5">
      <c r="A20" s="53"/>
      <c r="B20" s="32" t="s">
        <v>74</v>
      </c>
      <c r="C20" s="32" t="s">
        <v>75</v>
      </c>
      <c r="D20" s="53"/>
      <c r="E20" s="53"/>
    </row>
    <row r="21" spans="1:5">
      <c r="A21" s="36" t="s">
        <v>5</v>
      </c>
      <c r="B21" s="30" t="s">
        <v>11</v>
      </c>
      <c r="C21" s="30" t="s">
        <v>32</v>
      </c>
      <c r="D21" s="34">
        <f>ABS(3469.95 - imanes!C16)/SQRT(133.71^2+imanes!C18)</f>
        <v>0.76961353416938927</v>
      </c>
      <c r="E21" s="34">
        <v>0.46</v>
      </c>
    </row>
    <row r="22" spans="1:5">
      <c r="A22" s="27" t="s">
        <v>6</v>
      </c>
      <c r="B22" s="32" t="s">
        <v>113</v>
      </c>
      <c r="C22" s="32" t="s">
        <v>111</v>
      </c>
      <c r="D22" s="37">
        <f>ABS(979.9-2113.2)/SQRT(26^2+(imanes!D18)^2)</f>
        <v>10.354068696047623</v>
      </c>
      <c r="E22" s="32">
        <v>1E-4</v>
      </c>
    </row>
  </sheetData>
  <mergeCells count="12">
    <mergeCell ref="E2:G3"/>
    <mergeCell ref="A19:A20"/>
    <mergeCell ref="B19:C19"/>
    <mergeCell ref="D19:D20"/>
    <mergeCell ref="E19:E20"/>
    <mergeCell ref="A17:E18"/>
    <mergeCell ref="A1:C2"/>
    <mergeCell ref="B6:C6"/>
    <mergeCell ref="B7:C7"/>
    <mergeCell ref="A9:C10"/>
    <mergeCell ref="B14:C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distancias</vt:lpstr>
      <vt:lpstr>noise</vt:lpstr>
      <vt:lpstr>OLD precisión del modelo</vt:lpstr>
      <vt:lpstr>B__0 y p-values sin formato</vt:lpstr>
      <vt:lpstr>imanes</vt:lpstr>
      <vt:lpstr>comparación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2024-05-08T04:21:04Z</dcterms:created>
  <dcterms:modified xsi:type="dcterms:W3CDTF">2024-05-12T01:40:48Z</dcterms:modified>
</cp:coreProperties>
</file>