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927"/>
  <workbookPr/>
  <mc:AlternateContent xmlns:mc="http://schemas.openxmlformats.org/markup-compatibility/2006">
    <mc:Choice Requires="x15">
      <x15ac:absPath xmlns:x15ac="http://schemas.microsoft.com/office/spreadsheetml/2010/11/ac" url="C:\Users\emili\Desktop\Mis_Proyectos\SD_model\"/>
    </mc:Choice>
  </mc:AlternateContent>
  <bookViews>
    <workbookView xWindow="0" yWindow="0" windowWidth="16815" windowHeight="5295" firstSheet="1" activeTab="1"/>
  </bookViews>
  <sheets>
    <sheet name="CB_DATA_" sheetId="2" state="veryHidden" r:id="rId1"/>
    <sheet name="Hoja1" sheetId="1" r:id="rId2"/>
  </sheets>
  <definedNames>
    <definedName name="CB_0034389a57454cb69ac085064c1f13f3" localSheetId="1" hidden="1">Hoja1!$J$37</definedName>
    <definedName name="CB_003a8795a4124d4dbb0617b6e6469831" localSheetId="1" hidden="1">Hoja1!$N$82</definedName>
    <definedName name="CB_01dc699175d9404db88b6369c2efaa0a" localSheetId="1" hidden="1">Hoja1!$H$32</definedName>
    <definedName name="CB_04c8bc05f1f24365845967aeeed667a9" localSheetId="1" hidden="1">Hoja1!$L$52</definedName>
    <definedName name="CB_062cb014e972490c9af1cc4ace00e582" localSheetId="1" hidden="1">Hoja1!$H$27</definedName>
    <definedName name="CB_0fc0c785333e448bbe75e724521853f9" localSheetId="1" hidden="1">Hoja1!$H$37</definedName>
    <definedName name="CB_10a2d3c593144a7ba507d25ea6bbe5af" localSheetId="1" hidden="1">Hoja1!#REF!</definedName>
    <definedName name="CB_10f82dba0630478fbc28388690d3ac14" localSheetId="1" hidden="1">Hoja1!#REF!</definedName>
    <definedName name="CB_11524e57b8224d83930024f6ea1844ac" localSheetId="1" hidden="1">Hoja1!$L$17</definedName>
    <definedName name="CB_11745b2e05c548d9826d652c1a61c698" localSheetId="1" hidden="1">Hoja1!$L$37</definedName>
    <definedName name="CB_1345e3ed17e24671ac314af140b787bc" localSheetId="1" hidden="1">Hoja1!$N$57</definedName>
    <definedName name="CB_16d020e1dea74b72be0f9fb5a1ec7780" localSheetId="1" hidden="1">Hoja1!$H$92</definedName>
    <definedName name="CB_19566f9e46be46d1b0431d89628d075f" localSheetId="1" hidden="1">Hoja1!$H$57</definedName>
    <definedName name="CB_1d4bc47c686743db847a12f3a86dd8b6" localSheetId="1" hidden="1">Hoja1!$B$5</definedName>
    <definedName name="CB_20994ec6e92a470d8d03d9275b54fae8" localSheetId="1" hidden="1">Hoja1!$H$97</definedName>
    <definedName name="CB_295882d3bb9d4acc993069c52813358e" localSheetId="1" hidden="1">Hoja1!$N$72</definedName>
    <definedName name="CB_2a8dbc28764043acb8de7a787cc66cc9" localSheetId="1" hidden="1">Hoja1!$L$2</definedName>
    <definedName name="CB_2f1ce3f0432444c6ac0fa57c30388d65" localSheetId="1" hidden="1">Hoja1!$J$47</definedName>
    <definedName name="CB_300e643a4b684e35b0f27ae55d0be0a2" localSheetId="1" hidden="1">Hoja1!$J$87</definedName>
    <definedName name="CB_32bb523398a04acfadb93fe6e42cf13a" localSheetId="1" hidden="1">Hoja1!$B$16</definedName>
    <definedName name="CB_3536f72a2aa04c20ac590de7fa1692ff" localSheetId="1" hidden="1">Hoja1!$N$42</definedName>
    <definedName name="CB_3d4087e6c3e44d288afa0e4d7c87c666" localSheetId="1" hidden="1">Hoja1!$L$42</definedName>
    <definedName name="CB_3f3f97860ebf4bffbbe2d40170c1729e" localSheetId="1" hidden="1">Hoja1!$H$72</definedName>
    <definedName name="CB_4a5d86516da149e19f9da86cfd47884e" localSheetId="1" hidden="1">Hoja1!$L$32</definedName>
    <definedName name="CB_4c817e30cbf444148174f11a66ddceda" localSheetId="1" hidden="1">Hoja1!$J$102</definedName>
    <definedName name="CB_509e45dd9c654a05a24ba6498ddb8cf1" localSheetId="1" hidden="1">Hoja1!$N$62</definedName>
    <definedName name="CB_515c3015a036499face76643dacc87f7" localSheetId="1" hidden="1">Hoja1!$J$92</definedName>
    <definedName name="CB_5446f09c9b054a7f994e5c427a61d716" localSheetId="1" hidden="1">Hoja1!$H$52</definedName>
    <definedName name="CB_55a40184b76240d0b715af96b9b75aab" localSheetId="1" hidden="1">Hoja1!$L$7</definedName>
    <definedName name="CB_5946ec57e18042efa6ddc74062932f20" localSheetId="1" hidden="1">Hoja1!$J$67</definedName>
    <definedName name="CB_5cd0206193a44e5a85ef5297221dfd38" localSheetId="1" hidden="1">Hoja1!$H$42</definedName>
    <definedName name="CB_6479853bc0754228adf12141091fafd2" localSheetId="1" hidden="1">Hoja1!$L$102</definedName>
    <definedName name="CB_657ed1b4c219445f8f63354f4678d554" localSheetId="1" hidden="1">Hoja1!$J$32</definedName>
    <definedName name="CB_65e1335fbbc247babb3371d5ad236342" localSheetId="1" hidden="1">Hoja1!$B$15</definedName>
    <definedName name="CB_65fde902aed046e3a5fcd2ba4df06ea0" localSheetId="1" hidden="1">Hoja1!$N$77</definedName>
    <definedName name="CB_676e9bae8caa406592a985dc3db99915" localSheetId="1" hidden="1">Hoja1!$N$37</definedName>
    <definedName name="CB_69bc9b6deafd491d84826ed338602ace" localSheetId="1" hidden="1">Hoja1!$L$97</definedName>
    <definedName name="CB_6a221e243e164b53a7b957cc31750829" localSheetId="1" hidden="1">Hoja1!$J$82</definedName>
    <definedName name="CB_6b990fee555a4e8089d0707843d61602" localSheetId="1" hidden="1">Hoja1!$L$92</definedName>
    <definedName name="CB_6db1040f182347b0b5527c2417b135f3" localSheetId="1" hidden="1">Hoja1!$L$62</definedName>
    <definedName name="CB_6fd89c0db0314329af4f6483480532bf" localSheetId="1" hidden="1">Hoja1!$H$17</definedName>
    <definedName name="CB_70402ef3f8fe4cc98e3196245976cd35" localSheetId="1" hidden="1">Hoja1!$J$7</definedName>
    <definedName name="CB_723d81f9107e4aba80d9db82550f2e85" localSheetId="1" hidden="1">Hoja1!$N$67</definedName>
    <definedName name="CB_72b3dc16905e4626aa3050000f3cec37" localSheetId="1" hidden="1">Hoja1!$N$17</definedName>
    <definedName name="CB_73bcd4c734a74b1ca422d842a27c583d" localSheetId="1" hidden="1">Hoja1!$N$102</definedName>
    <definedName name="CB_79ce224b814347a6a4d109b4d31eddc3" localSheetId="1" hidden="1">Hoja1!$J$97</definedName>
    <definedName name="CB_7a40f697ae304db2936a90fe41f0b582" localSheetId="1" hidden="1">Hoja1!$H$77</definedName>
    <definedName name="CB_7caee588ac484fa38abd6220144d98ad" localSheetId="1" hidden="1">Hoja1!$J$62</definedName>
    <definedName name="CB_81c40efbd0b74c57b63ac5806150a11b" localSheetId="1" hidden="1">Hoja1!$L$87</definedName>
    <definedName name="CB_88b5ca655e6a429199c1b0aac69e19c5" localSheetId="1" hidden="1">Hoja1!$N$92</definedName>
    <definedName name="CB_88fa8e6334b3486d9095424c5a6d2617" localSheetId="1" hidden="1">Hoja1!$L$47</definedName>
    <definedName name="CB_8d3695e5d61941979005fc15e2deb8ae" localSheetId="1" hidden="1">Hoja1!$H$67</definedName>
    <definedName name="CB_90665d8d45934a6187ce9fc272920300" localSheetId="1" hidden="1">Hoja1!$N$27</definedName>
    <definedName name="CB_92aec283168f425b90fc17be4888c8f5" localSheetId="1" hidden="1">Hoja1!$H$2</definedName>
    <definedName name="CB_9533a026544443aab8ce0b2ad67397d7" localSheetId="1" hidden="1">Hoja1!$N$7</definedName>
    <definedName name="CB_98eaa9608e2f4cf6b525a23afe22e8ef" localSheetId="1" hidden="1">Hoja1!$L$57</definedName>
    <definedName name="CB_9bc011a161f3464a8973f280fc8235a8" localSheetId="1" hidden="1">Hoja1!$N$2</definedName>
    <definedName name="CB_9e3320ef5f6a46a8a7addf736afbf211" localSheetId="1" hidden="1">Hoja1!$H$47</definedName>
    <definedName name="CB_9eaebb8a293845a4a8b237a50895fb66" localSheetId="1" hidden="1">Hoja1!$J$27</definedName>
    <definedName name="CB_a6c99890ec2b41df96e1f118fdfd5a95" localSheetId="1" hidden="1">Hoja1!$J$22</definedName>
    <definedName name="CB_aa1d769ed1e14f95b498990367488088" localSheetId="1" hidden="1">Hoja1!$L$67</definedName>
    <definedName name="CB_ab2cf04b6c0e40f6a769cd89b0995760" localSheetId="1" hidden="1">Hoja1!$N$22</definedName>
    <definedName name="CB_ad984dd319634d009236d442bc62ecdc" localSheetId="1" hidden="1">Hoja1!$L$12</definedName>
    <definedName name="CB_b95d4f6058f44a64add06ee3466c0c55" localSheetId="1" hidden="1">Hoja1!$J$2</definedName>
    <definedName name="CB_bb4f68a009eb444cbe93938b71fc1875" localSheetId="1" hidden="1">Hoja1!$H$22</definedName>
    <definedName name="CB_bdf47864fbac42169c464617d05ec246" localSheetId="1" hidden="1">Hoja1!$L$82</definedName>
    <definedName name="CB_be69110d3ebc41019650d3be807f70c1" localSheetId="1" hidden="1">Hoja1!$N$12</definedName>
    <definedName name="CB_Block_00000000000000000000000000000000" localSheetId="1" hidden="1">"'7.0.0.0"</definedName>
    <definedName name="CB_Block_00000000000000000000000000000001" localSheetId="0" hidden="1">"'636016078300588530"</definedName>
    <definedName name="CB_Block_00000000000000000000000000000001" localSheetId="1" hidden="1">"'636016078300588530"</definedName>
    <definedName name="CB_Block_00000000000000000000000000000003" localSheetId="1" hidden="1">"'11.1.3436.0"</definedName>
    <definedName name="CB_BlockExt_00000000000000000000000000000003" localSheetId="1" hidden="1">"'11.1.2.3.000"</definedName>
    <definedName name="CB_c01e08709ba944c080fb86ece596e2cf" localSheetId="1" hidden="1">Hoja1!$N$32</definedName>
    <definedName name="CB_c8255d02d0c948149e5775de8f92f05c" localSheetId="1" hidden="1">Hoja1!$J$42</definedName>
    <definedName name="CB_c8bae8bab7234d3da1229c87d9397767" localSheetId="1" hidden="1">Hoja1!$L$72</definedName>
    <definedName name="CB_caa0d72fbd3746f09061f133e7f84380" localSheetId="1" hidden="1">Hoja1!$H$82</definedName>
    <definedName name="CB_cbc7f0f1ed3146df9de9ea0006d25501" localSheetId="1" hidden="1">Hoja1!$H$12</definedName>
    <definedName name="CB_cf2e0f6d083643fc8307061a168ca634" localSheetId="1" hidden="1">Hoja1!$H$102</definedName>
    <definedName name="CB_d23d654e691045f0b3dfcbecbaa1ad3a" localSheetId="1" hidden="1">Hoja1!$J$57</definedName>
    <definedName name="CB_d2473ec535e2489fb26f65c5b126009c" localSheetId="1" hidden="1">Hoja1!$H$7</definedName>
    <definedName name="CB_d30b43c8571a41f1add2587b8038c585" localSheetId="1" hidden="1">Hoja1!$J$77</definedName>
    <definedName name="CB_d458aea713c84423b838f29543f2bdae" localSheetId="1" hidden="1">Hoja1!$H$87</definedName>
    <definedName name="CB_d488305047c649ed8429dfbc84a00429" localSheetId="1" hidden="1">Hoja1!$B$6</definedName>
    <definedName name="CB_d7ece1a9c4854148a1b76b5a1287ab7d" localSheetId="1" hidden="1">Hoja1!$B$8</definedName>
    <definedName name="CB_dd7ae077afbe48548f5a08a6c53b3008" localSheetId="1" hidden="1">Hoja1!$L$27</definedName>
    <definedName name="CB_ddbfbf511a7f4cacab3c22829b82b0cf" localSheetId="1" hidden="1">Hoja1!$N$52</definedName>
    <definedName name="CB_de0a4feb173e4586acde179bf8d27b0d" localSheetId="1" hidden="1">Hoja1!$N$47</definedName>
    <definedName name="CB_e4ef9debf59f4c5391606eac6fa4f271" localSheetId="1" hidden="1">Hoja1!$J$17</definedName>
    <definedName name="CB_ead8cf792f4344f8a6d68db910926945" localSheetId="1" hidden="1">Hoja1!$H$62</definedName>
    <definedName name="CB_ec39665744f24d3db005b0c7dfa927d5" localSheetId="1" hidden="1">Hoja1!$J$12</definedName>
    <definedName name="CB_ef0c8f2b3b6f4903bcd41249528f7c50" localSheetId="1" hidden="1">Hoja1!$L$22</definedName>
    <definedName name="CB_efe75a6423c442abb22cb20f73b7f9fa" localSheetId="1" hidden="1">Hoja1!$N$97</definedName>
    <definedName name="CB_f3d4ab552b614c07beeb0cf110966f47" localSheetId="1" hidden="1">Hoja1!$B$14</definedName>
    <definedName name="CB_f597e15816a94923bc4d52c836b28b41" localSheetId="1" hidden="1">Hoja1!$J$52</definedName>
    <definedName name="CB_fae465280e864b9891d133ea3ae6231a" localSheetId="1" hidden="1">Hoja1!$N$87</definedName>
    <definedName name="CB_fb815220c7e44b959b096fc9005fa394" localSheetId="1" hidden="1">Hoja1!$L$77</definedName>
    <definedName name="CB_fcf42c0520d64c5390fc856d6ab698ec" localSheetId="1" hidden="1">Hoja1!$J$72</definedName>
    <definedName name="CBWorkbookPriority" localSheetId="0" hidden="1">-1181389877</definedName>
    <definedName name="CBx_20f5ade073fb496e93837507bd800c36" localSheetId="0" hidden="1">"'Hoja1'!$A$1"</definedName>
    <definedName name="CBx_7368d515e7ce470a8ad8c95bab0cb72e" localSheetId="0" hidden="1">"'CB_DATA_'!$A$1"</definedName>
    <definedName name="CBx_Sheet_Guid" localSheetId="0" hidden="1">"'7368d515-e7ce-470a-8ad8-c95bab0cb72e"</definedName>
    <definedName name="CBx_Sheet_Guid" localSheetId="1" hidden="1">"'20f5ade0-73fb-496e-9383-7507bd800c36"</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1" l="1"/>
  <c r="AF3" i="1" s="1"/>
  <c r="AF2" i="1"/>
  <c r="AD2" i="1"/>
  <c r="J2" i="1" l="1"/>
  <c r="P2" i="1" l="1"/>
  <c r="S2" i="1"/>
  <c r="R2" i="1"/>
  <c r="T2" i="1" s="1"/>
  <c r="B12" i="1"/>
  <c r="H2" i="1"/>
  <c r="B11" i="2"/>
  <c r="A11" i="2"/>
  <c r="P2" i="2"/>
  <c r="L2" i="1" l="1"/>
  <c r="AC2" i="1" s="1"/>
  <c r="AD3" i="1" s="1"/>
  <c r="AO2" i="1"/>
  <c r="AO3" i="1" s="1"/>
  <c r="Q2" i="1" l="1"/>
  <c r="E2" i="1" s="1"/>
  <c r="F2" i="1" s="1"/>
  <c r="H3" i="1" l="1"/>
  <c r="W2" i="1" l="1"/>
  <c r="V2" i="1" s="1"/>
  <c r="O2" i="1" s="1"/>
  <c r="AE2" i="1"/>
  <c r="AI2" i="1" s="1"/>
  <c r="N3" i="1" s="1"/>
  <c r="AE3" i="1" l="1"/>
  <c r="AI3" i="1" s="1"/>
  <c r="N4" i="1" s="1"/>
  <c r="AF4" i="1"/>
  <c r="Z3" i="1"/>
  <c r="L3" i="1" s="1"/>
  <c r="J3" i="1"/>
  <c r="S3" i="1" l="1"/>
  <c r="R3" i="1"/>
  <c r="P3" i="1"/>
  <c r="Q3" i="1"/>
  <c r="E3" i="1" s="1"/>
  <c r="F3" i="1" s="1"/>
  <c r="W3" i="1"/>
  <c r="V3" i="1" s="1"/>
  <c r="AC3" i="1"/>
  <c r="T3" i="1" l="1"/>
  <c r="O3" i="1"/>
  <c r="H4" i="1"/>
  <c r="AD4" i="1"/>
  <c r="Z4" i="1" l="1"/>
  <c r="L4" i="1" s="1"/>
  <c r="J4" i="1"/>
  <c r="S4" i="1" l="1"/>
  <c r="R4" i="1"/>
  <c r="AE4" i="1"/>
  <c r="AI4" i="1" s="1"/>
  <c r="N5" i="1" s="1"/>
  <c r="AF5" i="1"/>
  <c r="P4" i="1"/>
  <c r="Q4" i="1"/>
  <c r="E4" i="1" s="1"/>
  <c r="F4" i="1" s="1"/>
  <c r="W4" i="1"/>
  <c r="V4" i="1" s="1"/>
  <c r="AC4" i="1"/>
  <c r="T4" i="1" l="1"/>
  <c r="O4" i="1"/>
  <c r="H5" i="1"/>
  <c r="AD5" i="1"/>
  <c r="Z5" i="1" l="1"/>
  <c r="L5" i="1" s="1"/>
  <c r="J5" i="1"/>
  <c r="S5" i="1" l="1"/>
  <c r="R5" i="1"/>
  <c r="AE5" i="1"/>
  <c r="AI5" i="1" s="1"/>
  <c r="N6" i="1" s="1"/>
  <c r="AF6" i="1"/>
  <c r="P5" i="1"/>
  <c r="Q5" i="1"/>
  <c r="E5" i="1" s="1"/>
  <c r="F5" i="1" s="1"/>
  <c r="AC5" i="1"/>
  <c r="W5" i="1"/>
  <c r="V5" i="1" s="1"/>
  <c r="T5" i="1" l="1"/>
  <c r="AD6" i="1"/>
  <c r="O5" i="1"/>
  <c r="H6" i="1"/>
  <c r="Z6" i="1" l="1"/>
  <c r="L6" i="1" s="1"/>
  <c r="J6" i="1"/>
  <c r="S6" i="1" l="1"/>
  <c r="R6" i="1"/>
  <c r="AE6" i="1"/>
  <c r="AI6" i="1" s="1"/>
  <c r="N7" i="1" s="1"/>
  <c r="AF7" i="1"/>
  <c r="P6" i="1"/>
  <c r="Q6" i="1"/>
  <c r="E6" i="1" s="1"/>
  <c r="F6" i="1" s="1"/>
  <c r="AC6" i="1"/>
  <c r="W6" i="1"/>
  <c r="V6" i="1" s="1"/>
  <c r="T6" i="1" l="1"/>
  <c r="AD7" i="1"/>
  <c r="O6" i="1"/>
  <c r="H7" i="1"/>
  <c r="Z7" i="1" l="1"/>
  <c r="L7" i="1" s="1"/>
  <c r="J7" i="1"/>
  <c r="S7" i="1" l="1"/>
  <c r="R7" i="1"/>
  <c r="AE7" i="1"/>
  <c r="AI7" i="1" s="1"/>
  <c r="N8" i="1" s="1"/>
  <c r="AF8" i="1"/>
  <c r="P7" i="1"/>
  <c r="Q7" i="1"/>
  <c r="E7" i="1" s="1"/>
  <c r="F7" i="1" s="1"/>
  <c r="AC7" i="1"/>
  <c r="W7" i="1"/>
  <c r="V7" i="1" s="1"/>
  <c r="T7" i="1" l="1"/>
  <c r="AD8" i="1"/>
  <c r="O7" i="1"/>
  <c r="H8" i="1"/>
  <c r="Z8" i="1" l="1"/>
  <c r="L8" i="1" s="1"/>
  <c r="J8" i="1"/>
  <c r="S8" i="1" l="1"/>
  <c r="R8" i="1"/>
  <c r="AE8" i="1"/>
  <c r="AI8" i="1" s="1"/>
  <c r="N9" i="1" s="1"/>
  <c r="AF9" i="1"/>
  <c r="P8" i="1"/>
  <c r="Q8" i="1"/>
  <c r="E8" i="1" s="1"/>
  <c r="F8" i="1" s="1"/>
  <c r="W8" i="1"/>
  <c r="V8" i="1" s="1"/>
  <c r="AC8" i="1"/>
  <c r="T8" i="1" l="1"/>
  <c r="O8" i="1"/>
  <c r="H9" i="1"/>
  <c r="AD9" i="1"/>
  <c r="Z9" i="1" l="1"/>
  <c r="L9" i="1" s="1"/>
  <c r="J9" i="1"/>
  <c r="S9" i="1" l="1"/>
  <c r="R9" i="1"/>
  <c r="AE9" i="1"/>
  <c r="AI9" i="1" s="1"/>
  <c r="N10" i="1" s="1"/>
  <c r="AF10" i="1"/>
  <c r="P9" i="1"/>
  <c r="Q9" i="1"/>
  <c r="E9" i="1" s="1"/>
  <c r="F9" i="1" s="1"/>
  <c r="AC9" i="1"/>
  <c r="W9" i="1"/>
  <c r="V9" i="1" s="1"/>
  <c r="T9" i="1" l="1"/>
  <c r="O9" i="1"/>
  <c r="H10" i="1"/>
  <c r="AD10" i="1"/>
  <c r="Z10" i="1" l="1"/>
  <c r="L10" i="1" s="1"/>
  <c r="J10" i="1"/>
  <c r="S10" i="1" l="1"/>
  <c r="R10" i="1"/>
  <c r="AE10" i="1"/>
  <c r="AI10" i="1" s="1"/>
  <c r="N11" i="1" s="1"/>
  <c r="AF11" i="1"/>
  <c r="P10" i="1"/>
  <c r="Q10" i="1"/>
  <c r="E10" i="1" s="1"/>
  <c r="F10" i="1" s="1"/>
  <c r="W10" i="1"/>
  <c r="V10" i="1" s="1"/>
  <c r="AC10" i="1"/>
  <c r="T10" i="1" l="1"/>
  <c r="O10" i="1"/>
  <c r="H11" i="1"/>
  <c r="AD11" i="1"/>
  <c r="Z11" i="1" l="1"/>
  <c r="L11" i="1" s="1"/>
  <c r="J11" i="1"/>
  <c r="S11" i="1" l="1"/>
  <c r="R11" i="1"/>
  <c r="AE11" i="1"/>
  <c r="AI11" i="1" s="1"/>
  <c r="N12" i="1" s="1"/>
  <c r="AF12" i="1"/>
  <c r="P11" i="1"/>
  <c r="Q11" i="1"/>
  <c r="E11" i="1" s="1"/>
  <c r="F11" i="1" s="1"/>
  <c r="W11" i="1"/>
  <c r="V11" i="1" s="1"/>
  <c r="AC11" i="1"/>
  <c r="T11" i="1" l="1"/>
  <c r="O11" i="1"/>
  <c r="H12" i="1"/>
  <c r="AD12" i="1"/>
  <c r="Z12" i="1" l="1"/>
  <c r="L12" i="1" s="1"/>
  <c r="J12" i="1"/>
  <c r="S12" i="1" l="1"/>
  <c r="R12" i="1"/>
  <c r="AE12" i="1"/>
  <c r="AI12" i="1" s="1"/>
  <c r="N13" i="1" s="1"/>
  <c r="AF13" i="1"/>
  <c r="P12" i="1"/>
  <c r="Q12" i="1"/>
  <c r="E12" i="1" s="1"/>
  <c r="F12" i="1" s="1"/>
  <c r="AC12" i="1"/>
  <c r="W12" i="1"/>
  <c r="V12" i="1" s="1"/>
  <c r="T12" i="1" l="1"/>
  <c r="AD13" i="1"/>
  <c r="O12" i="1"/>
  <c r="H13" i="1"/>
  <c r="Z13" i="1" l="1"/>
  <c r="L13" i="1" s="1"/>
  <c r="J13" i="1"/>
  <c r="S13" i="1" l="1"/>
  <c r="R13" i="1"/>
  <c r="AE13" i="1"/>
  <c r="AI13" i="1" s="1"/>
  <c r="N14" i="1" s="1"/>
  <c r="AF14" i="1"/>
  <c r="P13" i="1"/>
  <c r="Q13" i="1"/>
  <c r="E13" i="1" s="1"/>
  <c r="F13" i="1" s="1"/>
  <c r="AC13" i="1"/>
  <c r="W13" i="1"/>
  <c r="V13" i="1" s="1"/>
  <c r="T13" i="1" l="1"/>
  <c r="AD14" i="1"/>
  <c r="O13" i="1"/>
  <c r="H14" i="1"/>
  <c r="Z14" i="1" l="1"/>
  <c r="L14" i="1" s="1"/>
  <c r="J14" i="1"/>
  <c r="S14" i="1" l="1"/>
  <c r="R14" i="1"/>
  <c r="AE14" i="1"/>
  <c r="AI14" i="1" s="1"/>
  <c r="N15" i="1" s="1"/>
  <c r="AF15" i="1"/>
  <c r="P14" i="1"/>
  <c r="Q14" i="1"/>
  <c r="E14" i="1" s="1"/>
  <c r="F14" i="1" s="1"/>
  <c r="W14" i="1"/>
  <c r="V14" i="1" s="1"/>
  <c r="AC14" i="1"/>
  <c r="T14" i="1" l="1"/>
  <c r="O14" i="1"/>
  <c r="H15" i="1"/>
  <c r="AD15" i="1"/>
  <c r="Z15" i="1" l="1"/>
  <c r="L15" i="1" s="1"/>
  <c r="J15" i="1"/>
  <c r="S15" i="1" l="1"/>
  <c r="R15" i="1"/>
  <c r="AE15" i="1"/>
  <c r="AI15" i="1" s="1"/>
  <c r="N16" i="1" s="1"/>
  <c r="AF16" i="1"/>
  <c r="P15" i="1"/>
  <c r="Q15" i="1"/>
  <c r="E15" i="1" s="1"/>
  <c r="F15" i="1" s="1"/>
  <c r="AC15" i="1"/>
  <c r="W15" i="1"/>
  <c r="V15" i="1" s="1"/>
  <c r="T15" i="1" l="1"/>
  <c r="AD16" i="1"/>
  <c r="O15" i="1"/>
  <c r="H16" i="1"/>
  <c r="Z16" i="1" l="1"/>
  <c r="L16" i="1" s="1"/>
  <c r="J16" i="1"/>
  <c r="S16" i="1" l="1"/>
  <c r="R16" i="1"/>
  <c r="AE16" i="1"/>
  <c r="AI16" i="1" s="1"/>
  <c r="N17" i="1" s="1"/>
  <c r="AF17" i="1"/>
  <c r="P16" i="1"/>
  <c r="Q16" i="1"/>
  <c r="E16" i="1" s="1"/>
  <c r="F16" i="1" s="1"/>
  <c r="AC16" i="1"/>
  <c r="W16" i="1"/>
  <c r="V16" i="1" s="1"/>
  <c r="T16" i="1" l="1"/>
  <c r="O16" i="1"/>
  <c r="H17" i="1"/>
  <c r="AD17" i="1"/>
  <c r="Z17" i="1" l="1"/>
  <c r="L17" i="1" s="1"/>
  <c r="J17" i="1"/>
  <c r="S17" i="1" l="1"/>
  <c r="R17" i="1"/>
  <c r="AE17" i="1"/>
  <c r="AI17" i="1" s="1"/>
  <c r="N18" i="1" s="1"/>
  <c r="AF18" i="1"/>
  <c r="P17" i="1"/>
  <c r="Q17" i="1"/>
  <c r="E17" i="1" s="1"/>
  <c r="F17" i="1" s="1"/>
  <c r="AC17" i="1"/>
  <c r="W17" i="1"/>
  <c r="V17" i="1" s="1"/>
  <c r="T17" i="1" l="1"/>
  <c r="AD18" i="1"/>
  <c r="O17" i="1"/>
  <c r="H18" i="1"/>
  <c r="Z18" i="1" l="1"/>
  <c r="L18" i="1" s="1"/>
  <c r="J18" i="1"/>
  <c r="S18" i="1" l="1"/>
  <c r="R18" i="1"/>
  <c r="AE18" i="1"/>
  <c r="AI18" i="1" s="1"/>
  <c r="N19" i="1" s="1"/>
  <c r="AF19" i="1"/>
  <c r="P18" i="1"/>
  <c r="Q18" i="1"/>
  <c r="E18" i="1" s="1"/>
  <c r="F18" i="1" s="1"/>
  <c r="W18" i="1"/>
  <c r="V18" i="1" s="1"/>
  <c r="AC18" i="1"/>
  <c r="T18" i="1" l="1"/>
  <c r="O18" i="1"/>
  <c r="H19" i="1"/>
  <c r="AD19" i="1"/>
  <c r="Z19" i="1" l="1"/>
  <c r="L19" i="1" s="1"/>
  <c r="J19" i="1"/>
  <c r="S19" i="1" l="1"/>
  <c r="R19" i="1"/>
  <c r="AE19" i="1"/>
  <c r="AI19" i="1" s="1"/>
  <c r="N20" i="1" s="1"/>
  <c r="AF20" i="1"/>
  <c r="W19" i="1"/>
  <c r="V19" i="1" s="1"/>
  <c r="AC19" i="1"/>
  <c r="P19" i="1"/>
  <c r="Q19" i="1"/>
  <c r="E19" i="1" s="1"/>
  <c r="F19" i="1" s="1"/>
  <c r="T19" i="1" l="1"/>
  <c r="O19" i="1"/>
  <c r="H20" i="1"/>
  <c r="AD20" i="1"/>
  <c r="Z20" i="1" l="1"/>
  <c r="L20" i="1" s="1"/>
  <c r="J20" i="1"/>
  <c r="S20" i="1" l="1"/>
  <c r="R20" i="1"/>
  <c r="AE20" i="1"/>
  <c r="AI20" i="1" s="1"/>
  <c r="N21" i="1" s="1"/>
  <c r="AF21" i="1"/>
  <c r="P20" i="1"/>
  <c r="Q20" i="1"/>
  <c r="E20" i="1" s="1"/>
  <c r="F20" i="1" s="1"/>
  <c r="AC20" i="1"/>
  <c r="W20" i="1"/>
  <c r="V20" i="1" s="1"/>
  <c r="T20" i="1" l="1"/>
  <c r="AD21" i="1"/>
  <c r="O20" i="1"/>
  <c r="H21" i="1"/>
  <c r="Z21" i="1" l="1"/>
  <c r="L21" i="1" s="1"/>
  <c r="J21" i="1"/>
  <c r="S21" i="1" l="1"/>
  <c r="R21" i="1"/>
  <c r="AE21" i="1"/>
  <c r="AI21" i="1" s="1"/>
  <c r="N22" i="1" s="1"/>
  <c r="AF22" i="1"/>
  <c r="P21" i="1"/>
  <c r="Q21" i="1"/>
  <c r="E21" i="1" s="1"/>
  <c r="F21" i="1" s="1"/>
  <c r="AC21" i="1"/>
  <c r="W21" i="1"/>
  <c r="V21" i="1" s="1"/>
  <c r="T21" i="1" l="1"/>
  <c r="AD22" i="1"/>
  <c r="O21" i="1"/>
  <c r="H22" i="1"/>
  <c r="Z22" i="1" l="1"/>
  <c r="L22" i="1" s="1"/>
  <c r="J22" i="1"/>
  <c r="S22" i="1" l="1"/>
  <c r="R22" i="1"/>
  <c r="AE22" i="1"/>
  <c r="AI22" i="1" s="1"/>
  <c r="N23" i="1" s="1"/>
  <c r="AF23" i="1"/>
  <c r="P22" i="1"/>
  <c r="Q22" i="1"/>
  <c r="E22" i="1" s="1"/>
  <c r="F22" i="1" s="1"/>
  <c r="AC22" i="1"/>
  <c r="W22" i="1"/>
  <c r="V22" i="1" s="1"/>
  <c r="T22" i="1" l="1"/>
  <c r="AD23" i="1"/>
  <c r="O22" i="1"/>
  <c r="H23" i="1"/>
  <c r="Z23" i="1" l="1"/>
  <c r="L23" i="1" s="1"/>
  <c r="J23" i="1"/>
  <c r="S23" i="1" l="1"/>
  <c r="R23" i="1"/>
  <c r="AE23" i="1"/>
  <c r="AI23" i="1" s="1"/>
  <c r="N24" i="1" s="1"/>
  <c r="AF24" i="1"/>
  <c r="P23" i="1"/>
  <c r="Q23" i="1"/>
  <c r="E23" i="1" s="1"/>
  <c r="F23" i="1" s="1"/>
  <c r="AC23" i="1"/>
  <c r="W23" i="1"/>
  <c r="V23" i="1" s="1"/>
  <c r="T23" i="1" l="1"/>
  <c r="AD24" i="1"/>
  <c r="O23" i="1"/>
  <c r="H24" i="1"/>
  <c r="Z24" i="1" l="1"/>
  <c r="L24" i="1" s="1"/>
  <c r="J24" i="1"/>
  <c r="S24" i="1" l="1"/>
  <c r="R24" i="1"/>
  <c r="AE24" i="1"/>
  <c r="AI24" i="1" s="1"/>
  <c r="N25" i="1" s="1"/>
  <c r="AF25" i="1"/>
  <c r="P24" i="1"/>
  <c r="Q24" i="1"/>
  <c r="E24" i="1" s="1"/>
  <c r="F24" i="1" s="1"/>
  <c r="W24" i="1"/>
  <c r="V24" i="1" s="1"/>
  <c r="AC24" i="1"/>
  <c r="T24" i="1" l="1"/>
  <c r="AD25" i="1"/>
  <c r="O24" i="1"/>
  <c r="H25" i="1"/>
  <c r="Z25" i="1" l="1"/>
  <c r="L25" i="1" s="1"/>
  <c r="J25" i="1"/>
  <c r="S25" i="1" l="1"/>
  <c r="R25" i="1"/>
  <c r="AE25" i="1"/>
  <c r="AI25" i="1" s="1"/>
  <c r="N26" i="1" s="1"/>
  <c r="AF26" i="1"/>
  <c r="P25" i="1"/>
  <c r="Q25" i="1"/>
  <c r="E25" i="1" s="1"/>
  <c r="F25" i="1" s="1"/>
  <c r="W25" i="1"/>
  <c r="V25" i="1" s="1"/>
  <c r="AC25" i="1"/>
  <c r="T25" i="1" l="1"/>
  <c r="AD26" i="1"/>
  <c r="O25" i="1"/>
  <c r="H26" i="1"/>
  <c r="Z26" i="1" l="1"/>
  <c r="L26" i="1" s="1"/>
  <c r="J26" i="1"/>
  <c r="S26" i="1" l="1"/>
  <c r="R26" i="1"/>
  <c r="AE26" i="1"/>
  <c r="AI26" i="1" s="1"/>
  <c r="N27" i="1" s="1"/>
  <c r="AF27" i="1"/>
  <c r="P26" i="1"/>
  <c r="Q26" i="1"/>
  <c r="E26" i="1" s="1"/>
  <c r="F26" i="1" s="1"/>
  <c r="W26" i="1"/>
  <c r="V26" i="1" s="1"/>
  <c r="AC26" i="1"/>
  <c r="T26" i="1" l="1"/>
  <c r="AD27" i="1"/>
  <c r="O26" i="1"/>
  <c r="H27" i="1"/>
  <c r="Z27" i="1" l="1"/>
  <c r="L27" i="1" s="1"/>
  <c r="J27" i="1"/>
  <c r="S27" i="1" l="1"/>
  <c r="R27" i="1"/>
  <c r="AE27" i="1"/>
  <c r="AI27" i="1" s="1"/>
  <c r="N28" i="1" s="1"/>
  <c r="AF28" i="1"/>
  <c r="P27" i="1"/>
  <c r="Q27" i="1"/>
  <c r="E27" i="1" s="1"/>
  <c r="F27" i="1" s="1"/>
  <c r="AC27" i="1"/>
  <c r="W27" i="1"/>
  <c r="V27" i="1" s="1"/>
  <c r="T27" i="1" l="1"/>
  <c r="AD28" i="1"/>
  <c r="O27" i="1"/>
  <c r="H28" i="1"/>
  <c r="Z28" i="1" l="1"/>
  <c r="L28" i="1" s="1"/>
  <c r="J28" i="1"/>
  <c r="S28" i="1" l="1"/>
  <c r="R28" i="1"/>
  <c r="AE28" i="1"/>
  <c r="AI28" i="1" s="1"/>
  <c r="N29" i="1" s="1"/>
  <c r="AF29" i="1"/>
  <c r="P28" i="1"/>
  <c r="Q28" i="1"/>
  <c r="E28" i="1" s="1"/>
  <c r="F28" i="1" s="1"/>
  <c r="AC28" i="1"/>
  <c r="W28" i="1"/>
  <c r="V28" i="1" s="1"/>
  <c r="T28" i="1" l="1"/>
  <c r="AD29" i="1"/>
  <c r="O28" i="1"/>
  <c r="H29" i="1"/>
  <c r="Z29" i="1" l="1"/>
  <c r="L29" i="1" s="1"/>
  <c r="J29" i="1"/>
  <c r="S29" i="1" l="1"/>
  <c r="R29" i="1"/>
  <c r="AE29" i="1"/>
  <c r="AI29" i="1" s="1"/>
  <c r="N30" i="1" s="1"/>
  <c r="AF30" i="1"/>
  <c r="P29" i="1"/>
  <c r="Q29" i="1"/>
  <c r="E29" i="1" s="1"/>
  <c r="F29" i="1" s="1"/>
  <c r="W29" i="1"/>
  <c r="V29" i="1" s="1"/>
  <c r="AC29" i="1"/>
  <c r="T29" i="1" l="1"/>
  <c r="AD30" i="1"/>
  <c r="O29" i="1"/>
  <c r="H30" i="1"/>
  <c r="Z30" i="1" l="1"/>
  <c r="L30" i="1" s="1"/>
  <c r="J30" i="1"/>
  <c r="S30" i="1" l="1"/>
  <c r="R30" i="1"/>
  <c r="AE30" i="1"/>
  <c r="AI30" i="1" s="1"/>
  <c r="N31" i="1" s="1"/>
  <c r="AF31" i="1"/>
  <c r="W30" i="1"/>
  <c r="V30" i="1" s="1"/>
  <c r="AC30" i="1"/>
  <c r="P30" i="1"/>
  <c r="Q30" i="1"/>
  <c r="E30" i="1" s="1"/>
  <c r="F30" i="1" s="1"/>
  <c r="T30" i="1" l="1"/>
  <c r="O30" i="1"/>
  <c r="H31" i="1"/>
  <c r="AD31" i="1"/>
  <c r="Z31" i="1" l="1"/>
  <c r="L31" i="1" s="1"/>
  <c r="J31" i="1"/>
  <c r="S31" i="1" l="1"/>
  <c r="R31" i="1"/>
  <c r="AE31" i="1"/>
  <c r="AI31" i="1" s="1"/>
  <c r="N32" i="1" s="1"/>
  <c r="AF32" i="1"/>
  <c r="P31" i="1"/>
  <c r="Q31" i="1"/>
  <c r="E31" i="1" s="1"/>
  <c r="F31" i="1" s="1"/>
  <c r="AC31" i="1"/>
  <c r="W31" i="1"/>
  <c r="V31" i="1" s="1"/>
  <c r="T31" i="1" l="1"/>
  <c r="AD32" i="1"/>
  <c r="O31" i="1"/>
  <c r="H32" i="1"/>
  <c r="Z32" i="1" l="1"/>
  <c r="L32" i="1" s="1"/>
  <c r="J32" i="1"/>
  <c r="S32" i="1" l="1"/>
  <c r="R32" i="1"/>
  <c r="AE32" i="1"/>
  <c r="AI32" i="1" s="1"/>
  <c r="N33" i="1" s="1"/>
  <c r="AF33" i="1"/>
  <c r="P32" i="1"/>
  <c r="Q32" i="1"/>
  <c r="E32" i="1" s="1"/>
  <c r="F32" i="1" s="1"/>
  <c r="AC32" i="1"/>
  <c r="W32" i="1"/>
  <c r="V32" i="1" s="1"/>
  <c r="T32" i="1" l="1"/>
  <c r="AD33" i="1"/>
  <c r="O32" i="1"/>
  <c r="H33" i="1"/>
  <c r="Z33" i="1" l="1"/>
  <c r="L33" i="1" s="1"/>
  <c r="J33" i="1"/>
  <c r="S33" i="1" l="1"/>
  <c r="R33" i="1"/>
  <c r="AE33" i="1"/>
  <c r="AI33" i="1" s="1"/>
  <c r="N34" i="1" s="1"/>
  <c r="AF34" i="1"/>
  <c r="P33" i="1"/>
  <c r="Q33" i="1"/>
  <c r="E33" i="1" s="1"/>
  <c r="F33" i="1" s="1"/>
  <c r="AC33" i="1"/>
  <c r="W33" i="1"/>
  <c r="V33" i="1" s="1"/>
  <c r="T33" i="1" l="1"/>
  <c r="AD34" i="1"/>
  <c r="O33" i="1"/>
  <c r="H34" i="1"/>
  <c r="Z34" i="1" l="1"/>
  <c r="L34" i="1" s="1"/>
  <c r="J34" i="1"/>
  <c r="S34" i="1" l="1"/>
  <c r="R34" i="1"/>
  <c r="AE34" i="1"/>
  <c r="AI34" i="1" s="1"/>
  <c r="N35" i="1" s="1"/>
  <c r="AF35" i="1"/>
  <c r="P34" i="1"/>
  <c r="Q34" i="1"/>
  <c r="E34" i="1" s="1"/>
  <c r="F34" i="1" s="1"/>
  <c r="AC34" i="1"/>
  <c r="W34" i="1"/>
  <c r="V34" i="1" s="1"/>
  <c r="T34" i="1" l="1"/>
  <c r="AD35" i="1"/>
  <c r="O34" i="1"/>
  <c r="H35" i="1"/>
  <c r="Z35" i="1" l="1"/>
  <c r="L35" i="1" s="1"/>
  <c r="J35" i="1"/>
  <c r="S35" i="1" l="1"/>
  <c r="R35" i="1"/>
  <c r="T35" i="1" s="1"/>
  <c r="AE35" i="1"/>
  <c r="AI35" i="1" s="1"/>
  <c r="N36" i="1" s="1"/>
  <c r="AF36" i="1"/>
  <c r="AC35" i="1"/>
  <c r="W35" i="1"/>
  <c r="V35" i="1" s="1"/>
  <c r="P35" i="1"/>
  <c r="Q35" i="1"/>
  <c r="E35" i="1" s="1"/>
  <c r="F35" i="1" s="1"/>
  <c r="O35" i="1" l="1"/>
  <c r="H36" i="1"/>
  <c r="AD36" i="1"/>
  <c r="Z36" i="1" l="1"/>
  <c r="L36" i="1" s="1"/>
  <c r="J36" i="1"/>
  <c r="S36" i="1" l="1"/>
  <c r="R36" i="1"/>
  <c r="T36" i="1" s="1"/>
  <c r="AE36" i="1"/>
  <c r="AI36" i="1" s="1"/>
  <c r="N37" i="1" s="1"/>
  <c r="AF37" i="1"/>
  <c r="P36" i="1"/>
  <c r="Q36" i="1"/>
  <c r="E36" i="1" s="1"/>
  <c r="F36" i="1" s="1"/>
  <c r="AC36" i="1"/>
  <c r="W36" i="1"/>
  <c r="V36" i="1" s="1"/>
  <c r="AD37" i="1" l="1"/>
  <c r="O36" i="1"/>
  <c r="H37" i="1"/>
  <c r="Z37" i="1" l="1"/>
  <c r="L37" i="1" s="1"/>
  <c r="J37" i="1"/>
  <c r="S37" i="1" l="1"/>
  <c r="R37" i="1"/>
  <c r="AE37" i="1"/>
  <c r="AI37" i="1" s="1"/>
  <c r="N38" i="1" s="1"/>
  <c r="AF38" i="1"/>
  <c r="P37" i="1"/>
  <c r="Q37" i="1"/>
  <c r="E37" i="1" s="1"/>
  <c r="F37" i="1" s="1"/>
  <c r="AC37" i="1"/>
  <c r="W37" i="1"/>
  <c r="V37" i="1" s="1"/>
  <c r="T37" i="1" l="1"/>
  <c r="AD38" i="1"/>
  <c r="O37" i="1"/>
  <c r="H38" i="1"/>
  <c r="Z38" i="1" l="1"/>
  <c r="L38" i="1" s="1"/>
  <c r="J38" i="1"/>
  <c r="S38" i="1" l="1"/>
  <c r="R38" i="1"/>
  <c r="AE38" i="1"/>
  <c r="AI38" i="1" s="1"/>
  <c r="N39" i="1" s="1"/>
  <c r="AF39" i="1"/>
  <c r="P38" i="1"/>
  <c r="Q38" i="1"/>
  <c r="E38" i="1" s="1"/>
  <c r="F38" i="1" s="1"/>
  <c r="AC38" i="1"/>
  <c r="W38" i="1"/>
  <c r="V38" i="1" s="1"/>
  <c r="T38" i="1" l="1"/>
  <c r="AD39" i="1"/>
  <c r="O38" i="1"/>
  <c r="H39" i="1"/>
  <c r="Z39" i="1" l="1"/>
  <c r="L39" i="1" s="1"/>
  <c r="J39" i="1"/>
  <c r="S39" i="1" l="1"/>
  <c r="R39" i="1"/>
  <c r="AE39" i="1"/>
  <c r="AI39" i="1" s="1"/>
  <c r="N40" i="1" s="1"/>
  <c r="AF40" i="1"/>
  <c r="P39" i="1"/>
  <c r="Q39" i="1"/>
  <c r="E39" i="1" s="1"/>
  <c r="F39" i="1" s="1"/>
  <c r="AC39" i="1"/>
  <c r="W39" i="1"/>
  <c r="V39" i="1" s="1"/>
  <c r="T39" i="1" l="1"/>
  <c r="AD40" i="1"/>
  <c r="O39" i="1"/>
  <c r="H40" i="1"/>
  <c r="Z40" i="1" l="1"/>
  <c r="L40" i="1" s="1"/>
  <c r="J40" i="1"/>
  <c r="S40" i="1" l="1"/>
  <c r="R40" i="1"/>
  <c r="AE40" i="1"/>
  <c r="AI40" i="1" s="1"/>
  <c r="N41" i="1" s="1"/>
  <c r="AF41" i="1"/>
  <c r="P40" i="1"/>
  <c r="Q40" i="1"/>
  <c r="E40" i="1" s="1"/>
  <c r="F40" i="1" s="1"/>
  <c r="AC40" i="1"/>
  <c r="W40" i="1"/>
  <c r="V40" i="1" s="1"/>
  <c r="T40" i="1" l="1"/>
  <c r="AD41" i="1"/>
  <c r="O40" i="1"/>
  <c r="H41" i="1"/>
  <c r="Z41" i="1" l="1"/>
  <c r="L41" i="1" s="1"/>
  <c r="J41" i="1"/>
  <c r="S41" i="1" l="1"/>
  <c r="R41" i="1"/>
  <c r="AE41" i="1"/>
  <c r="AI41" i="1" s="1"/>
  <c r="N42" i="1" s="1"/>
  <c r="AF42" i="1"/>
  <c r="P41" i="1"/>
  <c r="Q41" i="1"/>
  <c r="E41" i="1" s="1"/>
  <c r="F41" i="1" s="1"/>
  <c r="W41" i="1"/>
  <c r="V41" i="1" s="1"/>
  <c r="AC41" i="1"/>
  <c r="T41" i="1" l="1"/>
  <c r="AD42" i="1"/>
  <c r="O41" i="1"/>
  <c r="H42" i="1"/>
  <c r="Z42" i="1" l="1"/>
  <c r="L42" i="1" s="1"/>
  <c r="J42" i="1"/>
  <c r="S42" i="1" l="1"/>
  <c r="R42" i="1"/>
  <c r="AE42" i="1"/>
  <c r="AI42" i="1" s="1"/>
  <c r="N43" i="1" s="1"/>
  <c r="AF43" i="1"/>
  <c r="P42" i="1"/>
  <c r="Q42" i="1"/>
  <c r="E42" i="1" s="1"/>
  <c r="F42" i="1" s="1"/>
  <c r="AC42" i="1"/>
  <c r="W42" i="1"/>
  <c r="V42" i="1" s="1"/>
  <c r="T42" i="1" l="1"/>
  <c r="AD43" i="1"/>
  <c r="O42" i="1"/>
  <c r="H43" i="1"/>
  <c r="Z43" i="1" l="1"/>
  <c r="L43" i="1" s="1"/>
  <c r="J43" i="1"/>
  <c r="S43" i="1" l="1"/>
  <c r="R43" i="1"/>
  <c r="AE43" i="1"/>
  <c r="AI43" i="1" s="1"/>
  <c r="N44" i="1" s="1"/>
  <c r="AF44" i="1"/>
  <c r="P43" i="1"/>
  <c r="Q43" i="1"/>
  <c r="E43" i="1" s="1"/>
  <c r="F43" i="1" s="1"/>
  <c r="W43" i="1"/>
  <c r="V43" i="1" s="1"/>
  <c r="AC43" i="1"/>
  <c r="T43" i="1" l="1"/>
  <c r="AD44" i="1"/>
  <c r="O43" i="1"/>
  <c r="H44" i="1"/>
  <c r="Z44" i="1" l="1"/>
  <c r="L44" i="1" s="1"/>
  <c r="J44" i="1"/>
  <c r="S44" i="1" l="1"/>
  <c r="R44" i="1"/>
  <c r="AE44" i="1"/>
  <c r="AI44" i="1" s="1"/>
  <c r="N45" i="1" s="1"/>
  <c r="AF45" i="1"/>
  <c r="P44" i="1"/>
  <c r="Q44" i="1"/>
  <c r="E44" i="1" s="1"/>
  <c r="F44" i="1" s="1"/>
  <c r="W44" i="1"/>
  <c r="V44" i="1" s="1"/>
  <c r="AC44" i="1"/>
  <c r="T44" i="1" l="1"/>
  <c r="AD45" i="1"/>
  <c r="O44" i="1"/>
  <c r="H45" i="1"/>
  <c r="Z45" i="1" l="1"/>
  <c r="L45" i="1" s="1"/>
  <c r="J45" i="1"/>
  <c r="S45" i="1" l="1"/>
  <c r="R45" i="1"/>
  <c r="AE45" i="1"/>
  <c r="AI45" i="1" s="1"/>
  <c r="N46" i="1" s="1"/>
  <c r="AF46" i="1"/>
  <c r="AC45" i="1"/>
  <c r="W45" i="1"/>
  <c r="V45" i="1" s="1"/>
  <c r="P45" i="1"/>
  <c r="Q45" i="1"/>
  <c r="E45" i="1" s="1"/>
  <c r="F45" i="1" s="1"/>
  <c r="T45" i="1" l="1"/>
  <c r="AD46" i="1"/>
  <c r="O45" i="1"/>
  <c r="H46" i="1"/>
  <c r="Z46" i="1" l="1"/>
  <c r="L46" i="1" s="1"/>
  <c r="J46" i="1"/>
  <c r="S46" i="1" l="1"/>
  <c r="R46" i="1"/>
  <c r="AE46" i="1"/>
  <c r="AI46" i="1" s="1"/>
  <c r="N47" i="1" s="1"/>
  <c r="AF47" i="1"/>
  <c r="P46" i="1"/>
  <c r="Q46" i="1"/>
  <c r="E46" i="1" s="1"/>
  <c r="F46" i="1" s="1"/>
  <c r="AC46" i="1"/>
  <c r="W46" i="1"/>
  <c r="V46" i="1" s="1"/>
  <c r="T46" i="1" l="1"/>
  <c r="AD47" i="1"/>
  <c r="O46" i="1"/>
  <c r="H47" i="1"/>
  <c r="Z47" i="1" l="1"/>
  <c r="L47" i="1" s="1"/>
  <c r="J47" i="1"/>
  <c r="S47" i="1" l="1"/>
  <c r="R47" i="1"/>
  <c r="AE47" i="1"/>
  <c r="AI47" i="1" s="1"/>
  <c r="N48" i="1" s="1"/>
  <c r="AF48" i="1"/>
  <c r="P47" i="1"/>
  <c r="Q47" i="1"/>
  <c r="E47" i="1" s="1"/>
  <c r="F47" i="1" s="1"/>
  <c r="AC47" i="1"/>
  <c r="W47" i="1"/>
  <c r="V47" i="1" s="1"/>
  <c r="T47" i="1" l="1"/>
  <c r="AD48" i="1"/>
  <c r="O47" i="1"/>
  <c r="H48" i="1"/>
  <c r="Z48" i="1" l="1"/>
  <c r="L48" i="1" s="1"/>
  <c r="J48" i="1"/>
  <c r="S48" i="1" l="1"/>
  <c r="R48" i="1"/>
  <c r="AE48" i="1"/>
  <c r="AI48" i="1" s="1"/>
  <c r="N49" i="1" s="1"/>
  <c r="AF49" i="1"/>
  <c r="P48" i="1"/>
  <c r="Q48" i="1"/>
  <c r="E48" i="1" s="1"/>
  <c r="F48" i="1" s="1"/>
  <c r="W48" i="1"/>
  <c r="V48" i="1" s="1"/>
  <c r="AC48" i="1"/>
  <c r="T48" i="1" l="1"/>
  <c r="AD49" i="1"/>
  <c r="O48" i="1"/>
  <c r="H49" i="1"/>
  <c r="Z49" i="1" l="1"/>
  <c r="L49" i="1" s="1"/>
  <c r="J49" i="1"/>
  <c r="S49" i="1" l="1"/>
  <c r="R49" i="1"/>
  <c r="AE49" i="1"/>
  <c r="AI49" i="1" s="1"/>
  <c r="N50" i="1" s="1"/>
  <c r="AF50" i="1"/>
  <c r="P49" i="1"/>
  <c r="Q49" i="1"/>
  <c r="E49" i="1" s="1"/>
  <c r="F49" i="1" s="1"/>
  <c r="W49" i="1"/>
  <c r="V49" i="1" s="1"/>
  <c r="AC49" i="1"/>
  <c r="T49" i="1" l="1"/>
  <c r="AD50" i="1"/>
  <c r="O49" i="1"/>
  <c r="H50" i="1"/>
  <c r="Z50" i="1" l="1"/>
  <c r="L50" i="1" s="1"/>
  <c r="J50" i="1"/>
  <c r="S50" i="1" l="1"/>
  <c r="R50" i="1"/>
  <c r="AE50" i="1"/>
  <c r="AI50" i="1" s="1"/>
  <c r="N51" i="1" s="1"/>
  <c r="AF51" i="1"/>
  <c r="Q50" i="1"/>
  <c r="E50" i="1" s="1"/>
  <c r="F50" i="1" s="1"/>
  <c r="P50" i="1"/>
  <c r="AC50" i="1"/>
  <c r="W50" i="1"/>
  <c r="V50" i="1" s="1"/>
  <c r="T50" i="1" l="1"/>
  <c r="O50" i="1"/>
  <c r="H51" i="1"/>
  <c r="AD51" i="1"/>
  <c r="Z51" i="1" l="1"/>
  <c r="L51" i="1" s="1"/>
  <c r="J51" i="1"/>
  <c r="S51" i="1" l="1"/>
  <c r="R51" i="1"/>
  <c r="AE51" i="1"/>
  <c r="AI51" i="1" s="1"/>
  <c r="N52" i="1" s="1"/>
  <c r="AF52" i="1"/>
  <c r="P51" i="1"/>
  <c r="Q51" i="1"/>
  <c r="E51" i="1" s="1"/>
  <c r="F51" i="1" s="1"/>
  <c r="W51" i="1"/>
  <c r="V51" i="1" s="1"/>
  <c r="AC51" i="1"/>
  <c r="T51" i="1" l="1"/>
  <c r="AD52" i="1"/>
  <c r="O51" i="1"/>
  <c r="H52" i="1"/>
  <c r="Z52" i="1" l="1"/>
  <c r="L52" i="1" s="1"/>
  <c r="J52" i="1"/>
  <c r="S52" i="1" l="1"/>
  <c r="R52" i="1"/>
  <c r="AE52" i="1"/>
  <c r="AI52" i="1" s="1"/>
  <c r="N53" i="1" s="1"/>
  <c r="AF53" i="1"/>
  <c r="P52" i="1"/>
  <c r="Q52" i="1"/>
  <c r="E52" i="1" s="1"/>
  <c r="F52" i="1" s="1"/>
  <c r="AC52" i="1"/>
  <c r="W52" i="1"/>
  <c r="V52" i="1" s="1"/>
  <c r="T52" i="1" l="1"/>
  <c r="AD53" i="1"/>
  <c r="O52" i="1"/>
  <c r="H53" i="1"/>
  <c r="Z53" i="1" l="1"/>
  <c r="L53" i="1" s="1"/>
  <c r="J53" i="1"/>
  <c r="S53" i="1" l="1"/>
  <c r="R53" i="1"/>
  <c r="AE53" i="1"/>
  <c r="AI53" i="1" s="1"/>
  <c r="N54" i="1" s="1"/>
  <c r="AF54" i="1"/>
  <c r="P53" i="1"/>
  <c r="Q53" i="1"/>
  <c r="E53" i="1" s="1"/>
  <c r="F53" i="1" s="1"/>
  <c r="AC53" i="1"/>
  <c r="W53" i="1"/>
  <c r="V53" i="1" s="1"/>
  <c r="T53" i="1" l="1"/>
  <c r="AD54" i="1"/>
  <c r="O53" i="1"/>
  <c r="H54" i="1"/>
  <c r="Z54" i="1" l="1"/>
  <c r="L54" i="1" s="1"/>
  <c r="J54" i="1"/>
  <c r="S54" i="1" l="1"/>
  <c r="R54" i="1"/>
  <c r="AE54" i="1"/>
  <c r="AI54" i="1" s="1"/>
  <c r="N55" i="1" s="1"/>
  <c r="AF55" i="1"/>
  <c r="P54" i="1"/>
  <c r="Q54" i="1"/>
  <c r="E54" i="1" s="1"/>
  <c r="F54" i="1" s="1"/>
  <c r="AC54" i="1"/>
  <c r="W54" i="1"/>
  <c r="V54" i="1" s="1"/>
  <c r="T54" i="1" l="1"/>
  <c r="AD55" i="1"/>
  <c r="O54" i="1"/>
  <c r="H55" i="1"/>
  <c r="Z55" i="1" l="1"/>
  <c r="L55" i="1" s="1"/>
  <c r="J55" i="1"/>
  <c r="S55" i="1" l="1"/>
  <c r="R55" i="1"/>
  <c r="AE55" i="1"/>
  <c r="AI55" i="1" s="1"/>
  <c r="N56" i="1" s="1"/>
  <c r="AF56" i="1"/>
  <c r="P55" i="1"/>
  <c r="Q55" i="1"/>
  <c r="E55" i="1" s="1"/>
  <c r="F55" i="1" s="1"/>
  <c r="AC55" i="1"/>
  <c r="W55" i="1"/>
  <c r="V55" i="1" s="1"/>
  <c r="T55" i="1" l="1"/>
  <c r="O55" i="1"/>
  <c r="H56" i="1"/>
  <c r="AD56" i="1"/>
  <c r="Z56" i="1" l="1"/>
  <c r="L56" i="1" s="1"/>
  <c r="J56" i="1"/>
  <c r="S56" i="1" l="1"/>
  <c r="R56" i="1"/>
  <c r="AE56" i="1"/>
  <c r="AI56" i="1" s="1"/>
  <c r="N57" i="1" s="1"/>
  <c r="AF57" i="1"/>
  <c r="P56" i="1"/>
  <c r="Q56" i="1"/>
  <c r="E56" i="1" s="1"/>
  <c r="F56" i="1" s="1"/>
  <c r="AC56" i="1"/>
  <c r="W56" i="1"/>
  <c r="V56" i="1" s="1"/>
  <c r="T56" i="1" l="1"/>
  <c r="AD57" i="1"/>
  <c r="O56" i="1"/>
  <c r="H57" i="1"/>
  <c r="Z57" i="1" l="1"/>
  <c r="L57" i="1" s="1"/>
  <c r="J57" i="1"/>
  <c r="S57" i="1" l="1"/>
  <c r="R57" i="1"/>
  <c r="AE57" i="1"/>
  <c r="AI57" i="1" s="1"/>
  <c r="N58" i="1" s="1"/>
  <c r="AF58" i="1"/>
  <c r="P57" i="1"/>
  <c r="Q57" i="1"/>
  <c r="E57" i="1" s="1"/>
  <c r="F57" i="1" s="1"/>
  <c r="AC57" i="1"/>
  <c r="W57" i="1"/>
  <c r="V57" i="1" s="1"/>
  <c r="T57" i="1" l="1"/>
  <c r="AD58" i="1"/>
  <c r="O57" i="1"/>
  <c r="H58" i="1"/>
  <c r="Z58" i="1" l="1"/>
  <c r="L58" i="1" s="1"/>
  <c r="J58" i="1"/>
  <c r="S58" i="1" l="1"/>
  <c r="R58" i="1"/>
  <c r="T58" i="1" s="1"/>
  <c r="AE58" i="1"/>
  <c r="AI58" i="1" s="1"/>
  <c r="N59" i="1" s="1"/>
  <c r="AF59" i="1"/>
  <c r="P58" i="1"/>
  <c r="Q58" i="1"/>
  <c r="E58" i="1" s="1"/>
  <c r="F58" i="1" s="1"/>
  <c r="AC58" i="1"/>
  <c r="W58" i="1"/>
  <c r="V58" i="1" s="1"/>
  <c r="AD59" i="1" l="1"/>
  <c r="O58" i="1"/>
  <c r="H59" i="1"/>
  <c r="Z59" i="1" l="1"/>
  <c r="L59" i="1" s="1"/>
  <c r="J59" i="1"/>
  <c r="S59" i="1" l="1"/>
  <c r="R59" i="1"/>
  <c r="AE59" i="1"/>
  <c r="AI59" i="1" s="1"/>
  <c r="N60" i="1" s="1"/>
  <c r="AF60" i="1"/>
  <c r="P59" i="1"/>
  <c r="Q59" i="1"/>
  <c r="E59" i="1" s="1"/>
  <c r="F59" i="1" s="1"/>
  <c r="AC59" i="1"/>
  <c r="W59" i="1"/>
  <c r="V59" i="1" s="1"/>
  <c r="T59" i="1" l="1"/>
  <c r="AD60" i="1"/>
  <c r="O59" i="1"/>
  <c r="H60" i="1"/>
  <c r="Z60" i="1" l="1"/>
  <c r="L60" i="1" s="1"/>
  <c r="J60" i="1"/>
  <c r="S60" i="1" l="1"/>
  <c r="R60" i="1"/>
  <c r="T60" i="1" s="1"/>
  <c r="AE60" i="1"/>
  <c r="AI60" i="1" s="1"/>
  <c r="N61" i="1" s="1"/>
  <c r="AF61" i="1"/>
  <c r="P60" i="1"/>
  <c r="Q60" i="1"/>
  <c r="E60" i="1" s="1"/>
  <c r="F60" i="1" s="1"/>
  <c r="W60" i="1"/>
  <c r="V60" i="1" s="1"/>
  <c r="AC60" i="1"/>
  <c r="AD61" i="1" l="1"/>
  <c r="O60" i="1"/>
  <c r="H61" i="1"/>
  <c r="Z61" i="1" l="1"/>
  <c r="L61" i="1" s="1"/>
  <c r="J61" i="1"/>
  <c r="S61" i="1" l="1"/>
  <c r="R61" i="1"/>
  <c r="AE61" i="1"/>
  <c r="AI61" i="1" s="1"/>
  <c r="N62" i="1" s="1"/>
  <c r="AF62" i="1"/>
  <c r="P61" i="1"/>
  <c r="Q61" i="1"/>
  <c r="E61" i="1" s="1"/>
  <c r="F61" i="1" s="1"/>
  <c r="AC61" i="1"/>
  <c r="W61" i="1"/>
  <c r="V61" i="1" s="1"/>
  <c r="T61" i="1" l="1"/>
  <c r="AD62" i="1"/>
  <c r="O61" i="1"/>
  <c r="H62" i="1"/>
  <c r="Z62" i="1" l="1"/>
  <c r="L62" i="1" s="1"/>
  <c r="J62" i="1"/>
  <c r="S62" i="1" l="1"/>
  <c r="R62" i="1"/>
  <c r="AE62" i="1"/>
  <c r="AI62" i="1" s="1"/>
  <c r="N63" i="1" s="1"/>
  <c r="AF63" i="1"/>
  <c r="P62" i="1"/>
  <c r="Q62" i="1"/>
  <c r="E62" i="1" s="1"/>
  <c r="F62" i="1" s="1"/>
  <c r="W62" i="1"/>
  <c r="V62" i="1" s="1"/>
  <c r="AC62" i="1"/>
  <c r="T62" i="1" l="1"/>
  <c r="O62" i="1"/>
  <c r="H63" i="1"/>
  <c r="AD63" i="1"/>
  <c r="Z63" i="1" l="1"/>
  <c r="L63" i="1" s="1"/>
  <c r="J63" i="1"/>
  <c r="S63" i="1" l="1"/>
  <c r="R63" i="1"/>
  <c r="AE63" i="1"/>
  <c r="AI63" i="1" s="1"/>
  <c r="N64" i="1" s="1"/>
  <c r="AF64" i="1"/>
  <c r="P63" i="1"/>
  <c r="Q63" i="1"/>
  <c r="E63" i="1" s="1"/>
  <c r="F63" i="1" s="1"/>
  <c r="AC63" i="1"/>
  <c r="W63" i="1"/>
  <c r="V63" i="1" s="1"/>
  <c r="T63" i="1" l="1"/>
  <c r="AD64" i="1"/>
  <c r="O63" i="1"/>
  <c r="H64" i="1"/>
  <c r="Z64" i="1" l="1"/>
  <c r="L64" i="1" s="1"/>
  <c r="J64" i="1"/>
  <c r="S64" i="1" l="1"/>
  <c r="R64" i="1"/>
  <c r="AE64" i="1"/>
  <c r="AI64" i="1" s="1"/>
  <c r="N65" i="1" s="1"/>
  <c r="AF65" i="1"/>
  <c r="P64" i="1"/>
  <c r="Q64" i="1"/>
  <c r="E64" i="1" s="1"/>
  <c r="F64" i="1" s="1"/>
  <c r="AC64" i="1"/>
  <c r="W64" i="1"/>
  <c r="V64" i="1" s="1"/>
  <c r="T64" i="1" l="1"/>
  <c r="O64" i="1"/>
  <c r="H65" i="1"/>
  <c r="AD65" i="1"/>
  <c r="Z65" i="1" l="1"/>
  <c r="L65" i="1" s="1"/>
  <c r="J65" i="1"/>
  <c r="S65" i="1" l="1"/>
  <c r="R65" i="1"/>
  <c r="AE65" i="1"/>
  <c r="AI65" i="1" s="1"/>
  <c r="N66" i="1" s="1"/>
  <c r="AF66" i="1"/>
  <c r="P65" i="1"/>
  <c r="Q65" i="1"/>
  <c r="E65" i="1" s="1"/>
  <c r="F65" i="1" s="1"/>
  <c r="AC65" i="1"/>
  <c r="W65" i="1"/>
  <c r="V65" i="1" s="1"/>
  <c r="T65" i="1" l="1"/>
  <c r="AD66" i="1"/>
  <c r="O65" i="1"/>
  <c r="H66" i="1"/>
  <c r="Z66" i="1" l="1"/>
  <c r="L66" i="1" s="1"/>
  <c r="J66" i="1"/>
  <c r="S66" i="1" l="1"/>
  <c r="R66" i="1"/>
  <c r="AE66" i="1"/>
  <c r="AI66" i="1" s="1"/>
  <c r="N67" i="1" s="1"/>
  <c r="AF67" i="1"/>
  <c r="P66" i="1"/>
  <c r="Q66" i="1"/>
  <c r="E66" i="1" s="1"/>
  <c r="F66" i="1" s="1"/>
  <c r="AC66" i="1"/>
  <c r="W66" i="1"/>
  <c r="V66" i="1" s="1"/>
  <c r="T66" i="1" l="1"/>
  <c r="AD67" i="1"/>
  <c r="O66" i="1"/>
  <c r="H67" i="1"/>
  <c r="Z67" i="1" l="1"/>
  <c r="L67" i="1" s="1"/>
  <c r="J67" i="1"/>
  <c r="S67" i="1" l="1"/>
  <c r="R67" i="1"/>
  <c r="AE67" i="1"/>
  <c r="AI67" i="1" s="1"/>
  <c r="N68" i="1" s="1"/>
  <c r="AF68" i="1"/>
  <c r="P67" i="1"/>
  <c r="Q67" i="1"/>
  <c r="E67" i="1" s="1"/>
  <c r="F67" i="1" s="1"/>
  <c r="AC67" i="1"/>
  <c r="W67" i="1"/>
  <c r="V67" i="1" s="1"/>
  <c r="T67" i="1" l="1"/>
  <c r="AD68" i="1"/>
  <c r="O67" i="1"/>
  <c r="H68" i="1"/>
  <c r="Z68" i="1" l="1"/>
  <c r="L68" i="1" s="1"/>
  <c r="J68" i="1"/>
  <c r="S68" i="1" l="1"/>
  <c r="R68" i="1"/>
  <c r="AE68" i="1"/>
  <c r="AI68" i="1" s="1"/>
  <c r="N69" i="1" s="1"/>
  <c r="AF69" i="1"/>
  <c r="AC68" i="1"/>
  <c r="W68" i="1"/>
  <c r="V68" i="1" s="1"/>
  <c r="P68" i="1"/>
  <c r="Q68" i="1"/>
  <c r="E68" i="1" s="1"/>
  <c r="F68" i="1" s="1"/>
  <c r="T68" i="1" l="1"/>
  <c r="O68" i="1"/>
  <c r="H69" i="1"/>
  <c r="AD69" i="1"/>
  <c r="Z69" i="1" l="1"/>
  <c r="L69" i="1" s="1"/>
  <c r="J69" i="1"/>
  <c r="S69" i="1" l="1"/>
  <c r="R69" i="1"/>
  <c r="AE69" i="1"/>
  <c r="AI69" i="1" s="1"/>
  <c r="N70" i="1" s="1"/>
  <c r="AF70" i="1"/>
  <c r="AC69" i="1"/>
  <c r="W69" i="1"/>
  <c r="V69" i="1" s="1"/>
  <c r="P69" i="1"/>
  <c r="Q69" i="1"/>
  <c r="E69" i="1" s="1"/>
  <c r="F69" i="1" s="1"/>
  <c r="T69" i="1" l="1"/>
  <c r="AD70" i="1"/>
  <c r="O69" i="1"/>
  <c r="H70" i="1"/>
  <c r="Z70" i="1" l="1"/>
  <c r="L70" i="1" s="1"/>
  <c r="J70" i="1"/>
  <c r="S70" i="1" l="1"/>
  <c r="R70" i="1"/>
  <c r="AE70" i="1"/>
  <c r="AI70" i="1" s="1"/>
  <c r="N71" i="1" s="1"/>
  <c r="AF71" i="1"/>
  <c r="P70" i="1"/>
  <c r="Q70" i="1"/>
  <c r="E70" i="1" s="1"/>
  <c r="F70" i="1" s="1"/>
  <c r="W70" i="1"/>
  <c r="V70" i="1" s="1"/>
  <c r="AC70" i="1"/>
  <c r="T70" i="1" l="1"/>
  <c r="AD71" i="1"/>
  <c r="O70" i="1"/>
  <c r="H71" i="1"/>
  <c r="Z71" i="1" l="1"/>
  <c r="L71" i="1" s="1"/>
  <c r="J71" i="1"/>
  <c r="S71" i="1" l="1"/>
  <c r="R71" i="1"/>
  <c r="AE71" i="1"/>
  <c r="AI71" i="1" s="1"/>
  <c r="N72" i="1" s="1"/>
  <c r="AF72" i="1"/>
  <c r="P71" i="1"/>
  <c r="Q71" i="1"/>
  <c r="E71" i="1" s="1"/>
  <c r="F71" i="1" s="1"/>
  <c r="AC71" i="1"/>
  <c r="W71" i="1"/>
  <c r="V71" i="1" s="1"/>
  <c r="T71" i="1" l="1"/>
  <c r="AD72" i="1"/>
  <c r="O71" i="1"/>
  <c r="H72" i="1"/>
  <c r="Z72" i="1" l="1"/>
  <c r="L72" i="1" s="1"/>
  <c r="J72" i="1"/>
  <c r="S72" i="1" l="1"/>
  <c r="R72" i="1"/>
  <c r="AE72" i="1"/>
  <c r="AI72" i="1" s="1"/>
  <c r="N73" i="1" s="1"/>
  <c r="AF73" i="1"/>
  <c r="P72" i="1"/>
  <c r="Q72" i="1"/>
  <c r="E72" i="1" s="1"/>
  <c r="F72" i="1" s="1"/>
  <c r="AC72" i="1"/>
  <c r="W72" i="1"/>
  <c r="V72" i="1" s="1"/>
  <c r="T72" i="1" l="1"/>
  <c r="AD73" i="1"/>
  <c r="O72" i="1"/>
  <c r="H73" i="1"/>
  <c r="Z73" i="1" l="1"/>
  <c r="L73" i="1" s="1"/>
  <c r="J73" i="1"/>
  <c r="S73" i="1" l="1"/>
  <c r="R73" i="1"/>
  <c r="AE73" i="1"/>
  <c r="AI73" i="1" s="1"/>
  <c r="N74" i="1" s="1"/>
  <c r="AF74" i="1"/>
  <c r="P73" i="1"/>
  <c r="Q73" i="1"/>
  <c r="E73" i="1" s="1"/>
  <c r="F73" i="1" s="1"/>
  <c r="AC73" i="1"/>
  <c r="W73" i="1"/>
  <c r="V73" i="1" s="1"/>
  <c r="T73" i="1" l="1"/>
  <c r="AD74" i="1"/>
  <c r="O73" i="1"/>
  <c r="H74" i="1"/>
  <c r="Z74" i="1" l="1"/>
  <c r="L74" i="1" s="1"/>
  <c r="J74" i="1"/>
  <c r="S74" i="1" l="1"/>
  <c r="R74" i="1"/>
  <c r="T74" i="1" s="1"/>
  <c r="AE74" i="1"/>
  <c r="AI74" i="1" s="1"/>
  <c r="N75" i="1" s="1"/>
  <c r="AF75" i="1"/>
  <c r="P74" i="1"/>
  <c r="Q74" i="1"/>
  <c r="E74" i="1" s="1"/>
  <c r="F74" i="1" s="1"/>
  <c r="AC74" i="1"/>
  <c r="W74" i="1"/>
  <c r="V74" i="1" s="1"/>
  <c r="AD75" i="1" l="1"/>
  <c r="O74" i="1"/>
  <c r="H75" i="1"/>
  <c r="Z75" i="1" l="1"/>
  <c r="L75" i="1" s="1"/>
  <c r="J75" i="1"/>
  <c r="S75" i="1" l="1"/>
  <c r="R75" i="1"/>
  <c r="AE75" i="1"/>
  <c r="AI75" i="1" s="1"/>
  <c r="N76" i="1" s="1"/>
  <c r="AF76" i="1"/>
  <c r="P75" i="1"/>
  <c r="Q75" i="1"/>
  <c r="E75" i="1" s="1"/>
  <c r="F75" i="1" s="1"/>
  <c r="AC75" i="1"/>
  <c r="W75" i="1"/>
  <c r="V75" i="1" s="1"/>
  <c r="T75" i="1" l="1"/>
  <c r="AD76" i="1"/>
  <c r="O75" i="1"/>
  <c r="H76" i="1"/>
  <c r="Z76" i="1" l="1"/>
  <c r="L76" i="1" s="1"/>
  <c r="J76" i="1"/>
  <c r="S76" i="1" l="1"/>
  <c r="R76" i="1"/>
  <c r="AE76" i="1"/>
  <c r="AI76" i="1" s="1"/>
  <c r="N77" i="1" s="1"/>
  <c r="AF77" i="1"/>
  <c r="Q76" i="1"/>
  <c r="E76" i="1" s="1"/>
  <c r="F76" i="1" s="1"/>
  <c r="P76" i="1"/>
  <c r="AC76" i="1"/>
  <c r="W76" i="1"/>
  <c r="V76" i="1" s="1"/>
  <c r="T76" i="1" l="1"/>
  <c r="O76" i="1"/>
  <c r="H77" i="1"/>
  <c r="AD77" i="1"/>
  <c r="Z77" i="1" l="1"/>
  <c r="L77" i="1" s="1"/>
  <c r="J77" i="1"/>
  <c r="S77" i="1" l="1"/>
  <c r="R77" i="1"/>
  <c r="AE77" i="1"/>
  <c r="AI77" i="1" s="1"/>
  <c r="N78" i="1" s="1"/>
  <c r="AF78" i="1"/>
  <c r="AC77" i="1"/>
  <c r="W77" i="1"/>
  <c r="V77" i="1" s="1"/>
  <c r="P77" i="1"/>
  <c r="Q77" i="1"/>
  <c r="E77" i="1" s="1"/>
  <c r="F77" i="1" s="1"/>
  <c r="T77" i="1" l="1"/>
  <c r="AD78" i="1"/>
  <c r="O77" i="1"/>
  <c r="H78" i="1"/>
  <c r="Z78" i="1" l="1"/>
  <c r="L78" i="1" s="1"/>
  <c r="J78" i="1"/>
  <c r="S78" i="1" l="1"/>
  <c r="R78" i="1"/>
  <c r="AE78" i="1"/>
  <c r="AI78" i="1" s="1"/>
  <c r="N79" i="1" s="1"/>
  <c r="AF79" i="1"/>
  <c r="P78" i="1"/>
  <c r="Q78" i="1"/>
  <c r="E78" i="1" s="1"/>
  <c r="F78" i="1" s="1"/>
  <c r="AC78" i="1"/>
  <c r="W78" i="1"/>
  <c r="V78" i="1" s="1"/>
  <c r="T78" i="1" l="1"/>
  <c r="AD79" i="1"/>
  <c r="O78" i="1"/>
  <c r="H79" i="1"/>
  <c r="Z79" i="1" l="1"/>
  <c r="L79" i="1" s="1"/>
  <c r="J79" i="1"/>
  <c r="S79" i="1" l="1"/>
  <c r="R79" i="1"/>
  <c r="AE79" i="1"/>
  <c r="AI79" i="1" s="1"/>
  <c r="N80" i="1" s="1"/>
  <c r="AF80" i="1"/>
  <c r="P79" i="1"/>
  <c r="Q79" i="1"/>
  <c r="E79" i="1" s="1"/>
  <c r="F79" i="1" s="1"/>
  <c r="AC79" i="1"/>
  <c r="W79" i="1"/>
  <c r="V79" i="1" s="1"/>
  <c r="T79" i="1" l="1"/>
  <c r="AD80" i="1"/>
  <c r="O79" i="1"/>
  <c r="H80" i="1"/>
  <c r="Z80" i="1" l="1"/>
  <c r="L80" i="1" s="1"/>
  <c r="J80" i="1"/>
  <c r="S80" i="1" l="1"/>
  <c r="R80" i="1"/>
  <c r="AE80" i="1"/>
  <c r="AI80" i="1" s="1"/>
  <c r="N81" i="1" s="1"/>
  <c r="AF81" i="1"/>
  <c r="P80" i="1"/>
  <c r="Q80" i="1"/>
  <c r="E80" i="1" s="1"/>
  <c r="F80" i="1" s="1"/>
  <c r="AC80" i="1"/>
  <c r="W80" i="1"/>
  <c r="V80" i="1" s="1"/>
  <c r="T80" i="1" l="1"/>
  <c r="AD81" i="1"/>
  <c r="O80" i="1"/>
  <c r="H81" i="1"/>
  <c r="Z81" i="1" l="1"/>
  <c r="L81" i="1" s="1"/>
  <c r="J81" i="1"/>
  <c r="S81" i="1" l="1"/>
  <c r="R81" i="1"/>
  <c r="AE81" i="1"/>
  <c r="AI81" i="1" s="1"/>
  <c r="N82" i="1" s="1"/>
  <c r="AF82" i="1"/>
  <c r="P81" i="1"/>
  <c r="Q81" i="1"/>
  <c r="E81" i="1" s="1"/>
  <c r="F81" i="1" s="1"/>
  <c r="AC81" i="1"/>
  <c r="W81" i="1"/>
  <c r="V81" i="1" s="1"/>
  <c r="T81" i="1" l="1"/>
  <c r="AD82" i="1"/>
  <c r="O81" i="1"/>
  <c r="H82" i="1"/>
  <c r="Z82" i="1" l="1"/>
  <c r="L82" i="1" s="1"/>
  <c r="J82" i="1"/>
  <c r="S82" i="1" l="1"/>
  <c r="R82" i="1"/>
  <c r="AE82" i="1"/>
  <c r="AI82" i="1" s="1"/>
  <c r="N83" i="1" s="1"/>
  <c r="AF83" i="1"/>
  <c r="P82" i="1"/>
  <c r="Q82" i="1"/>
  <c r="E82" i="1" s="1"/>
  <c r="F82" i="1" s="1"/>
  <c r="AC82" i="1"/>
  <c r="W82" i="1"/>
  <c r="V82" i="1" s="1"/>
  <c r="T82" i="1" l="1"/>
  <c r="AD83" i="1"/>
  <c r="O82" i="1"/>
  <c r="H83" i="1"/>
  <c r="Z83" i="1" l="1"/>
  <c r="L83" i="1" s="1"/>
  <c r="J83" i="1"/>
  <c r="S83" i="1" l="1"/>
  <c r="R83" i="1"/>
  <c r="AE83" i="1"/>
  <c r="AI83" i="1" s="1"/>
  <c r="N84" i="1" s="1"/>
  <c r="AF84" i="1"/>
  <c r="W83" i="1"/>
  <c r="V83" i="1" s="1"/>
  <c r="AC83" i="1"/>
  <c r="P83" i="1"/>
  <c r="Q83" i="1"/>
  <c r="E83" i="1" s="1"/>
  <c r="F83" i="1" s="1"/>
  <c r="T83" i="1" l="1"/>
  <c r="O83" i="1"/>
  <c r="H84" i="1"/>
  <c r="AD84" i="1"/>
  <c r="Z84" i="1" l="1"/>
  <c r="L84" i="1" s="1"/>
  <c r="J84" i="1"/>
  <c r="S84" i="1" l="1"/>
  <c r="R84" i="1"/>
  <c r="AE84" i="1"/>
  <c r="AI84" i="1" s="1"/>
  <c r="N85" i="1" s="1"/>
  <c r="AF85" i="1"/>
  <c r="P84" i="1"/>
  <c r="Q84" i="1"/>
  <c r="E84" i="1" s="1"/>
  <c r="F84" i="1" s="1"/>
  <c r="AC84" i="1"/>
  <c r="W84" i="1"/>
  <c r="V84" i="1" s="1"/>
  <c r="T84" i="1" l="1"/>
  <c r="AD85" i="1"/>
  <c r="O84" i="1"/>
  <c r="H85" i="1"/>
  <c r="Z85" i="1" l="1"/>
  <c r="L85" i="1" s="1"/>
  <c r="J85" i="1"/>
  <c r="S85" i="1" l="1"/>
  <c r="R85" i="1"/>
  <c r="AE85" i="1"/>
  <c r="AI85" i="1" s="1"/>
  <c r="N86" i="1" s="1"/>
  <c r="AF86" i="1"/>
  <c r="Q85" i="1"/>
  <c r="E85" i="1" s="1"/>
  <c r="F85" i="1" s="1"/>
  <c r="P85" i="1"/>
  <c r="W85" i="1"/>
  <c r="V85" i="1" s="1"/>
  <c r="AC85" i="1"/>
  <c r="T85" i="1" l="1"/>
  <c r="AD86" i="1"/>
  <c r="O85" i="1"/>
  <c r="H86" i="1"/>
  <c r="Z86" i="1" l="1"/>
  <c r="L86" i="1" s="1"/>
  <c r="J86" i="1"/>
  <c r="S86" i="1" l="1"/>
  <c r="R86" i="1"/>
  <c r="AE86" i="1"/>
  <c r="AI86" i="1" s="1"/>
  <c r="N87" i="1" s="1"/>
  <c r="AF87" i="1"/>
  <c r="P86" i="1"/>
  <c r="Q86" i="1"/>
  <c r="E86" i="1" s="1"/>
  <c r="F86" i="1" s="1"/>
  <c r="AC86" i="1"/>
  <c r="W86" i="1"/>
  <c r="V86" i="1" s="1"/>
  <c r="T86" i="1" l="1"/>
  <c r="AD87" i="1"/>
  <c r="O86" i="1"/>
  <c r="H87" i="1"/>
  <c r="Z87" i="1" l="1"/>
  <c r="L87" i="1" s="1"/>
  <c r="J87" i="1"/>
  <c r="S87" i="1" l="1"/>
  <c r="R87" i="1"/>
  <c r="AE87" i="1"/>
  <c r="AI87" i="1" s="1"/>
  <c r="N88" i="1" s="1"/>
  <c r="AF88" i="1"/>
  <c r="P87" i="1"/>
  <c r="Q87" i="1"/>
  <c r="E87" i="1" s="1"/>
  <c r="F87" i="1" s="1"/>
  <c r="W87" i="1"/>
  <c r="V87" i="1" s="1"/>
  <c r="AC87" i="1"/>
  <c r="T87" i="1" l="1"/>
  <c r="AD88" i="1"/>
  <c r="O87" i="1"/>
  <c r="H88" i="1"/>
  <c r="Z88" i="1" l="1"/>
  <c r="L88" i="1" s="1"/>
  <c r="J88" i="1"/>
  <c r="S88" i="1" l="1"/>
  <c r="R88" i="1"/>
  <c r="AE88" i="1"/>
  <c r="AI88" i="1" s="1"/>
  <c r="N89" i="1" s="1"/>
  <c r="AF89" i="1"/>
  <c r="P88" i="1"/>
  <c r="Q88" i="1"/>
  <c r="E88" i="1" s="1"/>
  <c r="F88" i="1" s="1"/>
  <c r="AC88" i="1"/>
  <c r="W88" i="1"/>
  <c r="V88" i="1" s="1"/>
  <c r="T88" i="1" l="1"/>
  <c r="AD89" i="1"/>
  <c r="O88" i="1"/>
  <c r="H89" i="1"/>
  <c r="Z89" i="1" l="1"/>
  <c r="L89" i="1" s="1"/>
  <c r="J89" i="1"/>
  <c r="S89" i="1" l="1"/>
  <c r="R89" i="1"/>
  <c r="AE89" i="1"/>
  <c r="AI89" i="1" s="1"/>
  <c r="N90" i="1" s="1"/>
  <c r="AF90" i="1"/>
  <c r="P89" i="1"/>
  <c r="Q89" i="1"/>
  <c r="E89" i="1" s="1"/>
  <c r="F89" i="1" s="1"/>
  <c r="AC89" i="1"/>
  <c r="W89" i="1"/>
  <c r="V89" i="1" s="1"/>
  <c r="T89" i="1" l="1"/>
  <c r="AD90" i="1"/>
  <c r="O89" i="1"/>
  <c r="H90" i="1"/>
  <c r="Z90" i="1" l="1"/>
  <c r="L90" i="1" s="1"/>
  <c r="J90" i="1"/>
  <c r="S90" i="1" l="1"/>
  <c r="R90" i="1"/>
  <c r="T90" i="1" s="1"/>
  <c r="AE90" i="1"/>
  <c r="AI90" i="1" s="1"/>
  <c r="N91" i="1" s="1"/>
  <c r="AF91" i="1"/>
  <c r="P90" i="1"/>
  <c r="Q90" i="1"/>
  <c r="E90" i="1" s="1"/>
  <c r="F90" i="1" s="1"/>
  <c r="AC90" i="1"/>
  <c r="W90" i="1"/>
  <c r="V90" i="1" s="1"/>
  <c r="AD91" i="1" l="1"/>
  <c r="O90" i="1"/>
  <c r="H91" i="1"/>
  <c r="Z91" i="1" l="1"/>
  <c r="L91" i="1" s="1"/>
  <c r="J91" i="1"/>
  <c r="S91" i="1" l="1"/>
  <c r="R91" i="1"/>
  <c r="AE91" i="1"/>
  <c r="AI91" i="1" s="1"/>
  <c r="N92" i="1" s="1"/>
  <c r="AF92" i="1"/>
  <c r="P91" i="1"/>
  <c r="Q91" i="1"/>
  <c r="E91" i="1" s="1"/>
  <c r="F91" i="1" s="1"/>
  <c r="AC91" i="1"/>
  <c r="W91" i="1"/>
  <c r="V91" i="1" s="1"/>
  <c r="T91" i="1" l="1"/>
  <c r="AD92" i="1"/>
  <c r="O91" i="1"/>
  <c r="H92" i="1"/>
  <c r="Z92" i="1" l="1"/>
  <c r="L92" i="1" s="1"/>
  <c r="J92" i="1"/>
  <c r="S92" i="1" l="1"/>
  <c r="R92" i="1"/>
  <c r="AE92" i="1"/>
  <c r="AI92" i="1" s="1"/>
  <c r="N93" i="1" s="1"/>
  <c r="AF93" i="1"/>
  <c r="P92" i="1"/>
  <c r="Q92" i="1"/>
  <c r="E92" i="1" s="1"/>
  <c r="F92" i="1" s="1"/>
  <c r="AC92" i="1"/>
  <c r="W92" i="1"/>
  <c r="V92" i="1" s="1"/>
  <c r="T92" i="1" l="1"/>
  <c r="AD93" i="1"/>
  <c r="O92" i="1"/>
  <c r="H93" i="1"/>
  <c r="Z93" i="1" l="1"/>
  <c r="L93" i="1" s="1"/>
  <c r="J93" i="1"/>
  <c r="S93" i="1" l="1"/>
  <c r="R93" i="1"/>
  <c r="AE93" i="1"/>
  <c r="AI93" i="1" s="1"/>
  <c r="N94" i="1" s="1"/>
  <c r="AF94" i="1"/>
  <c r="P93" i="1"/>
  <c r="Q93" i="1"/>
  <c r="E93" i="1" s="1"/>
  <c r="F93" i="1" s="1"/>
  <c r="AC93" i="1"/>
  <c r="W93" i="1"/>
  <c r="V93" i="1" s="1"/>
  <c r="T93" i="1" l="1"/>
  <c r="AD94" i="1"/>
  <c r="O93" i="1"/>
  <c r="H94" i="1"/>
  <c r="Z94" i="1" l="1"/>
  <c r="L94" i="1" s="1"/>
  <c r="J94" i="1"/>
  <c r="S94" i="1" l="1"/>
  <c r="R94" i="1"/>
  <c r="AE94" i="1"/>
  <c r="AI94" i="1" s="1"/>
  <c r="N95" i="1" s="1"/>
  <c r="AF95" i="1"/>
  <c r="P94" i="1"/>
  <c r="Q94" i="1"/>
  <c r="E94" i="1" s="1"/>
  <c r="F94" i="1" s="1"/>
  <c r="AC94" i="1"/>
  <c r="W94" i="1"/>
  <c r="V94" i="1" s="1"/>
  <c r="T94" i="1" l="1"/>
  <c r="AD95" i="1"/>
  <c r="O94" i="1"/>
  <c r="H95" i="1"/>
  <c r="Z95" i="1" l="1"/>
  <c r="L95" i="1" s="1"/>
  <c r="J95" i="1"/>
  <c r="S95" i="1" l="1"/>
  <c r="R95" i="1"/>
  <c r="AE95" i="1"/>
  <c r="AI95" i="1" s="1"/>
  <c r="N96" i="1" s="1"/>
  <c r="AF96" i="1"/>
  <c r="P95" i="1"/>
  <c r="Q95" i="1"/>
  <c r="E95" i="1" s="1"/>
  <c r="F95" i="1" s="1"/>
  <c r="W95" i="1"/>
  <c r="V95" i="1" s="1"/>
  <c r="AC95" i="1"/>
  <c r="T95" i="1" l="1"/>
  <c r="AD96" i="1"/>
  <c r="O95" i="1"/>
  <c r="H96" i="1"/>
  <c r="Z96" i="1" l="1"/>
  <c r="L96" i="1" s="1"/>
  <c r="J96" i="1"/>
  <c r="S96" i="1" l="1"/>
  <c r="R96" i="1"/>
  <c r="AE96" i="1"/>
  <c r="AI96" i="1" s="1"/>
  <c r="N97" i="1" s="1"/>
  <c r="AF97" i="1"/>
  <c r="Q96" i="1"/>
  <c r="E96" i="1" s="1"/>
  <c r="F96" i="1" s="1"/>
  <c r="P96" i="1"/>
  <c r="AC96" i="1"/>
  <c r="W96" i="1"/>
  <c r="V96" i="1" s="1"/>
  <c r="T96" i="1" l="1"/>
  <c r="O96" i="1"/>
  <c r="H97" i="1"/>
  <c r="AD97" i="1"/>
  <c r="Z97" i="1" l="1"/>
  <c r="L97" i="1" s="1"/>
  <c r="J97" i="1"/>
  <c r="S97" i="1" l="1"/>
  <c r="R97" i="1"/>
  <c r="AE97" i="1"/>
  <c r="AI97" i="1" s="1"/>
  <c r="N98" i="1" s="1"/>
  <c r="AF98" i="1"/>
  <c r="W97" i="1"/>
  <c r="V97" i="1" s="1"/>
  <c r="AC97" i="1"/>
  <c r="P97" i="1"/>
  <c r="Q97" i="1"/>
  <c r="E97" i="1" s="1"/>
  <c r="F97" i="1" s="1"/>
  <c r="T97" i="1" l="1"/>
  <c r="O97" i="1"/>
  <c r="H98" i="1"/>
  <c r="AD98" i="1"/>
  <c r="Z98" i="1" l="1"/>
  <c r="L98" i="1" s="1"/>
  <c r="J98" i="1"/>
  <c r="S98" i="1" l="1"/>
  <c r="R98" i="1"/>
  <c r="AE98" i="1"/>
  <c r="AI98" i="1" s="1"/>
  <c r="N99" i="1" s="1"/>
  <c r="AF99" i="1"/>
  <c r="P98" i="1"/>
  <c r="Q98" i="1"/>
  <c r="E98" i="1" s="1"/>
  <c r="F98" i="1" s="1"/>
  <c r="W98" i="1"/>
  <c r="V98" i="1" s="1"/>
  <c r="AC98" i="1"/>
  <c r="T98" i="1" l="1"/>
  <c r="AD99" i="1"/>
  <c r="O98" i="1"/>
  <c r="H99" i="1"/>
  <c r="Z99" i="1" l="1"/>
  <c r="L99" i="1" s="1"/>
  <c r="J99" i="1"/>
  <c r="S99" i="1" l="1"/>
  <c r="R99" i="1"/>
  <c r="AE99" i="1"/>
  <c r="AI99" i="1" s="1"/>
  <c r="N100" i="1" s="1"/>
  <c r="AF100" i="1"/>
  <c r="P99" i="1"/>
  <c r="Q99" i="1"/>
  <c r="E99" i="1" s="1"/>
  <c r="F99" i="1" s="1"/>
  <c r="AC99" i="1"/>
  <c r="W99" i="1"/>
  <c r="V99" i="1" s="1"/>
  <c r="T99" i="1" l="1"/>
  <c r="AD100" i="1"/>
  <c r="O99" i="1"/>
  <c r="H100" i="1"/>
  <c r="Z100" i="1" l="1"/>
  <c r="L100" i="1" s="1"/>
  <c r="J100" i="1"/>
  <c r="S100" i="1" l="1"/>
  <c r="R100" i="1"/>
  <c r="T100" i="1" s="1"/>
  <c r="AE100" i="1"/>
  <c r="AI100" i="1" s="1"/>
  <c r="N101" i="1" s="1"/>
  <c r="AF101" i="1"/>
  <c r="P100" i="1"/>
  <c r="Q100" i="1"/>
  <c r="E100" i="1" s="1"/>
  <c r="F100" i="1" s="1"/>
  <c r="AC100" i="1"/>
  <c r="W100" i="1"/>
  <c r="V100" i="1" s="1"/>
  <c r="AD101" i="1" l="1"/>
  <c r="O100" i="1"/>
  <c r="H101" i="1"/>
  <c r="Z101" i="1" l="1"/>
  <c r="L101" i="1" s="1"/>
  <c r="J101" i="1"/>
  <c r="S101" i="1" l="1"/>
  <c r="R101" i="1"/>
  <c r="AE101" i="1"/>
  <c r="AI101" i="1" s="1"/>
  <c r="N102" i="1" s="1"/>
  <c r="AF102" i="1"/>
  <c r="P101" i="1"/>
  <c r="Q101" i="1"/>
  <c r="E101" i="1" s="1"/>
  <c r="F101" i="1" s="1"/>
  <c r="W101" i="1"/>
  <c r="V101" i="1" s="1"/>
  <c r="AC101" i="1"/>
  <c r="T101" i="1" l="1"/>
  <c r="AD102" i="1"/>
  <c r="O101" i="1"/>
  <c r="H102" i="1"/>
  <c r="AE102" i="1" l="1"/>
  <c r="AI102" i="1" s="1"/>
  <c r="Z102" i="1"/>
  <c r="L102" i="1" s="1"/>
  <c r="J102" i="1"/>
  <c r="S102" i="1" l="1"/>
  <c r="R102" i="1"/>
  <c r="AC102" i="1"/>
  <c r="W102" i="1"/>
  <c r="V102" i="1" s="1"/>
  <c r="P102" i="1"/>
  <c r="Q102" i="1"/>
  <c r="E102" i="1" s="1"/>
  <c r="F102" i="1" s="1"/>
  <c r="T102" i="1" l="1"/>
  <c r="O102" i="1"/>
</calcChain>
</file>

<file path=xl/sharedStrings.xml><?xml version="1.0" encoding="utf-8"?>
<sst xmlns="http://schemas.openxmlformats.org/spreadsheetml/2006/main" count="481" uniqueCount="476">
  <si>
    <t>Crecimiento OT</t>
  </si>
  <si>
    <r>
      <t>r</t>
    </r>
    <r>
      <rPr>
        <b/>
        <vertAlign val="subscript"/>
        <sz val="11"/>
        <color theme="1"/>
        <rFont val="Calibri"/>
        <family val="2"/>
        <scheme val="minor"/>
      </rPr>
      <t>O-T</t>
    </r>
  </si>
  <si>
    <t>Tasa relativa ocupación stdt</t>
  </si>
  <si>
    <t>Entrada T</t>
  </si>
  <si>
    <t>T</t>
  </si>
  <si>
    <t>Salida T</t>
  </si>
  <si>
    <t>Índice satisfacción</t>
  </si>
  <si>
    <t>OT</t>
  </si>
  <si>
    <t>Embarcaciones en operación</t>
  </si>
  <si>
    <t>Población ballenas</t>
  </si>
  <si>
    <t>Total banderas adicionales</t>
  </si>
  <si>
    <t>Banderas iniciales</t>
  </si>
  <si>
    <t>Densidad ballenas ZO</t>
  </si>
  <si>
    <t>ZO inicial</t>
  </si>
  <si>
    <t>ZR inicial</t>
  </si>
  <si>
    <t>Densidad ballenas ZR</t>
  </si>
  <si>
    <t>Tiempo</t>
  </si>
  <si>
    <t>F_incremento</t>
  </si>
  <si>
    <t>E_inicial</t>
  </si>
  <si>
    <t>E_adicional</t>
  </si>
  <si>
    <t>E_embarcación</t>
  </si>
  <si>
    <t>Tut_hab</t>
  </si>
  <si>
    <t>Tur_inicial</t>
  </si>
  <si>
    <t>OT_inicial</t>
  </si>
  <si>
    <t>R_afectación</t>
  </si>
  <si>
    <t>T_ocup_std</t>
  </si>
  <si>
    <t>Cálculo densidad</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</si>
  <si>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</si>
  <si>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</si>
  <si>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</si>
  <si>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</si>
  <si>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</si>
  <si>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</si>
  <si>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</si>
  <si>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</si>
  <si>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</si>
  <si>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</si>
  <si>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</si>
  <si>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</si>
  <si>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7368d515-e7ce-470a-8ad8-c95bab0cb72e</t>
  </si>
  <si>
    <t>CB_Block_0</t>
  </si>
  <si>
    <t>㜸〱敤㕣㕢㙣ㅣ搷㜹摥㌳㝢攱捥㤲ㄴ㘹㔱戲㉤挷戱㤹㌸㡥ㄳ㔳愱㐵挹㡡攳戴㡡挲㡢㙥づ㈵搲㈲㈵挷㜰㡣搵㜰昷㡣㌸搶捥っ㍤㌳㑢㠹慥〱㍢㡥ㄳ㈷㘸㥤〴改〵㜵攳㌶㠱ㄱ〴挸㑢搲愲㘸敥㉦㐱ぢ㈴〸ㅣ㈰て捥㐳㠱㍥㌸㐶搰㍥㈴㈸〴ㄴ㈸晣㄰㈰晤扥㌳㌳扢㌳扢摣㈱扤戶㕢扡攰㤱昸昳捣戹捤㌹攷扦㥥晦㍦挳㥣挸攵㜲㝦㐰攲㙦愶〲㌳户㉥㙤昸㠱戴㈷㘷摤㐶㐳搶〲换㜵晣挹㘹捦㌳㌶收㉤㍦挸愳㐱愹㙡愱摥㉦㔶㝤敢〹㔹慥慥㑢捦㐷愳㘲㉥㔷㉥敢ㅡ敡㌹〸㝦㐶攳〷㥤扤㠶ち〰换戳㌳ぢ㉢㡦㘱搴愵挰昵攴挱昱㡢㘱摦㘳㔳㔳㤳㔳㤳㐷敥㍤昲攱挹㐳〷挷㘷㥢㡤愰改挹㘳㡥㙣〶㥥搱㌸㌸扥搸㕣㘹㔸戵㑦挸㡤㘵昷㡡㜴㡥挹㤵㐳㐷㔶㡣㝢㍦㌲㜵敦搱愳收晤昷㝦㘴〸慦捥㥤㥢㥤㔹昴愴改扦㐵㘳ㄶ㌹攵㝢攷㘴捤攲摡愴昴㉣攷昲攴散っ晥㈷收㡦愷晢㈶㤷㔶愵っ昸㙡改㐹愷㈶㝤ㅤㅤ〷敤㘹摦㙦摡㙢摣㍣摤㍥㠹愵搶っ㍦㈸摡戳戲搱搰敤㜸搴戲扤㠰扤㙢ㄸㅢ㐳昶㤲㜴㝣㉢戰搶慤㘰愳㘴㉦㘳愰晡戰㝤挱㤷攷つ攷戲㍣㘷搸戲㘸㥦㙡㕡昵㐲㤸㜲昹扢攲㈱㤲ㄳ㔳换㥦㥣昶敤搹㔵挳㔳㌳昲戹㌱ㄹ㙤㑦㝡戵㜴摢㍢㝡㡦换愹慢㌷㜰捣㍢㝢户㐳捤㐵挳㙢戵㥣攸摤㌲㕡㝣㝡〶昷昴㙥㥦搸愳㜴㥦て昶敥愳戶㌲摤㕡っ㐶昴慤㜶ㄴ㡢搱㑢〴〳〴㘵〲㈲㔰慦㄰っㄲっ〱㠸挲㝦㠱㑢㤲ㅤ㔹愵㔵つ慤扡愲㔵㙢㕡戵慥㔵愵㔶㌵戵敡㘵慤扡慡㔵㉤慤晡㤸㔶扤㠲㌶㜱㉡てっ㘸㔱ㅡ㍡昷捣㍦㝤晢㕢扦㥣昹昴㝦㝦攳换㈷㍥晤戱晣搰ㅥ㌴㝡㌰㥡搴㥣㘷㕣〵愹戵愹昸昰攴㈱晥摢㥡㉢挰ㄴ收㔱昳㍥㜳㙡慡㝥昴㤰㜱挴㈸㜲㔹ㄹ挸㑦ㄱ捡㈸摡づ㤹て㔹㑥摤扤慡㜰㜷敢㡣攱换昶挶㑤㐴㜵㌳㙥搳愹晢敦摡扣㜲㈹㌰〲㜹㑢㘷㕤㝢㤰慥㙥㑢㘰㉢改慢昷摤搶搹敤愲搱㘸捡改㙢㔶㔸晤敥㡥㙡㝢搱㜳㔷㝡搷㥥昴攴攳慤摡慥ㄹ㑤㐳愸慤慢戱扢㔶ㄹ㔶㠵昳ㅡ㥦㕤㜵㝤改愸改㑤搸㡢㔶敤㡡昴㤶㈴㐵愲慣慢愵敥㘷㔵挴昵ㄳぢづㄶち㙥慤扦㌷㔹㙡㥥戸ㄶ㠰㤹㘵ㅤ昳㕤㤳㕥戰戱㙣慣㌴攴㡤愹㈶攱㍢㔱㜱㈰㔵㝣搲慤㌵晤㔹搷〹㍣户㤱慥㤹慥慦ㅢ㤰㌴昵戳㙥㕤ㄶち㌹㈵ㄴ㈰㜰昳㜹㈱㜲㜷昷收〵㠵㠸〴㡡挹挸㌷愷挹㙥昲㍣㔶㠷㔵㌴㈴㘹㔲㝢摦ㄶ㠳㜱扥㑡挶㘴㜰㘰㘲㑤搴ㅦ㝣改〷戶ㄸ戶㠵戹户户戱愶㡤㐵慢㍦戱㉥㥤攰戴攱搴ㅢ搲换搴㝥㠲㌳搲㐷〰㡡搷㈱㄰㝡敥ㅥ㔵㥤戸㈶㌶㡡㔷慤㝡戰㕡㕡㤵搶攵搵〰㘵搰㤰攵㌲户戶㉢改㌷愰㐸摦㑢㌰〶㔰愹攴㑡晢搸愸㔴㐱捡ㄵ㈹㥤㌲㜸㌹㈵挸搹㉦挵换㐳收㐹慢ㄱ挸㔰㈸㡦㤸挰㐸愸搵ㄴ晡㠶㐹愲㥥㔱ぢㄵ挶㍥㜳ㄶ㔴㙡㔸㑥戰搱收摢㉥㉥〹㠹㘸㔷ㄶ散㌸㔹㐰㔱㤰㤶〷ㄹ扣〶愲改㤰〶搹㡤ㄳ㐴㐴㌶挸搰散ㄸ㌹㑤㘴㙣㥦㈱㈳搰㍥㐹㠴㙣㝤愸户㡣㈰戱㜷ㄳ㈹㍢昵攴挷㕤㘹戶㤹㉤ㅦ㑡戳晤搸㌸晤㐶㠲㥢〸㙥㈶㌸〰㈰晥ㅤㄲ㡥㔲づ昹㜴搲摦㠵㘷晤㔶㠲㜷〳㐰㍥改㤴㌹㤱愸愲つ戵ㅤ㍢㤲敤㠶㘱㈷㉢愳㌸ㄴ㐵戴㡣㕢㜶收戰慤㄰ㅤ㔹㥤㍢㐳搷ㄶ㤴㡥㝤㝦㙦摡㑣㉥㠷ㄴ㤹搱㌴戹搶㉤㥡㈶㌷㠲㑤晢搴㕢户愳慢㍥㑥昰ㅥ㠰㡡晥㕥㐲㈸ㄷㅡ扣摢戳攸㘹㔲扥㈳捣愲搰ㄸ敡㔳挱㐷㠴捣㈳㐰㠶㤰敢㍡扥散摡搰㌴〷㈷捣㜷扣つ㝤戰㌷㝦㐷㐸敦搰㥢扢㝡㠷晥愲㌷㘸㐵摦〱昶ㄲ晦搶㔳挷摣㠹㙡晤晤〴㜷〱㜴攸ㄸ㥥扥摦愸愷㐰㤹挵㜶〲㜳㝢改㜵㔱㔶敥昲挶㥡㔴ㅡ㘸挸㕣㌶扣换㌲㠰〷攳捣ㅣ㙣㘱搷昳㘴〳㠷摡扡㉡攰昹攵愶㜴愱㝦搲㜳㙤㤶敦摡挸晥㍢㐲㌱ㄴち㕡㍥搷㘱㈳㘷搸㥡〹㥦㔳㠲㜲愸㠳㡦昴ㄶㄲ㠹㑥㘹昲㘲扦散昳攵慥㈴改㐳㤲㝣㄰摢慡摦つ〰㈹㈱㝥搵㔳愲ㅣ㘴戳て愹㘶㘹㡢㤵ㅥ扥㡣搳㐹㠷て戱㑢㡥っ㠶づ摢ㄹ昸て晣㘱㝢挹戲㕢挲㘲搰㕥㤴㕥つ扥〵慢㈱㉢愱㕢㤶愲㘶㔷㔶扣㐳㘴㐵㍥摦㜵㥥捥昰慦㈹㍡改㤰ㄲ㤹摣㥥㔹㤹㜱ㄶ㙦ㄳㄵ摤㤰ㄴ㉡ㄹ慥愱㤶〴㈲攵戱敤慥㠸改㐳挴摣㠳㡤搳てㄱ㑣ㄱㅣ〶㈸晥〲㤲㘶扢ㅢ捦㜰搸挰㍡㕤摡搵㙡慥㑣㌴㈸ㄷ攱换㍤㠵搵㔱扥收挳〴昷〱㜴㤸㍦㜴㐰㘶㄰愲㐲㜹㠲㄰㔵ㄸ挳扣㘸挹慢愴㠱㍤㈶〲㑢戳㑤㍦㜰㙤㐶㤶㠶捤㌹昷㥣ㅢ捣㔹晥ㅡ㈲㔱㘳㘶㤴㜹㘸㔵㍡愰㉥て戶㑦㐷㤹扢戶㈶敢扡戹攴㌶㈱摡捥捣敤㠴㠳㌹戶〳戶愴㍡㥢㙢〲愹扦昳㌱㠶㄰搸㘹攵㙦愵㌷㜶㕢摥㙦ㅥ晡㐶摡㍢扡㙣〵つ㌹㘸㠶㑣挷㝣搹挴㉥㈲㜲㔰ㅦ㌰㤷㔷㍤㈹攷㠶捤㔳㥥㔵㙦㔸㡥㈴㌲㘰㘳㌲㔸㌷㉦㉦㈳㑡戰攸㌲〶攸㍡挳收戲㘷㌸晥㥡挱㠰攲挶摥搴㤳ち㡢ㄴ捤ㄹ换昱昱ㅡ㠵㐵收㐷捣愵㔵昷㉡㈲戶㑤摢㌹㘵慣昹㍢〲㉢㈴晡㌰㈹搴〸㑤㘸㥡㈸㙢攵㝥昱挳〳㜹㉥㐷摥㉢㄰㈸㕣攵㡡昴㤹㘷㘸㙦摡昵㔱㡣㠶㜶㍡攷㌴㠴攸㔱慢㌰㥦㈹㠵挹愹晡晤散昳㔱㠰〷㑥㕤㌸搳㡥捣扤愹㤸㜵㤱㕥晥っㄹ慦挸愲ㄵ〸愱㡦㙥㑦㐸㉡㉣㈳攵㠰〳㠱㜱㍥㜵㤲㕦挵㔴㙤㐸㝤㝢摡搹㤳㠸㈴つ㤹昳挶㡡㙣㈰ㅥ㙤ㅢ挱㥥昰㠱㘶慣㙤㌴晣愸㙥搶戵㙤㠳愴㐵戲㕣慡ㄹ愴攰改㘶攰㥥戵ㅣ摤〴㔰昴ㄷㄵㄹ搷㔰㘴㕣㔳㐵㐳收㜹㠶〶㔵㥥㘳戹㤷つ捦ち㔶㙤慢㔶收〳挳㜷㍢㠲㈶挱攴㤴扣㜱㡡㘵挶㜸㠷㌵㝦〱㈶㥢㍦〹㜴㑦㐲㡥㜲敢㠸㝥㔰慥㈶㑡昸㈷晡㜴㉣㐱挰㈸㑦愹晥挷ㄸ慤愸㙥㐷㐰攴愸㜴㍤扥㠳㜱晤㈹㤴㠴㐲㠸㔸捦㈰ㄱ㜸〵ㄳ㐲㥥㉥敥㤲㜹挱戱〲㘰㡦ㄸ㍢㘹〵㜳㍥㔰づ㠰慣㍡摥摥愲戰㥡攸㌴搱搲ち户㜷㔷愵搴挴㙤摤昵㐹扤昱扥㑤慡㐳㡤㤲㔰㈴㕢㌵㔲㥡㘵㤳㌹敥㈴㔵㈳㤴攲㡥戵㡤挸㜲㥢戶昷㥤㔲攴㑤㈸㈶㐵㌳㌹晤㘳㡡㔰㄰攸㡤㜴ㄴ㝤昶搹攴㤱㠸搸搰〶愸㔰㑦㠵㘵挳㔱㐸昰っ慥㥤搴㘵㈵㝡〲㝦敦㠹戲ぢ捤㈰㔵㘳㕣ㅢ㡢㙡愶ㅢ㡤〵〷㔶㐲捤昰敡㍢㠴愵戱戶㔰挳㈸敥散㔷晢㠷摢㥢㘰挴㠸つㄹㄶ挹昰〳㠳つ挱㕣㠹㠸㉡慤戳㘱㙥㜵慢戸捣愷戳搲㜰ㄴ〶㤶㠲晡㥣㕣㔷㘶㔸摢㤲ㅦ㔳ㅤ㕡愷㐵㈵㐷㜵㜳㝡挵㠷㑡て㈸挷愳㥣㘲㜰摤㍣㑦户ㄴ㉥㌱㐰散㐶戹挵㕡㠰搰㙥㙢〰㥥っ㜶づ㜶戰㈳㘱攸㠴搶ㄹ㈵㘸㈹㠳㜰搳㡢㈰敦昴㠹㔱〸㔲㔳愵晦㍣㉥晥收〵愶㙦ㅤ捦挵㤹㠸㠹ㄸ敥捡戰ㅥ㠰摣㘴㘴㤲㕣㌴ㄶ〷捣㐳挹愶㠴搶㔰㕣㐶ㄳ㘳㤸㈶㥦ㄷ攰ㄶて㘳㔹㈳㘴㥢〶敥戹〵ㄶ戴㘹㘳㘳㡦㜹挶愹㌵㥡㜵愹㔴㜱㉣慢㤵㐶摥ㄱ昸㔲㔷〰㐳㙥捡搸㤷㘸㔳捥攰㈸挵㈵ㄳ㐹晤摢摤晡㜱㜴㔷㐲づ㘳㠴慡㡦〱挸っ户㥣ち㠸㜵摤㔳愰㝤戸户㝤㠱㐱㕤㥥㠳㐸敢㉡愲㉣㥢挷㝤扣㔶ㄴ㔹㜱㕢愲搹扣㍢敦搲㘶㑦ㄴ㥤戶挲愲ㅤ㠱㈳慣㌳ㄴ㜸愵ㄲ㡣㤱㍥戹㠳㠳攴慥㐷搱摤敢㑦愹挷摣㜵愰㐲㘱㐰㌰挶换㔳㔰づ扢ち㐶愲挱慤戵慤㙥挱攸㉦㉤㙦㝤ㅡ㐰㌰っ㑣㠳ㄶ㉤㐳〳㘷ㄶ昹慤つ㥣摢搱㉡㈳㐲㥡っ愶㌲㐶㌹〶㠷㍤㤰〶㙥攲㐱㝡搹㠵ㄲち昶愹㡢㘱昱摤挴〹ㅢ㐷㈰搷扢戱愳㜰搱〸㜰晤挵㌹搰㔱㍣㕤慦搳摣㠵㝦㙥㐷㘰ㄵ㔷㌷㐲㜳㜴㕦挷愵㉣戵㈶摡㜷㜷㜴㔴㐴㤷〵て捦㑤㥥㌶㠲摡敡㔲戰ㄱ㕥摣敡㤷㈴㡡㍦㠶㍦㘲搳户搳㘶㉥㌸扣㠸扡捥扤慦㕣㜱摣慢㡥㥡㔷搱攷慤㍦㔰〸慥㔰づ㜰㤲㤵摣ㅦ昰㑦㈵㉤㔷晣ㄱ㐶摣捥戴㌹㐰摢㐱挲㜱㔴ち愵挱㌸昲ㄹ㜴〲摢扤㜵㙢㠰㜴戲慦㠳㑥㤴㈰搸㈵ㄴ攷昲㕢㐶㈸攲㠷㐰㉢㠹㈵㍣㤲㘳捦扦〹搶ㄷ㍦㐰〹ㄱ㡥攷㐸㡣ㄴ摦㠳㕣〶敡㤴㈰㡦慥㜸昰㐲挸晦ㅦ㉣挵摣扣㈹㍢晤㉦㌰戳昸㝥㈷㡡㙥㈳㡡扥搷㠵㈲挱㙢㈰㡡㝦ㅦ㐰㈶㑥㐵㠶㘷摦㔰㈰㥣㙢摡㍤㠰扥敤ㄷ㝥晦てて愰昳ㄱ㜱㈸ㅢつ愱戶㍢昱摣㌲ㄱ昲㕤㈶〲㠳昷捡㐴㌸㡢㡣㘰ㄴ㍦㌴ㄱ㈲ㅦ挸〲ち戶㌶ㄱㄸ摢换㌰〴ㄳ愱搶㠴㕢㠳㈷戰ㅢ㙤晡挷㑥攳攲慤昴ㄱ捦㠷搲昲㘷攱㤱扡愹扢㜸搱昰っ晢㠰㉡㍦攵㐹㈸㌳㙦ㄹ㌷戹㔵ㄷ昶戸㘵搳ㅡ搵㘹ㄳ㕦㐵散㘵摦昵愷㙣敦晥㍡㌰ㄵ愶搰㝤㉦捡愲昴㈶㍣㈵㠲攷㠶摣㥦散晢昶愹㕦㍦昱散㜱摥㔶㡢㘸戵㜸㌷昲晤㠴散㘹㑦㈰愸㥢戸㈸戲㥦ㅦ收㥣挵㈷㑡搶㕡㐳捥ㄸ㥥戲㠲㝣摤㡥戳㈱攱㈵〸㌳㈴扥㥤㘰㘲攲摥㐳㘸㘲㑥㜶戸㍢搵㠷㑤捡㐵㌸㤹㤸戸昲改挵㘱㐳搱㔳㤱昵㘹㙤ㄶ晦ㅥ慡攸つ㑥㈴㙤㈵昲搴挹㈴挴㜷㍡㜵摤㔱敡扡昰㈰挳戰㝦㉣愵㄰㝦㈰㠵㈴て㌲扣㄰愰愴搴㜹㘴㡡昷〰㘴㐴搶㍡㐳扣昴〷散ち〱搹扡昴搷攷㐷㉣搸㐵㘰㌱昶挵昷㝢愲愵㉤ㅡ慢㈶㠶㙡㤵㑤戳㠴㡣㍡扣戰㘰㉡㉥㑤㔹㍡㠷㔱扡㙤㜷ㄴ㕦㌲㙣㠷㠱户㤰戱㡢㌶㝤㙤ㄵ晢㠴搳挴捤て攸㤹㤲㔲ㄸ捥㕥ㄶ攳㐰慡㘲㜴㘱搳㑡㔸㐴㌸ㄲ㘶㕢㥤〶愳㉡攸㉣攷〰㑥愵〸晥昱㑢㈱搶㑦戴㠷摥摦㔹㐳ㅤ攷っ㘰㠱晣㠱晤㜵㕢〶㘳攳慤攴ㄸ㐸搸㙤戵㉡㠷搷挳㉦愰ぢㄷ㥤ㄳ㝡㍢慢㥥挵㔱晣㡡㌹㉢慦㜵改㝦㐶慦ㄵ㘷㕤㘴㙦㠶戱㔳晡晦㤳㈸搸㔲晦ぢ挶摥ㄴ㈲ㅦ㡥㌲㝣㈸㌲㝥戲㘵挸㠶㍢〲捦㌶㠲㌷敡㘰慣慢㉣㐳摥㘱㙥〹ㅦ慦㠶搵㑡㠲挳敦㔵攸扣ㅡ搱敡㑢摢㜶戰愷〰㘴㙣愸昸㑤㠸愰㥥晤搳㜲㉢㍥摤㤶ㅥ㐱挷㝤㘷慤㥡攷晡慥ㄹ㡣㉦㈱攸㍢捥㙦捦㑣搸㍣搳攲ㅢ㥤㐲敤づ散挴搰愳攸㜳㙥〱〲晢㥣っ摥慡㔸㈴㈳ぢ摢㡢㘴昰㍢愴搱㐴㜸㠹摡挱扦挱㝣戰㘹㌴昰改敡〲㝣㥤〱㡢㜶㠴戲ぢ㍤捥㥤㌷㌴戸㜵戸愳昵〹昸㠳㘴㘳ㄲ挱㌱戵㠴㐷ㅥ攵扥㜶敥㐱扡㙤戴㌶㥦㉤晢昳戹㔵㡡㉦〱愷摢㝢㑢㥡㘴昸㑥㝥㤱㕣搱慢㠴戸戴㝦ㅣ扦户敦愰攵㘸㘳愰昳攸㠳㙥㍡挲㈶ㅡ㜰㥦㙤㈳晡㝤〹㕤挵㌴〱㝥㜴㈳捡昰㐱搰换㐷㔶ㄴ㝦㠷㘵㤱〱㤰捦㤵㙡〰扤愹晡挵捤愸㝡㌴ㄶ挸㠲㘷っ㤲㘳㐵㝣ㄵつ戹㕤攱戲挱ㄲ㕣戶㔰㘷〹攴昵戸〷昲㌹挱戳㠴㥡挸㕦愳㐳㙢㈲ㄶ㑡㝢㑦攴慦㌶㥢㠸愰ㄵ愰ㄶ㥡ㅣ㝦㌴搶㈲㝡〳搵扡㑤攰㄰戸〰㈳ㄴ㡢㤴㌵愵㌰戴昰〳㘲〶改㤷搱敦㔷㡦晦攲㘵愶摦ㅤㄷ㑡㄰愲㉡㍤㜹ち㐲㌵昹㉦㈵㈷敦愱戴昷攴㥦摦㙣昲愳㤴㤱㥣㠹ㅥ〰っ攷㐵ㄵ扦搴㘲㥡挸㜰ㅦ昹㈳㉥ㄱ攰㈷㌵㡢㔱〳㈵慡敦㔵㘴搰㤷ㅢ慥㕡㕤㐳㈶敥㕢攴晡㌳㍥敥㔱昶ㄱ㉦㐲搲㤷㔳ち㥤戱愵㔰㉢㤶敤挸ぢ扢㈳㘴〳㤶挴慦㘵㝢㡡昴㔲㥦ㄱ㝥昱㕣㡣㤸搳愷攳㉦愷戴㈸收〴挲〸㉤㔲搲て㌷㔲㝣㉥㙥晣て摦㙤扢㑣㔱㠱〴敡〹ㅢ㤳捥㔴攳捦挶㡤て攳慢㉣搵㈶挷ㅢ〴㑣慦挶㡤㐹㡦慡昱戳㜱攳摦ㅥ㍥搰㙡ㅣ搳㘱㌸㜲㤱㐴㤲㘱敢㉡敢㍦昱㠵昶〸㥡ㄷ㑤敡捦㐱㌳㉣愶攴㔴愱攳㠶搲愰㐳戸っ攲攱ㅢ改㜹摣㙤挲ㄵ㄰〸搹昰㑦㈵㥣挱㥤愷㌹㈳㌰昰〹昴㍡㠲捤㥥慥㥥搸戹㘴㉥㜸㈸ㄸ㌰捦昸㌸㔳搵㜷ㄴ㠹挰ㅣ㈸㠴晢扢㠵㔳㍥挳㜴㙣敦㐷ㅣ㈴搳㜸㠷愴㍦攵愱〲㉢〵昱㑣㡣搹摣搳㙤㥡搱㥦〲㜲㈰ㅤ〱㤹搱㥦〶っ〳㌱扣慤㥣ㅢ㈵晦㉢收㝥㠶ㄵ㥦㈱㜸ㄶ愰㈲挸散愴㠳搲㘷〱昶挳㑡挵㥦慡昰挷敢㜲㝣捤㤳敢昸搳ㄷ晦晣㡦㡥㈶㥥㠸㕦㤹㈴㈶晤㌹㜶晢㍣㐰ㅥ㑥㕣ㄱ㤱㘲㐵晦〲㑡㤲慦愶昸㔰慦晥㔳㔶晣ㄹ挱昳〰㤵㈲愷扣敤扤攳捡晡搴㕦㕦㐴㔷昱㌴〱㝥昴㉦㐵ㄹ㍥ㄴ戹ㅢ㝦搴摢㘲收㠱㌸晥扣ㅦ〱捦搴㜷晣㈷昰㕤晥〶ㄷ㥤挷㥦㈵㈹㉡昳扥愰㝤戴扦戱挸ち戴捣搵捦ㅡ㌶晢㑤㡣挳㜵戵攳㈸ㅣ㤱慡愵慣㤵〴戱捥〵ぢㄷ㙦攰㕢㡥愹ち㈱㐸〹慡挲㠹㉡㡥愳㐰晦㜳㌶㈵㡥㠹㈷晤㉦昸㐴搴慡㑤晣换㈸挳〷㐱扣慡敥㡦㐵摤攳ㄷㄲ搷慡挲敡㜸㈱昱慦㉡㔶㤳㉦㝣㠱㠳㈹㘴㈱㤳搶㑤㐴㥡愲愱慦㈲㌳㥣ㅦ攱摣ㅥ挲㡦㜶㑤搴㉥搵㉦㕤㝡㝤愴㌰㝥㑢攱㤳ㅦㅦ㝡攱搵㥦扦昶㤵㔷㍥㜵散㍦㝥晦攲㡢慦晣收㉢㉦晦晥挷㉢挷㝥晡搲㑢晦昲挰搷㕥㝥㙤慦昹㜵敤扢慦捦㝦晤挹愹㉢㑦㍥㙥㕥戸晢搴㤳て㍦昶攰搴攲つㄳ昹晣挰挰㕤㘳㍦扢昹〳愳㑦㍦晥㝤昱㤳㝦扤挹ㄱ㙡戹㜸㐱㝡ㅡ㕣戶㥡挶摦㈲㠳㘹㜰挶㙦敢㌴戸㕣戵㔱㉢搱㐶捤愰愰っ捦〶㈷愰㉡㡣㜴挵攰晦〰㜲㜰戵搹</t>
  </si>
  <si>
    <t>Decisioneering:7.0.0.0</t>
  </si>
  <si>
    <t>20f5ade0-73fb-496e-9383-7507bd800c36</t>
  </si>
  <si>
    <t>CB_Block_7.0.0.0:1</t>
  </si>
  <si>
    <t>CB_Block_7.0.0.0:3</t>
  </si>
  <si>
    <t>CB_Block_7.0.0.0:4</t>
  </si>
  <si>
    <t>㜸〱敤㕣㕢㙣ㅣ㔷ㄹ摥㌳摥㕤敦慣敤搸㡤㤳愶㘹㑢敢㔲㑡愱づ㙥㥣㌴㤴〲㈱昸搲㕣㡡ㄳ扢戱㤳㠲〰㙤挶扢㘷攲㘹㜶㘶摣㤹㔹㈷㉥㤵㕡㐱换晤㈲㤵㡢㈸㤴㡢㉡㠴挴ぢㄷ㈱㜱㤷㄰〲〹㠴㡡挴〳㍣㈰昱㔰㄰㠲〷㄰㡡挴ぢて㐸昰㝤㘷㘶㜶㘷㜶扤㘳㜷摢㠲㡢㝣ㄲ晦㍥㜳㙥㜳捥昹慦攷晦捦㌸㈷㜲戹摣扦㤱昸㥢㈹捦捣㡤㡢敢㝥㈰敤㠹ㄹ户㕥㤷搵挰㜲ㅤ㝦㘲捡昳㡣昵㌹换て晡搰愰㔸戱㔰敦ㄷ㉡扥昵戰㉣㔵搶愴攷愳㔱㈱㤷㉢㤵㜴つ昵ㅣ㠴㍦㈳昱㠳捥㕥㠳㜹㠰愵㤹改昹攵〷㌱敡㘲攰㝡昲挰搸昹戰敦搱挹挹㠹挹㠹挳㜷ㅤ㝥晤挴挱〳㘳㌳㡤㝡搰昰攴㔱㐷㌶〲捦愸ㅦㄸ㕢㘸㉣搷慤敡摢攴晡㤲㝢㐹㍡㐷攵昲挱挳换挶㕤㙦㤸扣敢挸ㄱ昳㥥㝢摥㌰㠸㔷攷捥捣㑣㉦㜸搲昴㕦愴㌱ぢ㥣昲㕤戳戲㙡㜱㙤㔲㝡㤶㜳㜱㘲㘶ㅡ晦ㄳ昳挷搳摤ㄳ㡢㉢㔲〶㝣戵昴愴㔳㤵扥㡥㡥〳昶㤴敦㌷散㔵㙥㥥㙥ㅦ挷㔲慢㠶ㅦㄴ散ㄹ㔹慦敢㜶㍣㙡挹㥥挷摥搵㡤昵㐱㝢㔱㍡扥ㄵ㔸㙢㔶戰㕥戴㤷㌰㔰㙤挸㍥攷换戳㠶㜳㔱㥥㌱㙣㔹戰㑦㌴慣㕡㍥㑣戹扥摢攳㈱㤲ㄳ㔳换㥦㤸昲敤㤹ㄵ挳㔳㌳昲戹㌱ㄹ㙤㡦㝢搵㜴摢㕢扢㡦换愹慢㌷㜰捣摢扡户㐳捤㜹挳㙢戶ㅣ敦摥㌲㕡㝣㝡〶㜷㜶㙦㥦搸愳㜴㥦搷㜶敦愳戶㌲摤㕡っ㐴昴慤㜶ㄴ㡢搱㡢〴晤〴㈵〲㈲㔰㉦ㄳっ㄰っ〲㠸晣㍦挰㈵挹㡥慣搲㉡㠶㔶㔹搶㉡㔵慤㔲搳㉡㔲慢㤸㕡攵愲㔶㔹搱㉡㤶㔶㜹㔰慢㕣㐲㥢㌸㤵晡晢戵㈸㍤晣捤扦扢㥦㝡㈸㝦摦㠷㍦扣敦㥥ㅦ摦㝤挳攷〶㜷愱搱晤搱愴㘶㍤攳㌲㐸慤㐵挵㠷㈶づ昲摦收㕣〱愶㌰㡦㤸㜷㥢㤳㤳戵㈳〷㡤挳㐶㠱换捡㐰㝥㡡㔰㐶搰㜶搰㝣挰㜲㙡敥㘵㠵扢ㅢ愷つ㕦戶㌶㙥㍣慡㥢㜶ㅢ㑥捤扦㘱攳捡挵挰〸攴昵敤㜵慤㐱㍡扡㉤㠲慤愴慦摥㜷㔳㝢户昳㐶扤㈱愷慥㔸㘱昵㉢摡慡敤〵捦㕤敥㕥㝢摣㤳て㌵㙢㍢㘶㌴〵愱戶愶挶敥㔸㘵㔸ㄵ捥㙢㙣㘶挵昵愵愳愶㌷㙥㉦㔸搵㑢搲㕢㤴ㄴ㠹戲愶㤶扡㤷㔵ㄱ搷㡦捦㍢㔸㈸戸戵昶捡㘴愹㜹敦㤵〰捣㉣㙢㤸敦慡昴㠲昵㈵㘳戹㉥慦㑤㌵〹摦㠹㡡晤愹攲攳㙥戵攱捦戸㑥攰戹昵㜴捤㔴㙤捤㠰愴愹㥤㜶㙢㌲㥦捦㈹愱〰㠱摢搷㈷㐴敥㡥敥扣愰㄰㤱㐰㌱ㄹ昹扡㌴搹㑤㥣挵敡戰㡡扡㈴㑤㙡慦摡㘴㌰捥㔷挹㤸っづ㑣慣㠹晡㠳㉦㝤捤㈶挳㌶㌱昷搲㌶搶戴搱㘸昵昷慥㐹㈷㌸㘹㌸戵扡昴㌲戵㥦攰㡣昴㘱㠰挲㔵〸㠴慥扢㐷㔵㈷慥㠸昵挲㘵慢ㄶ慣ㄴ㔷愴㜵㜱㈵㐰ㄹ㌴㘴愹挴慤敤㐸晡㌵㈸搲㜷ㄳ㡣〲㤴换戹攲ㅥ㌶㉡㤶㤱㜲〵㑡愷っ㕥㑥〹㜲昶㑢昱昲愰㜹摣慡〷㌲ㄴ捡挳㈶㌰ㄲ㙡㌵㠵扥㈱㤲愸㘷㔴㐳㠵戱挷㥣〱㤵ㅡ㤶ㄳ慣户昸戶㠳㑢㐲㈲摡㤱〵摢㑥ㄶ㔰ㄴ愴攵㐱〶慦㠱㘸摡愴㐱㜶攳〴ㄱ㤱つ㌲㌴㍢㐶㑥ㄳㄹ摢㘷挸〸戴㑦ㄲ㈱㕢ㅦ散㉥㈳㐸散㥤㐴捡㑥㕤昹㜱㐷㥡㙤㘴换㠷搲㙣㉦㌶㑥扦㤶㘰ㅦ挱㜵〴晢〱挴㥦㈱攱㈸攵㤰㑦㈷晤〶㍣敢㌷ㄲ扣〲〰昲㐹愷捣㠹㐴ㄵ㙤愸慤搸㤱㙣㌷〴㍢㔹ㄹ挵愱㈸愲㘵摣戴㌳㠷㙣㠵攸挸敡摣ㅥ扡㌶慦㜴散慢扢搳㘶㜲㌹愴挸㡣愶挹戵㙥搲㌴戹ㄱ㙣摡愳摥扡ㄹ㕤昵㌱㠲㕢〰捡晡㉢〹愱㕣㘸昰㙥捤愲愷㐹昹戲㌰㡢㐲㘳愸㐷〵ㅦㄱ㌲㡦〰ㄹ㐲慥攳昸戲㘳㐳搳ㅣㅣ㌷㕦昶㌶昴㠱敥晣ㅤ㈱扤㑤㙦敥攸ㅤ晡㡢㥥愷ㄵ㝤㉢搸㑢晣扥慢㡥戹つ搵晡慢〹㙥〷㘸搳㌱㍣㝤㍦㕦㑦㠱㌲㡢敤〴收㜶搳敢愲慣摣愵昵㔵愹㌴搰愰戹㘴㜸ㄷ㘵〰て挶愹㔹搸挲慥攷挹㍡づ戵㌵㔵挰昳换扥㜴愱㝦摣㜳㙤㤶敦搸挸晥换㐲㌱攴昳㕡㕦慥捤㐶捥戰㌵ㄳ㍥愷〴攵㔰〷ㅦ敥㉥㈴ㄲ㥤搲攴挵㝥搹攷换ㅤ㐹搲㠳㈴㜹㉤戶㔵扦〳〰㔲㐲晣戶慢㐴㌹挰㘶慦㔳捤搲ㄶ㉢㍤㝣ㄹ愷㤳㌶ㅦ㘲㠷ㅣㄹ〸ㅤ戶搳昰ㅦ昸㐳昶愲㘵㌷㠵挵㠰扤㈰扤㉡㝣ぢ㔶㕤㤶㐳户㉣㐵捤㡥慣㜸㤹挸㡡扥扥㡥昳㜴㠶㝦㑤搱㐹㥢㤴挸攴昶捣捡㡣戳㜸㡢愸攸㠶愴㔰挹㜰つ㌵㈵㄰㈹㡦㙤㜷㐴㑣て㈲收㑥㙣㥣㝥㤰㘰㤲攰㄰㐰攱㔷㤰㌴㕢摤㜸㠶挳晡搷攸搲慥㔴㜲㈵愲㐱戹〸㥦敤㉡慣㡥昰㌵慦㈷戸ㅢ愰捤晣愱〳㌲㠳㄰ㄵ捡ㄳ㠴愸挲ㄸ收㜹㑢㕥㈶つ散㌲ㄱ㔸㥡㘹昸㠱㙢㌳戲㌴㘴捥扡㘷摣㘰搶昲㔷ㄱ㠹ㅡ㌵愳捣〳㉢搲〱㜵㜹戰㝤摡捡摣搵㔵㔹搳捤㐵户〱搱㜶㙡㜶㍢ㅣ捣戱ㅤ戰㈵搵搹㕣ㄳ㐸扤㥤㡦㌱㠴挰㑥㉢㝦㉢扤戱㕢昲㝥昳搰㌷摣摡搱㈵㉢愸换〱㌳㘴㍡收㑢㈶㜶ㄱ㤱㠳㕡扦戹戴攲㐹㌹㍢㘴㥥昰慣㕡摤㜲㈴㤱〱ㅢ㤳挱扡㌹㜹ㄱ㔱㠲〵㤷㌱㐰搷ㄹ㌲㤷㍣挳昱㔷つ〶ㄴ搷㜷愷㥥㔴㔸愴㘰㑥㕢㡥㡦搷㈸㉣㌲㍦㙣㉥慥戸㤷ㄱ戱㙤搸捥〹㘳搵摦ㄶ㔸㈱搱㠷㐹愱㐶㘸㐲搳㐴㐹㉢昵㡡ㅦㅥ挸㜳㌹昲㕥㥥㐰攱㉡㔷愰捦㍣㐳㝢搳慥㡦㘲㌴戴搳㌹愷㐱㐴㡦㥡㠵㝤㤹㔲㤸㥣慡摦挳㍥㙦〴戸敦挴戹㔳慤挸摣ぢ㡡㔹ㄷ攸攵捦㤰昱㡡㉣㥡㠱㄰晡攸㜶㠵愴挲㌲㔲づ㌸㄰ㄸ攷㔳㍢昹㤵㑤搵㠶搴户慢㤵㍤㡥㐸搲愰㌹㘷㉣换㍡攲搱戶ㄱ散ちㅦ㘸挶摡㐶摤㡦敡㘶㕣摢㌶㐸㕡㈴换挵慡㐱ち㥥㙡〴敥㘹换搱㑤〰㐵㝦㔱㤱㜱〵㐵挶ㄵ㔵㌴㘸㥥㘵㘸㔰攵㌹㤶㝢搱昰慣㘰挵戶慡㈵㍥㌰㝣户㉤㘸ㄲ㑣㑥挹ㅢ愷㔸㘶㡣戵㔹昳攷㘰戲昹ㄳ㐰昷〴攴㈸户㡥攸〷攵㙡愲㠸㝦愲㐷挷ㄲ〴㡣昲㤴敡㙦挶㘸〵㜵㍢〲㈲㐷愵慢昱ㅤ㡣慢㡦愲㈴ㄴ㐲挴㝡〶㠹挰㉢㤸㄰昲㜴㜱ㄷ捤㜳㡥ㄵ〰㝢挴搸㜱㉢㤸昵㠱㜲〰㘴搵昱昶㝡㠵搵㐴愷昱愶㔶戸戹戳㉡愵㈶㙥敡慣㑦敡㡤㔷㙤㔰ㅤ㙡㤴㠴㈲搹慣㤱搲㉣ㅢ捣㜱㍢愹ㅡ愱ㄴ㜷慣㙤㐴㤶摢戴戵敦㤴㈲㉦㐰㌱㈹㥡挹改㙦㔱㠴㠲㐰㙦愴愳攸戳捦㈶㡦㐴挴㠶㌶㐰㤹㝡㉡㉣ㅢ㡡㐲㠲愷㜰敤愴㈶换搱ㄳ昸㝢㔷㤴㥤㙦〴愹ㅡ攳捡㘸㔴㌳㔵慦捦㍢戰ㄲ慡㠶㔷摢㈶㉣㡤戵㠵ㅡ㐶㜱㘷慦摡㍦摣摥〴㈳㐶㙣挸戰㐸㠶ㅦㄸ㙣〸收㑡㐴㔴㘹㥤つ㜱慢㥢挵㈵㍥㥤㤶㠶愳㌰戰ㄸ搴㘶攵㥡㌲挳㕡㤶晣愸敡搰㍣㉤㉡㌹慡㥢㔳换㍥㔴㝡㐰㌹ㅥ攵ㄴ㠳敢收㔹扡愵㜰㠹〱㘲㌷捡㉤㔴〳㠴㜶㥢〳昰㘴戰㝤戰㠳ㅤ〹㐳㈷戴捥㈸㐱㡢ㄹ㠴㥢㕥〴㜹愷㐷㡣㐲㤰㥡㉡晤晤㤸昸摣㔳㑣㕦㍢㤶㡢㌳ㄱㄳ㌱摣㤵㘱㍤〰戹挹挸㈴戹㘸㌴づ㤸㠷㤲㑤〹慤挱戸㡣㈶挶㄰㑤㍥㉦挰㉤ㅥ挶戲㠶挹㌶㜵摣㜳ぢ㉣㘸搳晡晡㉥昳㤴㔳慤㌷㙡㔲愹攲㔸㔶㉢㡤扣㉤昰愵慥〰㠶摣㤴戱㉦搱愶㥣挲㔱㡡㑢㈶㤲㝡户扢昵㘳攸慥㠴ㅣ挶〸㔵ㅦ〳㤰ㄹ㙥㌹ㄵ㄰敢戸愷㐰晢㜰㜷敢〲㠳扡㍣〷㤱搶㔱㐴㔹㌶㠷晢㜸捤㈸戲攲戶㐴戳㌹㜷捥愵捤㥥㈸㍡㘹㠵㐵摢〲㐷㔸㘷㈸昰㡡㐵ㄸ㈳㍤㜲〷〷挹㕤㡤愲扢㔷ㅦ㔵㡦戹慢㐰㠵挲㠰㘰㡣㤷愷愰ㅣ㜶ㄵ㡣㐴㠳㕢㙢㔹摤㠲搱㕦㕡摥晡ㄴ㠰㘰ㄸ㤸〶㉤㕡㠶〶捥っ昲㥢ㅢ㌸㌷愳㔵㐶㠴㌴ㄹ㑣㘵㡣㜲ㄴづ㝢㈰つ摣挴㠳昴㤲ぢ㈵ㄴ散㔱ㄷ挳攲扢㠹攳㌶㡥㐰慥㜷㙤㕢攱㠲ㄱ攰晡㡢戳扦慤㜸慡㔶愳戹ぢ晦摣戶挰㉡慥㙥㠴收攸㥥戶㑢㔹㙡㑤戴敦㙥㙤慢㠸㉥ぢㅥ㥡㥤㌸㘹〴搵㤵挵㘰㍤扣戸搵㉢㐹ㄴ㝥〴㝦挴㠶㙦愷捤㥣㜷㜸ㄱ㜵㡤㝢㕦扥攴戸㤷ㅤ㌵慦㠲捦㕢㝦愰㄰㕣愱散攷㈴换戹㝦攳㥦㑡㕡慥昰㐳㡣戸㤵㘹㜳㠰㤶㠳㠴攳愸ㄴ㑡㠳㌱攴㌳攸〴戶㝢昳搶〰改㘴㑦ㅢ㥤㈸㐱戰㐳㈸捥挵ㄷ㡤㔰挴て㠰㔶ㄲ㑢㜸㈴挷㥥㝦ㄵ慣㉦扥㡦ㄲ㈲ㅣ捦㤱ㄸ㈹摣㠲㕣〶敡㤴㈰㡦慥㜸昰㐲挸晦て㤶㘲㙥摥㤰㥤晥ぢ捣㉣扥搷㡥愲㥢㠸愲敦㜶愰㐸昰ㅡ㠸攲摦晢㤰㠹㔳㠱攱搹攷ㄵ〸攷㥡㜶づ愰㉦昹㠵摦晦攱〱㜴㉥㈲づ㘵愳㈱搴㜶ㅢ㥥㥢㈶㐲㕦㠷㠹挰攰扤㌲ㄱ㑥㈳㈳ㄸ挵て㑤㠴挸〷㌲㡦㠲捤㑤〴挶昶㌲っ挱㐴愸㌵攱搶攰〹散㕡㥢晥戱㤳戸㜸㉢㝤挴昳愱戴晣ㄹ㜸愴昶㜵ㄶ㉦ㄸ㥥㘱敦㔷攵㈷㍣〹㘵收㉤攱㈶户敡挲ㅥ搷㙦㔸愳㍡㙤攰慢㠸扤散㍢晥㤴慤摤㕦〷愶挲ㄴ扡敦㐵㐹ㄴ㕦㠰愷㐴昰摣㤰㝢捦㥥慦㥦昸挳挳㡦ㅦ攳㙤戵㠸㔶ぢ㜷㈰摦㑢挸㥥昶〴㠲扡㠹㡢㈲㝢昹㘱捥㘹㝣愲㘴慤搶攵戴攱㈹㉢挸搷敤㌸ㅢㄲ㕥㠲㌰㐳攲摢づ㈶㈶敥㍤㠴㈶收㐴㥢扢㔳㝤搸愴㕣㠴ㄳ㠹㠹㉢㥦㕥ㅣ㌶ㄴ㕤ㄵ㔹㡦搶㘶攱㥢㔰㐵捦㜳㈲㘹㉢㤱愷㑥㈶㈱扥搱慥敢㡥㔰搷㠵〷ㄹ㠶晤㘳㈹㠵昸〳㈹㈴㜹㤰攱㠵〰㈵愵捥㈲㔳戸ㄳ㈰㈳戲搶ㅥ攲愵㍦㘰㐷〸挸收愵扦ㅥ㍦㘲挱㉥〲㡢戱㉦扥搷ㄳ㉤㙤搱㔸㌵㌱㔴慢㙣㥡㐵㘴搴攱㠵〵㤳㜱㘹捡搲㌹㠴搲㉤扢愳昸㤲㈱㍢っ扣㠵㡣㕤戰改㙢㉢摢昷㍡つ摣晣㠰㥥㈹㉡㠵攱散㘶㌱づ愴㉡㐶ㄷ㌶㉤㠷㐵㠴挳㘱戶搹㘹㈰慡㠲捥㜲昶攳㔴㡡攰ㅦ扦ㄴ㘲晤㜸㙢攸扤敤㌵搴㜱㑥㍦ㄶ挸ㅦ搸㕦㌷㘵㌰㌶摥㑡㡥㠱㠴摤㔲慢㔲㜸㍤晣ㅣ扡㜰搱㌹愱户戲敡㔹ㅣ挱慦㤸戳晡戴づ晤捦攸戵攲慣昳散捤㌰㜶㑡晦扦ㅤ〵㥢敡㝦挱搸㥢㐲攴㍢愲っㅦち㡣㥦㙣ㅡ戲攱㡥挰戳㡤攰㡤㍡ㄸ敢㉡换㤰㜷㤸㕢挴挷慢㘱戵㤲攰昰㝢攵摢慦㐶㌴晢搲戶ㅤ攸㉡〰ㄹㅢ㉡㝣ㄵ㈲愸㙢晦戴摣㡡㑦户挵㜷愲攳㥥搳㔶搵㜳㝤搷っ挶ㄶㄱ昴ㅤ攳户㘷㈶㙣㥥㈹昱㤵㜶愱㜶㉢㜶㘲昰摤攸㜳㘶ㅥ〲晢㡣っ㕥慣㔸㈴㈳ぢ㕢㡢㘴昰㍢愴㤱㐴㜸㠹摡挱扦挶扣扦㘱搴昱改敡㍣㝣㥤〱㡢戶㠵戲ぢ㍤捥敤㌷㌴戸㜵戸愳昵㌶昸㠳㘴㝤〲挱㌱戵㠴㜷扥㥢晢摡扥〷改戶搱摡㝣戶散捤攷㔶㉥㍣〳㥣㙥敤㉤㘹㤲攱㍢昹㐵㜲㔹慦㄰攲搲晥㌱晣摥扡㠳㤶愳㡤㠲捥愳て扡改〸ㅢ慦挳㝤戶㠵攸昷〵㜴ㄵ㔳〴昸搱㡤㈸挳〷㐱㉦ㅦ㔹㔱㝣ㄱ换㈲〳㈰㥦㉢㔶〱扡㔳昵搳ㅢ㔱昵㐸㉣㤰〵捦ㄸ㈴挷戲昸㍣ㅡ㜲扢挲㘵㠳㈵戸㙣愱捥ㄲ挸敢㜱て攴㜳㠲㘷〹㌵㤱捦愲㐳㜳㈲ㄶ㑡扢㑦攴㌳ㅢ㑤㐴搰ち㔰ぢ㑤㡥㍦ㄲ㙢ㄱ扤㡥㙡摤㈶㜰〸㕣㠰㘱㡡㐵捡㥡㘲ㄸ㕡昸㍥㌱㠳昴敢攸昷㜳挷㝥昵㉣搳摦㡥〹㈵〸㔱㤵㥥㍣〵愱㥡晣㈷㤲㤳昷㔰摡㝤昲ㅦ摢㘸昲㈳㤴㤱㥣㠹ㅥ〰っ昵㠹ち㝥愹挵㌴㤰攱㍥昲㐷㕣㈰挰㑦㙡ㄶ㈳〶㑡㔴摦换挸愰㉦㌷㕣戵扡㠲㑣摣户挰昵㘷㝣摣愳散㈳㕥㠴愴㉦愷ㄸ㍡㘳㡢愱㔶㉣搹㤱ㄷ㜶㕢挸〶㉣㠹㕦换㜶ㄵ改挵ㅥ㈳晣攲〳㌱㘲㑥㥥㡣扦㥣搲愲㤸ㄳ〸㈳戴㐸㐹㍦摣㐸昱晥戸昱户扥搳㜲㤹愲〲〹搴ㄳ㌶㈶㥤愹挶㑦挴㡤て攱慢㉣搵㈶挷ㅢ〴㑣捦挵㡤㐹㡦慡昱攳㜱攳扦ㅥ摡摦㙣ㅣ搳㘱㌸㜲㠱㐴㤲㘱敢㉡敢㍦昱㠵昶㌰㥡ㄷ㑣敡捦〱㌳㉣愶攴㔴愱攳扡搲愰㠳戸っ攲攱ㅢ改㌹摣㙤挲ㄵ㄰〸搹昰㑦㈵㥣挲㥤愷㔹㈳㌰昰〹昴ㅡ㠲捤㥥慥㥥搸戹㘸捥㝢㈸攸㌷㑦昹㌸㔳搵戶ㄵ㠹挰ㅣ挸㠷晢扢㠹㔳㍥挳㜴㙣敤㐷ㅣ㈴搳㜸㠷愴㌷攵愱〲㉢㜹昱摥ㄸ戳戹挷㕡㌴愳㍦ち攴㐰㍡〲㌲愳㍦〶ㄸ〶㘲㜸㕢㌹㌷㐲晥㔷捣晤㕥㔶扣㡦攰㜱㠰戲㈰戳㤳づ㡡㑦〰散㠵㤵㡡㍦㔵攱㡦搵攴搸慡㈷搷昰愷㉦㝥晡㙤㐷ㄳて挷慦㑣ㄲ㤳晥〱㜶晢㈰㐰ㅦ㥣戸㈲㈲挵戲晥㈱㤴㈴㕦㑤昱愱㕥晤ㄱ㔶㝣㤴攰㘳〰攵〲愷扣攵扤攳捡㝡搴㕦ㅦ㐷㔷昱ㄸ〱㝥昴㑦㐴ㄹ㍥ㄴ戸ㅢ㙦敡㙥㌱昳㐰ㅣ㝦摥㡦㠰㘷敡㍢晥㝢昱㕤晥㍡ㄷ摤㠷㍦㑢㔲㔰收㝤㕥㝢㘳㙦㘳㤱ㄵ㘸㤹慢㥦㔵㙣昶ぢㄸ㠷敢㙡挵㔱㌸㈲㔵㑢㐹㉢ち㘲㥤ぢㄶ㉥摥挰户ㅣ㔵ㄵ㐲㤰ㄲ㔴㠵ㄳ㔵ㅣ㐳㠱晥㐹㌶㈵㡥㠹㈷晤㔳㝣㈲㙡搵㈶㝥㍡捡昰㐱㄰慦慡晢㠳㔱昷昸㠵挴戵慡戰摡㕥㐸晣慢㡡㤵攴ぢ㥦攲㘰ち㔹挸愴㜵ㄳ㤱愶㘸攸昳挸っ昵つ㜳㙥て攰㐷扢㈲慡ㄷ㙡ㄷ㉥晣㜳㌸㍦㜶㝤晥敤㙦ㅤ㝣敡戹㕦晥昱挹摦扣敢攸㕦晥昵昴搳扦昹搳㤳捦晥敢㐷换㐷㝦晥捣㌳㍦扢敦㑢捦晥㜱户昹㘵敤㍢晦㥣晢昲㈳㤳㤷ㅥ㜹挸㍣㜷挷㠹㐷摥昱攰晤㤳ぢ搷㡣昷昵昵昷摦㍥晡㡢敢㕥㌳昲搸㐳摦ㄳ㍦昹摤㍥㐷愸攵攲〵改㘹㜰搹㙡ㅡ㕦㐰〶搳攰㡣㕦搲㘹㜰戹㙡愳㤶愳㡤㥡㐶㐱〹㥥つ㑥㐰㔵ㄸ改㡡㠱晦〰㘶搶戵ㄶ</t>
  </si>
  <si>
    <t>Proporcion_retiro</t>
  </si>
  <si>
    <t>OT0</t>
  </si>
  <si>
    <t>OT1</t>
  </si>
  <si>
    <t>OT2</t>
  </si>
  <si>
    <t>OT3</t>
  </si>
  <si>
    <t>OT4</t>
  </si>
  <si>
    <t>OT5</t>
  </si>
  <si>
    <t>OT6</t>
  </si>
  <si>
    <t>OT7</t>
  </si>
  <si>
    <t>OT8</t>
  </si>
  <si>
    <t>OT9</t>
  </si>
  <si>
    <t>OT10</t>
  </si>
  <si>
    <t>OT11</t>
  </si>
  <si>
    <t>OT12</t>
  </si>
  <si>
    <t>OT13</t>
  </si>
  <si>
    <t>OT14</t>
  </si>
  <si>
    <t>OT15</t>
  </si>
  <si>
    <t>OT16</t>
  </si>
  <si>
    <t>OT17</t>
  </si>
  <si>
    <t>OT18</t>
  </si>
  <si>
    <t>OT19</t>
  </si>
  <si>
    <t>OT20</t>
  </si>
  <si>
    <t>OT21</t>
  </si>
  <si>
    <t>OT22</t>
  </si>
  <si>
    <t>OT23</t>
  </si>
  <si>
    <t>OT24</t>
  </si>
  <si>
    <t>OT25</t>
  </si>
  <si>
    <t>OT26</t>
  </si>
  <si>
    <t>OT27</t>
  </si>
  <si>
    <t>OT28</t>
  </si>
  <si>
    <t>OT29</t>
  </si>
  <si>
    <t>OT30</t>
  </si>
  <si>
    <t>OT31</t>
  </si>
  <si>
    <t>OT32</t>
  </si>
  <si>
    <t>OT33</t>
  </si>
  <si>
    <t>OT34</t>
  </si>
  <si>
    <t>OT35</t>
  </si>
  <si>
    <t>OT36</t>
  </si>
  <si>
    <t>OT37</t>
  </si>
  <si>
    <t>OT38</t>
  </si>
  <si>
    <t>OT39</t>
  </si>
  <si>
    <t>OT40</t>
  </si>
  <si>
    <t>OT41</t>
  </si>
  <si>
    <t>OT42</t>
  </si>
  <si>
    <t>OT43</t>
  </si>
  <si>
    <t>OT44</t>
  </si>
  <si>
    <t>OT45</t>
  </si>
  <si>
    <t>OT46</t>
  </si>
  <si>
    <t>OT47</t>
  </si>
  <si>
    <t>OT48</t>
  </si>
  <si>
    <t>OT49</t>
  </si>
  <si>
    <t>OT50</t>
  </si>
  <si>
    <t>OT51</t>
  </si>
  <si>
    <t>OT52</t>
  </si>
  <si>
    <t>OT53</t>
  </si>
  <si>
    <t>OT54</t>
  </si>
  <si>
    <t>OT55</t>
  </si>
  <si>
    <t>OT56</t>
  </si>
  <si>
    <t>OT57</t>
  </si>
  <si>
    <t>OT58</t>
  </si>
  <si>
    <t>OT59</t>
  </si>
  <si>
    <t>OT60</t>
  </si>
  <si>
    <t>OT61</t>
  </si>
  <si>
    <t>OT62</t>
  </si>
  <si>
    <t>OT63</t>
  </si>
  <si>
    <t>OT64</t>
  </si>
  <si>
    <t>OT65</t>
  </si>
  <si>
    <t>OT66</t>
  </si>
  <si>
    <t>OT67</t>
  </si>
  <si>
    <t>OT68</t>
  </si>
  <si>
    <t>OT69</t>
  </si>
  <si>
    <t>OT70</t>
  </si>
  <si>
    <t>OT71</t>
  </si>
  <si>
    <t>OT72</t>
  </si>
  <si>
    <t>OT73</t>
  </si>
  <si>
    <t>OT74</t>
  </si>
  <si>
    <t>OT75</t>
  </si>
  <si>
    <t>OT76</t>
  </si>
  <si>
    <t>OT77</t>
  </si>
  <si>
    <t>OT78</t>
  </si>
  <si>
    <t>OT79</t>
  </si>
  <si>
    <t>OT80</t>
  </si>
  <si>
    <t>OT81</t>
  </si>
  <si>
    <t>OT82</t>
  </si>
  <si>
    <t>OT83</t>
  </si>
  <si>
    <t>OT84</t>
  </si>
  <si>
    <t>OT85</t>
  </si>
  <si>
    <t>OT86</t>
  </si>
  <si>
    <t>OT87</t>
  </si>
  <si>
    <t>OT88</t>
  </si>
  <si>
    <t>OT89</t>
  </si>
  <si>
    <t>OT90</t>
  </si>
  <si>
    <t>OT91</t>
  </si>
  <si>
    <t>OT92</t>
  </si>
  <si>
    <t>OT93</t>
  </si>
  <si>
    <t>OT94</t>
  </si>
  <si>
    <t>OT95</t>
  </si>
  <si>
    <t>OT96</t>
  </si>
  <si>
    <t>OT97</t>
  </si>
  <si>
    <t>OT98</t>
  </si>
  <si>
    <t>OT99</t>
  </si>
  <si>
    <t>OT100</t>
  </si>
  <si>
    <t>T0</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</si>
  <si>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</si>
  <si>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</si>
  <si>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</si>
  <si>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</si>
  <si>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</si>
  <si>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</si>
  <si>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</si>
  <si>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</si>
  <si>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</si>
  <si>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</si>
  <si>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</si>
  <si>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</si>
  <si>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</si>
  <si>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</si>
  <si>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</si>
  <si>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</si>
  <si>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</si>
  <si>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</si>
  <si>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</si>
  <si>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</si>
  <si>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</si>
  <si>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</si>
  <si>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</si>
  <si>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</si>
  <si>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</si>
  <si>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</si>
  <si>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</si>
  <si>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</si>
  <si>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</si>
  <si>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</si>
  <si>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</si>
  <si>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</si>
  <si>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</si>
  <si>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</si>
  <si>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</si>
  <si>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</si>
  <si>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</si>
  <si>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</si>
  <si>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</si>
  <si>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</si>
  <si>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</si>
  <si>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</si>
  <si>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</si>
  <si>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</si>
  <si>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</si>
  <si>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</si>
  <si>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</si>
  <si>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</si>
  <si>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</si>
  <si>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</si>
  <si>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</si>
  <si>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</si>
  <si>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</si>
  <si>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</si>
  <si>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</si>
  <si>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</si>
  <si>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</si>
  <si>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T58</t>
  </si>
  <si>
    <t>T59</t>
  </si>
  <si>
    <t>T60</t>
  </si>
  <si>
    <t>T61</t>
  </si>
  <si>
    <t>T62</t>
  </si>
  <si>
    <t>T63</t>
  </si>
  <si>
    <t>T64</t>
  </si>
  <si>
    <t>T65</t>
  </si>
  <si>
    <t>T66</t>
  </si>
  <si>
    <t>T67</t>
  </si>
  <si>
    <t>T68</t>
  </si>
  <si>
    <t>T69</t>
  </si>
  <si>
    <t>T70</t>
  </si>
  <si>
    <t>T71</t>
  </si>
  <si>
    <t>T72</t>
  </si>
  <si>
    <t>T73</t>
  </si>
  <si>
    <t>T74</t>
  </si>
  <si>
    <t>T75</t>
  </si>
  <si>
    <t>T76</t>
  </si>
  <si>
    <t>T77</t>
  </si>
  <si>
    <t>T78</t>
  </si>
  <si>
    <t>T79</t>
  </si>
  <si>
    <t>T80</t>
  </si>
  <si>
    <t>T81</t>
  </si>
  <si>
    <t>T82</t>
  </si>
  <si>
    <t>T83</t>
  </si>
  <si>
    <t>T84</t>
  </si>
  <si>
    <t>T85</t>
  </si>
  <si>
    <t>T86</t>
  </si>
  <si>
    <t>T87</t>
  </si>
  <si>
    <t>T88</t>
  </si>
  <si>
    <t>T89</t>
  </si>
  <si>
    <t>T90</t>
  </si>
  <si>
    <t>T91</t>
  </si>
  <si>
    <t>T92</t>
  </si>
  <si>
    <t>T93</t>
  </si>
  <si>
    <t>T94</t>
  </si>
  <si>
    <t>T95</t>
  </si>
  <si>
    <t>T96</t>
  </si>
  <si>
    <t>T97</t>
  </si>
  <si>
    <t>T98</t>
  </si>
  <si>
    <t>T99</t>
  </si>
  <si>
    <t>T100</t>
  </si>
  <si>
    <t>E0</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</si>
  <si>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</si>
  <si>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</si>
  <si>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</si>
  <si>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</si>
  <si>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</si>
  <si>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</si>
  <si>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</si>
  <si>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</si>
  <si>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</si>
  <si>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</si>
  <si>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</si>
  <si>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</si>
  <si>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</si>
  <si>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</si>
  <si>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</si>
  <si>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</si>
  <si>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</si>
  <si>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</si>
  <si>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</si>
  <si>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</si>
  <si>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</si>
  <si>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</si>
  <si>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</si>
  <si>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</si>
  <si>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E25</t>
  </si>
  <si>
    <t>E26</t>
  </si>
  <si>
    <t>E27</t>
  </si>
  <si>
    <t>E28</t>
  </si>
  <si>
    <t>E29</t>
  </si>
  <si>
    <t>E30</t>
  </si>
  <si>
    <t>E31</t>
  </si>
  <si>
    <t>E32</t>
  </si>
  <si>
    <t>E33</t>
  </si>
  <si>
    <t>E34</t>
  </si>
  <si>
    <t>E35</t>
  </si>
  <si>
    <t>E36</t>
  </si>
  <si>
    <t>E37</t>
  </si>
  <si>
    <t>E38</t>
  </si>
  <si>
    <t>E39</t>
  </si>
  <si>
    <t>E40</t>
  </si>
  <si>
    <t>E41</t>
  </si>
  <si>
    <t>E42</t>
  </si>
  <si>
    <t>E43</t>
  </si>
  <si>
    <t>E44</t>
  </si>
  <si>
    <t>E45</t>
  </si>
  <si>
    <t>E46</t>
  </si>
  <si>
    <t>E47</t>
  </si>
  <si>
    <t>E48</t>
  </si>
  <si>
    <t>E49</t>
  </si>
  <si>
    <t>E50</t>
  </si>
  <si>
    <t>E51</t>
  </si>
  <si>
    <t>E52</t>
  </si>
  <si>
    <t>E53</t>
  </si>
  <si>
    <t>E54</t>
  </si>
  <si>
    <t>E55</t>
  </si>
  <si>
    <t>E56</t>
  </si>
  <si>
    <t>E57</t>
  </si>
  <si>
    <t>E58</t>
  </si>
  <si>
    <t>E59</t>
  </si>
  <si>
    <t>E60</t>
  </si>
  <si>
    <t>E61</t>
  </si>
  <si>
    <t>E62</t>
  </si>
  <si>
    <t>E63</t>
  </si>
  <si>
    <t>E64</t>
  </si>
  <si>
    <t>E65</t>
  </si>
  <si>
    <t>E66</t>
  </si>
  <si>
    <t>E67</t>
  </si>
  <si>
    <t>E68</t>
  </si>
  <si>
    <t>E69</t>
  </si>
  <si>
    <t>E70</t>
  </si>
  <si>
    <t>E71</t>
  </si>
  <si>
    <t>E72</t>
  </si>
  <si>
    <t>E73</t>
  </si>
  <si>
    <t>E74</t>
  </si>
  <si>
    <t>E75</t>
  </si>
  <si>
    <t>E76</t>
  </si>
  <si>
    <t>E77</t>
  </si>
  <si>
    <t>E78</t>
  </si>
  <si>
    <t>E79</t>
  </si>
  <si>
    <t>E80</t>
  </si>
  <si>
    <t>E81</t>
  </si>
  <si>
    <t>E82</t>
  </si>
  <si>
    <t>E83</t>
  </si>
  <si>
    <t>E84</t>
  </si>
  <si>
    <t>E85</t>
  </si>
  <si>
    <t>E86</t>
  </si>
  <si>
    <t>E87</t>
  </si>
  <si>
    <t>E88</t>
  </si>
  <si>
    <t>E89</t>
  </si>
  <si>
    <t>E90</t>
  </si>
  <si>
    <t>E91</t>
  </si>
  <si>
    <t>E92</t>
  </si>
  <si>
    <t>E93</t>
  </si>
  <si>
    <t>E94</t>
  </si>
  <si>
    <t>E95</t>
  </si>
  <si>
    <t>E96</t>
  </si>
  <si>
    <t>E97</t>
  </si>
  <si>
    <t>E98</t>
  </si>
  <si>
    <t>E99</t>
  </si>
  <si>
    <t>E100</t>
  </si>
  <si>
    <t>P0</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</si>
  <si>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</si>
  <si>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</si>
  <si>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</si>
  <si>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</si>
  <si>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</si>
  <si>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</si>
  <si>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</si>
  <si>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</si>
  <si>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</si>
  <si>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</si>
  <si>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</si>
  <si>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</si>
  <si>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</si>
  <si>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</si>
  <si>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</si>
  <si>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</si>
  <si>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</si>
  <si>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</si>
  <si>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</si>
  <si>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</si>
  <si>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</si>
  <si>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</si>
  <si>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</si>
  <si>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</si>
  <si>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</si>
  <si>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</si>
  <si>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</si>
  <si>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</si>
  <si>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</si>
  <si>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</si>
  <si>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</si>
  <si>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</si>
  <si>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</si>
  <si>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</si>
  <si>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</si>
  <si>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</si>
  <si>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</si>
  <si>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</si>
  <si>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</si>
  <si>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</si>
  <si>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</si>
  <si>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</si>
  <si>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</si>
  <si>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</si>
  <si>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</si>
  <si>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</si>
  <si>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</si>
  <si>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</si>
  <si>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</si>
  <si>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</si>
  <si>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</si>
  <si>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</si>
  <si>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</si>
  <si>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</si>
  <si>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</si>
  <si>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</si>
  <si>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</si>
  <si>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</si>
  <si>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</si>
  <si>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</si>
  <si>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</si>
  <si>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</si>
  <si>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</si>
  <si>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</si>
  <si>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</si>
  <si>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</si>
  <si>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</si>
  <si>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</si>
  <si>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</si>
  <si>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</si>
  <si>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</si>
  <si>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</si>
  <si>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</si>
  <si>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</si>
  <si>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</si>
  <si>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</si>
  <si>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</si>
  <si>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</si>
  <si>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</si>
  <si>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</si>
  <si>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</si>
  <si>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</si>
  <si>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</si>
  <si>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</si>
  <si>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</si>
  <si>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</si>
  <si>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</si>
  <si>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</si>
  <si>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</si>
  <si>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</si>
  <si>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</si>
  <si>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</si>
  <si>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</si>
  <si>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</si>
  <si>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</si>
  <si>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</si>
  <si>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</si>
  <si>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</si>
  <si>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</si>
  <si>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P100</t>
  </si>
  <si>
    <t>㜸〱捤㝤〹㜸㔴㐵ㄶ㙥㔷㐸㥡摣㈶㤰〶ㄱ㜱て㠸㠲㠰㌱挸㈲戸戲㈴〱㘴㕦〴㐵㄰㐲搲㤱㘸ㄶ㑣㍡㄰ㄶㅤ㔴㐶搰㘱㤳㑤㜰㐳ㅣ㐴㐴㔴㕣㜱ㄴ㌵〲㉡晡搴㜱㕣㔰ㄱㄵ㤷㔱挷㝤ㅢㄷ摣摥晦㥦㕢㌷愹扢㜴㤲攷㥢㝣㥦つ㝤㔲㜵敡㥣㍡攷晥晦㕤慡㙥搷敤づ愹㔰㈸昴㍢㕥晣换㔷㌲ぢ㐷㡣㤹㔵ㄱ㡦㤵㘴づ㈸㉢㉥㡥攵挷㡢捡㑡㉢㌲晢㤵㤷攷捤ㅡ㕡㔴ㄱ㙦〲㠳昰攴㈲戴㔷愴㑣慥㈸㥡ㅤ㑢㥤㍣㈳㔶㕥〱愳㤴㔰㈸㌵搵㑡㐲晢愱晡ㅤ㜵㉡ㄶ扤慣㘴ち㔸㠵慣㌰㐵㔳㡡㔴ち㡢㈲㐲搱㡣㈲㡤愲㌹㐵ぢ㡡㜴㡡㈸㐵㑢㡡㔶ㄴ〷㔱戴愶㌸㤸愲つ挵㈱ㄴ㙤㈹ㄸ摦㍡㡣攲㜰㠸戴㈳㈰挶づ攸㍦㘲敡㠵搸㥡㌱昱戲昲㔸搷㡣㜱㜶捥愷㜷敢㤶搹㉤戳㝢㡦敥扤㌲戳扡㘶っ愸㉣㡥㔷㤶挷㑥㉦㡤㔵挶换昳㡡扢㘶㡣慣㥣㕡㕣㤴㍦㈴㌶㙢㙣搹㐵戱搲搳㘳㔳戳扡㑦捤敢搱扢㕢㡦㥥㍤ぢ晢昴改㥤㜶㈴㝡ㅥ㍥愰晦挸昲㔸㘱挵晦慡捦愳搸攷㠸〱晤㌳㠷挷攲晦慢㍥㡦㐶㥦攸㌲扢慣㈴慦愸昴㝦搴㘹ち㌹敤㥥ㅤ换㉦㈲昹戱㔸㜹㔱改〵㤹㐸摢〵㌴㙡㈷㘷收〲昱晣扣㡡昸㠰㔸㜱昱攸㔸㈱㜹㑦㉢㈱㘶戱昲㔸㘹㝥慣愲㐵㐹㑥㔵㝥慣㔸㌷㔷愴㤶㡣换㉢ㅦ㥥㔷ㄲ㑢㘶㈱扤挴收㙤㜰㐱慣㌴㕥ㄴ㥦搵扣攴散㡡搸攸扣搲ぢ㘲㌴㐹㈹ㄹ㔸㔹㔴㤰㥣慣㤲㤳㐳㑤㍡〶㈵㈳摣㘴收㤶攷て㤸㤶㔷ㅥ㤷ㅡ㔹敢ㄶ㘴㙢散㈱㤲戸㉢㉤敥㐵ㄹㅥ㉦搲㌴愶愸㘴㐸慣扣㌴㔶捣㈰㈴慦㡢挷㐸㌰戱愱慦〱挷搹ㅡㄲ愳㥡改攳㡤㥢挲㈸㔶〶㐵㍢㠸㜰㝢㠸㈶㌹㈷昷戴㡥愱慡〳㠴㑡㝥ㄳ挷慢改挲㘳㈶㘹㜲㕥搲攴愹㐹㤳昳㤳㈶ㄷ㈴㑤㡥㈵㑤㉥㑣㥡㝣㐱搲攴㘹㐹㤳㡢㤲㈶㕦㤸㌴昹㈲搸㌸慦搴愶㑤㤳昴㉢㘳昴㘵㍦㝦昰昴慡㈱搷㕢㘵捦㠴㈶晦㝤愵攲㈱㉡挷敡㜱㈸㔸ㅤ㈱挲㥤愸捡改摤搳㍡㥥慡捥㄰㑡扤㡡ㄴ㤸挶捦㉤㜶㕤戶敤挵昱㐳ㅦ㍣攵挹㜹㜹㈳搷ㅦ慥㜸㜴㡢㝦㔷ㅡ㥦〰ㄱ捥㠴㐸捡改㘹㥤㐸㑤ㄶ㠴㔲晦搴敥昳搵㠶戳愷㙥㝢戱敦戶㠳敦㕥晤㡦㙤ㄳ敥㔰㍣㉦㠸晢㐹㌴敥づㄱ敥㐱搵挸㙥㍤慤㥥㔴昵㠲㔰敡ㄹ敤摦㘶摦㝤攵攷㉦㍢㉥㜷㜳搶挸㔰晡㘹㥦㥤慣戸㙢㠹㝦㙦ㅡ昷㠱〸㥦㐲㔵㑥捦㥥搶愹㔴㥤〶愱搴㑥敤㍦攵昶㑦搶㥣戸攴晢愱てㅣ㝢换㈹扦戵晦昸㑢挵戳㤱昸㥦㐱攳㌳㈱挲㝤㈱㤲㜲戲慣㝥搴昴㠷㔰敡㔱敤摥㘹晢攲捥㝤㘷㙣ㄹ昰搰摢戳慢收㍥㔵晣㡣攲㜹㑣摣戳㘹㥣〳ㄱ捥愵㉡愷㘷㤶㌵㤰慡㐱㄰㑡㙤搳晥㈹摢㜷㈷㝦昳㜵㙣挰晣㜳㉦戸敢㡢㍤ㄷ摣慥㜸ちㄴ晦戳㘸㍣〴㈲㍣㤴慡㥣ㅥ㔹搶㌰慡㠶㐳㈸㜵㡦昶晦㜰㐱摦搳㍦搸搹㘹搸搵〷㕡っ㥢扢攰愹㐲挵㍤㐱晣㐷搲㜸ㄴ㐴㜸㌴㔵㌹㈷㘵㔹㘳愸ㅡぢ愱搴ㅤ摡扦换搲戴㉦换㑥㙤㌲㜸晢㉢慤〶㡦㕥㍡㜷愴攲㠹㔷晣挷搱㜸㍣㐴昸ㅣ慡㜲㝡㘷㔹攷㔲㌵〱㐲愹㕢戵㝦㐱搵㜷㡦㙥昹戹㑤晦ㅢ㜲㜳て㜹昱晣ㅤ戹㡡攷㙣昱㥦㐸攳㐹㄰攱昳愹捡改㤳㘵㑤愶㙡ち㠴㔲敢戴晦ㄷ改㙢㉦㥡㜰昶扣攱㔷扤㌸扤㙡挰㥥㌶㐹㡡愷㝢昱㥦㑡攳㝣㠸㜰〱㔵㌹愰㍦㐶㔵㈱㠴㔲㙢戵晦昸攱愳㕢戶㝦攸㡡㘱㉢㐲ㅤ扥晦愴㙤昶ㄶ挵㉢㠵昸㑦愳㜱ㄱ㐴昸㐲慡㜲扡昷戴㜸〴㔸挵㄰㑡慤搰晥㤹攷挵㕢㍥㤹昲挶愰换㑢㘲㕤て换㝢㙡㡤攲㐵㐶晣㑢㘹㕣〶ㄱ㥥㑥㔵捥㐹㍤慤㡢愹㉡㠷㔰㙡戱昶㥦戹㝦昶㕢㡦摤㍤㜶搰搲〹愹ㅢ㥦㍣㌵㉢㔵昱晡㈴晥㜱ㅡ㔷㐲㠴㘷㔰㤵搳㍤换㥡㐹㔵ㄵ㠴㔲ぢ戴晦愸㉢㈷㥤戵扥攴摤挱敢㙥摣㔴晣敢挰㠵挳ㄵ㉦㙤攲㍦㥢挶㜳㈰挲㜳愹捡改㤶㘵㕤㐲搵愵㄰㑡㕤愶晤㕦ㅥ戶收捥晣㐳㐳挳㤶昷㝡愵晦昶愹㥦敤㔳扣㉡㡡晦㍣ㅡ㕦〶ㄱ扥㥣慡㥣㕥㍤慤㉢愸㥡て愱搴ㅣ敤㝦搳㡣㈳㌷扦晢慦㔵㈳敥㕦戳戶挹〵㠳收㉤㔴扣愰㡡晦㤵㌴㕥〰ㄱ㕥㐸㔵㑥㡦㥥搶㔵㔴㕤つ愱㔴愵昶捦㕦㜲㘰攱㝤㍤㑡〶㉤㕢搵㝦攸㠴㤲攳づ㔱扣ㄶ㡢晦㈲ㅡ㉦㠶〸㉦愱㉡愷㑦㑦㙢㈹㔵换㈰㤴㉡搳晥㈵搷㙦㉦晡昵㤳㈳〷捦扦扣昴攵摥㔳㍡扦愰㜸ㄹㄷ晦攵㌴㕥〱ㄱ㕥〹㤱㌴㌲换㕡㐵捤㙡〸愵㡡戴晢晡㤶搵搷㝦㥢㜷㔶敥㔵ㄵ摦捣晢攵昲㥥㥢ㄴ〷〰攲扥㠶挶㙢㈱挲搷㔱㌵ㄲ昰㕤㑦搵つ㄰㑡攵㙢晦收㉤㡢ㅥ摢㝥㠶敡户㝡攴换㡦捤晢换昴㈷㔴㕢ㅡ搳敥㈶㡡㜵㄰攱㥢㈱㜰晥捤戲搶㔳㜵ぢ㠴㔲㤳戴晦挳ㅦ㍦扣晢㤸㙤愷て㕢摦晥㠶〵㙦昴㤹㜹㠱攲戰㐳晣㌷搰昸㔶㠸昰㐶慡㜲㝡㘵㔹户㔱戵〹㐲愹昱摡㍦㍤昹㥥㤲㘳摡㙥ㅤ昸挰攸戹ㅤづ戹愷攷户敡㌰ㅡ搳㙥㌳挵ㅤ㄰攱㉤㄰挹愰㍦换扡㤳扡扢㈰㤴ㅡ愵㍢㌸昵慦戳ち㉡慢㍢昵扦昳敢㜶晤慣愳敦㝥㐹㜱戴㈳ㅤ㙣愵昱㍤㄰攱㝢㈱㤲㐶昶戴敥愳收㝥〸愵㠶㘸昷攳㙥敥扥㉡㝢散收〱て扤搰慣昳㥥㡡㙢㕦㑢㝢㄰捤愳昴戵㈸扢㍣㙦㈶㉥攸戵㘳㠵㤳㌲戳昸慦晥㐱ㄲ挶㐸㠵㍤ぢ㑦㉥散搶慤愰㘷㔶㕥昷扣㤴っ㜴摢搰㑢㌳昷挰戴挲昱㐵愵〵㘵㌳攵㕡㥤㔶㤸㕢㔴ㅣ㡦㤵㑢㈵扤㄰㝦散昱㠶搴㥢ㄷ收㔴㘱愰㤶㙦㕦搶㕢ㄷづ㠸㤵挷㌱挰㠹捦慡扤搶ㅦ搱㍦慦㈲㔶㕢敤愲晢敥㕦㔶㔹㕡㔰㜱㜸㜰攳㤸㜸㕥㍣㜶㤸户慤戶ㄳ㥦摢ㄸっ㝥㘲ㄵ㤲搲㔱㕥户㜱㜹挵㤵戱㝥㔵㐵㜶昳㤱㥥㘶っ㠳捡愶㈶㙥捤㉤㡦㕤㕣搳敡换愸ㅦ挶收㌳愴㙦摦㔶摡㑤㜶㕥ㄹ〳愶㤵㔵挴㑡㈵扤㉥㈵㈳㡢昲㉦㡡㤵㡦㠹㜱㘴ㅦ㉢㤰㑤㍤㤸㑤㝡㉣搶㘵㐴㈹㌶ㄴ愳慢㠲昶愶㤶㐰挷㑡ぢ㘲〵挸㜷㍡㔰㥥㌵㌶㙦㙡㜱慣㡤换挴㡥㠹㠶㐳㕤敡摣戲晣捡㡡〱㘵愵昱昲戲㘲㜷㑢扦㠲ㄹ㜹ㄸ晦ㄵっ㉢㉢㠸㈵换㉢㘴㑢ㄵ㙡搲㐴愹㔰愷愰㠱ㄴ晢慥攰㔰换搸㐹㌸愰慢摢搸搸㠹㘸ㅣ㌸㐴慢改ㄹ〵㘳㈷愳晤昱㜵㘶㘲敥㠴戴捥慡搳㍡㘰㈷愵㔳㕢昷㠱㤷㌹ㅡ晣㠰㠷攲ㄸ㡦捡愴づ㠹扢慣摤㉦敢挹搴㘰㠵ㄳ㌹㕡搷〱㥡㜴㕢戳敦㌵慥㜱㔲搲㐱㝡敢㜳㘶㘰㤴㍦㈸慦戴愰㌸㔶㕥攷㌴㔴㌱㈳㙢ㅢ挵㐳ㄴ晦愰㜸㤸攲ㄱ㠸㤴㙣㥣攳ㄲ㈲㥡っぢ㔵愵㘶愵捣㉣㉡㠸㑦ぢ㑦㡢ㄵ㕤㌰㉤づㅤ愶慦愹愹㠴摢昷戲ㅥ㠵捡㝡㡣攲㜱㠸㐸㈴ㄴ慥挶摦㔰㌸㘲㍤挱㍦㍢㈰づㅥ㠷搴昳㑡昳㌲ち㘲ㄹ搳换㘳㌳㌰㉤摡㜹㕦㘹㈴㤴搲づ㡤晦敦搳㡤㈴㜸㔹㌲扢挱昴戳㈲愵〴㤳愸㡡㈶㑤㠲㌰ㄹ㤴㔷㌱㉤捥挳戱敥㐶昶户㤳㘲ㄷ㐴摡㤳㄰挳〷挵㡡㜱㌰晦慦㘶慥㈹挷愰捦㝡㘷㐸ㅣ攳戴㈹ㄹ㌳慢㌴㝦㕡㜹㔹㈹敥ㅦ㘴攷挵昳晡攵㘳ㅡ㔸愱昲挲㈵㐳换〶㔴挶挳㈵㠳㡡昰㈷慤㘴㜴㙣㝡㉣㉦㍥〰㈷敢㜸昳㤲愱㤸㐲捡搹㜴㜰㐱㔵㑡㠹㍤晢换㡥㔵攴㕢㥣㈶づ挶挹愹㉡㡣ㄲ捥戶㘹㈵㍣摤挴慡攲散扡㘹挹挸㍣㑣㌳攳ㄶ㡣扡㠸㤷㕤愲㘷㜳搱㌹摥ㄱ㕤㐳て㔱㈹ㅡ扤㌴ㄳ㠵摤㔳㠸晢て慥愳戸搶㈶㙢改㍤㡥捥㡥ㄷㄵ㔷㘴㙡㜸㌳戳换㜰ㅢ㈱㈶㜷㔰〸㝢㌸㡣摤㉣㕣㈷㔹摥挳㥤昳捣ㄱ昹㔳敤㙥㤱捡挰昲戲捡改㐷愱慦晦㔵㍦散㉢㘴㍤〵戱敥敢捤愷ㅥ㝢攳摤扦敢扦㝦挱㠱㈴㉦慢㍤㉤慡㈱㔸挵ㅦ㜹㔹捦攰㑦愴慥戶㤴づ戰〸㍣摦㈶㤸ㄲ愷挰㍥慤〴㕢㍢戶㍣㈶㜳晣㔴愹捣㥡ㅥ㙢㕥㌲扥慣晣愲愹㘵㘵ㄷ㤱晣ㄶ㔲慢㤸ㄶ㡢挵㌹㜱㙥愶敦ㄳ戰慣㤴㙡搲挴㌵㐵㌶㘶搸㐷愳晦昰昳㄰搱戱㘵〵㘵ㄵㄹ挵㝣ㄷ㑤㉤㉦慢〸扦〰㙤ㄳ㕣㕡挲晦㐴㈱㥤㤷愵攲戲挹㈳㠶㜶换慣㉡慥愸㔲㔹搸㙥㑥㝡昷摦昹摦㡣㥦㉢㑡〷慦戸愲戲改愳昳搲㝡愹ㄳ㜵㠳㙦㌶㝤ㅣ扡挹挰摢㝡㠹攲㘵㡡㔷㈸㕥愵搸〳愱㡥㠷㉢捦㔵㈸扢㕦搶敢愸㕢㙦㔰散㠵挰ㄹ㐷戰挷〹㘷ㅦ㜵㍣攱㐴㐲慡㈳晥昰昴㘲扤㑤昱づ㠴㍡ㅥ㠲〷㘲挸摡て㤱㤰捤㑥戴愸㠶㐰昰㥡攸搶晢㔰㐴慣㍡摡㔴㘷㔸㤰㔱㡢〸㕡〴捣㈲㔸慡つ扡〹〴攷㘰摤攰扢㔵搰ㄵ㙥ㄹ昴晦㡣攲㜳㡡㉦㈸扥愴昸ち㐲愵挳㤵攰慣㐶㠵敦㕤㌸㈷扥㡦挳㉥㘴㝤㐳昱㉤挵㜷㄰〶㌸摦㔳愷挱㌹〱㘵〱攷㐷㉡㝦㠲㔰㈷㐲搸攰ㅣ㐰㈹㈱㌸㤹㜴愸㠶㐰昰㕡㜰㝥㠵㈲㘲搵搱愶戲㘰ㄱ〴捥㉦扦㈵〰攷㘷摤攰扢ㄱ㜲ㄲ㝡捡挰摢ち㘳㝢慤愶ㄴ愹ㄴㄶ㐵〴㐲晤ㄷ慥〴攷㙥㔸昱㕤ぢ㑥ㅡ㙤㥡㔳戴㠰㌰挰㠹㔲愷挱改づ㤷㜶っ搰㡡捡㠳㈰㔴㑦㔴㙤㜰㕡愳㥡㄰㥣ㅥ昴慡㠶㜰㠱㜳〸㕣㈲㔶ㅤ㙤慡ㄷ㕣㠲挰㜹㉦ㄱ㌸敦敡〶摦㕤㥥摥攸㈹〳㙦㉢〳㐱慤㜶ㄴ敤㈹㡥愱攸〰愱摥搴攰㄰㐶扥㙢挱㌹㡥㌶ㅤ㈹㍡㐱ㄸ攰㜴愶㑥㠳搳〷㉥敤ㄸ愰㉢㤵㈷㐰愸㔳㔱戵挱挹㐴㌵㈱㌸愷搰慢ㅡ挲〵㑥㌷戸㐴慣㍡摡搴㘹㜰〹〲㘷㜷㈲㜰㥥搶つ扥㕢㔸㘷愰愷っ扣慤㔳㄰搴㍡㤵攲㌴㡡搳㈹捥㠰㔰㑦㈴〴愷㉦㙤晡㔱昴㠷㌰挰挹愶㑥㠳㜳㈶㍡㙦挷〰戹㔴づ㠴㔰晤㔰戵挱ㄹ㠴㙡㐲㜰晡搲慢ㅡ挲〵捥㄰戸㐴慣㍡摡㔴㝦戸〴㠱㜳㔷㈲㜰敥搴つ扥ㅢ㜴搹攸㈹〳㙦㙢㉣㠲㕡㘷㔳㡣愳ㄸ㑦㜱づ㠴扡㑤㠳攳㍦攷㑣愰捤㜹ㄴㄳ㈱っ㜰捥愷㑥㠳㤳㠳捥摢㌱挰ㄴ㉡昳㈰ㄴ㙦晣搹攰㑣㐵㌵㈱㌸戹昴慡㠶㜰㠱ㄳ㠳㑢挴慡愳㑤つ㠲㑢㄰㌸㉢ㄳ㠱戳㐲㌷昸敥㍥㥥㠵㥥㌲昰戶㑡ㄱ搴㉡愳㤸㑥㜱㌱㐵㌹㠴㕡㥣㄰㥣㌸㙤㉡㈹㘶㐰ㄸ攰㔴㔱愷挱ㄹ㠲捥摢㌱挰㙣㉡攷㐰愸㘱愸摡攰捣㐵㌵㈱㌸㐳改㔵つ攱〲攷㉦㜰㠹㔸㜵戴愹攱㜰〹〲㘷㜶㈲㜰㘶改〶摦慤搵㤱攸㈹〳㙦㙢㈱㠲㕡㔷㔱㕣㑤昱㌷㡡㐵㄰慡㈲㈱㌸㑢㘸戳㤴㘲ㄹ㠴〱捥㜲敡㌴㌸扣㕢摢㡥〱㔶㔲戹ち㐲㡤㐱搵〶㘷㌵慡〹挱ㄹ㑤慦㙡〸ㄷ㌸㙢攱ㄲ戱敡㘸㔳㘳攱ㄲ〴捥㤴㐴攰㑣搶つ扥晢挶攳搰㔳〶摥搶㉤〸㙡晤㥤㘲〳挵慤ㄴㅢ㈱搴戹ㅡㅣㄸ戹㕦搶㈶摡摣㑥戱ㄹ挲〰㘷ぢ㜵ㅡㅣ摥㡡㙥㠷户㜵ㄷ㤵㜷㐳愸㜳㔱戵挱搹㡡㙡㐲㜰捥愱㔷㌵㠴ぢ㥣晢攰ㄲ戱敡㘸㔳ㄳ攰ㄲ〴㑥㙥㈲㜰㜲㜴㠳敦愶昸㐴昴㤴㠱户戵ㅤ㐱慤㐷㈹ㅥ愳㜸㥣愲ㅡ㐲㥤㤹㄰㥣ㅤ戴搹㐹戱ぢ挲〰攷㈹敡㌴㌸㤳搰㜹㍢〶搸㑤攵㌳㄰㙡㌲慡㌶㌸捦愲㥡㄰㥣昳改㔵つ攱〲攷㜹戸㐴慣㍡摡搴ㄴ戸〴㠱搳㌵ㄱ㌸㕤㜴㠳敦㡥晦㔴昴㤴㠱户戵〷㐱慤搷㈸㕥愷㜸㠳㘲㉦㠴㍡㔶㠳攳㍦㈱敦愳捤㕢ㄴ㙦㐳ㄸ攰散愷㑥㠳㤳㡦捥摢㌱挰㝢㔴扥て愱㘲愸摡攰㝣㠰㙡㐲㜰ち攸㔵つ攱〲攷㈳戸㐴慣㍡摡㔴㈱㕣㠲挰㘹㤵〸㥣㤶扡挱昷㜱挶㌴昴㤴㠱户昵ㄵ㠲㕡㕦㔳㝣㐳昱㉤挵㜷㄰慡㤹〶挷㍦捥昹㥥㌶㍦㔰晣〸㘱㠰㜳㠰㍡つづ㍦㈱㘹挷〰扦㔰昹㉢㠴攲挷㈴㌶㌸扦愱㥡㄰㥣ぢ改㔵つ攱〲㐷㈵ㄱ㥣㍡摡㔴㌱㕣㠲挰昹昱搷〴㈳攴ㅦ㜴㠳敦戳㥡㔲昴㤴㠱户ㄵ㐱㔰慢ㄹ㐵ㅡ㐵㜳㡡ㄶ㄰敡㙢戸㜲㠴散〷㠷敢ㄲ慣㤶ㄴ慤㈰っ㜰㕡㔳户〳扤㘲㙥㔵㠶㍦敤ㄸ愰つ㤵㠷㐰㈸㝥〶㘴㠳搳ㄶ搵㠴攰㑣愷㔷㌵㠴ぢ㥣挳攱ㄲ戱敡㘸㔳攵㜰〹〲攷敤㐴攰扣愵ㅢ㝣ㅦ㐴挵搱㔳〶摥㔶〷收㝥㉣挵㜱ㄴㅤ㈹㍡㐱愸搷㌴㌸晥挳慡㌳㙤扡㔰㜴㠵㌰挰挹愴㙥〷㝡〵㌸㤵昸㈳攰㘴㔱搹つ㐲昱〳㉥ㅢ㥣㤳㔰㑤〸捥っ愶㔵つ攱〲愷㈷㕣㈲㔶ㅤ㙤慡ち㉥㐱攰散㑡〴捥㑥摤攰晢㤴㙤㌶㝡捡挰摢㍡㠳戹㥦㐹搱㤷愲ㅦ㐵㝦〸昵愸〶挷扦攷㘴搳㈶㠷㈲ㄷ挲〰㘷㄰㜵㍢搰㉢挰㤹㠳㍦〲捥㔹㔴づ㠱㔰㤷㐰㘵㠳㌳ㄴ搵㠴攰捣㘵㕡搵㄰㉥㜰㐶挰㈵㘲搵搱愶㉥㠵㑢㄰㌸㥢ㄳ㠱㜳扢㙥昰㝤㠴㌸て㍤㘵攰㙤㥤挳摣捦愵㤸㐰㜱ㅥ挵㐴〸昵㜷つづ㡣摣㉦敢㝣摡㑣愶㤸〲㘱㠰㌳㤵扡ㅤ戰〶㌸㤷攱㡦㠰㔳㐰㘵っ㐲㕤〱㤵つ㑥㈱慡〹挱戹ㅣ㘶㝥㜰㡡攰ㄲ戱敡㘸㔳昳攱ㄷ〴捥戲㐴攰㉣搵つ扥捦㐷慦㐴㑦ㄹ捣愲ㅣ㐱慤ち㡡㌸㐵㈵挵っ〸㜵㤵〶挷扦攷㔴搱㘶ㄶ挵㙣〸〳㥣戹搴敤㐰慦〰㠷ㅦ戹ち㌸㤷㔲昹ㄷ〸挵捦㕤㙤㜰收愱㥡㄰㥣㠵㑣慢ㅡ挲戵攷㕣〱㤷㠸㔵㐷㥢扡ㅡ㉥㐱攰捣㐸〴㑥愵㙥昰㝤昸扢〸㍤㘵攰㙤㉤㘲敥㡢㈹㤶㔰㉣愵㔸〶愱捡㌴㌸㌰㜲扦慣攵戴㔹㐱戱ㄲ挲〰㘷㌵㜵㍢㘰つ㜰ㄶ攳㡦㠰戳㠶捡戵㄰㙡㈹㔴㌶㌸搷愱㥡㄰㥣㈵㌰昳㠳㜳㈳㕣㈲㔶ㅤ㙤㙡ㄹ晣㠲挰㤹㤸〸㥣昳㜴㠳敦㤳敤攵攸㈹㠳㔹㙣㘴敥户㔱㙣愲戸㥤㘲㌳㠴㍡㕢㠳挳㐹ㄲ摦戵户㉣戶搰收㑥㡡扢㈰っ㜰戶㔲户〳戶〰㘷〵晥〸㌸昷㔲㜹ㅦ㠴攲㐷收㌶㌸昷愳㥡㄰㥣㤵㌰昳㠳戳つ㉥ㄱ慢㡥㌶挵㉢㐷㄰㌸晤ㄳ㠱搳㑦㌷昸㍥户㕦㠳㥥㌲㈴ぢ收晥〴挵づ㡡㥤ㄴ挴㐱㥤㥡㄰㥣愷㘸昳㌴挵㙥〸〳㥣㘷愹摢㠱㕥〱捥㕡晣ㄱ㜰㥥愳昲㜹〸㜵㍤㔴㌶㌸㉦愰㥡㄰㥣敢㈴㉤〸搷㘱昵㉦戸㐴慣㍡摡搴つ㜰〹〲愷㔳㈲㜰㍡敡〶摦愲㠴㥢搰㔳〶摥搶㕥收晥㈶挵㍥㡡户㈸摥㠶㔰敤㌴㌸㌰㜲扦慣晤戴㜹㤷攲㍤〸〳㥣て愸摢〱㙢㠰戳づ㝦〴㥣て愹晣〸㐲慤㠷捡〶攷㘳㔴ㄳ㠲㜳㌳捣晣㝢捥愷㜰㠹㔸㜵戴愹㕢攰ㄷ〴㑥㡢㐴攰㌴搷つ扥ㄵㄷㅢ搰㔳〶摥搶㜷〸㙡晤㤷攲㝢㡡ㅦ㈸㝥㠴㔰㑤ㄳ㠲㜳㠰㌶㍦㔳晣〲㘱㠰昳ㅢ㜵㍢搰㉢挰戹ㄵ㝦〴ㅣ慥慢戰ㄴ㠴攲㑡づㅢ㥣㈴㔴ㄳ㠲戳㤱㘹㔵㐳戸昶ㅣ㉥㥡㡣㔸㜵戴愹㑤㜰〹〲攷扢㕦ㄲ㡣㤰扦搵つ扥攵㈴㥢搱㔳〶摥㔶ぢ〴戵搲㈹愲ㄴ㉤㈹㕡㐱愸捦攱ㅡ晣改㐳㙢摡ㅣ㑣搱〶挲〰愷㉤㜵ㅡ㥣㍢搰戹㠰㜳ㄸ㤵㠷㐳愸㍢愱㍡〶敦㤰㜵〴慡〹挱搹㐲㡢㙡〸ㄷ㌸㐷挳㈵㘲搵搱愶敥㠲㑢㄰㌸㝢ㄳ㠱昳㠶㙥昰㉤㤵搹㡡㥥㌲昰戶㍡㈱愸㜵㍣㐵㘷㡡㉥ㄴ㕤㈱搴换ㅡ㥣扢㘱挵㜷敤〹㌹㤳㌶㈷㔲㘴㐱ㄸ攰㥣㐴㥤〶㠷慢㙦〴㥣ㅥ㔴昶㠴㔰昷㐱㜵っ摥㔸挶㠸㙡㐲㜰敥愵㐵㌵㠴ぢ㥣㍥㜰㠹㔸㜵戴愹晢攱ㄲ〴㑥㜵㈲㜰ㅥ搷つ摥㠵㐰㈹晣㔸摤晢㤱愶慣㘲慤㔹㈲㘱㉣扥㘸〱攳㜰攱搹愵㐵昱㡡㘶㠵晤㉡攳㘵戹㐵昱散㡡㜸㕡㈱〴㡡攲㜲㤸慣㈶㌰㥣扡ㄴ㡥㉢㡡捤ㅣ㡢て昵㡥昶㌷㘱㠱敦㠰捡㡡㜸㤹㝣㕡㝢㤴扦㍤扢㙣㜸㔹㍣扢愸㘲㝡㜱摥慣づ〱捤㜶换昸㘹戱㔲㉣㙦㈹挷㉡㤷晡㡣捡愶㑦㡦ㄵ〴攴㌸愶慣戲㍣㍦㌶㌸晢捦戰㐰㐶搹ㅦ㍢㠷昰挹愶㔲戸㉤㤲㜸㐱㠸㠱晢㤱攰㈶〹㥦㠶慡㍦戸扥愲ㅡ晥㈱㙢〰㜶扤㄰㘲㘲㔷户戲戹ㅢ㘲㔱挳㐳㔰搵扤㡢ㄸ㑢㙥㥡挱㌸㔲〸㕡㙤㕤㜳扤愶㙢㜰㘹㐵㔱㐱㉣愲㙢挳㡡㑡㕢攸攲㠸捡戸慢㈵慦敡㈰摤搲慦戸㜸㐴㈹愸捦捦㉢㉦昸㌳戰㠲つ挳换愶㐴㠵昱敦㡦〱㙤㜷ㄳち㝤攵㍣㠸昱搵㕦㜰戰攷㘸慣晦㠱收挰㑦搰㙢づ㐷ㄴ㡣ㄵ㑢改戰㙦㑥戸㙢搴愹慣つ㡢攵㤵ちぢ㘳攲〵搹戱ㄹ㉤挴㈲㠶ㅤㅣ敢敡㡢㘳〷戹慢戲㤰挲㉡散㌷戵愲慣戸㌲ㅥ㙢㔱㔳㤲〳摤㉡ㅣㅤ㉢捥攳敡戳戴㥡搲挸晣㌸搶攷搵昴挷㤵㘵㝦ㅥ㠶㠰㐸戲㘶㐹〹㑦攱㍡㜶㕥昷㐶昰ㄸ晡㠳慣慡㔰愸㔰㕥㕦㥣愹慥㕢换搷敤㘷㠶㥣㐲㠴慦㔰捡挳攸扥攱换换㜸㈴ㅤ攴慣㝡戴捦㜰㜲昲㑡㜳㜴㕣搹搵扣㔰捥㝢㔸扥挹㐷㉡搲㜹攸ㄴ攳㜹㤷㜸㔱㝥㕥㜱昱慣ㄶ㠵㠳㑢昳㡢㉢ぢ㘲㐳昳愶挶㡡㥤㜳㜶㔹㜹挹㥦㠴慦㘴愰愶㡦愸㍡㜰搱㙢敥〶攳㌹㈴㘷㌱摢ㅦ㍥捤攱㘶づ㡥㌴戹攴愲㡦㠸㌵㐸ㅦ㜷㕣㐹昶晦扣㤶㉦〲愷㔶戵㉢㔱攵㐹ㄵ㥣摡㝣㉡㥥搳戸愲愹㘶㌹愰ㅣ㜱㠶搹搰戲愱㘵㔸慡㔹㘰愸〶ㄵ搹慡㍦捤㜱㈵㠷㔴㌸ㅣ晥愳ㄷㄸ㘰㠵搷㔷㝡㡤〵㑥㝡㜶晤㑣㕥㘳㜸㜰㍣㡡扡㜷㉤㤴㌱㄰㤱㙢扦㥣〴愳㌰㑣攷ㄹ捣ㅥ㌸㡣㉤㡡ㄷ挷㥡ㄵ㑡扢㤴㔳㜹㐸㄰捤愶㠵㘳愷㘱㕤㔱㜶昳挲㠱攵㐵〵挵㐵愵㌱づ㐲戰㜴㤸㑦〷つ㡤㕤㠰㐵慥㈳换㉡㡡昸搰㕢昳挲戱攵㜹愵ㄵ搳戹㝣㉣㝦㔶㉢㔷㑤挸㑡㈹散㕦㔴㡡〳挸㡥挹㜲㝡攱㤸㘹㘵㌳昱摣㕣㘵㐹改挰扣改ㄵ㝦ち愲㜸㍣搹㉦晢っ㤸愴㤲㤲㔴㙡㔲敡ㅦ扤㔶㘱て㐷㤷扣挳㤵㐴愱愹㝡っ愵㍡㡥㔷戲愴㤷ㄸ昳㜸㘵㑥慥㘷挰〲㔷㌶搶㍣㜴挸㜳戰㌵ㄸ㠷㘵摡㔹㄰㘷つ㍣㝢㜰敤挲昴晦慦㈷昸㔲ㅥ㐷捦㜵㕣ち㘴户愸㔹〵㝢㌰㡣㕢搸扢ち㜵摣㜳㉣㘱㥣㌵敦敥ㄷ㈹ㄴㅢ敥㠹戸㝡搲㥣挵㕣慣㑣㑣挳㠱㡦㔳㉦㔶㜴攲㥣摢挲慥㜰㌸㔷㤲㔷㕣愱摢〶㤴㤵㤴攴㜱搷攲㙥㌹〶攷敤㔸慡㡣慤㜱㈶戱ち㈱㘴晦搳慡扣㉡愸昲慡㐴㠵换㌱㔷戶㑢㤹㝤㤵㕤㤰㔷㕥ㄴ㥦㔶㔲㤴㥦捡ち㔷㥦晦㈹昶㐹散㐲挹〰搳㜹挹㡥㠹㠱慡㜷昵愸扤攰ㄱ㜴㘷㘲敥㐰攸㐸㍦昶摣㈴戹㠶慢㍦戸㙣ㄸ扢慦㥣散慤愱攸㉤〵戳晤㄰㑥晢㜶㉡挶〰っㅡ㌹〹愹㈷㘸㠰户㌵っ收捥㉢㜹㈷㑡㜵慥攱㙣ち㠳挸搰戲扣㠲㕣㍣愰㔰㔶摥㔴㍦㜱㥡ち㙡㜹㑡㈹㡦㜲摤敥〰慣㌱挴㤲晡ㄹㄸ〷㤷愷㔲㌱〶㉢㘲㤳戹攲㌷㙣㜳挸㑢㘱㈸㈵愵㔹㙡㔰慣挱㑥㕦ㅤ昴晡㐶昳㠹摤挱扥晥㍦ㅢ搵ㅢ㘷㔶㙥ㄶ㌷挴ㅡづ㘹㡤㠰㔰扢㔰攵昶㜸っ㐶搲㘰ㄴ㐴捡㔳㘸昴ㅥ㈵〹搷戸挲㈱㤴㔲挲戵户愹㈵摣ㅣっ㌷挲㔸㤱㡢㌵扣㠰㈴摣㉣昵㐹戴㕢愳㘱昵晣㜳捦㥤㡥㜲㐸㜱ㄱ改㑥扣ㄹ㍦〵㝦㈳ㄱ㠲㘷㡤㠱㡤㌵ㄶ㐲扤㠴慡慣昵慥㐶〱㙢㜶愰〳㈵㌲㈱ㄹ㡦㌲㉥ㄵ敡㘵愸㌸㈹㜱㕥〶㤳ㄸ㑡㥦愳慤㕥㐱㌳㠷搳㈴戴扥愱㤹㝡ㄵ㜶ㅣ㥥攱㜳㄰戸搷㡥て捥搳㥤敤㐱ㄳ挷〸昶㉢攱㔵㑣扤づ〳㕥挹㜰㐳㠹㜱㍤㘷㑥昵〶㕡㜸昶戴㈶愲㕦戵ㄷ㈵㥥㤴㘰㘹敦愴攷㐳㕢晦㑥扡㑦㍣搰㠹戹㤳慡户愱摤㠹户㠷搸㈹攸搲捡㘳戴㜷㠲つ愶搲㈰㥦〶晢㘱㐰昶慤〲搴㙡〸㝢摦㜰㌳〸㡢搱慤㤰㙥㥦挱挰㈰㙣ㅡ㜴搸㈰㈱慣〸㘵ㄲ昶㌹㔴㠹〹扢㔰㕢㝤〱慢〶ㄳ昶㈵㡣㙤挲㉥㠲㝢㉤㘱㈵扡戳慦搰摥㄰挲扥㠱㥤㄰㈶慢㍤㤹戹㡦戴㙦㘱㈲愴㤵愱㙦昵ㅤ㙡㉥搲㉥㠶戶㝥搲扥㠷㥢㥣㔹捡搹㠹慥愸ㅦ㔱搸㠹户㠷戴ち搸㔸㝣晣㕥晤ㄴ㙣㔰㐹㠳ㄹ㌴㌸〰〳㈱㙤㈶㙡㌵愴晤㙡戸ㄹ愴㔵搱㙤ㄶ摤挲㐸挱㈰㙤づ㜴挸㑡㐸㥢㡢㌲㐹㙢ち㤳挴愴㕤愲慤㔲㘱搵㘰搲戸愴搵㈶敤㔲戸搷㤲㌶㑦㜷ㄶ㐱㝢㐳㐸攳戲㔷㥢戴ㅥ挸㥢㤹晢㐸攳愲㔸㈱敤㜲昴慤㕡愰收㈲㙤㍥戴昵㤳ㄶ㠵ㅢ晥㠷慣扦戲ㄳ㍢㔰㐸㜱ㄹ敤㑥㔴㍣愴㕤〹ㅢ㙢〱つ戹挴㌶挰㘰㈱つ慥愲㐱㙢ㄸ〸㘹㔷愳㔶㐳ㅡ搷搵㍡㙥〶㘹㝦愳摢㈲扡㘵挰挰㈰㙤〹㜴挸㑡㐸㕢㡡㌲㐹㙢〷㤳挴愴㉤搳㔶敤㘱搵㘰搲㡥㠱戱㑤摡㌵㜰慦㈵㙤㠵敥慣〳摡ㅢ㐲摡㜱戰戳㐹㍢〵㜹㌳㜳ㅦ㘹ㅤ愱ㄳ搲㔶愱㙦搵〹㌵ㄷ㘹搷㐲㕢㍦㘹㥤攱㠶晦㈱㙢つ㍢戱〳㠵ㄴ㤷昷敥㐴挵㐳摡㕡搸㔸搷搱㤰㑢㝦〳っ慥愷挱つ㌴挸㠴㠱㤰㜶㈳㙡㌵愴㜱扤慦攳㘶㤰㜶ㄳ摤搶搱敤ㄴㄸㄸ愴慤㠷づ㔹〹㘹户愰㑣搲戸㜲㌷㌱㘹㝦搷㔶愷挱慡挱愴㜱〹戰㑤摡〶戸搷㤲戶㔱㜷㜶〶摡ㅢ㐲㕡㕦搸搹愴昵㐵摥捣摣㐷㕡㍦攸㠴戴㑤攸㕢昵㐷捤㐵摡㘶㘸敢㈷㉤ㅢ㙥昸㡦㐷㘱搹㠹ㅤ㈸愴㜲㔱摡㠹㡡㠷戴㉤戰戱敥愴攱挰㘰㠳扢㘸㜰㌷つ〶挱㐰㐸摢㡡㕡つ㘹㕣㠷扣㔳昷㙢㤰㜶て摤敥愵摢㔸ㄸㄸ愴摤てㅤ戲ㄲ搲ㅥ㐰㤹愴㜱㐵㜱㘲搲ㅥ搴㔶攳㘰搵㘰搲戸㌴搹㈶㙤ㅢ摣㙢㐹晢㠷敥㡣慢㤶ㅢ㐲摡〴搸搹愴攵㈲㙦㘶敥㈳㡤㡢㥢㠵戴㐷搰户㥡㠸㥡㡢戴㐷愱慤㥦戴昳攱㠶晦㔸攴挸㑥散㐰㈱㌵〵愵㥤愸㜸㐸㝢ㅣ㌶㔶㌵つ昳㠲つ㥥愰挱づㅡ㑣㠵㠱㤰戶ㄳ戵ㅡ搲戸㍥㝡愷敥搷㈰㙤ㄷ摤㥥愴㕢㈹っっ搲㥥㠶づ㔹〹㘹扢㔱㈶㘹㕣改㥣㤸戴㘷戴搵㜴㔸㌵㤸㌴㉥㤹戶㐹㝢ㄶ敥戵愴㍤愷㍢攳㙡敡㠶㤰挶㜹戲㑤摡㔰攴捤捣㝤愴㜱搱戵㤰昶〲晡㔶㌳㔰㜳㤱昶㈲戴昵㤳挶㔵摡昸ㅦ戲晥挵㑥散㐰㈱㌵ㅢ愵㥤愸㜸㐸㝢〹㌶搶换㌴攴ㄲ敥〰㠳㔷㘸昰㉡つ收挲㐰㐸摢㠳㕡つ㘹㕣户敤戸ㄹ愴扤㐶户搷改戶㄰〶〶㘹㝢愱㐳㔶㐲摡㥢㈸㤳㌴慥挰㑥㑣摡㍥㙤㜵㌵慣ㅡ㑣ㅡ㤷㜲摢愴扤〵昷㕡搲摥搱㥤㜱㤵㜷㐳㐸㕢〲㍢㥢戴搱挸㥢㤹晢㐸攳㘲㜰㈱敤㕤昴慤㤶愱收㈲敤㝤㘸敢㈷㡤慢挷昱㍦㘴㝤挰㑥散㐰㈱戵ㄲ愵㥤愸㜸㐸晢㌷㙣慣て㘹挸愵攵〱〶ㅦ搱攰㘳ㅡ慣㠶㠱㤰昶ㅦ搴㙡㐸攳㝡㜲挷捤㈰敤ㄳ扡㝤㑡户㕢㘰㘰㤰昶㌹㜴挸㑡㐸晢〲㘵㤲挶㤵攱㠹㐹晢㔲㕢㙤㠰㔵㠳㐹攳ㄲ㜳㥢戴慦攰㕥㑢摡㌷扡戳㡤㘸㙦〸㘹㥢㘰㈷愴〵捦搱戸㐰㕤〸晢ㄶ晤慡捤愸戹〸晢㉦戴昵ㄳ挶ㄵ敤昸敦㤹愳摤〵搵㑥㍦㘱㍦愰㑢敢㐷㐶攳㜲昷〰㠳㥦㘸㜰㠰〶㕢㘱㈰㠴晤㡣㕡つ㘱㕣攳敥戸ㄹ㠴晤㐲户㕦改戶ㅤ〶〶㘱扦㐳攷㄰挶捦ㅡ㐹ㄸ㔷慢㈷㈶㡣户㜰㘸昵ㄸ慣ㅡ㑣ㄸ㤷扤摢㠴㈵挱扤㤶㌰㝣㠱㤳㜴㔶㡤昶㠶㄰戶〳㜶㜵㄰挶㐵昳㐲㔸ち晡㔵扢㔰㜳ㄱ搶ㄴ摡晡〹㝢ち㙥昸敦㈱㙣㌷㔴づ戰㘸㐴搶㐴捥攲搷㥢㔹ㄱ㐶攳ㄲ晣〰㠳㘶㌴㐸愳挱戳㌰㄰挲㥡愳㔶㐳ㄸ搷摤㍢㙥〶㘱㉤攸㤶㑥户㍤㌰㌰〸㙢〹㥤㐳㔸㉢㤴㐹〵㔷搰㈷㈶散㈰㙤挵㈵昶つ㈶㡣㑢昱㙤挲㕡挳扤㤶戰㌶扡戳扤㘸㙦〸㘱晢㘰㘷㥦ㄶぢ㠸ㅡ㠱昵摥〹攱㘲㝥㈱慤㉤晡㔶㙦愳收㈲敤㌰㘸敢㈷㙤㍦摣昰ㅦぢ㔲搸㠹ㅤ㈸愴摥㐳挹〱㤷搱㌵㘹㐷挰挶㍡㤲㠶㝣㌴㈰挰攰㈸ㅡㅣ㑤㠳て㘰㈰愴㘵愰㔶㐳摡㐷㠶㥢㐱㕡㍢扡戵愷摢㔷㌰㌰㐸敢〰ㅤ戲㤲搳攲戱㈸㤳㌴慥散㑦㑣摡㜱摡㡡㑢晦ㅢ㑣ㅡㅦㄱ戰㐹敢〸昷㕡搲㡥搷㥤㝤㠷昶㠶㤰昶㍤散㙣搲㉥㈴㙡挴搳㑢ㅡㅦ㌲㄰搲扡愰㙦挵愷つ㕣愴㥤〰㙤晤愴ㅤ㠰ㅢ晥㠷慣㑣㜶㘲〷ち愹㕦㔰ち攰攴㐴搸㔸㔹㌴攴㈳ぢ〱〶摤㘸㜰ㄲつ㝥㠳㠱㤰搶ㅤ戵ㅡ搲昸㥣㠲攳㘶㤰搶㠳㙥㍤改ㄶ㠱㠱㐱摡挹搰㈱㉢㈱慤㌷捡㈴㡤㑦ㅣ㈴㈶慤㡦戶㑡㠳㔵㠳㐹㙢づ㘳㥢戴㔳攰㕥㑢摡㘹扡戳ㄶ㘸㙦〸㘹㝣扣挱㈶㙤㍡昲㘶收㍥搲昸昰㠳㤰㜶〶晡㔶慤㔰㜳㤱搶ㄷ摡晡㐹㙢つ㌷昴ㅤ戲晡戱ㄳ㍢㄰㥥〴㠷搶〱㤷搱昵㤱搶ㅦ㌶搶〰ㅡ昲㔱㡡〰㠳㙣ㅡ攴搰愰㉤っ㠴戴㕣搴㙡㐸攳昳ㄳ㡥㥢㐱摡㐰扡つ愲㕢〷ㄸㄸ愴㥤〵ㅤ戲ㄲ搲㠶愰㑣搲㡥㠵㐹㘲搲㠶㙡慢攳㘰搵㘰搲昸㐸㠵㑤摡㌰戸搷㤲㌶㐲㜷搶〹敤つ㈱慤㌳散㙣搲昸ㄴ〴㌳昷㤱挶㠷㌲㠴戴㔱攸㕢㜵㐵捤㐵摡ㄸ㘸敢㈷㉤ㄳ㙥㐲摡㔸㜶㘲〷ち㈹㍥挶攱㠰换攸㥡戴戳㘱㘳㡤愳㈱ㅦ昱〸㌰ㄸ㑦㠳㜳㘸㜰ㄲっ㠴戴㜳㔱慢㈱㡤捦㜵㌸㙥〶㘹ㄳ攸㜶ㅥ摤捥㠰㠱㐱摡㈴攸㤰㤵㤰㜶㍥捡㈴㡤㑦㘸㈴㈶㙤戲戶敡ぢ慢〶㤳挶㐷㍤㙣搲愶挰扤㤶戴愹扡㌳㍥〵搲㄰搲戲㘱㘷㤳挶愷㌳㤸戹㡦戴ㅣ㤸〸㘹〵攸㕢攵愲收㈲慤㄰摡晡㐹ㅢ〴㌷㈱敤〲㜶㘲〷ち愹戳愰㜵挰㘵㜴㑤摡㌴搸㔸㐵㌴攴愳㈷〱〶ㄷ搲攰㈲ㅡっ㠵㠱㤰㔶㡣㕡つ㘹㈳っ㌷㠳戴ㄲ扡㤵搲敤ㅣㄸㄸ愴㑤㠷づ㔹〹㘹ㄷ愳㑣搲昸攴㐸㘲搲捡戵搵〴㔸㌵㤸㌴㍥㠲㘲㤳㔶〱昷㕡搲㉡㜵㘷㝣㍡愵㈱愴㥤て㍢㈱㉤㜸愸捦〷㔸㠴戰ㄹ攸㔷㑤㐱捤㐵㔸ㄵ戴昵ㄳ挶㈷㕥㠴㌰搷挷㌱〵搰〶昰㌱㥢㥢㌳㠷搱㘲挱〶㜳㘹㜰〹つち㘱㈰㠴㕤㡡㕡つ㘱㝣〶挶改搷㈰散㉦㜴㥢㐷户㜲ㄸㄸ㠴㕤づ㥤㐳搸ㄵ㈸㤳㌰㍥捤㤲㤸戰昹摡㉡づ慢〶ㄳ挶挷㘲㙣挲晥ち昷㕡挲ㄶ攸捥昸挴㑣㐳〸慢㠲㥤㝤㤴昱㐹ㄶ㘶敥㍢捡昸㘰㡤㤰㜶ㄵ晡㔶戳㔱㜳㤱昶㌷㘸敢㈷㡤㑦攲〸㘹㡢搸㠹ㅤ㈸愴㉥㠵搶〱㤷搱昵㔱戶ㄸ㌶搶ㄲㅡ昲㌱㥤〰㠳愵㌴㔸㐶㠳㜹㌰㄰搲慥㐱慤㠶㌴㍥㥢攳戸ㄹ愴㉤愷摢ち扡㉤㠲㠱㐱摡㉡攸ㅣ搲㔶愳㑣搲昸㤴㑤㘲搲慥搵㔶㑢㘰搵㘰搲㤶挲搸㈶㙤つ摣㙢㐹扢㑥㜷挶㈷㜹ㅡ㐲摡㜲搸搵㜱㤴昱㘱ㅦ㈱散㝡昴慢㔶愲收㈲散㐶㘸敢㈷㡣㑦〷昹㡦戲㌵搰㍡挰ㅡ㠴慤攳收摣捣㘸㝣㜴㈸挰㘰㍤つ㙥愱挱㜵㌰㄰挲晥㡥㕡つ㘱㝣㕥挸㜱㌳〸摢㐰户㕢改戶ㄱ〶〶㘱户㐱攷㄰戶〹㘵ㄲ挶㈷㝦ㄲㄳ㜶扢戶摡〴慢〶ㄳ挶㐷㠸㙣挲㌶挳扤㤶戰㉤扡戳捤㘸㙦〸㘱㕢㘰㘷ㅦ㘵㉢㠹ㅡ㠱昵づ昵昹㄰㤲㤰㜶ㄷ晡㔶㜷愱收㈲㙤㉢戴昵㤳挶愷㤶㠴戴㝢搸㠹ㅤ㈸愴敥㠵搶〱㤷搱昵㔱㜶㉦㙣慣晢㘸挸㐷㥡〲っ敥愷挱〳㌴戸ㅦ〶㐲摡㠳愸搵㤰挶攷㤸ㅣ㌷㠳戴㙤㜴㝢㠸㙥搵㌰㌰㐸㝢ㄸ㍡㠷戴㐷㔰㈶㘹㝣㈲㈹㌱㘹摢戵ㄵㅦ㔹㙡㌰㘹㝣戴挹㈶敤㔱戸搷㤲昶戸敥㡣てㅢ㌴㠴戴愷㘰㘷㤳㜶ㅤ㔱ぢ㈲㡤て㐷〹㘹㑦愰㙦戵ㅢ㌵ㄷ㘹㍢愱慤㥦戴㘷攱㈶愴敤㘲㈷㜶愰㤰㝡づ㕡〷㕣㐶搷愴㍤〹ㅢ敢㈹ㅡ昲㔱慢〰㠳愷㘹戰㥢〶㉦挰㐰㐸㝢〶戵ㅡ搲昸㝣㤵攳㘶㤰昶㉣摤晥て摤昶挲挰㈰敤㜹攸ㅣ搲㕥㐰㤹愴昱㐹愹挴愴晤㔳㕢昱㔱慡〶㤳挶㐷慥㙣搲㕥㠴㝢㉤㘹㉦改捥摥㐶㝢㐳㐸摢て扢㍡㑥㡤㝣㘰㑢〸㝢ㄹ晤㉡㍥戹攵㈲散㔵㘸敢㈷散〳戸〹㘱慥〱挸㠷搰㍡挰ㅡ㠴扤挶捤㜹㥤搱昸昸㔷㠰挱ㅢ㌴搸㑢㠳㡦㘱㈰㠴扤㠹㕡つ㘱㝣收换㜱㌳〸摢㐷户户攸昶ㅤっっ挲摥㠱捥㈱㙣㍦捡㈴㡣㑦㙦㈵㈶散㕤㙤挵挷扢ㅡ㑣ㄸㅦ〳戳〹㝢て敥戵㠴㝤愰㍢晢ㄱ敤つ㈱散〰散敡㈰㡣て㤱〹㘱晦㐶扦㡡㑦㤳戹〸晢〸摡晡〹晢つ㙥㝥挲昸搸㤹〳慣㐱搸㝦戸㌹㥦㌰㥡ち㌶昸㤴〶㥦搱㈰〹〶㐲搸攷愸搵㄰㤶㘲戸ㄹ㠴㝤㐱户㉦改搶〲〶〶㘱㕦㐳攷㄰昶つ捡㈴㉣ㅤ㈶㠹〹晢㔶㕢㐵㘱搵㘰挲㕡挲搸㈶散㍢戸搷ㄲ昶扤敥慣ㄵ摡ㅢ㐲㔸㙢搸搵㐱搸挱㘸ㄶ挲㝥㐰扦慡つ㙡㉥挲㝥㠲戶㝥挲摡挲捤㑦ㄸㅦ㠵摢〹慣㍣ㅦ扦晣捣捤昹㠵搱づて㌶昸㤵〶扦搱攰〸ㄸ〸㘱扦愳㔶㐳搸搱㠶㥢㐱㔸〸㘵㡢摦扡慦㍡挱挰㈰慣〹㡤昴㥣㉣ㄹ㘵ㄲ㜶㍣㑣ㄲㄳ㤶愲慤㍡挳慡挱㠴㜵㠱戱㑤㔸ㄸ敥戵㠴愵敡捥扡愲扤㈱㠴㘵挲捥扥㡥摤换摤㥣挰㝡〷ㅦ㈷挲㐴㐸㡢愰㙦㤵㠵㥡㡢戴㌴㘸敢㈷敤㈴戸〹㘹捤搹㠹ㅤ㈸愴㝡㐰扢ㄳㄵて㘹㉤㘰㘳愵搳戰㘷戰㐱㤴〶㉤㘹搰ぢ〶㐲㕡㉢搴㙡㐸敢㘳戸㐱てㄲ㘴㕤攳㐱㜴㙢つ㤱㌲〰〶つ㝢㤲㡢㡥㔱攳昱㍡慥㍤慥㘸㔹㌸慡㌲慦ㄸ㍦㡡㌱〲捦㜸挴愹晡㌳㉣敥㑤戶㥦戴昱㝥攵户晢户㌲昰㤰㥡㙣挲㜹㤳㡥挲㤶㜹㌱㜰摢敡㙤慢愰攵ㅦ㝢ㄲ㈷㤲昲改㠱摦㝦㙦㔸ㄴ敥ㄵ㑤㘷昰㝢㘴㈷㑦づ愵㌲㈶㐸挲ㄲ搲㌶㈰㡣㐷㔱㌶慡戲ぢ戹慥慣㌹㐱摡㤴㕣㘸敢㔸ㄴ敦㜹㠸㠵扤ㅥ㔴扢㠴㤷㡢戵扢ㄴ昳㈷㜷㠲搶晥扡搷挶户㐵㜲㙡㔰㔰づ㙡戰愳㍤㡣㌶㝡㜳㔲㠶㐲㕢敦㙡㙢㥣㠰昰摣ㅥ搷㕤㡦㠹捦㉡挶㕡㜷ㄶ昹摤慢㜶㠹㡢㝢敤㘶㈴㕤㔶㥥㡣㐷ㄴ扤摦戹㕣攳晢㈰扡㙡搶摡昳ㅤ搷攲挶㤶戳㤰㑤捡扦㐱㔱㐲㝦㌷㉢昴攱㉢㝣〴戶愹昵戰愲㝣㝣㝢㙢㔹㘱㍣㘳っ㥥搷挸攰户㥥ㄷ攲挹㥤㝥㈹敦愳挷挰㤸摣戰攴㔲晥㝥㡣㄰ㅤ戹愸戴㙣㘶愹㘴㤳㔲挱㉦㝦ㄷ㝥㥢㌶㘵ㄸ摣㈴戲㕦挷〰扣愸挳㜹㜴㌸㌲收㉢㍡挲㈹㡣㜴ち愳㜴㈱㝤㌴ち㜴て㡢攵晦㔰㐴挷愰㘷㐶〹ㅦ㠵敤㑦ㅢ搰㝦戲㉣ㄶㅦ㡤㙦㐶てㅦつ㑤㑢㘸摣扦㥡ㄳ捥㠰扡〵搴挶㜳ㄸ搱戱扡ㄷ慢ㅤ扡戲摡挳挲捡㐰㐹㡤㠳㥥㘷愶㠸摡〷〰㜹攴㌰㔶挴㍡ㄶㄶ㍣〲挶愳㉡〸㌹㘸愰ㄵ㌷〵〳戵攷㐲换愳挰敡〸㘷㜵㕥愰捤㐴㐷㝢㍣㙤搰ㄷ敡㈱挵㜵捦摣㑢搵ㅥ㈴挰㝤㠳㔱㉣ㄲ㑥㙥搵㉢搰㤰㕦㌷㍦㔳攸㡡㔷㌴捦㈹㑣㜵ち昹扡㤰㕥㠰㐲攳搰ㄲ㐳捦㡣㘲㤱ㄶ㡢㑣㔸挴㍤㕡攸攸㍢戲戱ㅢ昵挷愱愴愶㐱㙦〳晤㍣戶愴ㄶ攸ㅥ戰㈰搰㐵㘸昷〳㝤㘱愰昶㈲㘸〵攸㕥㜰㔶㈵㠱㌶㘵㡥戶㌷㙤㤰〱敡昸㔶㉢㐸〱晡㘹㈴攱〷晡挹㐰愰换攱挴愳挸㍡つ㕤㌵㙦ㄲ慤㘰㔷㜸㐵攳㑥愱搲㈹捣搰㠵昴㤹㈸㌴づ昰㔵攸㤹㔱扣挰捦㜲昴㈷戰戱ㅦ㔲戵扡愲愴收㐰㙦〳晦愸ぢ昸㙣㔸㄰昸戹㘸昷〳㝦㐹愰㤶慢㤶〵昸㕣㠲㍡㉦搰收㜲㐷㍢㠸㌶挸〰昵㤰㥡て㈹挰㙦ぢ〴晥㠱㐰攰晦ち㈷〱㝥㈸扡〲昰㔷戲㉢扣愲㕣㘵㉣㠵㠵㑥攱㉡㕤㐸扦ㅡ㠵挶〱晥㙦攸㤹㔱扣挰㉦㜲昴摤搹㌸ち愹㕡ㅣ捦愹㈵搰摢挰摦改〲㝥㉣㉣〸晣㔲戴晢㠱㕦ㄶ愸扤〶㕡〱㝥ㅣ㐱㕤ㄱ㘸戳捡搱㥥㐳ㅢ㘴㠰㝡㐸㕤ぢ㈹挰摦ㄶ〸晣慤㠱挰慦㠱㤳〰㍦ㄱ㕤〱昸戵散ち慦㈸㔷ち㑢攱㝡愷㜰㠳㉥愴摦㠸㐲攳〰捦戵挴㡣攲〵㝥㥤愳敦挳挶㍣愴㙡昵㐶㐹慤㠷摥〶晥㐶ㄷ昰〵戰㈰昰户愰摤て晣摦〳戵ㅢ愰ㄵ攰ぢ〹敡挶㐰㥢㑤㡥㜶ㅡ㙤㤰〱敡㔸㌸〵㈹挰㕦ㅢ〸晣慡㐰攰敦㠰㤳〰㕦㡣慥〰晣ㄶ㜶㠵㔷昴㑥愷㜰㤷㔳戸㕢ㄷ搲户愲搰㌸挰摦㠳㥥ㄹ挵ぢ晣扤㡥晥㑣㌶㕥㡣㔴慤㌳㔰㔲昷㐳㙦〳扦搸〵㝣ㅣㄶ〴晥〱戴晢㠱㝦㌰㔰扢つ㕡〱㝥〶㐱晤㐷愰捤㈳㡥戶㡡㌶挸〰㜵㉣攴㠲ㄴ攰ㄷ〴〲晦搷㐰攰戹㠲㔷㠰㥦㡢慥〰晣攳散ち慦㘸戵㔳㜸挲㈹散搰㠵昴㥤㈸㌴づ昰扢搰㌳愳㜸㠱㝦搲搱攷戰昱㌲愴㙡㘵愳愴戸搴搷〶晥ㄲㄷ昰昳㘱㐱攰㜷愳摤て晣㌳㠱摡㘷愱ㄵ攰慦㠴戳㝡㉥搰收〵㐷扢㤰㌶挸〰昵㤰㝡ㄱ㔲㠰㥦ㄹ〸㝣㘵㈰昰晦㠲㤳〰扦〸㕤〱昸㤷搸ㄵ㕥搱㤷㥤挲㉢㑥攱㔵㕤㐸摦㠳㐲攳〰晦ㅡ㝡㘶ㄴ㉦昰慦㍢㝡㝥㕤㤹㜵つ㔲戵捥㐲㐹㜱戹慥つ㝣㠹ぢ昸㤵戰㈰昰㙦愲摤て晣扥㐰敤㕢搰ち昰慢〹敡㍢㠱㌶敦㍡摡㌵戴㐱〶愸㠷搴晢㤰〲晣〵㠱挰挷〲㠱晦〰㑥〲晣つ攸ち挰晦㥢㕤攱ㄵ晤搰㈹㜰㤹慣㘸㍥搶㠵昴晦愰搰㌸挰㝦㠲㥥ㄹ挵ぢ晣愷㡥㥥摦ㄹ㙤慤㐷慡搶㐸㤴搴攷搰摢挰㑦㜲〱扦〱ㄶ〴晥ぢ戴晢㠱晦㌲㔰晢ㄵ戴〲晣㐶㠲晡㑤愰捤户㡥㜶ㄳ㙤㤰〱敡戸㡦ぢ㈹挰㡦て〴晥散㐰攰㝦愰㉢㕥搱ㅦ㥤挲㑦㑥㠱㑢㕣昹㑡晦ㄹ㠵挶〱晡ㄷ昴捣㈸㕥愰㝦㜵昴攳搹戸㤵㐰㡦㐳㐹㜱㍥㘴〳㍤摣〵昴㝤ㅡ㘸敥㐳㝥愰㔵愰㌶〹㕡〱晡〱㠲㤸ㅣ㘸㤳攲㘸户㤹㐰㌷㠵㔶㠰ㅥㄴ〸㜴㙥㈰搰ㄶ㥣昸㡡㐶㥣㐲㌳愷㤰愶ぢ改捤㔱㘸ㅣ愰㕢愰攷㈰愰搳ㅤ晤㈴愴㘶㍤㑥愰㈷愲愴㕡㐲㙦〳㝤愶ぢ攸ㅤㅡ攸㔶㘸昷〳㝤㔰愰戶㌵戴〲昴㉥㠲搸㈶搰愶慤愳㝤捡〴晡㌰㘸〵攸㍥㠱㐰㥦ㅣ〸昴攱㜰挲晦㤰昵㉣扡挲愹攴〸㔶昰㡡ㅥ改ㄴ㡥㜲ち㐷敢㐲㝡〶ち㡤〳㝣㍢昴ㅣ〴㝣㝢㐷㥦㡦搴慣㝦㈲㔵㙢㉡㑡慡〳昴㌶昰㈷扡㠰㝦〹ㄶ㍣㤵ㅣ㡢㜶㍦昰㕣慡敡搷㜶㠴㔶㠰㝦㠵愰ㅥㅦ㘸搳挵搱敥愱つ㌲㘰戲敡〴㘸〵昸攳〳㠱敦ㄸ〸㝣㈶㥣昰ㅦ㥦㔷愱㉢〰㝦㈲㉢㜸㐵戳㥣㐲㌷愷㜰㤲㉥愴㜷㐷愱㜱㠰敦㠱㥥㠳㠰敦改攸昹ㅤ摣搶㍢㐸搵㥡㠶㤲㍡ㄹ㝡ㅢ昸愳㕤挰扦〷ぢ〲摦ㅢ敤㝥㠸戹摣搴慦㍤〵㕡〱晥〳㠲㝡㕡愰捤ㄹ㡥昶㐳摡㈰〳〱扥㉦戴〲晣愱㠱挰ㅦㄲ〸㝣㍦㌸攱㍦㍥㤸㐲㔷〰扥㍦㉢㜸㐵戹敡㔳ち搹㑥㈱㐷ㄷ搲戹挲戳㜱㠰ㅦ㠸㥥㠳㠰攷㔲㔱搱㤷㈱㈵敢㑢愴㙡㤵愲愴捥㠲摥〶㍥摤〵晣㌷戰㈰昰㐳搰敥㠷㜸㘸愰㜶ㄸ戴〲晣㜷〴㜵㐴愰捤㈸㐷晢㍤㙤㤰㠱〰㍦〶㕡〱摥ち〴扥㘹㈰昰㘳攱㠴晦㜸ㅡ〴㕤〱昸戳㔹挱㉢㍡捥㈹㡣㜷ち攷攸㐲㍡㔷㘹㌶づ昰ㄳ搰㜳㄰昰攷㌹㝡㝥㜷戸昵㍢㔲戵攲㈸愹㐹搰摢挰晦晥㤳㜹ㄳ㉣〹户㑤〹晣昹㘸昷〳㍦㌹㔰㍢〵㕡〱㍥ㄹ捥㙡㙡愰㑤㠱愳つ搳〶ㄹ〸昰㕣㠷㈹挰晦㠴㈴晥つ㤸搱㘰摣㙤晣〱㕡晦摤挶ぢ攰㠴晦㜸散〳㕤〱㜸慥扣攴㉢㕡攴ㄴ㉥㜴ちㄷ改㐲㝡㌱ち㡤〳㝣〹㝡づ〲扥搴搱捦㐱㙡㔶㍡㔲戵㘶愳愴愶㐳㙦〳晦愵ぢ昸㔶戰㈰昰ㄷ愳摤て㝣㜹愰戶〲㕡〱扥㌵㐱慤っ戴㤹攱㘸摢搰〶ㄹ〸昰㔵搰ち昰晦〹〴晥愳㐰攰㘷挳㠹慦攸ㅣ愷㌰搷㈹㕣愲ぢ改㤷愲搰㌸㐰晦〵㍤〷〱㍤捦搱㕦㠶搴慣愳〸昴㍣㤴搴攵搰摢㐰敦㜷〱摤㑥〳捤㈵㤸㝥愰攷〷㙡晦ち慤〰㝤っ㐱㕣㄰㘸㜳㤵愳㍤搶〴晡㙦搰ち搰㝢〳㠱㝥㍤㄰攸㐵㜰挲㝦㝣㐳㉡扡挲ㅥ扥㤸ㄵ扣愲㑢㥣挲㔲愷戰㑣ㄷ搲慦㐱愱㜱㠰㕦㡥㥥㠳㠰㕦攱攸ㄷ㈰㌵㉢ㄳ愹㕡㔷愲愴㔶㐱㙦〳晦愲ぢ昸㙥戰攰ㅥ扥ㅡ敤㝥攰慦つ搴慥㠱㔶㠰敦づ㘷㜵㕤愰捤昵㡥戶㈷㙤㤰㠱散攱㌷㐲㉢挰㍦ㅢ〸晣敥㐰攰搷挱㠹慦攸捤㑥㘱扤㔳戸㐵ㄷ搲戹㍡戱㜱㠰摥㠰㥥㠳㠰扥搵搱㉦㐶㙡搶改搸㑡㙢ㄱ㑡敡㌶攸㙤愰㥦㜰〱摤㔷〳捤攵㡦㝥愰㙦て搴㙥㠶㔶㠰敥㑦㄰户〴摡摣攵㘸戳㑤愰户㐲㉢㐰㍦ㄲ〸昴㍦〲㠱扥〷㑥昸㡦㘷㐸搰ㄵ昶昰㝢㔹挱㉢㝡㥦㔳戸摦㈹㍣愰ぢ改て愲搰㌸挰㙦㐳捦㐱挰㍦攴攸㔷㈰㌵㙢ㄸ㔲戵㤶愳愴ㅥ㠶摥〶晥ㅥㄷ昰㈳㘱挱㍤晣ㄱ戴晢㠱摦ㅥ愸㝤ㄴ㕡〱㝥㌴㐱㝤㍣搰收〹㐷㍢㤶㌶挸㐰昶㜰慥㈱ㄴ攰敦〸〴晥昶㐰攰㜷挱〹晦昱昸〸扡〲昰㑦戲㠲㔷㤴㉢〷愵昰戴㔳攰㔲㐱扥搲㥦㐱愱㜱㠰㝦ㄶ㍤〷〱晦㝦ㅣ晤㕡挴户㈶㈱㔵㙢つ㑡敡㜹攸㙤攰搷扢㠰㥦〲ぢ〲晦〲摡晤挰晦㌳㔰晢㈲戴〲晣㔴㠲晡㔲愰捤换㡥戶㠰㌶挸㐰㠰㝦ㄵ㕡〱晥晡㐰攰搷〶〲晦ㅡ㥣昸㡡扥敥ㄴ戸扣㑦㌴㝢㜵㈱晤㑤ㄴㅡ〷攸㝤攸㌹〸攸户ㅣ晤㍡㘴㘲ㄵㄳ攸㥢㔰㔲敦㐰㙦〳扤摣〵㜴㤹〶㝡㍦摡晤㐰扦ㅢ愸㝤て㕡〱晡㘲㠲昸㐱愰捤扦ㅤ㙤㠵〹昴㐷搰ち搰㡢〲㠱扥㍡㄰攸晦挰㠹慦攸㈷㑥攱㔳愷昰㤹㉥愴㝦㡥㐲攳〰晤〵㝡づ〲晡㑢㐷㝦㉢㔲戳收㄰攸つ㈸愹慦愱户㠱扥挲〵昴愵ㅡ攸㙦搰敥〷晡摢㐰敤㜷搰ち搰昳〸攲昷㠱㌶㍦㌸摡换㑤愰戹昶㑥㠰扥㈴㄰攸㌹㠱㐰晦っ㈷扥愲扦㌸㠵㕦㥤挲㙦扡㤰晥㍢ち㡤〳㌴搷攰〵〱慤ㅣ㍤扦㈷摦扡㥡㐰㙦㐶㐹㜱㘹㥥つ㜴摣〵昴㘲つ㜴㌲摡晤㐰㜳㜹㥥㕦ㅢ㠶㔶㠰㕥㑡㄰㔳〳㙤㘴扤ㅣ㔳戸挶〴㥡敢攵〴攸搲㐰愰㡢〳㠱收慡㌹〲㙡慤㐲㔷㌸㘷㜳㠵ㅣ㕦㔱慥㤲㤳〲㤷挴㐹愱愵㉥愴㜳㐵㕣攳〰捦㜵㜴㐱挰户㜶昴晣づ㝥敢㍡愴㙡㙤㐵㐹戵㠱㕥㈰扣〱㉡㍡昲慤摡㍡㕡㘷㌵ぢ㑤愲㕣㉣㈵㕢㝡㤳㙣愹攲敡㤸づ㘸昰晥敥昱昹挰㈹昰㜷㡦㈷改〶摦㡦㐲㜳ㄵ㡤㘴戱挱捣㐲㤶挷戰㝦㔷ㄶ㕣㄰㈳㔹㙣戴戳攸㤶㈰㡢㜱㠹戲㌸㕢㌷昸㝥㝤戹㠷㤳挵ㄶ㌳㡢㕥㡥搶㤵㐵㙦㈷㡢扢㈴㡢ㄴ㉥昹㌸㌵昱昷捦ㅢ㑢㡣扡㘰㠵ㅢ扥㔱㌷㔶㠰敦戸挴㉦捤挷㘷攵㤴挶换昹慣㔶愸〹扥攳㌲㐵㔶㉤㈵㈷㥤昲挷晡攲晡挱㈳搱ㄵ摦㈹愳戰愱晦ㅦ晤㤰㤰摡㐵㝦散昱㘸扣慤慤搸㘰搵て㥢ㅢ㐴晤搰㐴愰て搱つ扥㕦㜵捥㜶攰㝤搰〴㍤搷搱扡㐰ㅦ〴慤㔰晦㤰㠰慥戸摣㠳挰慢㠱攸㥤㕢㉢〹㍥捣〴㐷㐱ㅤ㤴㘰晦㐴〹昶搳つ扥㕦㔶ㅥ换〰摣昰㙡㌳挱㜱㡥搶㤵攰㌹搰㑡㠲㍢散〴㈷愲㉥〹㥥㙥㈶戸㡢〹收愱㈹㈸挱摥㠹ㄲ㍣㔹㌷昸㝥摤戸挰㐹攵㔹㌳挱㐲㐷敢㑡㜰ㅡ戴㤲攰㜳㜶㠲㕣㍥㈰〹㜶㌷ㄳ㝣㠱〹㕥㡣愶愰〴㌳ㄳ㈵㜸㠲㙥昰晤挲㜰摣㐹攵ㄵ㌳挱ㄹ㡥搶㤵㘰ㄵ戴㤲攰ㅥ㍢挱戹愸㑢㠲挷㥢〹扥捥〴㉦㐳㔳㔰㠲ㅤㄲ㈵㜸㡣㙥昰晤捡敦㝣㈷㤵户捤〴慦㜴戴慥〴ㄷ㐲㉢〹敥户ㄳ攴挷搱㤲攰搱㘶㠲敦㌱挱㙢搰ㄴ㤴攰㘱㠹ㄲ㍣㔴㌷㝣戸愰敦改ㅦ散散㌴散敡〳㉤㠶捤㕤昰㔴愱㕡改愴昲戱㤹攰㙡㐷敢㑡㜰つ戴㤲攰㈷㜶㠲㌷愰㉥〹ㅥ㙣㈶昸ㄹㄳ㕣㡦愶愰〴愳㠹ㄲ㑣搷つ扥㕦扢摤攰愴昲㡤㤹攰㐶㐷敢㑡㜰ㄳ戴㤲攰㜷㜶㠲晣っ㌱㈸㡢搴㐴㔹㌴搵つ扥㥦㤵攵㘷㡤㜲愸ㅥ㌰戳㤰てㄱ㜹〰扢戲攰挷㠶㤲挵㉦㜶ㄶ晣㠰㉤㈸㡢㔰愲㉣㝥晦搱扥捡昹㝥扦㤵ㅦ挴㐹ㄶ㐹㔸愰㕥㜳㐹摤攵㘸㕤㔹㍣攵㘴㤱っ摢收㑤ㄴ㍦ㄸㄳ戲㝥㐶敦㌵㘷戴㌰ㅡㄵ㍦㠸ち㑡昰㝢㥤挷晥㍢晦㥢昱㜳㐵改攰ㄵ㔷㔴㌶㝤㜴㕥㕡㉦昵㕦摤攰晢つ㔵㝥㘰㈵〹愶㤹〹扥攲㘸㕤〹敥㠱㔶㘰㙡㘱㈷挸て㤰㈴挱慦捤〴愳㑣㤰ㅦ搸〴㈵昸㔹愲〴㍦搵つ扥摦㌱攵〷㍢㤲㘰ㅢ㌳挱てㅣ慤㉢挱て愱㤵〴摢摡〹昲㠳ㄶ㐹昰㈳㌳挱挳㤸㈰㍦搸〸㑡昰扤㐴〹扥慢ㅢ㝣扦㈵捡て㐰㈴挱っ㌳挱敦ㅣ慤㉢挱敦愱㤵〴摢摢〹昲〳〹㐹昰㉤㌳挱づ㑣㤰ㅦ〰〴㈵昸㝡愲〴㕦搳つ扥摦昳㑣挲㑥㉤〹㜶㌶ㄳ㑣㜶戴慥〴㜹捦㕦ㄲ散㙡㈷挸ㅢ昷㤲攰换㘶㠲㤹㑣㤰㌷捡㠳ㄲ㝣㈱㔱㠲捦敢〶摦㙦㙡昲㠶扡㈴搸挳㑣㔰敥㤴晢づ㔵摥ㅢ㤷〴㝢搹〹昲㉥㜲㔰ㄶ㑦㈵捡攲㐹摤攰晢昱㑡摥㙤㤶㉣㑥㌳戳㤰摢挸扥㉣㜸攳㔸戲㌸挳捥㠲㜷㝦〵愶㈷搰㝢捤愱摡ㄷ㡤㡡㜷㕢㠳ㄲ摣㥥㈸挱㐷㜴㠳敦〷㈴㜹㔷㔶ㄲ捣㌵ㄳ㤴摢慤扥〴㜹㠳㔵ㄲㅣ㘴㈷挸㕢㤱㐱㔹摣㥦㈸㡢晢㜴㠳敦㤷ㅡ晢㍡㔹っ㌷戳攸敦㘸㕤㝢㔳戶㤳挵㐸㍢ぢ摥㐲ㄴ㤸敥㐶敦㌵㌰㡤㐶愳攲㉤扢愰〴㌷㈷㑡昰㜶摤攰晢戵㐴摥摡ㄳ㤸捥㌱ㄳ㤴㝢㜶㍥㤸㜸㤷㑥㘰㥡㘰㈷挸㕢㙤㤲攰慤㘶㠲ㄳ㤹㈰㙦㙤〵㈵㜸㜳愲〴搷改〶摦㉦ㄶ㑥㜱ㄲ㥣㙡㈶㌸搵搱扡㄰㉣㠰㔶ㄲ㉣戰ㄳ攴㝤㥦愰㉣搶㈴捡攲㕡摤攰晢㘹㐰摥ㅦㄲ㤸㉥㌴戳㤰ㅢ㍦㍥㤸㜸慢㐷戲㈸戶戳攰㑤㤱愰㉣㤶㈵捡㘲愹㙥昰晤〶ㅦ㙦㥥㐸ㄶ攵㘶ㄶ昳ㅣ慤ぢ㡢换㥤㉣昸㍤昹戸㍥昲㡥㐱㔰ㄶぢㄳ㘵戱㐰㌷昸㝥散㡥㜷ㄶ㈴㡢搹㘶ㄶ㜲换挰㠷〵㙦ㄲ〸ㄶ㜳敤㉣㌸搳㤷㕤收ち昴㕥戳㑦㕦㡡㐶挵㤹㜵㔰㠲㤷㈶㑡昰ㄲ摤攰晤挱戹㈸㈷攴ㄲ㜴㍥晡戵晥㑡㜱㈵㐴㈴㠵戳敦捥㠹愷㠷昶捦㘳攰㜹㥦㔸㠵晣っ㑣㍡㌶㈷愵㤰㑦㈸㌵㉢攴㘳㐰㌱昹㡤づ昹㠵戱㘲㜹扣㈷つ扦㤴㔱㝥㔱慣㝣㈸㝥昸〵扦㡦㌱愶愸㐴㍦㈷㠳ㅦ㠴攱㉦ㄶ㌸扦挵㘰㐹㡤㌳捣㜰攱㠸㜲晣㌸㐳搳挲挱ㄵ昸㜹㤹㠲搴㤲㤱㜹昱㜸慣扣昴捦昰愴ㅤㅥ戸㑡收㘴ㅡ㐳㉦晥㈸㕣㔲攰戳㑥㝣㠸挹晢摢つ挶㙦攸搴攲攱晣㡥㔲ㄲ㝦㘰攳㡦㍤㘷ㄷ㕥〰搶づ挶戴扥慣㍣㔶㤱㔱㄰换㤸㕥ㅥ㥢㔱㔴㔱戴昳扥搲㈴㔵〵昶攵㌳昴㑦㑦㍡㔴㍥㕥挷㑦㜹攰扢捦㐹昶ぢ挸㤱㕦捡挶㔷挴晡ㅢ㔵搵㈸㡡〸㐵㌷㌸㝢挷㘲㌶㉣愱㔸ちㄱ㔱扣㉢挲㍤挴㘲搸㈴㔵ㄶㄸ㘰㌹敤摤〱㔶㔲㘵〴攰㍤㄰搹晤㔶戳攱㕡㡡㌵㄰ㄱ挵ㅢㅥ㐶㠰挲挰〰搷搳扥㌶〰扥〶挹扡㤱慡摡〰㈹扣㡦攰㈵㠷㑦捦攵㜲㥢㔳㘶ㄶㄵ挴愷㠵愷挵㡡㉥㤸㠶ㄵㄱ捤㥡㤱戱㌱㙢ㅦ敥晢㙢昷㐹晤愲扣㔵㈰戹慤㘳㥦㌷㔳慣㠷㠸㈸摥ㄷ㌰㜲㥢ㄴ㤸摢〶摡扢㜳摢㐸㔵㙤㙥㡡户㄰㤸㕦㑤挴㙡㈷攲㈶㕡摥㑥戱ㄹ㈲愲㜶戸㈳㡥つ㡣㜸㈷敤摤ㄱ敦愶捡㠸戸换ㅢ㤱㤳㜹搹挶㝢㘸㜹㉦挵㝤㄰ㄱ挵㤹扢戱㡤㐳〲㈳㍥㐸㝢㜷挴㠷愸㌲㈲㜲㤲敦摡㐶捥捥㈵攲挳戴㝣㠴㘲㍢㐴㐴㜱㉡㙥㐴散ㅦㄸ昱㜱摡扢㈳㍥㐱㤵ㄱ㤱戳㜶㔷挴户㥤㠸㍢㘹戹㡢攲㐹㠸㠸摡敦㡥搸㈷㌰攲㙥摡扢㈳㍥㑢㤵ㄱ昱㍤㙦㐴捥㥦㘵ㅢ㥦愳攵昳搲〳㐴㐴㝤攲㡥㤸ㄵㄸ昱㕦㘲ㅦ㜲㡥㑢敥搵㉦㔳㘵㐴攴扣摡戵㡤㥣㄰㑢挴㔷㘹戹㠷攲㌵㠸㠸攲散搷㐰戵㘳㘰挴扤戴慦摤㐶昸㔹晢愸慡㡤ㄸ攵㕣㔷〲扣捤㠶㜷㈸昶㐳㐴ㄴ㈷戶㐶㠰愳〲〳扣㑦㝢㜷㠰㝦㔳㘵〴攰㌴㔶〲㝣挴㠶㡦㈹晥〳ㄱ㔱挹㤰㐶㠰㠳〳〳㝣㐶晢摡〰挴散ぢ慡㙡〳㈸㑥㙦㕤㤸愵㐱㈱ㄱ扦愲攵搷ㄴ摦㐰㐴㔴ぢ㐸㈳㘲㕡㘰挴晦搲摥ㅤ昱〷慡㡣㠸㥣慦扡㈲戶㠱㐲㈲晥㐴换〳ㄴ㍦㐳㐴ㄴ㘷㤵㐶挴㈶㠱ㄱ㝦愳扤㍢㘲㈸搵ㅤ昱㌰㤸戸㈲㜲收㈸ㄱ㤳㘸搹㠴㈲ㄹ㈲愲㌸㑤㌴㈲ㅥ昸㈱攸ち搱㤴昶敥㠸ㄶ㔵挶㌶㜶昰㐶攴㔴㔰㈲㌶愳㘵ㅡ㐵㜳㠸㠸敡敡㡥昸㜵㘰挴㈸敤摤ㄱ㕢㔱㘵㐴捣昴㐶攴摣㑥㈲戶愶攵挱ㄴ㙤㈰㈲慡㤷㍢攲挷㠱ㄱて愵㝤㙤㐴昸㔹㠷㔳㔵ㅢ㌱㝡㥡ㄳ攰㐸㌶ㅣ㐵㜱㌴㐴㐴㜱㡥㘶㠰昸㑥㘰㠰昶戴慦つ挰㕤戳〳㔵戵〱ㄴ愷㜳㉥摡㌸て㤳㑤㍡㡥㤶ㅤ㈹㍡㐱㐴ㄴ㈷㕤㐶挴㍤㠱ㄱ扢搰扥㌶㈲㌷改〴慡㙡㈳㐶㠷㍢〱㑥㘴㐳ㄶ㐵㌷㠸㠸攲㝣捡〸昰㝣㘰㠰ㅥ戴慦つ挰㑤敡㐵㔵㙤〰㌵ㅡ晤戸㌶㠹㜳㈶搹愴摥戴散㐳㜱ち㐴㐴㑤㜰㐷摣ㄵㄸ昱㜴摡扢㈳㥥㐹㤵ㄱ㜱愲㌷㈲㈷㐱ㄲ戱ㅦ㉤晢㔳っ㠰㠸愸〲㜷挴㐷〲㈳收搲扥㌶㈲㐱ㅣ㐴㔵㙤挴㈸攷㌷ㄲ攰㉣㌶っ愱ㄸちㄱ㔱挵敥〰昷〶〶ㄸ㐱㝢㜷㠰㔱㔴ㄹ〱捡㥤〰㘳搸㌰㤶攲㙣㠸㠸攲㍣挵㘰改昶挰〰攷搰摥ㅤ㘰〲㔵㐶㠰搹㑥㠰㠹㙣㤸㐴㜱㍥㐴㐴捤㜵〷戸㌹㌰㐰ㅥ敤㙢〳㜰㌷挸愷慡㌶㠰攲㙣挵摣つ搴㝣㈸㘴㔲㜳㍤扡攴愴收戴㔰㈸㤴㥡ㄴ㔶㥣㝡㐸挳㜵扡攱㜴㘹㔰㡡搳ㄱ㘹㔸慢ㅢ捥㐴㠳㌵つ㠱㔲㌸㠲㙤昰〰㥢搳戰㍦昸ㅤて㐵〸愶㌸㌶戶愷戵愸㜱昴挸户攲挰㔸戲㕢攵搹㥥㈵㑥挳㑡捦昶㜰〰㉤ㅥ㉢捣敤㈹㘵㠸攵㘸㤲㔱㜹ㄹ㙢ㅣ㉢㑢挰改㘶挰搵㡥晢㔲㑦㐰づ㥥愵摦㈵㥥㠰ㅣ㔰㑢挳㘲㌳㘰㥣㈱㌸㠰㤶㠰㤵慣㜱散㉣〱㘷㤸〱㌹晡ㄵ昷慢㍣〱㌹㈲㤶㠶㠵㥥㠰ㅣ㈵㑢挳〲㌳攰㙣㠶搸㠰㈶〹㌸㠷㌵づ㠸㈵攰㕣㌳㈰〷扦攲㝥㠵㈷攰敤㑥挳攵㥥㠰ㅣ㈴㡢挷㘵㘶挰㜹っ挱㐱戱〴扣㡣㌵㡥㠷㈵攰攵㘶㐰㡥㝤挵晤ㄲ㑦挰㝢㥤㠶戹㥥㠰ㅣ㈳㡢挷ㅣ㌳攰㤵っ昱㈰㥡㈴攰〲搶㌸ㅣ㤶㠰ぢ捤㠰て㍢敥㌳㍤〱㌹ㅣ㤶㝥㘷㜸〲㙥㜷ㅡ㉡捤㠰㡢ㄸ㠲㐳㘲〹戸㤸㌵㡥㠶㈵攰ㄲ㌳㈰㐷扥搲敦挵㥥㠰扢㥣㠶改㥥㠰ㅣ㈱㡢㐷㤹ㄹ㜰㌹㐳㜰㐴㉣〱㔷戰挶挱戰〴㕣㘹〶㝣捥㜱扦挸ㄳ㤰㠳㘱改昷㐲㑦挰ㄷ㥣㠶㈲㌳攰ㅡ㠶攰㠰㔸〲慥㘵㡤㘳㘱〹㜸㥤ㄹ㤰攳㕥改㌷收〹戸挷㘹㈸昰〴攴昸㔸㍣昲捤㠰㌷㌱挴㕥㌴㐹挰㜵慣敤㐳㑤〲摥㙣〶攴㌸㔸摣㈷㝢〲㜲㙣㉣つ攷㝢〲㜲扣㉣つ㤳捣㠰ㅢㄸ㠲攳㘳〹㜸㉢㙢ㅣㅡ㑢挰㡤㘶㐰㡥㡢挵晤㕣㑦㐰㡥㤵愵攱ㅣ㑦挰晦㌸つ攳捤㠰㥢ㄹ攲㌳㌴㐹挰㍢㔸晢〲㌵〹戸挵っ挸㘱戱昴㍢挶ㄳ㤰㐳㘵㘹ㄸ敤〹昸㡤搳㌰捡っ戸㤵㈱㌸㕣㤶㠰昷戰挶㤱戲〴扣搷っ挸㔱戱昴㍢捣ㄳ昰㠰搳㌰搴ㄳ㤰愳㘷昱ㄸ㘲〶㝣㤰㈱㌸㕡㤶㠰摢㔸攳㐰㔹〲㍥㘴〶攴愰㔸摣〷㝡〲㜲愰㉣つ戹㥥㠰ㅣ㍣㑢㐳㡥ㄹ㜰㍢戴㡡㠳㘵〹昸㈸㙢ㅣ㈷㑢挰挷㔰愸戹㕡㜰㑣㉣敥晤㍣〱㌹㑥㤶㠶扥㥥㠰ㅣ㍢㑢挳㤹㘶挰ㅤ搰㉡㡥㤵㈵攰㑥搶㌸㑣㤶㠰扢㔰愸〹搸ㅡㄵ㜱㍦搵ㄳ㤰挳㘴㘹㌸挵ㄳ㤰㐳㘷㘹攸㘳〶摣つ慤攲㔰㔹〲㍥挳ㅡ㐷挹ㄲ昰㔹ㄴ㙡〲㜲㠸㉣敥㍤㍤〱㌹㙣㤶㠶ㅥ㥥㠰ㅣ㑡㑢㐳㜷㌳攰ぢ搰慡昶㄰ㄲ昰㥦慣㜱搴㉣〱㕦㐴愱㈶㈰㐷挸攲㝥愲㈷㈰㐷捤搲㤰改〹搸挹㘹㌸挱っ昸ち戴㡡㈳㘷〹昸㉡㙢ㅣ㌴㑢挰㍤㈸搴〴攴㠸㔹晡㍤摥ㄳ㌰换㘹攸攴〹挸㤱戵㜸㜴㌴〳敥㠵㔶昵㠰㤰㠰㙦戲搶㡢㠲愳㥢㝤㈸搴〴攴㠰㔹摣㡦昱〴攴㈰㕡ㅡ摡㝢〲㥥攲㌴戴㌳〳敥㠷㔶㜱㈰㉤〱摦㘵㡤㘳㘸〹昸ㅥち㌵〱㌹㕥㤶㝥㡦昴〴散敦㌴ㅣ攱〹挸㜱戵㜸ㅣ㙥〶晣㄰㕡㤵ぢ㈱〱㍦㘲㙤㄰〵户昰㘳ㄴ㙡〲㜲晣㉣敥㠷㜸〲㜲㑣㉤つ㙤㍣〱㌹捥㤶㠶㠳捤㠰㥦㐱慢㌸慥㤶㠰㥦戳挶㈱戵〴晣〲㠵㥡㠰ㅣ㑦㡢㝢㑢㑦挰戱㑥㐳搴ㄳ㤰攳㙥昱㐸㌷〳㝥〳慤攲㌸㕢〲㝥换摡〴ち㙥攱㜷㈸搴〴攴昸㕡摣㥢㜹〲㜲捣㉤つㄱ㑦㐰㡥挳愵挱㌲〳晥〸慤攲戸㕢〲晥挴ㅡ㠷摣ㄲ昰〰ち㑥挰昴㘹愸昰搹改愴㉡㤵㍦愵㘰捡㤴ㅦ搳㤳㌳づ㑢㍥愷㙦摡摡晤捦扥户晣㤵㠹愷㝦昴换つ㌷扣昲挱昲攷㝥搹㍥昵昴愷㙦戹㘵搷㔹敢㥥㝢慦㔵攱捤㐹て晥㌸昴收戹摤㉥㥡㝢㜱攱搹㥤〷捥㍤昷挲㔱摤㐶戶散搲愴㐹搳愶ㅤて摡摤戶㔳㜴摥挵て愹㈷摥㌸愴㔴挹㤸㤸摢昹㌳㈲昱挵㤹㔰昴㐲㔴㘴㑡昴ぢち搶慦㄰捤㤳搲㌹戶㙤搴㕣㘴戸㡣昰搶㙦㠸挴㤷攴㌲ㅤㄵ挹攵㜷ㄴ㉣晣㘳㉥昱挶捥㐵㐶搲㐸挱㔲〸挸㤷攴㌲挳挹㈵〹㕡慢㠹㥤换散挶捥㐵〶搹㐸挱㑡㌶㜳㤹敢攴㤲挲㕣挲㜶㉥ㅣ㉣㌷㉡㐷㌲晥㘶㉥㑤捤㕣㉥㜷㜲㐹㘵㉥㤶㥤换㤵㡤㥤㡢っ捤㤹㑢挴捣㘵愱㤳㑢㌳收㤲㘶攷戲愸戱㜳㤱㔱㍢㜳㘹㙥收挲搱扢散扢㉤㤸㑢扡㥤ぢ㐷摦㡤捡㤱っ攸㤹㑢搴捣㘵愵㤳㑢㑢收搲捡捥㘵㑤㘳攷㈲㘳㝤收㜲㤰㤹换㜵㑥㉥慤㤹换挱㜶㉥㌷㌵㜶㉥㌲つ㘰㉥㙤捣㕣㌸ㅤ㄰㡥づ㘱㉥㙤敤㕣㌸㥣㙦㔴㡥㘴㠶挰㕣づ㌵㜳搹攸攴㜲ㄸ㜳㌹摣捥㠵㈳晤㐶捤㐵㈶て捣攵〸㌳㤷㉤㑥㉥㐷㌲㤷愳散㕣戶㌶㜶㉥㌲慦㘰㉥㐷㥢戹㜰㝥㈱ㅣ㘵㌰㤷㜶㜶㉥て㌶㜶㉥昶㤴〳〱摢㥢戹㍣攴攴㜲っ㜳改㘰攷戲扤戱㜳㜹ㄴ〱㘴㜸㜰慣㤹换㘳㑥㉥挷㌱㤷㡥㜶㉥㍢ㅡ㍢ㄷ㤹愸㤰愳㑥㘶㉥㥣戰〸㐷挷㌳㤷捥㜶㉥扢ㅢ㍢ㄷ㤹挳㌰㤷㉥㘶㉥㥣换㐸㉥㕤㤹换〹㜶㉥㥣㡢㌴敡㜱㈴搳ㅢ收㤲㘹收挲㘹㡥攴㜲㈲㜳挹戲㜳㜹愵戱㜳㤱㤹て㜳改㘶收挲ㄹ㤰攴㜲ㄲ㜳改㙥攷戲户戱㜳㤱㐹ㄱ㜳改㘱收戲捦挹愵㈷㜳改㘵攷挲挹㑤愳㜲㈴昳㈵收㜲戲㤹ぢ攷㑤㠲㑢㙦收搲挷捥㠵昳㥥㐶捤㐵愶㔲捣攵ㄴ㌳ㄷ㑥愹㈴㤷㔳㤹换㘹㜶㉥㥣ㄲ㌵㙡㉥㌲换㘲㉥愷㥢戹㜰戶㈵戹㥣挱㕣捥戴㜳攱㙣愹㔱㜳㤱〹ㄸ㜳改㙢收挲㠹㤸攴搲㡦戹昴户㜳攱㐴慡㔱㜳㤱戹ㄹ㜳ㄹ㘰收挲㌹㥡攴㤲捤㕣㜲㈴㤷㈸㘷㔰㔴㌶㑦㔶㥣㌶挹慣敦攱敦敤㡦㐷晡㐳㥦㡡㙦㤳攷㔴㑡ㅡ晥愱ㅢ愲散㝢㄰㍡㠸㜲搲愳摤㌹搳ㄱ慢㙤ㅥ㜷捥㝥愴攱㐱搳㝤〸摤㌹㑦搱敥㥣㥣㠸搵晤ㅥ㜷㑥㔸愴攱㍥搳㝤㌸摤㌹戵搰敥㥣㑦㠸搵㍤ㅥ㜷捥㌱愴㘱慢改㍥㡡敥㥣つ㘸㜷㑥〱挴敡㉥㡦㍢愷〵搲㜰愷改㍥㤶敥ㅣ挰㙢㜷㡥摡挵敡づ㡦㍢㐷昲搲戰搹㜴ㅦ㑦㜷㡥戹戵㍢〷摡㘲戵挹攳捥挱户㌴摣㘶扡㑦愰㍢㠷挹摡㥤㘳㘳戱扡搵攳捥昱戲㌴㙣㌰摤㈷搱㥤㈳㕢敤捥攱慣㔸摤攲㜱攷㄰㔷ㅡ搶㥢敥㔳攸捥挱愸㜶攷〸㔴慣搶㜹摣㌹㉡㤵㠶㥢㑣昷㝣扡㜳晣愸摤㌹㘸ㄴ慢ㅢ㍣敥ㅣ㐸㑡挳昵愶㝢㈱摤㌹攴搳敥ㅣ攷㠹搵㕡㡦㍢挷㝥搲戰挶㜴㉦愲㍢㐷㘹摡㥤㐳㌳戱㕡敤㜱攷㜰㑤ㅡ㔶㤹敥挵㜴攷挰㑡扢㜳㌴㈵㔶㉢㍣敥ㅣ㘱㐹挳㜲搳扤㡣敥ㅣぢ㘹㜷づ㠰挴㙡㤹挷㥤㠳㈲㘹㔸㙡扡㤷搳㥤挳ㄷ敤捥㌱㡢㔸㉤昶戸㜳ㅣ㈳つ㡢㑣昷㑡扡㜳挴愱摤㌹捣㄰慢慢㍤敥ㅣ㝡㐸挳㔵愶㝢ㄵ摤㌹㐸搰敥ㅣㄹ㠸搵〲㡦㍢㐷ぢ搲㜰愵改㍥㠷敥扣慥㙢㜷㕥捣挵㙡扥挷㥤ㄷ㜸㘹戸挲㜴扦㤴敥扣ㄴ㙢㜷㕥㝦挵敡㌲㡦㍢慦挹搲㌰捦㜴扦㡣敥扣㝡㙡㜷㕥㌲挵敡㔲㡦㍢㉦愳搲㜰㠹改㍥㥦敥扣攰㘹㜷㕥攵挴㙡㡥挷㥤㔷㍥㘹㤸㙤扡㉦愰㍢慦㔱摡㥤ㄷ㈶戱慡昲戸昳㘲㈵つ㌳㑤昷慢改捥换㡡㜶攷戵㐴慣㉡㍤敥扣扥㐸㐳摣㜴㕦㑣㜷㕥〹戴㍢㑦晦㘲㔵敥㜱攷㈵㐱ㅡ㉥㌶摤㤷㐱慢㜸戲㤷摢㝥搷戰挶㜳户搴㤶戳挶㔳戱搴㔶戰挶㌳慢搴㔶戲挶ㄳ愵搴㔶戱挶昳㥥搴㔶戳挶搳㤸搴慥㘵㡤㘷㈵愹慤㘱㡤㈷ㄹ愹慤㘵㡤攷っ愹㕤挷ㅡ㑦〱㔲扢㥥㌵ㅥ搱㔲扢㠱㌵ㅥ愰㔲扢㤱㌵ㅥ㙦㔲扢㠹㌵ㅥ㍥㔲㕢挷ㅡ㡦〶愹摤捣ㅡ㜷㙥愹慤㘷㡤晢慡搴㙥㘱㡤扢㥥搴晥捥ㅡ昷㈴愹㙤㘰㡤㍢㠶搴㙥㘵㡤㍣㑢㙤㈳㙢愴㑤㙡户戱㐶ㄶ愴戶㠹㌵㠲㉡戵摢㔹ㄳ㔰㜹㑤㜵㔶㠶愳㡣㑦攴搹攴搳ち挸㍥慤㠰敤搳ち攸㍥慤㠰敦搳ち〹㍥慤㤰攱搳ち㈹㍥慤㤰攳搳ち㐹㍥慤㤰攵搳ち㘹㍥慤㤰攷搳ち㠹㍥慤㤰改搳ち愹㍥慤㤰敢搳ち挹㍥慤㤰敤搳ち改㍥慤㤰敦搳捡㑥攰搳捡捥攰搳捡㑥攱搵㌶晢扦㡥捦晢㜴</t>
  </si>
  <si>
    <t>㜸〱敤㝤㜷㝣ㄴ搵摡晦㥥㤰㉣㤹㈵㤰㔵挴㠲㕥つ㡡㠲愲ㄴㄱ挴㠲㤴搰扢㄰㐴㔱㡣㈱搹㠵㐸ち敥㈶㜴〵㝢㔷挴㠲搸戰㈲愸搸戰㘲ぢㄲ〴ㅢ㝡挵㜲搵慢㠰攸扤㕣慦〵㔰㐴挵昲晢㝥㥦㌹戳㝢㜶㘶㌶挹敢㙢㍥㍦晦㜸ㄷ昶挹㌹㑦摦敦㌳攵捣捣㌹扢〱ㄵ〸〴㝥挷㡢㝦昹捡㘴攳㠰㌱㌳攳㔵㤱昲㡥昹㤵㘵㘵㤱攲慡搲捡㡡㜸挷㍥戱㔸搱捣㘱愵昱慡㈶㔰〸ㄶ㤶㐲ㅥ捦㉡㡣㤷捥㡡㘴ㄷ㑥㡢挴攲㔰捡ち〴戲戳慤っ挸昷搳敦戰搳戱㘸㘵㘵㤲㐰㉢㘰〵㐹㥡㤲㘴㤳㔸㈴㈱㤲㘶㈴㌹㈴捤㐹㕡㤰攴㤲㠴㐹昶㈰搹㤳愴㈵挹㕥㈴慤㐸昶㈶搹㠷㘴㕦ㄲ挶户㕡㤳散て㤲㜳〰㐸㐱㝥摦㤱ㄳ捦挶愷ㄹ㔳㔵ㄹ㡢ㅣ㤹㜷㡡㥤㜳捦㉥㕤㍡㜶改搸昵㤸慥摤㍢㜶㍥㌲㉦扦扡慣慡㍡ㄶ改㔹ㄱ愹慥㡡ㄵ㤵ㅤ㤹㌷慡㝡㘲㔹㘹昱搰挸捣㠲捡㈹㤱㡡㥥㤱㠹㥤扢㑥㉣㍡愶㐷㤷㘳扡㜵㡢ㅥ㜷㕣㡦㥣扦挱昳㠸晣扥愳㘲㤱㘸晣捦昲㜹㈰㝤㡥捣敦摢㜱㐴愴敡捦昲㜹㄰㝣挲㘵扦捡昲愲搲㡡㍦挹㘹ㄶ㙢摡戵㕦愴戸㤴挵㡦㐴㘲愵ㄵ㤳㍡㈲敤ㄴ愰搱㍢戶攳〰㈰㕥㕣ㄴ慦捡㡦㤴㤵㡤㡥㐴㔹昷㥣㜲㘲ㄶ㠹㐵㉡㡡㈳昱ㄶ攵晤㘷ㄴ㐷捡戴㌸㥥㕤㝥㑡㔱㙣㐴㔱㜹㈴㤳㡤摣㜲扢㙥㠳㑢㈲ㄵ㔵愵㔵㌳㥢㤷㡦㡤㐷㐶ㄷ㔵㑣㡡㔰㈵慢㝣㘰㜵㘹㐹㘶愶捡捣っ㌴㘹攷㤷㡣搴愶攳㠰㔸㜱晥攴愲㔸㤵昴㔸戵㉥㝥扡挶ㄶ㈲㠹愷愴挵慤㈸捦㘵挵㌲㡤㈹㉤ㅦㅡ㠹㔵㐴捡ㄸ㠴挵敢攰㔲ㄲ㑣㙣攸ㄳ攰㌸㥦㠶㠵㔱捤昴晥挶㡦挲㈸㔶ㅥ㐹ㅢ㤰攰挱㈰㑤ち扡㜵戳づ㈱慢㉤㠸捡晣ㄸ晢慢㘹挲㝤㈶愳戰㈸愳㜰㘲㐶㘱㜱㐶㘱㐹㐶㘱㈴愳㌰㥡㔱㌸㈹愳㜰㜲㐶㘱㘹㐶攱搹ㄹ㠵㔳愰攳扣戲㥢㌶捤搰慦ㄱ㤱㥥敦㠴㑢户昵㕦戱昱昵慦㔶摥戵晣㜸挵㕤㔴昶搵挳搰戰摡㠱〴摢㠳㘴㡤㉣攸搲戹戳㜵㌸㤹㐷㠰㈸昵ㅥ㤲㘰㈲攵戹ㅤ摦敡㥥晤㑢晥㠵㑤㠳慤昷扥㙡挹㌱㡡晢户㜸㌸㤲捡㐷㠱〴㍢㤲㔵㜰㙣㌷慢ㄳ㔹㥤㐱㤴㝡㑢摢慦换㙦戶愱昵戸敤㝤㤶扦㜳敡散㜹㍤搶㕣慣㜸㘸㄰晢愳愹摣ㄵ㈴㜸っ㔹㐸挰敡㐶㔶㜷㄰愵㕥搵昶攳愲挷㝤戵愳㕦捦攱㡦㘶㍤扡㜶攳戲㜶敦㈹㙥㕤㘲摦㠳捡挷㠱〴㡦〷挹㈸攸㙣㥤㐰捥㠹㈰㑡慤搶收㘷㡤㥣昰散昷愷㤶っ㔹晥㜶挵㤶〱㘵㌹㘳ㄵ㡦㐷㘲㝥ㄲ㤵㝢㠱〴㝢㤳㔵搰愳㥢搵㠷慣扥㈰㑡扤愰敤㡦㉦㘹搱㜹昲搰㙥㈳ㅥ摤㌱敢㡢〹捤㌶摤慤㜸㈸ㄳ晢㝥㔴敥てㄲㅣ〰㤲㌹戲攰戸㙥搶㐰昲〶㠱㈸昵戴㜶昰捡㠸㐵㜹㐷晣愷昹挰慢㥢㝣搸敥昴㠲㥦户㉡ㅥ〶挵挱㄰㉡て〵〹づ〳挹㈸攸㘶つ㈷㘷〴㠸㔲㡦㘹昳敦㍡昶㥥晡摢㡦慦づ扢愶换㑤㙤㑦㥢昶㘶㌷挵㡤㐱捣㐷㔱昹㘴㤰攰㘸戲ち扡㜷戳挶㤰㔵〰愲搴㠳摡㝥摣㔷〳㑥㥢户昹摢扥㑢㍥㔹摢㝢攲昵㥤昲ㄴ㡦扤㘲㝦ち㤵挷㠱〴㑦㈵慢攰戸捥搶㘹㘴㡤〷㔱敡㍥㙤摦慡昳ㄹ㈷㜷扦㜳昱攰㠷晥ㅤ捤晦攸㡤㑢㜷㈹ㅥ戶挵晥っ㉡㑦〰〹㥥㐹㔶挱㌱摤慣㐲戲捥〲㔱㙡戱戶摦戶攵㠰㑥㙤昳㕦改昷㔰敥㝤㜳㍡昷戸㍡愲㜸挴ㄷ晢㠹㔴㉥〶〹㤶㤰㔵搰愵㥢ㄵ㈱㉢ち愲搴㈲㙤晦摦摢扦晤㝣昱捥㌱挳慥㍢慢攲愱捡㝢㜷㥣愳㜸戲㄰晢挹㔴㉥〵〹㥥㑤㔶挱搱摤㉣敥〴㔶ㄹ㠸㔲搷㙢晢㉢㥥㝢昸㡥ㅥ㠷摦摢㝦改攳挷摥㤷㝤攳敥愸攲㜹㐶散㉢愸㕣〹ㄲ㥣㑡㔶㐱昷捥搶㌹㘴挵㐰㤴扡㕡摢㕦昶挵挳㜳〶㍤㜴捦挸㉢㕥㤸㤸户搷昰㥢㤷㉢㥥愲挴扥㡡捡搵㈰挱㘹㘴ㄵㅣ搳搹㥡㑥搶っ㄰愵㉥搵昶ㄹㄳづ㕤昷敡摢㝢つ扡㘳㕣昵愷搷㉥搸㜶㠶攲搹㑤散㘷㔱㜹㌶㐸㜰づ㔹〵摤㍡㕢攷㤲㜵ㅥ㠸㔲攷㙢晢㔳㌷㉦摣戹㙣敦㐳〶㍦㍦㝣昴扡敥㡦㕦搹㐷昱挴㈸昶昳愸㝣㍥㐸昰〲戲ち㡥敥㙣㕤㐸搶㐵㈰㑡捤搶昶昳㙦㝥㜵㐹㠷慦㌶昶戹㘹昳昶㝤㝦晤㜵晣㡤㡡攷㔴戱扦㠴捡㤷㠲〴㉦〳挹㤴晤晦㜲昲慥〰㔱慡㕡㍢攸㝣摥昹挳扥㝦㝤慦㝥攷㔷㙤㙦ㅤ晤㘴晤㐷㡡攷㘳㜱㜰ㄵ㤵慦〶〹㕥㐳㔶㐱搷捥搶戵㘴捤〷㔱慡㔲摢㍦昱昷昳㈲晢扤㕣搸敦摡攲㙥㈳〷捣㜸慦㐰昱㔴㉥昶ぢ愸㝣㍤㐸昰〶戲ち㝡㜴戶㙥㈴敢㈶㄰愵㑡戵㝤摢〳て㍥㝢敦㤳挶っ扤晦搹㜱㙦㜴愹捥㍥㕣㜱ㄴ㈰昶㌷㔳㜹ㄱ㐸昰ㄶ戲ち扡㜶戳㙥㈵敢㌶㄰愵㡡戵晤㉤㍤㡥〹昴ㅦ昷搴戰㕢㙡㉥づづ㍢愸攵㜷㔹晢㐲摣捤敦〸敥㍥㌹昴㠹挷慢换愷㜲㜴愴㑦㕣㍣㜴㔸攵晤攲㔵愳㡡㘲攵昱㍦昷っ㠷昳㕢㝤愷戸㍥昱昲挶㍦挵㈱挸㥦㜲㡡ぢ摥〱戰摡ㄷ挴㑡㜱㈲慦㉥㉢㡡ㅤ㌹扣戴愲㘷攷㈳㠷㤵㑥㠹㤴㤵㐶攲㔵㍤㍢㜷散摣攵挸攱㐵㌳搸攸㘶㉤㈶戴㜷㠲〴敦〲搹㘳㔴慣㜲㙡㘵慣ㄸ搰ㄷ挶㈲㔵愵戱㑡敢㙥㉡摣〳愲搴ㄹ扡戲换㌶㝦昵挱挵戵㠳晡摣昵昴㤴昱㝢㕥晡攰戹㡡愳㐲搹㌲敥愳昲ㄲ㤰攰晤㘴昱挸扣㤴慣㘵㈰㑡㥤愲敤㠷ㅥ扣㝥㘶晥昹㑢〶摥晢㜷敢㠹つ〷㝥戲㕡戵愶㌲昵ㅥ㈴㜹〸㈴戸ㅣ㠴㠷昶捥搶挳攴㍤〲愲搴㈸敤㘰㜳摥摢㝢摦晦㘹㙣攸㡢戹㡢㥦扣敢慢改昳ㄴ〷愳攲攰㌱㉡㍦づㄲ㕣㐱㔶挱戱㥤慤㈷挸㝡ㄲ㐴愹㈱摡㍥敢挸敦㝦㜹㍦㙦捣戰昹扦㕣㕣㝥昶㔳㌷㝦㤵昳㌴挴㈷敢戱㐲扦㔸搱㜴っ戸㤲㘳戹愳㍢〲愹㠶っ㘲㌱㠶㡤㜶㡢ㅥㅢ敤搲愵愴㕢攷愲慥㐵㔹㜹㜰摢搰愱ㄳてて㌹搱㜱愵ㄵ㈵㤵搳㘵㉣㤵ㄳㅤ㔰㕡㔶ㄵ㠹㐹㈷㌷㡡㍦昶㜸㔰晡捤愳晤㘷㘰㈰㕤㙣て扢昶㡡收㐷㘲㔵ㄸ㠰㔶捤㑣㙥愸〷昴㉤㡡㐷㤲摤づ摡㜷摦捡敡㡡㤲昸晥晥挲㌱㔵㐵㔵㤱搶㙥㔹搲㠹挷㙣っ〶愷㤱戸愴㜴愰摢散㤴愲戲敡㐸㥦ㄹ愵戶昸㙦㉥㌱㠶愹㤵ㄳ搳㑢〷挴㈲攷㈴愴㥥㡣晡攰摡㘹㥡昸昶㝣㑡㕢㘴攷㤵㤷㍦戹㌲ㅥ愹㤰昴㍡㤴㡦㉡㉤㥥ㄲ㠹㡤㠹昰捡㉢㔲㈲ㅦ戵ㄵ㐵㝡慣摣㘱㘴〵㍥㈸㐶扦㈵〷㥢㕣〲ㅤ愹㈸㠹㤴㜰搷〰捡㌳ぢ㡡㈶㤶㐵昶㑥㔱戱㘳㐲戰㕦ち㝢㐰㘵㜱㜵㍣扦戲愲㉡㔶㔹㤶㉡改㔳㌲慤〸攳昳㤲攱㤵㈵㤱㑣㜹〵㙣慡〲㑤㥡㈸ㄵ㘸敦㜷㤸愴敦㌸㠷挲挶㐶挲〱㜷摤捡挶㐶㐴㘵摦㈱㜴挲㌳ㅡ挶㐶㐶晤挳敢捣挴摣〸愹摤戹㑥㙤㥦㡤㤴㐶晢愶敥㜸ㅤ㐷愳㍥愸㐳㔹㠴㝢㘵㐶摢昴㉥㤳摢㘵㍤㤹ㅡ㔵攱㠵㌶戵敢〰㑤摣㈶戶扤挶㔵捥挸㘸愹㍦㝤晦㘹戸ちㅢ㔴㔴㔱㔲ㄶ㠹搵㜹㥢㐰㌱㈳敢ㄹ㤲㘷㐹㔶㤲㍣㐷昲㍣㐸㔶㍥㡥㜱㘹ㄱ捤㠴㠶㥡愱㘶㘶㑤㉦㉤愹㥡ㅣ㥣ㅣ㈹㥤㌴戹ち㍣摣㕥挸捥㈶摣㍣㤲昳㕤㥢ㄱ〸㙣㔱㘸㔸㉦㤲扣㐴㔲〳ㄲち〵㠲慢昰㌷㄰っ㔹㉦昳捦㙡㤰㔶愷㈰昵愲㡡愲扣㤲㐸摥搴㔸㘴ㅡ㉥㕢㔷慦愸〸〵戲摡㐰昸㍦扦ㅣ㐴㘸㥣敤㜹挹㠶摢〳昱慣㜲㕣攴挶㥢㌴昱挳㘴㔰㔱㝣㜲ㄵ㜷挷扡㠵昴㔷㑢戲〶㈴攷ㄵ㤰ㄱ㠳㈲㘵搸㤹晦慣㍢ぢ㔹㠷挰㘷扤㔷戰ㅣ㠰敥㕤㍥㘶㘶㐵昱攴㔸㘵〵敥敦昴㉢慡㉡敡㔳㡣换昴戸㉡ち㤶て慢捣慦慥ち㤶て㉡挵㥦㥣昲搱㤱愹㤱愲慡㝣ㅣ慣慢㥡㤷て挳㈵扥ㅣ㑤〷㤷捣挸㉡户慦捥晢㐵攲挵ㄶ㉦攳〷攳攰㌴㈳㠸ㄶ㡥戶㌹攵㍣摣㐴㘶㔴搱㜵搳㜲っ㤷㔰ㄹぢ㑡ㅤ挴捡㙥搱戲戹昰ㅣ敢㤰敥挱㐳㔸㥡㠶㤷㘶挲戰㍤〵戸晤攰㍣㡡㌳㙢愶愶敥晤㘸㙣㔵㘹㔹扣愳㠶户㘳扦㑡摣收㠹挸ㅤ㉥挲ㅥっ㘲㌳ぢ搶㔹㉣昷敥捥晢〰㈳㡢㈷摡㙥㤱捡挰㔸㘵昵㔴づ㤴晥㉣㍦昴ㄵ戰搶㠲㉣摥晥挰〹㠷摥晥挸敦晡敦㕣散㐸昲戲づ愶〶户㝡㜶昱㐷㕥搶㙢昸ㄳ慡㑢㤶搵ㄶㅡ扥挷摢㌴户㉣戲愰㥦㔳㡥㑦㕢㄰㡢挸㍤㤸㙣改捣㥣ㅡ㘹㕥㍥慥㌲㌶㘵㘲㘵攵ㄴㄶ扦㠵昴攲㤳㈳㤱㉡敥㈵捤昴㝤ㅣ戶㤵㔲㑤㥡愴摣挲㌰敥㠰ㅣ〴晦挱昵㈰攱㠲捡㤲捡㜸㕥ㄹ摦愵ㄳ㘳㤵昱攰㕢攰㌶挱愹㈵昸㌶ㅡ戹㍣㉤㤵㔵ㄶ㡥ㅣ搶愵攳㡣戲昸っ搵〹㥦㥢户㈴㌶㉤摦㤹户㍢㕥㌱昸晡ぢ慢㥢扥㌰㉦愷扢敡愸〵㥥扢ㅤ㠷挱㑤ㅥ摥搶〶㤲㜷㐹摥㈳㜹㥦攴〳㄰搵ㅥ愶㍣㔶愱㥤晡戲㍥㐴摦晡㠸攴㘳㄰ㅣ㜱〴㝢ㅣ㜰㍥㈱㡦〷㥣㔰㐰戵挳ㅦㅥ㕥慣㡤㈴㥢㐰搴攱㈰摣ㄱ〳搶㘶㤰戴搵㙣㑦つ㑦㌵㍦〷㌷㘴搵㈱㔳㐷㐰㠳ㄵ戵㠸愰㐵挰㉣㠲愵㕡㘹っ㍣攰散愵〵㥥ㅢ㌹㐷挲㉣㡦昶㕦㤳㝣㐳昲㉤挹㌶㤲敤㈰慡㐵㕡㜰扥愳捥昷㈴㍢㐱っ㜰㜶㤱愷挱㌹ち㙤〱攷㈷㌲㝦〶㔱㥤㐰㙣㜰㜶愳㤵ㄶ㥣㡥㌴昰㠰昳ㅢ戸㈱慢づ㤹敡っつ㍦㜰㜶晦㤶㘶换昹㔹ぢ㍣㜷愹㡥㠶愷㍣扣慤愶ち㈴㥢挴㈲〹㤱㌴〳㔱摦挳㤴㕢㡥昷㕣搵㥣㍡㉤㐸㜲㐱っ㜰昶㈰㑦㠳搳ㄵ捥摢㌰㐰㑢㌲昷〲㔱摤搰戵挱㘹㠵㙥㕡㜰㡥愱搵㉡㄰〴㑦㙣户搶扥㌰〹㔹㜵挸㔴㜷㤸昸㠱戳㌹ㅤ㌸㥢戴挰㜳ぢ慥〷㍣攵攱㙤戵㐱㔰敢㘰㤲㐳㐸摡㤲ㅣち愲㍥㑡ぢ㑥㍢敡戴㈷㌹ㅣ挴〰愷〳㜹ㅡ㥣攳攰扣つ〳ㅣ㐵㘶㐷㄰㜵〲扡㌶㌸㥤搰㑤ぢ捥昱戴㕡〵㤲〲捥搱㌰〹㔹㜵挸搴㠹㌰昱〳㘷㙤㍡㜰㕥搱〲捦つ挶㤳攰㈹て㙦敢〴〴戵㑥㈴改㐹㜲ㄲ㐹㉦㄰㔵愳挱㠱㔲敡换敡㐳㥤扥㈴昹㈰〶㌸晤挹搳攰昴㠲㔱ㅢ扣慤㠱㘴づ〲㔱㝤搰戵挱ㄹ㡣㙥㕡㜰㝡搳㙡ㄵ㐸ち㌸挳㘰ㄲ戲敡㤰愹扥㌰昱〳㘷㜹㍡㜰ㅥ搲〲捦摤搳㝥昰㤴㠷户㌵ㄶ㐱慤㔳㐸挶㤱㥣㑡㜲ㅡ㠸㕡㤲ㄶ㥣搳愹㜳〶挹〴㄰〳㥣㐲昲㌴㌸晤攱扣つ〳ㄴ㤱㌹ㄱ㐴つ㐴搷〶愷ㄸ摤戴攰っ愰搵㉡㤰ㄴ㜰愲㌰〹㔹㜵挸搴㈰㤸昸㠱㜳㝤㍡㜰ㄶ㘸㠱攷捥昰㄰㜸捡挳摢慡㐴㔰㙢㉡挹㌹㈴㌱㤲㌸㠸扡㑡㠳㜳㉥戴昸㑥㡥㡦慢愹㌳㡤㘴㍡㠸〱捥㑣昲㌴㌸㐳㘱搲㠶〱㘶㤳㌹〷㐴つ㐷搷〶攷㕣㜴搳㠲㌳㡣㔶慢㐰㔲挰㤹〷㤳㤰㔵㠷㑣㡤㠰㠹ㅦ㌸㌳搳㠱㌳㐳ぢ㍣昷扤㐷挱㔳ㅥ摥搶攵〸㙡㕤㐱㜲㈵挹㔵㈴㔷㠳愸㤸〶〷㑡愹㉦敢㕡敡捣㈷戹づ挴〰攷㝡昲㌴㌸㈷挳愸つ摥搶㡤㘴摥〴愲挶愰㙢㠳戳㄰摤戴攰㡣愶搵㉡㤰ㄴ㜰㙥㠱㐹挸慡㐳愶ち㘰攲〷㑥㘱㍡㜰捥搴〲捦㑤晤㔳攰㈹て㙦敢ㅥ〴戵敥㈵戹㡦㘴〹挹晤㈰敡搴戴攰㉣愳捥〳㈴て㠲ㄸ攰㉣㈷㑦㠳㌳づ捥摢㌰挰㈳㘴㍥ち愲㑥㐳搷〶攷㌱㜴搳㠲㜳㉡慤㔶㠱愴㠰昳〴㑣㐲㔶ㅤ㌲㌵ㅥ㈶㝥攰昴㑦〷㑥㍦㉤昰㍣戱㌸〳㥥昲昰戶㕥㐰㔰敢㐵㤲㤷㐸㙡㐸㔶㠱愸㤳㌴㌸摥㔳昹㙡敡搴㤲慣〱㌱挰㔹㑢㥥〶㘷〲㥣户㘱㠰㔷挹㝣つ㐴ㄵ愲㙢㠳昳㍡扡㘹挱㌹㤳㔶慢㐰㔲挰㔹て㤳㤰㔵㠷㑣㥤〵ㄳ㍦㜰㍡愴〳攷〸㉤昰㍣㡥㤹〸㑦㜹㜸㕢ㅦ㈰愸昵て㤲て㐹㍥㈲昹ㄸ㐴戵搵攰㜸㡦㌹㥦㔰攷㔳㤲㡤㈰〶㌸㥢挹搳攰ㄴ挳㜹ㅢ〶搸㐲收攷㈰㉡㠲慥つ捥ㄷ攸愶〵愷㠴㔶慢㐰㔲挰搹ち㤳㤰㔵㠷㑣㐵㘱攲〷捥ㅥ改挰〹㙢㠱攷㔹搳㘴㜸捡挳摢摡㡥愰搶づ㤲敦㐸扥㈷搹〹愲㐲ㅡㅣ敦㤶戳㡢㍡㍦㤲晣〴㘲㠰戳㥢㍣つづㅦ㕦戵㘱㠰㕦挹晣つ㐴昱ㄹ㤶つ捥敦攸愶〵攷㙣㕡慤〲㐹〱㈷㈳㠳攰搴㈱㔳㘵㌰昱〳㘷搷慦㘹㐶挸㍦㘸㠱攷㐱㕡〵㍣攵攱㙤㌵㐳㔰㉢㠷愴㌹㐹ぢ㤲㕣㄰戵つ愶ㅣ㈱㝢户㥣㍤愸戳㈷㐹㑢㄰〳㥣㔶攴㘹㜰㉡攱扣つ〳散㐳收扥㈰敡ㅣ㜴㙤㜰昶㐳㌷㉤㌸㔳㘹攵〱攷〰㤸㠴慣㍡㘴㉡〶㍢㍦㜰㍥㐹〷捥㍦戵挰昳㤴戰ち㥥昲㤸挵愱捣晤㌰㤲㜶㈴敤㐹づ〷㔱敦愷〵愷〳㜵㡥㈴㌹ち挴〰愷ㄳ㜹ㅡ㥣㙡㌸ㄷ㜰扡㤰㜹㌴㠸㥡づ㤶つ㑥㔷㜴搳㠲㌳㡤㘹㜹挰改づ㤳㤰㔵㠷㑣捤㠰㥤ㅦ㌸慢搳㠱昳戲ㄶ㜸ㅥ㠱捥㠲愷㍣㘶搱㡢戹昷㈶改㐳搲㤷㈴ㅦ㐴㍤㥦ㄶ㥣晥搴ㄹ㐰㌲㄰挴〰㘷㌰㜹ㅡ㥣搹㜰㉥攰っ㈵㜳ㄸ㠸攲㌶㘸㠳㌳ㅣ摤戴攰捣㘱㕡ㅥ㜰㐶挱㈴㘴搵㈱㔳攷挱捥て㥣㘵改挰㔹慡〵㥥攷扢昳攰㈹て㙦敢㌴收㍥㥥攴㜴㤲㌳㐸㈶㠰愸扢搳㠲㔳㐸㥤戳㐸㡡㐰っ㜰㡡挹搳攰㥣て攷〲㑥㠴捣㈸㠸扡㄰㉣ㅢ㥣㐹攸愶〵攷〲愶攵〱攷㙣㤸㠴慣㍡㘴敡㈲搸昹㠱㜳㙤㍡㜰慥搱〲捦挳敢㑢攰㈹㡦㔹挴ㄱ搴慡㈲愹㈶㤹㐶㌲ㅤ㐴㕤愶挱㠱㔲敡换㥡㐹㥤㔹㈴戳㐱っ㜰捥㈵㑦㠳㜳㈹㡣〴㥣戹㘴捥〳㔱㝣㈶㙥㠳㜳㍥扡㘹挱戹っ㙡㕥㜰㉥㠲㐹挸慡㐳愶慥㠰㥤ㅦ㌸搵改挰愹搲〲捦㠳昹慢攰㈹㡦㔹㕣捤摣慦㈱戹㤶㘴㍥挹㜵㈰慡㐲㠳攳㍤㈰㕦㑦㥤ㅢ㐸㙥〴㌱挰㔹㐸㥥〶攷㙡㌸ㄷ㜰ㄶ㤱㜹ぢ㠸扡ㄶ㉣ㅢ㥣㕢搱㑤ぢ捥㌵㑣㙢ㄵ㐸捡搹敡づ㤸㠴慣㍡㘴㙡㍥㑣晣挰㌹㍤ㅤ㌸攳戵挰㌳敢㘰〱㍣攵攱㙤摤捦摣㤷㤲㉣㈳㜹㠰攴㐱㄰㔵愰挱㠱㔲敡换㕡㑥㥤㠷㐹ㅥ〱㌱挰㜹㡣㍣つ捥昵㌰ㄲ㜰㔶㤰昹〴㠸扡ㄱ㉣ㅢ㥣㈷搱㑤ぢ捥つ㔰昳㠲昳っ㑣㐲㔶ㅤ㌲㜵ㄳ散晣挰改㤳づ㥣摥㕡攰㤹㔲㜱㌳㍣攵㐹ㄶ捣晤㘵㤲搵㈴扣扣戴搶㠰愸攳㌵㌸摥㜱捥㕡敡慣㈳㜹ㄵ挴〰攷㜵昲㌴㌸㡢攰㕣挰㜹㤳捣昵㈰敡㔶戰㙣㜰摥㐲㌷㉤㌸户㐸㕡㈰㈹㕢捥㍢㌰〹㔹㜵挸搴㙤㌰昱〳愷㕤㍡㜰づ搳〲捦㝣㤱挵昰㔴挷搳昳㤴㔹ㄹ㘱攸愶㍣㍤昷㍣ㄷ戶ㅦ㥡晥摦搳敦扦摣搳敦搴㈷摦㐷搴昳戸搷昵散㍢敤㤳捥愷戱㐱晣摦戳㘳昷ㄴ㜳晢搹昱挷㍣っ戴搵〷ㄶ攰㤴晡戲㍥㠱搸晡㤴㘴㈳昷昶攴昳㤷捤㜶㔷摤〹〳㌹愸㝣㐶愵㉤㈰㔹㜷㠳㔵昷〳㔰散慥戹㔰捡攴㌴慥收攵晤㈲搱㈲㑣〹㤷㠷㤶慡攸晦攷㌳捤㑣捣捣㔷挹〷㥡㜵㝦〸攴㝥㈰㍥㐴搰㍤㉢㈲㜵戶㌲收㔰㤷っ㡣㔴ㄴ攰挱㕤㥣敡㝦搶愳捡㍦换て㜳戲㍥㐷搹㥣㔷搶晥搸ㄸㅡ晥㤹〰㔷愰改㌴㍥㙦㉥㉣っ㘴搳ㅢ㌹搶㕤㈴慢㐰㔲捥ㄸ㕢ㄱ㈷㔴㤷㑣摤〳㤳挴ㄹ㈳昸㌵昴㥢㘰㘳戱ㅦ慥敤㤱敥慣ㄱ搶〲捦㕣戴晢攰㉤て㙦㙢㍢ㅣ㔹㍢㐸扥㈳昹㥥㘴㈷㠸ち愵摤昲㜷㔱攷㐷㤲㥦㐰㡣㉤㝦㌷㜹晡㤴扡〴捥摢㌰挰慦㘴晥〶愲㤶愲㙢㥦㔲㝦㐷㌷敤㈹昵㝥㕡㜹〰捡㘸㐲㠰敡㤰㈹捥㥥㑢〰㘴㍣㜹摣昵㑢扡㕢〷㕡攰㤹㘸挷昹㜵㜹捣愲ㄹ㠲㕡㌹㈴捤㐹㕡㤰攴㠲愸㙤㌰昵㝦㉣扢〷㜵昶㈴㘹〹㘲㠰搳㡡扣搵昰㡡挷戲て攱㡦㠰戳て㤹晢㠲愸㠷挱㍡〴㙦㉣ㅥ㐱㌷㉤㌸换愹攱〱攷〰㤸㠴慣㍡㘴敡ㄱ搸昹㠱昳㐹㍡㜰晥愹〵㥥㐹㠴㥣㍢㤸挷㉣づ㐵㔰敢㌰㤲㜶㈴敤㐹づ〷㔱敦愷〵愷〳㜵㡥㈴㌹ち挴〰愷ㄳ㜹慢攱ㄵ攰㍣㡥㍦〲㑥ㄷ㌲㡦〶㔱㑦㠰㜵〸摥㤸㡦㡦㙥㕡㜰㔶㔰挳〳㑥㜷㤸㠴慣㍡㘴敡㐹搸昹㠱戳㍡ㅤ㌸㉦㙢㠱㝢㠶㘴搶㌳昰攴㥥敢㈱换㉦ㄲ㜳挷㡣㌳㜳ぢ㈸〷愳㘳㉢㑡慢攲捤愲㝤慡慢㉡〷㤴㔶攱搰㤹ㄳ〵㐱㔳㑣㕡换㌴㉢挳愸㐳昴㤴搲挸㜴ㅥ㌴て昲㡡戰㌲㈵扦㍡㕥㔵㈹搳㔸づ昴捡晢㔵㡥愸慣敡㔷ㅡ㥦㕡㔶㌴戳慤㡦搸㤶㡣㥢ㅣ愹挰扣扦ㄸ愶晦搵愷㔴㌹㜵㙡愴挴㈷挷㌱㤵搵戱攲挸攰㝥㝦㠵㤹㠳捡㥥㡦ㄳ挰㤴て㥣挲搴愱改㠷㑥〶敥㝦㐳㙤㌲㌰㑤㐴晤挱㠹㘷摣ち㜱敦〸㥢ㅥ㡥晡ち㥢扡搵㠷㥢㈱㘶㝢㍤ぢ㔶摤㥢㠸㌱ㄷ戱ㄹ㤴㐳㔱㤴搵收㌵搷㤳㕤〷㔷挴㑢㑢㈲㈱摤挳搴攵ㄶ扡㌹戲扡㉡㐵㔲㌴愳愵㤶昴㈹㉢ㅢ㔹㠱搲ㄷㄷ挵㑡晥ち㔵挱〷挳换㉥㠹ち攲摦ㅦ〳摡㜶ㄳ〸㙣攳摤㘸扥戶捤挵捥摥㔷㘳扤ㄲっ摦愹㐵㠹摤ㄱつ㘳㉡㈷㠷㕥捤〹㜷㠲㥤捤摥昰㐸㔱㠵㔴㘱㑣㔵㐹扦挸戴ㄶ愲ㄱ挱〶㡥〵㘱㘵㤱㤶愹㕤ㄹ慣㔹搱㍥ㄳ攳㤵㘵搵㔵㤱ㄶ㠹㤶散攸㔶㜴㜴愴慣㠸搳㜲㜳ㄲ慤㔱挵㔵㤸戸㥣昰挷㈹户㝦㥤ち〱㤱㑣㕤㈵㈵㜵ち搶戱昱愶㝥〸敥㐳㝦戰慡㈸㘶㔴㕥摦昴㔲户㉣攲㙢㔹慦㠰搳〸昱ㄵ挸㝡づ敥摤愳戱搴㘳慤㌹敦㤶㝢㔲㑢㘷㍡戸㝤㠴㤳㠳㔷㡥挳攳㤴搷收㔱㌹敥㘱㕥㍢㤷㔴攴㜲搷㈹挳㐲捤慡搲攲愲戲戲㤹㉤愲㠳㉢㡡换慡㑢㈲挳㡡㈶㐶捡㥣㘳㜶㘵慣晣㉦㔲慦㑣敥〲㜶慤敡挰㐵㠳㌲ㄸぢ㘸㥤㔹扥㝦昸㌰㠷摢攱搸搳攴㤴ぢㅦ㈱慢扦摥敦㥥㐷㈲晦攳㐹捥㈱ㄸ敤㤹㥣愲㉦㑢㉣㜱㘸昳戰㜸㑣攳㔴捦挴㍣㘹搹攳っ戵㘱㤵挳㉡㌱㠷扤挴㘰つ㉡戵㔹㝦㤹晤㑡捡ㄴっ〶晦攸〹〶㔸攱戵㑤捦慦挲㐱捦敥昷攲㌹㠶㍢挷㡢攸扢㈷㠹ㅡ㍢㠷㥣晢攵㈰挸㕢㐲戹㍣㠲搹〳㠷㠲搲慡戲㐸戳愸挸愵㥤捤㕤㠲㘸㌶㡤ㄶ㑣挶㠴换㝥捤愳〳㘳愵㈵㘵愵ㄵㄱづ㐲戰愶㠲换㕡㠷㐵㈶㘱昶晦愸捡㜸㈹搷㈳㌵㡦ㄶ挴㡡㉡攲㔳㌹慦戶㜸收㥥㈹㍤㈹㔶㔶戴㙦㘹〵㜶㈰㍢㈶摢戹搱㌱㤳㉢愷㘳挱㜷㜵㜹挵挰愲愹昱扦㐴愱昴㈹〵〸搹㝢㔵㠶捡挸㔰搹ㄹ搹㝦昴㕣㘵ㅤ㉣㔵㠲摢愳搱挸㈰搱攵㝡〹慤㍡昶㔹㔶㑡慦扦攰㍥换扣㔲㤶㜷昹㑥晢㑥慣㤸攷㜱搸ㅡ㠸㕤㌳㘷㄰挸㤰㠱㘳〷㈷㔷敤晣慦㤶㥦㘷搵挰㜳ㅤ愷〳搹㌴ㄲ㑢〴㕡㐱戹㠵扤戹㤰挷慤挷㤲慡戳攷摥〴㐳㔱搱攱搶㠸㌳㈸搵搹ㅣ㠰㘹摢㌹搸昹㜱昸挵㜴㜷ㅣ㜷㕢搸ㅤづ改捡㡢捡攲㕡㤶㕦㔹㕥㕥挴捤㡢㥢收ㄸㅣ扢㈳搹㌲扥挶搱挴㡡㠲挸㌶愸㔹㐵㌳挰㉡㥡㈱㉣㥣㤲戹散㐷摡昴㔵㌹愹㈸㔶㕡㌵戹扣戴㌸㥢ㅤ㉥捤昹㑢㙣㤷ㄸ㔳㘶〲㑣攷㈵ㅢ㈷〶慢敥㥢㌲昶㙣㜰㤴扢㈳慥ㅦ〸ㅤ换㡦慤㌷㐳捥攳敡て慥愹挰㘸㔶づ昸搶㄰㜸换挲㠵㝣〰㠷㝥㍢ㄵ㘳㄰〶㡥ㅣ㠸搴换㔴挰摢ㅡち㜵㌶昸捥慣〵愹㜳㠲㝢㔳㈸㠴㠶㔵ㄶ㤵っ挰敡慤捡㔸㔳晤㜵〹搹㈸㉤て㉢戱㌰ㄷ㌵攴㘳〲㌶搶ㅢ㑤挳㔸㌸㤶㑤挶ㄸ㉣ㄷ挸攴㜲㠸愰㕤㐳敥戸㠱慣慣㘶搹㝥戱〶㍢扥摡敡挹摦收搷㑤っ昶昸晦敡攴ㅥ㌸扡昲㘳攱㠳攰愹㉤愸㌵㥣㥦㘹つ扡晣㍣㉥㠵ㄱ㔴ㄸ〹㤲戵ㄶ㐲昷㕥㤲㜶〱〰っ〲㔹攵㕣㤸㤰㕤捥㡦㠳㈱㐷㄰换ㄵ戰挰〱㤰〴㥢㘵扦〲戹㌵ち㕡㙦扥昱㐶㑦戴〳敡㌵㄰㈷㝥ㄶ摡愱㄰挱戳㑥㘶晣搱㈰㙡〳扡扣㌰㤵戲㘱〱㌶㐳攸㡢㤲戱㘸攳㜴愱摥〵㡢ㄷ㈶捥换愸㈴㠶搳愷㘸慤昷㈰收㤰㥡㌵慣㙦㜸愶摥㠷ㅥ㠷㘸㤸㐱〹昳攴ㄸ攱㌴敤散〳㠸㌸㑥戰㕦㘹捦㘴敡㐳㈸昰㙣㠶㕢〳㡣敢㍡㜲慡㡦㈰攱搱搳ㅡて扦敡㘳戴㙡昰㠶愶扤㤱㥥〱㙥晤ㅢ改㈷㘲〱㈷ㄳ愰敥扣搴㐶戴ㅣ㘰挹搴㤵㍦ㄳ㍡㔶㈱愳㙤昲㔷㌸㡢ち㐵㔴搸っ〵㔶摦㥡㠸㕥愲㘰㥦ㅢ㘶㐶挱㡡㘹㔶㐲戳慦愱㘰ㄴ㉣ち㥥㔳戰㐹㘸戳㘰摦㠰㤵扥㘰㤳戵搶户搰㙡㜰挱戶㐱搹㉥㔸㈹捣㤳〵㥢愲㥤㜱捡㝤㐳ち昶ㅤ昴敡㈸搸昷㄰㑢挱捡攰㔷敤㐴慦〶敦㐴挱㉡挰慤扦㘰扢挴〲㔹愶ㄴ散㈷㜰㝤ち㌶㤵ㅦ攷ㅣ㐶晢搹㕦㈱㐶㠵㌸ㄵ㜶㐳㐱ち挶慦㤹㐹ㄴ散㌷挳捣㈸㔸㌵捤愶搱慣㈹㌶㑣愳㘰㌳挰㜳ち㌶ㄳ㙤ㄶ㡣㔳昴搳ㄷ㙣㤶搶戲愰搵攰㠲㜱慥扦㕤戰搹㌰㑦ㄶ散㕣敤慣ㄹ攴つ㈹ㄸ搷〳㐸挱㘴㝡㍥㌳昷散㘵㕣㉤㈰㐵㥢ぢ摦㉡ㄷ扤ㅡ㝣挴㐴搱捥〷户晥愲敤〱㌳晣て㔸ㄷ搰㠹㤸攳㉦搷ㄷ昸ㄴ敤㐲攸㔸ㄷ㔱㤱㙢て㝣ㄴ㉥愶挲㈵㔴㘸〵〵㈹摡愵攸㈵㡡挶〵〷㡥㤹㔱戴换㘸㜶㌹捤摡㐰挱㈸摡㤵攰㈱㉢戹㔷㜳ㄵ摡㉣ㅡ㤷づ愴㉦摡搵㕡敢㄰㘸㌵戸㘸㙤愱㙣ㄷ敤ㅡ㤸㈷㡢㌶㕦㍢㍢ㄴ昲㠶ㄴ慤ㅤ昴散愲ㅤ㡦扣㤹戹愷㘸㕣挵㈰㐵㕢〰摦敡㜰昴㙡㙣㑤㠹㙡摤〰㙥晤㐵敢〰㌳晣挷挴ぢ㍡戱〳〵ㄴ搷㍤㌸攰搲愷㍥㌴摥〴ㅤ㙢㈱ㄵ戹㈶挲㐷攱㘶㉡㉣愲㐲㈷㈸㐸搱㙥㐱㉦㔱㌴㉥㠴㜰捣㡣愲摤㑡戳摢㘸㜶〲ㄴ㡣愲摤〱ㅥ戲㤲愲㉤㐶㥢㐵攳㤲㠶昴㐵扢㔳㙢昵㠴㔶㠳㡢挶戵ㄱ㜶搱敥㠲㜹戲㘸昷㘸㘷扤㈰㙦㐸搱晡㐰慦㡥㐳㈳㔷㔶㐸挱敥㠵㕦㤵㡦㕥つ挱㜵捥㘵㑢挰慤扦㘰晤㘱㠶晦慥㐳攳㐰戰ㅣ㘰改㔳ㄷ㙣㈹㍦捥㌲㐶攳㍡つㅦ㠵〷愸昰㈰ㄵ〶㐳㐱ち昶㄰㝡㠹㠲㜱㜱㠶㘳㘶ㄴ㙣㌹捤ㅥ愶搹㔸㈸ㄸ〵㝢ㄴ㍣愷㘰㡦愱捤㠲㜱㤹㐵晡㠲㍤慥戵挶㐱慢挱〵攳㝡つ扢㘰㉢㘰㥥㉣搸㤳摡ㄹ㤷㜲㌴愴㘰愷㐳慦㡥㠲㜱戵㠷ㄴ散㈹昸㔵ㄳ搰慢㈱戸㑥挱㥥〱户晥㠲ㄵ挲っ晦㕤〵㉢〲换〱㤶㍥㜵挱㔶昲攳㍣挷㘸㕣㍢攲愳昰㍣ㄵ㕥愰㐲㌱ㄴ愴㘰㉦愲㤷㈸ㄸㄷ㡣㌸㘶㐶挱㕥愲㔹つ捤㉡愱㘰ㄴ散㘵昰㥣㠲慤㐶㥢〵攳搲㡦昴〵慢搵㕡攷㐰慢挱〵攳ㅡㄲ扢㘰㙢㘰㥥㉣搸㕡敤㡣换㑢ㅡ㔲戰㙡攸搹㠷㐵㉥晢㘰收㥥挳㈲㔷愱㐸搱㕥㠵㙦㌵ㅤ扤ㅡ㕢㔳愲㕡慦㠳㕢㝦搱戸㙣〵晦〳搶ㅢ㜴㘲〷ち愸搹㘸㌹攰搲愷㉥摡㥢搰戱搶㔳㤱㙢㕡㝣ㄴ摥愲挲摢㔴㌸ㄷち㔲戴扦愳㤷㈸摡㍣挳捣㈸摡㍢㌴摢㐰戳换愱㘰ㄴ敤㍤昰㤰㤵ㅣㄶ摦㐷㥢㐵攳㤲㤴昴㐵晢㐰㙢㕤〹慤〶ㄷ㡤㙢㕢散愲晤〳收挹愲㝤愴㥤㜱搹㑢㐳㡡㜶㉤昴敡搸换戸㌲㐶ち昶㌱晣慡敢搰慢㈱戸捥㕥昶〹戸昵ㄷ㡣㑢㘹昰摦戵㤷摤〸㤶㑦㍤㌶昲攳㙣㘲㌴慥戳昱㔱搸㑣㠵捦愸戰㄰ち㔲戰㉤攸㈵ち挶挵㌵㡥㤹㔱戰捦㘹昶〵捤敥㠱㠲㔱戰㝦㠳攷ㄴ㙣㉢摡㉣搸扤㔰㐹㕦戰晦㘸慤晢愰搵攰㠲㜱扤㡤㕤戰㉦㘱㥥㉣搸㔷摡搹晤㤰㌷愴㘰换愰㔷㐷挱戸㕡㐷ち昶㌵晣慡〷搱慢挱挷㑢ㄴ散㕢㜰敢㉦ㄸ㤷昷攰扦慢㘰㡦㠰攵〰㑢㥦㝡て摢捥㡦戳㠳搱戸昶挷㐷攱㍢㉡㝣㑦㠵挷愰㈰〵摢㠹㕥愲㘰㕣昰攳㤸ㄹ〵晢㠱㘶扢㘸昶〲ㄴ㡣㠲晤〴㥥㔳戰㥦搱㘶挱戸㜴㈷㝤挱㜶㙢慤㤷愰搵攰㠲搵㐰搹㉥搸㉦㌰㑦ㄶ散㌷敤㙣ㄵ攴つ㈹搸㙡攸搹㠷挵㌳㠹ㅡ㠱㜵㕦㐸搷㠲㈷㐵攳攳㔲戵〶扤ㅡ㕢㔳愲㕡ㄹ攰搶㕦戴戵㌰挳晦㠰搵㠴㑥散㐰〱昵㉡㕡づ戸昴愹㡢㠶慦㑣挴搷㜱㔲㤱㙢㤲㝣ㄴ㠲㔴㘸㑡㠵搷愱㈰㐵换㐶㉦㔱㌴㉥㐴㜲捣㡣愲昱㝢㍥慤㄰捤㍥㠰㠲㔱戴ㅣ昰㤰㤵ㅣㄶ㥢愳捤愲㜱㐹㔱晡愲戵搰㕡㕣㜳搴攰愲㜱㙤㤲㕤戴㕣㤸㈷㡢戶㠷㜶昶㌱攴つ㈹摡㈷搰戳㡢㔶㐲搴㠸愷扢㘸㕣摤㈴㐵㙢〹摦㙡㈳㝡㌵戶愶㕤戴㔶攰搶㕦戴捤㌰挳㝦㝣㡢㈹㥤搸㠱〲㙡ぢ㕡戵攸戸㙥㙢敤〳ㅤ㙢㕦㉡㝥敥慦戰ㅦㄵ㕡㔳攱ぢ㈸㐸搱昶㐷㉦㔱㌴㉥㤰慡搵㝥㡤愲ㅤ㐰戳扦搱㙣㍢ㄴ㡣愲ㅤ〴ㅥ戲㤲愲攵愱捤愲㜱愹㔳晡愲戵搱㕡㕣ぢ搵攰愲㜱捤㤴㕤戴㠳㘱㥥㉣㕡㕢敤㙣㈷攴つ㈹摡㉥攸搹㐵㍢ㅢ㜹㌳㜳㑦搱戸敡㑡㡡㜶ㄸ㝣㉢㉥扦慡戱㌵敤愲戵〷户晥愲敤㠶ㄹ晥㘳捡つ㥤搸㠱〲敡㔷戴㙡搱㜱ㄵ敤〸攸㔸ㅤ愸挸㌵㕣㍥ち㐷㔲攱㈸㉡晣づ〵㈹㕡㐷昴ㄲ㐵攳挲㉤挷捣㈸㕡㈷㥡㜵愶㔹㌳㈸ㄸ㐵㍢ㅡ㍣㘴㈵㐵敢㡡㌶㡢挶㈵㔸改㡢㜶㡣搶㙡づ慤〶ㄷ㡤㙢戹散愲㜵㠳㜹戲㘸挷㙡㘷戹㤰㌷愴㘸㝢㐰捦㉥摡㔴攴捤捣㍤㐵攳㙡㌰㈹摡㜱昰慤㕡愲㔷㘳㙢摡㐵㍢〱摣晡㡢搶ち㘶昰㡤㘵昷㜴㘲〷ち㈸慥ㅦ慢㐵挷㔵戴㥥搰戱㑥愲㈲搷㤶昹㈸昴愲㐲㙦㉡散〷〵㈹㕡ㅦ昴ㄲ㐵攳㠲㌲挷捣㈸㕡㕦㥡攵搳散㔰㈸ㄸ㐵敢てㅥ戲㤲愲つ㐰㥢㐵攳搲戰昴㐵ㅢ愸戵摡㐱慢挱㐵㙢て㘵扢㘸㠳㘰㥥㉣摡㄰敤㡣换捦ㅡ㔲戴づ搰戳㡢挶㘵㘱捣摣㔳㌴慥㔲㤳愲つ㠳㙦㜵ㄴ㝡㌵戶愶㕤戴ㄱ攰搶㕦戴㑥㌰㤳愲㡤愴ㄳ㍢㔰㐰㜵〱户ㄶㅤ㔷搱㐶㐱挷㍡㤹㡡㕣昳收愳㌰㥡ち㘳愸搰ㄵち㔲戴〲昴ㄲ㐵攳㐲㌷挷捣㈸摡㔸㥡㥤㐲戳㕥㔰㌰㡡㜶㉡㜸挸㑡㡡㜶ㅡ摡㉣ㅡ㤷慣愵㉦摡㜸慤挵㌵㙤つ㉥ㅡ搷扥搹㐵㍢ㅤ收挹愲㑤搰捥戸㉣慥㈱㐵敢て㍤扢㘸㜳㔸〹攲改㍥愷㜱昵㥣ㄴ慤㄰扥搵㐰昴㙡㙣㑤扢㘸㐵攰搶㕦㌴㉥户㤳愲㑤愴ㄳ㍢㔰㐰つ〵户ㄶㅤ㔷搱㡡愱㘳㤵㔰㤱㙢昱㝣ㄴ㈲㔴㠸㔲㘱㌸ㄴ愴㘸㤳搰㑢ㄴ㡤ぢ昰ㅣ㌳愳㘸㤳㘹㔶㑡戳搳愰㘰ㄴ㙤ち㜸挸㑡㡡㔶㠶㌶㡢挶愵㜴改㡢㔶慥戵㑥㠷㔶㠳㡢挶㌵㜹㜶搱㉡㘰㥥㉣摡㔴敤㡣换昵ㅡ㔲戴㐲攸搹㐵扢㠰㤵㈰㥥敥愲㜱㔵㥦ㄴ㉤〶摦㡡换晢㙡㙣㑤扢㘸㔵攰搶㕦㌴㉥〳㤴愲㔵搳㠹ㅤ〸换戱挱慤㐵挷㔵戴㘹搰戱愶㔳㤱㙢〴㝤ㄴ㘶㔰㘱㈶ㄵ㈶㐱㐱㡡㌶ぢ扤㐴搱戸㌰搰㌱㌳㡡㌶㥢㘶㜳㘸ㄶ㠷㠲㔱戴昳挰㐳㔶㔲戴戹㘸戳㘸㕣攲㤷扥㘸昳戴㔶㌵戴ㅡ㕣㌴慥ㄵ戴㡢㜶㍥捣㤳㐵扢㔰㍢攳㌲挲㠶ㄴ㙤㈶昴愴㘸晥捦捤戸搲㔰ち㜶ㄱ晣慡搹攸搵攰攳攱搳搹〵扢〴摣晡ぢ挶愵㠹㔲戰㤴挷㌰㜳挱慤㠵㉦㔷挱㉥㠳㑢敢㜲㐶攳扡㐵ㅦ㠵㉢愸㜰㈵ㄵ戸㤲㔱ち㜶ㄵ㝡㠹㠲㜱戱愲㘳㘶ㄴ散㙡㥡㕤㐳戳慢愱㘰ㄴ㙣㍥㜸㑥挱慥㐳㥢〵攳戲挳昴〵㕢愰戵慥㠵㔶㠳ぢ挶昵㡢㜶挱慥㠷㜹戲㘰㌷㙡㘷搷㐱摥㤰㠲㕤て㍤㝢㉦攳㤲㐳㘶敥搹换戸〲㔲㡡戶㄰扥搵㡤攸搵搸㥡㜶搱ㄶ㠱㕢㝦搱戸㘴㔲㡡㜶ぢ㥤搸㠱〲㙡ㄱ戸戵攸戸㡡㜶㉢㜴慣摢愸挸昵㤴㍥ち户㔳攱づ㉡摣ち〵㈹摡㘲昴ㄲ㐵攳㈲㑡挷捣㈸摡㥤㌴扢㡢㘶昷㐳挱㈸摡㍤攰㌹㐵扢ㄷ㙤ㄶ㙤㈹㔴搲ㄷ敤㍥慤挵昵㤲つ㉥ㅡ搷㔵摡㐵㕢〲昳㘴搱㤶㙡㘷て㐲摥㤰愲㉤㠷㕥ㅤ㝢ㄹ㔷㘵㑡挱㤶挱慦㝡〴扤ㅡ㝣㍣㝣㍥扢㘰て㠲㕢㝦挱ㅥ㠳㤹㜷㉦㕢〱㙥㉤㝣戹ち戶ㅣ㉥慤㠷ㄹ㡤㙢㍣㝤ㄴㅥ愱挲愳㔴㜸ㄲち㔲戰挷搰㑢ㄴ㡣ぢ㍢ㅤ㌳愳㘰㡦搳㙣〵捤㔶㐱挱㈸搸㤳攰㌹〵㝢ち㙤ㄶ㡣㑢㌴搳ㄷ散㘹慤挵㌵㥣つ㉥ㄸ搷㝡摡〵㝢〶收挹㠲慤搴捥搶㐰摥㤰㠲慤㠵㥥扤㤷摤挲㑡㄰㔸昷戹㙣ㅤ㔴愴㘸捦挳户攲戲搱ㅡ㕢搳㉥摡㡢攰搶㕦戴搷㘱㈶㐵㝢㠹㑥散㐰〱昵㈶戸戵攸戸㡡㔶〳ㅤ㙢ㄵㄵ戹昶搴㐷攱㘵㉡慣愶挲㕢㔰㤰愲搵愲㤷㈸ㅡㄷ㥣㍡㘶㐶搱搶搰散ㄵ㤰慣㡦愱昰㍦㔸㌴挸搹戲㔶㘲愵㠱㑣㜸㑥㉥㉣㘸ㅥ㌵搷ㄱ戴㡣敡〵〵挶戲〱ㄷ㑦㈶摡㘲慥搷㕦㘸㔱〰ぢ慡㔷〴晣㉦愶昹换搴㈷捥㜳挲㌶捦昵㠰戲㘱〵搷〲昰㝤〱㑡㔵慣㜴㘲㜵㌱扦攴㌵㉦昹㐵攳ㄲ㤸㕢㕣㈶〹昶ㄶ摡㜲ㄹ愱㙣㜱敢㘰慡㌶愲㔷㐳愱㔲昶ㄶ昷ㅡ㉢〸㘶摤㌳慤㌶㐳㐳戶戸搷改㠴摡㝣㜳昱㘱㉤ㅡ慥㉤敥つ攸㔸㙦㔲㤱ぢㄳ㝤ㄴ搶㔳攱㉤㤰㉣㉥㠱㜳㑦㉤㑢㕤挹㠷㜵ㄳㄶ㐲㘴捡㙦愶昰㝢㔳戳昱ㄵ愴昲㠵慢㔹㌲て慢㤹昱㐵愹㐱晢㍢㔲戳㘱㠳㔶㜹㍣㌸〶㤳昴㈲㈵㈱㝢昳攲扣㈷㠵扣㌳㌲㌲㌱㔳㉤攸㕥搷散〹㑢ㄷ㘳㈲戲摡㔰ㅤ㠸ㄴ㠲㙦㈳攳晤戸㤶〶晥ぢ扤㕦搳扥ち㍡收扡㍢慣换㜸〷ㄶ㠱㤰摡㙡挰㄰㈴挷㥥㐵戵㠱㌰扣ぢ愲戶㐳挱㌸散扤㑦㌳㍤ㅡ晣〰㙤㤶㤱换攸搲ㅦ昶晥愱戵扥㠳㔶㠳て㝢㕣㡦㘷ㅦ昶㍥㠴㜹昲戰昷戱㜶戶ㄳ昲㠶ㅣ昶戸㘶慦㡥昳ㄴ㔷昳挹〶昸㑦昸㔵㍦愱㔷㠳㡦㠷捦㘷㙦㠰㥦㠲㕢晦〶戸ㅢ㘶摣收㔲㈷攵㜰晤㕦㉤戸慥つ㜰ㄳ㕣㕡㥢ㄹ㡤㙢〳㝤ㄴ㍥愳挲ㄶ㉡晣づ〵㌹攴㝤㡥㕥攲㤰㤷㠱㕢攰㡥㤹㜱挸晢㠲㘶晦愲㔹㌳㈸ㄸ〵摢ち㥥㔳戰晦愰捤㠲攵㐰㈵㝤挱扥搴㕡捤愱搵攰㠲戵㠰戲㕤戰晦挲㍣㔹戰慦戵戳㕣挸ㅢ㔲戰㍤愰㔷㐷挱昶㠴㔸ち昶つ晣慡㤶攸搵攰攳㈵ち戶つ摣晡ぢ搶ち㘶摥㠲敤〳㙥㉤㝣戹ち戶〳㉥慤敦ㄸ㙤㕦㝦㠵敦愹戰㤳ち晢㐱㐱ち昶〳㝡㠹㠲ㅤ㘰㤸ㄹ〵摢㐵戳ㅦ㘹㜶㈸ㄴ㡣㠲晤っ㥥㔳戰摤㘸戳㘰㕣㙥㤸扥㘰扦㘸慤㜶搰㙡㜰挱摡㐳搹㉥搸慦㌰㑦ㄶ散㜷敤散㜰挸ㅢ㔲戰づ搰慢愳㘰㐷㐲㉣〵ぢ攰戳慢愳搰慢挱挷㑢ㄴ㉣〳摣晡ぢ搶〹㘶摥㠲㜵〱户ㄶ扥㕣〵换㠴㑢㉢㡢搱㡥昶㔷〸㔲愱㈹ㄵ扡㐲㐱ち㤶㡤㕥愲㘰摤つ㌳昰㥤㐳㈲㝦㐱捤ち㠱㘴昵㠶㐲挳㤶搳㌵㠵㜹搸㔸攳㈸㡢扥昷㠸㥥㕣㕤㔴㠶㥦搴ㅡ㠹㠵㌶㔵㘴晤ㄵ㘶㔷㘷摡换㥤敡㍤昵挸㐷㌸㝤〲捦㍡㙥っ㔲㑦㔳晡戳挹ㅡ昷㍦戶ㅣ㉡㤴戵昳攷摦㝦㙦㔸ㄴ㙥ㅥ愹慢捥㔱㈴捣攱捤㐱挱戸〷昵㐱搷扢〹昵昵攳㘶攵㠳㕢挷慡〴搷㑡㈲㝡㙤㤹㥣㐳捤搹昲ㅤ捡㌰ち㙡挰攲㠴ㄶ㐸㑥昵昷换㐱つ㜴戸㘱敡㈰〴晡㠱㉣捥㍤㜷㡦㐹㍣搳摤戱〳㘳昱㈴㈷扥㡦愹㥡㔹㠶挵〶㙣㜲㡣㘲户㌸扢摡ㄶ㈳改捡㔸㈶搶㠹扡扦㈷㈳㘱换敦挹㘸戶㤷敢ㄷㄸ挴㡣㤲㐱挸㈶敢㕢㤴㈸慤㝤㙡㔵㘸挳㔷㜰㑦㝣愶扤㠶㤷ㄶ攳扢挵㉢愳㔵㜹㘳戰㘸㈶㡦扦挹ㄱ挵昲愹㍥㔹㕦挳愳㙦㑣㝥戰捣ち晥晡摣㌴㝥扤㐰㘸㑡㐵攵昴ち挹㈶㉢捥㥦㈶㤱晡㌶㙤捡㌰戸昹㘳扦づ〱㜸攱愱㐸㤴挶搶㕥〸摣扣㐹㜸ㄸ挱挴㉢㍣摣㘹㡣㜰ㅡ㈳㜵㈳㜷ㄴㅡ昴ㄲㄴ捤㍦㤱㠴㑦㠶㘷㐶〹戶㐲㌶㌹昹㝤ぢ㘵戰㌸ㅡ㍦摦ㄱ摣ㅢ㥣㍤挰㐹晤改扤攰㍥㘰户〰摢㔸てㄳㅥ慤扤㔸㙤攰捡摡てㅡ㔶ㅥ㕡㡡搳摣㜹㠰ち愹㉦㠰㈳㜷㈰挶ち㔹〷㐰㠳㍢挲㔸㜴〵愸㤴㝢㔷愷昸㜲挷㠱换㥤挱㍡㄰挶敡㌴㕦㥤昱づ㌷㡦㍡〸㠵㝥㐰㥤〱捡㡤㔵㙤㐴〲摣㐴挰挴昷〳㐰㠵㈵㔶㥦㠰挳㌲愷㤶挹挹㈸捣愹收㝣㠵ぢ㥤挶㔹㑥愳㐸㌷㜲㈷愲搱㌸昵㈹㠶㘷㐶戱㔸ㅦ㡢㈵戱㔸㠰㜰㠹挳㙦㐷㘱㝢昲て㐳㑢㜱㥥扡㡤昸晢昸㐸㐹挴㍢㐰㠳㠸㑦㠲摣㡢昸㘴㕦㙥㈹戸㠲昸㔱㌰㔶㔳㝣㜵捡ㅣ㙥㈷敡㈰〳昴昱㈵㘲愰㠲昸摢㐸挲㡢昸㝡㕦挴愷搲ㄴ慦昰㌹㑥㈳收㌴攲扡㤱换㈹攱㡤〳㜴㌵㍣㌳㡡ㅢ攸㘹づ晦㈸ち㡦㈵搰㐷愲愵㘶㠰㙦〳扤㌶〵攸攳㌵搰㌳㈱昷〲㍤换㤷㍢ㅢ㕣〱晡㐴㠲㜸慥慦捥㕣㠷㝢㤲〹昴昹攰ち搰慢㝣㠱㝥挹ㄷ攸ぢ㘰㈴㐷愰扥㜰㠵㈳搰㠵攸昳ㄵ扥挸㘹㕣散㌴㌸户㥢慦摣㑢搱㘸ㅣ攰㉦㠳㘷㐶㜱〳㝦戹挳敦㑡攱㐰愴㙡昱㙡㕤㕤〹扥つ晣搳㈹挰て㠱〶户昰慢㈰昷〲㝦戵㉦昷ㅡ㜰〵昸㘱〴㜵扥慦捥〲㠷㍢㠲㍡挸〰晤㠰攲挴㙤〱晥㌱㕦攰ㅦ昱〵晥㐶ㄸ〹昰愳攱ち挰摦㐴㔷㜸㠵ㄷ㍡㡤㥢㥤挶㈲摤挸扤〵㡤挶〱晥㔶㜸㘶ㄴ㌷昰户㌹晣攳㈸ㅣ㠷㔴慤ㅥ㘸㈹捥昳戶㠱扦㍦〵昸昱搰㈰昰㡢㈱昷〲㝦愷㉦昷㉥㜰〵昸㌳〸敡㍤扥㍡昷㍡摣㌳愹㠳っ搰挷㜷扦㠳ち昰㜷昹〲扦搸ㄷ昸愵㌴挵㉢扣捣㘹㍣攰㌴ㅥ搴㡤摣㠷搰㘸ㅣ愰㤷挳㌳愳戸㠱㝥搸攱昷愲㌰㑡愰㑦㐲㑢㍤ち扥つ昴捤㈹㐰㤷㙡愰ㅦ㠳摣ぢ昴攳扥摣ㄵ攰ち搰㔳〸攲㤳扥㍡㑦㌹摣㜲ㄳ攸㘷挰ㄵ愰ㄷ昸〲㍤摦ㄷ攸㤵㌰攲㉢晣㥣搳㜸摥㘹扣愰ㅢ戹㥣ち摤㌸㐰扦〴捦㡣攲〶扡挶攱昷愷戰ㅡ㥦搲敡㠷㤶㝡ㄹ㝣ㅢ攸换㔳㠰㥥〱つ㙥搱慢㈱昷〲㕤敢换㕤〳慥〰㍤㡢㈰慥昵搵㜹搵攱捥愱づ㌲㐰ㅦ昳敡㐰〵攸ぢ㝤㠱㍥摦ㄷ攸㌷㘰㈴㠷㤲㜹㜰㠵㐳挹㥢㜴㠵㔷㜸扤搳㜸换㘹扣慤ㅢ戹㝦㐷愳㜱㠰㝦〷㥥ㄹ挵つ晣〶㠷㍦㤴挲㡢㤱慡㌵〴㉤昵ㅥ昸㌶昰㌳㔳㠰扦っㅡ〴晥㝤挸扤挰㝦攰换晤〷戸〲晣ㄵ〴昵㈳㕦㥤㡦ㅤ敥㔵搴㐱〶攸攳㙥㌱愸〰ㅦ昷〵晥ㅣ㕦攰㌷搲ㄴ慦昰㈶愷戱搹㘹㝣愶ㅢ戹㕢搰㘸ㅣ愰㍦㠷㘷㐶㜱〳晤㠵挳攷㉦ㄴ㔸㌷㄰攸㔱㘸愹㝦㠳㙦〳㝤㜶ち搰ぢ㌵搰㕢㈱昷〲晤ㅦ㕦敥㤷攰ち搰㡢〸攲㔷扥㍡㕦㍢摣㕢㑤愰扦〵㔷㠰㉥昱〵㝡愲㉦搰摢㘱挴㔷㜸㠷搳昸捥㘹㜰づ㌱㕦戹㍢搱㘸ㅣ愰㝦㠰㘷㐶㜱〳扤换攱㡦愳昰ㅥ〲㝤ち㕡敡㈷昰㙤愰㑦㑦〱㝡㠹〶晡㘷挸扤㐰敦昶攵晥〲慥〰扤㤴㈰㜲㥡戱搷㤲㍢扦㜰ㅦ㌰㠱挶ㅤ㝢ㅢ攸戱扥㐰㡦昱〵扡〹㡣攴㔰昲㌰㕣攱㔰㤲挹づ㕥攱㉣愷ㄱ㜴ㅡ㥣〷捣㔷㙥㌶ㅡ㡤〳扣〵捦昸挴ㅥ攰㐳づ㝦〲㠵㉢㤰慡㜵〶㕡㉡〷㝣ㅢ昸愱㈹挰㍦〵つㅥ㑡㥡㐳敥㠵慦㠵㉦㌷ㄷ㕣〱晥ㄹ㠲捡愹挲㕥换㤶づ㜷㈵㜵㤰〱㤳㔵慤挰㤵㉤扣扦㉦昰昹扥挰敦つ㈳晣挷敦㑤挰ㄵ㠰摦㠷ㅤ扣挲晢㍡㡤晤㥣㐶㙢摤挸摤ㅦ㡤挶〱晥〰㜸昶〳晥㙦づ扦ㄸ愹㔹慢㤱慡㌵ㄱ㉤㜵㄰昸㌶昰㈷愴〰晦ち㌴〸㝣ㅥ攴㕥昸摡昸㜲て〶㔷㠰㕦㐷㔰摢晡敡ㅣ收㜰㕦愳づ㌲㄰攰摢㠳㉢挰㜷昳〵扥慢㉦昰㠷挳〸晦戱ㅥ〸慥〰晣ㄱ散攰ㄵ敥攰㌴㡥㜴ㅡ㐷改㐶㙥㐷㌴ㅡ〷昸㑥昰散〷㝣㘷㠷捦㕦㠰戰㌶㈰㔵㙢㌲㕡敡㘸昰㙤攰㍢愴〰晦㍥㌴〸㝣㔷挸扤挰ㅦ攳换敤〶慥〰晦て㠲㝡慣慦捥㜱づ昷㈳敡㈰〳〱晥〴㜰〵昸㐳㝤㠱㍦挴ㄷ昸ㄳ㘱㠴晦昸捥㔶戸〲昰㍤搹挱㉢㝣㤲搳攸攵㌴㝡敢㐶㙥ㅦ㌴ㅡ〷昸扥昰散〷㝣扥挳慦㐴㙡搶ㄶ愴㙡㔵愰愵晡㠳㙦〳扦㝦ち昰晦㠲〶㠱ㅦ〰戹ㄷ㜸捥捦昵㜲〷㠱㉢挰㙦㈵愸㐳㝣㜵㠶㌹摣㉦愹㠳っ〴昸ㄱ攰ち昰慤㝣㠱㙦改ぢ晣㐸ㄸ攱㍦㝥挲て慥〰晣㈸㜶昰ち㜳㥡慣㌴㐶㍢㡤㌱扡㤱㕢㠰㐶攳〰㍦ㄶ㥥晤㠰㍦挵攱㔷㈳㈵敢㍢愴㙡㔵愱愵㑥〵摦〶扥㔹ち昰㍦㐰㠳挰㥦〶戹ㄷ攲昱扥摣搳挱ㄵ攰㝦㈴愸ㄳ㝣㜵ちㅤ敥捦搴㐱〶〲㝣ㄱ戸〲㝣㤶㉦昰㑤㝣㠱㥦〸㈳晣挷户慦挲ㄵ㠰㉦㘶〷慦㜰㠹搳㠸㌸㡤愸㙥攴㜲㕡㙢攳〰㍦ㄹ㥥晤㠰㉦㜵昸戳㤱㥡搵〴户㤹慤㔹㘸愹㈹攰摢挰敦晥挹扣㥢ㄸ㠴〶㠱㉦㠳摣ぢ㝣戹㉦户〲㕣〱㍥ㅢ挶㙡慡慦㑥捣攱㠶愸㠳っ〴昸㉡㜰〵昸㥤㐸挲㝢㌷昱㍢㜰扤昷㙦慢㘱㠴晦昸挲㔸戸〲昰搳搸挱㉢㍣摤㘹捣㜰ㅡ㌳㜵㈳㜷ㄶㅡ㡤〳晣㙣㜸昶〳㝥㡥挳㍦ㅦ愹㔹㉤㤱慡㌵て㉤㜵ㅥ昸㌶昰晦㑤〱㝥㙦㘸㄰昸戹㤰㝢㠱㥦攷换㍤ㅦ㕣〱㝥㕦㠲㝡愱慦捥㐵づ户㌵㜵㤰㠱〰㝦〹戸〲晣ㄷ扥挰㙦昱〵晥㌲ㄸ昱ㄵ扥摣㘹㕣攱㌴慥搴㡤摣慢搰㘸ㅣ愰慦㠶㘷㍦愰慦㜱昸㤷㈲㌵敢㘰〲㝤〹㕡㙡㍥昸㌶搰晦㑣〱晡㔰㘸㄰㘸捥㔹昵〲扤挰㤷㝢㍤戸〲㜴㍢㠲㜸愳慦捥㐲㠷㝢㌸㜵㤰㠱〰扤〸㕣〱晡㝤㕦愰摦昵〵晡ㄶㄸ攱㍦搶っ挱ㄵ戶昰㕢搹挱㉢㝣㥢搳戸摤㘹摣愱ㅢ戹㡢搱㘸ㅣ攰敦㠴㘷㍦攰敦㜲昸㔷㈳㌵敢㘸愴㙡昱㐷㐸搴㍤攰摢挰扦㤱〲㝣㌷㘸㄰昸㝢㈱昷〲㝦㥦㉦㜷〹戸〲晣戱〴㜵愹慦捥㌲㠷㝢ㅣ㜵㤰㠱〰晦㈰戸〲晣㉢扥挰搷晡〲扦ㅣ㐶㝣㠵ㅦ㜶ㅡ㡦㌸㡤㐷㜵㈳㤷搳㌹ㅢ〷攸挷攱搹て攸ㄵづ晦㝡愴㘶昵㈱搰ぢ搰㔲㑦㠲㙦〳晤㐲ち搰晤㌴搰㑦㐱敥〵晡㘹㕦敥㌳攰ち搰〳〸攲㑡㕦㥤攷ㅤ敥㈰ㄳ攸ㄷ挱ㄵ愰㥦昶〵晡㐹㕦愰㕦㠲ㄱ晥攳㡢扥攰ち㕢㜸つ㍢㜸㠵㔷㌹㡤㤷㥤挶㙡摤挸慤㐵愳㜱㠰㕦〳捦㝥挰扦攲昰ㄷ㈱㌵敢㘴愴㙡摤㡣㤶㕡〷扥〰㍢挶〴攲㌵㜰〵㠸㠷っ㈰㠲㘳愱㤲昶㈱戴㝡挰ㄷ㥤搷攱〹晦㜱㡢摥㐶攷つ㜶昰ち扦改㌴搶㍢㡤户㜴㈳敢ㅤ㌴敡㥤㔵愱㈷昴搱〶摦㜰㔱慣㑡㔴㈴戳㘹㔳捦㤷㌶愷捥戰挰㕣㍦㤹㡤挱戹ㄸ挱㈰㘹搶㔲愴㕤昷㠴〹挷㠸㌰愵㑥㤸挰㜴㌳晣扣ㄵ戱ㅣてㄲち㙦㐰㌶㑣㈸㜸㍡扡㝢攲昱㌳扥㜷摦晣愱㜱昷㝤㥡㜷戵扥㝣㌷扦㜵㈷扤ㄵ搱摢㘲戴搴晢㄰摡扢挴敤㐸㌱昹㤰戴㠴愱㜰散昹〰㜲敦㉥昱て㕦敥㠷攰捡㉥ㄱ㠵戱晡搸㔷攷㥦づ㜷㌲㜵㤰㠱ㅣ㝢㍥〵㔷戶㠴㠵挶㤶㤰㝣㉣㝤愳㙦搱㌷挱㠸慦昰㘶愷昱㤹搳搸愲ㅢ戹㥦愳搱㌸扢挰ㄷ昰散户ぢ晣换攱㉦㐱㙡搶㔴㝣㑡敢㍥戴搴㔶昰㙤愰慦㐹〱㍡づつ〲晤ㅦ挸扤㐰㝦改换晤㉦戸〲㜴㌵㐱晣摡㔷攷ㅢ㠷㍢㥤㍡挸㐰㠰摥〶慥〰㝤㤹㉦搰㤷昸〲扤〳㐶㝣㠵扦㜳ㅡ摦㍢㡤㥤扡㤱晢〳ㅡ㡤〳昴㉥㜸昶〳晡㐷㠷晦㄰㔲戳收ㄲ攸〷搱㔲㍦㠳㙦〳㍤㌷〵攸ぢ㌴搰扢㈱昷〲晤㡢㉦昷㔷㜰〵攸㡢〸攲敦扥㍡㌲㠱㡥㈹㕣㘲〲捤〹㜴〲昴㑣㕦愰愷晢〲捤㈹㜲㝣㠵㌹㑤㑥ㅡ㐱愷挱㜹㜱㝣攵㘶愳搱㌸㐰㜳㈲㥤ㅦ搰㈱㠷晦㌸攲㕢搷㄰㘸晥攸㠲攲ㄴ㉥〱㜲㍥㔸㌴㤴㉤慣㠵挳㜵㘶㡤㔰㈵捣搹㔲㐰て攷㘱攸㌶㙦㤲挵〹㍦㈷愴晦收㝢㘳㐲㑤〷㑣敢挲㜷昹㐶㑡㌸㝢ㅡ摦㝤㍤戳㝦㐵㔵㡣㡢挹〲㑤昰捤㥡昶㠴敥捣㡣攳晦㤸㉦ㅥ愶昹㜵戴㝣㘷㤵愳㈶晦ぢ㍦晣㥣挹〳㌷㍤ㅥ㠴户㜵〳户ち㑥〳㙡换摥㝡㤲户㐸摥〶㔱㤳ㄱ昲㘳㑣〰摦戴㝣㘷摥敥㜸挵攰敢㉦慣㙥晡挲扣㥣敥㙡㤲ㄶ㡣㠸昴㝣㈷㕣扡慤晦㡡㡤慦㝦戵昲慥攵挷㉢㑥ㄷㄲ搰㙦㌱㐱㍦搰攱愶㠰捥㤹㍦〲晡㙤〲扡㙡㥦㈶㡢戳搲㘵㔱愸〵攵戹ㅤ摦敡㥥晤㑢晥㠵㑤㠳慤昷扥㙡挹㌱㡡㔳㘸㈴㡢扢捤㉣㘴㙥っ㍦㕢㑡ㄶ㥣つ㈳㔹摣㙢㘷挱㜹㈳㝥㔸㥣㥡㉥㡢㜱㕡戰㉥扦搹㠶搶攳戶昷㔹晥捥愹戳攷昵㔸㜳戱㍡摥挹攲〱㌳ぢ㤹㌸攲挹攲㈴㈷㡢㠷散㉣㌸摦㠳ㅢ愱ㅡ〳敦慣扣ㄴ敢㘱〸ㄵ攷㔷昸㈵㌸㈲㕤㠲挳戵㘰㕣昴戸慦㜶昴敢㌹晣搱慣㐷搷㙥㕣搶敥㍤㌵㠴〱㤸捡ㄳ㘶㠲㌲挱挲㤳攰〸攸ち㑣㑦搹〹㜲㕥㠴㈴㌸搸㑣昰ㄹ㈶挸㜹〸㝥〹昶㑢㤷㘰扥ㄶ㥣㌵㜲挲戳摦㥦㕡㌲㘴昹摢ㄵ㕢〶㤴攵㡣㔵攳㥤〴㕦㌴ㄳ㤴㠹〸㥥〴捦㜴ㄲ慣戱ㄳ㡣愶挹攲挴㜴㔹㥣愰〵㥥㕦戹攷挳㝣㠱改ㄵ㌳ぢ㜹㑡敦挹㠲捦攵〵愶㜵㜶ㄶ㝣㠲敤㠷挵㌱改戲攸慡〵㥥㥦㤳攷㤳㙥挹㘲扤㤹挵㉣㠷㥢戲㑤昳愱戵㘴昱戶㥤〵㥦㍣㑢戱㍡挱㝢㘲㙢㝡〷㐲挵㈷扤㝥〹ㅥ㤱㉥挱挳戵挰昳㤳敥㤷㌹愹晣挳㑣昰ち㠷㥢㤲㈰ㅦ敥㑡㠲ㅦ搹〹摥㤰㈶㡢㠳搳㘵搱㐶ぢ㍣扦㥤捥挷愵〲搳㈶㌳ぢ㜹づ敡㈹ㄶ㥦㝣㑡ㄶ㥦搹㔹昰ㄹ愱ㅦㄶ慤搳㘵戱㥦ㄶ㜸㝥愴㝣㠹㤳挵㔶㌳㡢愵づ㌷〵㡢〷㥣㉣扥戴戳㜸ㄸ㝤㈹㔶㉢㜸㑦ㄴ敢㉢〸ㄵ㥦愵昹㈵ㄸ㑥㤷㘰慥ㄶ㜸㝥㈸㥣捦摣〴愶ㅤ㘶㠲昲㌰捤〳搳㑡㈷挱敦敤〴㕦㜴ㄲ㙣㘶㈶昸〳ㄳ攴㌳㈷扦〴㠳改ㄲ捣搲〲捦㡦㜵扦攲㈴昸㡢㤹攰㍡㠷㥢㠲攰㙢攰㑡ㅤ㝦戳ㄳ㕣㡦扥㈰愸捣〴〳㤸㔵慦昸㙣挶㉦挱㕦㝥㑣㜳愶摢慤〵㥥ㅦ捣收㌳ㅣ㐱㌰〸扦㠹攱㠵㍣㥣昱㈰昸㤱㤳㘰㌶㜴㥢㌷㔱㥦㍡〹敥㠲昷㐴㠹戹㠴㑡昱ㄹ㠶㕦㠲㍢搲㈵戸㕤ぢ㍣㍦㕡晤㉦㈷挱戰㤹攰㔶㠷㥢㠲攰㤷攰ち㠲㝢摡〹㝥㠳扥㈰昸戵㤹攰㕥㑣㤰昷晡晤ㄲ摣㥡㉥挱㝦㙢㠱攷㠷愳昹㑣㐰㄰㙣㙤㈶㈸㌷晢㍤〸晥散㈴㜸㠰㥤攰㙦㑥㠲㕢捣〴て㘴㠲扣㈷敥㤷攰愷改ㄲ晣㐴ぢ㍣㍦摥ㅣ攴㈶捤㔴摡㥡〹㘶㍢摣ㄴ〴㜹ㅢ㕣㄰㍣捣㑥㤰昷戲〵挱て捤〴摢㌳㐱摥㍢昶㑢昰摤㜴〹㙥搰〲捦て㈸昳ㅥ戳㈴搸搱㑣㔰㙥ㅥ㝢㄰攴敤㘲㐹戰戳㥤㈰㙦慣晡㘵昱㐶扡㉣㕥搷〲捦㉦ㄵ昳〶慣㘴搱摤捣㐲敥慣㝡戲攰扤㔴挹愲㠷㥤〵㙦㠸ち㑣㙢攱㍤戱㈷ㅣて愱攲つ㐸扦〴㕦㑥㤷攰㉡㉤昰晣㕡㌰㙦㔴㑡㠲扤捤〴攵づ愴㈷㐱摥㜳㤴〴晢摡〹昲敥㥣㕦ㄶ㉢搳㘵昱慣ㄶ㜸㝥㤶㤷㜷昱㈴㡢㐱㘶ㄶ〳ㅣ㙥捡搶㌴挸挹㘲㠸㥤〵敦慡〹㑣㑦挲㝢〲愶㘱㄰㉡摥挵昲㑢昰搱㜴〹㍥愲〵敥㥦挶つ昳收㤷㝣昴搱㜶㔰摥慣㤲愰换捤愰〵㄰收昲㜶て晥扢㔷㌹㙣攳昴㐸扥㝡ぢつ㘴敢扦㘱晤㜷慦摥戹扣㐷㈴㤶ㄳ㔴㥢〵㝤戲㌶捤㜵晦㍣㥤㙤ㄹ〸捣摥敢攱㠱㥢㘷㕤搴换昹ㄹ㈳挵㥢㐲挹て晡㌵㉥戱散㡢㤴愵改㍥攸晤㕡攰昹㌵㐷摥㍣㤲㑡㡣挷㘷㐹ㅣ扡愳づ㌷愵ㄲ㤳挱ㄵ㔰捥戰㐱攱ㅤ㤳㘴ㄶ挹㑢愵㍢搳㘵戱㔸ぢ㍣㍦㥢挸㍢㉢㤲挵㐴㌳ぢ戹㘵〲っ㔲㉦㔲㜸㤳㐴戲㈸戱戳攰敤〴扦㉣㙥㑥㤷挵㐲㉤昰晣㍥㈱㙦㍢㐸ㄶ㘷㥢㔹挸晤〴㑦ㄶ㤷㌸㔹㤴搹㔹昰㕡摢㉦㡢昹改戲戸㔶ぢ摣㍦〴ㄸ收㈵扡㝣扥ㄸ㍣㕢㜱ㄲ晥㠰㐳㈸㡢搷攳昵㉤挴攷ㄲ愰㐸㕣㝥㥥㈷ㄷ㌹㘷㐵戹㘸愹㔹搴㘶昳ㄲ㕡㝥昹慤㑣㔶晣攴攰搷㑢㘲㔳㈲戱㘱昸㐱ㅥ晣㘶挹㤸搲㜲扤㘶〶㍦搴挳搵搴捥敦㘳㔸搲愳㜱㌰㍡㌲㠶ㅦ捣㘸ㅡㅤㅣ挷捦晥㤴㘴㤷㡦㉡慡慡㡡挴㉡晥ち㡢敦戰〶㉢㤳户ㅡ戰ㄵ昳挷晡㌲㝣㤷㍦㜱㕤㤳晢昷㌴㡣摦㌶㑡攲攱晣扥㔵〶㝦昴攴㡦㉤扤ぢ㔶愳㙡慤戰㌰愹㌲ㄶ㠹攷㤵㐴昲愶挶㈲搳㑡攳㕣搴㥦愱慥㐰昵攵改敦㝦㡦摥敦㜷挹㍡㤰㠱敦㈴㘲戱戹ㅦ㈹昹㈴昸扥㈰㙢㈶㔹慢挰ㄲㄲ挸攲㍤ち昷㐷攳㜲㌴㝥昵㔵㈰㙢㝡㘹㐹搵攴攰攴㐸改愴挹㤸㠲搰慣ㄹ㍦敦㤸㐵㉢㝢晦摡㜵㐲㥦㌰㙦㐳挸㠶㌵㥢㍥攷㤰㥣ぢㄲ㔲扣攷挰㡤换㘲挶ㄹ敡㝣摦摣收㔱㍦㤹ㅢ散慣ぢ挸㑡收ㄶ收ㅤ〶〹㜰ㄱ〵ㄷ㤳㕣〲ㄲ㔲扣㥤㘰〴㤸攱ㅢ攰㜲敡愷〶戸㤲㉣㈳〰㙦ㅥ㐸㠰慢㈹戸㠶攴㕡㤰㤰攲㥤〲㈳㐰愵㙦㠰〵搴㑦〶㈰扡㌷㤰㤵っ愰㜸㔳㠱〸㈷㌰攳摤〰㠹㜸ㄳ㌵ㄷ㤲摣っㄲ㔲扣昴㌷㈲㐶㝤㈳摥㑡晤搴㠸户㤳㘵㐴攴㕤㠲㤴㠸扣扣㤷㠸㡢愹㜹㈷挹㕤㈰㈱㔵㤳ㅡ㜱㠲㙦挴㝢愹㥦㡣〸㍢㙢〹㔹挹㠸攱㔷㥣〰㑢㈹㔸㐶昲〰㐸㐸慤㑢つ㔰攰ㅢ㘰㌹昵㔳〳㍣㐲㤶ㄱ㠰ㄷ攵昲〹ㅥ愳攰㜱㤲ㄵ㈰㈱挵㉢㜰〳戳愱扥〱㥥愲㝥㌲〰慢昴っ㔹挹〰敡ㅤ昸㐹挱㡣㔷搹ㄲ㜱㈵㌵㥦㈳㜹ㅥ㈴愴㜸㐹㙤㐴散敢ㅢ昱㈵敡㈷㈳ㄲ戳㔵㘴㈵㈳㠶㌷㌹〱㔶㔳㔰㑢戲〶㈴愴㜸戵㙣〴㌸捥㌷挰㍡敡愷〶㜸㡤㉣㈳挰㔶㈷挰ㅢㄴ扣㐹戲ㅥ㈴愴㜸㈱㙣〴攸散ㅢ攰敦搴㑦〶㈰㘶ㅢ挸㑡〶㔰扣㘶㑥挱㙣㠷ㄳ昱㍤㙡扥㑦昲〱㐸㐸㝤㥦ㅡ戱㥤㙦挴㡦愸㥦ㅡ昱㥦㘴ㄹㄱ㜹ㄱ㥣ㄲ㤱㔷慦㔲愵㑦愹戹㤱㘴ㄳ㐸㐸昱㔲搵昸㡣〷晡㐶摣㐲晤搴㠸㕦㤰㘵㐴っ愰㥦ㄲ㤱㤷愳ㄲ昱摦搴摣㑡昲ㅦ㤰㤰捡〶㌵㈲戶昲㡤昸ㄵ昵㔳㈳㝥㐳㤶ㄱ㌱㠴㝥㑡㐴㕥㕦㑡挴㙤搴摣㑥戲〳㈴愴昶〴㌵㈲收昸㐶摣㐹晤搴㠸扢挸㌲㈲昲扡㌳㈵㘲㙢㌰㈴攲㑦搴晣㤹㘴㌷㐸㐸ㅤ〰㙡㐴㙣攲ㅢ昱㌷敡愷㐶っ㘴愷㐶攴㠵㘴㑡挴戶㘰㐸挴っ㙡㌶㈱挹〴〹㈹㕥敥ㄹㄱ㝦摥攵㜷㡥㙢㑡晤搴㠸ㄶ㔹挶㘷㙣敦㡥挸㑢㍡㠹搸㡣㥡㌹㈴捤㐱㐲㡡搷㙦㐶挴敤扥ㄱ挳搴㑦㐶㠴㥤戵㈷㔹挹㠸㘱㕥慤㐹㠰扤㈸㘸㐵戲㌷㐸㐸昱搲捣〸戰搵㌷挰㝥搴㑦〶攰敥户㍦㔹挹〰敡㜸昸㐹〱戱户ㄳ昱㙦搴㍣㤰攴㈰㤰㤰攲戵㤶ㄱ㜱愳㙦挴㠳愹㥦㡣挸㡦搴㤶慣㘴挴昰㈰㈷挰㘱ㄴ戴㈳㘹てㄲ㔲㐳㔲〳扣敦ㅢ愰〳昵㤳〱昸㤱㡥㈲㉢ㄹ㐰昱㡡换晣㐸㙡戴㜶ㅣ散〴捤戴摦㘲㤴愹摥㜶㈲〶收〵㤲㘳㥦㉥㜴捦㉢ㄹㄹ㠲㠳㠴慣慥慥㠸扣摣㘲㐴攷ㄵㅥて㠶㤴慤ㅢ㌵扢㤳ㅣぢㄲ㔲㘷攸㔴昴㠸㘶慤ㄳ㌱㘵戴㜵㍣昵㤳㥦㤱㈰㥥㐸㔶昲㌳㠶㜹㌹㈲〱㑥愲愰ㄷ㐹㙦㤰㤰㉡㐹つ昰愲㙦㠰㝣敡愷〶攸㑦㤶ㄱ攰㙣㈷挰㐰ち〶㤱っ〶〹㈹㕥㔶ㄸ㥢挱㤳扥〱㠶㔱㍦㌵挰〸戲㤲〱㔴っ㝥攴挲昵㔱㜸攰搵昲㠹㐰㉦㍢㈳愸㜸㘱㈱㠲㐷戴愰愷〸㤴攲挵㠶〸ㅥ搶〲㕥挸㕡㘳攰㌷㡢攳搳〶て㥦ㄵ捣晥攰㤷㍡ㄴ㈰㤸攲挸㤷㍥慣戱攸㜱扢㤰㙤㠳㘳㔷挹敥〱搷攷㤹攳〸㤶戹㍥て挷戸㘲戱搴晣㍣愷㌱挴㍣㠸昸㤹慣昱散㜱㌸㉢〱㑦㌷〳㕥攴㤸摦敢ち挸昱慤昸扤挷ㄵ㤰㘳㕥ㄱ摣㙤〶㉣㘴〸㡥㜱㈵攰㔹散㜱㜸㉢〱㡢捣㠰ㅣ摢㡡昹ㅤ慥㠰ㅣ敦㡡攰㜶㔷㐰㡥㠱㐵㜰㥢ㄹ㌰挲㄰ぢ㈰㤲㠰㔱昶㌸摣㤵㠰㤳捣㠰ㅣ摡㡡昹捤慥㠰ぢㅤ挱㐲㔷㐰づ㠱挵攲㈶㌳攰ㄴ㠶攰㤰㔷〲㤶戱挷搱慥〴㉣㌷〳㜲㘴㉢收ぢ㕣〱敦㜴〴搷戹〲㜲〴㉣ㄶ昳捤㠰攷㌰挴扤㄰㐹挰ㄸ㝢ㅣ散㑡挰戸ㄹ㜰愹㘳㝥㤵㉢㈰㐷扦攲昷㑡㔷挰〷ㅣ挱ㄵ㘶挰改っ挱ㄱ戰〴㥣挱ㅥ〷扦ㄲ㜰愶ㄹ㤰㈳㕦昱㝢㠹㉢攰攳㡥攰㘲㔷㐰㡥㤰挵攲㈲㌳攰戹っ挱ㄱ戱〴㍣㡦㍤づ㠶㈵攰㕣㌳攰㑡挷㝣㥥㉢㈰〷挳攲㜷慥㉢攰昳㡥攰㍣㌳攰㠵っ挱〱戱〴扣㠸㍤㡥㠵㈵攰挵㘶㐰づ㠴挵敦㉣㔷挰㕡㐷㌰搳ㄵ㤰〳㘶戱㤸㘱〶扣㥣㈱搶㐱㈴〱慦㘰敦㌵昴㈴攰㤵㘶㐰づ㡣挵扣捡ㄵ㤰㠳㘵ㄱ挴㕤〱㌹㠰ㄶ㐱捣っ㜸㉤㐳㜰挰㉣〱攷戳挷戱戲〴扣捥っ挸㜱戱㤸㔷戸〲㜲慣㉣㠲㜲㔷挰てㅣ㐱㤹ㄹ昰㐶㠶昸〸㈲〹㜸ㄳ㝢晦㐴㑦〲㉥㌴〳㜲㔸㉣㝥㈷扢〲㜲愸㉣㠲㐹慥㠰㥢ㅣ㐱搴っ㜸㉢㐳㜰戸㉣〱㙦㘳㡦㈳㘵〹㜸扢ㄹ㤰愳㘲昱㍢搱ㄵ㜰慢㈳㈸㜲〵攴攸㔹㉣捥㌲〳摥挵㄰ㅣ㉤㑢挰扢搹攳㐰㔹〲摥㘳〶攴愰㔸捣捦㜰〵攴㐰㔹〴愷扢〲敥㜰〴攳捤㠰昷㌳〴〷换ㄲ㜰㈹㝢扢搰㤳㠰换捣㠰ㅣㄳ㡢摦㔳㕣〱㝦㜶〴㘳㕤〱㌹㜶ㄶ㡢〲㌳攰㜲㠶攰㔸㔹〲㍥捣ㅥ㠷挹ㄲ昰ㄱ㌳㈰㠷挴㘲㍥捡ㄵ㤰挳㘴ㄱ㡣㜴〵攴搰㔹〴㈳捣㠰㉢挰㔵㑤㐱㈴攰ㄳ散㜱㤴㉣〱㥦㐴㈳㜱㍥攴㠸㔸捣㠷戸〲㜲㤴㉣㠲挱慥㠰ㅣ㌹㡢㘰㤰ㄹ昰㔹㜰ㄵ㐷捡ㄲ㜰㈵㝢ㅣ㈴㑢挰攷搰㐸〴攴〸㔹捣晢戹〲戶㜲〴昹慥㠰ㅣ㐹㡢㐵㕦㌳攰㑢攰㉡㡥㥣㈵㘰つ㝢ㅣ㌴㑢挰㔵㘸㈴〲㜲㠰㉣收㈷戹〲㜲搰㉣㠲㥥慥㠰〷㌹㠲ㄳ捤㠰㙢挰㔵ㅣ㌸㑢挰㔷搸攳㤸㔹〲慥㐵㈳ㄱ㤰〳㘶昱摢挳ㄵ戰㥤㈳㌸搶ㄵ㤰〳㙢戱攸㙥〶㝣ㅤ㕣搵〱㐴〲扥挱ㅥ挷搰ㄲ昰㑤㌴ㄲ〱㌹昴ㄵ㥤昵ㄴ㜳搴㉢㍡㙦改〶㍢慡ㅢ㍡ㄲ愲戳㉢㈹㡥㝡㐵搰挹㤵ㄴ㐷挲㈲攸㘸㈶戵㠱㑥㌹昲㤵㠰敦戲挷㐱慦〴㝣て㡤㐴㔲ㅣ昱㡡昹ㄱ慥㠰扤ㅣ挱攱慥㠰ㅣㄹ㡢㐵㝢㌳攰㠷攰㉡㡥㠴㈵攰㐷散㜱㄰㉣〱㍦㐶㈳ㄱ㜰㈰㍡㘲摥搶ㄵ㤰愳㘲ㄱㅣ攲ち挸㤱戲〸づ㌶〳㙥〴㔷㜱㘴㉣〱㌷戱挷㐱戱〴摣㡣㠶ㄳ㌰㜷っ㍡㕣て㥤㌱㐳ㄵ㥦㔵㜲搶㔹㍦收㘶收戵捥㍣戵㜷捥愲㑤慦㝤戶攰摤㌳㝡晥晢㤷摢㙥㝢昷昳〵㙦晣昲晣挴㥥㙢敦扥扢㜶挸攲㌷㍥摢㌳㝡㘷挶㔳㍦づ扢㜳㑥㤷㈹㜳捥㠹㡥㍤㘲攰㥣搳捥㍥戹换愸㍤㍡㌴㘹搲戴㘹扢㤶敢昶㙤ㅦ㥥㜷捥㌳㙡搵㠷晢㔴㈸ㄹ挶㜲〴晢ㄹ㈲昱挵㑢㠹昰㔸㜴攴㥡㘲ぢㅡ搶攷㈰捤㌳㜲㑦挳㥦㐶捤㐵㐶戸〸㙦㝤㠱㐸㝣㐹㉥愷愳㈳戹晣ぢつ敢摦㈰挸愵㄰㝦ㅡ㌵㤷戳㄰㐰捡戱ㄵ㡤㐴㉥ㅣ〴㑢㉥晦㐱挳晡ㄲ〴戹㐴昰愷㔱㜳㤱㜱㌱㜲戰晥㡢㐸㠹㕣㈶愱㈳戹㝣㠵㠶昵㌵〸㜲㤹㠲㍦㡤㥡㑢ㄹ〲〸㉥摦愰㤱挸愵ㅣㅤ挹攵㕢㌴慣㙤㈰挸㠵㐳摦㐶捤㐵㐶搳挸挱摡㡥㐸㠹㕣攲攸㐸㉥㍢搰戰扥〳㐱㉥ㅣㄵ㌷㙡㉥㌲搰㘶㉥摦㈳㔲㈲㤷㤹攸㐸㉥㍢搱戰㝥〰㐱㉥ㅣ㌰㌷㙡㉥㌲〶㘷㉥扢㄰㈹㤱换㕣㜴㈴㤷ㅦ搱戰㝥〲㐱㉥ㄷ攲㑦愳收㈲挳㜳收昲㌳㈲㈵㜲戹ㄸㅤ挹㘵㌷ㅡ搶㉦㈰挸攵㜲晣㘹搴㕣㘴攴捥㕣㝥㐵愴㐴㉥㔷愲㈳戹晣㠶㠶昵㍢〸㜲攱〸扣㔱㜳㤱㐱㍤㜳挱扦㘴㉥ㅣ摣㑢㉥ち㕣㉢〳〴戹摣搸搸戹挸㜸㥦戹㌴㌱㜳攱戸㕦㜲挹㘴㉥㔹㜶㉥户㌶㜶㉥㜲㈹挰㕣㠲㘶㉥扣㈴㤰㕣㥡㌲㤷㙣㍢ㄷづ改ㅢ戵㐶㜲㤵挰㕣㉣㌳㤷㝢㥣㕣㐲捣愵㤹㥤换晤㡤㥤㡢㕣㐰㌰㤷ㅣ㌳㤷㘵㑥㉥捤㤹㑢ぢ㍢㤷攵㡤㥤㡢㝤㙤㠱㠰戹㘶㉥扣挶㤰ㅡ㠵㤹换ㅥ㜶㉥㉢ㅡ㍢㤷㈷㄰㐰捥㐷㝢㥡戹㍣改攴搲㤲戹散㘵攷昲㙣㘳攷戲搲挹愵㤵㤹换㜳㑥㉥㝢㌳㤷㝤散㕣㕥㙡散㕣攴㘲㠵摢换扥㘶㉥扣㘸㤱ㅡ敤挷㕣㕡摢戹慣㘹散㕣攴㍡㠶戹散㙦收戲搶挹攵〰收昲㌷㍢㤷搷ㅢ㍢ㄷ戹挴㘱㉥〷㥡戹昰㔲㐷㜰㌹㠸戹攴㐹㉥㑡慥㜴愸敡㑣㌰㐲㍢㄰收ㄵ㡦愸ㅥ㑣慤㈶戹ㅢㅡ㍢㘳戹晥㘱ㅡ㠷㤸ㄹ扦攷愴搱㤶ㄹㅦ㉡ㄹ攷㝥搸搸戹挸愵ㄱ㜳㌹捣捣攵㘳㈷㤷㜶捣愵扤㥤换挶挶捥㐵慥㥡㤸换攱㘶㉥扣㝡㤲昲ㅣ挱㕣㍡㐸㉥㘱㕥摢㤰搹㍣㔳昱㠲㐶慥挷摥晤挱㝥搶搰ㄷ晣㙣晣搲〱㉦㜲㐴戰㐱ぢ挲昴摤ㄱづ挲扣ㅣ搱收扣〶ㄱ慤扦扢捣㜹㕤㈲㠲户㑤昳㉥㌴攷ㄵ㠴㌶攷㘵㠳㘸慤㜷㤹昳㔲㐲〴㙦㥡收挷搰㥣㠳㝥㙤捥㤱扥㘸扤敥㌲攷攸㕦〴慦㤹收挷搲㥣攳㜴㙤捥挱戹㘸慤㜳㤹㜳挰㉥㠲戵愶昹昱㌴攷搰㕡㥢㜳㍣㉤㕡㙢㕣收ㅣ㘳㡢愰搶㌴敦㐹㜳㡥㠶戵㌹㠷挰愲昵戲换㥣挳㘲ㄱ慣㌲捤㝢搳㥣〳㔸㙤捥㔱慢㘸扤攴㌲攷㐸㔶〴㉦㥡收昹㌴攷㤸㔳㥢㜳愰㈹㕡捦扢捣㌹昸ㄴ挱㜳愶昹〰㥡㜳㤸愸捤㌹㌶ㄴ慤㘷㕤收ㅣ㉦㡡攰ㄹ搳㝣㌰捤㌹戲搳收ㅣ捥㠹搶㔳㉥㜳づ昱㐴昰愴㘹㍥㡣收ㅣ㡣㘹㜳㡥挰㐴㙢㠵换㥣愳㌲ㄱ㍣㙥㥡㡦愴㌹挷㑦摡㥣㠳㈶搱㝡搴㘵捥㠱㤴〸ㅥ㌱捤㐷搳㥣㐳ㅥ㙤捥㜱㡥㘸㉤㜷㤹㜳散㈳㠲㠷㑣昳戱㌴攷㈸㐵㥢㜳㘸㈲㕡て戸捣㌹㕣ㄱ挱㌲搳晣㔴㥡㜳㘰愱捤㌹㥡㄰慤晢㕤收ㅣ㘱㠸㘰㠹㘹㝥㍡捤㌹ㄶ搰收ㅣ〰㠸搶扤㉥㜳づち㐴㜰㡦㘹㝥㈶捤㜹晡搶收㍣㘷㡢搶㕤㉥㜳㥥挷㐵㜰愷㘹㕥㐴㜳㥥㜱戵㌹㑦戳愲㜵㠷换㥣愷㕥ㄱ摣㙥㥡㤷搰㥣㈷㐹㙤捥㌳愳㘸摤敡㌲攷搹㔲〴户㤸收㤳㘸捥昳㥡㌶攷挹㑣戴㙥㜶㤹昳〴㈷㠲㠵愶昹搹攰㉡㥥搵㐴㜴㘳慡㑤㤸㘷ㅦ敤㤷愷ㅣ搱戹㈱㔵㐷昱㌴㈴㠲敢㑤扦ㄵ攰㠶㜹挲搰收㍣㑢㠸搶㜵㉥㜳㥥㌹㐴㌰摦㌴㍦㠷收㍣挶㙢㜳ㅥ搸㐵敢ㅡ㤷㌹て昶㈲戸摡㌴攷㙦昷㈸ㅥ挶攵㔶㕢㌵㝢㍣㉡㑢㙦ㅡ㝢㍣挸㑡㙦㍡㝢㍣㘶㑡㙦〶㝢㍣〴㑡㙦㈶㝢㍣愲㐹㙦ㄶ㝢㍣㐰㐹㙦㌶㝢㍣摥㐸㙦づ㝢㍣㝣㐸敦㕣昶㜸㌴㤰摥㜹散㜱攷㤶摥㕣昶戸慦㑡㙦ㅥ㝢摣昵愴㜷㍥㝢摣㤳愴㜷〱㝢摣㌱愴㜷㈱㝢摣捥愵㜷ㄱ㝢摣㙣愵㜷㌱㝢摣ち愵㜷〹㝢摣愸愴㜷㈹㝢摣㐶愴㜷ㄹ㝢㉣戹昴㉥㘷㡦㠵㤲摥ㄵ散ㄱ㜷改㕤挹ㅥ㘱㤴摥㔵散〹㡣㍣㍦㥡㐳㈳㈵㜰㝡戸〲慢㠷㉢昰㝡戸〲戳㠷㉢㜰㝢戸〲扢㠷㉢昰㝢戸㔲〶て㔷捡攱攱㑡㔹㍣㕣㈹㡦㠷㉢㘵昲㜰愵㕣ㅥ慥㤴捤挳㤵昲㜹戸㔲㐶て㔷捡改攱㑡㔹㍤㕣㈹慦㠷㉢㘵昶㜰愵摣ㅥ慥㤴摤挳㤵昲扢戹捤晥ㅦ搱㌳昳〵</t>
  </si>
  <si>
    <t>㜸〱敤㝤㜷㝣ㄴ搵摡晦㥥㤴㈵㘷〹㘴㤱㈲ㄶ㌴㈰搸㐰っ㈵㜶愴〴㘹搲㈴㠰晤挶㈵搹挰㐲ち㙣㐲昳慡愸㠸㕥挵ち㜶㔱戰户㉢㉡㕥㉢㡡〹㔸慦㕤戱敢戵㕤㕦ぢㄶ搰㙢扢ㄶ㝥摦敦㌳㘷㜶愷㙤ㄲ㜹捤攷攷ㅦ敦㐰㥥㍤攷改昳㍣㘷㘶㥥㤹㌹㘷㌷愴㐲愱搰㔶㙣晣攴㤶挳挶捥愵ぢ敢敡攳搵㝤㑢㙡慢慡攲攵昵㠹摡㥡扡扥㐳㤳挹搸挲戱㠹扡晡㙣㌰㠴换ㄲ愰搷攵㤶搵㈵㑥㡣攷㤵捤㡢㈷敢挰㤴ㅢち攵攵改㉣搰㜷㌰㝦㔱扢愳㈹愵㜳〸挰ㄵ搲㘱㠲㌶〴㜹〴㥡㈰㐲搰㤶㈰㥦愰ㅤ㐱㝢㠲〲㠲㈸㐱〷㠲敤〸㍡ㄲ㜴㈲攸㑣搰㠵㘰㝢㠲慥〴戴慦㜷㈴搸〹㈰㝦㘷㠰挹㈵挳㈶㑣㥢㠹扤㈹慤慦㑤挶晢ㄴ㑥戵㝣ㅥ搴慦㕦摦㝥㝤〷っㅣ戰㕦摦愲㍥㠵㈵㜳慢敡攷㈶攳㠳㙡攲㜳敢㤳戱慡㍥㠵ㄳ攷㑥慢㑡㤴ㅦㅥ㕦㌸戹㜶㔶扣㘶㔰㝣㕡搱㠰㘹戱㠱〷昴ㅢ㔸㕣㕣㜹攰㠱〷攴㜷㠳收昱㈵挳㈶㈶攳㤵㜵㝦㤴捥㕤愸㜳㐲挹戰扥攳攳昵㝦㤴捥㕤愱ㄳ㉡㠷搷㔶挷ㄲ㌵㝦㤰搲㕣收戴㜸㜸扣㍣挱攴挷攳挹㐴捤昴扥㜰摢ㄵ㘸昴昶敦㍢戴慥㙥㙥昵㙣㡥愳㤲㜸㔵搵愴㜸愵㈴扤㝡㜸㕤晤挴㔸戲扡㉥扦㥡昱㡢㈷攳㌵攵昱扡昶搵㠷㉤㈸㡦㔷ㄹ挶扡扣敡愹戱攴昸㔸㜵㍣㠷㡤㠲㙡㉢㠷愳㉢攲㌵昵㠹晡㠵敤慡愷搴挵㈷挵㙡愶挷挹㤲㕢㍤㜲㙥愲㐲攵攴攰㝦㈸㝢㡦㈰捦㈴㔱昰愷扡㘴㐶㉣㔹㉦㍤愶戰㕦㄰慦㘳戸挸㕥戸晣攲㤰㉡昴㐸㌱㘷愵㠹敡挳攳挹㥡㜸ㄵ㡤㌰㤳扤㍤㑣ㄲ㈰㉢て愹㐸搹扢挳㉣愹戶收攰攳扥搰㑡戸㄰攰愰挹挹〴㜶㜳㙥㔵㉣搹㘷㕣愲㘶㔰㔱摦愲愲〳㡢㕣㕢扦㝥㝤挶㈶㘶挵慢ㄲ昱扡㝡搰晢昵ㄹㄷ㕢㠰捦晥扡㍢攴㜵て㙡摡つ愰晤㘱㘵昱敡㘹戱㘴㜹慣㍣戱攱㥥ㅡ摤㤳搴㕥〰㉡攷㉤㥣〷㥣搶㜹㉣㘶㤵挵戲捡愶㘵㤵㤵㘷㤵㔵㘴㤵挵戳捡㉡戳捡愶㘷㤵捤挸㉡㑢㘴㤵捤捣㉡㥢〵ㅥ㝢换㙢搳㈶换㙣㘵〳㍥㠸慦㕦晢搰挸戵〳收扣㝡挷㙥攵挳ㄴて㝤㌹㜳散㠱挶ㅥ摥扤㜱㜹㕥㔴㙣㕣敦愷昷〴戳摥ぢ㈰扣㌷攵㤳ㄳ㈶敢摥㐴昵〱㔰敡ㄵ昸㑢㥦㑦㝡散昰㙥搳㘷扣㕤㜲挶㠹摢㝤㝢㑢昵ㅢ昷攵昲ㄴ㌳㈰㈸敥摥㤴㡥挰愹愰㍣㔶㔷㙦㐶ㅢ㑦㐸㝦散㘰㙣㝥㉣㡥㐸㤶户晥㔸㠴㤱㍦㘴㉣敡扥㡣晥扥〰攱㈲㠰㥣〹㤳昷㉦搲晤㠸敢て愰搴㜳㈶㈳㘷㕥㌶㜸昰愳敤户ㅥ扥昶挳㡤㙡㜶㘳昲ㅡ挵昳扤㥣昸〷㤲戹ㄸ㈰扣ㅦ〰ㄴㅣ㔰慣昷㈷敥〰〰愵㥥㌴ち㙥㕥㝤搴挶愷㍡敥㌶晣㠱〳扥戹愴攴㥢㐷㔶㉢愶㐶ㄴㅣ㐴收㠳〱挲㠷〰㐰挱挰㘲㍤㠸戸㐳〱㤴㙡㌴ち扥㉥ㅣ㜰捤捣戲㕢㐶摣㝣挷㝢㜵㌳㝦晥愶㠳攲㈹㐷ㄴっ㈱昳㔰㠰昰㌰〰㈸ㄸ㔰慣㑢㠸ㅢづ愰搴㕡愳㘰挹㤳つ〵㠷づ㔸㍡㝣摤摣㑦㝡㑥敡㕡晡㤳攲㌵㑡㐶昰〸㌴㝡㝢㐶㜰㍦ㅣ㡡㡥㐱摣扦ㄸ㕤ㅥ㝦昸㉣搲㈳愹㝤ㄴ㐰㜸㌴㐰捥攱㘵ㄸ挶㘳㠸㍢ㅣ㐰愹㝦ㄸ㡢ㄳ㡢晥戶昱㠹㤱㕦㡥㍥㘳慦昷ㅥ㍥㘳㔵捥㕥㡡ㄷ㐴㜱㜹ㅣ㤹挷〳㠴㈷〰㌰㘸㐵㝡㈲㜱㐷〰㈸戵摡㈸搸昷昵㔵晦摣晦㤱捤㈳㉥㡣㙤ㄹ昰挹㡦㈵愷㉡ㅥ挰愲愰㤴捣㤳〱挲㔳〰愰愰㕦戱㥥㑡摣㤱〰㑡摤㘲ㄴ戴㕢昱㐶㙤扦扢昶㉡戹㜳㐲挵攲㔱戹晤ㅦ㔵扣㄰㡢㠲愳挹㝣っ㐰昸㔸〰㈸㈸㉥搶挷ㄱ㜷㍣㠰㔲搷ㄹ〵搷搴㑥摤㘱摤㠸㤷㐶摣㔵搲敤散㘹攷戵㈹㔳扣㠸㡢㠲㌲㌲㥦〰㄰㡥〱㘴㑦㤸㕣愴愷ㄱ㔵づ愰搴ち㈳扦㜸晤敡㘵ㄷ㜴㌹㜶搸㠵扦㙣扦㙥搴摦㥥晡㑥昱晡㉦昲㜱㌲㔷〲㠴愷〳挰㠱㠱㐵㝡〶㜱〹〰愵㉥㌵ち㘲㠵㉦ㅥ㜷挳昲㘳挶㉦昹㝡搲㘵㍤扡晤㝡㠰㘲敤㈰ち㜸愲搲㔵〰攱㙡〰㈸搸扦㔸搷㄰㔷ぢ愰搴㠵㐶挱㘵摦て㌹戱㘸昵㥡㜱换㘷㕥昸摢搰捤昷㥥慥㔸㜷㠸㠲㌹㘴㑥〲㠴敢〰愰愰㝦戱慥㈷㙥㉥㠰㔲攷ㄸ〵㥤敥敡ㄳ㑥㝥㤶㍦晡捡㉤捦㡥㜹㍥昴昱改㡡㌵㡢㡣㥢昹㘸㜸捦㝣晢㍢㐷㑤扦㘲㙢搰昴挷㤸㔹㐰捤ぢ〱挲㈷〲戴㥢㔴ㄶ慢㐴敤㘲捥搹㝦㈵昱㈴〰愵ㄶㅢ戳〳㈶慤敤扦敡昲ㄷ挶摣昱攰攰晦昹㜷㥦㉤〷㈹㔶㐹攲昷㈹㘴㕥〴㄰㍥ㄵ〰㝥敦㔷愴㑦㈳敥㜴〰愵㑥㌶ちㄶ扥昰挶攷㈵晢晥㌸晣愶搷捥㝢㌰扡㉣㜱㤸㘲㠵㈵㝥㥦㠱㐶㑦捦㜸㉦敡㕢散ㄸ敥搶戵愶㔸㉦愱摡㌳〱挲㘷戱㌵慣㙣㜲㔹愲㈲ㅥ慢搲㝦㘳昷㙣〰愵收ㄹ㝢㡦扦㜲㕤戴搳昲扦㡥戹戱捤换㝦戹㘹敤挷㜷㉡ㄶ㜳攲昰㔲㌲㥦ぢ㄰㍥て〰づ昷㉢搲攷ㄳ㜷〱㠰㔲戳㡤㠲㉤㥢㥦㝣愶摦㤷敦㡤戸晡戳捦㐳攱㤷愷㈸挵㐲㔰ㅣ扥〸つ㙦愰ㄱ摡昴搵搱ㄹ攸㘵搴扣ㅣ㈰㝣㌱㐰晥㠸戲㐴㑤㜹㌲㕥ㅤ慦愹慦搵㤷㤰㜶㈹㠰㔲〹㘳㜵捡敤ㅢ扦㡤昵㙥㌳㜶摤愶晣㉤搱㑢㙢㐷㉡㔶㥥攲昶攵㘴扥〲㈰㝣㈵〰摣ㅥ㔰愴慦㈲㙥〵㠰㔲攵㐶挱㐵㠹㜷搴㥢㜳挷つ㜹㘰㘹㜹㘲晤搷户㐵ㄴ慢㔶㔱㜰つ㤹㔷〲㠴㔷〱㌰㔱挵晡㕡攲慥〳㔰敡㜸愳攰攳㑢昶㍢㙦㠷搷㉥ㅢ㝡㘱敥㉦㥤㍦晣搷〳慢ㄵ㉢㕥㔱㜰〳㤹㙦〴〸摦〴〰〵晤㡢昴捤挴摤〲愰搴㤱㐶挱慡ㄹㄳ搶㙥搲㘳㠷慦㕢扥㝣改㥣㕦扡捥㔵慣㤶㐵挱㙤㘴扥ㅤ㈰晣㜷〰ㅣ愴挵晡づ愲㔶〳㈸㜵㠴㤱㝦晣搰㤱㉦㝦㔸扣㜲搴㥡摡昸攳㜷敦ㅥ㕡愱㜶㈴㌳晥挲㜷〱散敤ㅢ㈹晤㥤㐳㠵〳挷㉡㑣㜰晣摤つ㝥扤㠶㤲昷〰攴㡤㈸㡢捤㥣㡢ㅢて晤て攲敦〵㔰㙡㡣㌱晡搰㍥㍦㐶㡢挲ㄷ㡣㝣㜸捦〳捥扣昰㤵扦㜷㔲㍢㠱㉣㑥摦㑦收〷〰挲て〲㘰慦㡢㡢昴㐳挴慤〵㔰㙡戸㔱戰㘲昳㠸挹戹㔷㉤ㅡ㜳挵昸攳㠶㥤ㄸ㝢扤㑢晥㈳㈰ㅦ㘱㙡慤攱挹搸㝣㔴慦改挲戸㝦㕦㔴㔸㉤戹㈳挰つ㐱㘵㜱攵晥㤵晤晡㔵ㄴㄷ挵〶挴㜲扢㐳㙤㑢㑢㑦㥥㕢昲㉢㡦㑣搴㔴搴捥㤷㕡㜴攷㘱戱扡㜸扡ㅣ攸㙤㘸挳㙡攷搶㔴搴敤ㄴ㑣㉣慤㡦搵挷㜷昴搲搲㑡㝣㘲愵愸搴攳㜵㘲㙦ㄷ慦搸搴㔸搵摣昸搰〵〹㡢摣捤㐳㐶㥤㕥㍢㉤㌳㜵㐴㌲㍥㈷㐵昵㜹㌴ㄴ㌷㤲昳㐴户㙦㉦㉤㤲攵㔷㘱挹㡣摡扡㜸㡤戸搷扢㝡㘲愲㝣㔶㍣㔹ㅡ攷㙤㘸扣㐲㜶戵㌳㐹收㘶愱昷㠴ㅡ散㈸捡晦㡡ㅥ㑥㙣攵㘱ぢ敡攳㌵ㄵ昱ち昸㍢㍢㥥慣㕦㌸㌹㌶慤㉡摥挵挵㘲搹〴㘱〷ㄷ㝡㐴㙤昹摣扡㤲摡㥡晡㘴㙤㤵㥢㌲戴㘲㕥っ㌷㈸ㄵ攳㙡㉢攲戸扦挸攱ㄶ㔲愱散㙣愵㐲㝢〷ㄵ㥢搴㕢搷㔷ㄲ攱㐸㌱㙦㌷扡扡㠷㕤摦㐹㍣戵搷㑣慦㡡㜳㑣㘶昵㙣㐶㤹攸愵㥡扤㌲㌳㍡昶㠹昷散攴摥㌳㌳户昸㤸捡㕣敢㌲㘷㘵㜵㌴㝢㝦搸扣㜸㑤晤愸㔸㑤㐵㔵㍣搹攴ㄳ〷㐵㡦昴㍡㠰摣愱㌸㥡㌳㐶㡦昷ㄸ㙡㠱㕡㤸㍢㍦㔱㔱㍦㈳㍣㈳㥥㤸㍥㠳㔷㘸㍣㤵挸换㝢㠴つ敦愶ㅢ㠰搱㡤〴敢〱㈲㤱㔰㜸〳㍥㐳攱㠸㝥捣敡攷昶挰攷敦扦㍤捣㠲㤴㤶摢㔱㍣㍢愸换慤挶㡤㐶㕤㜶㜶搰㕥㡥㡡搵捤愸攷昰㙣㥡㐸㝤㡦ㄳ㍣〱㤰摢ㄳ愰搹扢㑦㤶㍥㌹扣挹㙥㔷㍤㍣㕥ㄹ挳愳つ㌹扡㔵㉣户摡扡㕢ㅥㅥ慦㉢搷扣慤ㅥ㡤㘳㘵㐱ㄸ㉤ㅣ晣昹搵ㅣ晤昱〵昵挳㘳昵戱㌶搵戸㐱㐷㤶㌴㤸㝡㡢㤴搵愲㘴㍢挱搹搲ㄱ搳㠳㠶愸㌴ㅤ㕡摡ち挲搲㠴〳〷挷㑢㈸摢挰愶㜷〲扥敦㠲㥤〸㝢〷扡晢㐶ㅢ昷晦ㄵ㈳攳㌵㤳ㄷ捥㡥搷㤱㍤㉦摣㘴㈸扤㠷ㄷ㤵㑤㈸㥦㌶愵㍥㔱㔵搷ㄷ㥥㡥㑣搶捥㥤晤㐷敡愱㉥晤㈴㠰扤攵ㅥ㠰㔱摣昲㝤㐲戸㐲㙤收㌱㌷㘵㘵愱㍣㙡㈳㐶敦㐶挰搱ち㘵㕢昱㈱㥢㝥〶ㅦ㤱愶㘸戹扤挰昱㝢ㅥ㑡昰㈲㥢㕦㡤〸㑤㑥挶攵㌱㑢㥥㜴㄰敤㜶搵㐷搶㈶㘷㑤慢慤㥤挵昱搴㕥㝡㜵㌳攲昱㝡㍥扡㘸㙢ㅥ搵挸㈳ㄹ愵戲戳㕤㑦ㄶㅣ捦㌸㜶㠵晥昰ぢ〰搱挹戵ㄵ戵㜵㠵㔵晣㑢㑣㑢搶搶㠵㕦〴㌶ㅢ捦㔱挲㉦愱㔱挰ㄳ㙦㔵㙤搹㠴戱晤晡㉥愸慡㕢愰晡㘲扦㜹晢晦晥ㅤ摦ㄵ晥㕣㔷㌳㝡昹攲戹㙤ㅥ㌹㌵㝦㍦戵㡦㈱昸ㅥ㐲散〹㌵摤昱愷㌷〲愸摥㘰攳昹〴㙤昷愶㕦㐳㕦扦㑥昰〶〰捥ちㄲ㘷㥣ㄴ摥戲扡㙡㉦㝣昲挴愰摦㈶㜸〷㐰昵〶攰㘱愹摦〵戰㌷搵〳晡㤹㙤挹搸摥㐰晢㌳昶〱戰ㄱ摤〴㑤昵〱〷戳愶ㄹ㈵捤愰㘸〶㐴㜵㠵攲挰〰㙣㙦〸扥〷㈳㝤㈱搶㐴㜱攲㝡ㄶ搱〹扣慥攲㈴扦㜲㐴愲慡㍥㥥㤴敢㑦㐱㈵㍥慣㈷㝦搲㙦挷㙢㙥㌲㔶㙥㍤㔳敢㔴㔹㠲换㉥ㅥ㌵搶㉦㑣ㄷ㈲扥换扥㜵㔵晣扦攲收㑦㔷摣㐸㘹攳㉡㜰㥡㈸ㅥ㌰㘸㍣攵㑤搳捣㡥㐱挴敢㝡攰愹㐸㠶㔴㕦㘸㜶て㌲昲㝢捦㥢昲㍣㌵挵敦ㅣ㠴攴㉥捡㕣昴㜰戰晢〷㈹㠵㌲ㄶㄸ㡦㠰昸㝦攵㤹昷㠵㤰㔵㥥㝤㡥搸攸㑤〴㕦㄰㝣㐹昰ㄵ㠰敡㠰㤳㔱昰㘹㜶㌳㜹戶㄰㝣〳攰㌸捤晥〷摤昰㜷〰㥤愷愲昸㠸搵挴ち㉢攲㠵戳㤳昱㜹㜸搳㠰㘷搶㤱㤰摡ㄷ㐴㌹〱㝦㡦㠶晥〱㈰晦㐷㠰昱愳攲㔵㈸昸晦愸㔷㌱戹晤愰戳改ㄲ〵愳㠸㑦㕡扡㔴㤷㉥慣㈹㥦㤱慣慤挱ぢ㌱㔶㑥㐳换昱㉥愳㑥挵挲搵㘳㙢㑢收搶㠷慢㐷㈵昰㤱㕦㍤㈹㍥㍢ㅥ慢㉦挱つㅤ捡戲戱㜸昴㉣㐵搷攸㡡〵晦㍦㡢戲㄰㉢㘷摣㉢愷敢㌲攵㍤㠶慤昲挸㠴户敦昰㕡扣ㄷ㡢换㉢㐱㠶㍤ㅣ㐶㠱晤㈷慣扡㐲晡㈷㜸户㜲换㙤〷昷扡晡捥慤收㜳ㄱ挶愳㙣扡〸㐴晦昵昸ㄷ㘰㈳㑤搱㔴㝦㜰愴慥挷㘱〹ㅢ㠶㠱㜵㑤晥昵户っ搷攴㕦っ挱昷㘸㝣㈰戴昱扡慣㜳ㄱ㝦ㅤ㈶㘸㐳㤰㐷愰〱搴昷㄰つ㍥㠲摡㤲㈷㥦愰ㅤ㠰攳〸㉡㈰㡥㐷㄰㡥㤵㘲㝣挸戱搲㠱挸敤〰搴晥㐰㜱㙣攳㍤㉡扡ㄹ〳戴ㅦ㌹㝣㈵㘶ㄷ㠸㐴㜴ㄳ㌴㜵〰攴㔲〱搲っ㤰ㄵ㥣㡦㌲〵攷㐳㐳昰㍤昶㍦〸㥡㈴㌸扢㔲㐹㈱㐱㜷㠲ㅥ〴扢〱愸㜷㑣㜰㥥〲㈷晦ㅥ挳慤搷㐷㈰攰愵ㄶ㜹㜶㈷搸〳挰ㄱ㥣扤㠸㌳挱㌹ㄸ㥣ㄲ㥣摥㐴昶〱㔰㠳㠰戲㠲戳て扡ㄹ㠳㜳〸㙤昸㠲㔳〴㤱㠸㙥㠲愶づ㠵㕣㔰㜰㥥捥ㄴ㥣愷っ挱昷㑡㘳〸㌴㐹㜰づ愴敦〷ㄱㅣ㑣㜰〸挱㈰〰戵㍥㘳㜰〶㤳㘷〸挱㔰〰㐷㜰㑡㠸㌳挱ㄹち〳ㄲ㥣挳㠸ㅣ〱愰㑡㠰戲㠲㌳ㄲ摤㡣挱ㄹ〶㌶㝦㜰挶㐰㈴愲㥢愰愹攱㤰ぢち捥㥤㤹㠲戳摡㄰㝣慦㙢㐶㐲㔳㜷㝡㔱㑡户晦㙥〲〱㠴㝢搳㔳㐰搶㔳〹㡥〴㜰〴攲㘸慢慢㐶㐱㐰㠲㜰っ㤹㡥〵㔰㘳㠰㤲㕡晦㌸昴散㑤㕤てㅢ愹㕡㥦㙦㝡晣〱㌸㠱㍡㜵ㄳ㌴㜵㌸攴搲〱㐸搷晡㔷㘴ち挰攵㠶攰㝢㝢㌴づ㥡㘴㜴㈴攸昷㑣㠲㔹〴㔵〴搵〰㙡㔹挶愰搴㤲㘷㌶挱ㅣ〰㐷㔰敡㠸㌳愳㘳㍣っ㐸㘰收ㄲ㌹て㐰㑤〴捡ㅡㅤ昳搱捤㌸㍡㈶㠰捤ㅦ㥣ㄳ㈱ㄲ搱㑤搰搴ㄱ㤰㑢〷㈷㝤㕥㔹㤴㈹㌸愷ㄸ㠲敦捤㔸㈹㌴㐹㜰ㄶ搳昷㌳〸㤶㄰㥣㐹㜰ㄶ㠰㕡㘰㠲㔳〱㑥晥愵捦㉢㘷㤳攷ㅣ㠲愵〰㡥攰㥣㐷㥣〹捥㘴㠸㐸㜰㉥㈰昲㐲〰㌵ㄵ㈸㉢㌸ㄷ愱㥢㌱㌸㔳挰收て捥挵㄰㠹攸㈶㘸敡㐸挸〵〵㈷㥥㈹㌸ㄵ㠶攰㝢敢㜷㌴㌴㐹㜰慥愶敦搷㄰慣㈴㔸㐵㜰㉤㠰晡㡢〹㡥晦愴㝢㍤㜹㙥㈰戸ㄱ挰ㄱ㥣㥢㠹㌳挱㌹〶〶㈴㌸户ㄲ㜹ㅢ㠰㍡づ㈸㉢㌸户愳㥢㌱㌸挷㠲捤ㅦ㥣搵㄰㠹攸㈶㘸敡㜸挸〵〵攷昰㑣挱ㄹ㘳〸扥㌷㥡㘵搰㈴挱戹㥦扥㍦㐰昰㈰挱㐳〴㙢〱搴昰㡣挱㜹㠴㍣敢〸ㅥ〵㜰〴愷㤱㌸ㄳ㥣ㄳ㘰㐰㠲戳㠱挸挷〰搴㌴愰慣攰㍣㡥㙥挶攰挴挰收て捥㔳㄰㠹攸㈶㘸慡ㅣ㜲㐱挱改㤷㈹㌸㐵㠶攰㝢㕤ㅢ㠷㈶〹捥㑢㌰慡㕦㈶㜸㠵㘰㈳挱慢〰㙡㙦ㄳㅣ晦㘱昵㍡㜹摥㈰㜸ㄳ挰ㄱ㥣户㠹㌳挱攱ㅢ㘰〹捥扢㐴晥ぢ㐰捤〰捡ち捥㝢攸㘶っ捥㜴戰昹㠳昳㈱㐴㈲扡〹㥡㑡㐰㉥㈸㌸摢㘷ち㑥ㄷ㐳昰扤㡡㥥〵㑤ㄲ㥣㑤昴晤ぢ㠲㉦〹扥㈲昸ㅡ㐰㐵㑤㜰挰攸摥昴ㄶ昲㝣㐳昰㉤㠰㈳㌸摦ㄱ㘷㠲㔳〵㈱〹捥て㐴晥〸愰㙡㠰戲㠲昳ㄳ扡ㄹ㠳㔳つ㌶㝦㜰㝥㠱㐸㐴㌷㐱㔳戵㤰ぢち捥慦扦㘶慡㠲つ挱昷㥡㝤づ㌴㐹㜰㜲戳攰㑡㤸愰つ㐱ㅥ〱攷ㄴ慡敦㈱捡㉡搸㝦捥㘹㑢㥥㝣㠲㜶〰㡥攰ㄴ㄰㘷㠲㤳㠴㠱ㅥ摣捤づ㐴㙥〷愰敡搱戵㠲搳ㄱ摤㡣挱愹愳㤴慦搰敢〲㤱㠸㙥㠲愶收㐲㉥㈸㌸ㅦ㘵ち捥㠷㠶攰㥢㐲戰〰㥡扡搳㡢㕤改昶晢㈶㄰㐰戸㌷摤ㅤ㘴摤㠳㘰㌷㝡㤷㝥㙥搹换敡慡㠵㄰攸㠱㍦扤㍢㤹昶〰㔰㝦㐵㔷㙡㤹㍤搱戳㌷昵㍡㙣愴㙡㤹ㄳ㠱昶〷愰て昸㈳扡〹㥡㍡〹㜲改〰愴㙢㤹攷㌲〵攰㔹㐳昰㑤㘶㌸〵㥡㘴㜴ㄴ搳敦晤〸昶㈷㌸㠰攰㐰〰昵㠴〹㡡晦扣㜲㌰㜹づ㈱ㄸ〴攰〸捡㘰攲捣攸㔸〴〳㍤戸㥢㐳㠹ㅣ〶愰㑥㐳搷ㅡㅤ㈵攸㘶ㅣㅤ愷㔲捡㌷㍡㐶㐰㈴愲㥢愰愹搳㈱㤷づ㑥扡㤶戹㈷㔳㜰搶ㄸ㠲㙦愲挶ㄲ㘸㤲搱㌱㠱㙥摦㘵〲〱愴㝢搳㐷㠰慣㈷ㄱ㤴〲㌸〲㌱挵敡㉡捥摣攸㠱㍦㍤㤵㑣㐷〲愸扦愱㉢愳攳㈸昴散㑤摤っㅢ愹搱㜱ㄶ搰晥〰ㅣ〷晥㠸㙥㠲愶捥㠶㕣㍡〰改搱㜱㜵愶〰慣㌰〴摦捣㤱愵搰㈴愳㈳㑥扦㉢〹愶ㄳ捣㈰㐸〰愸㑢㑤㔰晣攷㡥㔹攴愹㈲愸〶㜰〴愵㤶㌸㌳㍡捥㠵㠱ㅥ摣捤㌹㐴㈶〱搴昹攸㕡愳愳づ摤㡣愳攳㍣㑡昹㐶挷㍣㠸㐴㜴ㄳ㌴㜵〱攴搲挱㐹㡦㡥挵㤹㠲㜳扡㈱昸㘶挵㉣㠳㈶ㄹㅤ㡢攸昶愹㈶㄰㐰扡㌷㝤ㅡ挸晡㜴㠲挵昴㉥㝤敥㔸㘲㜵搵㜲〸昴挰㥦㍥㤳㑣㘷〱愸㑢搰㤵搱昱㌷昴散㑤捤㠷㡤搴攸戸ㄸ㘸㝦〰捥〵㝦㐴㌷㐱㔳㤷㐲㉥ㅤ㠰昴攸愸捥ㄴ㠰㉡㐳昰㑤搰戹ㅣ㥡㘴㜴㕣㐲扦㉦㈵戸㡣攰㜲㠲㉢〰㔴愵〹㡡晦摣㜱ㄵ㜹㔶㄰㕣つ攰〸捡㑡攲捣攸戸〲〶㝡㜰㌷慦㈵昲㍡〰㜵ㄵ扡搶攸戸ㅥ摤㡣愳攳㑡㑡昹㐶挷㑤㄰㠹攸㈶㘸㙡〵攴搲挱㐹㡦㡥搲㑣挱㤹㘴〸扥挹㐷搷㐰㤳〴攷㑥晡㝥ㄷ挱摤〴㙢〸敥〱㔰㘳㑤㜰挰攸摥昴扤攴戹㡦攰㝥〰㐷㜰ㅥ㈴捥〴㘷㈵㠴㝡攰㑦慦㈵昲㘱〰㜵㉤扡㔶㜰ㅥ㐱㌷㘳㜰㔶㔱捡ㄷ㥣〶㠸㐴㜴ㄳ㌴㜵ㅤ攴㠲㠲㜳㘰愶攰ㅣ㘰〸扥㠹㔵㌷㐰㤳〴攷㘹ㄸ搵晦㈴㜸㠶攰㔹㠲攷〰㔴㝦ㄳㅣ晦挸㜹㠱㍣㉦ㄲ扣〴攰〸捥㉢挴㤹攰摣〸〳㍤昰愷㕦㈵昲㌵〰㜵㌳扡㔶㜰㕥㐷㌷㘳㜰㌸挱换ㅦ㥣户㈰ㄲ搱㑤搰搴㉤㤰ぢち捥慥㤹㠲戳㡢㈱昸㈶㡤摤〶㑤ㄲ㥣㡦攸晢扦〹㍥㈶昸ㅦ㠲㑦〰㔴搷㡣挱昹㡣㍣㥦ㄳ㙣〲㜰〴攷㑢攲㑣㜰㙥㠷㠱ㅥ摣捤慦㠹摣っ愰敥㐰搷ち捥ㄶ㜴㌳〶攷敦㤴昲㡤㥣晦㐰㈴愲㥢愰愹搵㤰ぢち㑥㙥愶攰攴ㄸ㠲㙦㐶摣摤搰㈴㈷摤㕦改㜶㤶〹〴㤰敥㑤㙦〵㔹㜳敥㥣㔶〰㡥㐰㘴㕢㕤戵〶〲㍤昰愷㜳挸挴ㄵㄷ敡ㅦ攸捡㐹㌷㡣㥥扤愹㥦㝥㜱㥣㜴敦〱摡ㅦ㠰〸㜵敡㈶㘸敡㕥挸愵〳㤰㍥改㝥つ攵㠱㉦㥡扦㌲〴摦散扣晢愱㐹㐶㐷㐷晡摤㠹愰㌳㐱ㄷ㠲敤〱搴愷㄰㘵㌹敦㍦㜴㜶㈰捦㡥〴㍢〱㌸㠲搲㡤㌸㌳㍡ㅥ㠰〱〹捣慥㐴ㄶ〲愸㠷㠰戲㐶㐷㜷㜴㌳㡥㡥〷挱收て㑥㑦㠸㐴㜴ㄳ㌴戵ㄶ㜲改攰愴㑦扡慦㘶ち捥㐶㐳昰捥㍣捣㕤〷㑤扦㘳挶㔸㕢㍡㕣㌹㌵ㄱ㥦捦㈹㉥敤㉢戱攴愵〴搳㈴㙢㘵㍥㑥扢捡攱戵攳㙢敢㠷㈷敡㘶㔷挵ㄶ㜶慣㌴㡤㈳㘷挴㙢㌰㕢㉥㠹㐹㜳ㅥ㕣敤散搹昱ち㕤㔹㕡㍢㌷㔹ㅥㅦ㍤晣捦㌰㥢づ晢㠷昴挹㐴扡㉣㠵㙤摢㈶㠸㠵㈰㠹搱㠲㉤㤴摢〰㠵摥㜹㍥㡥ㄷ挵改㌹〹㔱㌰ㄶ愴㈳㍡㌹㔱㕦ㄵ㙦㕢㈹㜴㘹攷㔵㈲㡡㤸㠲㔸搱愶㜲昲っ捣㝦ㄹ摥慥㜲㘴㌲㔱㔱㤵愸㠹㌳ㄹ㤸攷挰㜵㐴㘳攳搳㌱摤㜰㘲㙤㕤㠲㙢㥣摡㔵㑥㑥挶㙡敡㘶㜳收㔴昹挲敤㕣㍤㜹摢㤷㕢㌹㉣㔱㔳〷㌳㤲㐵戶ぢ㉡㑢㘷搴捥挷㜲扢戹搵㌵㈳㘳戳敢晥ㄴ㔹㔱㠸㡤戵㐹㙡㔴㤶捡捡㔲㜹㔹㜹摢㥡㥦昰㍥㌸挶扡㘲㠰搶㈷ㄳ搳收㤶昳㑤㙥㘱㝡戲戰㔸攲㥢戵ㅣ〲㐹㘴㈸户ㄱ慤㈶㕥昸昳戵扦㤹〹捡㔹㡥㜴搸戵㝣㈷㜰挲㕤㙡㈱㈳㕦昵敢扥昰㈹㝦㕦㠰㌱㈳愷㡣㑥捦晦晤㕦慤ち捣㕤て捤摥ㄷ愸摥攱㤷㥡㙥搹ㄹ捣敤慤㜱㐴ㅣ㠷ㄵづ㑦っ〷昶扣㘳㌳㔲㈹㍣ㅣ愶敤搳捤ㄱ㤸戱㤷㕦㌹㌶㌶㉤㕥㠵㠹㠶搵戱晡昶㔶㠷㤳ㅦ慡㘳㔵㜵㠶㔶㔲㕢㕤ㅤ攳戸攳㤸㉤㉤㡦㔵挵昳㉡㠷捥慤慦挵㠲㌲㕤〹㈰㠳搳愰㘲ぢ㠰㡡㉤㄰㔴㝥攵㈴㑥㐰㤶㌶㜵搵㑥㡦㈵ㄳ昵㌳慡ㄳ攵㜹散㜰㤲昰㥦㘲挰攲㈴㤲㠳㘰摡㥢㝤㐲昱扥挰户㕥㘵㈳摤㝤㌱㙦㠵愱㘳晡㌱慣戳㔴ㄸ晦搴㌶捥㑦挵改㐷慥㉡扡ㅦ戴攵攲扡㉥攷㈳昱㘵昳㔶㜳㈸㙤㕥㠴㠶㥣愱搴㘳㘴挰㥦敥て㜶㌶昸㤷昳㌸㐰㤳㤳ㄷ摢㠰㈱㌲戶㌶㔶㌱〲㔳慤㙡㤳㙤捣㉡搶㍣愴㤶攷㥢㘴㤴搳㐹㑢㌰㔱づ㌳㥦攷㈵㉡攲挹㍣㈲㑡㌱㈹㈱㠷ㄳ㔱挳㔶づ昱㥥㍦㍢㤴㥢摢㌶㉦挸搶㘸㕢㔷㑦㌳㐹捦戹ち㜸戴㑦晦ㄷ㐷ㅣ㌰ㄸ㑥㘱户戰㈳㈱㍤〰㔰て攴㍥㍤㠱㉥昷挷挳㔰㑣㠶晤〰㜲㥦〴搱㥢ㅢ昷捣㑥捣晦搴㘰捡㤱昵㥦㥣㜳㥡㠷昹㤹㌲㔹㌵㔷㜶愴慤㘳㤲㘹搸㥡㕦㥡㘷㉦㉡つ㤷㘲㤴挷㉢㈲搶㐹㤶㔳㌲㜸挹捥捡捡㐱慡挳摥㌹㜰㍥戳㔰㔶㕤ㅡ㤷搹愷㙡ㄷ戸㄰摥ㅦㅥ㜷攱挱〲晤㘵㥥㈵㤴ㅢ挰挰ㄹ〵昸㤰㉤ㄲ搱〷㠲㍤ㄴ㔱捦〰摡㌱〸ㄳㄳ㘱〲昵㐱愰敡㠳〱搴㐶㜴㔹づ㌸㉥㕥敡㌵㜴ㅢ㠸ぢㅦ〲㤶摦㜵挲㔴慦㐳慣ㄱ㝦㝡㄰戵扦㠱ㄶ捦㐵愹戱㌹ㄸ搸收挷收㕢㤴挰㥦ㅥ㐲㈵愶愳摥㐶挳摥ㄷ㌴敤㠴て〵㡦ㅥ㐶挶㜷㠲ㄹ㑡挸㌰㥣っ敦㠲㠱㐹てㅦ㠶㕥㕢㍢㤸㕣搴戹〱㔸㑦〴㐷㠲〷ㄱ晣〰搰戶敡㠸攰㈸㔰昵㘸㠰㕣捥㍢㙡攲㕣㡢㠹ㄹ㡥搹㘹敤挱ㅣ慥㥣㔲㤳愸挷㘹㤰づ㡣㐸搴㈳愱昹㤵〰㘸捡㌴戲ㅤ攵昴攸㄰敡㥤慡扤㜶昵㤳㕣挵搸㉥㝥扡戳㍡敢ㄹ㐰戶敡㌶㐷戹搶ㅣ㤳搴㙦〱㍥晥㤹ち㍡㘵㑤㈸㌲㌵㥤敡㤵㜹ㄲ㥥㈳敥扣ㅣ晦㉦捡㍦ㄹ㐳㔸㔲挹㘱愳昰て〷攱㔸戴㔹つ㙥㙡㜶㠸㌸收㈴戲摡㡥戰㈲戴㜰敤捣愴搷搱㌵㜵㌸㥤㐶㑣てㄷ换昶愶㌹㘱㙥扤㡢ㄲ㕢搰搱㔰㠶㔶㔵㑤愸㐱戹㔳ㅥ㑢㔶晣㐹慥㡦搸㌷慢㤶㤳㑢摤㌶搶搹㔰挲捤㜱㔵挳㥤搳㌸ㄳ敢㉦㐰昹㍤㔳㍡ぢ挰摦㡥攱挶戱㘷㑤㈷捥㘳㙦㕣㍣㔶㈳㔹㈸慤慦ㄸㅥ㥦㈷㌷㍤ㄳ攳戸㘳挱戲晦慡㜸㐷ㄱ㐸㜵攵㕡愰㉢㠷㑥慢㐳〱㕤捦挲挸戴攴㐰搷㤵㤳攲㔵㌱慥㍤㐲ㅤ㘳㕡ㄳ换敢㌱㠱㌹愵㠰敢㡡晥㍣ㄹ㐲㐴㜲㑣㤶㤴攴㈹摣挴昹捤扤ㄳ㍣㠶戶㌱慢㌸捦㔷捡昶搵㘰㜵攵ㄵ摣㙥ㅤㅣ戲ㅢ收戶敡㑢愸㙦愲ㅣ挷戹搶㌹晦㤶㐷㔲㐷㝢㕡戸㜵㠶㤳㤳㔷扥㡤㘳捤摥㡥㌷㔸挹㝡㉣扥攳ㅡ晣〲ㅥ㍡㔵㈸㙡敡ㄳ㈸㑦慢ㄶ戶慦ㅣ㕤㔳㕥㌵户㈲㉥戵慤㝤捥㤶ㄲ昷㑦㤱慦ㅣ㕥ㅤ慤㕣㌵ㄱㄷㄳ㤴搱昸捡ㄴ㝢㌱搶戶摦攵敡昱㌸搲攴㘴〷ㅤㄱ㍤搱ㅣ㜷㕦挱㤱摦㍤搹㌹〲愱敤搲㔳昵攵㡢㌴㜰㙡昳愱㜸㑥攳㕣搵搴㝣㘹㌹攲ㅣ㙣㘳㙢挷搶昲㉥搹㠱ㅡ㤵戰㔰㝦㡡㍣㘱㍦慤㌴㠵挳愸昰户昱〸愱ㄲ㥣昵攴㈳戴㜹㤱昹㐴昱㙢㔵昴㥢㠱㘸㈰ㄲ㔱挵戰攰㕤㙣㔶晡㔶㔶㙤㐱扦ㄱ㝦晡〸㘴㑣㝤㠳㤶㔵㤹㔹戹搴愵挰㌶㕦㤹晤〷㘲ㅣ㜲㝡㌲搸敤㑤㝤㡦㤶㕤㈳ㄱ㘹㑡昱㈹攰搱㔳㘹敤㠷㘰㠶㈳挹㜰ㄴ㐰敥㑦㘰昰㥥㘴㌲捥昸㠵㐰㈸户㥡ㄵ㜵㕥㌵敦㉣㜰㠸㠶戱㘸っ㌳㥡㔱摣㠶摢收晤〸扡㍥ㅡ㕣捦㍤晢散㈰戴㐳敡ㄷ〰摢挱㕣戴㑤ㄹ㝣っ敤ㅦぢ愰㜲戱㔳㉣攴捣㐵晣㜸㥡㌰ㄷ昱扦愰㡤㡢㌸㑥㠴愱㄰㉦攴昶收扥晣㤴ㄹ慥㌶攰攲㈵㠸㔱㙡敥㜴愶㌸挳㤶愷㌴㝣㌱〱挴搳挷搴㌴愳㑣㠳捥攳捡摡㌲㘷扥㉤昸ㅡ挸ㄴ㥣㜹捥捦㙤〴㔵㤷㐳慦㙡㠷㥥㉢昳㜱㘰㥢捦㍣㈷昴攲扦㈷昳ㅤ㠰戲〳㉢づ㔸㌷㘱搳戹㍢㌳㘸㡤戳㝤〳ㄸㄲ㘴㤸㐹㠶㡥㘰㘰昶昵㉣昴㔲〹攳ㄴ㕦㕢捣㤱戰㉡㡡㔵㔳㙣㔷㌰㌸ㄲ㔶ぢ㥣㥤戰搹㘸㌳㘱㠵㘰挹㥣戰㌹㠶慢㍢戸㕡㥣㌰捥晡戵ㄲ㤶㠴㜸㍡㘱晣㑥㉡㥡摣つ昴㤶㈴慣ㄷ昸ㅡ攰㌱收〵㄰㌲戰摥挳㜵㜷攰ㅡ挹㌱て扡搵ㅥ攸戹㤲戶〰搸收㤳戶ㄷ挴昰ㅦ㕦攴㐰㈵㤶㈱慣ㄴ㐳换づ㉥㜰昰ㅣ搴㤰㍥ㄱ㔰晦㤵㡣㥣㠵ㅣ挰㜰ㄲㄹ㑥㈶挳㍥㘰㤰愴㥤㠲㕥㉡㘹㥣㝡㙣㡢㌹㤲戶㠸㘲愷㔲散㐰㌰㌸㤲㜶㍡㜰昰㑡㑡攵挵㘸㌳㠲㥣㐴㥣㌹㘹㘷ㄸ㉥捥㌲㙥㜱搲㌸ㅢ搹㑡摡ㄲ㠸愷㤳㜶㤶㔱挶㠹捡㉤㐹摡㘰昰㌵挰㘳摣㙤ㄲ㌲㥥摥愴つ〱慥㤱ㅣ㘷㐳户ㅡ㡡㥥㉢㘹㑢㠱㙤㍥㘹㈵㄰挳㝦㝣〵〵㤵㔸㠶㐲敡㌰戴散攰〲㘷㈷敤㍣昰攸昳挹㌸㈲㤸攱〲㌲㕣㐸㠶㤱㘰㤰愴㕤㠴㕥㉡㘹㘳ㅣ㘲㡥愴㉤愳搸㜲㡡㤵㠲挱晢㠴㠰㜳㤶ㅢ攸㐵昸㘲戰晣扥㈷〴㥣敡摣〸㔱㝤〹戵ㅦ㠹㥥ㄵ㈳昳昴敡㌲㘰㥢㡦搱搱㄰挳㝦扣㐴愷ㄲ㌴攴㡦ㄳ愴〳㘲㜴〵㜸昴㤵㘴攴攴改〰㠶慢挸戰㠲っ㥣㑦㉤㑦〸慥㐶㉦摦㝥㐲㈰㕦㤸戳〱㔶㍣㡦〸㔶㠲〹㡦〸㑥㜰㘸つㄳ㘳㍤㘴㔹〵慡扥ㄶ㐰㈵挰攰ㄸ昷搷㔳捣㡣晢ㅢ搰收戸㥦〹㤶捣攳晥㐶挳㌵ぢ㕣㉤ㅥ昷㥣㘷㙤㡤晢㥢㈰㥥ㅥ昷户ㄸ㘵搵愰户㘴摣㜳㉥㜶〳㍣捥㜰㜵攱㉣敤㐶㔰昵慤搰慢收愰攷ㅡ昳户〳摢㝣㍥敢㈰㠶晦㥥慢ぢ攷㜵〷愴敢づ敥捥㙡㕡攳㥣敦〰㠶㍢挹㜰ㄷㄹ收㠳㐱挶晣摤攸愵挶㍣㈷㝡摢㘲戹摣㌱㉢㘱㙢㈸㜶て挵ㄶ㠳挱㤱戰㝢㠱戳ㄳ㜶ㅦ摡㑣搸ㄹ㘰挹㥣戰晢つ搷ㄲ㜰戵㌸㘱㘷㠲搹㑡搸〳㄰㑦㈷散㈱愳散㉣搰㕢㤲戰戳挱搷〰㡦㐳㌲㕤㥢㥥晢㑥㔴攷〰搷㐸㡥㠷愱㕢㉤㐵捦㤵戴㜵挰㌶㥦戴昳㈰㠶晦㤸㑣㑣㈵㘸挸ㅦ攷㥢摢挱〵づ挱〲㌵愴ㅢ〰㜵㈳ㄹ㌹ㄷ㍤㠰㘱㍤ㄹ㌶㤰攱㈲㌰㐸搲ㅥ㐳㉦㤵㌴㑥㐰户挵ㅣ㐹㝢㥣㘲㑦㔰㡣㤳挵ㅤ㐹㝢ち㌸㜸㈴㔷㤷愷搱㘶搲㌸㤵㍣㜳搲晥㘹戸㔶㠲慢挵㐹㕢〵㘶㉢㘹捦㐰㍣㥤戴攷㡣戲㙢㐱㙦㐹搲慥〷㕦〳㍣㐶㐱㑡挸㔸㝡慦㉥㌷〰搷㐸㡥ㄷ愰㕢摤㠸㥥㉢㘹㉦〱摢㝣搲㙥㠶ㄸ晥㘳㜲㌴㤵㔸㠶㐲敡㔶戴散攰〲㘷㈷敤ㄵ昰攸㡤㘴扣㉤㤸攱㔵㌲扣㐶㠶摢挱㈰㐹㝢ㅤ扤㔴搲㌸㌱摥搶敢㐸摡ㅢㄴ㝢㤳㘲昷㠳挱㤱戴户㠱㠳㔷㤲戴㜷搰㘶搲㌸挵㍤㜳搲摥㌵㕣て㠲慢挵㐹攳㕣㜹㉢㘹晦㠲㜸㍡㘹敦ㅢ㘵㥣㐶摦㤲愴㜱㍥㝤〳攳愵㘳㠴㡣愷㌷㘹㥣㙤摦㐸㡥て愱㕢㍤㡡㥥㉢㘹晦〶戶昹愴㌵㐲っ晦㌱挳㠵㑡㉣㐳㈱戵〱㉤㍢戸挰搹㐹晢ㅦ昰攸㑦挸昸㔸㌰挳愷㘴昸㡣っ㡦㠳㐱㤲昶㌹㝡愹愴㜱挲扥慤搷㤱戴㑤ㄴ晢㠲㘲㉦㠱挱㤱戴慦㠰㠳㔷㤲戴慦搱㘶搲㌸昵㍥㜳搲㌶ㅢ慥㔷挰搵攲愴㜱づ扦㤵戴㉤㄰㑦㈷敤㕢愳㡣搳晢㕢㤲戴搷挱搷挰㜸挹戴㝢㝡敥㑢ㅡ㔷〱㌴㤲攳㍢攸㔶㙦愲攷㑡摡て挰㌶㥦㌴㉥ㅢ挰㝦㑣㠴愷ㄲ㌴攴㡦敢〶散攰〲㘷㈷敤㈷昰攸晦㤲㤱㙢ち〲ㄸ㝥㈶挳㉦㘴㜸てっ㤲戴㕦搱㑢㈵㡤ぢ〹㙣㌱㐷搲㝥愳搸㔶㡡㙤〲㠳㈳㘹昲愶搲㈴つ敦愴㈴㘹㕣ㄲ㤰㌹㘹搹㠶敢㑢㜰戵㌸㘹㕣㕢㘰㈵つ㕦㔶攴㐸㕡搸㈸攳戲㠳㤶㈴㙤ぢ昸ㅡ㈴㕥ㄲ㐷敦㔱挶㤵〹㡤㈰敢㌶搰慢扥㐵捦㤵㌰㝥昱㙦昳〹攳㔲〶晣昷ㄴ㈱㍦〰㘵〷㔶ㅣ戰慥㘷㙤戹㍢昹戴挶㜵づ〱っ敤挸搰㥥っ㍦㠱㐱ㄲ㔶㠰㕥㉡㘱㕣摣㘰㡢㌹ㄲㄶ愵㔸〷㡡搱㘱㐷挲㍡〲〷昷攴㈸敢㠴㌶㡦戲㌰㔸㌲㈷慣戳攱㙡〳慥ㄶ㈷㡣敢ㅤ慣㠴㜵㠱㜸晡㈸敢㙡㤴㜱㈹㐴㑢ㄲ搶ㄶ㝣つ㡣㤷㉣㔱愰攷扥愳㉣ㅦ㉣㡤攴搸ㄱ扡ㄵ㤷㑥慣愷㠰戲慣敡㥤㠱㙤㍥㘹〵㄰㠳敥㤰敥㐶㈵㈲㡥捦づ挰摡挱愵㑥㔳㠴散〲ㅥ扤㉢ㄹ戹晥㈲㠰愱㤰っ摤挹搰ㄱっ㤲戴ㅥ攸愵㤲搶挵㈱收㐸摡㙥ㄴ敢㐹戱㕤挱攰扤㕢敡づ㕣〳扤〸昷〲换敦扢㕢攲㘲ち㠹搱敥搴扥ㅢ㝡敢愹挹㝥搷扦㈷戰捤挷愸ㄷ挴㈴㐶㝢㔱〹挵昹户㍢戰〱㈱搸ㅢ㍣扡㌷ㄹ昷〸㘶攸㐳㠶㝤挸挰ㄵㅢ㜲户搴ㄷ扤捥昶摤㤲晢慢㈲㌷挰㤴攷戶愹〸摣戸㙤敡攳㔰ㅦ㈶挶慡挲晢㔱㝤㝦慡㉦〶㠳攳〰ㄸ㐸㌱㜳〰ㄴ愳捤〳㘰㍦戰㘴㍥〰昶㌳㕣晢㠳慢挵〷〰㤷㜴㔸〷挰晥㄰㑦ㅦ〰〷ㅡ㘵㕣敤搱㤲〳㠰换㍥ㅡ攰㌱㥥㝤㄰㌲收摥戳ㄶㄷ㠵㌴㠲愴て㠶㙥挵搵㈱敢㉤㑥戱慡〷〱摢㝣㜲〷㐳㡣昹搴㠷㔲㠹㘵〸捦ㅥ㠰つ㐸敥㘰昰攸㈱㘴攴ㄲ㤳〰㠶愱㘴ㄸ㐶㠶ㄲ㌰挸〱㔰㠲㕥敡〰ㄸ攱㄰㜳ㅣ〰挳㈹㜶ㄸ挵㈶㠰挱㝢〰ㅣ〱㕣〳昷㉣㍣〲㉣扦敦〰攰㝡ㄱ㠹搱㐸㙡㉦㐵㙦㍤㌵搹〷挰㘸㘰㥢㡦搱ㄴ㠸㐹㡣挶㔰〹挵昹㌷ㄵ搸㠰㄰ㅣづㅥ㍤㤶㡣㐷〶㌳㡣㈳挳㜸㌲㜰㔱㡡ㅣ〰ㄳ搰敢㘰ㅦ〰改慦ㅤつㄸ晣㐷㠰ㄳ㠳㥦换㔳㙣摢㡥挱㍦㠹慡㑢愹㍡づ〶挷攰㥦㐲㌱㌳昸愷愲捤挱㕦〹㤶捣㠳晦㐸挳㌵ㅤ㕣㉤ㅥ晣㕣戱㘲つ晥愳㈰㥥ㅥ晣挷ㄸ㘵㕣捣搲㤲挱㍦ぢ㝣つ昰㌸㈴㡢㑣攸戹㙦昰㔷㠱愵㤱ㅣ挷㐱户攲攲㤷昵ㄴ戰捦晥㝦〱戶昹挴搶㐲㡣戹搴㘵㔴㈲攲昸㥣〳慣ㅤ㕣敡㌴㘷晦ㄳ挰愳㘳㘴攴ち㥡〰㠶㘹㘴㈸㈷㐳ㅤㄸ㘴昰㔷愰㤷ㅡ晣昳ㅣ㘲戹愲ㄷ㉦ㅣ㐲㍡㑥戱㑡㡡㉤〲㠳㜷昰㥦〶㕣〳搸昰挵挱㘰昹㝤㠳㥦换㘱㈴㐶㌳愸㝤㌱㝡敢愹挹ㅥ晣㌳㠱㙤㍥㐶㑢㈰㈶㌱㥡㐵㈵ㄴ攷摦㤹挰〶㠴愰ち㍣扡㥡㡣㘷〵㌳搴㤰愱㤶っ㕣㜳㈳㠳㝦㌶㝡㥤散挱敦晡晥摡㠰昱㥦〴㌳挶晦戹づ敤㡥昱㕦㐷敤昵搴㝥〹ㄸㅣ攳㝦ㅥ挵捣昸㥦㡦㌶挷晦愵㘰挹㍣晥ㄷㄸ慥换挰搵攲昱捦㌵㌹搶昸㕦〸昱昴昸晦慢㔱挶攵㍡㉤ㄹ晦㕣户搳〰㡦昱摣㤱㤰㈱昷㥥晣戹慡愷㤱ㅣ㈷㐳户攲昲㥥昵ㄶ愷㜵昲㕦〴㙣昳戹㕤〹㌱愶㔳㥦㑡㈵㤶㈱㉣㜰〱㌶㈰户愷㠱㐷㥦㑥㐶慥ㄱち㘰㔸㑣㠶㌳挸㜰㍤ㄸ㘴晣㉦㐱㉦㌵晥㙦㜲㠸㌹挶晦㤹ㄴ㍢㡢㘲㜷㠲挱㤱戴戳㠱戳㤳㜶づ摡㑣ㅡ㤷昸㘴㑥摡㔲挳㜵㌷戸㕡㥣㌴慥ㄵ戲㤲㜶㉥挴搳㐹㍢摦㈸扢〷昴㤶㈴敤㕥昰㌵挰攳って㍡敦〳㔹ㄲ㜶〱昴慡晢搱㕢㑦㘶晢㠴㜵ㄱ戰捤㈷㡣㑢㤳㈴㘱慥ㄷ愸㕣㥢ㄴ㤰㡦攵摣㥤㡢㘹㡤敢㤶〲ㄸ㉥㈱挳愵㘴攰㑡㈶㐹搸㘵攸愵ㄲ挶挵㑡戶㤸㈳㘱㤷㔳散ち㡡㜱㘱㤱㈳㘱㔷〱㘷㈷㙣〵摡㑣ㄸ㤷ㅤ㘵㑥搸搵㠶敢ㄹ㜰戵㌸㘱捦㠲搹㑡搸㌵㄰㑦㈷㙣㤵㔱挶愵㑤㉤㐹搸ぢ攰㙢㘰づ㘴挹ㄱ㍤昷ㅤ㘵㕣〱㈵㐹扢づ扡搵㑢攸慤愷㠰㥤戴ㅢ㠰㙤㍥㘹慦㐰㑣㤲㜶㈳㤵㠸㌸㍥㕦〵搶づ㉥㜵㥡慢捣㑤攰搱㌷㤳昱戵㘰㠶㕢挸㜰㉢ㄹ㕥〷㠳㈴敤㌶昴㔲㐹攳㈲㉡㕢慦㈳㘹户㔳散敦ㄴ晢〸っ㡥愴慤〶づ㕥挹㡤攱㥤㘸㌳㘹㕣づ㤵㌹㘹㜷ㄹ慥㡦挱搵攲愴晤て㤸慤愴摤つ昱㜴搲敥㌱捡㍥〱扤㈵㐹攳摡慢〶挶㑢㤶㐲搱㜳㕦搲戸㌲㑢㤲㜶㉦㜴慢㑤攸慤愷㠰㥤戴晢㠱㙤㍥㘹㕣捡㈵㐹㝢㠰㑡㐴ㅣ㥦㕦〳㙢〷㤷㍡㑤搲ㅥ〴㡦㝥㠸㡣㕣攷ㄵ挰戰㤶って㤳㘱ぢㄸ㈴㘹㡦愰㤷㑡ㅡㄷ㜷搹㘲㡥愴慤愳搸愳ㄴ攳㐲㉣㙦㘹戰ㄵ戸〶㝡ㄱ㙥〰换敦㉢つ㐲㜸愶㈳㌱㙡愴㜶㠵摥㝡㙡戲㑢㠳つ挰㌶ㅦ愳㙣㠸㐹㡣ㅥ愳ㄲ㡡昳㉦〷㔸㝢㕦愸搳挴攸㜱昰攸㈷挸㤸ㅢ捣昰㈴ㄹ㥥㈲〳㔷㠶㐹㘹昰㌴㝡搱㜴㘹㘰扥㕥㝤〳㤴㝡敥〹㥦〱㈳捡〲㍥㕢戱㑤㠷挵戴㔴㔸捦㔲昳㜳搴摣ㄱっ㡥戱晦〲挵捣搸㝦ㄱ㙤㡥晤㑥㘰挹㍣昶㕦㌲㕣㥤挱搵攲戱摦〵捣搶搸㝦ㄹ攲改戱扦搱㈸摢ㅥ昴㤶㡣晤ㅤ挰搷〰㡦昱㤵㉤㠴っ户户㉣搸ㄱ㉣㡤攴㜸つ扡搵㑥攸㔹㜹戵慣敡㌷㠰㙤㍥慦摤㈰挶㔴敡㌷愹挴㌲㠴㘷ㄳ挰摡挱〵捥捥敢㕢攰搱㙦㤳戱㌰㤸攱ㅤ㌲扣㑢㠶敥㘰㤰戱晦㉦昴㔲㘳扦愷㐳捣㌱昶摦愳搸晢ㄴ敢ぢ〶㜱攷〳昶㘰ㄹ晤㔰㙥㍦㐰敦昴㝢摦搲〸〸㘰㌶㉣ㄷ㐹㤴搶㉦慣挲挲ㄴ㌶㌹ㅤ摦㙡㜱晡㡦㐵挶㈲㠱摡㈴愶挳攵㜸扦㍣㌳㈵晢〸㔴戵敤攴昹收㜳ㄱ㈳㘵㕦㜸㤳扢换捦晥㙦昷㑥挹搳昱昴搷㈰㔳㠶㕢昸㈳戸搸㘹㕣愲ㅣ摦ㄷ㕣㕢㔹㕦㔸㡡㤵㔷㠵晣㈶昹㑡捣㠷ㅢ㥡扢㌳㌴〶摡攴㡥攵搴昰㐷愳收昱㥢㤵㈳戳㙡㙡攷搷㠸㌷戹㜵晣㐲㝤㠹㔷㥢㌶㌴ㄳ愱ㅤ㙥扢㈱㜸搱晥㜰㤴挲晡㘳挰㜶搹搱〱っ㈶戶攸㐰扢㔱㙣㌷昶㌳㡤摣〳搱㘸改㤲〳敡㔶搳㔴戹慡㔰昱㥣㌶㙤㝣㤳愷㝤㑢ㄵ㔲摦㝢ㅤづ敦〲搹摣ㅤ戱换摥ㄹ搷挱㐲敥㠸㔲ㄸ㈷㐴扣扢㠰ぢ晡㔳㠰㐸昴㈰㌸㑥㠷挲㥦〱㙥㔷㌲慣っ㕦挶散晣捥攷昰攷挰攷〳㉦ㄳ〲㈷攱晢敥挳㥢㠰改〰㡣晢㠷扡挲㕦〰摤ㅥ㘸挷㤲慤攸挱㐶扢㝣㌹愰敥㐱摢㕦㠳㑤㜷㐷㑢つ〲㔱㤲戰〵㈸㌶搰て愹挱㠰ㅣ戸慡㍤昶㤲挳〵挸㤰收ㄸ㘰扡㔵㍥㌰㑣戹㍢㘵㐳㈰㐰づ晤ㅤ㈰㔲㌶㤴慡戰㐵㠷搹㡤ㄲ扢㌱摣㌴ㄴ㤷ㅦ㌰㙤㉡〲㜵っ愹㠴收〷㈸搰㍦〲㐴愲愳㐰ㄴ愵っ㡤㘶ㅣ㌴㜷㕤㜳㐷愳愳㙤攲㑢㌰㈳㍦㘰愵户㤲戸㈷扡戹㠷㠳攸㑤㤰㘳㜵㤸㘳㑡㍣㑦扥㔱挷㍡〵㐹㜵㠷捡㈳收挶慡昰攳㘷ㄳ㌰㔹戶㥥愸㍦挳ㄴ换ㅣ㙢捡㜲戳愳㕣㜶攱搸攳㌹搸扣㌱㜰て㔲戳㙦昲㡤敥摢㌶㘱㌳㤲扢昵扦捤ㅤち戶ㄵ晦愱㠰㈴㘱㕡㝢ㄶ㑥愸扣愸㜱㈹㠱㡣㐶搷㝤挳戸㈰㙣敥㜸㘰㕢㍥ㅢ㤸㕡㍢攲挴㘳㝥㘸㤱㡢改㝡㔷㘱㘲㜴ぢ搶㉥收挰㌹㌵㌱挸〷㜵㠴㡤つ㤳〷㈶搰挷攳㍢㐰㌹㝡㝥㐲㘰散愳㈷㥣〷㤶㡣㘷㔰昵〳㔸晤㠷㤴ㅤ㠶攸ㄴ㉡挶ㄶ㥤㙡㌷㡥戴ㅢ㐷㤹㐶挱搱㘸昰㠸㘴㐵昱㠷㙥搱㘳愰㤹㔶扣挷摦戱㌶㝥㕦ㄲ摢㘳〷攵㤷换搴昱挰昳昰㡢愸捤搸㉤づて㑡㐷㜴〷㜰㌰捤㝦㐱搷㥦收戲㐰散〹挰㌲搵扡㈳㐳㍣㉤㤰愷摣挶㜶㈶て㑣愱㡦㘷㡢㠰㤲㠶捦ㅤ㘹搰㑣㠳㥣挴㍥つ㡣㌸攷㜴㜲㡢捥戰ㅢ〹扢㌱搳㌴ち㘶愱搱㍡㠱收捣㑦㕡昱〶扡摡挶ㄷ㤳搸つ扢愰〷愲愵㙡㠱户〲晤㠱㉢搰㠵攰㘰愰㘷㠳敥て昴㥣㐰㙣ㄲ㔸〹㜴て〶戱㍥㤰㘷㥥㡤敤㐹ㅥ㜸㠰㍥扥挳ㄱ㔰〲晤㜶㘰愰摦っっ昴㐲〸攱㕣㡤㤳㌵㔴攱㙡㜱㈲㔵㘱㡢晥搵㙥㥣㘴㌷㑥㌶㡤㠲㔳搰㘸㥤挰㉦㠲㘶㕡昱〶晥㔴ㅢ㝦㌰㠹晢挰㔵㝤㄰㕡敡㜴攰慤挰扦攴ち㝣ㄱ㌸ㄸ昸挵愰晢〳㝦㐶㈰㜶〹戰ㄲ昸晥っ㉡攷㙢晡㈵捦戶戱〳挹〳て搰挷㡣㈶㐰〹晣㌳㠱㠱㝦㍡㌰昰㥣㙦㈹㠱㍦〰慡㄰昸昳愸ち㕢昴㝣扢㜱㠱摤戸搰㌴ち㉥㐲愳㜵〲扦っ㥡㘹挵ㅢ昸攵㌶㝥㈸㠹㠳攰慡ㅥ㠲㤶扡〴㜸〹捦㘰㘷㈰㉥〳㔶〲搱攰っ㐴慡㕥㔹ㄷㄸ㠸换㈱㈴㠱㈸戱〲㜱〵晡摣愲㔷摡㡤慢散挶ち搳㔰㉢搱㤰㝡攵㘱愸㑣搵㉢㠷搱扤ㄱ〰㤱攸㉡㌰㠸搲愰㝡攵㕡㥢㈸昵捡㈸搸搲攳㈸㍡ㄲ㉤㜵㍤㠸搶㤰扡ㅢ扡搳㈷捤㠹搴㡢㈱㜵〳攸晥㠱㜱㘳㈰㤶㔳㈱㘵㐸㑤㠲戰扡㈵㤰攷搶ㄴ㤶㍣昰〰㝤㑣㜰〲㤴㐸摥敥㡣㘴敡愴㜹㙢㘰㈴敦愰㈸戶攸㙡扢㜱愷摤戸换㌴ち敥㐶愳㜵㠶搰ㅡ㘸愶ㄵ敦㄰扡挷挶㡦㈷昱㌸〶㝡ㅣ㕡敡㕥攰慤㐰㕦攷ち㜴㤹〹昴㝤愰晢〳㝤㝦㈰昶〱㘰㈵搰㌱〶昱愱㐰㥥㠷㙤㙣戹㌳搰敢㠰㤵㐰慦〸っ昴㤵㠱㠱㝥ㄴ㐲㌲扡愶㐳ㄵ㡥摤〶昴戹㐵ㅢ敤挶㝡扢戱挱㌴ちㅥ㐳愳㜵〲晦㌸㌴搳㡡㌷昰㥣愷㈸昸挹㈴㔶挱㔵㕤㡡㤶㝡ち㐸㉢昰换㕣㠱慦〵〷㐷昸搳愰晢〳晦捦㐰散㌳挰㑡攰攷㌰愸捦〵昲扣㘰㘳敢挸〳て搰挷搳㔱㐰〹晣戹㠱㠱㍦㈷㌰昰㉦㐳㐸〲㍦ㅦ慡㄰昸㔷愸ち㕢㜴愳摤㜸搵㙥扣㘶ㅡ〵慦愳搱㍡㠱㝦〳㥡㘹挵ㅢ昸㌷㙤晣㌱㈴㥥〴㔷昵搱㘸愹户㠱户〲㝦扡㉢昰㡢挰挱挰扦〳扡㍦昰敦〶㘲晦〵慣〴晥㌴〶昵晤㐰㥥て㙤散㘲昲挰〳昴昱戴ㄶ㔰〲㝦㔲㘰攰㑦っっ晣挷㄰㤲挰㥦〵㔵〸㍣愷晤㜱㡢㜲敡㥦㌴㍥戵ㅢ㥦㤹㐶挱攷㘸戴㑥攰㌷㐱㌳慤㜸〳捦昹㠲㠲㍦㠱挴㜳攱慡㉥㐳㑢㝤〵愴ㄵ昸愴㉢昰ㄷ㠰㠳㠱晦ㅡ㜴㝦攰㌷〷㘲户〰㉢㠱扦㠸㐱晤㌶㤰攷㍢ㅢ扢㥣㍣昰〰㝤慣㑢〳㤴挰㔷〵〶㝥㘶㘰攰㝦㠴㤰〴晥㌲愸㐲攰㝦愲㉡㙣搱晦摡㡤㥦敤挶㉦愶㔱昰㉢ㅡ慤ㄳ昸摦愰㤹㔶扣㠱摦㙡攳昱ㅣち㡢ㅢ攰慡㡥愳愵ㄴ㕣户〲㍦捤ㄵ昸㤵攰㘰攰戳㐰昷〷㍥㍢㄰㥢〳慣〴晥㕡〸慢㜰㈰㑦ㅢㅢ㝢㍤㜹攰〱㥤㔵ㅡ㔸〹晣㜱㠱㠱㍦㈶㌰昰㙤㈱挴㉤㥡㙦㌷摡搹㡤昶愶㔱㔰㠰㐶敢〴㍡ち捤㐱㠱敥㘰攳慢攰㥡扥ㅤ㝢愹㘷愱愵㍡〲㙦〵扡搴ㄵ攸搵㈶搰㥤㐰昷〷扡㜳㈰戶ぢ戰ㄲ攸扢ㄸ挴慥㠱㍣㌲㠹㡥㉥慣㜱〶㝡㘷昰㑡愰挷〵〶晡昰挰㐰㜷㠳㄰晥攳换ㄵ愱ち㈳㝣ㄷ㜶戰㐵㜷戵ㅢ㠵㜶愳扢㘹ㄴ昴㐰愳㜵〲扦ㅢ㌴〷〵扥愷㡤㑦挲㌵扤ㄶ慥敡㌹㘸愹摤㠱㤷挰㍥攲っ挴㥥挰㑡㈰㠶㌹〳㤱㉡㠴㠷〴〶㘲㉦〸攱㍦ㄶ㉥㔸㠱搸㥢ㅤ㙣搱摥㜶愳㡦摤搸挷㌴㔴ㄱㅡ㔲〸ㅦち㤵愹㐲㜸〳摤㝢っ㈰ㄲ敤〷〶㌲敢愰㐲㤸ㄳ摦㠴㈸㠵昰㐲戲㍤㐳搱〵㘸愹㠱愰㔸㐳㙡〰㜴愷ぢ攱攷愹ㄷ挷㙥㌱攸晥㈱戵㕦㈰㜶㝦㘰㘵㐸扤〸㘱㜵㘰㈰捦挱㌶昶㘵昲挰〳㌹㜶〷〱㉢㤱摣挷ㄹ挹㔴㈱摣㍢㌰㤲㠷㐲〸晦昱㕡〳慡㌰愴〶戳㠳㉤㍡挴㙥っ戵ㅢ挳㑣愳愰〴㡤搶ㄹ㔲挳愱㌹㘸㐸ㅤ㘶攳戹戸㕡扦つ㔷昵㈹㘸愹㤱挰㑢㘰摦㜵〶㘲㌴戰ㄲ㠸ㅥ捥㐰愴㠶㔴㘱㘰㈰挶㐰〸晦㐳晡〳㉢㄰㠷戳㠳㉤㍡搶㙥㡣戳ㅢ攳㑤㐳ㅤ㠱㠶っ愹㕤愰㌲㌵愴㍥愲㝢晦〶㠸㐴㌹㙤㡣捣㠱㐳慡搴㈶捡㤰㍡㤳㙣㥢㈸扡〴㉤㌵〵㐴㙢㐸㜵㠴敥昴㤰晡㡡㝡㌱愴愶㠲敥ㅦ㔲㐷〶㘲㡦〲㔶㠶搴㘶〸㉢㑥ㄹ昳㑢ㅥ㘷㘳扦㈱て㍣㤰㈱昵ㄷ㘰㈵㤲敤㥣㤱㑣つ愹戶㠱㤱㉣㠳㄰晥㠷昴昷㔰㠵㈱㜵〲㍢搸愲㌱扢㌱捤㙥㤴㥢㐶㐱〵ㅡ慤㌳愴攲搰ㅣ㌴愴㉡㙤晣戹㜰㑤晦っ㔷昵㔲戴搴っ攰㈵㍣扦㍡〳㌱ㄳ㔸〹㐴㤶㌳㄰愹㈱ㄵちっ挴㉣〸攱㍦扥挳ㄳて㌸ㄱ㠸㉡㜶戰㐵慢敤㐶㡤摤愸㌵つ挵㘹㔸㌲愴㝥晢挹㌱愴戲愱㐰攷〰㐴愲㜵㘰㈰㜳攰㤰慡户㠹㌲愴昸挵捣扡㉤㐵㤷愱愵收㠱㘸つ愹㙦愱㍢㍤愴摡㔳㉦㠶搴㝣搰晤〳㘳㐱㈰㜶㈱戰㌲愴愲㄰㔶㝦つ攴㌹搹挶㙥㐷ㅥ㜸㈰㐳㙡ㄱ戰ㄲ挹㉦攱㠴晤愸㌹晤㡣㜳ㄳ戰晥愷捡愷㐲〸晦昱㌵愱㔰㠵㐸㥥挶づ戶攸改㜶㘳戱摤㌸挳㌴ち㤶愰搱㍡㐳敡㑣㘸づㅡ㔲㘷搹昸㉢攰㥡摥〹慥敡换搱㔲㘷〳㙦〵晥㈳㔷攰㜷〱〷〳㝦づ攸晥挰㉦つ挴㥥ぢ慣〴扥㤰㐱㍤㍦㤰攷〲ㅢ摢㠳㍣昰㐰〲㝦ㄱ戰ㄲ昸㜷〳〳晦㜶㘰攰㤷㐳㠸㕢昴㘲扢㜱㠹摤戸搴㌴ち㉥㐳愳㜵〲㝤㌹㌴〷〵晡ちㅢ扦ㄲ慥改扤ㄹ攸㙢搰㔲㔷〱㙦〵㝡愳㉢搰晢㤸㐰慦〰摤ㅦ攸慢〳戱搷〰㉢㠱摥㤷㐱㕣ㄵ挸㜳㥤㡤敤攷っ昴つ挰㑡愰㥦てっ昴戳㠱㠱扥ㄱ㐲昸ㅦ搲挵㔰㠵ㄱ㝥ㄳ㍢搸愲㌷摢㡤㕢散挶慤愶㔱㜰ㅢㅡ慤ㄳ昸摢愱㌹㈸昰㝦户昱㌷挲㌵㝤㄰㕣搵㌷愰愵㔶〳㙦〵晥㌱㔷攰〷㠱㠳㈳晣㑥搰晤㠱攷㜴㈷㍦昶㙥㘰㈵昰㠳ㄹ搴㝢〲㜹敥戵戱㐳挹〳て㘴㠴摦て慣〴㝥㕤㘰攰ㅦづっ晣〳㄰挲㝦捣㤲㠷㉡〴晥㐱㜶戰㐵㌹敢㐸ㅡ㙢敤挶挳愶㔱昰〸ㅡ慤ㄳ昸㜵搰ㅣㄴ昸㐷㙤晣敤㜰㐹㡦㠱慢晡㌶戴㔴㈳昰ㄲ挲戱捥㐰㙣〰㔶〲㜱㡦㌳㄰愹慢搵摤㠱㠱㜸っ㐲昸ㅦ搲ㄳ慤㐰㍣捥づ戶攸ㄳ㜶攳㐹扢昱㤴㘹愸㘷搰㤰慢搵㥤㔰㤹㉡㠰㈶搱扤㔲㠰㐸昴㔹㌰㤰㌹昰㙡昵㥣㑤㤴慢搵ㅡ戲ㅤ㐳搱扢搱㔲㉦㠰㘸つ愹ㅢ愰㍢㝤戵㍡㥥㝡㌱愴㌸慢挸㍦㜸㕥ち挴㜲㜲㤰っ愹㌲〸慢㡤㠱㍣慦搹搸ㄸ㜹攰㠱っ愹㌷㠰㤵㐸㕥攳㡣㘴慡〰㕡ㄱㄸ挹㌷㈱㠴晦戸戱㠷㉡っ㈹㑥攴攱ㄶ㝤摢㙥扣㘳㌷摥㌵㡤㠲㝦愱搱㍡㐳敡㍤㘸づㅡ㔲敦摢昸〷攰㥡㥥〹㔷㌵扦㥣㍢晡〱昰昸㡦挷愰攲㝤敥挷攸ㅣ㥣昹㡢晡ㅣ昳㌶㝡攳晢慣昰㜵挷昱ち㝣挷㈸㝥㙣戵㝥攱㘱㌵昵挹㠵㥣ㅦ㤱㡤敦ㄸ戵扥㤹㌳㈷敢愰㙤搳挵昹〱摤愰㡡㝦戹换ㄱ昷晦㠵ㅥ愶㌷㍤㘳㠸ㅡ㜷挵㥦慥挱づㄷ㝣㠲摤挵愷昷㥤昴收挱挰㜱ㅢ㈲㌰㤴㘷㍥愳收戳搳㤰㠲㑦㙤挹攳㔵昷㘵㐳㜳摦㕦攴晤愶昱㐳摥㥢㜰摥㘵㌵愷て戶扥㍣敤㐱昳昹昴㘰昵㌵㈴㝢㐱慦昷㜷扣捦挷㙥扥㠵挱敦晢㈱昳昳っ挱晢㐳收搱㉤搰㠴晦㤸慢㉦挹㔳摦愱挳〴慡愵㤰㘰搴㘴㐷攷㜱㐷㝦〰㝡摢㜶昴㐷㕢㌲搳㡥挲〱搹散㙦㠹戳㜷㔸㙤㠵㘴搰㡥㥥㤹㘹㐷㤷ㄸ㠲昷〷换ㄵ攷㕦挸攱㝦ㄲ昶㠱挳㕢づ㔷㤹昸㠰㑥敡㙢戰挸ㄲ攵㔴〷ㄸ挶㍤愳ㄵㄴ扥昶㑦㝢愱挰㘳晤ち改㈹㤹扣㌸搹㄰㝣㍦搱捡改〱攲挵ㄹ㑥㉦攴扤扦捦ぢ扥改ㄷ㉦捥戴扣攸㤶挱㡢㜹㤹扣㤸㙢〸扥摦㐲攵扢㜳昱攲㕣愷ㄷ昲㔲摣攷〵㕦㠳㡢ㄷ攷㕢㕥散㠹扥っ㤰㌹搰㥥ㅡ㈰ㄷ㠲愸昸敥戸ㄷㄵ扣㐰㤰づ㔳㔵㈶〷㘷ㄹ㠲敦昷㐸㡢愰㐹ㅣ扣搴改㘰㝦ㅢ㙢捦ㄹ㈱㑢㤴慦㡢挵挱换㉤〷昹捥㔷ㅣ㥣敥㜴昰㑡㍡㌸〸愴㕥〱づ㑥换攴㘰捣㄰㤶㍣搹㔰㜰攸㠰愵挳搷捤晤愴攷愴慥愵㍦㐵昹㙡㔶㡣慥戲㡣㤶搸㐶换㥣㐶慦〳戱㠰㙦㑥昱戹つ攷〷扥㙥ㄵ挹㈶て㥢㈱ㄷっ㠱昶㔰攸㙦搷㥢捦㝢㠶㈸扥㜲敤〵㥣昷晣㜰㑣愶ㅤ㍤摡㄰㝣扦晤㌹ㄱ㥡㈴ㄳ户挰㤳搴㘱㌳挹挶扡㌲㌱ㄹ㔸〹捡㙤攰㙤㤷慤昸㍥戲㔷捡㡢昴㜸㤸㤴挹㡢㈳っ挱昷㈳㥢㝣㙦㈹㕥摣攵昴㈲㘶㘳㕤㕥㤴〳㉢㕥慣戱扣攰㝢㐴ㄹて攳愰㍤㌵㘰晦〱愲攲㝢扢㕥〱づ㡥捡攴攰㐸㐳昰晤搰㈵摦敦㠹㠳て㌹ㅤ㤴ㄷ㜷搴敦㜲㤰慦敡挴挱㠷㉤〷昹扥㑤ㅣ㉣㜱㍡戸㡥づ昲晤㔶慦〰〷て捤攴攰㈰㐳昰晤搸㈴摦㠳㠹㠳㡦㌹ㅤ㍣捤挶扡ㅣ㕣っ慣㌸昸㠴攵㈰摦㑢㠹㠳〷㍡ㅤ㝣㡡づ昲㍤㔰慦〰〷〷㘶㜲㜰㠰㈱昸㝥昰㤱敦㡢挴挱攷㥤づ捡㡢㈰㕦〴昹敡㐷ㅣ㝣搱㜲㤰敦㙦挴挱㝤㥤づ扥㑣〷昹扥愴㔷㠰㠳㝢㘷㜲㜰㉦㐳昰晤攸㈲摦慢㠸㠳㙦㌸ㅤ扣搶挶扡㈲㜸㍤戰攲攰㕢㤶㠳㝣㤹搰㉢挰㡢ㅥ㤹扣攸㙥〸扥㕦㌷攴㑢〷昱攲㝤愷ㄷ㜷搹㔸㤷ㄷ㙢㠰ㄵ㉦㍥戴扣攰㑢〰〹㔳㌷㘸㑦ㅤ〹晦〶㔱昱愱㝢慦〰〷扢㘶㜲㜰㝢㐳昰晥挲㘰昴ㄱ摢攸攷㤶搱㐶摢㘸㘷愷搱㉦㐰㉣搸〰ㄲ㍥户攱捣挸攷敦㈲搹攴㤹昱搴㈳㠶㐰㝢㈸搴㌰㙤〸㍦㐲愱挴㄰挵㘷昰扤搰昴㥥ㄹ愳㤹㜶戴挰㄰㝣扦㈴挸㘷昵㤲㠹㙦攰㐹敡捣昸愲㡤㜵㘵攲㘵㘰㈵ㄳ晦〱㉦捥㡣㝣㜶㉥㤹㘸敢っ捡昷㈰㉡㍥慢敥㤵㜲㌰㝤搲っ㘷㜲㌰搷㄰扣扦收ㄷ㝤搷㌶晡㡢㘵昴〳摢㘸戶搳攸㙦㈰ㄶ㝣〴ㄲ㍥户㈱ㄳ㝣㙣㉤㤲㑤㘶㈲昴扥愹㠶敤慡戸搳㄰挵㐷搷扤㔲㍢㥡晥㠹愰摦㝥捣㔰挳晥㙡〸扥㕦敤攳㈳㙥挹㐴づ愶㌹愷㌲戱搹挶扡㌲昱つ戰㤲㠹㌰㜸㤱〹㍥㜲㤶㑣晣〴敤愹㘳㈲て㐴挵㐷扣扤㔲づ愶㌳昱㥦㑣づ㝥㙢〸摥㕦捥㡢晥㙡ㅢ㙤㙦ㄹ攵攳㕤㌱扡挵㘹㌴ち㘲〱ㅦ摣㙥㕢㈶昸戴㔷㈴㥢捥挴攸㈱搸愵㤰敢㤸攰ㄳ摦昴㡥愶㌳昱㐵愶ㅤ摤㘴〸扥㕦挸攳㤳㘱挹㐴ㄷ散㑢㉡ㄳ㔱ㅢ敢捡挴㜶挰㑡㈶扡㕡㐱攱㤳㕡〹捡㈷捥愰散〸愲攲㤳搱戴㠳改㑣㝣㤸挹挱てっ挱昷㉢㜵㝣㠲㉡づㄶ㍡ㅤ㉣戴戱㉥〷昹㌰㔴ㅣ散㘱㌹戸㜷〶㉦摥捡攴挵㥢㠶攰晢㌹㌸㍥㕥ㄴ㉦昶㜴㝡㈱捦つ㤱ㅡ㜷戵挰㈷㠵攲挵摥㤶ㄷ㝣摣㈷㘱㝡ㄵ摡㔳〳戶て㠸敡愰っづ扥㤸挹挱ㄷっ挱昷㤳㙣㝣っ㈷づ昶㜷㍡㈸捦搷㝣づ昲㠹㥡㌸㌸搰㜲㤰㡦挵挴挱㘷㥣づ敥㐷〷挷㘴㜰昰㠹㑣づ㍥㙥〸摥㥦㐵㡢昲改㤵ㄸ㍤挴㌲㍡搱㌶扡挱㘹昴㔰㄰ぢ㈶㠱㠴晦昲㠷て㝢戳捦㐴㑤摣㥦昳㠹㤴㐸㌶㝤㐴扤㘸捥㙤昶㌹敥搳挱敡ㄸ㠸愵〷㙣晡㠸㕡㤷㘹㐷ㅦ㌱〴摦捦㥦昱改㤵㘴㘲㌸昶㈵㜵㐴挹㘳㈹散㠹㝢愸昰㐱㤴〴㘵㠴ㄵㄴ㍥㑤㤲㑣㍣攸っ捡㈸㄰搵㑣㤷㠳改㈳敡ㅦ㤹ㅣ扣挷㄰㝣㍦㐱挶㠷㍥捤晤〴ㄹ㔷㔱挵敢攴㌷㌱昸㉤晤戹㤵㕣昷搵戶搲㐲昳㌹㡤晣ㅡ㐲㤵㉣㥡捡挷㡦〵㈵㘷挵㤳㘳昱挳㔸昸㠹愰搲㐴戵㔹晦㠳ㅦ捣攲㌷㐵摢㍦㐷愳愵㐷攱㜰攵㠴㈴㝥㥦愶㑤攵攸㍡㝣摦㝦㐵㕥昵挴㔸㝤㝤㍣㔹昳㘷㔸捣㠲㘵㙣㌹㝣㥥㠵摣㘵㈳捡㔹㠱㉢挸戸㌴捣晢㥤搹㡥㘵㍣改㜸搸摦昹㥥挵摦ㄸ摡戶愵㉣攱昱㐸㝦挶〵慡㌹敡㙥攴搹㝡㥤㜶㙡㘸慢㌸㡥愵㕣㝡㈲㠴㌴㠷戱㡣㐵㠰㠸㥥㐴搴〶㘰〴㠴㜲昹㉣捣扢㜷㕣搴㌷㠲扢㥦㍢㍦㔱㔱㍦㈳㍣㈳㥥㤸㍥愳ㅥ㡢昷摡㜲㤷敤㑤昱搱ㄳ㠷㔱㜸㜲搳扥摤ㅥ攸摢㔴扦㙦㐷戹㝤㔳㝣㝣㐵晦散㉤捡㘷㐰㜲愴ㅣ㐳捥㘳〹㡥〳㠸㈸㍥昰ㄱ㔷㡥㐷户㌳搶愲搵㈶攳㜵㠵ㄵ昱挲搹挹昸扣㐴ㅤ㝦㘹㉣㑢㕤㘷晢戱愹晦づ改ㄸ㤵㔱ぢ㡦㈴㘵㈵ㅣ㌱㡡ㄱ㤵㡥㔱㤴て㝤挴㙣㌹〹ㄵ〴㜱㠰㠸攲ㄳㅥ㥡搵㌴㥢愵慥〸㌴㌰㠳晣㙥〳㌳㠹㜲ㄸ㌸搷㌶㔰㐵㐲㌵㐱つ㐰㐴㥤敦㌶㜰㘱愰㠱㌹攴㑦ㅢ㘰㤶敢㠸㑡ㅢ㔰ㄷ㐲て㈳㔹㝡挵㐳㐳㝥ㅤ㜰晣搰㈸ㅦ搰挸㉥捤㈵攷㍣㠲昹〰ㄱ挵愷㌱㡥㕤㍡㉢搰攲㠹攴㜷㕢㍣㠹㈸㠷挵㉢㍤ㄶ搵㉡愳㌸㝣ち㌸㥢ㄸ挹愷搹ㄶ㐳捥㤱㝣㉡搵扢㐷昲改ㅥ㡢㝣㙡攳ㅡ㉤㝣昴㈱晢㜸〶㌹㤷㄰㥣〹㄰㔱户ㄹ㔷㑣摡ㄶ搸ㄶ㕤攳攲㙣昲愷昷ㄱ㜲㝡㈹㔱改㝤㡣摥㘵ㅢ㌸㡦㠴昳〹㉥〰㠸愸㌵㙥〳戵㠱〶㤶㤱㍦㙤㠰㘹扢㤸愸戴〱挵愷ㅤ慥戴㍤㘴㕢扣㤴㥣㤷ㄱ㕣づ㄰㔱㝣㈶攱㐸㕢㘵愰挵慢挸敦戶㜸㌵㔱づ㡢㝣㝣攱戲挸攷づㄲ挴㤵攴㕣㐵㜰㉤㐰㐴昱㈱㠳挳攲昱㠱ㄶ㙦㈰扦摢攲㑤㐴㌹㉣昲㜹㠴换攲昳戶挵㕢挸㜹㉢挱㙤〰ㄱ昵愲摢攲攴㐰㡢㜷㤰摦㙤昱㑥愲ㅣㄶ㕦昶㕡攴㤳〱搹挷扢挹戹㠶攰ㅥ㠰㠸㝡换㙤昱昰㐰㡢昷㤱㍦㙤ㄱ㜲晡〱愲搲ㄶ愳敦摢〶ㅥ㈲㘱㉤挱挳〰ㄱ挵㍢㝣㐷㄰㠷〵ㅡ㜸㤴晣㘹〳ㅣ㈸㡤㐴愵つ㈸㍥っ㜰〶㔱㝤㙥ㄴ㠷㌷㠰戳㠹愳敤㄰摢愲敢㘸㝢㥣敡摤㐷摢㤳ㅥ㡢㕦ㄸ㡢愹㜳昳㌷㐰㐸㄰㥦㈶攷㍦〹㥥〱㠸㈸摥㍢㍢昶㜱㠰㙤搱㜵戴㍤㑦㝥昷㍥扥㐸㤴㘳ㅦ㜹㥢敤摡㐷摥ㅦ㔳㜱昸㘵㜰㌶戱㡦晢搸ㄶ㕤晢戸㤱敡摤晢昸㥡挷㈲敦戱㘹搱摥愲㌹㘰㤰㝤㝣㠳㥣㙦ㄲ扣〵㄰㔱扣㉢㜵散㘳㑦摢愲㙢ㅦ摦㈵扦㝢ㅦ摦㈳捡戱㡦㜹攸扢昶戱扤㔱ㅣ晥〰㡤㈶昶㜱ㄷ摢愲㙢ㅦ㍦愲㝡昷㍥㝥㑣㤴挳㈲敦㕥㕤晢搸〵〸搹挷㑦挸昹㈹挱㘷〰ㄱ搵ㄵ搰戱㡦㥤㙤㡢慥㝤晣㠲晣敥㝤晣㡡㈸㠷挵ㅤ搱㜷敥㘳㤴昷㜴㘲㜱㌳㌹户㄰㝣〳㄰㔱扣㠱㜳㔸捣て戴昸ㅤ昹搳ㄶ㈱愷㝦㈰㉡㙤㌱扡㈷晡㘲攰㈷ㄲ晥㑢昰㌳㐰㐴昱摥捣㘱㈰㍢搰挰㙦攴㑦ㅢ攰攱ㄷ捡㜳ㄹ㔰扣㡤㜳敤㔲㝦㈰挴㘲ㄶ㌹戳〹㜲〰㈲㡡㌷㕢づ㡢晦晤挱㤴㙤慥㈰戶㈱扦摢愲㈶㉡扤㑢㙡㍦㡦㐵挵ㅢ㉡㉡挶捦慦㌴㌹㔰晥㘳㕢っ㌹㉦慦敤愸摥㍤㔰ち㍣ㄶ㜹㔳收ㅡ㈸挳㠱㤰㝤散㐰捥敤〸㍡〲㐴ㄴ㙦㘳ㅣ晢戸挹戶攸摡挷㉥攴㜷敦㘳㔷愲ㅣ晢㌸捡㔸戴㡢㤶㕣㤶戳㉤㉥戸㜹昷戵㡤换慡㜷㠴㈳㙡ㄲ㡣挹ㅤ摣㑥散㐱㤹晣㑤〵㤶㙥攸㥤㠹㍤捡收改收攴㌹〶㔸戹㝦晢㄰㝢捥㕢㝤晥挶㐸㕥㔶㔸戱㘰ㄵ挲〷㠶㌰㐸〸㑡戱㠸ㄵ挲晢㠶挰㕢㔳摤㥤㑡㔹㥥㡡挱ㅥ散戱㌲ㄵ愷㜶㐳㡦昵㉡晦ㄴ换㔲ㄱ㝦挷㘳戰挲㈶扣敤㌱挸昲㔵㈴摥㜲ㅡ摣㠳㈶㘶㠰㈴〶昷㘴㡦㤵慡ㄸ摣换㘹㤰㘵慡㠸扦收㌱挸搲㔵〸慦㝡っ搶搸㠴㡤㑥㠳晢搰〴换㔷㌱搸㤷㍤㔶慥㘲㜰㕦愷㐱㔶愹愲昷㐵㡦挱㜹㌶攱〵㡦㐱㔶戳㈲昱扣搳攰〰㥡㌸ㄱ㈴㌱㌸㤰㍤ㄶ慥㘲戰搸㘹㤰昵愶昰散㐷ㅥ㤶㥡挲戳㍦㝢っ㌹晦捥〰㔶㑣㍣攵㜱㡡愵愶㄰㥥昴㌸挵昲㔳〸㑦㌸㥤㍡㤸㑡㔹㙥㡡挱㐳搸㘳愵㈹〶〷愱㤷捡㌳换㑣ㄱ㕦敦㌱㜸扥㑤㘸昴ㄸ㘴㌹㉡ㄲつ㑥㠳㐳㘹㘲ㄹ㐸㘲㜰ㄸ㝢慣㍣挵㘰㠹搳攰愵戶昸挳ㅥ㠳慣㍣㐵敦㕡㡦挱换㙤挲㐳㑥㠳㈳㘹㠲搵愷ㄸㅣ挵ㅥぢ㑦㌱㌸摡㘹㤰㐵愶攸扤捦㘳㤰㠵愷㄰敥昵ㄸ㘴㌱㉡㠴㝦㌸つ㡥愳㠹ㅢ㐰ㄲ㠳攳搹㘳摤㈹〶㈷㌸つ摥㘲㡢摦攵㌱挸扡㔳昴摥改㌱挸㕡㔴〸慢㥤〶㑢㘹㠲戵愷ㄸ㥣捣ㅥ换㑥㌱㌸挵㘹㤰㈵愶㠸摦收㌱戸挶㈶摣敡㌱挸㔲㔴㈴㙥㜱ㅡ㍣㥡㈶敥〳㐹っㅥ挳摥〳攸㠹挱㘳㥤〶ㅦ戲挵㙦昰ㄸ㘴ㄹ㉡㝡慦昷ㄸ㘴㘹㉡㠴敢㥣〶换㘸㠲愵愸ㄸ㍣㠱㍤㔶愱㘲㌰收㌴挸攲㔱㜸愶㤱㠷㜵愳昰㤴戳㘷ㅦ㍡慣ㄱ挵挴ち㡦㔳慣ㅢ㠵㜰㤵挷㈹搶㤲㐲戸搲改搴㜴㉡㝤ㅥ㈴㌱㌸㠳扤ㄷ搱ㄳ㠳〹昴㔲㠷づ慢㍤攱㤹㐹㥥搷㙣㥥㔹散搹㑥扤〱慣㤸戸搸攳ㄴぢ㍤㈱㉣昷㌸昵㤶㑤㔸收㜴慡㤶㑡㔹散㠹挱搹散戱捥ㄳ愷收愰㤷㜲㡡攵㤹昰㈴挹挳捡㑣㜸敡搸戳㥤㘲ㄵ㈶戶捦昵㌸昵愹㑤㔸敡㜱㡡搵㥡㐸㥣攳㜴㙡㍥㤵戲㍡ㄳ㠳ぢ搸㘳㘱㈶〶ㄷ愲㤷㜲㙡戳㉤㝥愶挷㈰ぢ㌳搱扢挴㘳昰ㅢ㥢㜰㠶搳攰挹㌴挱攲㑣っ㥥挲ㅥ敢㌲㌱戸挸㘹㤰㐵㤹攸㍤搵㘳昰扦㌶㘱㤱挷㈰㡢㌷㤱㌸挵㘹㜰㌱㑤戰㔸ㄳ㠳㘷戰挷㍡㑤っ㉥㜱ㅡ㘴㑤㈶攲㈷㝡っ㘶摢㠴㠵ㅥ㠳慣摤㐴㘲㠱搳攰搹挰㉡搶㙡㘲昰ㅣ昶㌴〱㔲愷㤷愲㤱ち㈹慢㉢攱㌹㤷㘴ㄶ㔶挲㜳㥥㘹戰愳㔸㐴㠹㠹愴挷㈹ㄶ㔶㐲㤸攳㜱㡡挵㤶㄰㘶㍢㥤扡㠸㑡㔹㕣㠹挱㘵散戱慥ㄲ㠳换搱㐸㌹㈵㐵づ㕤戵㕦㥥愰ㅤ㡡戲搸㤱愲敥ㄲ㌴昰㥥㑤捡ㅣㅦㄷ换ㅤ攱扡㑣戸ち㔸愹ㅣ〹慥慣〵慡晣㠴㡡ㄳ㑥昸戱㈰愷㜰挷㥣愳㠶攴㕦昱晥㍦㍦㕣戶昱戸㐱㥦晣戲㘲挵挶㝦㉦㝢昶㤷㠷愷つ㝡昲扡敢ㅥㅢ戳昲搹て户慢㕣㤵㜵摦㡦㘳㔷㥤搴㙦搶㐹㜳㉡愷散㍤昲愴愳㘷ㅥ搱㙦㘲㠷摥搹搹㙤摡散搱昱愹慥㝢㐶㑦㥤昳㠰㙡㝣㜳晢ㅡ㈵挵て摤戸ㅣ㤶戸搱㝡㜴㌷摢㡤㉢搰搰㔷〲戴换㉡㘰ㄱ搳慡扥㐸㕤〴昳晡㉡㔸攲㈶扥散㠵㡥㠴㘴〵ㅡ晡㙡〰昸挲晡愶㔵㝤㤱㤲〹㉥攸㙢㘰㠹㥢昸挲搲㐹㝣㔹㠹㠶㕥〵〰㕦〶攰愳㔵㝤㤱㙡ち㉥攸㙢㘱㠹㥢昸挲慡㑡㝣戹づつ㝤㍤㐰扢㉣㈵㐵ㄵ㌸摣㘳㡦挵㤵戰摥㐸慥散〲搶㐵慤敡戱㤴㕡㜴攳㈶㔸攲㈶ㅥ戳攴ㄲ㌷㙥㐶㐳摦〲㠰攸戱㘴㙡㔵㕦㠶挱㠰ㅣ愴户愲㤱昲愵〴ㅤ昱攵㌶㌴昴敤〰昰㘵㈴㍥㕡搵ㄷ㈹搰攰㠳晥㍢㉣愵㝣ㄹ㡤㡥昸㜲〷ㅡ㝡㌵〰㝣ㄹ㠷㡦㔶昵㐵㙡㌷晡㜲㈷㉣愵㝣㤹㠰㡥昸㜲ㄷㅡ晡㙥〰昸㔲㡡㡦㔶昵㐵捡㍡晡戲〶㤶㔲扥戰扣ㄳ㕦敥㐱㐳晦〳〰扥戰㍣㙢㔵㕦愴攲愳㉦昷挲㔲捡ㄷ㔶㝥攲换㝤㘸攸晢〱攰ぢ㉢户㔶昵㐵㡡㐱晡昲〰㉣愵㝣㘱㔱㈸扥㍣㠸㠶㝥〸〰㐷晥㌴㝣挸㌰㜷㕤㜵捡㙤搶㠷挹㤵㕤㌰ㅤㅦ慤敡戱㔴㡡昴昸ㄱ㔸㑡㜹㥣戰摤㔸㠷㠶㝥ㄴ〰ㅥ㑢挱㐸㔶㤷挷㉣ㅣ㘵攷ㅡ挹㤵㕤㔰㡢㡦㔶昵㔸捡㐸扡戱ㅥ㤶戸搱㝡㤴攵愴戸戱〱つ晤ㄸ〰㍣㤶㙡ㄲ㔴户挷㜵㌶敢ㄳ攴捡㉥㘰㐱搸慡ㅥ㑢㡤㐹㌷㥥㠴㈵㙥攲㌱㙢㑤昱昸㈹㌴昴搳〰ㄸ愱㈷攳愳㔵㝤㤱昲ㄳ㉥攸㝦挲ㄲ㌷昱㠵㘵愸昸昲っㅡ晡㔹〰昸戲ㄸㅦ慤敡㡢㔵㤹挲攰㜳戰㤴昲㠵ㄵ慡昸昲㍣ㅡ晡〵〰昸㜲㌶㍥㕡搵ㄷ㈹㕡攱㠳㝥ㄱ㤶㔲扥戰㜸ㄵ㕦㕥㐲㐳扦っ㠰㔱㈵戵㉢㔹㕤挷挱㜹㌶敢㐶㜲㘵ㄷ戰晣㙣㔵㡦愵愲愵ㅢ慦挲ㄲ㌷挹攴㜲摢㡤搷搰搰慦〳挰攳㑢昰㈱〵昲㥥愶㐰ㅥ〶㜶晣攴戳扡捣㈶散攱㈶㐴㔹㕤㔲㕦扢ㅣ挵㤲㔲㠴㜷㜷昳㈸㤶㤹㐲攸㘵〸㔱〸攸㜷㠰㡤戲㈰㌴攲慣〲㠵㙢㌷㡦㌸㉢㐳㈱昴㜰㡡扦㐷㜱搶㜰㐶㝣愵捤㔵攸ㄱ㘷㌱㈷攲扢㍡挵㍦愴㌸换㉥㈳㝥㥤捤搵捤㈳㝥扤㑤搸搹㈹晥㌱戰㡡㐵㤷㘸摥搱㉤ㄳ㘵㜱㘴昴戲㈲ㄲ㥥ㅤ摣㍣㡡㔵㤲㄰扡㍡昵㝥〶㙣昴搶戴㌸㡢ㄸ攱敡攲ㄱ㘷㘱㈳㠴捥㑥昱㉦㈸捥ㄲ挴㔸㘷摤㈱㕣ㅤ㍤攲慣㐵㠴戰㥤㔳晣㙢㡡摦㤹ㄶ㘷愹㈰㕣㔱㡦㌸换〷㈱ㄴ㌸挵扦愱昸㥡戴㌸慦敥挲搵捥㈳捥㉢扥㄰昲㥤攲摦㔱㥣搷㘶攳㍣㉦挸挲ㄵ昱㠸昳㈲㉤〴敤ㄴ晦㤱攲扣㥣ㅡ㜱㕥㐳㠵慢㡤㐷㥣搷㔵㈱㠴㥤攲㍦〳慢㜸㌱ㄵ㔲㡥㕢㈶捡㡢㥥搱换㉢㥤昰㘴扢㜹ㄴ慦㝥㐲挸㜲敡摤ち慣攲㈵㑦㐸㈱户㑣㤴㤷㈶愳㤷搷㈳攱搹晡扤昵っ摣㍥昶㜸㡤ㄲ挲㙦㠶㈰㠷㑦戶㠶㕥㕥㤸㠴昴㡢㕢㈶捡ぢ㠸搱换慢㠶昰晣散收㔱扣㤲〸攱扦㑥扤㙤愰㌷捡㜳扥ㄱ攷㠹㕥戸㝥昴㠸昳攴㉦㠴ㅦ㥣攲㜸搳ㄳ㡡昲㌴㙤挴㜹㙥ㄶ慥敦㍣攲㍣㕦ぢ攱㍦㑥昱㜶ㄴ攷㤹搵㠸昳㜴㉡㕣摦㜸挴㜹㡡ㄵ挲ㄶ愷㜸㤴㐱攱㜹㔵㐸㕦扢㘵愲㍣晦ㄹ扤㍣改〹捦㔷㙥ㅥ挵ㄳ愱㄰扥㜴敡敤㐴扤㍣㘱挹㈳㠲捥散昱晣㈳扤㉥散昱㜴㈲扤敤搹攳搹㐱㝡㕤搹攳㌱㉤扤ㅤ搸攳㈱㉡扤ㅤ搹攳ㄱ㈷扤㥤搸攳〱㈴扤㥤搹攳昱㈰扤㙥散㜱㜸㑢㙦ㄷ昶㌸㕡愵户㉢㝢ㅣ㘳搲㉢㘴㡦㈳㐳㝡摤搹㘳㍥愵搷㠳㍤愶㐷㝡扢戱挷㘸㑢慦㈷㝢っ㥥昴㝡戱挷㕤㤶摥敥散挹㉥昳慣敤扣㤴㈹搹㜵ㅦ㔶㐲攰挳㑡㈸㝣㔸〹㠹て㉢愱昱㘱㈵㐴㍥慣㠴捡㠷㤵㤰昹戰ㄲ㍡ㅦ㔶㐲攸挳㑡㈸㝤㔸〹愹て㉢愱昵㘱㈵挴㍥慣㠴摡㠷㤵㤰晢戰ㄲ㝡㉦戶敤晦〳ㄷ㘵㌶㠱</t>
  </si>
  <si>
    <t>K_turismo</t>
  </si>
  <si>
    <t>rOTinicial</t>
  </si>
  <si>
    <t>Tasa de ocupación real</t>
  </si>
  <si>
    <t>Turista x habitación</t>
  </si>
  <si>
    <t xml:space="preserve">Ideal para turistas </t>
  </si>
  <si>
    <t>Relación ballenas embarcaciones</t>
  </si>
  <si>
    <t>Ballenas en grupo</t>
  </si>
  <si>
    <t>NOM-131</t>
  </si>
  <si>
    <t>Hábitat ballenas</t>
  </si>
  <si>
    <t>Pérdida de hábitat</t>
  </si>
  <si>
    <t xml:space="preserve">Crecimiento poblacional </t>
  </si>
  <si>
    <t>K ballenas</t>
  </si>
  <si>
    <t>r ballenas</t>
  </si>
  <si>
    <t>Población ballena inicial</t>
  </si>
  <si>
    <t>Pérdida de ballenas</t>
  </si>
  <si>
    <t>Ingreso turistas 1día</t>
  </si>
  <si>
    <t>Ingreso turistas que pernoctan</t>
  </si>
  <si>
    <t>Ingreso por avistamiento</t>
  </si>
  <si>
    <t>Gasto medio turistas 1día</t>
  </si>
  <si>
    <t>Gasto medio turistas pernoctan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</si>
</sst>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0000"/>
    <numFmt numFmtId="166" formatCode="0.0000"/>
    <numFmt numFmtId="167" formatCode="#,##0.000"/>
    <numFmt numFmtId="168" formatCode="#,##0.0"/>
  </numFmts>
  <fonts count="5" x14ac:knownFonts="1">
    <font>
      <sz val="11"/>
      <color theme="1"/>
      <name val="Calibri"/>
      <family val="2"/>
      <scheme val="minor"/>
    </font>
    <font>
      <b/>
      <sz val="11"/>
      <color theme="1"/>
      <name val="Calibri"/>
      <family val="2"/>
      <scheme val="minor"/>
    </font>
    <font>
      <b/>
      <vertAlign val="subscript"/>
      <sz val="11"/>
      <color theme="1"/>
      <name val="Calibri"/>
      <family val="2"/>
      <scheme val="minor"/>
    </font>
    <font>
      <sz val="10"/>
      <name val="MS Sans Serif"/>
    </font>
    <font>
      <b/>
      <sz val="10"/>
      <color theme="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rgb="FF00FF00"/>
        <bgColor indexed="64"/>
      </patternFill>
    </fill>
    <fill>
      <patternFill patternType="solid">
        <fgColor rgb="FF00FFFF"/>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4" tint="0.59999389629810485"/>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101">
    <xf numFmtId="0" fontId="0" fillId="0" borderId="0" xfId="0"/>
    <xf numFmtId="0" fontId="0" fillId="0" borderId="0" xfId="0" applyAlignment="1">
      <alignment horizontal="center"/>
    </xf>
    <xf numFmtId="0" fontId="1" fillId="0" borderId="0" xfId="0" applyFont="1" applyAlignment="1">
      <alignment horizontal="center" vertical="center" wrapText="1"/>
    </xf>
    <xf numFmtId="3" fontId="0" fillId="0" borderId="0" xfId="0" applyNumberFormat="1" applyAlignment="1">
      <alignment horizontal="center"/>
    </xf>
    <xf numFmtId="0" fontId="0" fillId="0" borderId="0" xfId="0" applyFill="1"/>
    <xf numFmtId="0" fontId="1" fillId="0" borderId="0" xfId="0" applyFont="1" applyFill="1" applyAlignment="1">
      <alignment horizontal="center" vertical="center" wrapText="1"/>
    </xf>
    <xf numFmtId="0" fontId="0" fillId="0" borderId="0" xfId="0"/>
    <xf numFmtId="0" fontId="1" fillId="0" borderId="0" xfId="0" applyFont="1"/>
    <xf numFmtId="0" fontId="0" fillId="0" borderId="0" xfId="0" applyFill="1" applyAlignment="1">
      <alignment horizontal="center"/>
    </xf>
    <xf numFmtId="3" fontId="0" fillId="0" borderId="0" xfId="0" applyNumberFormat="1" applyFont="1"/>
    <xf numFmtId="0" fontId="0" fillId="0" borderId="1" xfId="0" applyFill="1" applyBorder="1" applyAlignment="1">
      <alignment horizontal="center"/>
    </xf>
    <xf numFmtId="0" fontId="0" fillId="0" borderId="2" xfId="0" applyFill="1" applyBorder="1" applyAlignment="1">
      <alignment horizontal="center"/>
    </xf>
    <xf numFmtId="165" fontId="0" fillId="0" borderId="2" xfId="0" applyNumberFormat="1" applyFill="1" applyBorder="1" applyAlignment="1">
      <alignment horizontal="center"/>
    </xf>
    <xf numFmtId="164" fontId="0" fillId="0" borderId="2" xfId="0" applyNumberFormat="1" applyFill="1" applyBorder="1" applyAlignment="1">
      <alignment horizontal="center"/>
    </xf>
    <xf numFmtId="3" fontId="0" fillId="0" borderId="2" xfId="0" applyNumberFormat="1" applyFill="1" applyBorder="1" applyAlignment="1">
      <alignment horizontal="center"/>
    </xf>
    <xf numFmtId="0" fontId="0" fillId="0" borderId="2" xfId="0" applyBorder="1"/>
    <xf numFmtId="3" fontId="0" fillId="0" borderId="2" xfId="0" applyNumberFormat="1" applyBorder="1" applyAlignment="1">
      <alignment horizontal="center"/>
    </xf>
    <xf numFmtId="0" fontId="0" fillId="0" borderId="4" xfId="0" applyBorder="1" applyAlignment="1">
      <alignment horizontal="center" wrapText="1"/>
    </xf>
    <xf numFmtId="164" fontId="0" fillId="0" borderId="6" xfId="0" applyNumberFormat="1" applyBorder="1"/>
    <xf numFmtId="0" fontId="0" fillId="0" borderId="0" xfId="0" quotePrefix="1"/>
    <xf numFmtId="0" fontId="1" fillId="0" borderId="0" xfId="0" applyFont="1" applyFill="1" applyAlignment="1">
      <alignment horizontal="center" vertical="center"/>
    </xf>
    <xf numFmtId="3" fontId="0" fillId="0" borderId="10" xfId="0" applyNumberFormat="1" applyFill="1" applyBorder="1" applyAlignment="1">
      <alignment horizontal="center"/>
    </xf>
    <xf numFmtId="0" fontId="0" fillId="4" borderId="8" xfId="0" applyFill="1" applyBorder="1" applyAlignment="1">
      <alignment horizontal="center"/>
    </xf>
    <xf numFmtId="0" fontId="0" fillId="0" borderId="10" xfId="0" applyFill="1" applyBorder="1" applyAlignment="1">
      <alignment horizontal="center"/>
    </xf>
    <xf numFmtId="168" fontId="0" fillId="0" borderId="10" xfId="0" applyNumberFormat="1" applyFill="1" applyBorder="1" applyAlignment="1">
      <alignment horizontal="center"/>
    </xf>
    <xf numFmtId="167" fontId="0" fillId="0" borderId="10" xfId="0" applyNumberFormat="1" applyFill="1" applyBorder="1" applyAlignment="1">
      <alignment horizontal="center"/>
    </xf>
    <xf numFmtId="166" fontId="0" fillId="0" borderId="2" xfId="0" applyNumberFormat="1" applyFill="1" applyBorder="1" applyAlignment="1">
      <alignment horizontal="center"/>
    </xf>
    <xf numFmtId="166" fontId="0" fillId="0" borderId="0" xfId="0" applyNumberFormat="1" applyFill="1" applyBorder="1" applyAlignment="1">
      <alignment horizontal="center"/>
    </xf>
    <xf numFmtId="2" fontId="0" fillId="0" borderId="2" xfId="0" applyNumberFormat="1" applyFill="1" applyBorder="1" applyAlignment="1">
      <alignment horizontal="center"/>
    </xf>
    <xf numFmtId="3" fontId="0" fillId="0" borderId="8" xfId="0" applyNumberFormat="1" applyFill="1" applyBorder="1" applyAlignment="1">
      <alignment horizontal="center"/>
    </xf>
    <xf numFmtId="0" fontId="0" fillId="0" borderId="12" xfId="0" applyBorder="1" applyAlignment="1">
      <alignment horizontal="center"/>
    </xf>
    <xf numFmtId="0" fontId="0" fillId="0" borderId="0" xfId="0" applyBorder="1"/>
    <xf numFmtId="0" fontId="0" fillId="0" borderId="0" xfId="0" applyFill="1" applyBorder="1"/>
    <xf numFmtId="0" fontId="0" fillId="0" borderId="0" xfId="0" applyFill="1" applyBorder="1" applyAlignment="1">
      <alignment horizontal="center"/>
    </xf>
    <xf numFmtId="3" fontId="0" fillId="0" borderId="0" xfId="0" applyNumberFormat="1" applyFill="1" applyBorder="1" applyAlignment="1">
      <alignment horizontal="center"/>
    </xf>
    <xf numFmtId="3" fontId="0" fillId="0" borderId="7" xfId="0" applyNumberFormat="1" applyFill="1" applyBorder="1" applyAlignment="1">
      <alignment horizontal="center"/>
    </xf>
    <xf numFmtId="0" fontId="0" fillId="0" borderId="2" xfId="0" applyFill="1" applyBorder="1"/>
    <xf numFmtId="0" fontId="1" fillId="6" borderId="11" xfId="0" applyFont="1" applyFill="1" applyBorder="1" applyAlignment="1">
      <alignment horizontal="center" vertical="center" wrapText="1"/>
    </xf>
    <xf numFmtId="0" fontId="1" fillId="6" borderId="0" xfId="0" applyFont="1" applyFill="1" applyAlignment="1">
      <alignment horizontal="center" vertical="center" wrapText="1"/>
    </xf>
    <xf numFmtId="0" fontId="1" fillId="2" borderId="11" xfId="0" applyFont="1" applyFill="1" applyBorder="1" applyAlignment="1">
      <alignment horizontal="center" vertical="center" wrapText="1"/>
    </xf>
    <xf numFmtId="0" fontId="1" fillId="2" borderId="0" xfId="0" applyFont="1" applyFill="1" applyAlignment="1">
      <alignment horizontal="center" vertical="center" wrapText="1"/>
    </xf>
    <xf numFmtId="3" fontId="0" fillId="0" borderId="13" xfId="0" applyNumberFormat="1" applyFill="1" applyBorder="1" applyAlignment="1">
      <alignment horizontal="center"/>
    </xf>
    <xf numFmtId="0" fontId="0" fillId="0" borderId="0" xfId="0" applyBorder="1" applyAlignment="1">
      <alignment horizontal="center"/>
    </xf>
    <xf numFmtId="4" fontId="0" fillId="0" borderId="0" xfId="0" applyNumberFormat="1" applyFill="1" applyBorder="1" applyAlignment="1">
      <alignment horizontal="center"/>
    </xf>
    <xf numFmtId="2" fontId="0" fillId="0" borderId="0" xfId="0" applyNumberFormat="1" applyFill="1" applyBorder="1" applyAlignment="1">
      <alignment horizontal="center"/>
    </xf>
    <xf numFmtId="4" fontId="0" fillId="0" borderId="2" xfId="0" applyNumberFormat="1" applyFill="1" applyBorder="1" applyAlignment="1">
      <alignment horizontal="center"/>
    </xf>
    <xf numFmtId="0" fontId="1" fillId="7" borderId="0" xfId="0" applyFont="1" applyFill="1" applyAlignment="1">
      <alignment horizontal="center" vertical="center" wrapText="1"/>
    </xf>
    <xf numFmtId="0" fontId="1" fillId="0" borderId="9" xfId="0" applyFont="1" applyFill="1" applyBorder="1" applyAlignment="1">
      <alignment horizontal="center" vertical="center" wrapText="1"/>
    </xf>
    <xf numFmtId="0" fontId="1" fillId="7" borderId="0" xfId="0" applyFont="1" applyFill="1" applyAlignment="1">
      <alignment horizontal="center" vertical="center"/>
    </xf>
    <xf numFmtId="0" fontId="1" fillId="7" borderId="9" xfId="0" applyFont="1" applyFill="1" applyBorder="1" applyAlignment="1">
      <alignment horizontal="center" vertical="center"/>
    </xf>
    <xf numFmtId="0" fontId="0" fillId="0" borderId="8" xfId="0" applyBorder="1"/>
    <xf numFmtId="0" fontId="1" fillId="2" borderId="8" xfId="0" applyFont="1" applyFill="1" applyBorder="1"/>
    <xf numFmtId="4" fontId="0" fillId="3" borderId="8" xfId="0" applyNumberFormat="1" applyFont="1" applyFill="1" applyBorder="1"/>
    <xf numFmtId="0" fontId="0" fillId="3" borderId="8" xfId="0" applyFill="1" applyBorder="1" applyAlignment="1">
      <alignment horizontal="right"/>
    </xf>
    <xf numFmtId="0" fontId="1" fillId="0" borderId="8" xfId="0" applyFont="1" applyBorder="1"/>
    <xf numFmtId="0" fontId="0" fillId="0" borderId="8" xfId="0" applyFill="1" applyBorder="1" applyAlignment="1">
      <alignment horizontal="right"/>
    </xf>
    <xf numFmtId="0" fontId="1" fillId="5" borderId="8" xfId="0" applyFont="1" applyFill="1" applyBorder="1"/>
    <xf numFmtId="0" fontId="4" fillId="5" borderId="8" xfId="0" applyFont="1" applyFill="1" applyBorder="1" applyAlignment="1">
      <alignment horizontal="left" vertical="center" wrapText="1"/>
    </xf>
    <xf numFmtId="3" fontId="0" fillId="0" borderId="8" xfId="0" applyNumberFormat="1" applyFont="1" applyBorder="1"/>
    <xf numFmtId="2" fontId="0" fillId="3" borderId="8" xfId="0" applyNumberFormat="1" applyFill="1" applyBorder="1" applyAlignment="1">
      <alignment horizontal="right"/>
    </xf>
    <xf numFmtId="167" fontId="0" fillId="0" borderId="8" xfId="0" applyNumberFormat="1" applyFont="1" applyBorder="1"/>
    <xf numFmtId="0" fontId="1" fillId="0" borderId="8" xfId="0" applyFont="1" applyBorder="1" applyAlignment="1">
      <alignment wrapText="1"/>
    </xf>
    <xf numFmtId="3" fontId="0" fillId="0" borderId="8" xfId="0" applyNumberFormat="1" applyFill="1" applyBorder="1" applyAlignment="1">
      <alignment horizontal="right"/>
    </xf>
    <xf numFmtId="2" fontId="0" fillId="0" borderId="8" xfId="0" applyNumberFormat="1" applyFill="1" applyBorder="1" applyAlignment="1">
      <alignment horizontal="right"/>
    </xf>
    <xf numFmtId="164" fontId="0" fillId="0" borderId="0" xfId="0" applyNumberFormat="1" applyFill="1" applyBorder="1" applyAlignment="1">
      <alignment horizontal="center"/>
    </xf>
    <xf numFmtId="164" fontId="0" fillId="0" borderId="0" xfId="0" applyNumberFormat="1" applyBorder="1" applyAlignment="1">
      <alignment horizontal="center"/>
    </xf>
    <xf numFmtId="167" fontId="0" fillId="0" borderId="8" xfId="0" applyNumberFormat="1" applyFill="1" applyBorder="1" applyAlignment="1">
      <alignment horizontal="center"/>
    </xf>
    <xf numFmtId="168" fontId="0" fillId="0" borderId="8" xfId="0" applyNumberFormat="1" applyFill="1" applyBorder="1" applyAlignment="1">
      <alignment horizontal="center"/>
    </xf>
    <xf numFmtId="164" fontId="0" fillId="0" borderId="2" xfId="0" applyNumberFormat="1" applyBorder="1" applyAlignment="1">
      <alignment horizontal="center"/>
    </xf>
    <xf numFmtId="0" fontId="0" fillId="0" borderId="1" xfId="0" applyBorder="1" applyAlignment="1">
      <alignment horizontal="center"/>
    </xf>
    <xf numFmtId="0" fontId="1" fillId="0" borderId="1" xfId="0" applyFont="1" applyFill="1" applyBorder="1" applyAlignment="1">
      <alignment horizontal="center"/>
    </xf>
    <xf numFmtId="165" fontId="1" fillId="0" borderId="2" xfId="0" applyNumberFormat="1" applyFont="1" applyFill="1" applyBorder="1" applyAlignment="1">
      <alignment horizontal="center"/>
    </xf>
    <xf numFmtId="164" fontId="1" fillId="0" borderId="2" xfId="0" applyNumberFormat="1" applyFont="1" applyFill="1" applyBorder="1" applyAlignment="1">
      <alignment horizontal="center"/>
    </xf>
    <xf numFmtId="167" fontId="1" fillId="0" borderId="8" xfId="0" applyNumberFormat="1" applyFont="1" applyFill="1" applyBorder="1" applyAlignment="1">
      <alignment horizontal="center"/>
    </xf>
    <xf numFmtId="3" fontId="1" fillId="0" borderId="2" xfId="0" applyNumberFormat="1" applyFont="1" applyFill="1" applyBorder="1" applyAlignment="1">
      <alignment horizontal="center"/>
    </xf>
    <xf numFmtId="168" fontId="1" fillId="0" borderId="8" xfId="0" applyNumberFormat="1" applyFont="1" applyFill="1" applyBorder="1" applyAlignment="1">
      <alignment horizontal="center"/>
    </xf>
    <xf numFmtId="0" fontId="1" fillId="4" borderId="8" xfId="0" applyFont="1" applyFill="1" applyBorder="1" applyAlignment="1">
      <alignment horizontal="center"/>
    </xf>
    <xf numFmtId="3" fontId="1" fillId="0" borderId="8" xfId="0" applyNumberFormat="1" applyFont="1" applyFill="1" applyBorder="1" applyAlignment="1">
      <alignment horizontal="center"/>
    </xf>
    <xf numFmtId="164" fontId="1" fillId="0" borderId="2" xfId="0" applyNumberFormat="1" applyFont="1" applyBorder="1" applyAlignment="1">
      <alignment horizontal="center"/>
    </xf>
    <xf numFmtId="166" fontId="1" fillId="0" borderId="2" xfId="0" applyNumberFormat="1" applyFont="1" applyFill="1" applyBorder="1" applyAlignment="1">
      <alignment horizontal="center"/>
    </xf>
    <xf numFmtId="2" fontId="1" fillId="0" borderId="2" xfId="0" applyNumberFormat="1" applyFont="1" applyFill="1" applyBorder="1" applyAlignment="1">
      <alignment horizontal="center"/>
    </xf>
    <xf numFmtId="0" fontId="1" fillId="0" borderId="1" xfId="0" applyFont="1" applyBorder="1" applyAlignment="1">
      <alignment horizontal="center"/>
    </xf>
    <xf numFmtId="0" fontId="1" fillId="0" borderId="2" xfId="0" applyFont="1" applyBorder="1"/>
    <xf numFmtId="0" fontId="1" fillId="0" borderId="2" xfId="0" applyFont="1" applyFill="1" applyBorder="1"/>
    <xf numFmtId="3" fontId="1" fillId="0" borderId="2" xfId="0" applyNumberFormat="1" applyFont="1" applyBorder="1" applyAlignment="1">
      <alignment horizontal="center"/>
    </xf>
    <xf numFmtId="0" fontId="1" fillId="0" borderId="2" xfId="0" applyFont="1" applyFill="1" applyBorder="1" applyAlignment="1">
      <alignment horizontal="center"/>
    </xf>
    <xf numFmtId="4" fontId="1" fillId="0" borderId="2" xfId="0" applyNumberFormat="1" applyFont="1" applyFill="1" applyBorder="1" applyAlignment="1">
      <alignment horizontal="center"/>
    </xf>
    <xf numFmtId="3" fontId="1" fillId="4" borderId="8" xfId="0" applyNumberFormat="1" applyFont="1" applyFill="1" applyBorder="1" applyAlignment="1">
      <alignment horizontal="center"/>
    </xf>
    <xf numFmtId="1" fontId="1" fillId="0" borderId="2" xfId="0" applyNumberFormat="1" applyFont="1" applyFill="1" applyBorder="1" applyAlignment="1">
      <alignment horizontal="center"/>
    </xf>
    <xf numFmtId="0" fontId="1" fillId="0" borderId="13" xfId="0" applyFont="1" applyFill="1" applyBorder="1" applyAlignment="1">
      <alignment horizontal="center"/>
    </xf>
    <xf numFmtId="0" fontId="1" fillId="0" borderId="0" xfId="0" applyFont="1" applyFill="1"/>
    <xf numFmtId="3" fontId="1" fillId="0" borderId="5" xfId="0" applyNumberFormat="1" applyFont="1" applyBorder="1"/>
    <xf numFmtId="164" fontId="0" fillId="0" borderId="12" xfId="0" applyNumberFormat="1" applyFill="1" applyBorder="1" applyAlignment="1">
      <alignment horizontal="center"/>
    </xf>
    <xf numFmtId="165" fontId="0" fillId="0" borderId="0" xfId="0" applyNumberFormat="1" applyFill="1" applyBorder="1" applyAlignment="1">
      <alignment horizontal="center"/>
    </xf>
    <xf numFmtId="164" fontId="0" fillId="0" borderId="3" xfId="0" applyNumberFormat="1" applyFill="1" applyBorder="1" applyAlignment="1">
      <alignment horizontal="center"/>
    </xf>
    <xf numFmtId="164" fontId="1" fillId="0" borderId="3" xfId="0" applyNumberFormat="1" applyFont="1" applyFill="1" applyBorder="1" applyAlignment="1">
      <alignment horizontal="center"/>
    </xf>
    <xf numFmtId="164" fontId="1" fillId="0" borderId="8" xfId="0" applyNumberFormat="1" applyFont="1" applyFill="1" applyBorder="1" applyAlignment="1">
      <alignment horizontal="center"/>
    </xf>
    <xf numFmtId="164" fontId="0" fillId="0" borderId="14" xfId="0" applyNumberFormat="1" applyFill="1" applyBorder="1" applyAlignment="1">
      <alignment horizontal="center"/>
    </xf>
    <xf numFmtId="164" fontId="0" fillId="0" borderId="8" xfId="0" applyNumberFormat="1" applyFill="1" applyBorder="1" applyAlignment="1">
      <alignment horizontal="center"/>
    </xf>
    <xf numFmtId="164" fontId="0" fillId="0" borderId="9" xfId="0" applyNumberFormat="1" applyFill="1" applyBorder="1" applyAlignment="1">
      <alignment horizontal="center"/>
    </xf>
    <xf numFmtId="1" fontId="1" fillId="0" borderId="1" xfId="0" applyNumberFormat="1" applyFont="1" applyFill="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workbookViewId="0"/>
  </sheetViews>
  <sheetFormatPr baseColWidth="10" defaultRowHeight="15" x14ac:dyDescent="0.25"/>
  <cols>
    <col min="1" max="2" width="36.7109375" customWidth="1"/>
  </cols>
  <sheetData>
    <row r="1" spans="1:16" x14ac:dyDescent="0.25">
      <c r="A1" s="7" t="s">
        <v>27</v>
      </c>
    </row>
    <row r="2" spans="1:16" x14ac:dyDescent="0.25">
      <c r="P2" t="e">
        <f ca="1">_xll.CB.RecalcCounterFN()</f>
        <v>#NAME?</v>
      </c>
    </row>
    <row r="3" spans="1:16" x14ac:dyDescent="0.25">
      <c r="A3" t="s">
        <v>28</v>
      </c>
      <c r="B3" t="s">
        <v>29</v>
      </c>
      <c r="C3">
        <v>0</v>
      </c>
    </row>
    <row r="4" spans="1:16" x14ac:dyDescent="0.25">
      <c r="A4" t="s">
        <v>30</v>
      </c>
    </row>
    <row r="5" spans="1:16" x14ac:dyDescent="0.25">
      <c r="A5" t="s">
        <v>31</v>
      </c>
    </row>
    <row r="7" spans="1:16" x14ac:dyDescent="0.25">
      <c r="A7" s="7" t="s">
        <v>32</v>
      </c>
      <c r="B7" t="s">
        <v>33</v>
      </c>
    </row>
    <row r="8" spans="1:16" x14ac:dyDescent="0.25">
      <c r="B8">
        <v>2</v>
      </c>
    </row>
    <row r="10" spans="1:16" x14ac:dyDescent="0.25">
      <c r="A10" t="s">
        <v>34</v>
      </c>
    </row>
    <row r="11" spans="1:16" x14ac:dyDescent="0.25">
      <c r="A11" t="e">
        <f>CB_DATA_!#REF!</f>
        <v>#REF!</v>
      </c>
      <c r="B11" t="e">
        <f>Hoja1!#REF!</f>
        <v>#REF!</v>
      </c>
    </row>
    <row r="13" spans="1:16" x14ac:dyDescent="0.25">
      <c r="A13" t="s">
        <v>35</v>
      </c>
    </row>
    <row r="14" spans="1:16" x14ac:dyDescent="0.25">
      <c r="A14" t="s">
        <v>39</v>
      </c>
      <c r="B14" t="s">
        <v>43</v>
      </c>
    </row>
    <row r="16" spans="1:16" x14ac:dyDescent="0.25">
      <c r="A16" t="s">
        <v>36</v>
      </c>
    </row>
    <row r="19" spans="1:2" x14ac:dyDescent="0.25">
      <c r="A19" t="s">
        <v>37</v>
      </c>
    </row>
    <row r="20" spans="1:2" x14ac:dyDescent="0.25">
      <c r="A20">
        <v>28</v>
      </c>
      <c r="B20">
        <v>40</v>
      </c>
    </row>
    <row r="25" spans="1:2" x14ac:dyDescent="0.25">
      <c r="A25" s="7" t="s">
        <v>38</v>
      </c>
    </row>
    <row r="26" spans="1:2" x14ac:dyDescent="0.25">
      <c r="A26" s="19" t="s">
        <v>40</v>
      </c>
      <c r="B26" s="19" t="s">
        <v>44</v>
      </c>
    </row>
    <row r="27" spans="1:2" x14ac:dyDescent="0.25">
      <c r="A27" t="s">
        <v>41</v>
      </c>
      <c r="B27" t="s">
        <v>455</v>
      </c>
    </row>
    <row r="28" spans="1:2" x14ac:dyDescent="0.25">
      <c r="A28" s="19" t="s">
        <v>42</v>
      </c>
      <c r="B28" s="19" t="s">
        <v>42</v>
      </c>
    </row>
    <row r="29" spans="1:2" x14ac:dyDescent="0.25">
      <c r="B29" s="19" t="s">
        <v>40</v>
      </c>
    </row>
    <row r="30" spans="1:2" x14ac:dyDescent="0.25">
      <c r="B30" t="s">
        <v>47</v>
      </c>
    </row>
    <row r="31" spans="1:2" x14ac:dyDescent="0.25">
      <c r="B31" s="19" t="s">
        <v>42</v>
      </c>
    </row>
    <row r="32" spans="1:2" x14ac:dyDescent="0.25">
      <c r="B32" s="19" t="s">
        <v>45</v>
      </c>
    </row>
    <row r="33" spans="2:2" x14ac:dyDescent="0.25">
      <c r="B33" t="s">
        <v>453</v>
      </c>
    </row>
    <row r="34" spans="2:2" x14ac:dyDescent="0.25">
      <c r="B34" s="19" t="s">
        <v>42</v>
      </c>
    </row>
    <row r="38" spans="2:2" x14ac:dyDescent="0.25">
      <c r="B38" s="19" t="s">
        <v>46</v>
      </c>
    </row>
    <row r="39" spans="2:2" x14ac:dyDescent="0.25">
      <c r="B39" t="s">
        <v>454</v>
      </c>
    </row>
    <row r="40" spans="2:2" x14ac:dyDescent="0.25">
      <c r="B40" s="19" t="s">
        <v>42</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3"/>
  <sheetViews>
    <sheetView tabSelected="1" workbookViewId="0">
      <selection activeCell="U4" sqref="U4"/>
    </sheetView>
  </sheetViews>
  <sheetFormatPr baseColWidth="10" defaultRowHeight="15" x14ac:dyDescent="0.25"/>
  <cols>
    <col min="1" max="1" width="30" customWidth="1"/>
    <col min="2" max="2" width="13" style="6" customWidth="1"/>
    <col min="3" max="3" width="4.7109375" customWidth="1"/>
    <col min="4" max="4" width="9" style="4" customWidth="1"/>
    <col min="5" max="5" width="10.7109375" customWidth="1"/>
    <col min="6" max="6" width="13.140625" customWidth="1"/>
    <col min="7" max="7" width="5.5703125" style="4" customWidth="1"/>
    <col min="8" max="8" width="12" style="4" customWidth="1"/>
    <col min="9" max="9" width="6" style="4" customWidth="1"/>
    <col min="10" max="10" width="11.42578125" style="4"/>
    <col min="11" max="11" width="5.7109375" style="4" customWidth="1"/>
    <col min="12" max="12" width="15" style="4" customWidth="1"/>
    <col min="13" max="13" width="6.85546875" style="4" customWidth="1"/>
    <col min="14" max="14" width="13" style="8" customWidth="1"/>
    <col min="17" max="20" width="12.5703125" style="6" customWidth="1"/>
    <col min="21" max="21" width="11.140625" style="6" customWidth="1"/>
    <col min="22" max="22" width="12.5703125" customWidth="1"/>
    <col min="23" max="23" width="14.85546875" style="6" customWidth="1"/>
    <col min="24" max="25" width="12.5703125" style="6" customWidth="1"/>
    <col min="26" max="26" width="13.5703125" customWidth="1"/>
    <col min="27" max="27" width="13" customWidth="1"/>
    <col min="28" max="28" width="13.140625" customWidth="1"/>
    <col min="29" max="29" width="13.7109375" style="4" customWidth="1"/>
    <col min="30" max="30" width="12.85546875" style="1" customWidth="1"/>
    <col min="31" max="31" width="13.42578125" customWidth="1"/>
    <col min="32" max="32" width="12.42578125" customWidth="1"/>
    <col min="33" max="33" width="10.5703125" customWidth="1"/>
    <col min="34" max="34" width="10.28515625" customWidth="1"/>
    <col min="35" max="35" width="15.7109375" customWidth="1"/>
    <col min="36" max="36" width="14.7109375" customWidth="1"/>
  </cols>
  <sheetData>
    <row r="1" spans="1:41" ht="63" customHeight="1" x14ac:dyDescent="0.25">
      <c r="D1" s="20" t="s">
        <v>16</v>
      </c>
      <c r="E1" s="48" t="s">
        <v>1</v>
      </c>
      <c r="F1" s="46" t="s">
        <v>0</v>
      </c>
      <c r="G1" s="46"/>
      <c r="H1" s="49" t="s">
        <v>7</v>
      </c>
      <c r="I1" s="48"/>
      <c r="J1" s="49" t="s">
        <v>4</v>
      </c>
      <c r="K1" s="20"/>
      <c r="L1" s="47" t="s">
        <v>8</v>
      </c>
      <c r="M1" s="5"/>
      <c r="N1" s="47" t="s">
        <v>9</v>
      </c>
      <c r="O1" s="48" t="s">
        <v>3</v>
      </c>
      <c r="P1" s="48" t="s">
        <v>5</v>
      </c>
      <c r="Q1" s="46" t="s">
        <v>458</v>
      </c>
      <c r="R1" s="46" t="s">
        <v>471</v>
      </c>
      <c r="S1" s="46" t="s">
        <v>472</v>
      </c>
      <c r="T1" s="46" t="s">
        <v>473</v>
      </c>
      <c r="U1" s="39" t="s">
        <v>460</v>
      </c>
      <c r="V1" s="40" t="s">
        <v>6</v>
      </c>
      <c r="W1" s="40" t="s">
        <v>461</v>
      </c>
      <c r="X1" s="40" t="s">
        <v>462</v>
      </c>
      <c r="Y1" s="40" t="s">
        <v>463</v>
      </c>
      <c r="Z1" s="37" t="s">
        <v>10</v>
      </c>
      <c r="AA1" s="38" t="s">
        <v>11</v>
      </c>
      <c r="AB1" s="38" t="s">
        <v>12</v>
      </c>
      <c r="AC1" s="38" t="s">
        <v>465</v>
      </c>
      <c r="AD1" s="38" t="s">
        <v>464</v>
      </c>
      <c r="AE1" s="38" t="s">
        <v>15</v>
      </c>
      <c r="AF1" s="38" t="s">
        <v>466</v>
      </c>
      <c r="AG1" s="38" t="s">
        <v>13</v>
      </c>
      <c r="AH1" s="38" t="s">
        <v>14</v>
      </c>
      <c r="AI1" s="38" t="s">
        <v>470</v>
      </c>
      <c r="AJ1" s="2"/>
      <c r="AO1" s="17" t="s">
        <v>26</v>
      </c>
    </row>
    <row r="2" spans="1:41" s="4" customFormat="1" x14ac:dyDescent="0.25">
      <c r="D2" s="70">
        <v>0</v>
      </c>
      <c r="E2" s="85">
        <f>($B$5*Q2)/$B$10</f>
        <v>6.25E-2</v>
      </c>
      <c r="F2" s="72">
        <f>E2*H2*(1-(H2/$B$6))</f>
        <v>6.125</v>
      </c>
      <c r="G2" s="96" t="s">
        <v>49</v>
      </c>
      <c r="H2" s="87">
        <f>B24</f>
        <v>100</v>
      </c>
      <c r="I2" s="74" t="s">
        <v>150</v>
      </c>
      <c r="J2" s="77">
        <f>$B$23</f>
        <v>10000</v>
      </c>
      <c r="K2" s="74" t="s">
        <v>251</v>
      </c>
      <c r="L2" s="87">
        <f>B12</f>
        <v>22</v>
      </c>
      <c r="M2" s="74" t="s">
        <v>352</v>
      </c>
      <c r="N2" s="87">
        <f>B20</f>
        <v>2101</v>
      </c>
      <c r="O2" s="72">
        <f>F2*Q2*$B$9*$V$2</f>
        <v>595</v>
      </c>
      <c r="P2" s="85">
        <f>J2*$B$8</f>
        <v>100</v>
      </c>
      <c r="Q2" s="88">
        <f>J2/(H2*$B$9)</f>
        <v>1</v>
      </c>
      <c r="R2" s="74">
        <f>(J2*0.13)*$B$3</f>
        <v>45500</v>
      </c>
      <c r="S2" s="74">
        <f>(J2*0.87)*$B$4</f>
        <v>200100</v>
      </c>
      <c r="T2" s="74">
        <f>R2+S2</f>
        <v>245600</v>
      </c>
      <c r="U2" s="100">
        <v>1</v>
      </c>
      <c r="V2" s="80">
        <f>$U$2-W2</f>
        <v>0.97142857142857142</v>
      </c>
      <c r="W2" s="72">
        <f>IF(INT(L2/$Y$2)/INT((N2/$X$2)/$Y$2)&lt;=1,INT(L2/$Y$2)/INT((N2/$X$2)/$Y$2),1)</f>
        <v>2.8571428571428571E-2</v>
      </c>
      <c r="X2" s="88">
        <v>3</v>
      </c>
      <c r="Y2" s="88">
        <v>4</v>
      </c>
      <c r="Z2" s="70">
        <v>0</v>
      </c>
      <c r="AA2" s="85">
        <v>22</v>
      </c>
      <c r="AB2" s="85">
        <v>0.191</v>
      </c>
      <c r="AC2" s="83">
        <f>IF(L2&gt;$AA$2,((3.14116*$B$16*$B$16)/10000)*L2*$B$15,0)</f>
        <v>0</v>
      </c>
      <c r="AD2" s="74">
        <f>AG2+AH2</f>
        <v>11000</v>
      </c>
      <c r="AE2" s="85">
        <f>N2/AD2</f>
        <v>0.191</v>
      </c>
      <c r="AF2" s="86">
        <f>$B$18*B20*(1-(B20/$B$19))</f>
        <v>15.739991666666667</v>
      </c>
      <c r="AG2" s="74">
        <v>3667</v>
      </c>
      <c r="AH2" s="74">
        <v>7333</v>
      </c>
      <c r="AI2" s="80">
        <f>(($AG$2+$AH$2)-AD2)*AE2</f>
        <v>0</v>
      </c>
      <c r="AJ2" s="89"/>
      <c r="AK2" s="90"/>
      <c r="AL2" s="90"/>
      <c r="AM2" s="90"/>
      <c r="AN2" s="90"/>
      <c r="AO2" s="91">
        <f>SUM(AG2,AH2)</f>
        <v>11000</v>
      </c>
    </row>
    <row r="3" spans="1:41" ht="15.75" thickBot="1" x14ac:dyDescent="0.3">
      <c r="A3" s="50" t="s">
        <v>474</v>
      </c>
      <c r="B3" s="50">
        <v>35</v>
      </c>
      <c r="D3" s="8">
        <v>1</v>
      </c>
      <c r="E3" s="93">
        <f>($B$5*Q3)/$B$10</f>
        <v>6.1808009422850418E-2</v>
      </c>
      <c r="F3" s="64">
        <f t="shared" ref="F3:F66" si="0">E3*H3*(1-(H3/$B$6))</f>
        <v>6.420152265625001</v>
      </c>
      <c r="G3" s="97" t="s">
        <v>50</v>
      </c>
      <c r="H3" s="25">
        <f>H2+F2</f>
        <v>106.125</v>
      </c>
      <c r="I3" s="14" t="s">
        <v>151</v>
      </c>
      <c r="J3" s="24">
        <f>J2+(O2-P2)</f>
        <v>10495</v>
      </c>
      <c r="K3" s="14" t="s">
        <v>252</v>
      </c>
      <c r="L3" s="23">
        <f t="shared" ref="L3:L34" si="1">$AA$2+Z3</f>
        <v>24</v>
      </c>
      <c r="M3" s="14" t="s">
        <v>353</v>
      </c>
      <c r="N3" s="21">
        <f>N2+(AF2-AI2)</f>
        <v>2116.7399916666668</v>
      </c>
      <c r="O3" s="64">
        <f>F3*Q3*$B$9*V3</f>
        <v>613.26237630982155</v>
      </c>
      <c r="P3" s="65">
        <f>J3*$B$8</f>
        <v>104.95</v>
      </c>
      <c r="Q3" s="27">
        <f t="shared" ref="Q3:Q66" si="2">J3/(H3*$B$9)</f>
        <v>0.98892815076560658</v>
      </c>
      <c r="R3" s="34">
        <f t="shared" ref="R3:R66" si="3">(J3*0.13)*$B$3</f>
        <v>47752.250000000007</v>
      </c>
      <c r="S3" s="34">
        <f t="shared" ref="S3:S66" si="4">(J3*0.87)*$B$4</f>
        <v>210004.94999999998</v>
      </c>
      <c r="T3" s="34">
        <f t="shared" ref="T3:T66" si="5">R3+S3</f>
        <v>257757.19999999998</v>
      </c>
      <c r="U3" s="44"/>
      <c r="V3" s="44">
        <f t="shared" ref="V3:V66" si="6">$U$2-W3</f>
        <v>0.96590909090909094</v>
      </c>
      <c r="W3" s="64">
        <f t="shared" ref="W3:W66" si="7">IF(INT(L3/$Y$2)/INT((N3/$X$2)/$Y$2)&lt;=1,INT(L3/$Y$2)/INT((N3/$X$2)/$Y$2),1)</f>
        <v>3.4090909090909088E-2</v>
      </c>
      <c r="X3" s="27"/>
      <c r="Y3" s="27"/>
      <c r="Z3" s="30">
        <f>IF(O2&gt;$B$14,Z2+$B$13,Z2)</f>
        <v>2</v>
      </c>
      <c r="AA3" s="31"/>
      <c r="AB3" s="31"/>
      <c r="AC3" s="32">
        <f>IF(L3&gt;$AA$2,((3.14116*$B$16*$B$16)/10000)*L3*$B$15,0)</f>
        <v>1.6962264</v>
      </c>
      <c r="AD3" s="3">
        <f>AD2-AC2</f>
        <v>11000</v>
      </c>
      <c r="AE3" s="33">
        <f t="shared" ref="AE3:AE66" si="8">N3/AD3</f>
        <v>0.19243090833333334</v>
      </c>
      <c r="AF3" s="43">
        <f>$B$18*N2*(1-(N2/$B$19))</f>
        <v>15.739991666666667</v>
      </c>
      <c r="AG3" s="31"/>
      <c r="AH3" s="31"/>
      <c r="AI3" s="44">
        <f t="shared" ref="AI3:AI66" si="9">(($AG$2+$AH$2)-AD3)*AE3</f>
        <v>0</v>
      </c>
      <c r="AJ3" s="42"/>
      <c r="AO3" s="18">
        <f>391/AO2</f>
        <v>3.5545454545454547E-2</v>
      </c>
    </row>
    <row r="4" spans="1:41" x14ac:dyDescent="0.25">
      <c r="A4" s="50" t="s">
        <v>475</v>
      </c>
      <c r="B4" s="50">
        <v>23</v>
      </c>
      <c r="D4" s="8">
        <v>2</v>
      </c>
      <c r="E4" s="93">
        <f t="shared" ref="E4:E67" si="10">($B$5*Q4)/$B$10</f>
        <v>6.1104988502415684E-2</v>
      </c>
      <c r="F4" s="64">
        <f t="shared" si="0"/>
        <v>6.722274051841385</v>
      </c>
      <c r="G4" s="98" t="s">
        <v>51</v>
      </c>
      <c r="H4" s="25">
        <f t="shared" ref="H4:H67" si="11">H3+F3</f>
        <v>112.54515226562501</v>
      </c>
      <c r="I4" s="14" t="s">
        <v>152</v>
      </c>
      <c r="J4" s="24">
        <f t="shared" ref="J4:J67" si="12">J3+(O3-P3)</f>
        <v>11003.312376309821</v>
      </c>
      <c r="K4" s="14" t="s">
        <v>253</v>
      </c>
      <c r="L4" s="23">
        <f t="shared" si="1"/>
        <v>26</v>
      </c>
      <c r="M4" s="14" t="s">
        <v>354</v>
      </c>
      <c r="N4" s="21">
        <f t="shared" ref="N4:N67" si="13">N3+(AF3-AI3)</f>
        <v>2132.4799833333336</v>
      </c>
      <c r="O4" s="64">
        <f t="shared" ref="O4:O67" si="14">F4*Q4*$B$9*V4</f>
        <v>634.94441445227778</v>
      </c>
      <c r="P4" s="65">
        <f t="shared" ref="P4:P67" si="15">J4*$B$8</f>
        <v>110.03312376309822</v>
      </c>
      <c r="Q4" s="27">
        <f t="shared" si="2"/>
        <v>0.97767981603865095</v>
      </c>
      <c r="R4" s="34">
        <f t="shared" si="3"/>
        <v>50065.071312209693</v>
      </c>
      <c r="S4" s="34">
        <f t="shared" si="4"/>
        <v>220176.28064995952</v>
      </c>
      <c r="T4" s="34">
        <f t="shared" si="5"/>
        <v>270241.35196216922</v>
      </c>
      <c r="U4" s="44"/>
      <c r="V4" s="44">
        <f t="shared" si="6"/>
        <v>0.96610169491525422</v>
      </c>
      <c r="W4" s="64">
        <f t="shared" si="7"/>
        <v>3.3898305084745763E-2</v>
      </c>
      <c r="X4" s="27"/>
      <c r="Y4" s="27"/>
      <c r="Z4" s="30">
        <f>IF(O3&gt;$B$14,Z3+$B$13,Z3)</f>
        <v>4</v>
      </c>
      <c r="AA4" s="31"/>
      <c r="AB4" s="31"/>
      <c r="AC4" s="32">
        <f>IF(L4&gt;$AA$2,((3.14116*$B$16*$B$16)/10000)*L4*$B$15,0)</f>
        <v>1.8375786000000001</v>
      </c>
      <c r="AD4" s="3">
        <f t="shared" ref="AD4:AD67" si="16">AD3-AC3</f>
        <v>10998.303773600001</v>
      </c>
      <c r="AE4" s="33">
        <f t="shared" si="8"/>
        <v>0.19389171523449597</v>
      </c>
      <c r="AF4" s="43">
        <f>$B$18*N3*(1-(N3/$B$19))</f>
        <v>15.580264855658331</v>
      </c>
      <c r="AG4" s="31"/>
      <c r="AH4" s="31"/>
      <c r="AI4" s="44">
        <f t="shared" si="9"/>
        <v>0.32888424612192413</v>
      </c>
      <c r="AJ4" s="42"/>
    </row>
    <row r="5" spans="1:41" x14ac:dyDescent="0.25">
      <c r="A5" s="51" t="s">
        <v>457</v>
      </c>
      <c r="B5" s="52">
        <v>0.05</v>
      </c>
      <c r="D5" s="8">
        <v>3</v>
      </c>
      <c r="E5" s="93">
        <f t="shared" si="10"/>
        <v>6.0411631359393252E-2</v>
      </c>
      <c r="F5" s="64">
        <f t="shared" si="0"/>
        <v>7.0332720960274919</v>
      </c>
      <c r="G5" s="98" t="s">
        <v>52</v>
      </c>
      <c r="H5" s="25">
        <f t="shared" si="11"/>
        <v>119.26742631746639</v>
      </c>
      <c r="I5" s="14" t="s">
        <v>153</v>
      </c>
      <c r="J5" s="24">
        <f t="shared" si="12"/>
        <v>11528.223666999002</v>
      </c>
      <c r="K5" s="14" t="s">
        <v>254</v>
      </c>
      <c r="L5" s="23">
        <f t="shared" si="1"/>
        <v>28</v>
      </c>
      <c r="M5" s="14" t="s">
        <v>355</v>
      </c>
      <c r="N5" s="21">
        <f t="shared" si="13"/>
        <v>2147.7313639428698</v>
      </c>
      <c r="O5" s="64">
        <f t="shared" si="14"/>
        <v>653.09156342250708</v>
      </c>
      <c r="P5" s="65">
        <f t="shared" si="15"/>
        <v>115.28223666999001</v>
      </c>
      <c r="Q5" s="27">
        <f t="shared" si="2"/>
        <v>0.96658610175029203</v>
      </c>
      <c r="R5" s="34">
        <f t="shared" si="3"/>
        <v>52453.417684845459</v>
      </c>
      <c r="S5" s="34">
        <f t="shared" si="4"/>
        <v>230679.75557665003</v>
      </c>
      <c r="T5" s="34">
        <f t="shared" si="5"/>
        <v>283133.17326149548</v>
      </c>
      <c r="U5" s="44"/>
      <c r="V5" s="44">
        <f t="shared" si="6"/>
        <v>0.9606741573033708</v>
      </c>
      <c r="W5" s="64">
        <f t="shared" si="7"/>
        <v>3.9325842696629212E-2</v>
      </c>
      <c r="X5" s="27"/>
      <c r="Y5" s="27"/>
      <c r="Z5" s="30">
        <f>IF(O4&gt;$B$14,Z4+$B$13,Z4)</f>
        <v>6</v>
      </c>
      <c r="AA5" s="31"/>
      <c r="AB5" s="31"/>
      <c r="AC5" s="32">
        <f>IF(L5&gt;$AA$2,((3.14116*$B$16*$B$16)/10000)*L5*$B$15,0)</f>
        <v>1.9789308000000001</v>
      </c>
      <c r="AD5" s="3">
        <f t="shared" si="16"/>
        <v>10996.466195000001</v>
      </c>
      <c r="AE5" s="33">
        <f t="shared" si="8"/>
        <v>0.19531105046450511</v>
      </c>
      <c r="AF5" s="43">
        <f>$B$18*N4*(1-(N4/$B$19))</f>
        <v>15.416408922355549</v>
      </c>
      <c r="AG5" s="31"/>
      <c r="AH5" s="31"/>
      <c r="AI5" s="44">
        <f t="shared" si="9"/>
        <v>0.69019116668654856</v>
      </c>
      <c r="AJ5" s="42"/>
    </row>
    <row r="6" spans="1:41" x14ac:dyDescent="0.25">
      <c r="A6" s="51" t="s">
        <v>456</v>
      </c>
      <c r="B6" s="53">
        <v>5000</v>
      </c>
      <c r="D6" s="8">
        <v>4</v>
      </c>
      <c r="E6" s="93">
        <f t="shared" si="10"/>
        <v>5.9708859221074537E-2</v>
      </c>
      <c r="F6" s="64">
        <f t="shared" si="0"/>
        <v>7.3507770718208132</v>
      </c>
      <c r="G6" s="99" t="s">
        <v>53</v>
      </c>
      <c r="H6" s="25">
        <f t="shared" si="11"/>
        <v>126.30069841349388</v>
      </c>
      <c r="I6" s="41" t="s">
        <v>154</v>
      </c>
      <c r="J6" s="24">
        <f t="shared" si="12"/>
        <v>12066.032993751518</v>
      </c>
      <c r="K6" s="41" t="s">
        <v>255</v>
      </c>
      <c r="L6" s="23">
        <f t="shared" si="1"/>
        <v>30</v>
      </c>
      <c r="M6" s="41" t="s">
        <v>356</v>
      </c>
      <c r="N6" s="21">
        <f t="shared" si="13"/>
        <v>2162.4575816985389</v>
      </c>
      <c r="O6" s="64">
        <f t="shared" si="14"/>
        <v>674.94068274671383</v>
      </c>
      <c r="P6" s="65">
        <f t="shared" si="15"/>
        <v>120.66032993751519</v>
      </c>
      <c r="Q6" s="27">
        <f t="shared" si="2"/>
        <v>0.95534174753719259</v>
      </c>
      <c r="R6" s="34">
        <f t="shared" si="3"/>
        <v>54900.450121569404</v>
      </c>
      <c r="S6" s="34">
        <f t="shared" si="4"/>
        <v>241441.32020496787</v>
      </c>
      <c r="T6" s="34">
        <f t="shared" si="5"/>
        <v>296341.77032653725</v>
      </c>
      <c r="U6" s="44"/>
      <c r="V6" s="44">
        <f t="shared" si="6"/>
        <v>0.96111111111111114</v>
      </c>
      <c r="W6" s="64">
        <f t="shared" si="7"/>
        <v>3.888888888888889E-2</v>
      </c>
      <c r="X6" s="27"/>
      <c r="Y6" s="27"/>
      <c r="Z6" s="30">
        <f>IF(O5&gt;$B$14,Z5+$B$13,Z5)</f>
        <v>8</v>
      </c>
      <c r="AA6" s="31"/>
      <c r="AB6" s="31"/>
      <c r="AC6" s="32">
        <f>IF(L6&gt;$AA$2,((3.14116*$B$16*$B$16)/10000)*L6*$B$15,0)</f>
        <v>2.1202830000000001</v>
      </c>
      <c r="AD6" s="3">
        <f t="shared" si="16"/>
        <v>10994.487264200001</v>
      </c>
      <c r="AE6" s="33">
        <f t="shared" si="8"/>
        <v>0.19668562341600812</v>
      </c>
      <c r="AF6" s="43">
        <f>$B$18*N5*(1-(N5/$B$19))</f>
        <v>15.253700668039249</v>
      </c>
      <c r="AG6" s="31"/>
      <c r="AH6" s="31"/>
      <c r="AI6" s="44">
        <f t="shared" si="9"/>
        <v>1.0842758775505621</v>
      </c>
      <c r="AJ6" s="42"/>
    </row>
    <row r="7" spans="1:41" x14ac:dyDescent="0.25">
      <c r="A7" s="54" t="s">
        <v>21</v>
      </c>
      <c r="B7" s="55">
        <v>100</v>
      </c>
      <c r="D7" s="10">
        <v>5</v>
      </c>
      <c r="E7" s="12">
        <f t="shared" si="10"/>
        <v>5.9016900583840771E-2</v>
      </c>
      <c r="F7" s="13">
        <f t="shared" si="0"/>
        <v>7.6768554041185917</v>
      </c>
      <c r="G7" s="98" t="s">
        <v>54</v>
      </c>
      <c r="H7" s="66">
        <f t="shared" si="11"/>
        <v>133.65147548531468</v>
      </c>
      <c r="I7" s="14" t="s">
        <v>155</v>
      </c>
      <c r="J7" s="67">
        <f t="shared" si="12"/>
        <v>12620.313346560717</v>
      </c>
      <c r="K7" s="14" t="s">
        <v>256</v>
      </c>
      <c r="L7" s="22">
        <f t="shared" si="1"/>
        <v>32</v>
      </c>
      <c r="M7" s="14" t="s">
        <v>357</v>
      </c>
      <c r="N7" s="29">
        <f t="shared" si="13"/>
        <v>2176.6270064890277</v>
      </c>
      <c r="O7" s="13">
        <f t="shared" si="14"/>
        <v>692.86283940225485</v>
      </c>
      <c r="P7" s="68">
        <f t="shared" si="15"/>
        <v>126.20313346560717</v>
      </c>
      <c r="Q7" s="26">
        <f t="shared" si="2"/>
        <v>0.94427040934145234</v>
      </c>
      <c r="R7" s="14">
        <f t="shared" si="3"/>
        <v>57422.425726851259</v>
      </c>
      <c r="S7" s="14">
        <f t="shared" si="4"/>
        <v>252532.47006467995</v>
      </c>
      <c r="T7" s="14">
        <f t="shared" si="5"/>
        <v>309954.89579153119</v>
      </c>
      <c r="U7" s="28"/>
      <c r="V7" s="28">
        <f t="shared" si="6"/>
        <v>0.95580110497237569</v>
      </c>
      <c r="W7" s="13">
        <f t="shared" si="7"/>
        <v>4.4198895027624308E-2</v>
      </c>
      <c r="X7" s="26"/>
      <c r="Y7" s="26"/>
      <c r="Z7" s="69">
        <f>IF(O6&gt;$B$14,Z6+$B$13,Z6)</f>
        <v>10</v>
      </c>
      <c r="AA7" s="15"/>
      <c r="AB7" s="15"/>
      <c r="AC7" s="36">
        <f>IF(L7&gt;$AA$2,((3.14116*$B$16*$B$16)/10000)*L7*$B$15,0)</f>
        <v>2.2616352000000002</v>
      </c>
      <c r="AD7" s="16">
        <f t="shared" si="16"/>
        <v>10992.366981200001</v>
      </c>
      <c r="AE7" s="11">
        <f t="shared" si="8"/>
        <v>0.19801258547969369</v>
      </c>
      <c r="AF7" s="45">
        <f>$B$18*N6*(1-(N6/$B$19))</f>
        <v>15.092916270417696</v>
      </c>
      <c r="AG7" s="15"/>
      <c r="AH7" s="15"/>
      <c r="AI7" s="28">
        <f t="shared" si="9"/>
        <v>1.5114337876029631</v>
      </c>
      <c r="AJ7" s="42"/>
    </row>
    <row r="8" spans="1:41" x14ac:dyDescent="0.25">
      <c r="A8" s="54" t="s">
        <v>48</v>
      </c>
      <c r="B8" s="53">
        <v>0.01</v>
      </c>
      <c r="D8" s="8">
        <v>6</v>
      </c>
      <c r="E8" s="93">
        <f t="shared" si="10"/>
        <v>5.831709824874947E-2</v>
      </c>
      <c r="F8" s="64">
        <f t="shared" si="0"/>
        <v>8.0088965464366808</v>
      </c>
      <c r="G8" s="97" t="s">
        <v>55</v>
      </c>
      <c r="H8" s="25">
        <f t="shared" si="11"/>
        <v>141.32833088943326</v>
      </c>
      <c r="I8" s="35" t="s">
        <v>156</v>
      </c>
      <c r="J8" s="24">
        <f t="shared" si="12"/>
        <v>13186.973052497364</v>
      </c>
      <c r="K8" s="35" t="s">
        <v>257</v>
      </c>
      <c r="L8" s="23">
        <f t="shared" si="1"/>
        <v>34</v>
      </c>
      <c r="M8" s="35" t="s">
        <v>358</v>
      </c>
      <c r="N8" s="21">
        <f t="shared" si="13"/>
        <v>2190.2084889718426</v>
      </c>
      <c r="O8" s="64">
        <f t="shared" si="14"/>
        <v>714.44110397095005</v>
      </c>
      <c r="P8" s="65">
        <f t="shared" si="15"/>
        <v>131.86973052497365</v>
      </c>
      <c r="Q8" s="27">
        <f t="shared" si="2"/>
        <v>0.93307357197999141</v>
      </c>
      <c r="R8" s="34">
        <f t="shared" si="3"/>
        <v>60000.727388863008</v>
      </c>
      <c r="S8" s="34">
        <f t="shared" si="4"/>
        <v>263871.33078047226</v>
      </c>
      <c r="T8" s="34">
        <f t="shared" si="5"/>
        <v>323872.05816933524</v>
      </c>
      <c r="U8" s="44"/>
      <c r="V8" s="44">
        <f t="shared" si="6"/>
        <v>0.95604395604395609</v>
      </c>
      <c r="W8" s="64">
        <f t="shared" si="7"/>
        <v>4.3956043956043959E-2</v>
      </c>
      <c r="X8" s="27"/>
      <c r="Y8" s="27"/>
      <c r="Z8" s="30">
        <f>IF(O7&gt;$B$14,Z7+$B$13,Z7)</f>
        <v>12</v>
      </c>
      <c r="AA8" s="31"/>
      <c r="AB8" s="31"/>
      <c r="AC8" s="32">
        <f>IF(L8&gt;$AA$2,((3.14116*$B$16*$B$16)/10000)*L8*$B$15,0)</f>
        <v>2.4029874000000002</v>
      </c>
      <c r="AD8" s="3">
        <f t="shared" si="16"/>
        <v>10990.105346</v>
      </c>
      <c r="AE8" s="33">
        <f t="shared" si="8"/>
        <v>0.19928912599268206</v>
      </c>
      <c r="AF8" s="43">
        <f>$B$18*N7*(1-(N7/$B$19))</f>
        <v>14.934799117414142</v>
      </c>
      <c r="AG8" s="31"/>
      <c r="AH8" s="31"/>
      <c r="AI8" s="44">
        <f t="shared" si="9"/>
        <v>1.9718969476599395</v>
      </c>
      <c r="AJ8" s="42"/>
    </row>
    <row r="9" spans="1:41" x14ac:dyDescent="0.25">
      <c r="A9" s="56" t="s">
        <v>459</v>
      </c>
      <c r="B9" s="50">
        <v>100</v>
      </c>
      <c r="D9" s="8">
        <v>7</v>
      </c>
      <c r="E9" s="93">
        <f t="shared" si="10"/>
        <v>5.7627728959346432E-2</v>
      </c>
      <c r="F9" s="64">
        <f t="shared" si="0"/>
        <v>8.3489270677614105</v>
      </c>
      <c r="G9" s="98" t="s">
        <v>56</v>
      </c>
      <c r="H9" s="25">
        <f t="shared" si="11"/>
        <v>149.33722743586995</v>
      </c>
      <c r="I9" s="14" t="s">
        <v>157</v>
      </c>
      <c r="J9" s="24">
        <f t="shared" si="12"/>
        <v>13769.544425943341</v>
      </c>
      <c r="K9" s="14" t="s">
        <v>258</v>
      </c>
      <c r="L9" s="23">
        <f t="shared" si="1"/>
        <v>36</v>
      </c>
      <c r="M9" s="14" t="s">
        <v>359</v>
      </c>
      <c r="N9" s="21">
        <f t="shared" si="13"/>
        <v>2203.1713911415968</v>
      </c>
      <c r="O9" s="64">
        <f t="shared" si="14"/>
        <v>731.94814314527787</v>
      </c>
      <c r="P9" s="65">
        <f t="shared" si="15"/>
        <v>137.6954442594334</v>
      </c>
      <c r="Q9" s="27">
        <f t="shared" si="2"/>
        <v>0.92204366334954291</v>
      </c>
      <c r="R9" s="34">
        <f t="shared" si="3"/>
        <v>62651.4271380422</v>
      </c>
      <c r="S9" s="34">
        <f t="shared" si="4"/>
        <v>275528.58396312624</v>
      </c>
      <c r="T9" s="34">
        <f t="shared" si="5"/>
        <v>338180.01110116846</v>
      </c>
      <c r="U9" s="44"/>
      <c r="V9" s="44">
        <f t="shared" si="6"/>
        <v>0.95081967213114749</v>
      </c>
      <c r="W9" s="64">
        <f t="shared" si="7"/>
        <v>4.9180327868852458E-2</v>
      </c>
      <c r="X9" s="27"/>
      <c r="Y9" s="27"/>
      <c r="Z9" s="30">
        <f>IF(O8&gt;$B$14,Z8+$B$13,Z8)</f>
        <v>14</v>
      </c>
      <c r="AA9" s="31"/>
      <c r="AB9" s="31"/>
      <c r="AC9" s="32">
        <f>IF(L9&gt;$AA$2,((3.14116*$B$16*$B$16)/10000)*L9*$B$15,0)</f>
        <v>2.5443396000000003</v>
      </c>
      <c r="AD9" s="3">
        <f t="shared" si="16"/>
        <v>10987.7023586</v>
      </c>
      <c r="AE9" s="33">
        <f t="shared" si="8"/>
        <v>0.20051247469560274</v>
      </c>
      <c r="AF9" s="43">
        <f>$B$18*N8*(1-(N8/$B$19))</f>
        <v>14.78010201459338</v>
      </c>
      <c r="AG9" s="31"/>
      <c r="AH9" s="31"/>
      <c r="AI9" s="44">
        <f t="shared" si="9"/>
        <v>2.4658305100331828</v>
      </c>
      <c r="AJ9" s="42"/>
    </row>
    <row r="10" spans="1:41" ht="18.75" customHeight="1" x14ac:dyDescent="0.25">
      <c r="A10" s="57" t="s">
        <v>2</v>
      </c>
      <c r="B10" s="55">
        <v>0.8</v>
      </c>
      <c r="D10" s="8">
        <v>8</v>
      </c>
      <c r="E10" s="93">
        <f t="shared" si="10"/>
        <v>5.6931905221973694E-2</v>
      </c>
      <c r="F10" s="64">
        <f t="shared" si="0"/>
        <v>8.6942517114326634</v>
      </c>
      <c r="G10" s="98" t="s">
        <v>57</v>
      </c>
      <c r="H10" s="25">
        <f t="shared" si="11"/>
        <v>157.68615450363137</v>
      </c>
      <c r="I10" s="14" t="s">
        <v>158</v>
      </c>
      <c r="J10" s="24">
        <f t="shared" si="12"/>
        <v>14363.797124829185</v>
      </c>
      <c r="K10" s="14" t="s">
        <v>259</v>
      </c>
      <c r="L10" s="23">
        <f t="shared" si="1"/>
        <v>38</v>
      </c>
      <c r="M10" s="14" t="s">
        <v>360</v>
      </c>
      <c r="N10" s="21">
        <f t="shared" si="13"/>
        <v>2215.4856626461569</v>
      </c>
      <c r="O10" s="64">
        <f t="shared" si="14"/>
        <v>753.23091323453662</v>
      </c>
      <c r="P10" s="65">
        <f t="shared" si="15"/>
        <v>143.63797124829185</v>
      </c>
      <c r="Q10" s="27">
        <f t="shared" si="2"/>
        <v>0.910910483551579</v>
      </c>
      <c r="R10" s="34">
        <f t="shared" si="3"/>
        <v>65355.276917972798</v>
      </c>
      <c r="S10" s="34">
        <f t="shared" si="4"/>
        <v>287419.58046783198</v>
      </c>
      <c r="T10" s="34">
        <f t="shared" si="5"/>
        <v>352774.85738580476</v>
      </c>
      <c r="U10" s="44"/>
      <c r="V10" s="44">
        <f t="shared" si="6"/>
        <v>0.95108695652173914</v>
      </c>
      <c r="W10" s="64">
        <f t="shared" si="7"/>
        <v>4.8913043478260872E-2</v>
      </c>
      <c r="X10" s="27"/>
      <c r="Y10" s="27"/>
      <c r="Z10" s="30">
        <f>IF(O9&gt;$B$14,Z9+$B$13,Z9)</f>
        <v>16</v>
      </c>
      <c r="AA10" s="31"/>
      <c r="AB10" s="31"/>
      <c r="AC10" s="32">
        <f>IF(L10&gt;$AA$2,((3.14116*$B$16*$B$16)/10000)*L10*$B$15,0)</f>
        <v>2.6856918000000003</v>
      </c>
      <c r="AD10" s="3">
        <f t="shared" si="16"/>
        <v>10985.158019</v>
      </c>
      <c r="AE10" s="33">
        <f t="shared" si="8"/>
        <v>0.20167990836492644</v>
      </c>
      <c r="AF10" s="43">
        <f>$B$18*N9*(1-(N9/$B$19))</f>
        <v>14.629583288999928</v>
      </c>
      <c r="AG10" s="31"/>
      <c r="AH10" s="31"/>
      <c r="AI10" s="44">
        <f t="shared" si="9"/>
        <v>2.9933293680338942</v>
      </c>
      <c r="AJ10" s="42"/>
    </row>
    <row r="11" spans="1:41" x14ac:dyDescent="0.25">
      <c r="D11" s="8">
        <v>9</v>
      </c>
      <c r="E11" s="93">
        <f t="shared" si="10"/>
        <v>5.6246820191453169E-2</v>
      </c>
      <c r="F11" s="64">
        <f t="shared" si="0"/>
        <v>9.0469589515429725</v>
      </c>
      <c r="G11" s="99" t="s">
        <v>58</v>
      </c>
      <c r="H11" s="25">
        <f t="shared" si="11"/>
        <v>166.38040621506403</v>
      </c>
      <c r="I11" s="41" t="s">
        <v>159</v>
      </c>
      <c r="J11" s="24">
        <f t="shared" si="12"/>
        <v>14973.390066815429</v>
      </c>
      <c r="K11" s="41" t="s">
        <v>260</v>
      </c>
      <c r="L11" s="23">
        <f t="shared" si="1"/>
        <v>40</v>
      </c>
      <c r="M11" s="41" t="s">
        <v>361</v>
      </c>
      <c r="N11" s="21">
        <f t="shared" si="13"/>
        <v>2227.1219165671228</v>
      </c>
      <c r="O11" s="64">
        <f t="shared" si="14"/>
        <v>770.17053275421983</v>
      </c>
      <c r="P11" s="65">
        <f t="shared" si="15"/>
        <v>149.73390066815429</v>
      </c>
      <c r="Q11" s="27">
        <f t="shared" si="2"/>
        <v>0.8999491230632507</v>
      </c>
      <c r="R11" s="34">
        <f t="shared" si="3"/>
        <v>68128.92480401021</v>
      </c>
      <c r="S11" s="34">
        <f t="shared" si="4"/>
        <v>299617.53523697675</v>
      </c>
      <c r="T11" s="34">
        <f t="shared" si="5"/>
        <v>367746.46004098695</v>
      </c>
      <c r="U11" s="44"/>
      <c r="V11" s="44">
        <f t="shared" si="6"/>
        <v>0.94594594594594594</v>
      </c>
      <c r="W11" s="64">
        <f t="shared" si="7"/>
        <v>5.4054054054054057E-2</v>
      </c>
      <c r="X11" s="27"/>
      <c r="Y11" s="27"/>
      <c r="Z11" s="30">
        <f>IF(O10&gt;$B$14,Z10+$B$13,Z10)</f>
        <v>18</v>
      </c>
      <c r="AA11" s="31"/>
      <c r="AB11" s="31"/>
      <c r="AC11" s="32">
        <f>IF(L11&gt;$AA$2,((3.14116*$B$16*$B$16)/10000)*L11*$B$15,0)</f>
        <v>2.8270440000000003</v>
      </c>
      <c r="AD11" s="3">
        <f t="shared" si="16"/>
        <v>10982.472327200001</v>
      </c>
      <c r="AE11" s="33">
        <f t="shared" si="8"/>
        <v>0.20278875741405405</v>
      </c>
      <c r="AF11" s="43">
        <f>$B$18*N10*(1-(N10/$B$19))</f>
        <v>14.484002221231581</v>
      </c>
      <c r="AG11" s="31"/>
      <c r="AH11" s="31"/>
      <c r="AI11" s="44">
        <f t="shared" si="9"/>
        <v>3.5544149874719069</v>
      </c>
      <c r="AJ11" s="42"/>
    </row>
    <row r="12" spans="1:41" x14ac:dyDescent="0.25">
      <c r="A12" s="54" t="s">
        <v>18</v>
      </c>
      <c r="B12" s="58">
        <f>AA2+Z2</f>
        <v>22</v>
      </c>
      <c r="D12" s="10">
        <v>10</v>
      </c>
      <c r="E12" s="12">
        <f t="shared" si="10"/>
        <v>5.5556564265542743E-2</v>
      </c>
      <c r="F12" s="13">
        <f t="shared" si="0"/>
        <v>9.4041936954818137</v>
      </c>
      <c r="G12" s="98" t="s">
        <v>59</v>
      </c>
      <c r="H12" s="66">
        <f t="shared" si="11"/>
        <v>175.42736516660699</v>
      </c>
      <c r="I12" s="14" t="s">
        <v>160</v>
      </c>
      <c r="J12" s="67">
        <f t="shared" si="12"/>
        <v>15593.826698901496</v>
      </c>
      <c r="K12" s="14" t="s">
        <v>261</v>
      </c>
      <c r="L12" s="22">
        <f t="shared" si="1"/>
        <v>42</v>
      </c>
      <c r="M12" s="14" t="s">
        <v>362</v>
      </c>
      <c r="N12" s="29">
        <f t="shared" si="13"/>
        <v>2238.0515038008825</v>
      </c>
      <c r="O12" s="13">
        <f t="shared" si="14"/>
        <v>791.00030699287674</v>
      </c>
      <c r="P12" s="68">
        <f t="shared" si="15"/>
        <v>155.93826698901495</v>
      </c>
      <c r="Q12" s="26">
        <f t="shared" si="2"/>
        <v>0.88890502824868389</v>
      </c>
      <c r="R12" s="14">
        <f t="shared" si="3"/>
        <v>70951.911480001814</v>
      </c>
      <c r="S12" s="14">
        <f t="shared" si="4"/>
        <v>312032.47224501893</v>
      </c>
      <c r="T12" s="14">
        <f t="shared" si="5"/>
        <v>382984.38372502074</v>
      </c>
      <c r="U12" s="28"/>
      <c r="V12" s="28">
        <f t="shared" si="6"/>
        <v>0.94623655913978499</v>
      </c>
      <c r="W12" s="13">
        <f t="shared" si="7"/>
        <v>5.3763440860215055E-2</v>
      </c>
      <c r="X12" s="26"/>
      <c r="Y12" s="26"/>
      <c r="Z12" s="69">
        <f>IF(O11&gt;$B$14,Z11+$B$13,Z11)</f>
        <v>20</v>
      </c>
      <c r="AA12" s="15"/>
      <c r="AB12" s="15"/>
      <c r="AC12" s="36">
        <f>IF(L12&gt;$AA$2,((3.14116*$B$16*$B$16)/10000)*L12*$B$15,0)</f>
        <v>2.9683962000000004</v>
      </c>
      <c r="AD12" s="16">
        <f t="shared" si="16"/>
        <v>10979.645283200001</v>
      </c>
      <c r="AE12" s="11">
        <f t="shared" si="8"/>
        <v>0.20383641238623018</v>
      </c>
      <c r="AF12" s="45">
        <f>$B$18*N11*(1-(N11/$B$19))</f>
        <v>14.344114320397955</v>
      </c>
      <c r="AG12" s="15"/>
      <c r="AH12" s="15"/>
      <c r="AI12" s="28">
        <f t="shared" si="9"/>
        <v>4.1490324476494509</v>
      </c>
      <c r="AJ12" s="42"/>
    </row>
    <row r="13" spans="1:41" x14ac:dyDescent="0.25">
      <c r="A13" s="54" t="s">
        <v>19</v>
      </c>
      <c r="B13" s="55">
        <v>2</v>
      </c>
      <c r="D13" s="8">
        <v>11</v>
      </c>
      <c r="E13" s="93">
        <f t="shared" si="10"/>
        <v>5.4877292191124367E-2</v>
      </c>
      <c r="F13" s="64">
        <f t="shared" si="0"/>
        <v>9.7681041112894409</v>
      </c>
      <c r="G13" s="97" t="s">
        <v>60</v>
      </c>
      <c r="H13" s="25">
        <f t="shared" si="11"/>
        <v>184.8315588620888</v>
      </c>
      <c r="I13" s="35" t="s">
        <v>161</v>
      </c>
      <c r="J13" s="24">
        <f t="shared" si="12"/>
        <v>16228.888738905358</v>
      </c>
      <c r="K13" s="35" t="s">
        <v>262</v>
      </c>
      <c r="L13" s="23">
        <f t="shared" si="1"/>
        <v>44</v>
      </c>
      <c r="M13" s="35" t="s">
        <v>363</v>
      </c>
      <c r="N13" s="21">
        <f t="shared" si="13"/>
        <v>2248.2465856736312</v>
      </c>
      <c r="O13" s="64">
        <f t="shared" si="14"/>
        <v>807.22387345852826</v>
      </c>
      <c r="P13" s="65">
        <f t="shared" si="15"/>
        <v>162.28888738905357</v>
      </c>
      <c r="Q13" s="27">
        <f t="shared" si="2"/>
        <v>0.87803667505798988</v>
      </c>
      <c r="R13" s="34">
        <f t="shared" si="3"/>
        <v>73841.443762019378</v>
      </c>
      <c r="S13" s="34">
        <f t="shared" si="4"/>
        <v>324740.06366549619</v>
      </c>
      <c r="T13" s="34">
        <f t="shared" si="5"/>
        <v>398581.50742751558</v>
      </c>
      <c r="U13" s="44"/>
      <c r="V13" s="44">
        <f t="shared" si="6"/>
        <v>0.94117647058823528</v>
      </c>
      <c r="W13" s="64">
        <f t="shared" si="7"/>
        <v>5.8823529411764705E-2</v>
      </c>
      <c r="X13" s="27"/>
      <c r="Y13" s="27"/>
      <c r="Z13" s="30">
        <f>IF(O12&gt;$B$14,Z12+$B$13,Z12)</f>
        <v>22</v>
      </c>
      <c r="AA13" s="31"/>
      <c r="AB13" s="31"/>
      <c r="AC13" s="32">
        <f>IF(L13&gt;$AA$2,((3.14116*$B$16*$B$16)/10000)*L13*$B$15,0)</f>
        <v>3.1097484000000004</v>
      </c>
      <c r="AD13" s="3">
        <f t="shared" si="16"/>
        <v>10976.676887000001</v>
      </c>
      <c r="AE13" s="33">
        <f t="shared" si="8"/>
        <v>0.20482033030746266</v>
      </c>
      <c r="AF13" s="43">
        <f>$B$18*N12*(1-(N12/$B$19))</f>
        <v>14.2106664811438</v>
      </c>
      <c r="AG13" s="31"/>
      <c r="AH13" s="31"/>
      <c r="AI13" s="44">
        <f t="shared" si="9"/>
        <v>4.7770477084579808</v>
      </c>
      <c r="AJ13" s="42"/>
    </row>
    <row r="14" spans="1:41" x14ac:dyDescent="0.25">
      <c r="A14" s="51" t="s">
        <v>17</v>
      </c>
      <c r="B14" s="59">
        <v>200</v>
      </c>
      <c r="D14" s="8">
        <v>12</v>
      </c>
      <c r="E14" s="93">
        <f t="shared" si="10"/>
        <v>5.4194029254572826E-2</v>
      </c>
      <c r="F14" s="64">
        <f t="shared" si="0"/>
        <v>10.135684776865235</v>
      </c>
      <c r="G14" s="98" t="s">
        <v>61</v>
      </c>
      <c r="H14" s="25">
        <f t="shared" si="11"/>
        <v>194.59966297337823</v>
      </c>
      <c r="I14" s="14" t="s">
        <v>162</v>
      </c>
      <c r="J14" s="24">
        <f t="shared" si="12"/>
        <v>16873.823724974834</v>
      </c>
      <c r="K14" s="14" t="s">
        <v>263</v>
      </c>
      <c r="L14" s="23">
        <f t="shared" si="1"/>
        <v>46</v>
      </c>
      <c r="M14" s="14" t="s">
        <v>364</v>
      </c>
      <c r="N14" s="21">
        <f t="shared" si="13"/>
        <v>2257.680204446317</v>
      </c>
      <c r="O14" s="64">
        <f t="shared" si="14"/>
        <v>827.44652531339273</v>
      </c>
      <c r="P14" s="65">
        <f t="shared" si="15"/>
        <v>168.73823724974835</v>
      </c>
      <c r="Q14" s="27">
        <f t="shared" si="2"/>
        <v>0.86710446807316521</v>
      </c>
      <c r="R14" s="34">
        <f t="shared" si="3"/>
        <v>76775.897948635509</v>
      </c>
      <c r="S14" s="34">
        <f t="shared" si="4"/>
        <v>337645.21273674641</v>
      </c>
      <c r="T14" s="34">
        <f t="shared" si="5"/>
        <v>414421.11068538192</v>
      </c>
      <c r="U14" s="44"/>
      <c r="V14" s="44">
        <f t="shared" si="6"/>
        <v>0.9414893617021276</v>
      </c>
      <c r="W14" s="64">
        <f t="shared" si="7"/>
        <v>5.8510638297872342E-2</v>
      </c>
      <c r="X14" s="27"/>
      <c r="Y14" s="27"/>
      <c r="Z14" s="30">
        <f>IF(O13&gt;$B$14,Z13+$B$13,Z13)</f>
        <v>24</v>
      </c>
      <c r="AA14" s="31"/>
      <c r="AB14" s="31"/>
      <c r="AC14" s="32">
        <f>IF(L14&gt;$AA$2,((3.14116*$B$16*$B$16)/10000)*L14*$B$15,0)</f>
        <v>3.2511006000000005</v>
      </c>
      <c r="AD14" s="3">
        <f t="shared" si="16"/>
        <v>10973.567138600001</v>
      </c>
      <c r="AE14" s="33">
        <f t="shared" si="8"/>
        <v>0.20573804086957542</v>
      </c>
      <c r="AF14" s="43">
        <f>$B$18*N13*(1-(N13/$B$19))</f>
        <v>14.084392058564612</v>
      </c>
      <c r="AG14" s="31"/>
      <c r="AH14" s="31"/>
      <c r="AI14" s="44">
        <f t="shared" si="9"/>
        <v>5.4382451190127608</v>
      </c>
      <c r="AJ14" s="42"/>
    </row>
    <row r="15" spans="1:41" x14ac:dyDescent="0.25">
      <c r="A15" s="51" t="s">
        <v>20</v>
      </c>
      <c r="B15" s="53">
        <v>0.01</v>
      </c>
      <c r="D15" s="8">
        <v>13</v>
      </c>
      <c r="E15" s="93">
        <f t="shared" si="10"/>
        <v>5.35219376065754E-2</v>
      </c>
      <c r="F15" s="64">
        <f t="shared" si="0"/>
        <v>10.509141378320084</v>
      </c>
      <c r="G15" s="98" t="s">
        <v>62</v>
      </c>
      <c r="H15" s="25">
        <f t="shared" si="11"/>
        <v>204.73534775024348</v>
      </c>
      <c r="I15" s="14" t="s">
        <v>163</v>
      </c>
      <c r="J15" s="24">
        <f t="shared" si="12"/>
        <v>17532.532013038479</v>
      </c>
      <c r="K15" s="14" t="s">
        <v>264</v>
      </c>
      <c r="L15" s="23">
        <f t="shared" si="1"/>
        <v>48</v>
      </c>
      <c r="M15" s="14" t="s">
        <v>365</v>
      </c>
      <c r="N15" s="21">
        <f t="shared" si="13"/>
        <v>2266.3263513858687</v>
      </c>
      <c r="O15" s="64">
        <f t="shared" si="14"/>
        <v>842.50766987443751</v>
      </c>
      <c r="P15" s="65">
        <f t="shared" si="15"/>
        <v>175.3253201303848</v>
      </c>
      <c r="Q15" s="27">
        <f t="shared" si="2"/>
        <v>0.85635100170520639</v>
      </c>
      <c r="R15" s="34">
        <f t="shared" si="3"/>
        <v>79773.020659325091</v>
      </c>
      <c r="S15" s="34">
        <f t="shared" si="4"/>
        <v>350825.96558089997</v>
      </c>
      <c r="T15" s="34">
        <f t="shared" si="5"/>
        <v>430598.98624022503</v>
      </c>
      <c r="U15" s="44"/>
      <c r="V15" s="44">
        <f t="shared" si="6"/>
        <v>0.93617021276595747</v>
      </c>
      <c r="W15" s="64">
        <f t="shared" si="7"/>
        <v>6.3829787234042548E-2</v>
      </c>
      <c r="X15" s="27"/>
      <c r="Y15" s="27"/>
      <c r="Z15" s="30">
        <f>IF(O14&gt;$B$14,Z14+$B$13,Z14)</f>
        <v>26</v>
      </c>
      <c r="AA15" s="31"/>
      <c r="AB15" s="31"/>
      <c r="AC15" s="32">
        <f>IF(L15&gt;$AA$2,((3.14116*$B$16*$B$16)/10000)*L15*$B$15,0)</f>
        <v>3.3924528</v>
      </c>
      <c r="AD15" s="3">
        <f t="shared" si="16"/>
        <v>10970.316038000001</v>
      </c>
      <c r="AE15" s="33">
        <f t="shared" si="8"/>
        <v>0.20658715241525921</v>
      </c>
      <c r="AF15" s="43">
        <f>$B$18*N14*(1-(N14/$B$19))</f>
        <v>13.966005898251563</v>
      </c>
      <c r="AG15" s="31"/>
      <c r="AH15" s="31"/>
      <c r="AI15" s="44">
        <f t="shared" si="9"/>
        <v>6.1323251819825879</v>
      </c>
      <c r="AJ15" s="42"/>
    </row>
    <row r="16" spans="1:41" x14ac:dyDescent="0.25">
      <c r="A16" s="51" t="s">
        <v>24</v>
      </c>
      <c r="B16" s="53">
        <v>150</v>
      </c>
      <c r="D16" s="8">
        <v>14</v>
      </c>
      <c r="E16" s="93">
        <f t="shared" si="10"/>
        <v>5.2846052053602197E-2</v>
      </c>
      <c r="F16" s="64">
        <f t="shared" si="0"/>
        <v>10.885147949201219</v>
      </c>
      <c r="G16" s="99" t="s">
        <v>63</v>
      </c>
      <c r="H16" s="25">
        <f t="shared" si="11"/>
        <v>215.24448912856357</v>
      </c>
      <c r="I16" s="41" t="s">
        <v>164</v>
      </c>
      <c r="J16" s="24">
        <f t="shared" si="12"/>
        <v>18199.714362782532</v>
      </c>
      <c r="K16" s="41" t="s">
        <v>265</v>
      </c>
      <c r="L16" s="23">
        <f t="shared" si="1"/>
        <v>50</v>
      </c>
      <c r="M16" s="41" t="s">
        <v>366</v>
      </c>
      <c r="N16" s="21">
        <f t="shared" si="13"/>
        <v>2274.1600321021378</v>
      </c>
      <c r="O16" s="64">
        <f t="shared" si="14"/>
        <v>861.94256794779108</v>
      </c>
      <c r="P16" s="65">
        <f t="shared" si="15"/>
        <v>181.99714362782532</v>
      </c>
      <c r="Q16" s="27">
        <f t="shared" si="2"/>
        <v>0.84553683285763503</v>
      </c>
      <c r="R16" s="34">
        <f t="shared" si="3"/>
        <v>82808.700350660525</v>
      </c>
      <c r="S16" s="34">
        <f t="shared" si="4"/>
        <v>364176.28439927846</v>
      </c>
      <c r="T16" s="34">
        <f t="shared" si="5"/>
        <v>446984.984749939</v>
      </c>
      <c r="U16" s="44"/>
      <c r="V16" s="44">
        <f t="shared" si="6"/>
        <v>0.93650793650793651</v>
      </c>
      <c r="W16" s="64">
        <f t="shared" si="7"/>
        <v>6.3492063492063489E-2</v>
      </c>
      <c r="X16" s="27"/>
      <c r="Y16" s="27"/>
      <c r="Z16" s="30">
        <f>IF(O15&gt;$B$14,Z15+$B$13,Z15)</f>
        <v>28</v>
      </c>
      <c r="AA16" s="31"/>
      <c r="AB16" s="31"/>
      <c r="AC16" s="32">
        <f>IF(L16&gt;$AA$2,((3.14116*$B$16*$B$16)/10000)*L16*$B$15,0)</f>
        <v>3.5338050000000001</v>
      </c>
      <c r="AD16" s="3">
        <f t="shared" si="16"/>
        <v>10966.9235852</v>
      </c>
      <c r="AE16" s="33">
        <f t="shared" si="8"/>
        <v>0.20736535769895809</v>
      </c>
      <c r="AF16" s="43">
        <f>$B$18*N15*(1-(N15/$B$19))</f>
        <v>13.856199359763515</v>
      </c>
      <c r="AG16" s="31"/>
      <c r="AH16" s="31"/>
      <c r="AI16" s="44">
        <f t="shared" si="9"/>
        <v>6.8589025864010775</v>
      </c>
      <c r="AJ16" s="42"/>
    </row>
    <row r="17" spans="1:36" x14ac:dyDescent="0.25">
      <c r="D17" s="10">
        <v>15</v>
      </c>
      <c r="E17" s="12">
        <f t="shared" si="10"/>
        <v>5.2181516405481951E-2</v>
      </c>
      <c r="F17" s="13">
        <f t="shared" si="0"/>
        <v>11.266131039962918</v>
      </c>
      <c r="G17" s="98" t="s">
        <v>64</v>
      </c>
      <c r="H17" s="66">
        <f t="shared" si="11"/>
        <v>226.12963707776478</v>
      </c>
      <c r="I17" s="14" t="s">
        <v>165</v>
      </c>
      <c r="J17" s="67">
        <f t="shared" si="12"/>
        <v>18879.659787102497</v>
      </c>
      <c r="K17" s="14" t="s">
        <v>266</v>
      </c>
      <c r="L17" s="22">
        <f t="shared" si="1"/>
        <v>52</v>
      </c>
      <c r="M17" s="14" t="s">
        <v>367</v>
      </c>
      <c r="N17" s="29">
        <f t="shared" si="13"/>
        <v>2281.1573288755003</v>
      </c>
      <c r="O17" s="13">
        <f t="shared" si="14"/>
        <v>876.25627704252452</v>
      </c>
      <c r="P17" s="68">
        <f t="shared" si="15"/>
        <v>188.79659787102497</v>
      </c>
      <c r="Q17" s="26">
        <f t="shared" si="2"/>
        <v>0.8349042624877111</v>
      </c>
      <c r="R17" s="14">
        <f t="shared" si="3"/>
        <v>85902.452031316367</v>
      </c>
      <c r="S17" s="14">
        <f t="shared" si="4"/>
        <v>377781.99233992095</v>
      </c>
      <c r="T17" s="14">
        <f t="shared" si="5"/>
        <v>463684.4443712373</v>
      </c>
      <c r="U17" s="28"/>
      <c r="V17" s="28">
        <f t="shared" si="6"/>
        <v>0.93157894736842106</v>
      </c>
      <c r="W17" s="13">
        <f t="shared" si="7"/>
        <v>6.8421052631578952E-2</v>
      </c>
      <c r="X17" s="26"/>
      <c r="Y17" s="26"/>
      <c r="Z17" s="69">
        <f>IF(O16&gt;$B$14,Z16+$B$13,Z16)</f>
        <v>30</v>
      </c>
      <c r="AA17" s="15"/>
      <c r="AB17" s="15"/>
      <c r="AC17" s="36">
        <f>IF(L17&gt;$AA$2,((3.14116*$B$16*$B$16)/10000)*L17*$B$15,0)</f>
        <v>3.6751572000000001</v>
      </c>
      <c r="AD17" s="16">
        <f t="shared" si="16"/>
        <v>10963.389780200001</v>
      </c>
      <c r="AE17" s="11">
        <f t="shared" si="8"/>
        <v>0.20807043939961842</v>
      </c>
      <c r="AF17" s="45">
        <f>$B$18*N16*(1-(N16/$B$19))</f>
        <v>13.755635372463479</v>
      </c>
      <c r="AG17" s="15"/>
      <c r="AH17" s="15"/>
      <c r="AI17" s="28">
        <f t="shared" si="9"/>
        <v>7.6175045203023934</v>
      </c>
      <c r="AJ17" s="42"/>
    </row>
    <row r="18" spans="1:36" x14ac:dyDescent="0.25">
      <c r="A18" s="54" t="s">
        <v>468</v>
      </c>
      <c r="B18" s="60">
        <v>2.5000000000000001E-2</v>
      </c>
      <c r="D18" s="8">
        <v>16</v>
      </c>
      <c r="E18" s="93">
        <f t="shared" si="10"/>
        <v>5.1515028104277341E-2</v>
      </c>
      <c r="F18" s="64">
        <f t="shared" si="0"/>
        <v>11.648805746977818</v>
      </c>
      <c r="G18" s="97" t="s">
        <v>65</v>
      </c>
      <c r="H18" s="25">
        <f t="shared" si="11"/>
        <v>237.3957681177277</v>
      </c>
      <c r="I18" s="35" t="s">
        <v>166</v>
      </c>
      <c r="J18" s="24">
        <f t="shared" si="12"/>
        <v>19567.119466273998</v>
      </c>
      <c r="K18" s="35" t="s">
        <v>267</v>
      </c>
      <c r="L18" s="23">
        <f t="shared" si="1"/>
        <v>54</v>
      </c>
      <c r="M18" s="35" t="s">
        <v>368</v>
      </c>
      <c r="N18" s="21">
        <f t="shared" si="13"/>
        <v>2287.2954597276612</v>
      </c>
      <c r="O18" s="64">
        <f t="shared" si="14"/>
        <v>894.44778368268499</v>
      </c>
      <c r="P18" s="65">
        <f t="shared" si="15"/>
        <v>195.67119466273999</v>
      </c>
      <c r="Q18" s="27">
        <f t="shared" si="2"/>
        <v>0.82424044966843735</v>
      </c>
      <c r="R18" s="34">
        <f t="shared" si="3"/>
        <v>89030.393571546694</v>
      </c>
      <c r="S18" s="34">
        <f t="shared" si="4"/>
        <v>391538.06052014272</v>
      </c>
      <c r="T18" s="34">
        <f t="shared" si="5"/>
        <v>480568.45409168943</v>
      </c>
      <c r="U18" s="44"/>
      <c r="V18" s="44">
        <f t="shared" si="6"/>
        <v>0.93157894736842106</v>
      </c>
      <c r="W18" s="64">
        <f t="shared" si="7"/>
        <v>6.8421052631578952E-2</v>
      </c>
      <c r="X18" s="27"/>
      <c r="Y18" s="27"/>
      <c r="Z18" s="30">
        <f>IF(O17&gt;$B$14,Z17+$B$13,Z17)</f>
        <v>32</v>
      </c>
      <c r="AA18" s="31"/>
      <c r="AB18" s="31"/>
      <c r="AC18" s="32">
        <f>IF(L18&gt;$AA$2,((3.14116*$B$16*$B$16)/10000)*L18*$B$15,0)</f>
        <v>3.8165094000000002</v>
      </c>
      <c r="AD18" s="3">
        <f t="shared" si="16"/>
        <v>10959.714623000002</v>
      </c>
      <c r="AE18" s="33">
        <f t="shared" si="8"/>
        <v>0.2087002753636992</v>
      </c>
      <c r="AF18" s="43">
        <f>$B$18*N17*(1-(N17/$B$19))</f>
        <v>13.664943562867446</v>
      </c>
      <c r="AG18" s="31"/>
      <c r="AH18" s="31"/>
      <c r="AI18" s="44">
        <f t="shared" si="9"/>
        <v>8.4075692730300862</v>
      </c>
      <c r="AJ18" s="42"/>
    </row>
    <row r="19" spans="1:36" x14ac:dyDescent="0.25">
      <c r="A19" s="54" t="s">
        <v>467</v>
      </c>
      <c r="B19" s="58">
        <v>3000</v>
      </c>
      <c r="D19" s="8">
        <v>17</v>
      </c>
      <c r="E19" s="93">
        <f t="shared" si="10"/>
        <v>5.0859108624625851E-2</v>
      </c>
      <c r="F19" s="64">
        <f t="shared" si="0"/>
        <v>12.035296103674076</v>
      </c>
      <c r="G19" s="98" t="s">
        <v>66</v>
      </c>
      <c r="H19" s="25">
        <f t="shared" si="11"/>
        <v>249.04457386470551</v>
      </c>
      <c r="I19" s="14" t="s">
        <v>167</v>
      </c>
      <c r="J19" s="24">
        <f t="shared" si="12"/>
        <v>20265.896055293942</v>
      </c>
      <c r="K19" s="14" t="s">
        <v>268</v>
      </c>
      <c r="L19" s="23">
        <f t="shared" si="1"/>
        <v>56</v>
      </c>
      <c r="M19" s="14" t="s">
        <v>369</v>
      </c>
      <c r="N19" s="21">
        <f t="shared" si="13"/>
        <v>2292.5528340174988</v>
      </c>
      <c r="O19" s="64">
        <f t="shared" si="14"/>
        <v>907.5810214897125</v>
      </c>
      <c r="P19" s="65">
        <f t="shared" si="15"/>
        <v>202.65896055293942</v>
      </c>
      <c r="Q19" s="27">
        <f t="shared" si="2"/>
        <v>0.81374573799401362</v>
      </c>
      <c r="R19" s="34">
        <f t="shared" si="3"/>
        <v>92209.827051587446</v>
      </c>
      <c r="S19" s="34">
        <f t="shared" si="4"/>
        <v>405520.58006643184</v>
      </c>
      <c r="T19" s="34">
        <f t="shared" si="5"/>
        <v>497730.4071180193</v>
      </c>
      <c r="U19" s="44"/>
      <c r="V19" s="44">
        <f t="shared" si="6"/>
        <v>0.92670157068062831</v>
      </c>
      <c r="W19" s="64">
        <f t="shared" si="7"/>
        <v>7.3298429319371722E-2</v>
      </c>
      <c r="X19" s="27"/>
      <c r="Y19" s="27"/>
      <c r="Z19" s="30">
        <f>IF(O18&gt;$B$14,Z18+$B$13,Z18)</f>
        <v>34</v>
      </c>
      <c r="AA19" s="31"/>
      <c r="AB19" s="31"/>
      <c r="AC19" s="32">
        <f>IF(L19&gt;$AA$2,((3.14116*$B$16*$B$16)/10000)*L19*$B$15,0)</f>
        <v>3.9578616000000002</v>
      </c>
      <c r="AD19" s="3">
        <f t="shared" si="16"/>
        <v>10955.898113600002</v>
      </c>
      <c r="AE19" s="33">
        <f t="shared" si="8"/>
        <v>0.20925284355936641</v>
      </c>
      <c r="AF19" s="43">
        <f>$B$18*N18*(1-(N18/$B$19))</f>
        <v>13.584715492435089</v>
      </c>
      <c r="AG19" s="31"/>
      <c r="AH19" s="31"/>
      <c r="AI19" s="44">
        <f t="shared" si="9"/>
        <v>9.2284451355317234</v>
      </c>
      <c r="AJ19" s="42"/>
    </row>
    <row r="20" spans="1:36" x14ac:dyDescent="0.25">
      <c r="A20" s="61" t="s">
        <v>469</v>
      </c>
      <c r="B20" s="62">
        <v>2101</v>
      </c>
      <c r="D20" s="8">
        <v>18</v>
      </c>
      <c r="E20" s="93">
        <f t="shared" si="10"/>
        <v>5.0202113721872201E-2</v>
      </c>
      <c r="F20" s="64">
        <f t="shared" si="0"/>
        <v>12.422379014279691</v>
      </c>
      <c r="G20" s="98" t="s">
        <v>67</v>
      </c>
      <c r="H20" s="25">
        <f t="shared" si="11"/>
        <v>261.07986996837957</v>
      </c>
      <c r="I20" s="14" t="s">
        <v>168</v>
      </c>
      <c r="J20" s="24">
        <f t="shared" si="12"/>
        <v>20970.818116230716</v>
      </c>
      <c r="K20" s="14" t="s">
        <v>269</v>
      </c>
      <c r="L20" s="23">
        <f t="shared" si="1"/>
        <v>58</v>
      </c>
      <c r="M20" s="14" t="s">
        <v>370</v>
      </c>
      <c r="N20" s="21">
        <f t="shared" si="13"/>
        <v>2296.909104374402</v>
      </c>
      <c r="O20" s="64">
        <f t="shared" si="14"/>
        <v>924.66977225448375</v>
      </c>
      <c r="P20" s="65">
        <f t="shared" si="15"/>
        <v>209.70818116230717</v>
      </c>
      <c r="Q20" s="27">
        <f t="shared" si="2"/>
        <v>0.80323381954995521</v>
      </c>
      <c r="R20" s="34">
        <f t="shared" si="3"/>
        <v>95417.222428849767</v>
      </c>
      <c r="S20" s="34">
        <f t="shared" si="4"/>
        <v>419626.07050577662</v>
      </c>
      <c r="T20" s="34">
        <f t="shared" si="5"/>
        <v>515043.2929346264</v>
      </c>
      <c r="U20" s="44"/>
      <c r="V20" s="44">
        <f t="shared" si="6"/>
        <v>0.92670157068062831</v>
      </c>
      <c r="W20" s="64">
        <f t="shared" si="7"/>
        <v>7.3298429319371722E-2</v>
      </c>
      <c r="X20" s="27"/>
      <c r="Y20" s="27"/>
      <c r="Z20" s="30">
        <f>IF(O19&gt;$B$14,Z19+$B$13,Z19)</f>
        <v>36</v>
      </c>
      <c r="AA20" s="31"/>
      <c r="AB20" s="31"/>
      <c r="AC20" s="32">
        <f>IF(L20&gt;$AA$2,((3.14116*$B$16*$B$16)/10000)*L20*$B$15,0)</f>
        <v>4.0992138000000002</v>
      </c>
      <c r="AD20" s="3">
        <f t="shared" si="16"/>
        <v>10951.940252000002</v>
      </c>
      <c r="AE20" s="33">
        <f t="shared" si="8"/>
        <v>0.20972622672543789</v>
      </c>
      <c r="AF20" s="43">
        <f>$B$18*N19*(1-(N19/$B$19))</f>
        <v>13.515500044090262</v>
      </c>
      <c r="AG20" s="31"/>
      <c r="AH20" s="31"/>
      <c r="AI20" s="44">
        <f t="shared" si="9"/>
        <v>10.07938960541496</v>
      </c>
      <c r="AJ20" s="42"/>
    </row>
    <row r="21" spans="1:36" x14ac:dyDescent="0.25">
      <c r="D21" s="8">
        <v>19</v>
      </c>
      <c r="E21" s="93">
        <f t="shared" si="10"/>
        <v>4.955576185384912E-2</v>
      </c>
      <c r="F21" s="64">
        <f t="shared" si="0"/>
        <v>12.812223626964892</v>
      </c>
      <c r="G21" s="99" t="s">
        <v>68</v>
      </c>
      <c r="H21" s="25">
        <f t="shared" si="11"/>
        <v>273.50224898265924</v>
      </c>
      <c r="I21" s="41" t="s">
        <v>169</v>
      </c>
      <c r="J21" s="24">
        <f t="shared" si="12"/>
        <v>21685.779707322894</v>
      </c>
      <c r="K21" s="41" t="s">
        <v>270</v>
      </c>
      <c r="L21" s="23">
        <f t="shared" si="1"/>
        <v>60</v>
      </c>
      <c r="M21" s="41" t="s">
        <v>371</v>
      </c>
      <c r="N21" s="21">
        <f t="shared" si="13"/>
        <v>2300.3452148130773</v>
      </c>
      <c r="O21" s="64">
        <f t="shared" si="14"/>
        <v>936.09074350742696</v>
      </c>
      <c r="P21" s="65">
        <f t="shared" si="15"/>
        <v>216.85779707322894</v>
      </c>
      <c r="Q21" s="27">
        <f t="shared" si="2"/>
        <v>0.79289218966158592</v>
      </c>
      <c r="R21" s="34">
        <f t="shared" si="3"/>
        <v>98670.297668319181</v>
      </c>
      <c r="S21" s="34">
        <f t="shared" si="4"/>
        <v>433932.45194353111</v>
      </c>
      <c r="T21" s="34">
        <f t="shared" si="5"/>
        <v>532602.74961185025</v>
      </c>
      <c r="U21" s="44"/>
      <c r="V21" s="44">
        <f t="shared" si="6"/>
        <v>0.92146596858638741</v>
      </c>
      <c r="W21" s="64">
        <f t="shared" si="7"/>
        <v>7.8534031413612565E-2</v>
      </c>
      <c r="X21" s="27"/>
      <c r="Y21" s="27"/>
      <c r="Z21" s="30">
        <f>IF(O20&gt;$B$14,Z20+$B$13,Z20)</f>
        <v>38</v>
      </c>
      <c r="AA21" s="31"/>
      <c r="AB21" s="31"/>
      <c r="AC21" s="32">
        <f>IF(L21&gt;$AA$2,((3.14116*$B$16*$B$16)/10000)*L21*$B$15,0)</f>
        <v>4.2405660000000003</v>
      </c>
      <c r="AD21" s="3">
        <f t="shared" si="16"/>
        <v>10947.841038200002</v>
      </c>
      <c r="AE21" s="33">
        <f t="shared" si="8"/>
        <v>0.21011861670137022</v>
      </c>
      <c r="AF21" s="43">
        <f>$B$18*N20*(1-(N20/$B$19))</f>
        <v>13.457798994709906</v>
      </c>
      <c r="AG21" s="31"/>
      <c r="AH21" s="31"/>
      <c r="AI21" s="44">
        <f t="shared" si="9"/>
        <v>10.959568901995191</v>
      </c>
      <c r="AJ21" s="42"/>
    </row>
    <row r="22" spans="1:36" ht="18" customHeight="1" x14ac:dyDescent="0.25">
      <c r="A22" s="54" t="s">
        <v>25</v>
      </c>
      <c r="B22" s="63">
        <v>0.03</v>
      </c>
      <c r="D22" s="10">
        <v>20</v>
      </c>
      <c r="E22" s="12">
        <f t="shared" si="10"/>
        <v>4.8908225913157986E-2</v>
      </c>
      <c r="F22" s="13">
        <f t="shared" si="0"/>
        <v>13.201272985876631</v>
      </c>
      <c r="G22" s="98" t="s">
        <v>69</v>
      </c>
      <c r="H22" s="66">
        <f t="shared" si="11"/>
        <v>286.31447260962415</v>
      </c>
      <c r="I22" s="14" t="s">
        <v>170</v>
      </c>
      <c r="J22" s="67">
        <f t="shared" si="12"/>
        <v>22405.01265375709</v>
      </c>
      <c r="K22" s="14" t="s">
        <v>271</v>
      </c>
      <c r="L22" s="22">
        <f t="shared" si="1"/>
        <v>62</v>
      </c>
      <c r="M22" s="14" t="s">
        <v>372</v>
      </c>
      <c r="N22" s="29">
        <f t="shared" si="13"/>
        <v>2302.8434449057918</v>
      </c>
      <c r="O22" s="13">
        <f t="shared" si="14"/>
        <v>951.91244490116208</v>
      </c>
      <c r="P22" s="68">
        <f t="shared" si="15"/>
        <v>224.05012653757092</v>
      </c>
      <c r="Q22" s="26">
        <f t="shared" si="2"/>
        <v>0.78253161461052778</v>
      </c>
      <c r="R22" s="14">
        <f t="shared" si="3"/>
        <v>101942.80757459477</v>
      </c>
      <c r="S22" s="14">
        <f t="shared" si="4"/>
        <v>448324.30320167937</v>
      </c>
      <c r="T22" s="14">
        <f t="shared" si="5"/>
        <v>550267.11077627412</v>
      </c>
      <c r="U22" s="28"/>
      <c r="V22" s="28">
        <f t="shared" si="6"/>
        <v>0.92146596858638741</v>
      </c>
      <c r="W22" s="13">
        <f t="shared" si="7"/>
        <v>7.8534031413612565E-2</v>
      </c>
      <c r="X22" s="26"/>
      <c r="Y22" s="26"/>
      <c r="Z22" s="69">
        <f>IF(O21&gt;$B$14,Z21+$B$13,Z21)</f>
        <v>40</v>
      </c>
      <c r="AA22" s="15"/>
      <c r="AB22" s="15"/>
      <c r="AC22" s="36">
        <f>IF(L22&gt;$AA$2,((3.14116*$B$16*$B$16)/10000)*L22*$B$15,0)</f>
        <v>4.3819182000000003</v>
      </c>
      <c r="AD22" s="16">
        <f t="shared" si="16"/>
        <v>10943.600472200002</v>
      </c>
      <c r="AE22" s="11">
        <f t="shared" si="8"/>
        <v>0.21042831842734927</v>
      </c>
      <c r="AF22" s="45">
        <f>$B$18*N21*(1-(N21/$B$19))</f>
        <v>13.412062809381741</v>
      </c>
      <c r="AG22" s="15"/>
      <c r="AH22" s="15"/>
      <c r="AI22" s="28">
        <f t="shared" si="9"/>
        <v>11.8680577950502</v>
      </c>
      <c r="AJ22" s="42"/>
    </row>
    <row r="23" spans="1:36" s="4" customFormat="1" x14ac:dyDescent="0.25">
      <c r="A23" s="54" t="s">
        <v>22</v>
      </c>
      <c r="B23" s="58">
        <v>10000</v>
      </c>
      <c r="D23" s="8">
        <v>21</v>
      </c>
      <c r="E23" s="93">
        <f t="shared" si="10"/>
        <v>4.8271408332238974E-2</v>
      </c>
      <c r="F23" s="64">
        <f t="shared" si="0"/>
        <v>13.591964320695148</v>
      </c>
      <c r="G23" s="97" t="s">
        <v>70</v>
      </c>
      <c r="H23" s="25">
        <f t="shared" si="11"/>
        <v>299.51574559550079</v>
      </c>
      <c r="I23" s="35" t="s">
        <v>171</v>
      </c>
      <c r="J23" s="24">
        <f t="shared" si="12"/>
        <v>23132.87497212068</v>
      </c>
      <c r="K23" s="35" t="s">
        <v>272</v>
      </c>
      <c r="L23" s="23">
        <f t="shared" si="1"/>
        <v>64</v>
      </c>
      <c r="M23" s="35" t="s">
        <v>373</v>
      </c>
      <c r="N23" s="21">
        <f t="shared" si="13"/>
        <v>2304.3874499201233</v>
      </c>
      <c r="O23" s="64">
        <f t="shared" si="14"/>
        <v>962.28478098353128</v>
      </c>
      <c r="P23" s="65">
        <f t="shared" si="15"/>
        <v>231.3287497212068</v>
      </c>
      <c r="Q23" s="27">
        <f t="shared" si="2"/>
        <v>0.77234253331582359</v>
      </c>
      <c r="R23" s="34">
        <f t="shared" si="3"/>
        <v>105254.5811231491</v>
      </c>
      <c r="S23" s="34">
        <f t="shared" si="4"/>
        <v>462888.8281921348</v>
      </c>
      <c r="T23" s="34">
        <f t="shared" si="5"/>
        <v>568143.40931528388</v>
      </c>
      <c r="U23" s="44"/>
      <c r="V23" s="44">
        <f t="shared" si="6"/>
        <v>0.91666666666666663</v>
      </c>
      <c r="W23" s="64">
        <f t="shared" si="7"/>
        <v>8.3333333333333329E-2</v>
      </c>
      <c r="X23" s="27"/>
      <c r="Y23" s="27"/>
      <c r="Z23" s="30">
        <f>IF(O22&gt;$B$14,Z22+$B$13,Z22)</f>
        <v>42</v>
      </c>
      <c r="AA23" s="32"/>
      <c r="AB23" s="32"/>
      <c r="AC23" s="32">
        <f>IF(L23&gt;$AA$2,((3.14116*$B$16*$B$16)/10000)*L23*$B$15,0)</f>
        <v>4.5232704000000004</v>
      </c>
      <c r="AD23" s="3">
        <f t="shared" si="16"/>
        <v>10939.218554000001</v>
      </c>
      <c r="AE23" s="33">
        <f t="shared" si="8"/>
        <v>0.21065375360633123</v>
      </c>
      <c r="AF23" s="43">
        <f>$B$18*N22*(1-(N22/$B$19))</f>
        <v>13.378686691431676</v>
      </c>
      <c r="AG23" s="32"/>
      <c r="AH23" s="32"/>
      <c r="AI23" s="44">
        <f t="shared" si="9"/>
        <v>12.803839749520327</v>
      </c>
      <c r="AJ23" s="33"/>
    </row>
    <row r="24" spans="1:36" x14ac:dyDescent="0.25">
      <c r="A24" s="54" t="s">
        <v>23</v>
      </c>
      <c r="B24" s="58">
        <v>100</v>
      </c>
      <c r="D24" s="8">
        <v>22</v>
      </c>
      <c r="E24" s="93">
        <f t="shared" si="10"/>
        <v>4.7635027515312185E-2</v>
      </c>
      <c r="F24" s="64">
        <f t="shared" si="0"/>
        <v>13.980900692702333</v>
      </c>
      <c r="G24" s="98" t="s">
        <v>71</v>
      </c>
      <c r="H24" s="25">
        <f t="shared" si="11"/>
        <v>313.10770991619592</v>
      </c>
      <c r="I24" s="14" t="s">
        <v>172</v>
      </c>
      <c r="J24" s="24">
        <f t="shared" si="12"/>
        <v>23863.831003383006</v>
      </c>
      <c r="K24" s="14" t="s">
        <v>273</v>
      </c>
      <c r="L24" s="23">
        <f t="shared" si="1"/>
        <v>66</v>
      </c>
      <c r="M24" s="14" t="s">
        <v>374</v>
      </c>
      <c r="N24" s="21">
        <f t="shared" si="13"/>
        <v>2304.9622968620347</v>
      </c>
      <c r="O24" s="64">
        <f t="shared" si="14"/>
        <v>976.77153080572668</v>
      </c>
      <c r="P24" s="65">
        <f t="shared" si="15"/>
        <v>238.63831003383007</v>
      </c>
      <c r="Q24" s="27">
        <f t="shared" si="2"/>
        <v>0.76216044024499496</v>
      </c>
      <c r="R24" s="34">
        <f t="shared" si="3"/>
        <v>108580.43106539267</v>
      </c>
      <c r="S24" s="34">
        <f t="shared" si="4"/>
        <v>477515.25837769394</v>
      </c>
      <c r="T24" s="34">
        <f t="shared" si="5"/>
        <v>586095.68944308662</v>
      </c>
      <c r="U24" s="44"/>
      <c r="V24" s="44">
        <f t="shared" si="6"/>
        <v>0.91666666666666663</v>
      </c>
      <c r="W24" s="64">
        <f t="shared" si="7"/>
        <v>8.3333333333333329E-2</v>
      </c>
      <c r="X24" s="27"/>
      <c r="Y24" s="27"/>
      <c r="Z24" s="30">
        <f>IF(O23&gt;$B$14,Z23+$B$13,Z23)</f>
        <v>44</v>
      </c>
      <c r="AA24" s="31"/>
      <c r="AB24" s="31"/>
      <c r="AC24" s="32">
        <f>IF(L24&gt;$AA$2,((3.14116*$B$16*$B$16)/10000)*L24*$B$15,0)</f>
        <v>4.6646226000000004</v>
      </c>
      <c r="AD24" s="3">
        <f t="shared" si="16"/>
        <v>10934.695283600002</v>
      </c>
      <c r="AE24" s="33">
        <f t="shared" si="8"/>
        <v>0.21079346402263693</v>
      </c>
      <c r="AF24" s="43">
        <f>$B$18*N23*(1-(N23/$B$19))</f>
        <v>13.358006920091675</v>
      </c>
      <c r="AG24" s="31"/>
      <c r="AH24" s="31"/>
      <c r="AI24" s="44">
        <f t="shared" si="9"/>
        <v>13.765807386971517</v>
      </c>
      <c r="AJ24" s="42"/>
    </row>
    <row r="25" spans="1:36" x14ac:dyDescent="0.25">
      <c r="D25" s="8">
        <v>23</v>
      </c>
      <c r="E25" s="93">
        <f t="shared" si="10"/>
        <v>4.7009364255982178E-2</v>
      </c>
      <c r="F25" s="64">
        <f t="shared" si="0"/>
        <v>14.370349853055734</v>
      </c>
      <c r="G25" s="98" t="s">
        <v>72</v>
      </c>
      <c r="H25" s="25">
        <f t="shared" si="11"/>
        <v>327.08861060889825</v>
      </c>
      <c r="I25" s="14" t="s">
        <v>173</v>
      </c>
      <c r="J25" s="24">
        <f t="shared" si="12"/>
        <v>24601.964224154901</v>
      </c>
      <c r="K25" s="14" t="s">
        <v>274</v>
      </c>
      <c r="L25" s="23">
        <f t="shared" si="1"/>
        <v>68</v>
      </c>
      <c r="M25" s="14" t="s">
        <v>375</v>
      </c>
      <c r="N25" s="21">
        <f t="shared" si="13"/>
        <v>2304.5544963951547</v>
      </c>
      <c r="O25" s="64">
        <f t="shared" si="14"/>
        <v>985.16397397862056</v>
      </c>
      <c r="P25" s="65">
        <f t="shared" si="15"/>
        <v>246.01964224154901</v>
      </c>
      <c r="Q25" s="27">
        <f t="shared" si="2"/>
        <v>0.75214982809571485</v>
      </c>
      <c r="R25" s="34">
        <f t="shared" si="3"/>
        <v>111938.93721990481</v>
      </c>
      <c r="S25" s="34">
        <f t="shared" si="4"/>
        <v>492285.30412533955</v>
      </c>
      <c r="T25" s="34">
        <f t="shared" si="5"/>
        <v>604224.24134524434</v>
      </c>
      <c r="U25" s="44"/>
      <c r="V25" s="44">
        <f t="shared" si="6"/>
        <v>0.91145833333333337</v>
      </c>
      <c r="W25" s="64">
        <f t="shared" si="7"/>
        <v>8.8541666666666671E-2</v>
      </c>
      <c r="X25" s="27"/>
      <c r="Y25" s="27"/>
      <c r="Z25" s="30">
        <f>IF(O24&gt;$B$14,Z24+$B$13,Z24)</f>
        <v>46</v>
      </c>
      <c r="AA25" s="31"/>
      <c r="AB25" s="31"/>
      <c r="AC25" s="32">
        <f>IF(L25&gt;$AA$2,((3.14116*$B$16*$B$16)/10000)*L25*$B$15,0)</f>
        <v>4.8059748000000004</v>
      </c>
      <c r="AD25" s="3">
        <f t="shared" si="16"/>
        <v>10930.030661000003</v>
      </c>
      <c r="AE25" s="33">
        <f t="shared" si="8"/>
        <v>0.21084611451440413</v>
      </c>
      <c r="AF25" s="43">
        <f>$B$18*N24*(1-(N24/$B$19))</f>
        <v>13.350297505254982</v>
      </c>
      <c r="AG25" s="31"/>
      <c r="AH25" s="31"/>
      <c r="AI25" s="44">
        <f t="shared" si="9"/>
        <v>14.752763263290634</v>
      </c>
      <c r="AJ25" s="42"/>
    </row>
    <row r="26" spans="1:36" x14ac:dyDescent="0.25">
      <c r="D26" s="8">
        <v>24</v>
      </c>
      <c r="E26" s="93">
        <f t="shared" si="10"/>
        <v>4.6383884101343434E-2</v>
      </c>
      <c r="F26" s="64">
        <f t="shared" si="0"/>
        <v>14.756574274376435</v>
      </c>
      <c r="G26" s="99" t="s">
        <v>73</v>
      </c>
      <c r="H26" s="25">
        <f t="shared" si="11"/>
        <v>341.45896046195401</v>
      </c>
      <c r="I26" s="41" t="s">
        <v>174</v>
      </c>
      <c r="J26" s="24">
        <f t="shared" si="12"/>
        <v>25341.108555891973</v>
      </c>
      <c r="K26" s="41" t="s">
        <v>275</v>
      </c>
      <c r="L26" s="23">
        <f t="shared" si="1"/>
        <v>70</v>
      </c>
      <c r="M26" s="41" t="s">
        <v>376</v>
      </c>
      <c r="N26" s="21">
        <f t="shared" si="13"/>
        <v>2303.152030637119</v>
      </c>
      <c r="O26" s="64">
        <f t="shared" si="14"/>
        <v>997.67370196728302</v>
      </c>
      <c r="P26" s="65">
        <f t="shared" si="15"/>
        <v>253.41108555891972</v>
      </c>
      <c r="Q26" s="27">
        <f t="shared" si="2"/>
        <v>0.74214214562149494</v>
      </c>
      <c r="R26" s="34">
        <f t="shared" si="3"/>
        <v>115302.04392930848</v>
      </c>
      <c r="S26" s="34">
        <f t="shared" si="4"/>
        <v>507075.58220339834</v>
      </c>
      <c r="T26" s="34">
        <f t="shared" si="5"/>
        <v>622377.62613270688</v>
      </c>
      <c r="U26" s="44"/>
      <c r="V26" s="44">
        <f t="shared" si="6"/>
        <v>0.91099476439790572</v>
      </c>
      <c r="W26" s="64">
        <f t="shared" si="7"/>
        <v>8.9005235602094238E-2</v>
      </c>
      <c r="X26" s="27"/>
      <c r="Y26" s="27"/>
      <c r="Z26" s="30">
        <f>IF(O25&gt;$B$14,Z25+$B$13,Z25)</f>
        <v>48</v>
      </c>
      <c r="AA26" s="31"/>
      <c r="AB26" s="31"/>
      <c r="AC26" s="32">
        <f>IF(L26&gt;$AA$2,((3.14116*$B$16*$B$16)/10000)*L26*$B$15,0)</f>
        <v>4.9473270000000005</v>
      </c>
      <c r="AD26" s="3">
        <f t="shared" si="16"/>
        <v>10925.224686200003</v>
      </c>
      <c r="AE26" s="33">
        <f t="shared" si="8"/>
        <v>0.2108104955998116</v>
      </c>
      <c r="AF26" s="43">
        <f>$B$18*N25*(1-(N25/$B$19))</f>
        <v>13.355767186086156</v>
      </c>
      <c r="AG26" s="31"/>
      <c r="AH26" s="31"/>
      <c r="AI26" s="44">
        <f t="shared" si="9"/>
        <v>15.763420960808819</v>
      </c>
      <c r="AJ26" s="42"/>
    </row>
    <row r="27" spans="1:36" x14ac:dyDescent="0.25">
      <c r="D27" s="70">
        <v>25</v>
      </c>
      <c r="E27" s="71">
        <f t="shared" si="10"/>
        <v>4.5768236903972762E-2</v>
      </c>
      <c r="F27" s="72">
        <f t="shared" si="0"/>
        <v>15.141855177570632</v>
      </c>
      <c r="G27" s="96" t="s">
        <v>74</v>
      </c>
      <c r="H27" s="73">
        <f t="shared" si="11"/>
        <v>356.21553473633043</v>
      </c>
      <c r="I27" s="74" t="s">
        <v>175</v>
      </c>
      <c r="J27" s="75">
        <f t="shared" si="12"/>
        <v>26085.371172300336</v>
      </c>
      <c r="K27" s="74" t="s">
        <v>276</v>
      </c>
      <c r="L27" s="76">
        <f t="shared" si="1"/>
        <v>72</v>
      </c>
      <c r="M27" s="74" t="s">
        <v>377</v>
      </c>
      <c r="N27" s="77">
        <f t="shared" si="13"/>
        <v>2300.7443768623962</v>
      </c>
      <c r="O27" s="72">
        <f t="shared" si="14"/>
        <v>1004.3289682375454</v>
      </c>
      <c r="P27" s="78">
        <f t="shared" si="15"/>
        <v>260.85371172300336</v>
      </c>
      <c r="Q27" s="79">
        <f t="shared" si="2"/>
        <v>0.73229179046356419</v>
      </c>
      <c r="R27" s="74">
        <f t="shared" si="3"/>
        <v>118688.43883396653</v>
      </c>
      <c r="S27" s="74">
        <f t="shared" si="4"/>
        <v>521968.27715772978</v>
      </c>
      <c r="T27" s="74">
        <f t="shared" si="5"/>
        <v>640656.71599169634</v>
      </c>
      <c r="U27" s="80"/>
      <c r="V27" s="80">
        <f t="shared" si="6"/>
        <v>0.90575916230366493</v>
      </c>
      <c r="W27" s="72">
        <f t="shared" si="7"/>
        <v>9.4240837696335081E-2</v>
      </c>
      <c r="X27" s="79"/>
      <c r="Y27" s="79"/>
      <c r="Z27" s="81">
        <f>IF(O26&gt;$B$14,Z26+$B$13,Z26)</f>
        <v>50</v>
      </c>
      <c r="AA27" s="82"/>
      <c r="AB27" s="82"/>
      <c r="AC27" s="83">
        <f>IF(L27&gt;$AA$2,((3.14116*$B$16*$B$16)/10000)*L27*$B$15,0)</f>
        <v>5.0886792000000005</v>
      </c>
      <c r="AD27" s="84">
        <f t="shared" si="16"/>
        <v>10920.277359200003</v>
      </c>
      <c r="AE27" s="85">
        <f t="shared" si="8"/>
        <v>0.2106855257594798</v>
      </c>
      <c r="AF27" s="86">
        <f>$B$18*N26*(1-(N26/$B$19))</f>
        <v>13.374556797362271</v>
      </c>
      <c r="AG27" s="82"/>
      <c r="AH27" s="82"/>
      <c r="AI27" s="80">
        <f t="shared" si="9"/>
        <v>16.796406491881513</v>
      </c>
      <c r="AJ27" s="42"/>
    </row>
    <row r="28" spans="1:36" x14ac:dyDescent="0.25">
      <c r="D28" s="8">
        <v>26</v>
      </c>
      <c r="E28" s="93">
        <f t="shared" si="10"/>
        <v>4.5153346812074897E-2</v>
      </c>
      <c r="F28" s="64">
        <f t="shared" si="0"/>
        <v>15.522642719983599</v>
      </c>
      <c r="G28" s="97" t="s">
        <v>75</v>
      </c>
      <c r="H28" s="25">
        <f t="shared" si="11"/>
        <v>371.35738991390105</v>
      </c>
      <c r="I28" s="35" t="s">
        <v>176</v>
      </c>
      <c r="J28" s="24">
        <f t="shared" si="12"/>
        <v>26828.846428814879</v>
      </c>
      <c r="K28" s="35" t="s">
        <v>277</v>
      </c>
      <c r="L28" s="23">
        <f t="shared" si="1"/>
        <v>74</v>
      </c>
      <c r="M28" s="35" t="s">
        <v>378</v>
      </c>
      <c r="N28" s="21">
        <f t="shared" si="13"/>
        <v>2297.3225271678771</v>
      </c>
      <c r="O28" s="64">
        <f t="shared" si="14"/>
        <v>1015.7534973012389</v>
      </c>
      <c r="P28" s="65">
        <f t="shared" si="15"/>
        <v>268.28846428814882</v>
      </c>
      <c r="Q28" s="27">
        <f t="shared" si="2"/>
        <v>0.72245354899319836</v>
      </c>
      <c r="R28" s="34">
        <f t="shared" si="3"/>
        <v>122071.25125110771</v>
      </c>
      <c r="S28" s="34">
        <f t="shared" si="4"/>
        <v>536845.2170405857</v>
      </c>
      <c r="T28" s="34">
        <f t="shared" si="5"/>
        <v>658916.46829169337</v>
      </c>
      <c r="U28" s="44"/>
      <c r="V28" s="44">
        <f t="shared" si="6"/>
        <v>0.90575916230366493</v>
      </c>
      <c r="W28" s="64">
        <f t="shared" si="7"/>
        <v>9.4240837696335081E-2</v>
      </c>
      <c r="X28" s="27"/>
      <c r="Y28" s="27"/>
      <c r="Z28" s="30">
        <f>IF(O27&gt;$B$14,Z27+$B$13,Z27)</f>
        <v>52</v>
      </c>
      <c r="AA28" s="31"/>
      <c r="AB28" s="31"/>
      <c r="AC28" s="32">
        <f>IF(L28&gt;$AA$2,((3.14116*$B$16*$B$16)/10000)*L28*$B$15,0)</f>
        <v>5.2300314000000006</v>
      </c>
      <c r="AD28" s="3">
        <f t="shared" si="16"/>
        <v>10915.188680000003</v>
      </c>
      <c r="AE28" s="33">
        <f t="shared" si="8"/>
        <v>0.21047025337979558</v>
      </c>
      <c r="AF28" s="43">
        <f>$B$18*N27*(1-(N27/$B$19))</f>
        <v>13.40673702436044</v>
      </c>
      <c r="AG28" s="31"/>
      <c r="AH28" s="31"/>
      <c r="AI28" s="44">
        <f t="shared" si="9"/>
        <v>17.850260009874308</v>
      </c>
      <c r="AJ28" s="42"/>
    </row>
    <row r="29" spans="1:36" x14ac:dyDescent="0.25">
      <c r="B29" s="9"/>
      <c r="D29" s="8">
        <v>27</v>
      </c>
      <c r="E29" s="93">
        <f t="shared" si="10"/>
        <v>4.4549196675530235E-2</v>
      </c>
      <c r="F29" s="64">
        <f t="shared" si="0"/>
        <v>15.90160412885821</v>
      </c>
      <c r="G29" s="98" t="s">
        <v>76</v>
      </c>
      <c r="H29" s="25">
        <f t="shared" si="11"/>
        <v>386.88003263388464</v>
      </c>
      <c r="I29" s="14" t="s">
        <v>177</v>
      </c>
      <c r="J29" s="24">
        <f t="shared" si="12"/>
        <v>27576.311461827969</v>
      </c>
      <c r="K29" s="14" t="s">
        <v>278</v>
      </c>
      <c r="L29" s="23">
        <f t="shared" si="1"/>
        <v>76</v>
      </c>
      <c r="M29" s="14" t="s">
        <v>379</v>
      </c>
      <c r="N29" s="21">
        <f t="shared" si="13"/>
        <v>2292.8790041823631</v>
      </c>
      <c r="O29" s="64">
        <f t="shared" si="14"/>
        <v>1020.6947404765122</v>
      </c>
      <c r="P29" s="65">
        <f t="shared" si="15"/>
        <v>275.7631146182797</v>
      </c>
      <c r="Q29" s="27">
        <f t="shared" si="2"/>
        <v>0.71278714680848376</v>
      </c>
      <c r="R29" s="34">
        <f t="shared" si="3"/>
        <v>125472.21715131727</v>
      </c>
      <c r="S29" s="34">
        <f t="shared" si="4"/>
        <v>551801.99235117761</v>
      </c>
      <c r="T29" s="34">
        <f t="shared" si="5"/>
        <v>677274.20950249489</v>
      </c>
      <c r="U29" s="44"/>
      <c r="V29" s="44">
        <f t="shared" si="6"/>
        <v>0.90052356020942415</v>
      </c>
      <c r="W29" s="64">
        <f t="shared" si="7"/>
        <v>9.947643979057591E-2</v>
      </c>
      <c r="X29" s="27"/>
      <c r="Y29" s="27"/>
      <c r="Z29" s="30">
        <f>IF(O28&gt;$B$14,Z28+$B$13,Z28)</f>
        <v>54</v>
      </c>
      <c r="AA29" s="31"/>
      <c r="AB29" s="31"/>
      <c r="AC29" s="32">
        <f>IF(L29&gt;$AA$2,((3.14116*$B$16*$B$16)/10000)*L29*$B$15,0)</f>
        <v>5.3713836000000006</v>
      </c>
      <c r="AD29" s="3">
        <f t="shared" si="16"/>
        <v>10909.958648600003</v>
      </c>
      <c r="AE29" s="33">
        <f t="shared" si="8"/>
        <v>0.21016385836408208</v>
      </c>
      <c r="AF29" s="43">
        <f>$B$18*N28*(1-(N28/$B$19))</f>
        <v>13.452306563921914</v>
      </c>
      <c r="AG29" s="31"/>
      <c r="AH29" s="31"/>
      <c r="AI29" s="44">
        <f t="shared" si="9"/>
        <v>18.923437822539604</v>
      </c>
      <c r="AJ29" s="42"/>
    </row>
    <row r="30" spans="1:36" x14ac:dyDescent="0.25">
      <c r="D30" s="8">
        <v>28</v>
      </c>
      <c r="E30" s="93">
        <f t="shared" si="10"/>
        <v>4.3946335468690839E-2</v>
      </c>
      <c r="F30" s="64">
        <f t="shared" si="0"/>
        <v>16.274867349052155</v>
      </c>
      <c r="G30" s="98" t="s">
        <v>77</v>
      </c>
      <c r="H30" s="25">
        <f t="shared" si="11"/>
        <v>402.78163676274283</v>
      </c>
      <c r="I30" s="14" t="s">
        <v>178</v>
      </c>
      <c r="J30" s="24">
        <f t="shared" si="12"/>
        <v>28321.243087686202</v>
      </c>
      <c r="K30" s="14" t="s">
        <v>279</v>
      </c>
      <c r="L30" s="23">
        <f t="shared" si="1"/>
        <v>78</v>
      </c>
      <c r="M30" s="14" t="s">
        <v>380</v>
      </c>
      <c r="N30" s="21">
        <f t="shared" si="13"/>
        <v>2287.4078729237453</v>
      </c>
      <c r="O30" s="64">
        <f t="shared" si="14"/>
        <v>1029.9179235310403</v>
      </c>
      <c r="P30" s="65">
        <f t="shared" si="15"/>
        <v>283.21243087686202</v>
      </c>
      <c r="Q30" s="27">
        <f t="shared" si="2"/>
        <v>0.70314136749905343</v>
      </c>
      <c r="R30" s="34">
        <f t="shared" si="3"/>
        <v>128861.65604897223</v>
      </c>
      <c r="S30" s="34">
        <f t="shared" si="4"/>
        <v>566708.07418460096</v>
      </c>
      <c r="T30" s="34">
        <f t="shared" si="5"/>
        <v>695569.73023357324</v>
      </c>
      <c r="U30" s="44"/>
      <c r="V30" s="44">
        <f t="shared" si="6"/>
        <v>0.9</v>
      </c>
      <c r="W30" s="64">
        <f t="shared" si="7"/>
        <v>0.1</v>
      </c>
      <c r="X30" s="27"/>
      <c r="Y30" s="27"/>
      <c r="Z30" s="30">
        <f>IF(O29&gt;$B$14,Z29+$B$13,Z29)</f>
        <v>56</v>
      </c>
      <c r="AA30" s="31"/>
      <c r="AB30" s="31"/>
      <c r="AC30" s="32">
        <f>IF(L30&gt;$AA$2,((3.14116*$B$16*$B$16)/10000)*L30*$B$15,0)</f>
        <v>5.5127358000000006</v>
      </c>
      <c r="AD30" s="3">
        <f t="shared" si="16"/>
        <v>10904.587265000002</v>
      </c>
      <c r="AE30" s="33">
        <f t="shared" si="8"/>
        <v>0.2097656534205144</v>
      </c>
      <c r="AF30" s="43">
        <f>$B$18*N29*(1-(N29/$B$19))</f>
        <v>13.511190706056535</v>
      </c>
      <c r="AG30" s="31"/>
      <c r="AH30" s="31"/>
      <c r="AI30" s="44">
        <f t="shared" si="9"/>
        <v>20.014314701912976</v>
      </c>
      <c r="AJ30" s="42"/>
    </row>
    <row r="31" spans="1:36" x14ac:dyDescent="0.25">
      <c r="D31" s="8">
        <v>29</v>
      </c>
      <c r="E31" s="93">
        <f t="shared" si="10"/>
        <v>4.3353265453352934E-2</v>
      </c>
      <c r="F31" s="64">
        <f t="shared" si="0"/>
        <v>16.644828748490376</v>
      </c>
      <c r="G31" s="99" t="s">
        <v>78</v>
      </c>
      <c r="H31" s="25">
        <f t="shared" si="11"/>
        <v>419.05650411179499</v>
      </c>
      <c r="I31" s="41" t="s">
        <v>179</v>
      </c>
      <c r="J31" s="24">
        <f t="shared" si="12"/>
        <v>29067.94858034038</v>
      </c>
      <c r="K31" s="41" t="s">
        <v>280</v>
      </c>
      <c r="L31" s="23">
        <f t="shared" si="1"/>
        <v>80</v>
      </c>
      <c r="M31" s="41" t="s">
        <v>381</v>
      </c>
      <c r="N31" s="21">
        <f t="shared" si="13"/>
        <v>2280.9047489278887</v>
      </c>
      <c r="O31" s="64">
        <f t="shared" si="14"/>
        <v>1033.0383617432726</v>
      </c>
      <c r="P31" s="65">
        <f t="shared" si="15"/>
        <v>290.67948580340379</v>
      </c>
      <c r="Q31" s="27">
        <f t="shared" si="2"/>
        <v>0.69365224725364705</v>
      </c>
      <c r="R31" s="34">
        <f t="shared" si="3"/>
        <v>132259.16604054873</v>
      </c>
      <c r="S31" s="34">
        <f t="shared" si="4"/>
        <v>581649.65109261102</v>
      </c>
      <c r="T31" s="34">
        <f t="shared" si="5"/>
        <v>713908.81713315973</v>
      </c>
      <c r="U31" s="44"/>
      <c r="V31" s="44">
        <f t="shared" si="6"/>
        <v>0.89473684210526316</v>
      </c>
      <c r="W31" s="64">
        <f t="shared" si="7"/>
        <v>0.10526315789473684</v>
      </c>
      <c r="X31" s="27"/>
      <c r="Y31" s="27"/>
      <c r="Z31" s="30">
        <f>IF(O30&gt;$B$14,Z30+$B$13,Z30)</f>
        <v>58</v>
      </c>
      <c r="AA31" s="31"/>
      <c r="AB31" s="31"/>
      <c r="AC31" s="32">
        <f>IF(L31&gt;$AA$2,((3.14116*$B$16*$B$16)/10000)*L31*$B$15,0)</f>
        <v>5.6540880000000007</v>
      </c>
      <c r="AD31" s="3">
        <f t="shared" si="16"/>
        <v>10899.074529200001</v>
      </c>
      <c r="AE31" s="33">
        <f t="shared" si="8"/>
        <v>0.20927508503745487</v>
      </c>
      <c r="AF31" s="43">
        <f>$B$18*N30*(1-(N30/$B$19))</f>
        <v>13.583240347147521</v>
      </c>
      <c r="AG31" s="31"/>
      <c r="AH31" s="31"/>
      <c r="AI31" s="44">
        <f t="shared" si="9"/>
        <v>21.121186484114947</v>
      </c>
      <c r="AJ31" s="42"/>
    </row>
    <row r="32" spans="1:36" x14ac:dyDescent="0.25">
      <c r="D32" s="10">
        <v>30</v>
      </c>
      <c r="E32" s="12">
        <f t="shared" si="10"/>
        <v>4.27619581465674E-2</v>
      </c>
      <c r="F32" s="94">
        <f t="shared" si="0"/>
        <v>17.007893323715628</v>
      </c>
      <c r="G32" s="98" t="s">
        <v>79</v>
      </c>
      <c r="H32" s="66">
        <f t="shared" si="11"/>
        <v>435.70133286028539</v>
      </c>
      <c r="I32" s="14" t="s">
        <v>180</v>
      </c>
      <c r="J32" s="67">
        <f t="shared" si="12"/>
        <v>29810.30745628025</v>
      </c>
      <c r="K32" s="14" t="s">
        <v>281</v>
      </c>
      <c r="L32" s="22">
        <f t="shared" si="1"/>
        <v>82</v>
      </c>
      <c r="M32" s="14" t="s">
        <v>382</v>
      </c>
      <c r="N32" s="29">
        <f t="shared" si="13"/>
        <v>2273.3668027909212</v>
      </c>
      <c r="O32" s="13">
        <f t="shared" si="14"/>
        <v>1040.5261290787878</v>
      </c>
      <c r="P32" s="68">
        <f t="shared" si="15"/>
        <v>298.10307456280253</v>
      </c>
      <c r="Q32" s="26">
        <f t="shared" si="2"/>
        <v>0.6841913303450784</v>
      </c>
      <c r="R32" s="14">
        <f t="shared" si="3"/>
        <v>135636.89892607514</v>
      </c>
      <c r="S32" s="14">
        <f t="shared" si="4"/>
        <v>596504.25220016786</v>
      </c>
      <c r="T32" s="14">
        <f t="shared" si="5"/>
        <v>732141.15112624294</v>
      </c>
      <c r="U32" s="28"/>
      <c r="V32" s="28">
        <f t="shared" si="6"/>
        <v>0.89417989417989419</v>
      </c>
      <c r="W32" s="13">
        <f t="shared" si="7"/>
        <v>0.10582010582010581</v>
      </c>
      <c r="X32" s="26"/>
      <c r="Y32" s="26"/>
      <c r="Z32" s="69">
        <f>IF(O31&gt;$B$14,Z31+$B$13,Z31)</f>
        <v>60</v>
      </c>
      <c r="AA32" s="15"/>
      <c r="AB32" s="15"/>
      <c r="AC32" s="36">
        <f>IF(L32&gt;$AA$2,((3.14116*$B$16*$B$16)/10000)*L32*$B$15,0)</f>
        <v>5.7954402000000007</v>
      </c>
      <c r="AD32" s="16">
        <f t="shared" si="16"/>
        <v>10893.420441200002</v>
      </c>
      <c r="AE32" s="11">
        <f t="shared" si="8"/>
        <v>0.20869173415843029</v>
      </c>
      <c r="AF32" s="45">
        <f>$B$18*N31*(1-(N31/$B$19))</f>
        <v>13.668231442515589</v>
      </c>
      <c r="AG32" s="15"/>
      <c r="AH32" s="15"/>
      <c r="AI32" s="28">
        <f t="shared" si="9"/>
        <v>22.242272951812026</v>
      </c>
      <c r="AJ32" s="42"/>
    </row>
    <row r="33" spans="4:36" x14ac:dyDescent="0.25">
      <c r="D33" s="8">
        <v>31</v>
      </c>
      <c r="E33" s="93">
        <f t="shared" si="10"/>
        <v>4.2180400718156361E-2</v>
      </c>
      <c r="F33" s="64">
        <f t="shared" si="0"/>
        <v>17.366518695828784</v>
      </c>
      <c r="G33" s="97" t="s">
        <v>80</v>
      </c>
      <c r="H33" s="25">
        <f t="shared" si="11"/>
        <v>452.70922618400101</v>
      </c>
      <c r="I33" s="35" t="s">
        <v>181</v>
      </c>
      <c r="J33" s="24">
        <f t="shared" si="12"/>
        <v>30552.730510796235</v>
      </c>
      <c r="K33" s="35" t="s">
        <v>282</v>
      </c>
      <c r="L33" s="23">
        <f t="shared" si="1"/>
        <v>84</v>
      </c>
      <c r="M33" s="35" t="s">
        <v>383</v>
      </c>
      <c r="N33" s="21">
        <f t="shared" si="13"/>
        <v>2264.7927612816247</v>
      </c>
      <c r="O33" s="64">
        <f t="shared" si="14"/>
        <v>1041.1230795812073</v>
      </c>
      <c r="P33" s="65">
        <f t="shared" si="15"/>
        <v>305.52730510796238</v>
      </c>
      <c r="Q33" s="27">
        <f t="shared" si="2"/>
        <v>0.67488641149050177</v>
      </c>
      <c r="R33" s="34">
        <f t="shared" si="3"/>
        <v>139014.92382412287</v>
      </c>
      <c r="S33" s="34">
        <f t="shared" si="4"/>
        <v>611360.13752103271</v>
      </c>
      <c r="T33" s="34">
        <f t="shared" si="5"/>
        <v>750375.06134515558</v>
      </c>
      <c r="U33" s="44"/>
      <c r="V33" s="44">
        <f t="shared" si="6"/>
        <v>0.88829787234042556</v>
      </c>
      <c r="W33" s="64">
        <f t="shared" si="7"/>
        <v>0.11170212765957446</v>
      </c>
      <c r="X33" s="27"/>
      <c r="Y33" s="27"/>
      <c r="Z33" s="30">
        <f>IF(O32&gt;$B$14,Z32+$B$13,Z32)</f>
        <v>62</v>
      </c>
      <c r="AA33" s="31"/>
      <c r="AB33" s="31"/>
      <c r="AC33" s="32">
        <f>IF(L33&gt;$AA$2,((3.14116*$B$16*$B$16)/10000)*L33*$B$15,0)</f>
        <v>5.9367924000000007</v>
      </c>
      <c r="AD33" s="3">
        <f t="shared" si="16"/>
        <v>10887.625001000002</v>
      </c>
      <c r="AE33" s="33">
        <f t="shared" si="8"/>
        <v>0.20801531657029049</v>
      </c>
      <c r="AF33" s="43">
        <f>$B$18*N32*(1-(N32/$B$19))</f>
        <v>13.765864902841239</v>
      </c>
      <c r="AG33" s="31"/>
      <c r="AH33" s="31"/>
      <c r="AI33" s="44">
        <f t="shared" si="9"/>
        <v>23.375720991570628</v>
      </c>
      <c r="AJ33" s="42"/>
    </row>
    <row r="34" spans="4:36" x14ac:dyDescent="0.25">
      <c r="D34" s="8">
        <v>32</v>
      </c>
      <c r="E34" s="93">
        <f t="shared" si="10"/>
        <v>4.1600112622897652E-2</v>
      </c>
      <c r="F34" s="64">
        <f t="shared" si="0"/>
        <v>17.716718517719521</v>
      </c>
      <c r="G34" s="98" t="s">
        <v>81</v>
      </c>
      <c r="H34" s="25">
        <f t="shared" si="11"/>
        <v>470.07574487982981</v>
      </c>
      <c r="I34" s="14" t="s">
        <v>182</v>
      </c>
      <c r="J34" s="24">
        <f t="shared" si="12"/>
        <v>31288.326285269479</v>
      </c>
      <c r="K34" s="14" t="s">
        <v>283</v>
      </c>
      <c r="L34" s="23">
        <f t="shared" si="1"/>
        <v>86</v>
      </c>
      <c r="M34" s="14" t="s">
        <v>384</v>
      </c>
      <c r="N34" s="21">
        <f t="shared" si="13"/>
        <v>2255.1829051928953</v>
      </c>
      <c r="O34" s="64">
        <f t="shared" si="14"/>
        <v>1046.8013058149409</v>
      </c>
      <c r="P34" s="65">
        <f t="shared" si="15"/>
        <v>312.88326285269477</v>
      </c>
      <c r="Q34" s="27">
        <f t="shared" si="2"/>
        <v>0.66560180196636243</v>
      </c>
      <c r="R34" s="34">
        <f t="shared" si="3"/>
        <v>142361.88459797614</v>
      </c>
      <c r="S34" s="34">
        <f t="shared" si="4"/>
        <v>626079.40896824223</v>
      </c>
      <c r="T34" s="34">
        <f t="shared" si="5"/>
        <v>768441.29356621834</v>
      </c>
      <c r="U34" s="44"/>
      <c r="V34" s="44">
        <f t="shared" si="6"/>
        <v>0.88770053475935828</v>
      </c>
      <c r="W34" s="64">
        <f t="shared" si="7"/>
        <v>0.11229946524064172</v>
      </c>
      <c r="X34" s="27"/>
      <c r="Y34" s="27"/>
      <c r="Z34" s="30">
        <f>IF(O33&gt;$B$14,Z33+$B$13,Z33)</f>
        <v>64</v>
      </c>
      <c r="AA34" s="31"/>
      <c r="AB34" s="31"/>
      <c r="AC34" s="32">
        <f>IF(L34&gt;$AA$2,((3.14116*$B$16*$B$16)/10000)*L34*$B$15,0)</f>
        <v>6.0781446000000008</v>
      </c>
      <c r="AD34" s="3">
        <f t="shared" si="16"/>
        <v>10881.688208600002</v>
      </c>
      <c r="AE34" s="33">
        <f t="shared" si="8"/>
        <v>0.20724568301916443</v>
      </c>
      <c r="AF34" s="43">
        <f>$B$18*N33*(1-(N33/$B$19))</f>
        <v>13.875766935760234</v>
      </c>
      <c r="AG34" s="31"/>
      <c r="AH34" s="31"/>
      <c r="AI34" s="44">
        <f t="shared" si="9"/>
        <v>24.519608017913423</v>
      </c>
      <c r="AJ34" s="42"/>
    </row>
    <row r="35" spans="4:36" x14ac:dyDescent="0.25">
      <c r="D35" s="8">
        <v>33</v>
      </c>
      <c r="E35" s="93">
        <f t="shared" si="10"/>
        <v>4.1029544748897771E-2</v>
      </c>
      <c r="F35" s="64">
        <f t="shared" si="0"/>
        <v>18.061376524596536</v>
      </c>
      <c r="G35" s="98" t="s">
        <v>82</v>
      </c>
      <c r="H35" s="25">
        <f t="shared" si="11"/>
        <v>487.79246339754934</v>
      </c>
      <c r="I35" s="14" t="s">
        <v>183</v>
      </c>
      <c r="J35" s="24">
        <f t="shared" si="12"/>
        <v>32022.244328231725</v>
      </c>
      <c r="K35" s="14" t="s">
        <v>284</v>
      </c>
      <c r="L35" s="23">
        <f t="shared" ref="L35:L66" si="17">$AA$2+Z35</f>
        <v>88</v>
      </c>
      <c r="M35" s="14" t="s">
        <v>385</v>
      </c>
      <c r="N35" s="21">
        <f t="shared" si="13"/>
        <v>2244.5390641107419</v>
      </c>
      <c r="O35" s="64">
        <f t="shared" si="14"/>
        <v>1046.1883148366476</v>
      </c>
      <c r="P35" s="65">
        <f t="shared" si="15"/>
        <v>320.22244328231727</v>
      </c>
      <c r="Q35" s="27">
        <f t="shared" si="2"/>
        <v>0.65647271598236434</v>
      </c>
      <c r="R35" s="34">
        <f t="shared" si="3"/>
        <v>145701.21169345433</v>
      </c>
      <c r="S35" s="34">
        <f t="shared" si="4"/>
        <v>640765.10900791676</v>
      </c>
      <c r="T35" s="34">
        <f t="shared" si="5"/>
        <v>786466.32070137106</v>
      </c>
      <c r="U35" s="44"/>
      <c r="V35" s="44">
        <f t="shared" si="6"/>
        <v>0.88235294117647056</v>
      </c>
      <c r="W35" s="64">
        <f t="shared" si="7"/>
        <v>0.11764705882352941</v>
      </c>
      <c r="X35" s="27"/>
      <c r="Y35" s="27"/>
      <c r="Z35" s="30">
        <f>IF(O34&gt;$B$14,Z34+$B$13,Z34)</f>
        <v>66</v>
      </c>
      <c r="AA35" s="31"/>
      <c r="AB35" s="31"/>
      <c r="AC35" s="32">
        <f>IF(L35&gt;$AA$2,((3.14116*$B$16*$B$16)/10000)*L35*$B$15,0)</f>
        <v>6.2194968000000008</v>
      </c>
      <c r="AD35" s="3">
        <f t="shared" si="16"/>
        <v>10875.610064000002</v>
      </c>
      <c r="AE35" s="33">
        <f t="shared" si="8"/>
        <v>0.20638281906966516</v>
      </c>
      <c r="AF35" s="43">
        <f>$B$18*N34*(1-(N34/$B$19))</f>
        <v>13.997489830870157</v>
      </c>
      <c r="AG35" s="31"/>
      <c r="AH35" s="31"/>
      <c r="AI35" s="44">
        <f t="shared" si="9"/>
        <v>25.671945655574767</v>
      </c>
      <c r="AJ35" s="42"/>
    </row>
    <row r="36" spans="4:36" x14ac:dyDescent="0.25">
      <c r="D36" s="8">
        <v>34</v>
      </c>
      <c r="E36" s="93">
        <f t="shared" si="10"/>
        <v>4.0461551854615523E-2</v>
      </c>
      <c r="F36" s="64">
        <f t="shared" si="0"/>
        <v>18.396905389848868</v>
      </c>
      <c r="G36" s="99" t="s">
        <v>83</v>
      </c>
      <c r="H36" s="25">
        <f t="shared" si="11"/>
        <v>505.85383992214588</v>
      </c>
      <c r="I36" s="41" t="s">
        <v>184</v>
      </c>
      <c r="J36" s="24">
        <f t="shared" si="12"/>
        <v>32748.210199786055</v>
      </c>
      <c r="K36" s="41" t="s">
        <v>285</v>
      </c>
      <c r="L36" s="23">
        <f t="shared" si="17"/>
        <v>90</v>
      </c>
      <c r="M36" s="41" t="s">
        <v>386</v>
      </c>
      <c r="N36" s="21">
        <f t="shared" si="13"/>
        <v>2232.8646082860373</v>
      </c>
      <c r="O36" s="92">
        <f t="shared" si="14"/>
        <v>1050.1182278616379</v>
      </c>
      <c r="P36" s="65">
        <f t="shared" si="15"/>
        <v>327.48210199786058</v>
      </c>
      <c r="Q36" s="27">
        <f t="shared" si="2"/>
        <v>0.64738482967384836</v>
      </c>
      <c r="R36" s="34">
        <f t="shared" si="3"/>
        <v>149004.35640902657</v>
      </c>
      <c r="S36" s="34">
        <f t="shared" si="4"/>
        <v>655291.68609771889</v>
      </c>
      <c r="T36" s="34">
        <f t="shared" si="5"/>
        <v>804296.04250674543</v>
      </c>
      <c r="U36" s="44"/>
      <c r="V36" s="44">
        <f t="shared" si="6"/>
        <v>0.88172043010752688</v>
      </c>
      <c r="W36" s="64">
        <f t="shared" si="7"/>
        <v>0.11827956989247312</v>
      </c>
      <c r="X36" s="27"/>
      <c r="Y36" s="27"/>
      <c r="Z36" s="30">
        <f>IF(O35&gt;$B$14,Z35+$B$13,Z35)</f>
        <v>68</v>
      </c>
      <c r="AA36" s="31"/>
      <c r="AB36" s="31"/>
      <c r="AC36" s="32">
        <f>IF(L36&gt;$AA$2,((3.14116*$B$16*$B$16)/10000)*L36*$B$15,0)</f>
        <v>6.3608490000000009</v>
      </c>
      <c r="AD36" s="3">
        <f t="shared" si="16"/>
        <v>10869.390567200002</v>
      </c>
      <c r="AE36" s="33">
        <f t="shared" si="8"/>
        <v>0.20542684472338654</v>
      </c>
      <c r="AF36" s="43">
        <f>$B$18*N35*(1-(N35/$B$19))</f>
        <v>14.130513183442501</v>
      </c>
      <c r="AG36" s="31"/>
      <c r="AH36" s="31"/>
      <c r="AI36" s="44">
        <f t="shared" si="9"/>
        <v>26.8306836712148</v>
      </c>
      <c r="AJ36" s="42"/>
    </row>
    <row r="37" spans="4:36" x14ac:dyDescent="0.25">
      <c r="D37" s="10">
        <v>35</v>
      </c>
      <c r="E37" s="12">
        <f t="shared" si="10"/>
        <v>3.9903193539727946E-2</v>
      </c>
      <c r="F37" s="94">
        <f t="shared" si="0"/>
        <v>18.7258894369755</v>
      </c>
      <c r="G37" s="98" t="s">
        <v>84</v>
      </c>
      <c r="H37" s="66">
        <f t="shared" si="11"/>
        <v>524.25074531199471</v>
      </c>
      <c r="I37" s="14" t="s">
        <v>185</v>
      </c>
      <c r="J37" s="67">
        <f t="shared" si="12"/>
        <v>33470.846325649836</v>
      </c>
      <c r="K37" s="14" t="s">
        <v>286</v>
      </c>
      <c r="L37" s="22">
        <f t="shared" si="17"/>
        <v>92</v>
      </c>
      <c r="M37" s="14" t="s">
        <v>387</v>
      </c>
      <c r="N37" s="29">
        <f t="shared" si="13"/>
        <v>2220.1644377982652</v>
      </c>
      <c r="O37" s="13">
        <f t="shared" si="14"/>
        <v>1046.9197149921145</v>
      </c>
      <c r="P37" s="68">
        <f t="shared" si="15"/>
        <v>334.70846325649836</v>
      </c>
      <c r="Q37" s="26">
        <f t="shared" si="2"/>
        <v>0.63845109663564714</v>
      </c>
      <c r="R37" s="14">
        <f t="shared" si="3"/>
        <v>152292.35078170674</v>
      </c>
      <c r="S37" s="14">
        <f t="shared" si="4"/>
        <v>669751.63497625326</v>
      </c>
      <c r="T37" s="14">
        <f t="shared" si="5"/>
        <v>822043.98575796001</v>
      </c>
      <c r="U37" s="28"/>
      <c r="V37" s="28">
        <f t="shared" si="6"/>
        <v>0.87567567567567561</v>
      </c>
      <c r="W37" s="13">
        <f t="shared" si="7"/>
        <v>0.12432432432432433</v>
      </c>
      <c r="X37" s="26"/>
      <c r="Y37" s="26"/>
      <c r="Z37" s="69">
        <f>IF(O36&gt;$B$14,Z36+$B$13,Z36)</f>
        <v>70</v>
      </c>
      <c r="AA37" s="15"/>
      <c r="AB37" s="15"/>
      <c r="AC37" s="36">
        <f>IF(L37&gt;$AA$2,((3.14116*$B$16*$B$16)/10000)*L37*$B$15,0)</f>
        <v>6.5022012000000009</v>
      </c>
      <c r="AD37" s="16">
        <f t="shared" si="16"/>
        <v>10863.029718200001</v>
      </c>
      <c r="AE37" s="11">
        <f t="shared" si="8"/>
        <v>0.20437801381308798</v>
      </c>
      <c r="AF37" s="45">
        <f>$B$18*N36*(1-(N36/$B$19))</f>
        <v>14.274245549347942</v>
      </c>
      <c r="AG37" s="15"/>
      <c r="AH37" s="15"/>
      <c r="AI37" s="28">
        <f t="shared" si="9"/>
        <v>27.99371414570269</v>
      </c>
      <c r="AJ37" s="42"/>
    </row>
    <row r="38" spans="4:36" x14ac:dyDescent="0.25">
      <c r="D38" s="8">
        <v>36</v>
      </c>
      <c r="E38" s="93">
        <f t="shared" si="10"/>
        <v>3.9346833028539308E-2</v>
      </c>
      <c r="F38" s="64">
        <f t="shared" si="0"/>
        <v>19.044335789766027</v>
      </c>
      <c r="G38" s="97" t="s">
        <v>85</v>
      </c>
      <c r="H38" s="25">
        <f t="shared" si="11"/>
        <v>542.97663474897024</v>
      </c>
      <c r="I38" s="35" t="s">
        <v>186</v>
      </c>
      <c r="J38" s="24">
        <f t="shared" si="12"/>
        <v>34183.057577385451</v>
      </c>
      <c r="K38" s="35" t="s">
        <v>287</v>
      </c>
      <c r="L38" s="23">
        <f t="shared" si="17"/>
        <v>94</v>
      </c>
      <c r="M38" s="35" t="s">
        <v>388</v>
      </c>
      <c r="N38" s="21">
        <f t="shared" si="13"/>
        <v>2206.4449692019107</v>
      </c>
      <c r="O38" s="64">
        <f t="shared" si="14"/>
        <v>1048.2490760524367</v>
      </c>
      <c r="P38" s="65">
        <f t="shared" si="15"/>
        <v>341.83057577385449</v>
      </c>
      <c r="Q38" s="27">
        <f t="shared" si="2"/>
        <v>0.62954932845662892</v>
      </c>
      <c r="R38" s="34">
        <f t="shared" si="3"/>
        <v>155532.91197710379</v>
      </c>
      <c r="S38" s="34">
        <f t="shared" si="4"/>
        <v>684002.98212348286</v>
      </c>
      <c r="T38" s="34">
        <f t="shared" si="5"/>
        <v>839535.89410058665</v>
      </c>
      <c r="U38" s="44"/>
      <c r="V38" s="44">
        <f t="shared" si="6"/>
        <v>0.87431693989071035</v>
      </c>
      <c r="W38" s="64">
        <f t="shared" si="7"/>
        <v>0.12568306010928962</v>
      </c>
      <c r="X38" s="27"/>
      <c r="Y38" s="27"/>
      <c r="Z38" s="30">
        <f>IF(O37&gt;$B$14,Z37+$B$13,Z37)</f>
        <v>72</v>
      </c>
      <c r="AA38" s="31"/>
      <c r="AB38" s="31"/>
      <c r="AC38" s="32">
        <f>IF(L38&gt;$AA$2,((3.14116*$B$16*$B$16)/10000)*L38*$B$15,0)</f>
        <v>6.6435534000000009</v>
      </c>
      <c r="AD38" s="3">
        <f t="shared" si="16"/>
        <v>10856.527517</v>
      </c>
      <c r="AE38" s="33">
        <f t="shared" si="8"/>
        <v>0.20323671318908246</v>
      </c>
      <c r="AF38" s="43">
        <f>$B$18*N37*(1-(N37/$B$19))</f>
        <v>14.42802652108924</v>
      </c>
      <c r="AG38" s="31"/>
      <c r="AH38" s="31"/>
      <c r="AI38" s="44">
        <f t="shared" si="9"/>
        <v>29.158875877996419</v>
      </c>
      <c r="AJ38" s="42"/>
    </row>
    <row r="39" spans="4:36" x14ac:dyDescent="0.25">
      <c r="D39" s="8">
        <v>37</v>
      </c>
      <c r="E39" s="93">
        <f t="shared" si="10"/>
        <v>3.879912617430898E-2</v>
      </c>
      <c r="F39" s="64">
        <f t="shared" si="0"/>
        <v>19.354845397695424</v>
      </c>
      <c r="G39" s="98" t="s">
        <v>86</v>
      </c>
      <c r="H39" s="25">
        <f t="shared" si="11"/>
        <v>562.02097053873626</v>
      </c>
      <c r="I39" s="14" t="s">
        <v>187</v>
      </c>
      <c r="J39" s="24">
        <f t="shared" si="12"/>
        <v>34889.476077664032</v>
      </c>
      <c r="K39" s="14" t="s">
        <v>288</v>
      </c>
      <c r="L39" s="23">
        <f t="shared" si="17"/>
        <v>96</v>
      </c>
      <c r="M39" s="14" t="s">
        <v>389</v>
      </c>
      <c r="N39" s="21">
        <f t="shared" si="13"/>
        <v>2191.7141198450036</v>
      </c>
      <c r="O39" s="64">
        <f t="shared" si="14"/>
        <v>1043.0793143716014</v>
      </c>
      <c r="P39" s="65">
        <f t="shared" si="15"/>
        <v>348.89476077664034</v>
      </c>
      <c r="Q39" s="27">
        <f t="shared" si="2"/>
        <v>0.62078601878894368</v>
      </c>
      <c r="R39" s="34">
        <f t="shared" si="3"/>
        <v>158747.11615337135</v>
      </c>
      <c r="S39" s="34">
        <f t="shared" si="4"/>
        <v>698138.41631405731</v>
      </c>
      <c r="T39" s="34">
        <f t="shared" si="5"/>
        <v>856885.53246742859</v>
      </c>
      <c r="U39" s="44"/>
      <c r="V39" s="44">
        <f t="shared" si="6"/>
        <v>0.86813186813186816</v>
      </c>
      <c r="W39" s="64">
        <f t="shared" si="7"/>
        <v>0.13186813186813187</v>
      </c>
      <c r="X39" s="27"/>
      <c r="Y39" s="27"/>
      <c r="Z39" s="30">
        <f>IF(O38&gt;$B$14,Z38+$B$13,Z38)</f>
        <v>74</v>
      </c>
      <c r="AA39" s="31"/>
      <c r="AB39" s="31"/>
      <c r="AC39" s="32">
        <f>IF(L39&gt;$AA$2,((3.14116*$B$16*$B$16)/10000)*L39*$B$15,0)</f>
        <v>6.7849056000000001</v>
      </c>
      <c r="AD39" s="3">
        <f t="shared" si="16"/>
        <v>10849.883963600001</v>
      </c>
      <c r="AE39" s="33">
        <f t="shared" si="8"/>
        <v>0.20200346171423855</v>
      </c>
      <c r="AF39" s="43">
        <f>$B$18*N38*(1-(N38/$B$19))</f>
        <v>14.591129212410928</v>
      </c>
      <c r="AG39" s="31"/>
      <c r="AH39" s="31"/>
      <c r="AI39" s="44">
        <f t="shared" si="9"/>
        <v>30.32395901162041</v>
      </c>
      <c r="AJ39" s="42"/>
    </row>
    <row r="40" spans="4:36" x14ac:dyDescent="0.25">
      <c r="D40" s="8">
        <v>38</v>
      </c>
      <c r="E40" s="93">
        <f t="shared" si="10"/>
        <v>3.8253720373137429E-2</v>
      </c>
      <c r="F40" s="64">
        <f t="shared" si="0"/>
        <v>19.653852927848959</v>
      </c>
      <c r="G40" s="98" t="s">
        <v>87</v>
      </c>
      <c r="H40" s="25">
        <f t="shared" si="11"/>
        <v>581.37581593643165</v>
      </c>
      <c r="I40" s="14" t="s">
        <v>188</v>
      </c>
      <c r="J40" s="24">
        <f t="shared" si="12"/>
        <v>35583.660631258994</v>
      </c>
      <c r="K40" s="14" t="s">
        <v>289</v>
      </c>
      <c r="L40" s="23">
        <f t="shared" si="17"/>
        <v>98</v>
      </c>
      <c r="M40" s="14" t="s">
        <v>390</v>
      </c>
      <c r="N40" s="21">
        <f t="shared" si="13"/>
        <v>2175.9812900457941</v>
      </c>
      <c r="O40" s="64">
        <f t="shared" si="14"/>
        <v>1043.4278902329484</v>
      </c>
      <c r="P40" s="65">
        <f t="shared" si="15"/>
        <v>355.83660631258994</v>
      </c>
      <c r="Q40" s="27">
        <f t="shared" si="2"/>
        <v>0.61205952597019886</v>
      </c>
      <c r="R40" s="34">
        <f t="shared" si="3"/>
        <v>161905.65587222844</v>
      </c>
      <c r="S40" s="34">
        <f t="shared" si="4"/>
        <v>712029.04923149245</v>
      </c>
      <c r="T40" s="34">
        <f t="shared" si="5"/>
        <v>873934.70510372089</v>
      </c>
      <c r="U40" s="44"/>
      <c r="V40" s="44">
        <f t="shared" si="6"/>
        <v>0.86740331491712708</v>
      </c>
      <c r="W40" s="64">
        <f t="shared" si="7"/>
        <v>0.13259668508287292</v>
      </c>
      <c r="X40" s="27"/>
      <c r="Y40" s="27"/>
      <c r="Z40" s="30">
        <f>IF(O39&gt;$B$14,Z39+$B$13,Z39)</f>
        <v>76</v>
      </c>
      <c r="AA40" s="31"/>
      <c r="AB40" s="31"/>
      <c r="AC40" s="32">
        <f>IF(L40&gt;$AA$2,((3.14116*$B$16*$B$16)/10000)*L40*$B$15,0)</f>
        <v>6.9262578000000001</v>
      </c>
      <c r="AD40" s="3">
        <f t="shared" si="16"/>
        <v>10843.099058000002</v>
      </c>
      <c r="AE40" s="33">
        <f t="shared" si="8"/>
        <v>0.20067890908368696</v>
      </c>
      <c r="AF40" s="43">
        <f>$B$18*N39*(1-(N39/$B$19))</f>
        <v>14.762763136725432</v>
      </c>
      <c r="AG40" s="31"/>
      <c r="AH40" s="31"/>
      <c r="AI40" s="44">
        <f t="shared" si="9"/>
        <v>31.486709874762518</v>
      </c>
      <c r="AJ40" s="42"/>
    </row>
    <row r="41" spans="4:36" x14ac:dyDescent="0.25">
      <c r="D41" s="8">
        <v>39</v>
      </c>
      <c r="E41" s="93">
        <f t="shared" si="10"/>
        <v>3.7717825959946299E-2</v>
      </c>
      <c r="F41" s="64">
        <f t="shared" si="0"/>
        <v>19.94452013100295</v>
      </c>
      <c r="G41" s="99" t="s">
        <v>88</v>
      </c>
      <c r="H41" s="25">
        <f t="shared" si="11"/>
        <v>601.02966886428067</v>
      </c>
      <c r="I41" s="41" t="s">
        <v>189</v>
      </c>
      <c r="J41" s="24">
        <f t="shared" si="12"/>
        <v>36271.251915179353</v>
      </c>
      <c r="K41" s="41" t="s">
        <v>290</v>
      </c>
      <c r="L41" s="23">
        <f t="shared" si="17"/>
        <v>100</v>
      </c>
      <c r="M41" s="41" t="s">
        <v>391</v>
      </c>
      <c r="N41" s="21">
        <f t="shared" si="13"/>
        <v>2159.2573433077569</v>
      </c>
      <c r="O41" s="64">
        <f t="shared" si="14"/>
        <v>1035.5186290949314</v>
      </c>
      <c r="P41" s="65">
        <f t="shared" si="15"/>
        <v>362.71251915179351</v>
      </c>
      <c r="Q41" s="27">
        <f t="shared" si="2"/>
        <v>0.60348521535914079</v>
      </c>
      <c r="R41" s="34">
        <f t="shared" si="3"/>
        <v>165034.19621406606</v>
      </c>
      <c r="S41" s="34">
        <f t="shared" si="4"/>
        <v>725787.75082273886</v>
      </c>
      <c r="T41" s="34">
        <f t="shared" si="5"/>
        <v>890821.94703680486</v>
      </c>
      <c r="U41" s="44"/>
      <c r="V41" s="44">
        <f t="shared" si="6"/>
        <v>0.86033519553072624</v>
      </c>
      <c r="W41" s="64">
        <f t="shared" si="7"/>
        <v>0.13966480446927373</v>
      </c>
      <c r="X41" s="27"/>
      <c r="Y41" s="27"/>
      <c r="Z41" s="30">
        <f>IF(O40&gt;$B$14,Z40+$B$13,Z40)</f>
        <v>78</v>
      </c>
      <c r="AA41" s="31"/>
      <c r="AB41" s="31"/>
      <c r="AC41" s="32">
        <f>IF(L41&gt;$AA$2,((3.14116*$B$16*$B$16)/10000)*L41*$B$15,0)</f>
        <v>7.0676100000000002</v>
      </c>
      <c r="AD41" s="3">
        <f t="shared" si="16"/>
        <v>10836.172800200002</v>
      </c>
      <c r="AE41" s="33">
        <f t="shared" si="8"/>
        <v>0.19926383448480112</v>
      </c>
      <c r="AF41" s="43">
        <f>$B$18*N40*(1-(N40/$B$19))</f>
        <v>14.942077462566866</v>
      </c>
      <c r="AG41" s="31"/>
      <c r="AH41" s="31"/>
      <c r="AI41" s="44">
        <f t="shared" si="9"/>
        <v>32.644836025055284</v>
      </c>
      <c r="AJ41" s="42"/>
    </row>
    <row r="42" spans="4:36" x14ac:dyDescent="0.25">
      <c r="D42" s="10">
        <v>40</v>
      </c>
      <c r="E42" s="12">
        <f t="shared" si="10"/>
        <v>3.7183568455655937E-2</v>
      </c>
      <c r="F42" s="94">
        <f t="shared" si="0"/>
        <v>20.222372956908416</v>
      </c>
      <c r="G42" s="98" t="s">
        <v>89</v>
      </c>
      <c r="H42" s="66">
        <f t="shared" si="11"/>
        <v>620.97418899528361</v>
      </c>
      <c r="I42" s="14" t="s">
        <v>190</v>
      </c>
      <c r="J42" s="67">
        <f t="shared" si="12"/>
        <v>36944.058025122489</v>
      </c>
      <c r="K42" s="14" t="s">
        <v>291</v>
      </c>
      <c r="L42" s="22">
        <f t="shared" si="17"/>
        <v>102</v>
      </c>
      <c r="M42" s="14" t="s">
        <v>392</v>
      </c>
      <c r="N42" s="29">
        <f t="shared" si="13"/>
        <v>2141.5545847452686</v>
      </c>
      <c r="O42" s="13">
        <f t="shared" si="14"/>
        <v>1034.1287042192218</v>
      </c>
      <c r="P42" s="68">
        <f t="shared" si="15"/>
        <v>369.4405802512249</v>
      </c>
      <c r="Q42" s="26">
        <f t="shared" si="2"/>
        <v>0.59493709529049499</v>
      </c>
      <c r="R42" s="14">
        <f t="shared" si="3"/>
        <v>168095.46401430733</v>
      </c>
      <c r="S42" s="14">
        <f t="shared" si="4"/>
        <v>739250.601082701</v>
      </c>
      <c r="T42" s="14">
        <f t="shared" si="5"/>
        <v>907346.06509700837</v>
      </c>
      <c r="U42" s="28"/>
      <c r="V42" s="28">
        <f t="shared" si="6"/>
        <v>0.8595505617977528</v>
      </c>
      <c r="W42" s="13">
        <f t="shared" si="7"/>
        <v>0.1404494382022472</v>
      </c>
      <c r="X42" s="26"/>
      <c r="Y42" s="26"/>
      <c r="Z42" s="69">
        <f>IF(O41&gt;$B$14,Z41+$B$13,Z41)</f>
        <v>80</v>
      </c>
      <c r="AA42" s="15"/>
      <c r="AB42" s="15"/>
      <c r="AC42" s="36">
        <f>IF(L42&gt;$AA$2,((3.14116*$B$16*$B$16)/10000)*L42*$B$15,0)</f>
        <v>7.2089622000000002</v>
      </c>
      <c r="AD42" s="16">
        <f t="shared" si="16"/>
        <v>10829.105190200002</v>
      </c>
      <c r="AE42" s="11">
        <f t="shared" si="8"/>
        <v>0.19775914511231343</v>
      </c>
      <c r="AF42" s="45">
        <f>$B$18*N41*(1-(N41/$B$19))</f>
        <v>15.128164627456654</v>
      </c>
      <c r="AG42" s="15"/>
      <c r="AH42" s="15"/>
      <c r="AI42" s="28">
        <f t="shared" si="9"/>
        <v>33.796011490179062</v>
      </c>
      <c r="AJ42" s="42"/>
    </row>
    <row r="43" spans="4:36" x14ac:dyDescent="0.25">
      <c r="D43" s="8">
        <v>41</v>
      </c>
      <c r="E43" s="93">
        <f t="shared" si="10"/>
        <v>3.6658752928457113E-2</v>
      </c>
      <c r="F43" s="64">
        <f t="shared" si="0"/>
        <v>20.491141501915358</v>
      </c>
      <c r="G43" s="97" t="s">
        <v>90</v>
      </c>
      <c r="H43" s="25">
        <f t="shared" si="11"/>
        <v>641.19656195219204</v>
      </c>
      <c r="I43" s="35" t="s">
        <v>191</v>
      </c>
      <c r="J43" s="24">
        <f t="shared" si="12"/>
        <v>37608.746149090483</v>
      </c>
      <c r="K43" s="35" t="s">
        <v>292</v>
      </c>
      <c r="L43" s="23">
        <f t="shared" si="17"/>
        <v>104</v>
      </c>
      <c r="M43" s="35" t="s">
        <v>393</v>
      </c>
      <c r="N43" s="21">
        <f t="shared" si="13"/>
        <v>2122.8867378825462</v>
      </c>
      <c r="O43" s="64">
        <f t="shared" si="14"/>
        <v>1024.335945737412</v>
      </c>
      <c r="P43" s="65">
        <f t="shared" si="15"/>
        <v>376.08746149090484</v>
      </c>
      <c r="Q43" s="27">
        <f t="shared" si="2"/>
        <v>0.5865400468553138</v>
      </c>
      <c r="R43" s="34">
        <f t="shared" si="3"/>
        <v>171119.79497836169</v>
      </c>
      <c r="S43" s="34">
        <f t="shared" si="4"/>
        <v>752551.01044330047</v>
      </c>
      <c r="T43" s="34">
        <f t="shared" si="5"/>
        <v>923670.80542166217</v>
      </c>
      <c r="U43" s="44"/>
      <c r="V43" s="44">
        <f t="shared" si="6"/>
        <v>0.85227272727272729</v>
      </c>
      <c r="W43" s="64">
        <f t="shared" si="7"/>
        <v>0.14772727272727273</v>
      </c>
      <c r="X43" s="27"/>
      <c r="Y43" s="27"/>
      <c r="Z43" s="30">
        <f>IF(O42&gt;$B$14,Z42+$B$13,Z42)</f>
        <v>82</v>
      </c>
      <c r="AA43" s="31"/>
      <c r="AB43" s="31"/>
      <c r="AC43" s="32">
        <f>IF(L43&gt;$AA$2,((3.14116*$B$16*$B$16)/10000)*L43*$B$15,0)</f>
        <v>7.3503144000000002</v>
      </c>
      <c r="AD43" s="3">
        <f t="shared" si="16"/>
        <v>10821.896228000001</v>
      </c>
      <c r="AE43" s="33">
        <f t="shared" si="8"/>
        <v>0.1961658745525485</v>
      </c>
      <c r="AF43" s="43">
        <f>$B$18*N42*(1-(N42/$B$19))</f>
        <v>15.320064289936049</v>
      </c>
      <c r="AG43" s="31"/>
      <c r="AH43" s="31"/>
      <c r="AI43" s="44">
        <f t="shared" si="9"/>
        <v>34.937882195487418</v>
      </c>
      <c r="AJ43" s="42"/>
    </row>
    <row r="44" spans="4:36" x14ac:dyDescent="0.25">
      <c r="D44" s="8">
        <v>42</v>
      </c>
      <c r="E44" s="93">
        <f t="shared" si="10"/>
        <v>3.6135810777529406E-2</v>
      </c>
      <c r="F44" s="64">
        <f t="shared" si="0"/>
        <v>20.746348780837007</v>
      </c>
      <c r="G44" s="98" t="s">
        <v>91</v>
      </c>
      <c r="H44" s="25">
        <f t="shared" si="11"/>
        <v>661.68770345410735</v>
      </c>
      <c r="I44" s="14" t="s">
        <v>192</v>
      </c>
      <c r="J44" s="24">
        <f t="shared" si="12"/>
        <v>38256.994633336988</v>
      </c>
      <c r="K44" s="14" t="s">
        <v>293</v>
      </c>
      <c r="L44" s="23">
        <f t="shared" si="17"/>
        <v>106</v>
      </c>
      <c r="M44" s="14" t="s">
        <v>394</v>
      </c>
      <c r="N44" s="21">
        <f t="shared" si="13"/>
        <v>2103.2689199769948</v>
      </c>
      <c r="O44" s="64">
        <f t="shared" si="14"/>
        <v>1021.2867103677636</v>
      </c>
      <c r="P44" s="65">
        <f t="shared" si="15"/>
        <v>382.5699463333699</v>
      </c>
      <c r="Q44" s="27">
        <f t="shared" si="2"/>
        <v>0.5781729724404705</v>
      </c>
      <c r="R44" s="34">
        <f t="shared" si="3"/>
        <v>174069.32558168328</v>
      </c>
      <c r="S44" s="34">
        <f t="shared" si="4"/>
        <v>765522.46261307318</v>
      </c>
      <c r="T44" s="34">
        <f t="shared" si="5"/>
        <v>939591.78819475649</v>
      </c>
      <c r="U44" s="44"/>
      <c r="V44" s="44">
        <f t="shared" si="6"/>
        <v>0.85142857142857142</v>
      </c>
      <c r="W44" s="64">
        <f t="shared" si="7"/>
        <v>0.14857142857142858</v>
      </c>
      <c r="X44" s="27"/>
      <c r="Y44" s="27"/>
      <c r="Z44" s="30">
        <f>IF(O43&gt;$B$14,Z43+$B$13,Z43)</f>
        <v>84</v>
      </c>
      <c r="AA44" s="31"/>
      <c r="AB44" s="31"/>
      <c r="AC44" s="32">
        <f>IF(L44&gt;$AA$2,((3.14116*$B$16*$B$16)/10000)*L44*$B$15,0)</f>
        <v>7.4916666000000003</v>
      </c>
      <c r="AD44" s="3">
        <f t="shared" si="16"/>
        <v>10814.545913600001</v>
      </c>
      <c r="AE44" s="33">
        <f t="shared" si="8"/>
        <v>0.19448518104971899</v>
      </c>
      <c r="AF44" s="43">
        <f>$B$18*N43*(1-(N43/$B$19))</f>
        <v>15.516767598083671</v>
      </c>
      <c r="AG44" s="31"/>
      <c r="AH44" s="31"/>
      <c r="AI44" s="44">
        <f t="shared" si="9"/>
        <v>36.068071569914061</v>
      </c>
      <c r="AJ44" s="42"/>
    </row>
    <row r="45" spans="4:36" x14ac:dyDescent="0.25">
      <c r="D45" s="8">
        <v>43</v>
      </c>
      <c r="E45" s="93">
        <f t="shared" si="10"/>
        <v>3.5622225391220466E-2</v>
      </c>
      <c r="F45" s="64">
        <f t="shared" si="0"/>
        <v>20.99184988042348</v>
      </c>
      <c r="G45" s="98" t="s">
        <v>92</v>
      </c>
      <c r="H45" s="25">
        <f t="shared" si="11"/>
        <v>682.43405223494437</v>
      </c>
      <c r="I45" s="14" t="s">
        <v>193</v>
      </c>
      <c r="J45" s="24">
        <f t="shared" si="12"/>
        <v>38895.711397371379</v>
      </c>
      <c r="K45" s="14" t="s">
        <v>294</v>
      </c>
      <c r="L45" s="23">
        <f t="shared" si="17"/>
        <v>108</v>
      </c>
      <c r="M45" s="14" t="s">
        <v>395</v>
      </c>
      <c r="N45" s="21">
        <f t="shared" si="13"/>
        <v>2082.7176160051645</v>
      </c>
      <c r="O45" s="64">
        <f t="shared" si="14"/>
        <v>1009.7142709048786</v>
      </c>
      <c r="P45" s="65">
        <f t="shared" si="15"/>
        <v>388.95711397371377</v>
      </c>
      <c r="Q45" s="27">
        <f t="shared" si="2"/>
        <v>0.56995560625952746</v>
      </c>
      <c r="R45" s="34">
        <f t="shared" si="3"/>
        <v>176975.48685803977</v>
      </c>
      <c r="S45" s="34">
        <f t="shared" si="4"/>
        <v>778303.18506140134</v>
      </c>
      <c r="T45" s="34">
        <f t="shared" si="5"/>
        <v>955278.67191944108</v>
      </c>
      <c r="U45" s="44"/>
      <c r="V45" s="44">
        <f t="shared" si="6"/>
        <v>0.84393063583815031</v>
      </c>
      <c r="W45" s="64">
        <f t="shared" si="7"/>
        <v>0.15606936416184972</v>
      </c>
      <c r="X45" s="27"/>
      <c r="Y45" s="27"/>
      <c r="Z45" s="30">
        <f>IF(O44&gt;$B$14,Z44+$B$13,Z44)</f>
        <v>86</v>
      </c>
      <c r="AA45" s="31"/>
      <c r="AB45" s="31"/>
      <c r="AC45" s="32">
        <f>IF(L45&gt;$AA$2,((3.14116*$B$16*$B$16)/10000)*L45*$B$15,0)</f>
        <v>7.6330188000000003</v>
      </c>
      <c r="AD45" s="3">
        <f t="shared" si="16"/>
        <v>10807.054247</v>
      </c>
      <c r="AE45" s="33">
        <f t="shared" si="8"/>
        <v>0.192718345666056</v>
      </c>
      <c r="AF45" s="43">
        <f>$B$18*N44*(1-(N44/$B$19))</f>
        <v>15.717221751581588</v>
      </c>
      <c r="AG45" s="31"/>
      <c r="AH45" s="31"/>
      <c r="AI45" s="44">
        <f t="shared" si="9"/>
        <v>37.184186321451456</v>
      </c>
      <c r="AJ45" s="42"/>
    </row>
    <row r="46" spans="4:36" x14ac:dyDescent="0.25">
      <c r="D46" s="8">
        <v>44</v>
      </c>
      <c r="E46" s="93">
        <f t="shared" si="10"/>
        <v>3.5110724203028333E-2</v>
      </c>
      <c r="F46" s="64">
        <f t="shared" si="0"/>
        <v>21.223179403786109</v>
      </c>
      <c r="G46" s="99" t="s">
        <v>93</v>
      </c>
      <c r="H46" s="25">
        <f t="shared" si="11"/>
        <v>703.42590211536788</v>
      </c>
      <c r="I46" s="41" t="s">
        <v>194</v>
      </c>
      <c r="J46" s="24">
        <f t="shared" si="12"/>
        <v>39516.468554302541</v>
      </c>
      <c r="K46" s="41" t="s">
        <v>295</v>
      </c>
      <c r="L46" s="23">
        <f t="shared" si="17"/>
        <v>110</v>
      </c>
      <c r="M46" s="41" t="s">
        <v>396</v>
      </c>
      <c r="N46" s="21">
        <f t="shared" si="13"/>
        <v>2061.2506514352945</v>
      </c>
      <c r="O46" s="64">
        <f t="shared" si="14"/>
        <v>1004.0066677998825</v>
      </c>
      <c r="P46" s="65">
        <f t="shared" si="15"/>
        <v>395.16468554302543</v>
      </c>
      <c r="Q46" s="27">
        <f t="shared" si="2"/>
        <v>0.56177158724845333</v>
      </c>
      <c r="R46" s="34">
        <f t="shared" si="3"/>
        <v>179799.93192207656</v>
      </c>
      <c r="S46" s="34">
        <f t="shared" si="4"/>
        <v>790724.5357715938</v>
      </c>
      <c r="T46" s="34">
        <f t="shared" si="5"/>
        <v>970524.46769367042</v>
      </c>
      <c r="U46" s="44"/>
      <c r="V46" s="44">
        <f t="shared" si="6"/>
        <v>0.84210526315789469</v>
      </c>
      <c r="W46" s="64">
        <f t="shared" si="7"/>
        <v>0.15789473684210525</v>
      </c>
      <c r="X46" s="27"/>
      <c r="Y46" s="27"/>
      <c r="Z46" s="30">
        <f>IF(O45&gt;$B$14,Z45+$B$13,Z45)</f>
        <v>88</v>
      </c>
      <c r="AA46" s="31"/>
      <c r="AB46" s="31"/>
      <c r="AC46" s="32">
        <f>IF(L46&gt;$AA$2,((3.14116*$B$16*$B$16)/10000)*L46*$B$15,0)</f>
        <v>7.7743710000000004</v>
      </c>
      <c r="AD46" s="3">
        <f t="shared" si="16"/>
        <v>10799.421228200001</v>
      </c>
      <c r="AE46" s="33">
        <f t="shared" si="8"/>
        <v>0.19086677034625257</v>
      </c>
      <c r="AF46" s="43">
        <f>$B$18*N45*(1-(N45/$B$19))</f>
        <v>15.920334833310484</v>
      </c>
      <c r="AG46" s="31"/>
      <c r="AH46" s="31"/>
      <c r="AI46" s="44">
        <f t="shared" si="9"/>
        <v>38.283822373483858</v>
      </c>
      <c r="AJ46" s="42"/>
    </row>
    <row r="47" spans="4:36" x14ac:dyDescent="0.25">
      <c r="D47" s="10">
        <v>45</v>
      </c>
      <c r="E47" s="12">
        <f t="shared" si="10"/>
        <v>3.4607535874847786E-2</v>
      </c>
      <c r="F47" s="94">
        <f t="shared" si="0"/>
        <v>21.443722907101048</v>
      </c>
      <c r="G47" s="98" t="s">
        <v>94</v>
      </c>
      <c r="H47" s="66">
        <f t="shared" si="11"/>
        <v>724.64908151915404</v>
      </c>
      <c r="I47" s="14" t="s">
        <v>195</v>
      </c>
      <c r="J47" s="67">
        <f t="shared" si="12"/>
        <v>40125.310536559395</v>
      </c>
      <c r="K47" s="14" t="s">
        <v>296</v>
      </c>
      <c r="L47" s="22">
        <f t="shared" si="17"/>
        <v>112</v>
      </c>
      <c r="M47" s="14" t="s">
        <v>397</v>
      </c>
      <c r="N47" s="29">
        <f t="shared" si="13"/>
        <v>2038.8871638951211</v>
      </c>
      <c r="O47" s="13">
        <f t="shared" si="14"/>
        <v>990.65686893717452</v>
      </c>
      <c r="P47" s="68">
        <f t="shared" si="15"/>
        <v>401.25310536559397</v>
      </c>
      <c r="Q47" s="26">
        <f t="shared" si="2"/>
        <v>0.55372057399756458</v>
      </c>
      <c r="R47" s="14">
        <f t="shared" si="3"/>
        <v>182570.16294134525</v>
      </c>
      <c r="S47" s="14">
        <f t="shared" si="4"/>
        <v>802907.46383655351</v>
      </c>
      <c r="T47" s="14">
        <f t="shared" si="5"/>
        <v>985477.62677789875</v>
      </c>
      <c r="U47" s="28"/>
      <c r="V47" s="28">
        <f t="shared" si="6"/>
        <v>0.83431952662721898</v>
      </c>
      <c r="W47" s="13">
        <f t="shared" si="7"/>
        <v>0.16568047337278108</v>
      </c>
      <c r="X47" s="26"/>
      <c r="Y47" s="26"/>
      <c r="Z47" s="69">
        <f>IF(O46&gt;$B$14,Z46+$B$13,Z46)</f>
        <v>90</v>
      </c>
      <c r="AA47" s="15"/>
      <c r="AB47" s="15"/>
      <c r="AC47" s="36">
        <f>IF(L47&gt;$AA$2,((3.14116*$B$16*$B$16)/10000)*L47*$B$15,0)</f>
        <v>7.9157232000000004</v>
      </c>
      <c r="AD47" s="16">
        <f t="shared" si="16"/>
        <v>10791.646857200001</v>
      </c>
      <c r="AE47" s="11">
        <f t="shared" si="8"/>
        <v>0.18893197589530189</v>
      </c>
      <c r="AF47" s="45">
        <f>$B$18*N46*(1-(N46/$B$19))</f>
        <v>16.124980885528814</v>
      </c>
      <c r="AG47" s="15"/>
      <c r="AH47" s="15"/>
      <c r="AI47" s="28">
        <f t="shared" si="9"/>
        <v>39.36457095319976</v>
      </c>
      <c r="AJ47" s="42"/>
    </row>
    <row r="48" spans="4:36" x14ac:dyDescent="0.25">
      <c r="D48" s="8">
        <v>46</v>
      </c>
      <c r="E48" s="93">
        <f t="shared" si="10"/>
        <v>3.4106610178542537E-2</v>
      </c>
      <c r="F48" s="64">
        <f t="shared" si="0"/>
        <v>21.649577015882048</v>
      </c>
      <c r="G48" s="97" t="s">
        <v>95</v>
      </c>
      <c r="H48" s="25">
        <f t="shared" si="11"/>
        <v>746.09280442625504</v>
      </c>
      <c r="I48" s="35" t="s">
        <v>196</v>
      </c>
      <c r="J48" s="24">
        <f t="shared" si="12"/>
        <v>40714.714300130974</v>
      </c>
      <c r="K48" s="35" t="s">
        <v>297</v>
      </c>
      <c r="L48" s="23">
        <f t="shared" si="17"/>
        <v>114</v>
      </c>
      <c r="M48" s="35" t="s">
        <v>398</v>
      </c>
      <c r="N48" s="21">
        <f t="shared" si="13"/>
        <v>2015.6475738274503</v>
      </c>
      <c r="O48" s="64">
        <f t="shared" si="14"/>
        <v>983.3458399974345</v>
      </c>
      <c r="P48" s="65">
        <f t="shared" si="15"/>
        <v>407.14714300130976</v>
      </c>
      <c r="Q48" s="27">
        <f t="shared" si="2"/>
        <v>0.5457057628566806</v>
      </c>
      <c r="R48" s="34">
        <f t="shared" si="3"/>
        <v>185251.95006559594</v>
      </c>
      <c r="S48" s="34">
        <f t="shared" si="4"/>
        <v>814701.43314562074</v>
      </c>
      <c r="T48" s="34">
        <f t="shared" si="5"/>
        <v>999953.38321121666</v>
      </c>
      <c r="U48" s="44"/>
      <c r="V48" s="44">
        <f t="shared" si="6"/>
        <v>0.83233532934131738</v>
      </c>
      <c r="W48" s="64">
        <f t="shared" si="7"/>
        <v>0.16766467065868262</v>
      </c>
      <c r="X48" s="27"/>
      <c r="Y48" s="27"/>
      <c r="Z48" s="30">
        <f>IF(O47&gt;$B$14,Z47+$B$13,Z47)</f>
        <v>92</v>
      </c>
      <c r="AA48" s="31"/>
      <c r="AB48" s="31"/>
      <c r="AC48" s="32">
        <f>IF(L48&gt;$AA$2,((3.14116*$B$16*$B$16)/10000)*L48*$B$15,0)</f>
        <v>8.0570754000000004</v>
      </c>
      <c r="AD48" s="3">
        <f t="shared" si="16"/>
        <v>10783.731134000001</v>
      </c>
      <c r="AE48" s="33">
        <f t="shared" si="8"/>
        <v>0.18691559987733</v>
      </c>
      <c r="AF48" s="43">
        <f>$B$18*N47*(1-(N47/$B$19))</f>
        <v>16.330005204908939</v>
      </c>
      <c r="AG48" s="31"/>
      <c r="AH48" s="31"/>
      <c r="AI48" s="44">
        <f t="shared" si="9"/>
        <v>40.424024823179622</v>
      </c>
      <c r="AJ48" s="42"/>
    </row>
    <row r="49" spans="4:36" x14ac:dyDescent="0.25">
      <c r="D49" s="8">
        <v>47</v>
      </c>
      <c r="E49" s="93">
        <f t="shared" si="10"/>
        <v>3.3613906496510679E-2</v>
      </c>
      <c r="F49" s="64">
        <f t="shared" si="0"/>
        <v>21.844222638662629</v>
      </c>
      <c r="G49" s="98" t="s">
        <v>96</v>
      </c>
      <c r="H49" s="25">
        <f t="shared" si="11"/>
        <v>767.74238144213712</v>
      </c>
      <c r="I49" s="14" t="s">
        <v>197</v>
      </c>
      <c r="J49" s="24">
        <f t="shared" si="12"/>
        <v>41290.912997127096</v>
      </c>
      <c r="K49" s="14" t="s">
        <v>298</v>
      </c>
      <c r="L49" s="23">
        <f t="shared" si="17"/>
        <v>116</v>
      </c>
      <c r="M49" s="14" t="s">
        <v>399</v>
      </c>
      <c r="N49" s="21">
        <f t="shared" si="13"/>
        <v>1991.5535542091795</v>
      </c>
      <c r="O49" s="64">
        <f t="shared" si="14"/>
        <v>968.34592376276919</v>
      </c>
      <c r="P49" s="65">
        <f t="shared" si="15"/>
        <v>412.90912997127094</v>
      </c>
      <c r="Q49" s="27">
        <f t="shared" si="2"/>
        <v>0.53782250394417086</v>
      </c>
      <c r="R49" s="34">
        <f t="shared" si="3"/>
        <v>187873.65413692829</v>
      </c>
      <c r="S49" s="34">
        <f t="shared" si="4"/>
        <v>826231.16907251312</v>
      </c>
      <c r="T49" s="34">
        <f t="shared" si="5"/>
        <v>1014104.8232094414</v>
      </c>
      <c r="U49" s="44"/>
      <c r="V49" s="44">
        <f t="shared" si="6"/>
        <v>0.82424242424242422</v>
      </c>
      <c r="W49" s="64">
        <f t="shared" si="7"/>
        <v>0.17575757575757575</v>
      </c>
      <c r="X49" s="27"/>
      <c r="Y49" s="27"/>
      <c r="Z49" s="30">
        <f>IF(O48&gt;$B$14,Z48+$B$13,Z48)</f>
        <v>94</v>
      </c>
      <c r="AA49" s="31"/>
      <c r="AB49" s="31"/>
      <c r="AC49" s="32">
        <f>IF(L49&gt;$AA$2,((3.14116*$B$16*$B$16)/10000)*L49*$B$15,0)</f>
        <v>8.1984276000000005</v>
      </c>
      <c r="AD49" s="3">
        <f t="shared" si="16"/>
        <v>10775.674058600001</v>
      </c>
      <c r="AE49" s="33">
        <f t="shared" si="8"/>
        <v>0.18481939444147649</v>
      </c>
      <c r="AF49" s="43">
        <f>$B$18*N48*(1-(N48/$B$19))</f>
        <v>16.534229830048869</v>
      </c>
      <c r="AG49" s="31"/>
      <c r="AH49" s="31"/>
      <c r="AI49" s="44">
        <f t="shared" si="9"/>
        <v>41.459784647061873</v>
      </c>
      <c r="AJ49" s="42"/>
    </row>
    <row r="50" spans="4:36" x14ac:dyDescent="0.25">
      <c r="D50" s="8">
        <v>48</v>
      </c>
      <c r="E50" s="93">
        <f t="shared" si="10"/>
        <v>3.3123622518610694E-2</v>
      </c>
      <c r="F50" s="64">
        <f t="shared" si="0"/>
        <v>22.023803966250536</v>
      </c>
      <c r="G50" s="98" t="s">
        <v>97</v>
      </c>
      <c r="H50" s="25">
        <f t="shared" si="11"/>
        <v>789.5866040807997</v>
      </c>
      <c r="I50" s="14" t="s">
        <v>198</v>
      </c>
      <c r="J50" s="24">
        <f t="shared" si="12"/>
        <v>41846.349790918597</v>
      </c>
      <c r="K50" s="14" t="s">
        <v>299</v>
      </c>
      <c r="L50" s="23">
        <f t="shared" si="17"/>
        <v>118</v>
      </c>
      <c r="M50" s="14" t="s">
        <v>400</v>
      </c>
      <c r="N50" s="21">
        <f t="shared" si="13"/>
        <v>1966.6279993921664</v>
      </c>
      <c r="O50" s="64">
        <f t="shared" si="14"/>
        <v>959.54939530074273</v>
      </c>
      <c r="P50" s="65">
        <f t="shared" si="15"/>
        <v>418.463497909186</v>
      </c>
      <c r="Q50" s="27">
        <f t="shared" si="2"/>
        <v>0.52997796029777111</v>
      </c>
      <c r="R50" s="34">
        <f t="shared" si="3"/>
        <v>190400.89154867962</v>
      </c>
      <c r="S50" s="34">
        <f t="shared" si="4"/>
        <v>837345.45931628114</v>
      </c>
      <c r="T50" s="34">
        <f t="shared" si="5"/>
        <v>1027746.3508649608</v>
      </c>
      <c r="U50" s="44"/>
      <c r="V50" s="44">
        <f t="shared" si="6"/>
        <v>0.82208588957055218</v>
      </c>
      <c r="W50" s="64">
        <f t="shared" si="7"/>
        <v>0.17791411042944785</v>
      </c>
      <c r="X50" s="27"/>
      <c r="Y50" s="27"/>
      <c r="Z50" s="30">
        <f>IF(O49&gt;$B$14,Z49+$B$13,Z49)</f>
        <v>96</v>
      </c>
      <c r="AA50" s="31"/>
      <c r="AB50" s="31"/>
      <c r="AC50" s="32">
        <f>IF(L50&gt;$AA$2,((3.14116*$B$16*$B$16)/10000)*L50*$B$15,0)</f>
        <v>8.3397798000000005</v>
      </c>
      <c r="AD50" s="3">
        <f t="shared" si="16"/>
        <v>10767.475631000001</v>
      </c>
      <c r="AE50" s="33">
        <f t="shared" si="8"/>
        <v>0.18264522407927855</v>
      </c>
      <c r="AF50" s="43">
        <f>$B$18*N49*(1-(N49/$B$19))</f>
        <v>16.736459194536028</v>
      </c>
      <c r="AG50" s="31"/>
      <c r="AH50" s="31"/>
      <c r="AI50" s="44">
        <f t="shared" si="9"/>
        <v>42.469465479897643</v>
      </c>
      <c r="AJ50" s="42"/>
    </row>
    <row r="51" spans="4:36" x14ac:dyDescent="0.25">
      <c r="D51" s="8">
        <v>49</v>
      </c>
      <c r="E51" s="93">
        <f t="shared" si="10"/>
        <v>3.2641458318580438E-2</v>
      </c>
      <c r="F51" s="64">
        <f t="shared" si="0"/>
        <v>22.191886808311665</v>
      </c>
      <c r="G51" s="99" t="s">
        <v>98</v>
      </c>
      <c r="H51" s="25">
        <f t="shared" si="11"/>
        <v>811.61040804705021</v>
      </c>
      <c r="I51" s="41" t="s">
        <v>199</v>
      </c>
      <c r="J51" s="24">
        <f t="shared" si="12"/>
        <v>42387.435688310157</v>
      </c>
      <c r="K51" s="41" t="s">
        <v>300</v>
      </c>
      <c r="L51" s="23">
        <f t="shared" si="17"/>
        <v>120</v>
      </c>
      <c r="M51" s="41" t="s">
        <v>401</v>
      </c>
      <c r="N51" s="21">
        <f t="shared" si="13"/>
        <v>1940.8949931068048</v>
      </c>
      <c r="O51" s="64">
        <f t="shared" si="14"/>
        <v>943.03798084576397</v>
      </c>
      <c r="P51" s="65">
        <f t="shared" si="15"/>
        <v>423.8743568831016</v>
      </c>
      <c r="Q51" s="27">
        <f t="shared" si="2"/>
        <v>0.52226333309728701</v>
      </c>
      <c r="R51" s="34">
        <f t="shared" si="3"/>
        <v>192862.83238181123</v>
      </c>
      <c r="S51" s="34">
        <f t="shared" si="4"/>
        <v>848172.58812308626</v>
      </c>
      <c r="T51" s="34">
        <f t="shared" si="5"/>
        <v>1041035.4205048975</v>
      </c>
      <c r="U51" s="44"/>
      <c r="V51" s="44">
        <f t="shared" si="6"/>
        <v>0.81366459627329191</v>
      </c>
      <c r="W51" s="64">
        <f t="shared" si="7"/>
        <v>0.18633540372670807</v>
      </c>
      <c r="X51" s="27"/>
      <c r="Y51" s="27"/>
      <c r="Z51" s="30">
        <f>IF(O50&gt;$B$14,Z50+$B$13,Z50)</f>
        <v>98</v>
      </c>
      <c r="AA51" s="31"/>
      <c r="AB51" s="31"/>
      <c r="AC51" s="32">
        <f>IF(L51&gt;$AA$2,((3.14116*$B$16*$B$16)/10000)*L51*$B$15,0)</f>
        <v>8.4811320000000006</v>
      </c>
      <c r="AD51" s="3">
        <f t="shared" si="16"/>
        <v>10759.135851200001</v>
      </c>
      <c r="AE51" s="33">
        <f t="shared" si="8"/>
        <v>0.18039506331638433</v>
      </c>
      <c r="AF51" s="43">
        <f>$B$18*N50*(1-(N50/$B$19))</f>
        <v>16.935485918193873</v>
      </c>
      <c r="AG51" s="31"/>
      <c r="AH51" s="31"/>
      <c r="AI51" s="44">
        <f t="shared" si="9"/>
        <v>43.450703373422904</v>
      </c>
      <c r="AJ51" s="42"/>
    </row>
    <row r="52" spans="4:36" x14ac:dyDescent="0.25">
      <c r="D52" s="70">
        <v>50</v>
      </c>
      <c r="E52" s="71">
        <f t="shared" si="10"/>
        <v>3.2161850279894398E-2</v>
      </c>
      <c r="F52" s="95">
        <f t="shared" si="0"/>
        <v>22.344671948793941</v>
      </c>
      <c r="G52" s="96" t="s">
        <v>99</v>
      </c>
      <c r="H52" s="73">
        <f t="shared" si="11"/>
        <v>833.80229485536188</v>
      </c>
      <c r="I52" s="74" t="s">
        <v>200</v>
      </c>
      <c r="J52" s="75">
        <f t="shared" si="12"/>
        <v>42906.599312272818</v>
      </c>
      <c r="K52" s="74" t="s">
        <v>301</v>
      </c>
      <c r="L52" s="76">
        <f t="shared" si="17"/>
        <v>122</v>
      </c>
      <c r="M52" s="74" t="s">
        <v>402</v>
      </c>
      <c r="N52" s="77">
        <f t="shared" si="13"/>
        <v>1914.3797756515758</v>
      </c>
      <c r="O52" s="72">
        <f t="shared" si="14"/>
        <v>932.88385606430427</v>
      </c>
      <c r="P52" s="78">
        <f t="shared" si="15"/>
        <v>429.06599312272817</v>
      </c>
      <c r="Q52" s="79">
        <f t="shared" si="2"/>
        <v>0.51458960447831037</v>
      </c>
      <c r="R52" s="74">
        <f t="shared" si="3"/>
        <v>195225.02687084134</v>
      </c>
      <c r="S52" s="74">
        <f t="shared" si="4"/>
        <v>858561.05223857914</v>
      </c>
      <c r="T52" s="74">
        <f t="shared" si="5"/>
        <v>1053786.0791094205</v>
      </c>
      <c r="U52" s="80"/>
      <c r="V52" s="80">
        <f t="shared" si="6"/>
        <v>0.81132075471698117</v>
      </c>
      <c r="W52" s="72">
        <f t="shared" si="7"/>
        <v>0.18867924528301888</v>
      </c>
      <c r="X52" s="79"/>
      <c r="Y52" s="79"/>
      <c r="Z52" s="81">
        <f>IF(O51&gt;$B$14,Z51+$B$13,Z51)</f>
        <v>100</v>
      </c>
      <c r="AA52" s="82"/>
      <c r="AB52" s="82"/>
      <c r="AC52" s="83">
        <f>IF(L52&gt;$AA$2,((3.14116*$B$16*$B$16)/10000)*L52*$B$15,0)</f>
        <v>8.6224842000000006</v>
      </c>
      <c r="AD52" s="84">
        <f t="shared" si="16"/>
        <v>10750.6547192</v>
      </c>
      <c r="AE52" s="85">
        <f t="shared" si="8"/>
        <v>0.17807099433977847</v>
      </c>
      <c r="AF52" s="86">
        <f>$B$18*N51*(1-(N51/$B$19))</f>
        <v>17.130096708777923</v>
      </c>
      <c r="AG52" s="82"/>
      <c r="AH52" s="82"/>
      <c r="AI52" s="80">
        <f t="shared" si="9"/>
        <v>44.401162085987302</v>
      </c>
      <c r="AJ52" s="42"/>
    </row>
    <row r="53" spans="4:36" x14ac:dyDescent="0.25">
      <c r="D53" s="8">
        <v>51</v>
      </c>
      <c r="E53" s="93">
        <f t="shared" si="10"/>
        <v>3.169024920544436E-2</v>
      </c>
      <c r="F53" s="64">
        <f t="shared" si="0"/>
        <v>22.485798610476145</v>
      </c>
      <c r="G53" s="97" t="s">
        <v>100</v>
      </c>
      <c r="H53" s="25">
        <f t="shared" si="11"/>
        <v>856.1469668041558</v>
      </c>
      <c r="I53" s="35" t="s">
        <v>201</v>
      </c>
      <c r="J53" s="24">
        <f t="shared" si="12"/>
        <v>43410.417175214396</v>
      </c>
      <c r="K53" s="35" t="s">
        <v>302</v>
      </c>
      <c r="L53" s="23">
        <f t="shared" si="17"/>
        <v>124</v>
      </c>
      <c r="M53" s="35" t="s">
        <v>403</v>
      </c>
      <c r="N53" s="21">
        <f t="shared" si="13"/>
        <v>1887.1087102743663</v>
      </c>
      <c r="O53" s="64">
        <f t="shared" si="14"/>
        <v>915.00790578575663</v>
      </c>
      <c r="P53" s="65">
        <f t="shared" si="15"/>
        <v>434.10417175214394</v>
      </c>
      <c r="Q53" s="27">
        <f t="shared" si="2"/>
        <v>0.50704398728710975</v>
      </c>
      <c r="R53" s="34">
        <f t="shared" si="3"/>
        <v>197517.3981472255</v>
      </c>
      <c r="S53" s="34">
        <f t="shared" si="4"/>
        <v>868642.44767604012</v>
      </c>
      <c r="T53" s="34">
        <f t="shared" si="5"/>
        <v>1066159.8458232656</v>
      </c>
      <c r="U53" s="44"/>
      <c r="V53" s="44">
        <f t="shared" si="6"/>
        <v>0.80254777070063699</v>
      </c>
      <c r="W53" s="64">
        <f t="shared" si="7"/>
        <v>0.19745222929936307</v>
      </c>
      <c r="X53" s="27"/>
      <c r="Y53" s="27"/>
      <c r="Z53" s="30">
        <f>IF(O52&gt;$B$14,Z52+$B$13,Z52)</f>
        <v>102</v>
      </c>
      <c r="AA53" s="31"/>
      <c r="AB53" s="31"/>
      <c r="AC53" s="32">
        <f>IF(L53&gt;$AA$2,((3.14116*$B$16*$B$16)/10000)*L53*$B$15,0)</f>
        <v>8.7638364000000006</v>
      </c>
      <c r="AD53" s="3">
        <f t="shared" si="16"/>
        <v>10742.032235000001</v>
      </c>
      <c r="AE53" s="33">
        <f t="shared" si="8"/>
        <v>0.17567520456005839</v>
      </c>
      <c r="AF53" s="43">
        <f>$B$18*N52*(1-(N52/$B$19))</f>
        <v>17.319078346091249</v>
      </c>
      <c r="AG53" s="31"/>
      <c r="AH53" s="31"/>
      <c r="AI53" s="44">
        <f t="shared" si="9"/>
        <v>45.318539886275971</v>
      </c>
      <c r="AJ53" s="42"/>
    </row>
    <row r="54" spans="4:36" x14ac:dyDescent="0.25">
      <c r="D54" s="8">
        <v>52</v>
      </c>
      <c r="E54" s="93">
        <f t="shared" si="10"/>
        <v>3.122132095237155E-2</v>
      </c>
      <c r="F54" s="64">
        <f t="shared" si="0"/>
        <v>22.611531484755801</v>
      </c>
      <c r="G54" s="98" t="s">
        <v>101</v>
      </c>
      <c r="H54" s="25">
        <f t="shared" si="11"/>
        <v>878.63276541463199</v>
      </c>
      <c r="I54" s="14" t="s">
        <v>202</v>
      </c>
      <c r="J54" s="24">
        <f t="shared" si="12"/>
        <v>43891.32090924801</v>
      </c>
      <c r="K54" s="14" t="s">
        <v>303</v>
      </c>
      <c r="L54" s="23">
        <f t="shared" si="17"/>
        <v>126</v>
      </c>
      <c r="M54" s="14" t="s">
        <v>404</v>
      </c>
      <c r="N54" s="21">
        <f t="shared" si="13"/>
        <v>1859.1092487341816</v>
      </c>
      <c r="O54" s="64">
        <f t="shared" si="14"/>
        <v>902.16427480889843</v>
      </c>
      <c r="P54" s="65">
        <f t="shared" si="15"/>
        <v>438.91320909248009</v>
      </c>
      <c r="Q54" s="27">
        <f t="shared" si="2"/>
        <v>0.4995411352379448</v>
      </c>
      <c r="R54" s="34">
        <f t="shared" si="3"/>
        <v>199705.51013707847</v>
      </c>
      <c r="S54" s="34">
        <f t="shared" si="4"/>
        <v>878265.3313940526</v>
      </c>
      <c r="T54" s="34">
        <f t="shared" si="5"/>
        <v>1077970.841531131</v>
      </c>
      <c r="U54" s="44"/>
      <c r="V54" s="44">
        <f t="shared" si="6"/>
        <v>0.79870129870129869</v>
      </c>
      <c r="W54" s="64">
        <f t="shared" si="7"/>
        <v>0.20129870129870131</v>
      </c>
      <c r="X54" s="27"/>
      <c r="Y54" s="27"/>
      <c r="Z54" s="30">
        <f>IF(O53&gt;$B$14,Z53+$B$13,Z53)</f>
        <v>104</v>
      </c>
      <c r="AA54" s="31"/>
      <c r="AB54" s="31"/>
      <c r="AC54" s="32">
        <f>IF(L54&gt;$AA$2,((3.14116*$B$16*$B$16)/10000)*L54*$B$15,0)</f>
        <v>8.9051886000000007</v>
      </c>
      <c r="AD54" s="3">
        <f t="shared" si="16"/>
        <v>10733.268398600001</v>
      </c>
      <c r="AE54" s="33">
        <f t="shared" si="8"/>
        <v>0.17320998410667485</v>
      </c>
      <c r="AF54" s="43">
        <f>$B$18*N53*(1-(N53/$B$19))</f>
        <v>17.501223720247637</v>
      </c>
      <c r="AG54" s="31"/>
      <c r="AH54" s="31"/>
      <c r="AI54" s="44">
        <f t="shared" si="9"/>
        <v>46.200576439241743</v>
      </c>
      <c r="AJ54" s="42"/>
    </row>
    <row r="55" spans="4:36" x14ac:dyDescent="0.25">
      <c r="D55" s="8">
        <v>53</v>
      </c>
      <c r="E55" s="93">
        <f t="shared" si="10"/>
        <v>3.0759259814153943E-2</v>
      </c>
      <c r="F55" s="64">
        <f t="shared" si="0"/>
        <v>22.7248193551215</v>
      </c>
      <c r="G55" s="98" t="s">
        <v>102</v>
      </c>
      <c r="H55" s="25">
        <f t="shared" si="11"/>
        <v>901.24429689938779</v>
      </c>
      <c r="I55" s="14" t="s">
        <v>203</v>
      </c>
      <c r="J55" s="24">
        <f t="shared" si="12"/>
        <v>44354.571974964427</v>
      </c>
      <c r="K55" s="14" t="s">
        <v>304</v>
      </c>
      <c r="L55" s="23">
        <f t="shared" si="17"/>
        <v>128</v>
      </c>
      <c r="M55" s="14" t="s">
        <v>405</v>
      </c>
      <c r="N55" s="21">
        <f t="shared" si="13"/>
        <v>1830.4098960151875</v>
      </c>
      <c r="O55" s="64">
        <f t="shared" si="14"/>
        <v>882.94562876702707</v>
      </c>
      <c r="P55" s="65">
        <f t="shared" si="15"/>
        <v>443.54571974964426</v>
      </c>
      <c r="Q55" s="27">
        <f t="shared" si="2"/>
        <v>0.49214815702646308</v>
      </c>
      <c r="R55" s="34">
        <f t="shared" si="3"/>
        <v>201813.30248608816</v>
      </c>
      <c r="S55" s="34">
        <f t="shared" si="4"/>
        <v>887534.98521903821</v>
      </c>
      <c r="T55" s="34">
        <f t="shared" si="5"/>
        <v>1089348.2877051265</v>
      </c>
      <c r="U55" s="44"/>
      <c r="V55" s="44">
        <f t="shared" si="6"/>
        <v>0.78947368421052633</v>
      </c>
      <c r="W55" s="64">
        <f t="shared" si="7"/>
        <v>0.21052631578947367</v>
      </c>
      <c r="X55" s="27"/>
      <c r="Y55" s="27"/>
      <c r="Z55" s="30">
        <f>IF(O54&gt;$B$14,Z54+$B$13,Z54)</f>
        <v>106</v>
      </c>
      <c r="AA55" s="31"/>
      <c r="AB55" s="31"/>
      <c r="AC55" s="32">
        <f>IF(L55&gt;$AA$2,((3.14116*$B$16*$B$16)/10000)*L55*$B$15,0)</f>
        <v>9.0465408000000007</v>
      </c>
      <c r="AD55" s="3">
        <f t="shared" si="16"/>
        <v>10724.363210000001</v>
      </c>
      <c r="AE55" s="33">
        <f t="shared" si="8"/>
        <v>0.17067772325245475</v>
      </c>
      <c r="AF55" s="43">
        <f>$B$18*N54*(1-(N54/$B$19))</f>
        <v>17.675337895613097</v>
      </c>
      <c r="AG55" s="31"/>
      <c r="AH55" s="31"/>
      <c r="AI55" s="44">
        <f t="shared" si="9"/>
        <v>47.045059761814755</v>
      </c>
      <c r="AJ55" s="42"/>
    </row>
    <row r="56" spans="4:36" x14ac:dyDescent="0.25">
      <c r="D56" s="8">
        <v>54</v>
      </c>
      <c r="E56" s="93">
        <f t="shared" si="10"/>
        <v>3.0299965588651785E-2</v>
      </c>
      <c r="F56" s="64">
        <f t="shared" si="0"/>
        <v>22.822701600592133</v>
      </c>
      <c r="G56" s="99" t="s">
        <v>103</v>
      </c>
      <c r="H56" s="25">
        <f t="shared" si="11"/>
        <v>923.96911625450934</v>
      </c>
      <c r="I56" s="41" t="s">
        <v>204</v>
      </c>
      <c r="J56" s="24">
        <f t="shared" si="12"/>
        <v>44793.971883981809</v>
      </c>
      <c r="K56" s="41" t="s">
        <v>305</v>
      </c>
      <c r="L56" s="23">
        <f t="shared" si="17"/>
        <v>130</v>
      </c>
      <c r="M56" s="41" t="s">
        <v>406</v>
      </c>
      <c r="N56" s="21">
        <f t="shared" si="13"/>
        <v>1801.0401741489859</v>
      </c>
      <c r="O56" s="64">
        <f t="shared" si="14"/>
        <v>870.40207605637465</v>
      </c>
      <c r="P56" s="65">
        <f t="shared" si="15"/>
        <v>447.93971883981811</v>
      </c>
      <c r="Q56" s="27">
        <f t="shared" si="2"/>
        <v>0.48479944941842856</v>
      </c>
      <c r="R56" s="34">
        <f t="shared" si="3"/>
        <v>203812.57207211724</v>
      </c>
      <c r="S56" s="34">
        <f t="shared" si="4"/>
        <v>896327.377398476</v>
      </c>
      <c r="T56" s="34">
        <f t="shared" si="5"/>
        <v>1100139.9494705931</v>
      </c>
      <c r="U56" s="44"/>
      <c r="V56" s="44">
        <f t="shared" si="6"/>
        <v>0.78666666666666663</v>
      </c>
      <c r="W56" s="64">
        <f t="shared" si="7"/>
        <v>0.21333333333333335</v>
      </c>
      <c r="X56" s="27"/>
      <c r="Y56" s="27"/>
      <c r="Z56" s="30">
        <f>IF(O55&gt;$B$14,Z55+$B$13,Z55)</f>
        <v>108</v>
      </c>
      <c r="AA56" s="31"/>
      <c r="AB56" s="31"/>
      <c r="AC56" s="32">
        <f>IF(L56&gt;$AA$2,((3.14116*$B$16*$B$16)/10000)*L56*$B$15,0)</f>
        <v>9.1878930000000008</v>
      </c>
      <c r="AD56" s="3">
        <f t="shared" si="16"/>
        <v>10715.316669200001</v>
      </c>
      <c r="AE56" s="33">
        <f t="shared" si="8"/>
        <v>0.16808090976217974</v>
      </c>
      <c r="AF56" s="43">
        <f>$B$18*N55*(1-(N55/$B$19))</f>
        <v>17.840244171793607</v>
      </c>
      <c r="AG56" s="31"/>
      <c r="AH56" s="31"/>
      <c r="AI56" s="44">
        <f t="shared" si="9"/>
        <v>47.849833234991337</v>
      </c>
      <c r="AJ56" s="42"/>
    </row>
    <row r="57" spans="4:36" x14ac:dyDescent="0.25">
      <c r="D57" s="10">
        <v>55</v>
      </c>
      <c r="E57" s="12">
        <f t="shared" si="10"/>
        <v>2.9848453342964966E-2</v>
      </c>
      <c r="F57" s="94">
        <f t="shared" si="0"/>
        <v>22.908952654230248</v>
      </c>
      <c r="G57" s="98" t="s">
        <v>104</v>
      </c>
      <c r="H57" s="66">
        <f t="shared" si="11"/>
        <v>946.7918178551015</v>
      </c>
      <c r="I57" s="14" t="s">
        <v>205</v>
      </c>
      <c r="J57" s="67">
        <f t="shared" si="12"/>
        <v>45216.434241198367</v>
      </c>
      <c r="K57" s="14" t="s">
        <v>306</v>
      </c>
      <c r="L57" s="22">
        <f t="shared" si="17"/>
        <v>132</v>
      </c>
      <c r="M57" s="14" t="s">
        <v>407</v>
      </c>
      <c r="N57" s="29">
        <f t="shared" si="13"/>
        <v>1771.0305850857881</v>
      </c>
      <c r="O57" s="13">
        <f t="shared" si="14"/>
        <v>848.4662389736302</v>
      </c>
      <c r="P57" s="68">
        <f t="shared" si="15"/>
        <v>452.16434241198368</v>
      </c>
      <c r="Q57" s="26">
        <f t="shared" si="2"/>
        <v>0.4775752534874394</v>
      </c>
      <c r="R57" s="14">
        <f t="shared" si="3"/>
        <v>205734.7757974526</v>
      </c>
      <c r="S57" s="14">
        <f t="shared" si="4"/>
        <v>904780.84916637943</v>
      </c>
      <c r="T57" s="14">
        <f t="shared" si="5"/>
        <v>1110515.6249638321</v>
      </c>
      <c r="U57" s="28"/>
      <c r="V57" s="28">
        <f t="shared" si="6"/>
        <v>0.77551020408163263</v>
      </c>
      <c r="W57" s="13">
        <f t="shared" si="7"/>
        <v>0.22448979591836735</v>
      </c>
      <c r="X57" s="26"/>
      <c r="Y57" s="26"/>
      <c r="Z57" s="69">
        <f>IF(O56&gt;$B$14,Z56+$B$13,Z56)</f>
        <v>110</v>
      </c>
      <c r="AA57" s="15"/>
      <c r="AB57" s="15"/>
      <c r="AC57" s="36">
        <f>IF(L57&gt;$AA$2,((3.14116*$B$16*$B$16)/10000)*L57*$B$15,0)</f>
        <v>9.3292452000000008</v>
      </c>
      <c r="AD57" s="16">
        <f t="shared" si="16"/>
        <v>10706.128776200001</v>
      </c>
      <c r="AE57" s="11">
        <f t="shared" si="8"/>
        <v>0.16542212615850788</v>
      </c>
      <c r="AF57" s="45">
        <f>$B$18*N56*(1-(N56/$B$19))</f>
        <v>17.994790112902901</v>
      </c>
      <c r="AG57" s="15"/>
      <c r="AH57" s="15"/>
      <c r="AI57" s="28">
        <f t="shared" si="9"/>
        <v>48.612802657798525</v>
      </c>
      <c r="AJ57" s="42"/>
    </row>
    <row r="58" spans="4:36" x14ac:dyDescent="0.25">
      <c r="D58" s="8">
        <v>56</v>
      </c>
      <c r="E58" s="93">
        <f t="shared" si="10"/>
        <v>2.9398718607933361E-2</v>
      </c>
      <c r="F58" s="64">
        <f t="shared" si="0"/>
        <v>22.979121913871918</v>
      </c>
      <c r="G58" s="97" t="s">
        <v>105</v>
      </c>
      <c r="H58" s="25">
        <f t="shared" si="11"/>
        <v>969.70077050933173</v>
      </c>
      <c r="I58" s="35" t="s">
        <v>206</v>
      </c>
      <c r="J58" s="24">
        <f t="shared" si="12"/>
        <v>45612.73613776001</v>
      </c>
      <c r="K58" s="35" t="s">
        <v>307</v>
      </c>
      <c r="L58" s="23">
        <f t="shared" si="17"/>
        <v>134</v>
      </c>
      <c r="M58" s="35" t="s">
        <v>408</v>
      </c>
      <c r="N58" s="21">
        <f t="shared" si="13"/>
        <v>1740.4125725408924</v>
      </c>
      <c r="O58" s="64">
        <f t="shared" si="14"/>
        <v>834.89494916823526</v>
      </c>
      <c r="P58" s="65">
        <f t="shared" si="15"/>
        <v>456.1273613776001</v>
      </c>
      <c r="Q58" s="27">
        <f t="shared" si="2"/>
        <v>0.47037949772693372</v>
      </c>
      <c r="R58" s="34">
        <f t="shared" si="3"/>
        <v>207537.94942680807</v>
      </c>
      <c r="S58" s="34">
        <f t="shared" si="4"/>
        <v>912710.85011657793</v>
      </c>
      <c r="T58" s="34">
        <f t="shared" si="5"/>
        <v>1120248.7995433861</v>
      </c>
      <c r="U58" s="44"/>
      <c r="V58" s="44">
        <f t="shared" si="6"/>
        <v>0.77241379310344827</v>
      </c>
      <c r="W58" s="64">
        <f t="shared" si="7"/>
        <v>0.22758620689655173</v>
      </c>
      <c r="X58" s="27"/>
      <c r="Y58" s="27"/>
      <c r="Z58" s="30">
        <f>IF(O57&gt;$B$14,Z57+$B$13,Z57)</f>
        <v>112</v>
      </c>
      <c r="AA58" s="31"/>
      <c r="AB58" s="31"/>
      <c r="AC58" s="32">
        <f>IF(L58&gt;$AA$2,((3.14116*$B$16*$B$16)/10000)*L58*$B$15,0)</f>
        <v>9.4705974000000008</v>
      </c>
      <c r="AD58" s="3">
        <f t="shared" si="16"/>
        <v>10696.799531000001</v>
      </c>
      <c r="AE58" s="33">
        <f t="shared" si="8"/>
        <v>0.16270404689711784</v>
      </c>
      <c r="AF58" s="43">
        <f>$B$18*N57*(1-(N57/$B$19))</f>
        <v>18.137853516233793</v>
      </c>
      <c r="AG58" s="31"/>
      <c r="AH58" s="31"/>
      <c r="AI58" s="44">
        <f t="shared" si="9"/>
        <v>49.331943327404034</v>
      </c>
      <c r="AJ58" s="42"/>
    </row>
    <row r="59" spans="4:36" x14ac:dyDescent="0.25">
      <c r="D59" s="8">
        <v>57</v>
      </c>
      <c r="E59" s="93">
        <f t="shared" si="10"/>
        <v>2.8956655662986462E-2</v>
      </c>
      <c r="F59" s="64">
        <f t="shared" si="0"/>
        <v>23.037834707136529</v>
      </c>
      <c r="G59" s="98" t="s">
        <v>106</v>
      </c>
      <c r="H59" s="25">
        <f t="shared" si="11"/>
        <v>992.67989242320368</v>
      </c>
      <c r="I59" s="14" t="s">
        <v>207</v>
      </c>
      <c r="J59" s="24">
        <f t="shared" si="12"/>
        <v>45991.503725550647</v>
      </c>
      <c r="K59" s="14" t="s">
        <v>308</v>
      </c>
      <c r="L59" s="23">
        <f t="shared" si="17"/>
        <v>136</v>
      </c>
      <c r="M59" s="14" t="s">
        <v>409</v>
      </c>
      <c r="N59" s="21">
        <f t="shared" si="13"/>
        <v>1709.2184827297222</v>
      </c>
      <c r="O59" s="64">
        <f t="shared" si="14"/>
        <v>811.79328290949752</v>
      </c>
      <c r="P59" s="65">
        <f t="shared" si="15"/>
        <v>459.91503725550649</v>
      </c>
      <c r="Q59" s="27">
        <f t="shared" si="2"/>
        <v>0.46330649060778339</v>
      </c>
      <c r="R59" s="34">
        <f t="shared" si="3"/>
        <v>209261.34195125545</v>
      </c>
      <c r="S59" s="34">
        <f t="shared" si="4"/>
        <v>920289.9895482685</v>
      </c>
      <c r="T59" s="34">
        <f t="shared" si="5"/>
        <v>1129551.3314995239</v>
      </c>
      <c r="U59" s="44"/>
      <c r="V59" s="44">
        <f t="shared" si="6"/>
        <v>0.76056338028169013</v>
      </c>
      <c r="W59" s="64">
        <f t="shared" si="7"/>
        <v>0.23943661971830985</v>
      </c>
      <c r="X59" s="27"/>
      <c r="Y59" s="27"/>
      <c r="Z59" s="30">
        <f>IF(O58&gt;$B$14,Z58+$B$13,Z58)</f>
        <v>114</v>
      </c>
      <c r="AA59" s="31"/>
      <c r="AB59" s="31"/>
      <c r="AC59" s="32">
        <f>IF(L59&gt;$AA$2,((3.14116*$B$16*$B$16)/10000)*L59*$B$15,0)</f>
        <v>9.6119496000000009</v>
      </c>
      <c r="AD59" s="3">
        <f t="shared" si="16"/>
        <v>10687.3289336</v>
      </c>
      <c r="AE59" s="33">
        <f t="shared" si="8"/>
        <v>0.15992943544163718</v>
      </c>
      <c r="AF59" s="43">
        <f>$B$18*N58*(1-(N58/$B$19))</f>
        <v>18.268348291368923</v>
      </c>
      <c r="AG59" s="31"/>
      <c r="AH59" s="31"/>
      <c r="AI59" s="44">
        <f t="shared" si="9"/>
        <v>50.005307128286681</v>
      </c>
      <c r="AJ59" s="42"/>
    </row>
    <row r="60" spans="4:36" x14ac:dyDescent="0.25">
      <c r="D60" s="8">
        <v>58</v>
      </c>
      <c r="E60" s="93">
        <f t="shared" si="10"/>
        <v>2.8516400726642105E-2</v>
      </c>
      <c r="F60" s="64">
        <f t="shared" si="0"/>
        <v>23.080639406587256</v>
      </c>
      <c r="G60" s="98" t="s">
        <v>107</v>
      </c>
      <c r="H60" s="25">
        <f t="shared" si="11"/>
        <v>1015.7177271303402</v>
      </c>
      <c r="I60" s="14" t="s">
        <v>208</v>
      </c>
      <c r="J60" s="24">
        <f t="shared" si="12"/>
        <v>46343.381971204639</v>
      </c>
      <c r="K60" s="14" t="s">
        <v>309</v>
      </c>
      <c r="L60" s="23">
        <f t="shared" si="17"/>
        <v>138</v>
      </c>
      <c r="M60" s="14" t="s">
        <v>410</v>
      </c>
      <c r="N60" s="21">
        <f t="shared" si="13"/>
        <v>1677.4815238928045</v>
      </c>
      <c r="O60" s="64">
        <f t="shared" si="14"/>
        <v>795.49421635987085</v>
      </c>
      <c r="P60" s="65">
        <f t="shared" si="15"/>
        <v>463.43381971204639</v>
      </c>
      <c r="Q60" s="27">
        <f t="shared" si="2"/>
        <v>0.45626241162627368</v>
      </c>
      <c r="R60" s="34">
        <f t="shared" si="3"/>
        <v>210862.38796898111</v>
      </c>
      <c r="S60" s="34">
        <f t="shared" si="4"/>
        <v>927331.07324380486</v>
      </c>
      <c r="T60" s="34">
        <f t="shared" si="5"/>
        <v>1138193.4612127859</v>
      </c>
      <c r="U60" s="44"/>
      <c r="V60" s="44">
        <f t="shared" si="6"/>
        <v>0.75539568345323738</v>
      </c>
      <c r="W60" s="64">
        <f t="shared" si="7"/>
        <v>0.2446043165467626</v>
      </c>
      <c r="X60" s="27"/>
      <c r="Y60" s="27"/>
      <c r="Z60" s="30">
        <f>IF(O59&gt;$B$14,Z59+$B$13,Z59)</f>
        <v>116</v>
      </c>
      <c r="AA60" s="31"/>
      <c r="AB60" s="31"/>
      <c r="AC60" s="32">
        <f>IF(L60&gt;$AA$2,((3.14116*$B$16*$B$16)/10000)*L60*$B$15,0)</f>
        <v>9.7533018000000009</v>
      </c>
      <c r="AD60" s="3">
        <f t="shared" si="16"/>
        <v>10677.716984000001</v>
      </c>
      <c r="AE60" s="33">
        <f t="shared" si="8"/>
        <v>0.15710114122770089</v>
      </c>
      <c r="AF60" s="43">
        <f>$B$18*N59*(1-(N59/$B$19))</f>
        <v>18.38523022070228</v>
      </c>
      <c r="AG60" s="31"/>
      <c r="AH60" s="31"/>
      <c r="AI60" s="44">
        <f t="shared" si="9"/>
        <v>50.631029611905291</v>
      </c>
      <c r="AJ60" s="42"/>
    </row>
    <row r="61" spans="4:36" x14ac:dyDescent="0.25">
      <c r="D61" s="8">
        <v>59</v>
      </c>
      <c r="E61" s="93">
        <f t="shared" si="10"/>
        <v>2.8082592752970766E-2</v>
      </c>
      <c r="F61" s="64">
        <f t="shared" si="0"/>
        <v>23.111354818768586</v>
      </c>
      <c r="G61" s="99" t="s">
        <v>108</v>
      </c>
      <c r="H61" s="25">
        <f t="shared" si="11"/>
        <v>1038.7983665369275</v>
      </c>
      <c r="I61" s="41" t="s">
        <v>209</v>
      </c>
      <c r="J61" s="24">
        <f t="shared" si="12"/>
        <v>46675.442367852462</v>
      </c>
      <c r="K61" s="41" t="s">
        <v>310</v>
      </c>
      <c r="L61" s="23">
        <f t="shared" si="17"/>
        <v>140</v>
      </c>
      <c r="M61" s="41" t="s">
        <v>411</v>
      </c>
      <c r="N61" s="21">
        <f t="shared" si="13"/>
        <v>1645.2357245016015</v>
      </c>
      <c r="O61" s="64">
        <f t="shared" si="14"/>
        <v>773.14721244004011</v>
      </c>
      <c r="P61" s="65">
        <f t="shared" si="15"/>
        <v>466.75442367852463</v>
      </c>
      <c r="Q61" s="27">
        <f t="shared" si="2"/>
        <v>0.44932148404753225</v>
      </c>
      <c r="R61" s="34">
        <f t="shared" si="3"/>
        <v>212373.2627737287</v>
      </c>
      <c r="S61" s="34">
        <f t="shared" si="4"/>
        <v>933975.60178072774</v>
      </c>
      <c r="T61" s="34">
        <f t="shared" si="5"/>
        <v>1146348.8645544564</v>
      </c>
      <c r="U61" s="44"/>
      <c r="V61" s="44">
        <f t="shared" si="6"/>
        <v>0.74452554744525545</v>
      </c>
      <c r="W61" s="64">
        <f t="shared" si="7"/>
        <v>0.25547445255474455</v>
      </c>
      <c r="X61" s="27"/>
      <c r="Y61" s="27"/>
      <c r="Z61" s="30">
        <f>IF(O60&gt;$B$14,Z60+$B$13,Z60)</f>
        <v>118</v>
      </c>
      <c r="AA61" s="31"/>
      <c r="AB61" s="31"/>
      <c r="AC61" s="32">
        <f>IF(L61&gt;$AA$2,((3.14116*$B$16*$B$16)/10000)*L61*$B$15,0)</f>
        <v>9.8946540000000009</v>
      </c>
      <c r="AD61" s="3">
        <f t="shared" si="16"/>
        <v>10667.963682200001</v>
      </c>
      <c r="AE61" s="33">
        <f t="shared" si="8"/>
        <v>0.15422209650439236</v>
      </c>
      <c r="AF61" s="43">
        <f>$B$18*N60*(1-(N60/$B$19))</f>
        <v>18.487502572305733</v>
      </c>
      <c r="AG61" s="31"/>
      <c r="AH61" s="31"/>
      <c r="AI61" s="44">
        <f t="shared" si="9"/>
        <v>51.207337046714521</v>
      </c>
      <c r="AJ61" s="42"/>
    </row>
    <row r="62" spans="4:36" x14ac:dyDescent="0.25">
      <c r="D62" s="10">
        <v>60</v>
      </c>
      <c r="E62" s="12">
        <f t="shared" si="10"/>
        <v>2.7651735719488833E-2</v>
      </c>
      <c r="F62" s="94">
        <f t="shared" si="0"/>
        <v>23.127338537891337</v>
      </c>
      <c r="G62" s="98" t="s">
        <v>109</v>
      </c>
      <c r="H62" s="66">
        <f t="shared" si="11"/>
        <v>1061.9097213556961</v>
      </c>
      <c r="I62" s="14" t="s">
        <v>210</v>
      </c>
      <c r="J62" s="67">
        <f t="shared" si="12"/>
        <v>46981.835156613975</v>
      </c>
      <c r="K62" s="14" t="s">
        <v>311</v>
      </c>
      <c r="L62" s="22">
        <f t="shared" si="17"/>
        <v>142</v>
      </c>
      <c r="M62" s="14" t="s">
        <v>412</v>
      </c>
      <c r="N62" s="29">
        <f t="shared" si="13"/>
        <v>1612.5158900271927</v>
      </c>
      <c r="O62" s="13">
        <f t="shared" si="14"/>
        <v>755.9593344638464</v>
      </c>
      <c r="P62" s="68">
        <f t="shared" si="15"/>
        <v>469.81835156613977</v>
      </c>
      <c r="Q62" s="26">
        <f t="shared" si="2"/>
        <v>0.44242777151182133</v>
      </c>
      <c r="R62" s="14">
        <f t="shared" si="3"/>
        <v>213767.34996259361</v>
      </c>
      <c r="S62" s="14">
        <f t="shared" si="4"/>
        <v>940106.52148384578</v>
      </c>
      <c r="T62" s="14">
        <f t="shared" si="5"/>
        <v>1153873.8714464393</v>
      </c>
      <c r="U62" s="28"/>
      <c r="V62" s="28">
        <f t="shared" si="6"/>
        <v>0.73880597014925375</v>
      </c>
      <c r="W62" s="13">
        <f t="shared" si="7"/>
        <v>0.26119402985074625</v>
      </c>
      <c r="X62" s="26"/>
      <c r="Y62" s="26"/>
      <c r="Z62" s="69">
        <f>IF(O61&gt;$B$14,Z61+$B$13,Z61)</f>
        <v>120</v>
      </c>
      <c r="AA62" s="15"/>
      <c r="AB62" s="15"/>
      <c r="AC62" s="36">
        <f>IF(L62&gt;$AA$2,((3.14116*$B$16*$B$16)/10000)*L62*$B$15,0)</f>
        <v>10.036006200000001</v>
      </c>
      <c r="AD62" s="16">
        <f t="shared" si="16"/>
        <v>10658.069028200001</v>
      </c>
      <c r="AE62" s="11">
        <f t="shared" si="8"/>
        <v>0.15129531304035138</v>
      </c>
      <c r="AF62" s="45">
        <f>$B$18*N61*(1-(N61/$B$19))</f>
        <v>18.574221536070787</v>
      </c>
      <c r="AG62" s="15"/>
      <c r="AH62" s="15"/>
      <c r="AI62" s="28">
        <f t="shared" si="9"/>
        <v>51.732553416672346</v>
      </c>
      <c r="AJ62" s="42"/>
    </row>
    <row r="63" spans="4:36" x14ac:dyDescent="0.25">
      <c r="D63" s="8">
        <v>61</v>
      </c>
      <c r="E63" s="93">
        <f t="shared" si="10"/>
        <v>2.7227166867546549E-2</v>
      </c>
      <c r="F63" s="64">
        <f t="shared" si="0"/>
        <v>23.131546855002803</v>
      </c>
      <c r="G63" s="97" t="s">
        <v>110</v>
      </c>
      <c r="H63" s="25">
        <f t="shared" si="11"/>
        <v>1085.0370598935874</v>
      </c>
      <c r="I63" s="35" t="s">
        <v>211</v>
      </c>
      <c r="J63" s="24">
        <f t="shared" si="12"/>
        <v>47267.97613951168</v>
      </c>
      <c r="K63" s="35" t="s">
        <v>312</v>
      </c>
      <c r="L63" s="23">
        <f t="shared" si="17"/>
        <v>144</v>
      </c>
      <c r="M63" s="35" t="s">
        <v>413</v>
      </c>
      <c r="N63" s="21">
        <f t="shared" si="13"/>
        <v>1579.3575581465911</v>
      </c>
      <c r="O63" s="64">
        <f t="shared" si="14"/>
        <v>730.76783122974189</v>
      </c>
      <c r="P63" s="65">
        <f t="shared" si="15"/>
        <v>472.67976139511683</v>
      </c>
      <c r="Q63" s="27">
        <f t="shared" si="2"/>
        <v>0.43563466988074473</v>
      </c>
      <c r="R63" s="34">
        <f t="shared" si="3"/>
        <v>215069.29143477813</v>
      </c>
      <c r="S63" s="34">
        <f t="shared" si="4"/>
        <v>945832.2025516287</v>
      </c>
      <c r="T63" s="34">
        <f t="shared" si="5"/>
        <v>1160901.4939864068</v>
      </c>
      <c r="U63" s="44"/>
      <c r="V63" s="44">
        <f t="shared" si="6"/>
        <v>0.72519083969465647</v>
      </c>
      <c r="W63" s="64">
        <f t="shared" si="7"/>
        <v>0.27480916030534353</v>
      </c>
      <c r="X63" s="27"/>
      <c r="Y63" s="27"/>
      <c r="Z63" s="30">
        <f>IF(O62&gt;$B$14,Z62+$B$13,Z62)</f>
        <v>122</v>
      </c>
      <c r="AA63" s="31"/>
      <c r="AB63" s="31"/>
      <c r="AC63" s="32">
        <f>IF(L63&gt;$AA$2,((3.14116*$B$16*$B$16)/10000)*L63*$B$15,0)</f>
        <v>10.177358400000001</v>
      </c>
      <c r="AD63" s="3">
        <f t="shared" si="16"/>
        <v>10648.033022000001</v>
      </c>
      <c r="AE63" s="33">
        <f t="shared" si="8"/>
        <v>0.14832387868101701</v>
      </c>
      <c r="AF63" s="43">
        <f>$B$18*N62*(1-(N62/$B$19))</f>
        <v>18.644501454094907</v>
      </c>
      <c r="AG63" s="31"/>
      <c r="AH63" s="31"/>
      <c r="AI63" s="44">
        <f t="shared" si="9"/>
        <v>52.205107344595973</v>
      </c>
      <c r="AJ63" s="42"/>
    </row>
    <row r="64" spans="4:36" x14ac:dyDescent="0.25">
      <c r="D64" s="8">
        <v>62</v>
      </c>
      <c r="E64" s="93">
        <f t="shared" si="10"/>
        <v>2.680439596461184E-2</v>
      </c>
      <c r="F64" s="64">
        <f t="shared" si="0"/>
        <v>23.12042858595202</v>
      </c>
      <c r="G64" s="98" t="s">
        <v>111</v>
      </c>
      <c r="H64" s="25">
        <f t="shared" si="11"/>
        <v>1108.1686067485903</v>
      </c>
      <c r="I64" s="14" t="s">
        <v>212</v>
      </c>
      <c r="J64" s="24">
        <f t="shared" si="12"/>
        <v>47526.064209346303</v>
      </c>
      <c r="K64" s="14" t="s">
        <v>313</v>
      </c>
      <c r="L64" s="23">
        <f t="shared" si="17"/>
        <v>146</v>
      </c>
      <c r="M64" s="14" t="s">
        <v>414</v>
      </c>
      <c r="N64" s="21">
        <f t="shared" si="13"/>
        <v>1545.79695225609</v>
      </c>
      <c r="O64" s="64">
        <f t="shared" si="14"/>
        <v>712.68849109279677</v>
      </c>
      <c r="P64" s="65">
        <f t="shared" si="15"/>
        <v>475.26064209346305</v>
      </c>
      <c r="Q64" s="27">
        <f t="shared" si="2"/>
        <v>0.42887033543378944</v>
      </c>
      <c r="R64" s="34">
        <f t="shared" si="3"/>
        <v>216243.59215252567</v>
      </c>
      <c r="S64" s="34">
        <f t="shared" si="4"/>
        <v>950996.54482901958</v>
      </c>
      <c r="T64" s="34">
        <f t="shared" si="5"/>
        <v>1167240.1369815452</v>
      </c>
      <c r="U64" s="44"/>
      <c r="V64" s="44">
        <f t="shared" si="6"/>
        <v>0.71875</v>
      </c>
      <c r="W64" s="64">
        <f t="shared" si="7"/>
        <v>0.28125</v>
      </c>
      <c r="X64" s="27"/>
      <c r="Y64" s="27"/>
      <c r="Z64" s="30">
        <f>IF(O63&gt;$B$14,Z63+$B$13,Z63)</f>
        <v>124</v>
      </c>
      <c r="AA64" s="31"/>
      <c r="AB64" s="31"/>
      <c r="AC64" s="32">
        <f>IF(L64&gt;$AA$2,((3.14116*$B$16*$B$16)/10000)*L64*$B$15,0)</f>
        <v>10.318710599999999</v>
      </c>
      <c r="AD64" s="3">
        <f t="shared" si="16"/>
        <v>10637.855663600001</v>
      </c>
      <c r="AE64" s="33">
        <f t="shared" si="8"/>
        <v>0.14531095374281197</v>
      </c>
      <c r="AF64" s="43">
        <f>$B$18*N63*(1-(N63/$B$19))</f>
        <v>18.697519816375088</v>
      </c>
      <c r="AG64" s="31"/>
      <c r="AH64" s="31"/>
      <c r="AI64" s="44">
        <f t="shared" si="9"/>
        <v>52.623538914841561</v>
      </c>
      <c r="AJ64" s="42"/>
    </row>
    <row r="65" spans="1:36" x14ac:dyDescent="0.25">
      <c r="D65" s="8">
        <v>63</v>
      </c>
      <c r="E65" s="93">
        <f t="shared" si="10"/>
        <v>2.6387759099634697E-2</v>
      </c>
      <c r="F65" s="64">
        <f t="shared" si="0"/>
        <v>23.09789317960416</v>
      </c>
      <c r="G65" s="98" t="s">
        <v>112</v>
      </c>
      <c r="H65" s="25">
        <f t="shared" si="11"/>
        <v>1131.2890353345422</v>
      </c>
      <c r="I65" s="14" t="s">
        <v>213</v>
      </c>
      <c r="J65" s="24">
        <f t="shared" si="12"/>
        <v>47763.492058345633</v>
      </c>
      <c r="K65" s="14" t="s">
        <v>314</v>
      </c>
      <c r="L65" s="23">
        <f t="shared" si="17"/>
        <v>148</v>
      </c>
      <c r="M65" s="14" t="s">
        <v>415</v>
      </c>
      <c r="N65" s="21">
        <f t="shared" si="13"/>
        <v>1511.8709331576235</v>
      </c>
      <c r="O65" s="64">
        <f t="shared" si="14"/>
        <v>686.54264834635649</v>
      </c>
      <c r="P65" s="65">
        <f t="shared" si="15"/>
        <v>477.63492058345633</v>
      </c>
      <c r="Q65" s="27">
        <f t="shared" si="2"/>
        <v>0.42220414559415514</v>
      </c>
      <c r="R65" s="34">
        <f t="shared" si="3"/>
        <v>217323.88886547266</v>
      </c>
      <c r="S65" s="34">
        <f t="shared" si="4"/>
        <v>955747.47608749615</v>
      </c>
      <c r="T65" s="34">
        <f t="shared" si="5"/>
        <v>1173071.3649529689</v>
      </c>
      <c r="U65" s="44"/>
      <c r="V65" s="44">
        <f t="shared" si="6"/>
        <v>0.70399999999999996</v>
      </c>
      <c r="W65" s="64">
        <f t="shared" si="7"/>
        <v>0.29599999999999999</v>
      </c>
      <c r="X65" s="27"/>
      <c r="Y65" s="27"/>
      <c r="Z65" s="30">
        <f>IF(O64&gt;$B$14,Z64+$B$13,Z64)</f>
        <v>126</v>
      </c>
      <c r="AA65" s="31"/>
      <c r="AB65" s="31"/>
      <c r="AC65" s="32">
        <f>IF(L65&gt;$AA$2,((3.14116*$B$16*$B$16)/10000)*L65*$B$15,0)</f>
        <v>10.460062800000001</v>
      </c>
      <c r="AD65" s="3">
        <f t="shared" si="16"/>
        <v>10627.536953000001</v>
      </c>
      <c r="AE65" s="33">
        <f t="shared" si="8"/>
        <v>0.14225976722958786</v>
      </c>
      <c r="AF65" s="43">
        <f>$B$18*N64*(1-(N64/$B$19))</f>
        <v>18.732521993033778</v>
      </c>
      <c r="AG65" s="31"/>
      <c r="AH65" s="31"/>
      <c r="AI65" s="44">
        <f t="shared" si="9"/>
        <v>52.986506367842942</v>
      </c>
      <c r="AJ65" s="42"/>
    </row>
    <row r="66" spans="1:36" x14ac:dyDescent="0.25">
      <c r="D66" s="8">
        <v>64</v>
      </c>
      <c r="E66" s="93">
        <f t="shared" si="10"/>
        <v>2.597287713999822E-2</v>
      </c>
      <c r="F66" s="64">
        <f t="shared" si="0"/>
        <v>23.060410961000517</v>
      </c>
      <c r="G66" s="99" t="s">
        <v>113</v>
      </c>
      <c r="H66" s="25">
        <f t="shared" si="11"/>
        <v>1154.3869285141463</v>
      </c>
      <c r="I66" s="41" t="s">
        <v>214</v>
      </c>
      <c r="J66" s="24">
        <f t="shared" si="12"/>
        <v>47972.39978610853</v>
      </c>
      <c r="K66" s="41" t="s">
        <v>315</v>
      </c>
      <c r="L66" s="23">
        <f t="shared" si="17"/>
        <v>150</v>
      </c>
      <c r="M66" s="41" t="s">
        <v>416</v>
      </c>
      <c r="N66" s="21">
        <f t="shared" si="13"/>
        <v>1477.6169487828145</v>
      </c>
      <c r="O66" s="64">
        <f t="shared" si="14"/>
        <v>670.03953143625881</v>
      </c>
      <c r="P66" s="65">
        <f t="shared" si="15"/>
        <v>479.72399786108531</v>
      </c>
      <c r="Q66" s="27">
        <f t="shared" si="2"/>
        <v>0.41556603423997152</v>
      </c>
      <c r="R66" s="34">
        <f t="shared" si="3"/>
        <v>218274.4190267938</v>
      </c>
      <c r="S66" s="34">
        <f t="shared" si="4"/>
        <v>959927.71972003172</v>
      </c>
      <c r="T66" s="34">
        <f t="shared" si="5"/>
        <v>1178202.1387468255</v>
      </c>
      <c r="U66" s="44"/>
      <c r="V66" s="44">
        <f t="shared" si="6"/>
        <v>0.69918699186991873</v>
      </c>
      <c r="W66" s="64">
        <f t="shared" si="7"/>
        <v>0.30081300813008133</v>
      </c>
      <c r="X66" s="27"/>
      <c r="Y66" s="27"/>
      <c r="Z66" s="30">
        <f>IF(O65&gt;$B$14,Z65+$B$13,Z65)</f>
        <v>128</v>
      </c>
      <c r="AA66" s="31"/>
      <c r="AB66" s="31"/>
      <c r="AC66" s="32">
        <f>IF(L66&gt;$AA$2,((3.14116*$B$16*$B$16)/10000)*L66*$B$15,0)</f>
        <v>10.601414999999999</v>
      </c>
      <c r="AD66" s="3">
        <f t="shared" si="16"/>
        <v>10617.0768902</v>
      </c>
      <c r="AE66" s="33">
        <f t="shared" si="8"/>
        <v>0.13917361285635182</v>
      </c>
      <c r="AF66" s="43">
        <f>$B$18*N65*(1-(N65/$B$19))</f>
        <v>18.748825674549725</v>
      </c>
      <c r="AG66" s="31"/>
      <c r="AH66" s="31"/>
      <c r="AI66" s="44">
        <f t="shared" si="9"/>
        <v>53.292792637055506</v>
      </c>
      <c r="AJ66" s="42"/>
    </row>
    <row r="67" spans="1:36" x14ac:dyDescent="0.25">
      <c r="D67" s="10">
        <v>65</v>
      </c>
      <c r="E67" s="12">
        <f t="shared" si="10"/>
        <v>2.5565217284554142E-2</v>
      </c>
      <c r="F67" s="94">
        <f t="shared" ref="F67:F102" si="18">E67*H67*(1-(H67/$B$6))</f>
        <v>23.013064447919753</v>
      </c>
      <c r="G67" s="98" t="s">
        <v>114</v>
      </c>
      <c r="H67" s="66">
        <f t="shared" si="11"/>
        <v>1177.4473394751469</v>
      </c>
      <c r="I67" s="14" t="s">
        <v>215</v>
      </c>
      <c r="J67" s="67">
        <f t="shared" si="12"/>
        <v>48162.715319683703</v>
      </c>
      <c r="K67" s="14" t="s">
        <v>316</v>
      </c>
      <c r="L67" s="22">
        <f t="shared" ref="L67:L102" si="19">$AA$2+Z67</f>
        <v>152</v>
      </c>
      <c r="M67" s="14" t="s">
        <v>417</v>
      </c>
      <c r="N67" s="29">
        <f t="shared" si="13"/>
        <v>1443.0729818203088</v>
      </c>
      <c r="O67" s="13">
        <f t="shared" si="14"/>
        <v>643.24516567400474</v>
      </c>
      <c r="P67" s="68">
        <f t="shared" si="15"/>
        <v>481.62715319683701</v>
      </c>
      <c r="Q67" s="26">
        <f t="shared" ref="Q67:Q102" si="20">J67/(H67*$B$9)</f>
        <v>0.40904347655286627</v>
      </c>
      <c r="R67" s="14">
        <f t="shared" ref="R67:R102" si="21">(J67*0.13)*$B$3</f>
        <v>219140.35470456086</v>
      </c>
      <c r="S67" s="14">
        <f t="shared" ref="S67:S102" si="22">(J67*0.87)*$B$4</f>
        <v>963735.93354687083</v>
      </c>
      <c r="T67" s="14">
        <f t="shared" ref="T67:T102" si="23">R67+S67</f>
        <v>1182876.2882514317</v>
      </c>
      <c r="U67" s="28"/>
      <c r="V67" s="28">
        <f t="shared" ref="V67:V102" si="24">$U$2-W67</f>
        <v>0.68333333333333335</v>
      </c>
      <c r="W67" s="13">
        <f t="shared" ref="W67:W102" si="25">IF(INT(L67/$Y$2)/INT((N67/$X$2)/$Y$2)&lt;=1,INT(L67/$Y$2)/INT((N67/$X$2)/$Y$2),1)</f>
        <v>0.31666666666666665</v>
      </c>
      <c r="X67" s="26"/>
      <c r="Y67" s="26"/>
      <c r="Z67" s="69">
        <f>IF(O66&gt;$B$14,Z66+$B$13,Z66)</f>
        <v>130</v>
      </c>
      <c r="AA67" s="15"/>
      <c r="AB67" s="15"/>
      <c r="AC67" s="36">
        <f>IF(L67&gt;$AA$2,((3.14116*$B$16*$B$16)/10000)*L67*$B$15,0)</f>
        <v>10.742767200000001</v>
      </c>
      <c r="AD67" s="16">
        <f t="shared" si="16"/>
        <v>10606.475475200001</v>
      </c>
      <c r="AE67" s="11">
        <f t="shared" ref="AE67:AE102" si="26">N67/AD67</f>
        <v>0.1360558448651952</v>
      </c>
      <c r="AF67" s="45">
        <f>$B$18*N66*(1-(N66/$B$19))</f>
        <v>18.745824991818409</v>
      </c>
      <c r="AG67" s="15"/>
      <c r="AH67" s="15"/>
      <c r="AI67" s="28">
        <f t="shared" ref="AI67:AI102" si="27">(($AG$2+$AH$2)-AD67)*AE67</f>
        <v>53.541311696838356</v>
      </c>
      <c r="AJ67" s="42"/>
    </row>
    <row r="68" spans="1:36" x14ac:dyDescent="0.25">
      <c r="D68" s="8">
        <v>66</v>
      </c>
      <c r="E68" s="93">
        <f t="shared" ref="E68:E102" si="28">($B$5*Q68)/$B$10</f>
        <v>2.5159270754702989E-2</v>
      </c>
      <c r="F68" s="64">
        <f t="shared" si="18"/>
        <v>22.951277243695703</v>
      </c>
      <c r="G68" s="97" t="s">
        <v>115</v>
      </c>
      <c r="H68" s="25">
        <f t="shared" ref="H68:H102" si="29">H67+F67</f>
        <v>1200.4604039230667</v>
      </c>
      <c r="I68" s="35" t="s">
        <v>216</v>
      </c>
      <c r="J68" s="24">
        <f t="shared" ref="J68:J102" si="30">J67+(O67-P67)</f>
        <v>48324.333332160873</v>
      </c>
      <c r="K68" s="35" t="s">
        <v>317</v>
      </c>
      <c r="L68" s="23">
        <f t="shared" si="19"/>
        <v>154</v>
      </c>
      <c r="M68" s="35" t="s">
        <v>418</v>
      </c>
      <c r="N68" s="21">
        <f t="shared" ref="N68:N102" si="31">N67+(AF67-AI67)</f>
        <v>1408.2774951152887</v>
      </c>
      <c r="O68" s="64">
        <f t="shared" ref="O68:O102" si="32">F68*Q68*$B$9*V68</f>
        <v>623.82980470278414</v>
      </c>
      <c r="P68" s="65">
        <f t="shared" ref="P68:P102" si="33">J68*$B$8</f>
        <v>483.24333332160876</v>
      </c>
      <c r="Q68" s="27">
        <f t="shared" si="20"/>
        <v>0.40254833207524782</v>
      </c>
      <c r="R68" s="34">
        <f t="shared" si="21"/>
        <v>219875.71666133197</v>
      </c>
      <c r="S68" s="34">
        <f t="shared" si="22"/>
        <v>966969.90997653909</v>
      </c>
      <c r="T68" s="34">
        <f t="shared" si="23"/>
        <v>1186845.6266378711</v>
      </c>
      <c r="U68" s="44"/>
      <c r="V68" s="44">
        <f t="shared" si="24"/>
        <v>0.67521367521367526</v>
      </c>
      <c r="W68" s="64">
        <f t="shared" si="25"/>
        <v>0.3247863247863248</v>
      </c>
      <c r="X68" s="27"/>
      <c r="Y68" s="27"/>
      <c r="Z68" s="30">
        <f>IF(O67&gt;$B$14,Z67+$B$13,Z67)</f>
        <v>132</v>
      </c>
      <c r="AA68" s="31"/>
      <c r="AB68" s="31"/>
      <c r="AC68" s="32">
        <f>IF(L68&gt;$AA$2,((3.14116*$B$16*$B$16)/10000)*L68*$B$15,0)</f>
        <v>10.884119399999999</v>
      </c>
      <c r="AD68" s="3">
        <f t="shared" ref="AD68:AD102" si="34">AD67-AC67</f>
        <v>10595.732708000001</v>
      </c>
      <c r="AE68" s="33">
        <f t="shared" si="26"/>
        <v>0.1329098736184624</v>
      </c>
      <c r="AF68" s="43">
        <f>$B$18*N67*(1-(N67/$B$19))</f>
        <v>18.722994288343077</v>
      </c>
      <c r="AG68" s="31"/>
      <c r="AH68" s="31"/>
      <c r="AI68" s="44">
        <f t="shared" si="27"/>
        <v>53.731114687797856</v>
      </c>
      <c r="AJ68" s="42"/>
    </row>
    <row r="69" spans="1:36" x14ac:dyDescent="0.25">
      <c r="D69" s="8">
        <v>67</v>
      </c>
      <c r="E69" s="93">
        <f t="shared" si="28"/>
        <v>2.4759102224956517E-2</v>
      </c>
      <c r="F69" s="64">
        <f t="shared" si="18"/>
        <v>22.879006250405819</v>
      </c>
      <c r="G69" s="98" t="s">
        <v>116</v>
      </c>
      <c r="H69" s="25">
        <f t="shared" si="29"/>
        <v>1223.4116811667625</v>
      </c>
      <c r="I69" s="14" t="s">
        <v>217</v>
      </c>
      <c r="J69" s="24">
        <f t="shared" si="30"/>
        <v>48464.919803542049</v>
      </c>
      <c r="K69" s="14" t="s">
        <v>318</v>
      </c>
      <c r="L69" s="23">
        <f t="shared" si="19"/>
        <v>156</v>
      </c>
      <c r="M69" s="14" t="s">
        <v>419</v>
      </c>
      <c r="N69" s="21">
        <f t="shared" si="31"/>
        <v>1373.2693747158339</v>
      </c>
      <c r="O69" s="64">
        <f t="shared" si="32"/>
        <v>596.27753111496509</v>
      </c>
      <c r="P69" s="65">
        <f t="shared" si="33"/>
        <v>484.64919803542051</v>
      </c>
      <c r="Q69" s="27">
        <f t="shared" si="20"/>
        <v>0.39614563559930427</v>
      </c>
      <c r="R69" s="34">
        <f t="shared" si="21"/>
        <v>220515.38510611633</v>
      </c>
      <c r="S69" s="34">
        <f t="shared" si="22"/>
        <v>969783.04526887636</v>
      </c>
      <c r="T69" s="34">
        <f t="shared" si="23"/>
        <v>1190298.4303749928</v>
      </c>
      <c r="U69" s="44"/>
      <c r="V69" s="44">
        <f t="shared" si="24"/>
        <v>0.65789473684210531</v>
      </c>
      <c r="W69" s="64">
        <f t="shared" si="25"/>
        <v>0.34210526315789475</v>
      </c>
      <c r="X69" s="27"/>
      <c r="Y69" s="27"/>
      <c r="Z69" s="30">
        <f>IF(O68&gt;$B$14,Z68+$B$13,Z68)</f>
        <v>134</v>
      </c>
      <c r="AA69" s="31"/>
      <c r="AB69" s="31"/>
      <c r="AC69" s="32">
        <f>IF(L69&gt;$AA$2,((3.14116*$B$16*$B$16)/10000)*L69*$B$15,0)</f>
        <v>11.025471600000001</v>
      </c>
      <c r="AD69" s="3">
        <f t="shared" si="34"/>
        <v>10584.848588600002</v>
      </c>
      <c r="AE69" s="33">
        <f t="shared" si="26"/>
        <v>0.12973916095454216</v>
      </c>
      <c r="AF69" s="43">
        <f>$B$18*N68*(1-(N68/$B$19))</f>
        <v>18.67989151748062</v>
      </c>
      <c r="AG69" s="31"/>
      <c r="AH69" s="31"/>
      <c r="AI69" s="44">
        <f t="shared" si="27"/>
        <v>53.861395784129733</v>
      </c>
      <c r="AJ69" s="42"/>
    </row>
    <row r="70" spans="1:36" x14ac:dyDescent="0.25">
      <c r="D70" s="8">
        <v>68</v>
      </c>
      <c r="E70" s="93">
        <f t="shared" si="28"/>
        <v>2.436056282207141E-2</v>
      </c>
      <c r="F70" s="64">
        <f t="shared" si="18"/>
        <v>22.792780139195578</v>
      </c>
      <c r="G70" s="98" t="s">
        <v>117</v>
      </c>
      <c r="H70" s="25">
        <f t="shared" si="29"/>
        <v>1246.2906874171683</v>
      </c>
      <c r="I70" s="14" t="s">
        <v>218</v>
      </c>
      <c r="J70" s="24">
        <f t="shared" si="30"/>
        <v>48576.54813662159</v>
      </c>
      <c r="K70" s="14" t="s">
        <v>319</v>
      </c>
      <c r="L70" s="23">
        <f t="shared" si="19"/>
        <v>158</v>
      </c>
      <c r="M70" s="14" t="s">
        <v>420</v>
      </c>
      <c r="N70" s="21">
        <f t="shared" si="31"/>
        <v>1338.0878704491847</v>
      </c>
      <c r="O70" s="64">
        <f t="shared" si="32"/>
        <v>576.25422094239354</v>
      </c>
      <c r="P70" s="65">
        <f t="shared" si="33"/>
        <v>485.76548136621591</v>
      </c>
      <c r="Q70" s="27">
        <f t="shared" si="20"/>
        <v>0.38976900515314256</v>
      </c>
      <c r="R70" s="34">
        <f t="shared" si="21"/>
        <v>221023.29402162824</v>
      </c>
      <c r="S70" s="34">
        <f t="shared" si="22"/>
        <v>972016.72821379802</v>
      </c>
      <c r="T70" s="34">
        <f t="shared" si="23"/>
        <v>1193040.0222354264</v>
      </c>
      <c r="U70" s="44"/>
      <c r="V70" s="44">
        <f t="shared" si="24"/>
        <v>0.64864864864864868</v>
      </c>
      <c r="W70" s="64">
        <f t="shared" si="25"/>
        <v>0.35135135135135137</v>
      </c>
      <c r="X70" s="27"/>
      <c r="Y70" s="27"/>
      <c r="Z70" s="30">
        <f>IF(O69&gt;$B$14,Z69+$B$13,Z69)</f>
        <v>136</v>
      </c>
      <c r="AA70" s="31"/>
      <c r="AB70" s="31"/>
      <c r="AC70" s="32">
        <f>IF(L70&gt;$AA$2,((3.14116*$B$16*$B$16)/10000)*L70*$B$15,0)</f>
        <v>11.1668238</v>
      </c>
      <c r="AD70" s="3">
        <f t="shared" si="34"/>
        <v>10573.823117000002</v>
      </c>
      <c r="AE70" s="33">
        <f t="shared" si="26"/>
        <v>0.12654721529225146</v>
      </c>
      <c r="AF70" s="43">
        <f>$B$18*N69*(1-(N69/$B$19))</f>
        <v>18.616161238459036</v>
      </c>
      <c r="AG70" s="31"/>
      <c r="AH70" s="31"/>
      <c r="AI70" s="44">
        <f t="shared" si="27"/>
        <v>53.931497765581447</v>
      </c>
      <c r="AJ70" s="42"/>
    </row>
    <row r="71" spans="1:36" x14ac:dyDescent="0.25">
      <c r="D71" s="8">
        <v>69</v>
      </c>
      <c r="E71" s="93">
        <f t="shared" si="28"/>
        <v>2.3967610346537504E-2</v>
      </c>
      <c r="F71" s="64">
        <f t="shared" si="18"/>
        <v>22.696581558306288</v>
      </c>
      <c r="G71" s="99" t="s">
        <v>118</v>
      </c>
      <c r="H71" s="25">
        <f t="shared" si="29"/>
        <v>1269.083467556364</v>
      </c>
      <c r="I71" s="41" t="s">
        <v>219</v>
      </c>
      <c r="J71" s="24">
        <f t="shared" si="30"/>
        <v>48667.036876197766</v>
      </c>
      <c r="K71" s="41" t="s">
        <v>320</v>
      </c>
      <c r="L71" s="23">
        <f t="shared" si="19"/>
        <v>160</v>
      </c>
      <c r="M71" s="41" t="s">
        <v>421</v>
      </c>
      <c r="N71" s="21">
        <f t="shared" si="31"/>
        <v>1302.7725339220624</v>
      </c>
      <c r="O71" s="64">
        <f t="shared" si="32"/>
        <v>548.0123253803971</v>
      </c>
      <c r="P71" s="65">
        <f t="shared" si="33"/>
        <v>486.67036876197767</v>
      </c>
      <c r="Q71" s="27">
        <f t="shared" si="20"/>
        <v>0.38348176554460006</v>
      </c>
      <c r="R71" s="34">
        <f t="shared" si="21"/>
        <v>221435.01778669984</v>
      </c>
      <c r="S71" s="34">
        <f t="shared" si="22"/>
        <v>973827.40789271728</v>
      </c>
      <c r="T71" s="34">
        <f t="shared" si="23"/>
        <v>1195262.4256794171</v>
      </c>
      <c r="U71" s="44"/>
      <c r="V71" s="44">
        <f t="shared" si="24"/>
        <v>0.62962962962962965</v>
      </c>
      <c r="W71" s="64">
        <f t="shared" si="25"/>
        <v>0.37037037037037035</v>
      </c>
      <c r="X71" s="27"/>
      <c r="Y71" s="27"/>
      <c r="Z71" s="30">
        <f>IF(O70&gt;$B$14,Z70+$B$13,Z70)</f>
        <v>138</v>
      </c>
      <c r="AA71" s="31"/>
      <c r="AB71" s="31"/>
      <c r="AC71" s="32">
        <f>IF(L71&gt;$AA$2,((3.14116*$B$16*$B$16)/10000)*L71*$B$15,0)</f>
        <v>11.308176000000001</v>
      </c>
      <c r="AD71" s="3">
        <f t="shared" si="34"/>
        <v>10562.656293200002</v>
      </c>
      <c r="AE71" s="33">
        <f t="shared" si="26"/>
        <v>0.12333758647062651</v>
      </c>
      <c r="AF71" s="43">
        <f>$B$18*N70*(1-(N70/$B$19))</f>
        <v>18.531537185869336</v>
      </c>
      <c r="AG71" s="31"/>
      <c r="AH71" s="31"/>
      <c r="AI71" s="44">
        <f t="shared" si="27"/>
        <v>53.940917254829138</v>
      </c>
      <c r="AJ71" s="42"/>
    </row>
    <row r="72" spans="1:36" x14ac:dyDescent="0.25">
      <c r="A72" s="15"/>
      <c r="D72" s="10">
        <v>70</v>
      </c>
      <c r="E72" s="12">
        <f t="shared" si="28"/>
        <v>2.3576178306347746E-2</v>
      </c>
      <c r="F72" s="94">
        <f t="shared" si="18"/>
        <v>22.586943320268418</v>
      </c>
      <c r="G72" s="98" t="s">
        <v>119</v>
      </c>
      <c r="H72" s="66">
        <f t="shared" si="29"/>
        <v>1291.7800491146702</v>
      </c>
      <c r="I72" s="14" t="s">
        <v>220</v>
      </c>
      <c r="J72" s="67">
        <f t="shared" si="30"/>
        <v>48728.378832816183</v>
      </c>
      <c r="K72" s="14" t="s">
        <v>321</v>
      </c>
      <c r="L72" s="22">
        <f t="shared" si="19"/>
        <v>162</v>
      </c>
      <c r="M72" s="14" t="s">
        <v>422</v>
      </c>
      <c r="N72" s="29">
        <f t="shared" si="31"/>
        <v>1267.3631538531026</v>
      </c>
      <c r="O72" s="13">
        <f t="shared" si="32"/>
        <v>527.44224308436105</v>
      </c>
      <c r="P72" s="68">
        <f t="shared" si="33"/>
        <v>487.28378832816185</v>
      </c>
      <c r="Q72" s="26">
        <f t="shared" si="20"/>
        <v>0.37721885290156393</v>
      </c>
      <c r="R72" s="14">
        <f t="shared" si="21"/>
        <v>221714.12368931365</v>
      </c>
      <c r="S72" s="14">
        <f t="shared" si="22"/>
        <v>975054.8604446518</v>
      </c>
      <c r="T72" s="14">
        <f t="shared" si="23"/>
        <v>1196768.9841339653</v>
      </c>
      <c r="U72" s="28"/>
      <c r="V72" s="28">
        <f t="shared" si="24"/>
        <v>0.61904761904761907</v>
      </c>
      <c r="W72" s="13">
        <f t="shared" si="25"/>
        <v>0.38095238095238093</v>
      </c>
      <c r="X72" s="26"/>
      <c r="Y72" s="26"/>
      <c r="Z72" s="69">
        <f>IF(O71&gt;$B$14,Z71+$B$13,Z71)</f>
        <v>140</v>
      </c>
      <c r="AA72" s="15"/>
      <c r="AB72" s="15"/>
      <c r="AC72" s="36">
        <f>IF(L72&gt;$AA$2,((3.14116*$B$16*$B$16)/10000)*L72*$B$15,0)</f>
        <v>11.4495282</v>
      </c>
      <c r="AD72" s="16">
        <f t="shared" si="34"/>
        <v>10551.348117200001</v>
      </c>
      <c r="AE72" s="11">
        <f t="shared" si="26"/>
        <v>0.12011386031204335</v>
      </c>
      <c r="AF72" s="45">
        <f>$B$18*N71*(1-(N71/$B$19))</f>
        <v>18.4258443885373</v>
      </c>
      <c r="AG72" s="15"/>
      <c r="AH72" s="15"/>
      <c r="AI72" s="28">
        <f t="shared" si="27"/>
        <v>53.88930957937432</v>
      </c>
      <c r="AJ72" s="42"/>
    </row>
    <row r="73" spans="1:36" x14ac:dyDescent="0.25">
      <c r="D73" s="8">
        <v>71</v>
      </c>
      <c r="E73" s="93">
        <f t="shared" si="28"/>
        <v>2.3190125726047187E-2</v>
      </c>
      <c r="F73" s="64">
        <f t="shared" si="18"/>
        <v>22.467866344718026</v>
      </c>
      <c r="G73" s="97" t="s">
        <v>120</v>
      </c>
      <c r="H73" s="25">
        <f t="shared" si="29"/>
        <v>1314.3669924349385</v>
      </c>
      <c r="I73" s="35" t="s">
        <v>221</v>
      </c>
      <c r="J73" s="24">
        <f t="shared" si="30"/>
        <v>48768.537287572384</v>
      </c>
      <c r="K73" s="35" t="s">
        <v>322</v>
      </c>
      <c r="L73" s="23">
        <f t="shared" si="19"/>
        <v>164</v>
      </c>
      <c r="M73" s="35" t="s">
        <v>423</v>
      </c>
      <c r="N73" s="21">
        <f t="shared" si="31"/>
        <v>1231.8996886622656</v>
      </c>
      <c r="O73" s="64">
        <f t="shared" si="32"/>
        <v>498.55672729619067</v>
      </c>
      <c r="P73" s="65">
        <f t="shared" si="33"/>
        <v>487.68537287572383</v>
      </c>
      <c r="Q73" s="27">
        <f t="shared" si="20"/>
        <v>0.37104201161675504</v>
      </c>
      <c r="R73" s="34">
        <f t="shared" si="21"/>
        <v>221896.84465845436</v>
      </c>
      <c r="S73" s="34">
        <f t="shared" si="22"/>
        <v>975858.43112432328</v>
      </c>
      <c r="T73" s="34">
        <f t="shared" si="23"/>
        <v>1197755.2757827777</v>
      </c>
      <c r="U73" s="44"/>
      <c r="V73" s="44">
        <f t="shared" si="24"/>
        <v>0.59803921568627449</v>
      </c>
      <c r="W73" s="64">
        <f t="shared" si="25"/>
        <v>0.40196078431372551</v>
      </c>
      <c r="X73" s="27"/>
      <c r="Y73" s="27"/>
      <c r="Z73" s="30">
        <f>IF(O72&gt;$B$14,Z72+$B$13,Z72)</f>
        <v>142</v>
      </c>
      <c r="AA73" s="31"/>
      <c r="AB73" s="31"/>
      <c r="AC73" s="32">
        <f>IF(L73&gt;$AA$2,((3.14116*$B$16*$B$16)/10000)*L73*$B$15,0)</f>
        <v>11.590880400000001</v>
      </c>
      <c r="AD73" s="3">
        <f t="shared" si="34"/>
        <v>10539.898589</v>
      </c>
      <c r="AE73" s="33">
        <f t="shared" si="26"/>
        <v>0.11687965289798345</v>
      </c>
      <c r="AF73" s="43">
        <f>$B$18*N72*(1-(N72/$B$19))</f>
        <v>18.299000815123538</v>
      </c>
      <c r="AG73" s="31"/>
      <c r="AH73" s="31"/>
      <c r="AI73" s="44">
        <f t="shared" si="27"/>
        <v>53.776493215552385</v>
      </c>
      <c r="AJ73" s="42"/>
    </row>
    <row r="74" spans="1:36" x14ac:dyDescent="0.25">
      <c r="D74" s="8">
        <v>72</v>
      </c>
      <c r="E74" s="93">
        <f t="shared" si="28"/>
        <v>2.2805457383925507E-2</v>
      </c>
      <c r="F74" s="64">
        <f t="shared" si="18"/>
        <v>22.335878668336324</v>
      </c>
      <c r="G74" s="98" t="s">
        <v>121</v>
      </c>
      <c r="H74" s="25">
        <f t="shared" si="29"/>
        <v>1336.8348587796565</v>
      </c>
      <c r="I74" s="14" t="s">
        <v>222</v>
      </c>
      <c r="J74" s="24">
        <f t="shared" si="30"/>
        <v>48779.40864199285</v>
      </c>
      <c r="K74" s="14" t="s">
        <v>323</v>
      </c>
      <c r="L74" s="23">
        <f t="shared" si="19"/>
        <v>166</v>
      </c>
      <c r="M74" s="14" t="s">
        <v>424</v>
      </c>
      <c r="N74" s="21">
        <f t="shared" si="31"/>
        <v>1196.4221962618367</v>
      </c>
      <c r="O74" s="64">
        <f t="shared" si="32"/>
        <v>477.47936788670614</v>
      </c>
      <c r="P74" s="65">
        <f t="shared" si="33"/>
        <v>487.79408641992853</v>
      </c>
      <c r="Q74" s="27">
        <f t="shared" si="20"/>
        <v>0.36488731814280811</v>
      </c>
      <c r="R74" s="34">
        <f t="shared" si="21"/>
        <v>221946.30932106747</v>
      </c>
      <c r="S74" s="34">
        <f t="shared" si="22"/>
        <v>976075.96692627692</v>
      </c>
      <c r="T74" s="34">
        <f t="shared" si="23"/>
        <v>1198022.2762473444</v>
      </c>
      <c r="U74" s="44"/>
      <c r="V74" s="44">
        <f t="shared" si="24"/>
        <v>0.58585858585858586</v>
      </c>
      <c r="W74" s="64">
        <f t="shared" si="25"/>
        <v>0.41414141414141414</v>
      </c>
      <c r="X74" s="27"/>
      <c r="Y74" s="27"/>
      <c r="Z74" s="30">
        <f>IF(O73&gt;$B$14,Z73+$B$13,Z73)</f>
        <v>144</v>
      </c>
      <c r="AA74" s="31"/>
      <c r="AB74" s="31"/>
      <c r="AC74" s="32">
        <f>IF(L74&gt;$AA$2,((3.14116*$B$16*$B$16)/10000)*L74*$B$15,0)</f>
        <v>11.7322326</v>
      </c>
      <c r="AD74" s="3">
        <f t="shared" si="34"/>
        <v>10528.307708600001</v>
      </c>
      <c r="AE74" s="33">
        <f t="shared" si="26"/>
        <v>0.11363860454843512</v>
      </c>
      <c r="AF74" s="43">
        <f>$B$18*N73*(1-(N73/$B$19))</f>
        <v>18.151018525505084</v>
      </c>
      <c r="AG74" s="31"/>
      <c r="AH74" s="31"/>
      <c r="AI74" s="44">
        <f t="shared" si="27"/>
        <v>53.602453770949687</v>
      </c>
      <c r="AJ74" s="42"/>
    </row>
    <row r="75" spans="1:36" x14ac:dyDescent="0.25">
      <c r="D75" s="8">
        <v>73</v>
      </c>
      <c r="E75" s="93">
        <f t="shared" si="28"/>
        <v>2.2425941688086537E-2</v>
      </c>
      <c r="F75" s="64">
        <f t="shared" si="18"/>
        <v>22.194993033084888</v>
      </c>
      <c r="G75" s="98" t="s">
        <v>122</v>
      </c>
      <c r="H75" s="25">
        <f t="shared" si="29"/>
        <v>1359.1707374479929</v>
      </c>
      <c r="I75" s="14" t="s">
        <v>223</v>
      </c>
      <c r="J75" s="24">
        <f t="shared" si="30"/>
        <v>48769.09392345963</v>
      </c>
      <c r="K75" s="14" t="s">
        <v>324</v>
      </c>
      <c r="L75" s="23">
        <f t="shared" si="19"/>
        <v>168</v>
      </c>
      <c r="M75" s="14" t="s">
        <v>425</v>
      </c>
      <c r="N75" s="21">
        <f t="shared" si="31"/>
        <v>1160.9707610163921</v>
      </c>
      <c r="O75" s="64">
        <f t="shared" si="32"/>
        <v>447.96925757470382</v>
      </c>
      <c r="P75" s="65">
        <f t="shared" si="33"/>
        <v>487.69093923459633</v>
      </c>
      <c r="Q75" s="27">
        <f t="shared" si="20"/>
        <v>0.35881506700938459</v>
      </c>
      <c r="R75" s="34">
        <f t="shared" si="21"/>
        <v>221899.37735174134</v>
      </c>
      <c r="S75" s="34">
        <f t="shared" si="22"/>
        <v>975869.56940842711</v>
      </c>
      <c r="T75" s="34">
        <f t="shared" si="23"/>
        <v>1197768.9467601685</v>
      </c>
      <c r="U75" s="44"/>
      <c r="V75" s="44">
        <f t="shared" si="24"/>
        <v>0.5625</v>
      </c>
      <c r="W75" s="64">
        <f t="shared" si="25"/>
        <v>0.4375</v>
      </c>
      <c r="X75" s="27"/>
      <c r="Y75" s="27"/>
      <c r="Z75" s="30">
        <f>IF(O74&gt;$B$14,Z74+$B$13,Z74)</f>
        <v>146</v>
      </c>
      <c r="AA75" s="31"/>
      <c r="AB75" s="31"/>
      <c r="AC75" s="32">
        <f>IF(L75&gt;$AA$2,((3.14116*$B$16*$B$16)/10000)*L75*$B$15,0)</f>
        <v>11.873584800000001</v>
      </c>
      <c r="AD75" s="3">
        <f t="shared" si="34"/>
        <v>10516.575476000002</v>
      </c>
      <c r="AE75" s="33">
        <f t="shared" si="26"/>
        <v>0.11039437349789928</v>
      </c>
      <c r="AF75" s="43">
        <f>$B$18*N74*(1-(N74/$B$19))</f>
        <v>17.982004308979278</v>
      </c>
      <c r="AG75" s="31"/>
      <c r="AH75" s="31"/>
      <c r="AI75" s="44">
        <f t="shared" si="27"/>
        <v>53.367347460499978</v>
      </c>
      <c r="AJ75" s="42"/>
    </row>
    <row r="76" spans="1:36" x14ac:dyDescent="0.25">
      <c r="D76" s="8">
        <v>74</v>
      </c>
      <c r="E76" s="93">
        <f t="shared" si="28"/>
        <v>2.2047642401348846E-2</v>
      </c>
      <c r="F76" s="64">
        <f t="shared" si="18"/>
        <v>22.041722040790077</v>
      </c>
      <c r="G76" s="99" t="s">
        <v>123</v>
      </c>
      <c r="H76" s="25">
        <f t="shared" si="29"/>
        <v>1381.3657304810779</v>
      </c>
      <c r="I76" s="41" t="s">
        <v>224</v>
      </c>
      <c r="J76" s="24">
        <f t="shared" si="30"/>
        <v>48729.372241799734</v>
      </c>
      <c r="K76" s="41" t="s">
        <v>325</v>
      </c>
      <c r="L76" s="23">
        <f t="shared" si="19"/>
        <v>170</v>
      </c>
      <c r="M76" s="41" t="s">
        <v>426</v>
      </c>
      <c r="N76" s="21">
        <f t="shared" si="31"/>
        <v>1125.5854178648715</v>
      </c>
      <c r="O76" s="64">
        <f t="shared" si="32"/>
        <v>426.39773382759057</v>
      </c>
      <c r="P76" s="65">
        <f t="shared" si="33"/>
        <v>487.29372241799734</v>
      </c>
      <c r="Q76" s="27">
        <f t="shared" si="20"/>
        <v>0.35276227842158153</v>
      </c>
      <c r="R76" s="34">
        <f t="shared" si="21"/>
        <v>221718.64370018881</v>
      </c>
      <c r="S76" s="34">
        <f t="shared" si="22"/>
        <v>975074.73855841265</v>
      </c>
      <c r="T76" s="34">
        <f t="shared" si="23"/>
        <v>1196793.3822586015</v>
      </c>
      <c r="U76" s="44"/>
      <c r="V76" s="44">
        <f t="shared" si="24"/>
        <v>0.54838709677419351</v>
      </c>
      <c r="W76" s="64">
        <f t="shared" si="25"/>
        <v>0.45161290322580644</v>
      </c>
      <c r="X76" s="27"/>
      <c r="Y76" s="27"/>
      <c r="Z76" s="30">
        <f>IF(O75&gt;$B$14,Z75+$B$13,Z75)</f>
        <v>148</v>
      </c>
      <c r="AA76" s="31"/>
      <c r="AB76" s="31"/>
      <c r="AC76" s="32">
        <f>IF(L76&gt;$AA$2,((3.14116*$B$16*$B$16)/10000)*L76*$B$15,0)</f>
        <v>12.014937</v>
      </c>
      <c r="AD76" s="3">
        <f t="shared" si="34"/>
        <v>10504.701891200002</v>
      </c>
      <c r="AE76" s="33">
        <f t="shared" si="26"/>
        <v>0.10715062926324419</v>
      </c>
      <c r="AF76" s="43">
        <f>$B$18*N75*(1-(N75/$B$19))</f>
        <v>17.7921597926183</v>
      </c>
      <c r="AG76" s="31"/>
      <c r="AH76" s="31"/>
      <c r="AI76" s="44">
        <f t="shared" si="27"/>
        <v>53.071504030814552</v>
      </c>
      <c r="AJ76" s="42"/>
    </row>
    <row r="77" spans="1:36" x14ac:dyDescent="0.25">
      <c r="D77" s="70">
        <v>75</v>
      </c>
      <c r="E77" s="71">
        <f t="shared" si="28"/>
        <v>2.1674245496983959E-2</v>
      </c>
      <c r="F77" s="95">
        <f t="shared" si="18"/>
        <v>21.880084873676136</v>
      </c>
      <c r="G77" s="96" t="s">
        <v>124</v>
      </c>
      <c r="H77" s="73">
        <f t="shared" si="29"/>
        <v>1403.407452521868</v>
      </c>
      <c r="I77" s="74" t="s">
        <v>225</v>
      </c>
      <c r="J77" s="75">
        <f t="shared" si="30"/>
        <v>48668.47625320933</v>
      </c>
      <c r="K77" s="74" t="s">
        <v>326</v>
      </c>
      <c r="L77" s="76">
        <f t="shared" si="19"/>
        <v>172</v>
      </c>
      <c r="M77" s="74" t="s">
        <v>427</v>
      </c>
      <c r="N77" s="77">
        <f t="shared" si="31"/>
        <v>1090.3060736266752</v>
      </c>
      <c r="O77" s="72">
        <f t="shared" si="32"/>
        <v>396.24912994141124</v>
      </c>
      <c r="P77" s="78">
        <f t="shared" si="33"/>
        <v>486.68476253209332</v>
      </c>
      <c r="Q77" s="79">
        <f t="shared" si="20"/>
        <v>0.34678792795174335</v>
      </c>
      <c r="R77" s="74">
        <f t="shared" si="21"/>
        <v>221441.56695210244</v>
      </c>
      <c r="S77" s="74">
        <f t="shared" si="22"/>
        <v>973856.20982671867</v>
      </c>
      <c r="T77" s="74">
        <f t="shared" si="23"/>
        <v>1195297.7767788211</v>
      </c>
      <c r="U77" s="80"/>
      <c r="V77" s="80">
        <f t="shared" si="24"/>
        <v>0.52222222222222214</v>
      </c>
      <c r="W77" s="72">
        <f t="shared" si="25"/>
        <v>0.4777777777777778</v>
      </c>
      <c r="X77" s="79"/>
      <c r="Y77" s="79"/>
      <c r="Z77" s="81">
        <f>IF(O76&gt;$B$14,Z76+$B$13,Z76)</f>
        <v>150</v>
      </c>
      <c r="AA77" s="82"/>
      <c r="AB77" s="82"/>
      <c r="AC77" s="83">
        <f>IF(L77&gt;$AA$2,((3.14116*$B$16*$B$16)/10000)*L77*$B$15,0)</f>
        <v>12.156289200000002</v>
      </c>
      <c r="AD77" s="84">
        <f t="shared" si="34"/>
        <v>10492.686954200002</v>
      </c>
      <c r="AE77" s="85">
        <f t="shared" si="26"/>
        <v>0.10391104570123944</v>
      </c>
      <c r="AF77" s="86">
        <f>$B$18*N76*(1-(N76/$B$19))</f>
        <v>17.581781005704809</v>
      </c>
      <c r="AG77" s="82"/>
      <c r="AH77" s="82"/>
      <c r="AI77" s="80">
        <f t="shared" si="27"/>
        <v>52.715429086958544</v>
      </c>
      <c r="AJ77" s="42"/>
    </row>
    <row r="78" spans="1:36" x14ac:dyDescent="0.25">
      <c r="D78" s="8">
        <v>76</v>
      </c>
      <c r="E78" s="93">
        <f t="shared" si="28"/>
        <v>2.1301859864267393E-2</v>
      </c>
      <c r="F78" s="64">
        <f t="shared" si="18"/>
        <v>21.706565901928869</v>
      </c>
      <c r="G78" s="97" t="s">
        <v>125</v>
      </c>
      <c r="H78" s="25">
        <f t="shared" si="29"/>
        <v>1425.2875373955442</v>
      </c>
      <c r="I78" s="35" t="s">
        <v>226</v>
      </c>
      <c r="J78" s="24">
        <f t="shared" si="30"/>
        <v>48578.040620618645</v>
      </c>
      <c r="K78" s="35" t="s">
        <v>327</v>
      </c>
      <c r="L78" s="23">
        <f t="shared" si="19"/>
        <v>174</v>
      </c>
      <c r="M78" s="35" t="s">
        <v>428</v>
      </c>
      <c r="N78" s="21">
        <f t="shared" si="31"/>
        <v>1055.1724255454214</v>
      </c>
      <c r="O78" s="64">
        <f t="shared" si="32"/>
        <v>374.16404411962196</v>
      </c>
      <c r="P78" s="65">
        <f t="shared" si="33"/>
        <v>485.78040620618646</v>
      </c>
      <c r="Q78" s="27">
        <f t="shared" si="20"/>
        <v>0.34082975782827829</v>
      </c>
      <c r="R78" s="34">
        <f t="shared" si="21"/>
        <v>221030.08482381486</v>
      </c>
      <c r="S78" s="34">
        <f t="shared" si="22"/>
        <v>972046.59281857917</v>
      </c>
      <c r="T78" s="34">
        <f t="shared" si="23"/>
        <v>1193076.6776423941</v>
      </c>
      <c r="U78" s="44"/>
      <c r="V78" s="44">
        <f t="shared" si="24"/>
        <v>0.50574712643678166</v>
      </c>
      <c r="W78" s="64">
        <f t="shared" si="25"/>
        <v>0.4942528735632184</v>
      </c>
      <c r="X78" s="27"/>
      <c r="Y78" s="27"/>
      <c r="Z78" s="30">
        <f>IF(O77&gt;$B$14,Z77+$B$13,Z77)</f>
        <v>152</v>
      </c>
      <c r="AA78" s="31"/>
      <c r="AB78" s="31"/>
      <c r="AC78" s="32">
        <f>IF(L78&gt;$AA$2,((3.14116*$B$16*$B$16)/10000)*L78*$B$15,0)</f>
        <v>12.2976414</v>
      </c>
      <c r="AD78" s="3">
        <f t="shared" si="34"/>
        <v>10480.530665000002</v>
      </c>
      <c r="AE78" s="33">
        <f t="shared" si="26"/>
        <v>0.10067929375648854</v>
      </c>
      <c r="AF78" s="43">
        <f>$B$18*N77*(1-(N77/$B$19))</f>
        <v>17.351257389106738</v>
      </c>
      <c r="AG78" s="31"/>
      <c r="AH78" s="31"/>
      <c r="AI78" s="44">
        <f t="shared" si="27"/>
        <v>52.299805775952549</v>
      </c>
      <c r="AJ78" s="42"/>
    </row>
    <row r="79" spans="1:36" x14ac:dyDescent="0.25">
      <c r="D79" s="8">
        <v>77</v>
      </c>
      <c r="E79" s="93">
        <f t="shared" si="28"/>
        <v>2.0934097169126625E-2</v>
      </c>
      <c r="F79" s="64">
        <f t="shared" si="18"/>
        <v>21.525186397831359</v>
      </c>
      <c r="G79" s="98" t="s">
        <v>126</v>
      </c>
      <c r="H79" s="25">
        <f t="shared" si="29"/>
        <v>1446.994103297473</v>
      </c>
      <c r="I79" s="14" t="s">
        <v>227</v>
      </c>
      <c r="J79" s="24">
        <f t="shared" si="30"/>
        <v>48466.424258532083</v>
      </c>
      <c r="K79" s="14" t="s">
        <v>328</v>
      </c>
      <c r="L79" s="23">
        <f t="shared" si="19"/>
        <v>176</v>
      </c>
      <c r="M79" s="14" t="s">
        <v>429</v>
      </c>
      <c r="N79" s="21">
        <f t="shared" si="31"/>
        <v>1020.2238771585756</v>
      </c>
      <c r="O79" s="64">
        <f t="shared" si="32"/>
        <v>347.76515932360161</v>
      </c>
      <c r="P79" s="65">
        <f t="shared" si="33"/>
        <v>484.66424258532084</v>
      </c>
      <c r="Q79" s="27">
        <f t="shared" si="20"/>
        <v>0.33494555470602599</v>
      </c>
      <c r="R79" s="34">
        <f t="shared" si="21"/>
        <v>220522.23037632098</v>
      </c>
      <c r="S79" s="34">
        <f t="shared" si="22"/>
        <v>969813.14941322699</v>
      </c>
      <c r="T79" s="34">
        <f t="shared" si="23"/>
        <v>1190335.379789548</v>
      </c>
      <c r="U79" s="44"/>
      <c r="V79" s="44">
        <f t="shared" si="24"/>
        <v>0.48235294117647054</v>
      </c>
      <c r="W79" s="64">
        <f t="shared" si="25"/>
        <v>0.51764705882352946</v>
      </c>
      <c r="X79" s="27"/>
      <c r="Y79" s="27"/>
      <c r="Z79" s="30">
        <f>IF(O78&gt;$B$14,Z78+$B$13,Z78)</f>
        <v>154</v>
      </c>
      <c r="AA79" s="31"/>
      <c r="AB79" s="31"/>
      <c r="AC79" s="32">
        <f>IF(L79&gt;$AA$2,((3.14116*$B$16*$B$16)/10000)*L79*$B$15,0)</f>
        <v>12.438993600000002</v>
      </c>
      <c r="AD79" s="3">
        <f t="shared" si="34"/>
        <v>10468.233023600002</v>
      </c>
      <c r="AE79" s="33">
        <f t="shared" si="26"/>
        <v>9.7459033903672401E-2</v>
      </c>
      <c r="AF79" s="43">
        <f>$B$18*N78*(1-(N78/$B$19))</f>
        <v>17.101070241707138</v>
      </c>
      <c r="AG79" s="31"/>
      <c r="AH79" s="31"/>
      <c r="AI79" s="44">
        <f t="shared" si="27"/>
        <v>51.825495781820806</v>
      </c>
      <c r="AJ79" s="42"/>
    </row>
    <row r="80" spans="1:36" x14ac:dyDescent="0.25">
      <c r="D80" s="8">
        <v>78</v>
      </c>
      <c r="E80" s="93">
        <f t="shared" si="28"/>
        <v>2.0568986356870572E-2</v>
      </c>
      <c r="F80" s="64">
        <f t="shared" si="18"/>
        <v>21.334348236831556</v>
      </c>
      <c r="G80" s="98" t="s">
        <v>127</v>
      </c>
      <c r="H80" s="25">
        <f t="shared" si="29"/>
        <v>1468.5192896953042</v>
      </c>
      <c r="I80" s="14" t="s">
        <v>228</v>
      </c>
      <c r="J80" s="24">
        <f t="shared" si="30"/>
        <v>48329.525175270363</v>
      </c>
      <c r="K80" s="14" t="s">
        <v>329</v>
      </c>
      <c r="L80" s="23">
        <f t="shared" si="19"/>
        <v>178</v>
      </c>
      <c r="M80" s="14" t="s">
        <v>430</v>
      </c>
      <c r="N80" s="21">
        <f t="shared" si="31"/>
        <v>985.49945161846199</v>
      </c>
      <c r="O80" s="64">
        <f t="shared" si="32"/>
        <v>325.37336345389917</v>
      </c>
      <c r="P80" s="65">
        <f t="shared" si="33"/>
        <v>483.29525175270362</v>
      </c>
      <c r="Q80" s="27">
        <f t="shared" si="20"/>
        <v>0.32910378170992916</v>
      </c>
      <c r="R80" s="34">
        <f t="shared" si="21"/>
        <v>219899.33954748017</v>
      </c>
      <c r="S80" s="34">
        <f t="shared" si="22"/>
        <v>967073.79875715985</v>
      </c>
      <c r="T80" s="34">
        <f t="shared" si="23"/>
        <v>1186973.1383046401</v>
      </c>
      <c r="U80" s="44"/>
      <c r="V80" s="44">
        <f t="shared" si="24"/>
        <v>0.46341463414634143</v>
      </c>
      <c r="W80" s="64">
        <f t="shared" si="25"/>
        <v>0.53658536585365857</v>
      </c>
      <c r="X80" s="27"/>
      <c r="Y80" s="27"/>
      <c r="Z80" s="30">
        <f>IF(O79&gt;$B$14,Z79+$B$13,Z79)</f>
        <v>156</v>
      </c>
      <c r="AA80" s="31"/>
      <c r="AB80" s="31"/>
      <c r="AC80" s="32">
        <f>IF(L80&gt;$AA$2,((3.14116*$B$16*$B$16)/10000)*L80*$B$15,0)</f>
        <v>12.5803458</v>
      </c>
      <c r="AD80" s="3">
        <f t="shared" si="34"/>
        <v>10455.794030000001</v>
      </c>
      <c r="AE80" s="33">
        <f t="shared" si="26"/>
        <v>9.425390829150275E-2</v>
      </c>
      <c r="AF80" s="43">
        <f>$B$18*N79*(1-(N79/$B$19))</f>
        <v>16.831790599593752</v>
      </c>
      <c r="AG80" s="31"/>
      <c r="AH80" s="31"/>
      <c r="AI80" s="44">
        <f t="shared" si="27"/>
        <v>51.293539588068207</v>
      </c>
      <c r="AJ80" s="42"/>
    </row>
    <row r="81" spans="4:36" x14ac:dyDescent="0.25">
      <c r="D81" s="8">
        <v>79</v>
      </c>
      <c r="E81" s="93">
        <f t="shared" si="28"/>
        <v>2.0208194474824401E-2</v>
      </c>
      <c r="F81" s="64">
        <f t="shared" si="18"/>
        <v>21.136172254092447</v>
      </c>
      <c r="G81" s="99" t="s">
        <v>128</v>
      </c>
      <c r="H81" s="25">
        <f t="shared" si="29"/>
        <v>1489.8536379321358</v>
      </c>
      <c r="I81" s="41" t="s">
        <v>229</v>
      </c>
      <c r="J81" s="24">
        <f t="shared" si="30"/>
        <v>48171.603286971556</v>
      </c>
      <c r="K81" s="41" t="s">
        <v>330</v>
      </c>
      <c r="L81" s="23">
        <f t="shared" si="19"/>
        <v>180</v>
      </c>
      <c r="M81" s="41" t="s">
        <v>431</v>
      </c>
      <c r="N81" s="21">
        <f t="shared" si="31"/>
        <v>951.03770262998751</v>
      </c>
      <c r="O81" s="64">
        <f t="shared" si="32"/>
        <v>294.12074730894147</v>
      </c>
      <c r="P81" s="65">
        <f t="shared" si="33"/>
        <v>481.71603286971555</v>
      </c>
      <c r="Q81" s="27">
        <f t="shared" si="20"/>
        <v>0.32333111159719041</v>
      </c>
      <c r="R81" s="34">
        <f t="shared" si="21"/>
        <v>219180.79495572057</v>
      </c>
      <c r="S81" s="34">
        <f t="shared" si="22"/>
        <v>963913.78177230095</v>
      </c>
      <c r="T81" s="34">
        <f t="shared" si="23"/>
        <v>1183094.5767280215</v>
      </c>
      <c r="U81" s="44"/>
      <c r="V81" s="44">
        <f t="shared" si="24"/>
        <v>0.430379746835443</v>
      </c>
      <c r="W81" s="64">
        <f t="shared" si="25"/>
        <v>0.569620253164557</v>
      </c>
      <c r="X81" s="27"/>
      <c r="Y81" s="27"/>
      <c r="Z81" s="30">
        <f>IF(O80&gt;$B$14,Z80+$B$13,Z80)</f>
        <v>158</v>
      </c>
      <c r="AA81" s="31"/>
      <c r="AB81" s="31"/>
      <c r="AC81" s="32">
        <f>IF(L81&gt;$AA$2,((3.14116*$B$16*$B$16)/10000)*L81*$B$15,0)</f>
        <v>12.721698000000002</v>
      </c>
      <c r="AD81" s="3">
        <f t="shared" si="34"/>
        <v>10443.213684200002</v>
      </c>
      <c r="AE81" s="33">
        <f t="shared" si="26"/>
        <v>9.1067532599553566E-2</v>
      </c>
      <c r="AF81" s="43">
        <f>$B$18*N80*(1-(N80/$B$19))</f>
        <v>16.54407654762581</v>
      </c>
      <c r="AG81" s="31"/>
      <c r="AH81" s="31"/>
      <c r="AI81" s="44">
        <f t="shared" si="27"/>
        <v>50.70515596510166</v>
      </c>
      <c r="AJ81" s="42"/>
    </row>
    <row r="82" spans="4:36" x14ac:dyDescent="0.25">
      <c r="D82" s="10">
        <v>80</v>
      </c>
      <c r="E82" s="12">
        <f t="shared" si="28"/>
        <v>1.9847920084375352E-2</v>
      </c>
      <c r="F82" s="94">
        <f t="shared" si="18"/>
        <v>20.927086608128469</v>
      </c>
      <c r="G82" s="98" t="s">
        <v>129</v>
      </c>
      <c r="H82" s="66">
        <f t="shared" si="29"/>
        <v>1510.9898101862282</v>
      </c>
      <c r="I82" s="14" t="s">
        <v>230</v>
      </c>
      <c r="J82" s="67">
        <f t="shared" si="30"/>
        <v>47984.008001410781</v>
      </c>
      <c r="K82" s="14" t="s">
        <v>331</v>
      </c>
      <c r="L82" s="22">
        <f t="shared" si="19"/>
        <v>182</v>
      </c>
      <c r="M82" s="14" t="s">
        <v>432</v>
      </c>
      <c r="N82" s="29">
        <f t="shared" si="31"/>
        <v>916.87662321251162</v>
      </c>
      <c r="O82" s="13">
        <f t="shared" si="32"/>
        <v>271.07649306326317</v>
      </c>
      <c r="P82" s="68">
        <f t="shared" si="33"/>
        <v>479.8400800141078</v>
      </c>
      <c r="Q82" s="26">
        <f t="shared" si="20"/>
        <v>0.31756672135000563</v>
      </c>
      <c r="R82" s="14">
        <f t="shared" si="21"/>
        <v>218327.23640641905</v>
      </c>
      <c r="S82" s="14">
        <f t="shared" si="22"/>
        <v>960160.00010822981</v>
      </c>
      <c r="T82" s="14">
        <f t="shared" si="23"/>
        <v>1178487.2365146489</v>
      </c>
      <c r="U82" s="28"/>
      <c r="V82" s="28">
        <f t="shared" si="24"/>
        <v>0.40789473684210531</v>
      </c>
      <c r="W82" s="13">
        <f t="shared" si="25"/>
        <v>0.59210526315789469</v>
      </c>
      <c r="X82" s="26"/>
      <c r="Y82" s="26"/>
      <c r="Z82" s="69">
        <f>IF(O81&gt;$B$14,Z81+$B$13,Z81)</f>
        <v>160</v>
      </c>
      <c r="AA82" s="15"/>
      <c r="AB82" s="15"/>
      <c r="AC82" s="36">
        <f>IF(L82&gt;$AA$2,((3.14116*$B$16*$B$16)/10000)*L82*$B$15,0)</f>
        <v>12.8630502</v>
      </c>
      <c r="AD82" s="16">
        <f t="shared" si="34"/>
        <v>10430.491986200002</v>
      </c>
      <c r="AE82" s="11">
        <f t="shared" si="26"/>
        <v>8.7903487623170559E-2</v>
      </c>
      <c r="AF82" s="45">
        <f>$B$18*N81*(1-(N81/$B$19))</f>
        <v>16.238669967218648</v>
      </c>
      <c r="AG82" s="15"/>
      <c r="AH82" s="15"/>
      <c r="AI82" s="28">
        <f t="shared" si="27"/>
        <v>50.061740642364533</v>
      </c>
      <c r="AJ82" s="42"/>
    </row>
    <row r="83" spans="4:36" x14ac:dyDescent="0.25">
      <c r="D83" s="8">
        <v>81</v>
      </c>
      <c r="E83" s="93">
        <f t="shared" si="28"/>
        <v>1.9491610688230292E-2</v>
      </c>
      <c r="F83" s="64">
        <f t="shared" si="18"/>
        <v>20.711064738163543</v>
      </c>
      <c r="G83" s="97" t="s">
        <v>130</v>
      </c>
      <c r="H83" s="25">
        <f t="shared" si="29"/>
        <v>1531.9168967943567</v>
      </c>
      <c r="I83" s="35" t="s">
        <v>231</v>
      </c>
      <c r="J83" s="24">
        <f t="shared" si="30"/>
        <v>47775.244414459936</v>
      </c>
      <c r="K83" s="35" t="s">
        <v>332</v>
      </c>
      <c r="L83" s="23">
        <f t="shared" si="19"/>
        <v>184</v>
      </c>
      <c r="M83" s="35" t="s">
        <v>433</v>
      </c>
      <c r="N83" s="21">
        <f t="shared" si="31"/>
        <v>883.0535525373657</v>
      </c>
      <c r="O83" s="64">
        <f t="shared" si="32"/>
        <v>238.89718996176413</v>
      </c>
      <c r="P83" s="65">
        <f t="shared" si="33"/>
        <v>477.75244414459939</v>
      </c>
      <c r="Q83" s="27">
        <f t="shared" si="20"/>
        <v>0.31186577101168467</v>
      </c>
      <c r="R83" s="34">
        <f t="shared" si="21"/>
        <v>217377.36208579273</v>
      </c>
      <c r="S83" s="34">
        <f t="shared" si="22"/>
        <v>955982.64073334332</v>
      </c>
      <c r="T83" s="34">
        <f t="shared" si="23"/>
        <v>1173360.002819136</v>
      </c>
      <c r="U83" s="44"/>
      <c r="V83" s="44">
        <f t="shared" si="24"/>
        <v>0.36986301369863017</v>
      </c>
      <c r="W83" s="64">
        <f t="shared" si="25"/>
        <v>0.63013698630136983</v>
      </c>
      <c r="X83" s="27"/>
      <c r="Y83" s="27"/>
      <c r="Z83" s="30">
        <f>IF(O82&gt;$B$14,Z82+$B$13,Z82)</f>
        <v>162</v>
      </c>
      <c r="AA83" s="31"/>
      <c r="AB83" s="31"/>
      <c r="AC83" s="32">
        <f>IF(L83&gt;$AA$2,((3.14116*$B$16*$B$16)/10000)*L83*$B$15,0)</f>
        <v>13.004402400000002</v>
      </c>
      <c r="AD83" s="3">
        <f t="shared" si="34"/>
        <v>10417.628936000003</v>
      </c>
      <c r="AE83" s="33">
        <f t="shared" si="26"/>
        <v>8.4765310605930136E-2</v>
      </c>
      <c r="AF83" s="43">
        <f>$B$18*N82*(1-(N82/$B$19))</f>
        <v>15.916392728699639</v>
      </c>
      <c r="AG83" s="31"/>
      <c r="AH83" s="31"/>
      <c r="AI83" s="44">
        <f t="shared" si="27"/>
        <v>49.364864127865779</v>
      </c>
      <c r="AJ83" s="42"/>
    </row>
    <row r="84" spans="4:36" x14ac:dyDescent="0.25">
      <c r="D84" s="8">
        <v>82</v>
      </c>
      <c r="E84" s="93">
        <f t="shared" si="28"/>
        <v>1.9135455473729662E-2</v>
      </c>
      <c r="F84" s="64">
        <f t="shared" si="18"/>
        <v>20.484452350105986</v>
      </c>
      <c r="G84" s="98" t="s">
        <v>131</v>
      </c>
      <c r="H84" s="25">
        <f t="shared" si="29"/>
        <v>1552.6279615325202</v>
      </c>
      <c r="I84" s="14" t="s">
        <v>232</v>
      </c>
      <c r="J84" s="24">
        <f t="shared" si="30"/>
        <v>47536.389160277104</v>
      </c>
      <c r="K84" s="14" t="s">
        <v>333</v>
      </c>
      <c r="L84" s="23">
        <f t="shared" si="19"/>
        <v>186</v>
      </c>
      <c r="M84" s="14" t="s">
        <v>434</v>
      </c>
      <c r="N84" s="21">
        <f t="shared" si="31"/>
        <v>849.60508113819958</v>
      </c>
      <c r="O84" s="64">
        <f t="shared" si="32"/>
        <v>215.02865875155567</v>
      </c>
      <c r="P84" s="65">
        <f t="shared" si="33"/>
        <v>475.36389160277105</v>
      </c>
      <c r="Q84" s="27">
        <f t="shared" si="20"/>
        <v>0.3061672875796746</v>
      </c>
      <c r="R84" s="34">
        <f t="shared" si="21"/>
        <v>216290.57067926085</v>
      </c>
      <c r="S84" s="34">
        <f t="shared" si="22"/>
        <v>951203.14709714486</v>
      </c>
      <c r="T84" s="34">
        <f t="shared" si="23"/>
        <v>1167493.7177764056</v>
      </c>
      <c r="U84" s="44"/>
      <c r="V84" s="44">
        <f t="shared" si="24"/>
        <v>0.34285714285714286</v>
      </c>
      <c r="W84" s="64">
        <f t="shared" si="25"/>
        <v>0.65714285714285714</v>
      </c>
      <c r="X84" s="27"/>
      <c r="Y84" s="27"/>
      <c r="Z84" s="30">
        <f>IF(O83&gt;$B$14,Z83+$B$13,Z83)</f>
        <v>164</v>
      </c>
      <c r="AA84" s="31"/>
      <c r="AB84" s="31"/>
      <c r="AC84" s="32">
        <f>IF(L84&gt;$AA$2,((3.14116*$B$16*$B$16)/10000)*L84*$B$15,0)</f>
        <v>13.1457546</v>
      </c>
      <c r="AD84" s="3">
        <f t="shared" si="34"/>
        <v>10404.624533600003</v>
      </c>
      <c r="AE84" s="33">
        <f t="shared" si="26"/>
        <v>8.1656486343600523E-2</v>
      </c>
      <c r="AF84" s="43">
        <f>$B$18*N83*(1-(N83/$B$19))</f>
        <v>15.578142341360291</v>
      </c>
      <c r="AG84" s="31"/>
      <c r="AH84" s="31"/>
      <c r="AI84" s="44">
        <f t="shared" si="27"/>
        <v>48.616268641406158</v>
      </c>
      <c r="AJ84" s="42"/>
    </row>
    <row r="85" spans="4:36" x14ac:dyDescent="0.25">
      <c r="D85" s="8">
        <v>83</v>
      </c>
      <c r="E85" s="93">
        <f t="shared" si="28"/>
        <v>1.8782849492436714E-2</v>
      </c>
      <c r="F85" s="64">
        <f t="shared" si="18"/>
        <v>20.251215290563909</v>
      </c>
      <c r="G85" s="98" t="s">
        <v>132</v>
      </c>
      <c r="H85" s="25">
        <f t="shared" si="29"/>
        <v>1573.1124138826262</v>
      </c>
      <c r="I85" s="14" t="s">
        <v>233</v>
      </c>
      <c r="J85" s="24">
        <f t="shared" si="30"/>
        <v>47276.053927425892</v>
      </c>
      <c r="K85" s="14" t="s">
        <v>334</v>
      </c>
      <c r="L85" s="23">
        <f t="shared" si="19"/>
        <v>188</v>
      </c>
      <c r="M85" s="14" t="s">
        <v>435</v>
      </c>
      <c r="N85" s="21">
        <f t="shared" si="31"/>
        <v>816.56695483815372</v>
      </c>
      <c r="O85" s="64">
        <f t="shared" si="32"/>
        <v>187.95026130996459</v>
      </c>
      <c r="P85" s="65">
        <f t="shared" si="33"/>
        <v>472.76053927425892</v>
      </c>
      <c r="Q85" s="27">
        <f t="shared" si="20"/>
        <v>0.30052559187898742</v>
      </c>
      <c r="R85" s="34">
        <f t="shared" si="21"/>
        <v>215106.04536978781</v>
      </c>
      <c r="S85" s="34">
        <f t="shared" si="22"/>
        <v>945993.83908779197</v>
      </c>
      <c r="T85" s="34">
        <f t="shared" si="23"/>
        <v>1161099.8844575798</v>
      </c>
      <c r="U85" s="44"/>
      <c r="V85" s="44">
        <f t="shared" si="24"/>
        <v>0.30882352941176472</v>
      </c>
      <c r="W85" s="64">
        <f t="shared" si="25"/>
        <v>0.69117647058823528</v>
      </c>
      <c r="X85" s="27"/>
      <c r="Y85" s="27"/>
      <c r="Z85" s="30">
        <f>IF(O84&gt;$B$14,Z84+$B$13,Z84)</f>
        <v>166</v>
      </c>
      <c r="AA85" s="31"/>
      <c r="AB85" s="31"/>
      <c r="AC85" s="32">
        <f>IF(L85&gt;$AA$2,((3.14116*$B$16*$B$16)/10000)*L85*$B$15,0)</f>
        <v>13.287106800000002</v>
      </c>
      <c r="AD85" s="3">
        <f t="shared" si="34"/>
        <v>10391.478779000003</v>
      </c>
      <c r="AE85" s="33">
        <f t="shared" si="26"/>
        <v>7.8580438088209609E-2</v>
      </c>
      <c r="AF85" s="43">
        <f>$B$18*N84*(1-(N84/$B$19))</f>
        <v>15.224887079322937</v>
      </c>
      <c r="AG85" s="31"/>
      <c r="AH85" s="31"/>
      <c r="AI85" s="44">
        <f t="shared" si="27"/>
        <v>47.817864132152003</v>
      </c>
      <c r="AJ85" s="42"/>
    </row>
    <row r="86" spans="4:36" x14ac:dyDescent="0.25">
      <c r="D86" s="8">
        <v>84</v>
      </c>
      <c r="E86" s="93">
        <f t="shared" si="28"/>
        <v>1.843240723158316E-2</v>
      </c>
      <c r="F86" s="64">
        <f t="shared" si="18"/>
        <v>20.010259965830031</v>
      </c>
      <c r="G86" s="99" t="s">
        <v>133</v>
      </c>
      <c r="H86" s="25">
        <f t="shared" si="29"/>
        <v>1593.3636291731902</v>
      </c>
      <c r="I86" s="41" t="s">
        <v>234</v>
      </c>
      <c r="J86" s="24">
        <f t="shared" si="30"/>
        <v>46991.243649461598</v>
      </c>
      <c r="K86" s="41" t="s">
        <v>335</v>
      </c>
      <c r="L86" s="23">
        <f t="shared" si="19"/>
        <v>188</v>
      </c>
      <c r="M86" s="41" t="s">
        <v>436</v>
      </c>
      <c r="N86" s="21">
        <f t="shared" si="31"/>
        <v>783.97397778532468</v>
      </c>
      <c r="O86" s="64">
        <f t="shared" si="32"/>
        <v>163.42327849847237</v>
      </c>
      <c r="P86" s="65">
        <f t="shared" si="33"/>
        <v>469.91243649461597</v>
      </c>
      <c r="Q86" s="27">
        <f t="shared" si="20"/>
        <v>0.29491851570533056</v>
      </c>
      <c r="R86" s="34">
        <f t="shared" si="21"/>
        <v>213810.15860505027</v>
      </c>
      <c r="S86" s="34">
        <f t="shared" si="22"/>
        <v>940294.78542572656</v>
      </c>
      <c r="T86" s="34">
        <f t="shared" si="23"/>
        <v>1154104.9440307769</v>
      </c>
      <c r="U86" s="44"/>
      <c r="V86" s="44">
        <f t="shared" si="24"/>
        <v>0.27692307692307694</v>
      </c>
      <c r="W86" s="64">
        <f t="shared" si="25"/>
        <v>0.72307692307692306</v>
      </c>
      <c r="X86" s="27"/>
      <c r="Y86" s="27"/>
      <c r="Z86" s="30">
        <f>IF(O85&gt;$B$14,Z85+$B$13,Z85)</f>
        <v>166</v>
      </c>
      <c r="AA86" s="31"/>
      <c r="AB86" s="31"/>
      <c r="AC86" s="32">
        <f>IF(L86&gt;$AA$2,((3.14116*$B$16*$B$16)/10000)*L86*$B$15,0)</f>
        <v>13.287106800000002</v>
      </c>
      <c r="AD86" s="3">
        <f t="shared" si="34"/>
        <v>10378.191672200002</v>
      </c>
      <c r="AE86" s="33">
        <f t="shared" si="26"/>
        <v>7.5540518285603736E-2</v>
      </c>
      <c r="AF86" s="43">
        <f>$B$18*N85*(1-(N85/$B$19))</f>
        <v>14.857660606506716</v>
      </c>
      <c r="AG86" s="31"/>
      <c r="AH86" s="31"/>
      <c r="AI86" s="44">
        <f t="shared" si="27"/>
        <v>46.971723356316403</v>
      </c>
      <c r="AJ86" s="42"/>
    </row>
    <row r="87" spans="4:36" x14ac:dyDescent="0.25">
      <c r="D87" s="10">
        <v>85</v>
      </c>
      <c r="E87" s="12">
        <f t="shared" si="28"/>
        <v>1.8085064939743621E-2</v>
      </c>
      <c r="F87" s="94">
        <f t="shared" si="18"/>
        <v>19.762976067491412</v>
      </c>
      <c r="G87" s="98" t="s">
        <v>134</v>
      </c>
      <c r="H87" s="66">
        <f t="shared" si="29"/>
        <v>1613.3738891390203</v>
      </c>
      <c r="I87" s="14" t="s">
        <v>235</v>
      </c>
      <c r="J87" s="67">
        <f t="shared" si="30"/>
        <v>46684.754491465457</v>
      </c>
      <c r="K87" s="14" t="s">
        <v>336</v>
      </c>
      <c r="L87" s="22">
        <f t="shared" si="19"/>
        <v>188</v>
      </c>
      <c r="M87" s="14" t="s">
        <v>437</v>
      </c>
      <c r="N87" s="29">
        <f t="shared" si="31"/>
        <v>751.85991503551497</v>
      </c>
      <c r="O87" s="13">
        <f t="shared" si="32"/>
        <v>138.35407958058627</v>
      </c>
      <c r="P87" s="68">
        <f t="shared" si="33"/>
        <v>466.84754491465458</v>
      </c>
      <c r="Q87" s="26">
        <f t="shared" si="20"/>
        <v>0.28936103903589794</v>
      </c>
      <c r="R87" s="14">
        <f t="shared" si="21"/>
        <v>212415.63293616785</v>
      </c>
      <c r="S87" s="14">
        <f t="shared" si="22"/>
        <v>934161.93737422384</v>
      </c>
      <c r="T87" s="14">
        <f t="shared" si="23"/>
        <v>1146577.5703103917</v>
      </c>
      <c r="U87" s="28"/>
      <c r="V87" s="28">
        <f t="shared" si="24"/>
        <v>0.24193548387096775</v>
      </c>
      <c r="W87" s="13">
        <f t="shared" si="25"/>
        <v>0.75806451612903225</v>
      </c>
      <c r="X87" s="26"/>
      <c r="Y87" s="26"/>
      <c r="Z87" s="69">
        <f>IF(O86&gt;$B$14,Z86+$B$13,Z86)</f>
        <v>166</v>
      </c>
      <c r="AA87" s="15"/>
      <c r="AB87" s="15"/>
      <c r="AC87" s="36">
        <f>IF(L87&gt;$AA$2,((3.14116*$B$16*$B$16)/10000)*L87*$B$15,0)</f>
        <v>13.287106800000002</v>
      </c>
      <c r="AD87" s="16">
        <f t="shared" si="34"/>
        <v>10364.904565400002</v>
      </c>
      <c r="AE87" s="11">
        <f t="shared" si="26"/>
        <v>7.253900991480082E-2</v>
      </c>
      <c r="AF87" s="45">
        <f>$B$18*N86*(1-(N86/$B$19))</f>
        <v>14.477556129261913</v>
      </c>
      <c r="AG87" s="15"/>
      <c r="AH87" s="15"/>
      <c r="AI87" s="28">
        <f t="shared" si="27"/>
        <v>46.069194027293996</v>
      </c>
      <c r="AJ87" s="42"/>
    </row>
    <row r="88" spans="4:36" x14ac:dyDescent="0.25">
      <c r="D88" s="8">
        <v>86</v>
      </c>
      <c r="E88" s="93">
        <f t="shared" si="28"/>
        <v>1.7740499133040207E-2</v>
      </c>
      <c r="F88" s="64">
        <f t="shared" si="18"/>
        <v>19.509398289468244</v>
      </c>
      <c r="G88" s="97" t="s">
        <v>135</v>
      </c>
      <c r="H88" s="25">
        <f t="shared" si="29"/>
        <v>1633.1368652065116</v>
      </c>
      <c r="I88" s="35" t="s">
        <v>236</v>
      </c>
      <c r="J88" s="24">
        <f t="shared" si="30"/>
        <v>46356.261026131389</v>
      </c>
      <c r="K88" s="35" t="s">
        <v>337</v>
      </c>
      <c r="L88" s="23">
        <f t="shared" si="19"/>
        <v>188</v>
      </c>
      <c r="M88" s="35" t="s">
        <v>438</v>
      </c>
      <c r="N88" s="21">
        <f t="shared" si="31"/>
        <v>720.26827713748287</v>
      </c>
      <c r="O88" s="64">
        <f t="shared" si="32"/>
        <v>119.98357399268845</v>
      </c>
      <c r="P88" s="65">
        <f t="shared" si="33"/>
        <v>463.56261026131392</v>
      </c>
      <c r="Q88" s="27">
        <f t="shared" si="20"/>
        <v>0.28384798612864331</v>
      </c>
      <c r="R88" s="34">
        <f t="shared" si="21"/>
        <v>210920.98766889784</v>
      </c>
      <c r="S88" s="34">
        <f t="shared" si="22"/>
        <v>927588.78313288908</v>
      </c>
      <c r="T88" s="34">
        <f t="shared" si="23"/>
        <v>1138509.7708017868</v>
      </c>
      <c r="U88" s="44"/>
      <c r="V88" s="44">
        <f t="shared" si="24"/>
        <v>0.21666666666666667</v>
      </c>
      <c r="W88" s="64">
        <f t="shared" si="25"/>
        <v>0.78333333333333333</v>
      </c>
      <c r="X88" s="27"/>
      <c r="Y88" s="27"/>
      <c r="Z88" s="30">
        <f>IF(O87&gt;$B$14,Z87+$B$13,Z87)</f>
        <v>166</v>
      </c>
      <c r="AA88" s="31"/>
      <c r="AB88" s="31"/>
      <c r="AC88" s="32">
        <f>IF(L88&gt;$AA$2,((3.14116*$B$16*$B$16)/10000)*L88*$B$15,0)</f>
        <v>13.287106800000002</v>
      </c>
      <c r="AD88" s="3">
        <f t="shared" si="34"/>
        <v>10351.617458600002</v>
      </c>
      <c r="AE88" s="33">
        <f t="shared" si="26"/>
        <v>6.9580264148873902E-2</v>
      </c>
      <c r="AF88" s="43">
        <f>$B$18*N87*(1-(N87/$B$19))</f>
        <v>14.085720110577778</v>
      </c>
      <c r="AG88" s="31"/>
      <c r="AH88" s="31"/>
      <c r="AI88" s="44">
        <f t="shared" si="27"/>
        <v>45.11462850013006</v>
      </c>
      <c r="AJ88" s="42"/>
    </row>
    <row r="89" spans="4:36" x14ac:dyDescent="0.25">
      <c r="D89" s="8">
        <v>87</v>
      </c>
      <c r="E89" s="93">
        <f t="shared" si="28"/>
        <v>1.7401138331218077E-2</v>
      </c>
      <c r="F89" s="64">
        <f t="shared" si="18"/>
        <v>19.252590373167294</v>
      </c>
      <c r="G89" s="98" t="s">
        <v>136</v>
      </c>
      <c r="H89" s="25">
        <f t="shared" si="29"/>
        <v>1652.6462634959798</v>
      </c>
      <c r="I89" s="14" t="s">
        <v>237</v>
      </c>
      <c r="J89" s="24">
        <f t="shared" si="30"/>
        <v>46012.681989862765</v>
      </c>
      <c r="K89" s="14" t="s">
        <v>338</v>
      </c>
      <c r="L89" s="23">
        <f t="shared" si="19"/>
        <v>188</v>
      </c>
      <c r="M89" s="14" t="s">
        <v>439</v>
      </c>
      <c r="N89" s="21">
        <f t="shared" si="31"/>
        <v>689.2393687479306</v>
      </c>
      <c r="O89" s="64">
        <f t="shared" si="32"/>
        <v>94.039856369897961</v>
      </c>
      <c r="P89" s="65">
        <f t="shared" si="33"/>
        <v>460.12681989862767</v>
      </c>
      <c r="Q89" s="27">
        <f t="shared" si="20"/>
        <v>0.27841821329948924</v>
      </c>
      <c r="R89" s="34">
        <f t="shared" si="21"/>
        <v>209357.70305387556</v>
      </c>
      <c r="S89" s="34">
        <f t="shared" si="22"/>
        <v>920713.76661715389</v>
      </c>
      <c r="T89" s="34">
        <f t="shared" si="23"/>
        <v>1130071.4696710294</v>
      </c>
      <c r="U89" s="44"/>
      <c r="V89" s="44">
        <f t="shared" si="24"/>
        <v>0.17543859649122806</v>
      </c>
      <c r="W89" s="64">
        <f t="shared" si="25"/>
        <v>0.82456140350877194</v>
      </c>
      <c r="X89" s="27"/>
      <c r="Y89" s="27"/>
      <c r="Z89" s="30">
        <f>IF(O88&gt;$B$14,Z88+$B$13,Z88)</f>
        <v>166</v>
      </c>
      <c r="AA89" s="31"/>
      <c r="AB89" s="31"/>
      <c r="AC89" s="32">
        <f>IF(L89&gt;$AA$2,((3.14116*$B$16*$B$16)/10000)*L89*$B$15,0)</f>
        <v>13.287106800000002</v>
      </c>
      <c r="AD89" s="3">
        <f t="shared" si="34"/>
        <v>10338.330351800001</v>
      </c>
      <c r="AE89" s="33">
        <f t="shared" si="26"/>
        <v>6.6668344432225218E-2</v>
      </c>
      <c r="AF89" s="43">
        <f>$B$18*N88*(1-(N88/$B$19))</f>
        <v>13.683487003015424</v>
      </c>
      <c r="AG89" s="31"/>
      <c r="AH89" s="31"/>
      <c r="AI89" s="44">
        <f t="shared" si="27"/>
        <v>44.112420006546813</v>
      </c>
      <c r="AJ89" s="42"/>
    </row>
    <row r="90" spans="4:36" x14ac:dyDescent="0.25">
      <c r="D90" s="8">
        <v>88</v>
      </c>
      <c r="E90" s="93">
        <f t="shared" si="28"/>
        <v>1.7063904210135688E-2</v>
      </c>
      <c r="F90" s="64">
        <f t="shared" si="18"/>
        <v>18.989560653014149</v>
      </c>
      <c r="G90" s="98" t="s">
        <v>137</v>
      </c>
      <c r="H90" s="25">
        <f t="shared" si="29"/>
        <v>1671.8988538691472</v>
      </c>
      <c r="I90" s="14" t="s">
        <v>238</v>
      </c>
      <c r="J90" s="24">
        <f t="shared" si="30"/>
        <v>45646.595026334035</v>
      </c>
      <c r="K90" s="14" t="s">
        <v>339</v>
      </c>
      <c r="L90" s="23">
        <f t="shared" si="19"/>
        <v>188</v>
      </c>
      <c r="M90" s="14" t="s">
        <v>440</v>
      </c>
      <c r="N90" s="21">
        <f t="shared" si="31"/>
        <v>658.81043574439923</v>
      </c>
      <c r="O90" s="64">
        <f t="shared" si="32"/>
        <v>67.207475787530868</v>
      </c>
      <c r="P90" s="65">
        <f t="shared" si="33"/>
        <v>456.46595026334035</v>
      </c>
      <c r="Q90" s="27">
        <f t="shared" si="20"/>
        <v>0.27302246736217101</v>
      </c>
      <c r="R90" s="34">
        <f t="shared" si="21"/>
        <v>207692.00736981985</v>
      </c>
      <c r="S90" s="34">
        <f t="shared" si="22"/>
        <v>913388.36647694395</v>
      </c>
      <c r="T90" s="34">
        <f t="shared" si="23"/>
        <v>1121080.3738467637</v>
      </c>
      <c r="U90" s="44"/>
      <c r="V90" s="44">
        <f t="shared" si="24"/>
        <v>0.12962962962962965</v>
      </c>
      <c r="W90" s="64">
        <f t="shared" si="25"/>
        <v>0.87037037037037035</v>
      </c>
      <c r="X90" s="27"/>
      <c r="Y90" s="27"/>
      <c r="Z90" s="30">
        <f>IF(O89&gt;$B$14,Z89+$B$13,Z89)</f>
        <v>166</v>
      </c>
      <c r="AA90" s="31"/>
      <c r="AB90" s="31"/>
      <c r="AC90" s="32">
        <f>IF(L90&gt;$AA$2,((3.14116*$B$16*$B$16)/10000)*L90*$B$15,0)</f>
        <v>13.287106800000002</v>
      </c>
      <c r="AD90" s="3">
        <f t="shared" si="34"/>
        <v>10325.043245000001</v>
      </c>
      <c r="AE90" s="33">
        <f t="shared" si="26"/>
        <v>6.3807038877385272E-2</v>
      </c>
      <c r="AF90" s="43">
        <f>$B$18*N89*(1-(N89/$B$19))</f>
        <v>13.272226656764548</v>
      </c>
      <c r="AG90" s="31"/>
      <c r="AH90" s="31"/>
      <c r="AI90" s="44">
        <f t="shared" si="27"/>
        <v>43.066991906838759</v>
      </c>
      <c r="AJ90" s="42"/>
    </row>
    <row r="91" spans="4:36" x14ac:dyDescent="0.25">
      <c r="D91" s="8">
        <v>89</v>
      </c>
      <c r="E91" s="93">
        <f t="shared" si="28"/>
        <v>1.6728386747451255E-2</v>
      </c>
      <c r="F91" s="64">
        <f t="shared" si="18"/>
        <v>18.720197088952961</v>
      </c>
      <c r="G91" s="99" t="s">
        <v>138</v>
      </c>
      <c r="H91" s="25">
        <f t="shared" si="29"/>
        <v>1690.8884145221614</v>
      </c>
      <c r="I91" s="41" t="s">
        <v>239</v>
      </c>
      <c r="J91" s="24">
        <f t="shared" si="30"/>
        <v>45257.336551858229</v>
      </c>
      <c r="K91" s="41" t="s">
        <v>340</v>
      </c>
      <c r="L91" s="23">
        <f t="shared" si="19"/>
        <v>188</v>
      </c>
      <c r="M91" s="41" t="s">
        <v>441</v>
      </c>
      <c r="N91" s="21">
        <f t="shared" si="31"/>
        <v>629.01567049432504</v>
      </c>
      <c r="O91" s="64">
        <f t="shared" si="32"/>
        <v>48.178261060387122</v>
      </c>
      <c r="P91" s="65">
        <f t="shared" si="33"/>
        <v>452.57336551858231</v>
      </c>
      <c r="Q91" s="27">
        <f t="shared" si="20"/>
        <v>0.26765418795922008</v>
      </c>
      <c r="R91" s="34">
        <f t="shared" si="21"/>
        <v>205920.88131095495</v>
      </c>
      <c r="S91" s="34">
        <f t="shared" si="22"/>
        <v>905599.30440268328</v>
      </c>
      <c r="T91" s="34">
        <f t="shared" si="23"/>
        <v>1111520.1857136383</v>
      </c>
      <c r="U91" s="44"/>
      <c r="V91" s="44">
        <f t="shared" si="24"/>
        <v>9.6153846153846145E-2</v>
      </c>
      <c r="W91" s="64">
        <f t="shared" si="25"/>
        <v>0.90384615384615385</v>
      </c>
      <c r="X91" s="27"/>
      <c r="Y91" s="27"/>
      <c r="Z91" s="30">
        <f>IF(O90&gt;$B$14,Z90+$B$13,Z90)</f>
        <v>166</v>
      </c>
      <c r="AA91" s="31"/>
      <c r="AB91" s="31"/>
      <c r="AC91" s="32">
        <f>IF(L91&gt;$AA$2,((3.14116*$B$16*$B$16)/10000)*L91*$B$15,0)</f>
        <v>13.287106800000002</v>
      </c>
      <c r="AD91" s="3">
        <f t="shared" si="34"/>
        <v>10311.7561382</v>
      </c>
      <c r="AE91" s="33">
        <f t="shared" si="26"/>
        <v>6.0999859002108324E-2</v>
      </c>
      <c r="AF91" s="43">
        <f>$B$18*N90*(1-(N90/$B$19))</f>
        <v>12.853334308228938</v>
      </c>
      <c r="AG91" s="31"/>
      <c r="AH91" s="31"/>
      <c r="AI91" s="44">
        <f t="shared" si="27"/>
        <v>41.982778528866504</v>
      </c>
      <c r="AJ91" s="42"/>
    </row>
    <row r="92" spans="4:36" x14ac:dyDescent="0.25">
      <c r="D92" s="10">
        <v>90</v>
      </c>
      <c r="E92" s="12">
        <f t="shared" si="28"/>
        <v>1.639737201499411E-2</v>
      </c>
      <c r="F92" s="94">
        <f t="shared" si="18"/>
        <v>18.447966535304502</v>
      </c>
      <c r="G92" s="98" t="s">
        <v>139</v>
      </c>
      <c r="H92" s="66">
        <f t="shared" si="29"/>
        <v>1709.6086116111144</v>
      </c>
      <c r="I92" s="14" t="s">
        <v>240</v>
      </c>
      <c r="J92" s="67">
        <f t="shared" si="30"/>
        <v>44852.941447400037</v>
      </c>
      <c r="K92" s="14" t="s">
        <v>341</v>
      </c>
      <c r="L92" s="22">
        <f t="shared" si="19"/>
        <v>188</v>
      </c>
      <c r="M92" s="14" t="s">
        <v>442</v>
      </c>
      <c r="N92" s="29">
        <f t="shared" si="31"/>
        <v>599.8862262736875</v>
      </c>
      <c r="O92" s="13">
        <f t="shared" si="32"/>
        <v>19.754982543644097</v>
      </c>
      <c r="P92" s="68">
        <f t="shared" si="33"/>
        <v>448.52941447400036</v>
      </c>
      <c r="Q92" s="26">
        <f t="shared" si="20"/>
        <v>0.26235795223990577</v>
      </c>
      <c r="R92" s="14">
        <f t="shared" si="21"/>
        <v>204080.88358567015</v>
      </c>
      <c r="S92" s="14">
        <f t="shared" si="22"/>
        <v>897507.35836247471</v>
      </c>
      <c r="T92" s="14">
        <f t="shared" si="23"/>
        <v>1101588.241948145</v>
      </c>
      <c r="U92" s="28"/>
      <c r="V92" s="28">
        <f t="shared" si="24"/>
        <v>4.081632653061229E-2</v>
      </c>
      <c r="W92" s="13">
        <f t="shared" si="25"/>
        <v>0.95918367346938771</v>
      </c>
      <c r="X92" s="26"/>
      <c r="Y92" s="26"/>
      <c r="Z92" s="69">
        <f>IF(O91&gt;$B$14,Z91+$B$13,Z91)</f>
        <v>166</v>
      </c>
      <c r="AA92" s="15"/>
      <c r="AB92" s="15"/>
      <c r="AC92" s="36">
        <f>IF(L92&gt;$AA$2,((3.14116*$B$16*$B$16)/10000)*L92*$B$15,0)</f>
        <v>13.287106800000002</v>
      </c>
      <c r="AD92" s="16">
        <f t="shared" si="34"/>
        <v>10298.4690314</v>
      </c>
      <c r="AE92" s="11">
        <f t="shared" si="26"/>
        <v>5.8250039345133363E-2</v>
      </c>
      <c r="AF92" s="45">
        <f>$B$18*N91*(1-(N91/$B$19))</f>
        <v>12.428219147962917</v>
      </c>
      <c r="AG92" s="15"/>
      <c r="AH92" s="15"/>
      <c r="AI92" s="28">
        <f t="shared" si="27"/>
        <v>40.864206522779519</v>
      </c>
      <c r="AJ92" s="42"/>
    </row>
    <row r="93" spans="4:36" x14ac:dyDescent="0.25">
      <c r="D93" s="8">
        <v>91</v>
      </c>
      <c r="E93" s="93">
        <f t="shared" si="28"/>
        <v>1.6067242667743259E-2</v>
      </c>
      <c r="F93" s="64">
        <f t="shared" si="18"/>
        <v>18.169170129698863</v>
      </c>
      <c r="G93" s="97" t="s">
        <v>140</v>
      </c>
      <c r="H93" s="25">
        <f t="shared" si="29"/>
        <v>1728.0565781464188</v>
      </c>
      <c r="I93" s="35" t="s">
        <v>241</v>
      </c>
      <c r="J93" s="24">
        <f t="shared" si="30"/>
        <v>44424.167015469684</v>
      </c>
      <c r="K93" s="35" t="s">
        <v>342</v>
      </c>
      <c r="L93" s="23">
        <f t="shared" si="19"/>
        <v>188</v>
      </c>
      <c r="M93" s="35" t="s">
        <v>443</v>
      </c>
      <c r="N93" s="21">
        <f t="shared" si="31"/>
        <v>571.45023889887091</v>
      </c>
      <c r="O93" s="64">
        <f t="shared" si="32"/>
        <v>0</v>
      </c>
      <c r="P93" s="65">
        <f t="shared" si="33"/>
        <v>444.24167015469686</v>
      </c>
      <c r="Q93" s="27">
        <f t="shared" si="20"/>
        <v>0.25707588268389214</v>
      </c>
      <c r="R93" s="34">
        <f t="shared" si="21"/>
        <v>202129.95992038707</v>
      </c>
      <c r="S93" s="34">
        <f t="shared" si="22"/>
        <v>888927.58197954844</v>
      </c>
      <c r="T93" s="34">
        <f t="shared" si="23"/>
        <v>1091057.5418999356</v>
      </c>
      <c r="U93" s="44"/>
      <c r="V93" s="44">
        <f t="shared" si="24"/>
        <v>0</v>
      </c>
      <c r="W93" s="64">
        <f t="shared" si="25"/>
        <v>1</v>
      </c>
      <c r="X93" s="27"/>
      <c r="Y93" s="27"/>
      <c r="Z93" s="30">
        <f>IF(O92&gt;$B$14,Z92+$B$13,Z92)</f>
        <v>166</v>
      </c>
      <c r="AA93" s="31"/>
      <c r="AB93" s="31"/>
      <c r="AC93" s="32">
        <f>IF(L93&gt;$AA$2,((3.14116*$B$16*$B$16)/10000)*L93*$B$15,0)</f>
        <v>13.287106800000002</v>
      </c>
      <c r="AD93" s="3">
        <f t="shared" si="34"/>
        <v>10285.1819246</v>
      </c>
      <c r="AE93" s="33">
        <f t="shared" si="26"/>
        <v>5.5560537780287744E-2</v>
      </c>
      <c r="AF93" s="43">
        <f>$B$18*N92*(1-(N92/$B$19))</f>
        <v>11.998293286234805</v>
      </c>
      <c r="AG93" s="31"/>
      <c r="AH93" s="31"/>
      <c r="AI93" s="44">
        <f t="shared" si="27"/>
        <v>39.715676684294301</v>
      </c>
      <c r="AJ93" s="42"/>
    </row>
    <row r="94" spans="4:36" x14ac:dyDescent="0.25">
      <c r="D94" s="8">
        <v>92</v>
      </c>
      <c r="E94" s="93">
        <f t="shared" si="28"/>
        <v>1.5741065190430052E-2</v>
      </c>
      <c r="F94" s="64">
        <f t="shared" si="18"/>
        <v>17.887593585165558</v>
      </c>
      <c r="G94" s="98" t="s">
        <v>141</v>
      </c>
      <c r="H94" s="25">
        <f t="shared" si="29"/>
        <v>1746.2257482761177</v>
      </c>
      <c r="I94" s="14" t="s">
        <v>242</v>
      </c>
      <c r="J94" s="24">
        <f t="shared" si="30"/>
        <v>43979.925345314987</v>
      </c>
      <c r="K94" s="14" t="s">
        <v>343</v>
      </c>
      <c r="L94" s="23">
        <f t="shared" si="19"/>
        <v>188</v>
      </c>
      <c r="M94" s="14" t="s">
        <v>444</v>
      </c>
      <c r="N94" s="21">
        <f t="shared" si="31"/>
        <v>543.73285550081141</v>
      </c>
      <c r="O94" s="64">
        <f t="shared" si="32"/>
        <v>0</v>
      </c>
      <c r="P94" s="65">
        <f t="shared" si="33"/>
        <v>439.7992534531499</v>
      </c>
      <c r="Q94" s="27">
        <f t="shared" si="20"/>
        <v>0.25185704304688084</v>
      </c>
      <c r="R94" s="34">
        <f t="shared" si="21"/>
        <v>200108.66032118318</v>
      </c>
      <c r="S94" s="34">
        <f t="shared" si="22"/>
        <v>880038.306159753</v>
      </c>
      <c r="T94" s="34">
        <f t="shared" si="23"/>
        <v>1080146.9664809362</v>
      </c>
      <c r="U94" s="44"/>
      <c r="V94" s="44">
        <f t="shared" si="24"/>
        <v>0</v>
      </c>
      <c r="W94" s="64">
        <f t="shared" si="25"/>
        <v>1</v>
      </c>
      <c r="X94" s="27"/>
      <c r="Y94" s="27"/>
      <c r="Z94" s="30">
        <f>IF(O93&gt;$B$14,Z93+$B$13,Z93)</f>
        <v>166</v>
      </c>
      <c r="AA94" s="31"/>
      <c r="AB94" s="31"/>
      <c r="AC94" s="32">
        <f>IF(L94&gt;$AA$2,((3.14116*$B$16*$B$16)/10000)*L94*$B$15,0)</f>
        <v>13.287106800000002</v>
      </c>
      <c r="AD94" s="3">
        <f t="shared" si="34"/>
        <v>10271.894817799999</v>
      </c>
      <c r="AE94" s="33">
        <f t="shared" si="26"/>
        <v>5.2934036528351672E-2</v>
      </c>
      <c r="AF94" s="43">
        <f>$B$18*N93*(1-(N93/$B$19))</f>
        <v>11.564961176325301</v>
      </c>
      <c r="AG94" s="31"/>
      <c r="AH94" s="31"/>
      <c r="AI94" s="44">
        <f t="shared" si="27"/>
        <v>38.541546311056997</v>
      </c>
      <c r="AJ94" s="42"/>
    </row>
    <row r="95" spans="4:36" x14ac:dyDescent="0.25">
      <c r="D95" s="8">
        <v>93</v>
      </c>
      <c r="E95" s="93">
        <f t="shared" si="28"/>
        <v>1.5425640837057645E-2</v>
      </c>
      <c r="F95" s="64">
        <f t="shared" si="18"/>
        <v>17.611364139291641</v>
      </c>
      <c r="G95" s="98" t="s">
        <v>142</v>
      </c>
      <c r="H95" s="25">
        <f t="shared" si="29"/>
        <v>1764.1133418612833</v>
      </c>
      <c r="I95" s="14" t="s">
        <v>243</v>
      </c>
      <c r="J95" s="24">
        <f t="shared" si="30"/>
        <v>43540.126091861835</v>
      </c>
      <c r="K95" s="14" t="s">
        <v>344</v>
      </c>
      <c r="L95" s="23">
        <f t="shared" si="19"/>
        <v>188</v>
      </c>
      <c r="M95" s="14" t="s">
        <v>445</v>
      </c>
      <c r="N95" s="21">
        <f t="shared" si="31"/>
        <v>516.75627036607966</v>
      </c>
      <c r="O95" s="64">
        <f t="shared" si="32"/>
        <v>0</v>
      </c>
      <c r="P95" s="65">
        <f t="shared" si="33"/>
        <v>435.40126091861839</v>
      </c>
      <c r="Q95" s="27">
        <f t="shared" si="20"/>
        <v>0.24681025339292231</v>
      </c>
      <c r="R95" s="34">
        <f t="shared" si="21"/>
        <v>198107.57371797136</v>
      </c>
      <c r="S95" s="34">
        <f t="shared" si="22"/>
        <v>871237.9230981553</v>
      </c>
      <c r="T95" s="34">
        <f t="shared" si="23"/>
        <v>1069345.4968161266</v>
      </c>
      <c r="U95" s="44"/>
      <c r="V95" s="44">
        <f t="shared" si="24"/>
        <v>0</v>
      </c>
      <c r="W95" s="64">
        <f t="shared" si="25"/>
        <v>1</v>
      </c>
      <c r="X95" s="27"/>
      <c r="Y95" s="27"/>
      <c r="Z95" s="30">
        <f>IF(O94&gt;$B$14,Z94+$B$13,Z94)</f>
        <v>166</v>
      </c>
      <c r="AA95" s="31"/>
      <c r="AB95" s="31"/>
      <c r="AC95" s="32">
        <f>IF(L95&gt;$AA$2,((3.14116*$B$16*$B$16)/10000)*L95*$B$15,0)</f>
        <v>13.287106800000002</v>
      </c>
      <c r="AD95" s="3">
        <f t="shared" si="34"/>
        <v>10258.607710999999</v>
      </c>
      <c r="AE95" s="33">
        <f t="shared" si="26"/>
        <v>5.0372943865664863E-2</v>
      </c>
      <c r="AF95" s="43">
        <f>$B$18*N94*(1-(N94/$B$19))</f>
        <v>11.129609569594733</v>
      </c>
      <c r="AG95" s="31"/>
      <c r="AH95" s="31"/>
      <c r="AI95" s="44">
        <f t="shared" si="27"/>
        <v>37.346112156233843</v>
      </c>
      <c r="AJ95" s="42"/>
    </row>
    <row r="96" spans="4:36" x14ac:dyDescent="0.25">
      <c r="D96" s="8">
        <v>94</v>
      </c>
      <c r="E96" s="93">
        <f t="shared" si="28"/>
        <v>1.512043523256326E-2</v>
      </c>
      <c r="F96" s="64">
        <f t="shared" si="18"/>
        <v>17.340358872258513</v>
      </c>
      <c r="G96" s="99" t="s">
        <v>143</v>
      </c>
      <c r="H96" s="25">
        <f t="shared" si="29"/>
        <v>1781.724706000575</v>
      </c>
      <c r="I96" s="41" t="s">
        <v>244</v>
      </c>
      <c r="J96" s="24">
        <f t="shared" si="30"/>
        <v>43104.724830943218</v>
      </c>
      <c r="K96" s="41" t="s">
        <v>345</v>
      </c>
      <c r="L96" s="23">
        <f t="shared" si="19"/>
        <v>188</v>
      </c>
      <c r="M96" s="41" t="s">
        <v>446</v>
      </c>
      <c r="N96" s="21">
        <f t="shared" si="31"/>
        <v>490.53976777944058</v>
      </c>
      <c r="O96" s="64">
        <f t="shared" si="32"/>
        <v>0</v>
      </c>
      <c r="P96" s="65">
        <f t="shared" si="33"/>
        <v>431.04724830943218</v>
      </c>
      <c r="Q96" s="27">
        <f t="shared" si="20"/>
        <v>0.24192696372101216</v>
      </c>
      <c r="R96" s="34">
        <f t="shared" si="21"/>
        <v>196126.49798079164</v>
      </c>
      <c r="S96" s="34">
        <f t="shared" si="22"/>
        <v>862525.54386717372</v>
      </c>
      <c r="T96" s="34">
        <f t="shared" si="23"/>
        <v>1058652.0418479654</v>
      </c>
      <c r="U96" s="44"/>
      <c r="V96" s="44">
        <f t="shared" si="24"/>
        <v>0</v>
      </c>
      <c r="W96" s="64">
        <f t="shared" si="25"/>
        <v>1</v>
      </c>
      <c r="X96" s="27"/>
      <c r="Y96" s="27"/>
      <c r="Z96" s="30">
        <f>IF(O95&gt;$B$14,Z95+$B$13,Z95)</f>
        <v>166</v>
      </c>
      <c r="AA96" s="31"/>
      <c r="AB96" s="31"/>
      <c r="AC96" s="32">
        <f>IF(L96&gt;$AA$2,((3.14116*$B$16*$B$16)/10000)*L96*$B$15,0)</f>
        <v>13.287106800000002</v>
      </c>
      <c r="AD96" s="3">
        <f t="shared" si="34"/>
        <v>10245.320604199998</v>
      </c>
      <c r="AE96" s="33">
        <f t="shared" si="26"/>
        <v>4.7879396529411408E-2</v>
      </c>
      <c r="AF96" s="43">
        <f>$B$18*N95*(1-(N95/$B$19))</f>
        <v>10.693598067796485</v>
      </c>
      <c r="AG96" s="31"/>
      <c r="AH96" s="31"/>
      <c r="AI96" s="44">
        <f t="shared" si="27"/>
        <v>36.133594044084894</v>
      </c>
      <c r="AJ96" s="42"/>
    </row>
    <row r="97" spans="4:36" x14ac:dyDescent="0.25">
      <c r="D97" s="10">
        <v>95</v>
      </c>
      <c r="E97" s="12">
        <f t="shared" si="28"/>
        <v>1.4824949363924951E-2</v>
      </c>
      <c r="F97" s="13">
        <f t="shared" si="18"/>
        <v>17.074458173075687</v>
      </c>
      <c r="G97" s="98" t="s">
        <v>144</v>
      </c>
      <c r="H97" s="66">
        <f t="shared" si="29"/>
        <v>1799.0650648728335</v>
      </c>
      <c r="I97" s="14" t="s">
        <v>245</v>
      </c>
      <c r="J97" s="67">
        <f t="shared" si="30"/>
        <v>42673.677582633783</v>
      </c>
      <c r="K97" s="14" t="s">
        <v>346</v>
      </c>
      <c r="L97" s="22">
        <f t="shared" si="19"/>
        <v>188</v>
      </c>
      <c r="M97" s="14" t="s">
        <v>447</v>
      </c>
      <c r="N97" s="29">
        <f t="shared" si="31"/>
        <v>465.09977180315218</v>
      </c>
      <c r="O97" s="13">
        <f t="shared" si="32"/>
        <v>0</v>
      </c>
      <c r="P97" s="68">
        <f t="shared" si="33"/>
        <v>426.73677582633786</v>
      </c>
      <c r="Q97" s="26">
        <f t="shared" si="20"/>
        <v>0.23719918982279922</v>
      </c>
      <c r="R97" s="14">
        <f t="shared" si="21"/>
        <v>194165.23300098375</v>
      </c>
      <c r="S97" s="14">
        <f t="shared" si="22"/>
        <v>853900.28842850204</v>
      </c>
      <c r="T97" s="14">
        <f t="shared" si="23"/>
        <v>1048065.5214294858</v>
      </c>
      <c r="U97" s="28"/>
      <c r="V97" s="28">
        <f t="shared" si="24"/>
        <v>0</v>
      </c>
      <c r="W97" s="13">
        <f t="shared" si="25"/>
        <v>1</v>
      </c>
      <c r="X97" s="26"/>
      <c r="Y97" s="26"/>
      <c r="Z97" s="69">
        <f>IF(O96&gt;$B$14,Z96+$B$13,Z96)</f>
        <v>166</v>
      </c>
      <c r="AA97" s="15"/>
      <c r="AB97" s="15"/>
      <c r="AC97" s="36">
        <f>IF(L97&gt;$AA$2,((3.14116*$B$16*$B$16)/10000)*L97*$B$15,0)</f>
        <v>13.287106800000002</v>
      </c>
      <c r="AD97" s="16">
        <f t="shared" si="34"/>
        <v>10232.033497399998</v>
      </c>
      <c r="AE97" s="11">
        <f t="shared" si="26"/>
        <v>4.5455262819588692E-2</v>
      </c>
      <c r="AF97" s="45">
        <f>$B$18*N96*(1-(N96/$B$19))</f>
        <v>10.258250329710117</v>
      </c>
      <c r="AG97" s="15"/>
      <c r="AH97" s="15"/>
      <c r="AI97" s="28">
        <f t="shared" si="27"/>
        <v>34.908119212323435</v>
      </c>
      <c r="AJ97" s="42"/>
    </row>
    <row r="98" spans="4:36" x14ac:dyDescent="0.25">
      <c r="D98" s="8">
        <v>96</v>
      </c>
      <c r="E98" s="93">
        <f t="shared" si="28"/>
        <v>1.4538716695053827E-2</v>
      </c>
      <c r="F98" s="64">
        <f t="shared" si="18"/>
        <v>16.813545638376652</v>
      </c>
      <c r="G98" s="97" t="s">
        <v>145</v>
      </c>
      <c r="H98" s="25">
        <f t="shared" si="29"/>
        <v>1816.1395230459093</v>
      </c>
      <c r="I98" s="35" t="s">
        <v>246</v>
      </c>
      <c r="J98" s="24">
        <f t="shared" si="30"/>
        <v>42246.940806807448</v>
      </c>
      <c r="K98" s="35" t="s">
        <v>347</v>
      </c>
      <c r="L98" s="23">
        <f t="shared" si="19"/>
        <v>188</v>
      </c>
      <c r="M98" s="35" t="s">
        <v>448</v>
      </c>
      <c r="N98" s="21">
        <f t="shared" si="31"/>
        <v>440.44990292053888</v>
      </c>
      <c r="O98" s="64">
        <f t="shared" si="32"/>
        <v>0</v>
      </c>
      <c r="P98" s="65">
        <f t="shared" si="33"/>
        <v>422.46940806807447</v>
      </c>
      <c r="Q98" s="27">
        <f t="shared" si="20"/>
        <v>0.23261946712086123</v>
      </c>
      <c r="R98" s="34">
        <f t="shared" si="21"/>
        <v>192223.5806709739</v>
      </c>
      <c r="S98" s="34">
        <f t="shared" si="22"/>
        <v>845361.2855442171</v>
      </c>
      <c r="T98" s="34">
        <f t="shared" si="23"/>
        <v>1037584.866215191</v>
      </c>
      <c r="U98" s="44"/>
      <c r="V98" s="44">
        <f t="shared" si="24"/>
        <v>0</v>
      </c>
      <c r="W98" s="64">
        <f t="shared" si="25"/>
        <v>1</v>
      </c>
      <c r="X98" s="27"/>
      <c r="Y98" s="27"/>
      <c r="Z98" s="30">
        <f>IF(O97&gt;$B$14,Z97+$B$13,Z97)</f>
        <v>166</v>
      </c>
      <c r="AA98" s="31"/>
      <c r="AB98" s="31"/>
      <c r="AC98" s="32">
        <f>IF(L98&gt;$AA$2,((3.14116*$B$16*$B$16)/10000)*L98*$B$15,0)</f>
        <v>13.287106800000002</v>
      </c>
      <c r="AD98" s="3">
        <f t="shared" si="34"/>
        <v>10218.746390599998</v>
      </c>
      <c r="AE98" s="33">
        <f t="shared" si="26"/>
        <v>4.3102146396910207E-2</v>
      </c>
      <c r="AF98" s="43">
        <f>$B$18*N97*(1-(N97/$B$19))</f>
        <v>9.8248459806509363</v>
      </c>
      <c r="AG98" s="31"/>
      <c r="AH98" s="31"/>
      <c r="AI98" s="44">
        <f t="shared" si="27"/>
        <v>33.673707445473411</v>
      </c>
      <c r="AJ98" s="42"/>
    </row>
    <row r="99" spans="4:36" x14ac:dyDescent="0.25">
      <c r="D99" s="8">
        <v>97</v>
      </c>
      <c r="E99" s="93">
        <f t="shared" si="28"/>
        <v>1.4261300559635115E-2</v>
      </c>
      <c r="F99" s="64">
        <f t="shared" si="18"/>
        <v>16.55750797465992</v>
      </c>
      <c r="G99" s="98" t="s">
        <v>146</v>
      </c>
      <c r="H99" s="25">
        <f t="shared" si="29"/>
        <v>1832.9530686842859</v>
      </c>
      <c r="I99" s="14" t="s">
        <v>247</v>
      </c>
      <c r="J99" s="24">
        <f t="shared" si="30"/>
        <v>41824.471398739377</v>
      </c>
      <c r="K99" s="14" t="s">
        <v>348</v>
      </c>
      <c r="L99" s="23">
        <f t="shared" si="19"/>
        <v>188</v>
      </c>
      <c r="M99" s="14" t="s">
        <v>449</v>
      </c>
      <c r="N99" s="21">
        <f t="shared" si="31"/>
        <v>416.60104145571643</v>
      </c>
      <c r="O99" s="64">
        <f t="shared" si="32"/>
        <v>0</v>
      </c>
      <c r="P99" s="65">
        <f t="shared" si="33"/>
        <v>418.24471398739377</v>
      </c>
      <c r="Q99" s="27">
        <f t="shared" si="20"/>
        <v>0.22818080895416185</v>
      </c>
      <c r="R99" s="34">
        <f t="shared" si="21"/>
        <v>190301.34486426419</v>
      </c>
      <c r="S99" s="34">
        <f t="shared" si="22"/>
        <v>836907.67268877488</v>
      </c>
      <c r="T99" s="34">
        <f t="shared" si="23"/>
        <v>1027209.0175530391</v>
      </c>
      <c r="U99" s="44"/>
      <c r="V99" s="44">
        <f t="shared" si="24"/>
        <v>0</v>
      </c>
      <c r="W99" s="64">
        <f t="shared" si="25"/>
        <v>1</v>
      </c>
      <c r="X99" s="27"/>
      <c r="Y99" s="27"/>
      <c r="Z99" s="30">
        <f>IF(O98&gt;$B$14,Z98+$B$13,Z98)</f>
        <v>166</v>
      </c>
      <c r="AA99" s="31"/>
      <c r="AB99" s="31"/>
      <c r="AC99" s="32">
        <f>IF(L99&gt;$AA$2,((3.14116*$B$16*$B$16)/10000)*L99*$B$15,0)</f>
        <v>13.287106800000002</v>
      </c>
      <c r="AD99" s="3">
        <f t="shared" si="34"/>
        <v>10205.459283799997</v>
      </c>
      <c r="AE99" s="33">
        <f t="shared" si="26"/>
        <v>4.0821390774349868E-2</v>
      </c>
      <c r="AF99" s="43">
        <f>$B$18*N98*(1-(N98/$B$19))</f>
        <v>9.3946132648242049</v>
      </c>
      <c r="AG99" s="31"/>
      <c r="AH99" s="31"/>
      <c r="AI99" s="44">
        <f t="shared" si="27"/>
        <v>32.434257062132133</v>
      </c>
      <c r="AJ99" s="42"/>
    </row>
    <row r="100" spans="4:36" x14ac:dyDescent="0.25">
      <c r="D100" s="8">
        <v>98</v>
      </c>
      <c r="E100" s="93">
        <f t="shared" si="28"/>
        <v>1.399229180117423E-2</v>
      </c>
      <c r="F100" s="64">
        <f t="shared" si="18"/>
        <v>16.306234903846654</v>
      </c>
      <c r="G100" s="98" t="s">
        <v>147</v>
      </c>
      <c r="H100" s="25">
        <f t="shared" si="29"/>
        <v>1849.5105766589459</v>
      </c>
      <c r="I100" s="14" t="s">
        <v>248</v>
      </c>
      <c r="J100" s="24">
        <f t="shared" si="30"/>
        <v>41406.226684751986</v>
      </c>
      <c r="K100" s="14" t="s">
        <v>349</v>
      </c>
      <c r="L100" s="23">
        <f t="shared" si="19"/>
        <v>188</v>
      </c>
      <c r="M100" s="14" t="s">
        <v>450</v>
      </c>
      <c r="N100" s="21">
        <f t="shared" si="31"/>
        <v>393.56139765840851</v>
      </c>
      <c r="O100" s="64">
        <f t="shared" si="32"/>
        <v>0</v>
      </c>
      <c r="P100" s="65">
        <f t="shared" si="33"/>
        <v>414.06226684751988</v>
      </c>
      <c r="Q100" s="27">
        <f t="shared" si="20"/>
        <v>0.22387666881878768</v>
      </c>
      <c r="R100" s="34">
        <f t="shared" si="21"/>
        <v>188398.33141562156</v>
      </c>
      <c r="S100" s="34">
        <f t="shared" si="22"/>
        <v>828538.59596188716</v>
      </c>
      <c r="T100" s="34">
        <f t="shared" si="23"/>
        <v>1016936.9273775087</v>
      </c>
      <c r="U100" s="44"/>
      <c r="V100" s="44">
        <f t="shared" si="24"/>
        <v>0</v>
      </c>
      <c r="W100" s="64">
        <f t="shared" si="25"/>
        <v>1</v>
      </c>
      <c r="X100" s="27"/>
      <c r="Y100" s="27"/>
      <c r="Z100" s="30">
        <f>IF(O99&gt;$B$14,Z99+$B$13,Z99)</f>
        <v>166</v>
      </c>
      <c r="AA100" s="31"/>
      <c r="AB100" s="31"/>
      <c r="AC100" s="32">
        <f>IF(L100&gt;$AA$2,((3.14116*$B$16*$B$16)/10000)*L100*$B$15,0)</f>
        <v>13.287106800000002</v>
      </c>
      <c r="AD100" s="3">
        <f t="shared" si="34"/>
        <v>10192.172176999997</v>
      </c>
      <c r="AE100" s="33">
        <f t="shared" si="26"/>
        <v>3.8614084497761193E-2</v>
      </c>
      <c r="AF100" s="43">
        <f>$B$18*N99*(1-(N99/$B$19))</f>
        <v>8.9687224718763474</v>
      </c>
      <c r="AG100" s="31"/>
      <c r="AH100" s="31"/>
      <c r="AI100" s="44">
        <f t="shared" si="27"/>
        <v>31.193531816964597</v>
      </c>
      <c r="AJ100" s="42"/>
    </row>
    <row r="101" spans="4:36" x14ac:dyDescent="0.25">
      <c r="D101" s="8">
        <v>99</v>
      </c>
      <c r="E101" s="93">
        <f t="shared" si="28"/>
        <v>1.3731306633329726E-2</v>
      </c>
      <c r="F101" s="64">
        <f t="shared" si="18"/>
        <v>16.059619072031257</v>
      </c>
      <c r="G101" s="99" t="s">
        <v>148</v>
      </c>
      <c r="H101" s="25">
        <f t="shared" si="29"/>
        <v>1865.8168115627925</v>
      </c>
      <c r="I101" s="41" t="s">
        <v>249</v>
      </c>
      <c r="J101" s="24">
        <f t="shared" si="30"/>
        <v>40992.164417904467</v>
      </c>
      <c r="K101" s="41" t="s">
        <v>350</v>
      </c>
      <c r="L101" s="23">
        <f t="shared" si="19"/>
        <v>188</v>
      </c>
      <c r="M101" s="41" t="s">
        <v>451</v>
      </c>
      <c r="N101" s="21">
        <f t="shared" si="31"/>
        <v>371.33658831332025</v>
      </c>
      <c r="O101" s="64">
        <f t="shared" si="32"/>
        <v>0</v>
      </c>
      <c r="P101" s="65">
        <f t="shared" si="33"/>
        <v>409.92164417904468</v>
      </c>
      <c r="Q101" s="27">
        <f t="shared" si="20"/>
        <v>0.21970090613327561</v>
      </c>
      <c r="R101" s="34">
        <f t="shared" si="21"/>
        <v>186514.34810146532</v>
      </c>
      <c r="S101" s="34">
        <f t="shared" si="22"/>
        <v>820253.21000226843</v>
      </c>
      <c r="T101" s="34">
        <f t="shared" si="23"/>
        <v>1006767.5581037337</v>
      </c>
      <c r="U101" s="44"/>
      <c r="V101" s="44">
        <f t="shared" si="24"/>
        <v>0</v>
      </c>
      <c r="W101" s="64">
        <f t="shared" si="25"/>
        <v>1</v>
      </c>
      <c r="X101" s="27"/>
      <c r="Y101" s="27"/>
      <c r="Z101" s="30">
        <f>IF(O100&gt;$B$14,Z100+$B$13,Z100)</f>
        <v>166</v>
      </c>
      <c r="AA101" s="31"/>
      <c r="AB101" s="31"/>
      <c r="AC101" s="32">
        <f>IF(L101&gt;$AA$2,((3.14116*$B$16*$B$16)/10000)*L101*$B$15,0)</f>
        <v>13.287106800000002</v>
      </c>
      <c r="AD101" s="3">
        <f t="shared" si="34"/>
        <v>10178.885070199996</v>
      </c>
      <c r="AE101" s="33">
        <f t="shared" si="26"/>
        <v>3.6481067008061245E-2</v>
      </c>
      <c r="AF101" s="43">
        <f>$B$18*N100*(1-(N100/$B$19))</f>
        <v>8.5482801604032126</v>
      </c>
      <c r="AG101" s="31"/>
      <c r="AH101" s="31"/>
      <c r="AI101" s="44">
        <f t="shared" si="27"/>
        <v>29.95514877535344</v>
      </c>
      <c r="AJ101" s="42"/>
    </row>
    <row r="102" spans="4:36" x14ac:dyDescent="0.25">
      <c r="D102" s="70">
        <v>100</v>
      </c>
      <c r="E102" s="71">
        <f t="shared" si="28"/>
        <v>1.347798469691352E-2</v>
      </c>
      <c r="F102" s="72">
        <f t="shared" si="18"/>
        <v>15.817555961306608</v>
      </c>
      <c r="G102" s="96" t="s">
        <v>149</v>
      </c>
      <c r="H102" s="73">
        <f t="shared" si="29"/>
        <v>1881.8764306348237</v>
      </c>
      <c r="I102" s="74" t="s">
        <v>250</v>
      </c>
      <c r="J102" s="75">
        <f t="shared" si="30"/>
        <v>40582.242773725426</v>
      </c>
      <c r="K102" s="74" t="s">
        <v>351</v>
      </c>
      <c r="L102" s="76">
        <f t="shared" si="19"/>
        <v>188</v>
      </c>
      <c r="M102" s="74" t="s">
        <v>452</v>
      </c>
      <c r="N102" s="77">
        <f t="shared" si="31"/>
        <v>349.92971969837004</v>
      </c>
      <c r="O102" s="72">
        <f t="shared" si="32"/>
        <v>0</v>
      </c>
      <c r="P102" s="78">
        <f t="shared" si="33"/>
        <v>405.82242773725426</v>
      </c>
      <c r="Q102" s="79">
        <f t="shared" si="20"/>
        <v>0.21564775515061632</v>
      </c>
      <c r="R102" s="74">
        <f t="shared" si="21"/>
        <v>184649.20462045068</v>
      </c>
      <c r="S102" s="74">
        <f t="shared" si="22"/>
        <v>812050.67790224589</v>
      </c>
      <c r="T102" s="74">
        <f t="shared" si="23"/>
        <v>996699.88252269663</v>
      </c>
      <c r="U102" s="80"/>
      <c r="V102" s="80">
        <f t="shared" si="24"/>
        <v>0</v>
      </c>
      <c r="W102" s="72">
        <f t="shared" si="25"/>
        <v>1</v>
      </c>
      <c r="X102" s="79"/>
      <c r="Y102" s="79"/>
      <c r="Z102" s="81">
        <f>IF(O101&gt;$B$14,Z101+$B$13,Z101)</f>
        <v>166</v>
      </c>
      <c r="AA102" s="82"/>
      <c r="AB102" s="82"/>
      <c r="AC102" s="83">
        <f>IF(L102&gt;$AA$2,((3.14116*$B$16*$B$16)/10000)*L102*$B$15,0)</f>
        <v>13.287106800000002</v>
      </c>
      <c r="AD102" s="84">
        <f t="shared" si="34"/>
        <v>10165.597963399996</v>
      </c>
      <c r="AE102" s="85">
        <f t="shared" si="26"/>
        <v>3.4422935173931683E-2</v>
      </c>
      <c r="AF102" s="86">
        <f>$B$18*N101*(1-(N101/$B$19))</f>
        <v>8.1343241926648719</v>
      </c>
      <c r="AG102" s="82"/>
      <c r="AH102" s="82"/>
      <c r="AI102" s="80">
        <f t="shared" si="27"/>
        <v>28.722567214878513</v>
      </c>
      <c r="AJ102" s="42"/>
    </row>
    <row r="103" spans="4:36" x14ac:dyDescent="0.25">
      <c r="E103" s="31"/>
      <c r="F103" s="31"/>
      <c r="O103" s="31"/>
      <c r="P103" s="31"/>
      <c r="Q103" s="31"/>
      <c r="R103" s="31"/>
      <c r="S103" s="31"/>
      <c r="T103" s="31"/>
      <c r="U103" s="31"/>
      <c r="V103" s="31"/>
      <c r="W103" s="31"/>
      <c r="X103" s="31"/>
      <c r="AA103" s="31"/>
      <c r="AB103" s="31"/>
      <c r="AC103" s="32"/>
      <c r="AE103" s="31"/>
      <c r="AF103" s="31"/>
      <c r="AG103" s="31"/>
      <c r="AH103" s="31"/>
      <c r="AI103" s="31"/>
      <c r="AJ103" s="31"/>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Emilio Rodríguez</dc:creator>
  <cp:lastModifiedBy>Emilio Rodríguez</cp:lastModifiedBy>
  <dcterms:created xsi:type="dcterms:W3CDTF">2015-10-16T17:31:52Z</dcterms:created>
  <dcterms:modified xsi:type="dcterms:W3CDTF">2017-05-12T22:34:11Z</dcterms:modified>
</cp:coreProperties>
</file>